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1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PFLT JV\Credit Facility - Ally Bank\Borrowing Base Reporting\BB\2025\6. March\"/>
    </mc:Choice>
  </mc:AlternateContent>
  <xr:revisionPtr revIDLastSave="0" documentId="14_{EB2F4AD6-0A5A-42F4-BE61-BA8B7CD5A729}" xr6:coauthVersionLast="47" xr6:coauthVersionMax="47" xr10:uidLastSave="{00000000-0000-0000-0000-000000000000}"/>
  <bookViews>
    <workbookView xWindow="-120" yWindow="-120" windowWidth="29040" windowHeight="15720" tabRatio="862" firstSheet="6" activeTab="6" xr2:uid="{00000000-000D-0000-FFFF-FFFF00000000}"/>
  </bookViews>
  <sheets>
    <sheet name="Parameters" sheetId="40" state="veryHidden" r:id="rId1"/>
    <sheet name="Balances" sheetId="64" r:id="rId2"/>
    <sheet name="Summary" sheetId="60" r:id="rId3"/>
    <sheet name="Additional Data" sheetId="41" r:id="rId4"/>
    <sheet name="PCV" sheetId="43" r:id="rId5"/>
    <sheet name="PSSL" sheetId="66" r:id="rId6"/>
    <sheet name="Sheet4" sheetId="68" r:id="rId7"/>
    <sheet name="US Bank Holdings" sheetId="45" r:id="rId8"/>
    <sheet name="Client Holdings" sheetId="58" r:id="rId9"/>
    <sheet name="Collection Accounts" sheetId="47" r:id="rId10"/>
    <sheet name="FX Accounts" sheetId="63" r:id="rId11"/>
  </sheets>
  <externalReferences>
    <externalReference r:id="rId12"/>
  </externalReferences>
  <definedNames>
    <definedName name="_xlnm._FilterDatabase" localSheetId="8" hidden="1">'Client Holdings'!$A$5:$AH$5</definedName>
    <definedName name="_xlnm._FilterDatabase" localSheetId="9" hidden="1">'Collection Accounts'!$A$5:$Y$4522</definedName>
    <definedName name="_xlnm._FilterDatabase" localSheetId="10" hidden="1">'FX Accounts'!$A$5:$Y$27</definedName>
    <definedName name="_xlnm._FilterDatabase" localSheetId="4" hidden="1">PCV!#REF!</definedName>
    <definedName name="_xlnm._FilterDatabase" localSheetId="2" hidden="1">Summary!$A$1:$Z$1</definedName>
    <definedName name="_xlnm._FilterDatabase" localSheetId="7" hidden="1">'US Bank Holdings'!$A$5:$AG$5</definedName>
    <definedName name="CLIENT_PENDING_TRADES">'Additional Data'!$BR$4</definedName>
    <definedName name="credit_opinion">'Additional Data'!$BF$4</definedName>
    <definedName name="DEFAULTED_ASSET_INTEREST">'Additional Data'!$CK$4</definedName>
    <definedName name="equities">'Additional Data'!$BM$4</definedName>
    <definedName name="Holdings_As_Of">Summary!$N$2</definedName>
    <definedName name="Holdings_Last_update_by">Summary!$O$2</definedName>
    <definedName name="Holdings_Updated_Dt">Summary!$P$2</definedName>
    <definedName name="link1" localSheetId="5">OFFSET('[1]Collection Accounts'!$E$4,COUNTA('[1]Collection Accounts'!$E:$E),0)</definedName>
    <definedName name="link1">OFFSET('Collection Accounts'!$E$4,COUNTA('Collection Accounts'!$E:$E),0)</definedName>
    <definedName name="non_cash_transactions">'Additional Data'!$AK$4</definedName>
    <definedName name="past_dues">'Additional Data'!$P$4</definedName>
    <definedName name="pcv">Summary!$G$17</definedName>
    <definedName name="pending_trades">'Additional Data'!$C$4</definedName>
    <definedName name="PIK_BALANCES">'Additional Data'!$CU$4</definedName>
    <definedName name="start">PCV!$A$4392</definedName>
    <definedName name="Trans_as_of" localSheetId="5">[1]Summary!$N$3</definedName>
    <definedName name="Trans_as_of">Summary!$N$3</definedName>
    <definedName name="Trans_Updated_By">Summary!$O$3</definedName>
    <definedName name="Trans_Updated_Dt">Summary!$P$3</definedName>
    <definedName name="unapplied_wires">'Additional Data'!$AB$4</definedName>
    <definedName name="unfunded_positions">'Additional Data'!$AT$4</definedName>
  </definedNames>
  <calcPr calcId="191028"/>
  <customWorkbookViews>
    <customWorkbookView name="gbledc - Personal View" guid="{A37BE50B-37AC-42FD-8469-BB3ECEE91302}" mergeInterval="0" personalView="1" maximized="1" windowWidth="1020" windowHeight="529" tabRatio="1000" activeSheetId="8"/>
    <customWorkbookView name="Paul Glendenning - Personal View" guid="{B80346F6-AADA-41E0-A460-250176B7BF46}" mergeInterval="0" personalView="1" maximized="1" windowWidth="1020" windowHeight="550" tabRatio="951" activeSheetId="1"/>
    <customWorkbookView name="gbglep - Personal View" guid="{3EDC706E-6D40-40CE-AE19-CF331A3FC47C}" mergeInterval="0" personalView="1" maximized="1" windowWidth="1020" windowHeight="552" tabRatio="1000" activeSheetId="1"/>
  </customWorkbookViews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3" i="68" l="1"/>
  <c r="L26" i="68"/>
  <c r="L25" i="68"/>
  <c r="L19" i="68"/>
  <c r="L17" i="68"/>
  <c r="I81" i="68"/>
  <c r="I79" i="68"/>
  <c r="I78" i="68"/>
  <c r="I77" i="68"/>
  <c r="I76" i="68"/>
  <c r="I75" i="68"/>
  <c r="I74" i="68"/>
  <c r="I73" i="68"/>
  <c r="I72" i="68"/>
  <c r="I71" i="68"/>
  <c r="I70" i="68"/>
  <c r="I69" i="68"/>
  <c r="I68" i="68"/>
  <c r="I67" i="68"/>
  <c r="I66" i="68"/>
  <c r="I65" i="68"/>
  <c r="I64" i="68"/>
  <c r="I63" i="68"/>
  <c r="I62" i="68"/>
  <c r="I61" i="68"/>
  <c r="I60" i="68"/>
  <c r="I59" i="68"/>
  <c r="I58" i="68"/>
  <c r="I57" i="68"/>
  <c r="I56" i="68"/>
  <c r="I55" i="68"/>
  <c r="I54" i="68"/>
  <c r="I53" i="68"/>
  <c r="I52" i="68"/>
  <c r="I51" i="68"/>
  <c r="I50" i="68"/>
  <c r="I49" i="68"/>
  <c r="I48" i="68"/>
  <c r="I47" i="68"/>
  <c r="I46" i="68"/>
  <c r="I45" i="68"/>
  <c r="I44" i="68"/>
  <c r="I43" i="68"/>
  <c r="I42" i="68"/>
  <c r="I41" i="68"/>
  <c r="I40" i="68"/>
  <c r="I39" i="68"/>
  <c r="I38" i="68"/>
  <c r="I37" i="68"/>
  <c r="I36" i="68"/>
  <c r="I35" i="68"/>
  <c r="I34" i="68"/>
  <c r="I33" i="68"/>
  <c r="I32" i="68"/>
  <c r="I31" i="68"/>
  <c r="I30" i="68"/>
  <c r="I29" i="68"/>
  <c r="I28" i="68"/>
  <c r="I27" i="68"/>
  <c r="I26" i="68"/>
  <c r="I25" i="68"/>
  <c r="I24" i="68"/>
  <c r="I23" i="68"/>
  <c r="I22" i="68"/>
  <c r="I21" i="68"/>
  <c r="I20" i="68"/>
  <c r="I19" i="68"/>
  <c r="I18" i="68"/>
  <c r="I17" i="68"/>
  <c r="I16" i="68"/>
  <c r="I15" i="68"/>
  <c r="I14" i="68"/>
  <c r="I13" i="68"/>
  <c r="I12" i="68"/>
  <c r="I11" i="68"/>
  <c r="I10" i="68"/>
  <c r="I9" i="68"/>
  <c r="I8" i="68"/>
  <c r="I7" i="68"/>
  <c r="I6" i="68"/>
  <c r="I5" i="68"/>
  <c r="I80" i="68"/>
  <c r="I9" i="60" l="1"/>
  <c r="H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F10" i="64" s="1"/>
  <c r="D25" i="60"/>
  <c r="F9" i="64" s="1"/>
  <c r="D24" i="60"/>
  <c r="D23" i="60"/>
  <c r="D22" i="60"/>
  <c r="D21" i="60"/>
  <c r="G10" i="64"/>
  <c r="G9" i="64"/>
  <c r="AA3" i="40"/>
  <c r="AD10" i="40"/>
  <c r="AD11" i="40"/>
  <c r="AD18" i="40"/>
  <c r="AA10" i="40"/>
  <c r="AD14" i="40"/>
  <c r="AD17" i="40"/>
  <c r="AA19" i="40"/>
  <c r="AD15" i="40"/>
  <c r="AA18" i="40"/>
  <c r="AD5" i="40"/>
  <c r="AA17" i="40"/>
  <c r="AD7" i="40"/>
  <c r="AA4" i="40"/>
  <c r="AD4" i="40"/>
  <c r="AA7" i="40"/>
  <c r="AA8" i="40"/>
  <c r="AD19" i="40"/>
  <c r="AD9" i="40"/>
  <c r="AD12" i="40"/>
  <c r="AD13" i="40"/>
  <c r="AD8" i="40"/>
  <c r="AD3" i="40"/>
  <c r="AA16" i="40"/>
  <c r="AD6" i="40"/>
  <c r="AA6" i="40"/>
  <c r="AA13" i="40"/>
  <c r="AA12" i="40"/>
  <c r="AA11" i="40"/>
  <c r="AD16" i="40"/>
  <c r="AA5" i="40"/>
  <c r="AA14" i="40"/>
  <c r="AA9" i="40"/>
  <c r="AA15" i="40"/>
  <c r="AB18" i="40" l="1"/>
  <c r="AB4" i="40"/>
  <c r="AB6" i="40"/>
  <c r="AB8" i="40"/>
  <c r="AB10" i="40"/>
  <c r="AB12" i="40"/>
  <c r="AB14" i="40"/>
  <c r="AB16" i="40"/>
  <c r="AB19" i="40"/>
  <c r="AB3" i="40"/>
  <c r="AB5" i="40"/>
  <c r="AB7" i="40"/>
  <c r="AB9" i="40"/>
  <c r="AB11" i="40"/>
  <c r="AB13" i="40"/>
  <c r="AB15" i="40"/>
  <c r="AB17" i="40"/>
  <c r="E25" i="60"/>
  <c r="E26" i="60"/>
  <c r="H10" i="64"/>
  <c r="H9" i="64"/>
  <c r="L5" i="64"/>
  <c r="G22" i="64"/>
  <c r="G21" i="64"/>
  <c r="G20" i="64"/>
  <c r="G19" i="64"/>
  <c r="G18" i="64"/>
  <c r="G17" i="64"/>
  <c r="G16" i="64"/>
  <c r="G15" i="64"/>
  <c r="G14" i="64"/>
  <c r="G13" i="64"/>
  <c r="G12" i="64"/>
  <c r="G11" i="64"/>
  <c r="G8" i="64"/>
  <c r="G7" i="64"/>
  <c r="G6" i="64"/>
  <c r="G5" i="64"/>
  <c r="AQ6" i="40"/>
  <c r="AQ7" i="40"/>
  <c r="AC15" i="40" l="1"/>
  <c r="AJ15" i="40" s="1"/>
  <c r="AS7" i="40"/>
  <c r="AC7" i="40"/>
  <c r="AJ7" i="40" s="1"/>
  <c r="AC16" i="40"/>
  <c r="AK16" i="40" s="1"/>
  <c r="AC8" i="40"/>
  <c r="AK8" i="40" s="1"/>
  <c r="AM8" i="40" s="1"/>
  <c r="AC13" i="40"/>
  <c r="AJ13" i="40" s="1"/>
  <c r="AN13" i="40" s="1"/>
  <c r="AC5" i="40"/>
  <c r="AJ5" i="40" s="1"/>
  <c r="AN5" i="40" s="1"/>
  <c r="AC14" i="40"/>
  <c r="AS6" i="40"/>
  <c r="AC6" i="40"/>
  <c r="AC11" i="40"/>
  <c r="AJ11" i="40" s="1"/>
  <c r="AC3" i="40"/>
  <c r="AJ3" i="40" s="1"/>
  <c r="AC12" i="40"/>
  <c r="AJ12" i="40" s="1"/>
  <c r="AN12" i="40" s="1"/>
  <c r="AC4" i="40"/>
  <c r="AK4" i="40" s="1"/>
  <c r="AC17" i="40"/>
  <c r="AJ17" i="40" s="1"/>
  <c r="AC9" i="40"/>
  <c r="AJ9" i="40" s="1"/>
  <c r="AC19" i="40"/>
  <c r="AJ19" i="40" s="1"/>
  <c r="AC10" i="40"/>
  <c r="AC18" i="40"/>
  <c r="L2" i="64"/>
  <c r="AM4" i="40" l="1"/>
  <c r="AN17" i="40"/>
  <c r="AJ16" i="40"/>
  <c r="AN16" i="40" s="1"/>
  <c r="AN9" i="40"/>
  <c r="AJ8" i="40"/>
  <c r="AN8" i="40" s="1"/>
  <c r="AM16" i="40"/>
  <c r="AK12" i="40"/>
  <c r="AM12" i="40" s="1"/>
  <c r="AJ4" i="40"/>
  <c r="AN4" i="40" s="1"/>
  <c r="AN19" i="40"/>
  <c r="AN3" i="40"/>
  <c r="AN11" i="40"/>
  <c r="AN7" i="40"/>
  <c r="AN15" i="40"/>
  <c r="AK18" i="40"/>
  <c r="AM18" i="40" s="1"/>
  <c r="AK10" i="40"/>
  <c r="AM10" i="40" s="1"/>
  <c r="AK19" i="40"/>
  <c r="AL19" i="40" s="1"/>
  <c r="AK9" i="40"/>
  <c r="AM9" i="40" s="1"/>
  <c r="AK17" i="40"/>
  <c r="AM17" i="40" s="1"/>
  <c r="AK3" i="40"/>
  <c r="AL3" i="40" s="1"/>
  <c r="AK11" i="40"/>
  <c r="AL11" i="40" s="1"/>
  <c r="AK6" i="40"/>
  <c r="AM6" i="40" s="1"/>
  <c r="AK14" i="40"/>
  <c r="AM14" i="40" s="1"/>
  <c r="AK5" i="40"/>
  <c r="AM5" i="40" s="1"/>
  <c r="AK13" i="40"/>
  <c r="AM13" i="40" s="1"/>
  <c r="AK7" i="40"/>
  <c r="AL7" i="40" s="1"/>
  <c r="AK15" i="40"/>
  <c r="AL15" i="40" s="1"/>
  <c r="AJ18" i="40"/>
  <c r="AJ10" i="40"/>
  <c r="AJ6" i="40"/>
  <c r="AJ14" i="40"/>
  <c r="F22" i="64"/>
  <c r="H22" i="64" s="1"/>
  <c r="F21" i="64"/>
  <c r="H21" i="64" s="1"/>
  <c r="F20" i="64"/>
  <c r="H20" i="64" s="1"/>
  <c r="F19" i="64"/>
  <c r="H19" i="64" s="1"/>
  <c r="F18" i="64"/>
  <c r="H18" i="64" s="1"/>
  <c r="F17" i="64"/>
  <c r="H17" i="64" s="1"/>
  <c r="F16" i="64"/>
  <c r="H16" i="64" s="1"/>
  <c r="F15" i="64"/>
  <c r="H15" i="64" s="1"/>
  <c r="F14" i="64"/>
  <c r="H14" i="64" s="1"/>
  <c r="F13" i="64"/>
  <c r="H13" i="64" s="1"/>
  <c r="F12" i="64"/>
  <c r="H12" i="64" s="1"/>
  <c r="F11" i="64"/>
  <c r="H11" i="64" s="1"/>
  <c r="F8" i="64"/>
  <c r="H8" i="64" s="1"/>
  <c r="F7" i="64"/>
  <c r="H7" i="64" s="1"/>
  <c r="F6" i="64"/>
  <c r="H6" i="64" s="1"/>
  <c r="F5" i="64"/>
  <c r="H5" i="64" s="1"/>
  <c r="S17" i="63"/>
  <c r="R17" i="63"/>
  <c r="P17" i="63"/>
  <c r="S16" i="63"/>
  <c r="R16" i="63"/>
  <c r="P16" i="63"/>
  <c r="S15" i="63"/>
  <c r="R15" i="63"/>
  <c r="P15" i="63"/>
  <c r="S14" i="63"/>
  <c r="R14" i="63"/>
  <c r="P14" i="63"/>
  <c r="S13" i="63"/>
  <c r="R13" i="63"/>
  <c r="P13" i="63"/>
  <c r="S12" i="63"/>
  <c r="R12" i="63"/>
  <c r="P12" i="63"/>
  <c r="S11" i="63"/>
  <c r="R11" i="63"/>
  <c r="P11" i="63"/>
  <c r="S10" i="63"/>
  <c r="R10" i="63"/>
  <c r="P10" i="63"/>
  <c r="S9" i="63"/>
  <c r="R9" i="63"/>
  <c r="P9" i="63"/>
  <c r="S8" i="63"/>
  <c r="R8" i="63"/>
  <c r="P8" i="63"/>
  <c r="S7" i="63"/>
  <c r="R7" i="63"/>
  <c r="P7" i="63"/>
  <c r="S9" i="47"/>
  <c r="R9" i="47"/>
  <c r="P9" i="47"/>
  <c r="S8" i="47"/>
  <c r="R8" i="47"/>
  <c r="P8" i="47"/>
  <c r="S7" i="47"/>
  <c r="R7" i="47"/>
  <c r="P7" i="47"/>
  <c r="AL8" i="40" l="1"/>
  <c r="AO8" i="40" s="1"/>
  <c r="AL12" i="40"/>
  <c r="AO12" i="40" s="1"/>
  <c r="AL16" i="40"/>
  <c r="AO16" i="40" s="1"/>
  <c r="AL13" i="40"/>
  <c r="AO13" i="40" s="1"/>
  <c r="AL9" i="40"/>
  <c r="AO9" i="40" s="1"/>
  <c r="AM15" i="40"/>
  <c r="AO15" i="40" s="1"/>
  <c r="AM3" i="40"/>
  <c r="AO3" i="40" s="1"/>
  <c r="AL4" i="40"/>
  <c r="AO4" i="40" s="1"/>
  <c r="AM7" i="40"/>
  <c r="AO7" i="40" s="1"/>
  <c r="AL5" i="40"/>
  <c r="AO5" i="40" s="1"/>
  <c r="AM11" i="40"/>
  <c r="AO11" i="40" s="1"/>
  <c r="AL17" i="40"/>
  <c r="AO17" i="40" s="1"/>
  <c r="AM19" i="40"/>
  <c r="AO19" i="40" s="1"/>
  <c r="AN14" i="40"/>
  <c r="AL14" i="40"/>
  <c r="AN10" i="40"/>
  <c r="AL10" i="40"/>
  <c r="AN6" i="40"/>
  <c r="AL6" i="40"/>
  <c r="AN18" i="40"/>
  <c r="AL18" i="40"/>
  <c r="L9" i="64"/>
  <c r="A14" i="41"/>
  <c r="E17" i="60"/>
  <c r="E16" i="60"/>
  <c r="E15" i="60"/>
  <c r="E14" i="60"/>
  <c r="E13" i="60"/>
  <c r="D17" i="60"/>
  <c r="D16" i="60"/>
  <c r="D15" i="60"/>
  <c r="D14" i="60"/>
  <c r="D13" i="60"/>
  <c r="AO6" i="40" l="1"/>
  <c r="AO14" i="40"/>
  <c r="AO18" i="40"/>
  <c r="AO10" i="40"/>
  <c r="A18" i="41"/>
  <c r="A17" i="41"/>
  <c r="A16" i="41"/>
  <c r="A15" i="41"/>
  <c r="A13" i="41"/>
  <c r="A12" i="41"/>
  <c r="A11" i="41"/>
  <c r="A10" i="41"/>
  <c r="I13" i="60"/>
  <c r="H13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4" i="60"/>
  <c r="E23" i="60"/>
  <c r="E22" i="60"/>
  <c r="E21" i="60"/>
  <c r="K12" i="60"/>
  <c r="J12" i="60"/>
  <c r="I12" i="60"/>
  <c r="H12" i="60"/>
  <c r="I11" i="60"/>
  <c r="H11" i="60"/>
  <c r="I10" i="60"/>
  <c r="H10" i="60"/>
  <c r="I8" i="60"/>
  <c r="H8" i="60"/>
  <c r="J7" i="60"/>
  <c r="J6" i="60"/>
  <c r="J5" i="60"/>
  <c r="H7" i="60"/>
  <c r="H6" i="60"/>
  <c r="H5" i="60"/>
  <c r="K6" i="60"/>
  <c r="K5" i="60"/>
  <c r="I5" i="60"/>
  <c r="E9" i="60"/>
  <c r="D9" i="60"/>
  <c r="E8" i="60"/>
  <c r="D8" i="60"/>
  <c r="E7" i="60"/>
  <c r="D7" i="60"/>
  <c r="E6" i="60"/>
  <c r="D6" i="60"/>
  <c r="E5" i="60"/>
  <c r="D5" i="60"/>
  <c r="AQ9" i="40"/>
  <c r="AQ10" i="40"/>
  <c r="AQ18" i="40"/>
  <c r="AQ5" i="40"/>
  <c r="AQ3" i="40"/>
  <c r="AQ13" i="40"/>
  <c r="AQ4" i="40"/>
  <c r="AQ12" i="40"/>
  <c r="AQ19" i="40"/>
  <c r="AQ17" i="40"/>
  <c r="AQ15" i="40"/>
  <c r="AQ14" i="40"/>
  <c r="AQ8" i="40"/>
  <c r="AQ11" i="40"/>
  <c r="AQ16" i="40"/>
  <c r="M4392" i="43" l="1"/>
  <c r="M4388" i="43"/>
  <c r="M4301" i="43"/>
  <c r="M4228" i="43"/>
  <c r="M4207" i="43"/>
  <c r="M4138" i="43"/>
  <c r="M4104" i="43"/>
  <c r="M4024" i="43"/>
  <c r="M3926" i="43"/>
  <c r="M3907" i="43"/>
  <c r="M3836" i="43"/>
  <c r="M3805" i="43"/>
  <c r="M3754" i="43"/>
  <c r="M3745" i="43"/>
  <c r="M3654" i="43"/>
  <c r="M3642" i="43"/>
  <c r="M3606" i="43"/>
  <c r="M3587" i="43"/>
  <c r="M3555" i="43"/>
  <c r="M3532" i="43"/>
  <c r="M3403" i="43"/>
  <c r="M3341" i="43"/>
  <c r="M3317" i="43"/>
  <c r="M3263" i="43"/>
  <c r="M3240" i="43"/>
  <c r="M3130" i="43"/>
  <c r="M3124" i="43"/>
  <c r="M3014" i="43"/>
  <c r="M2894" i="43"/>
  <c r="M2798" i="43"/>
  <c r="M2726" i="43"/>
  <c r="AS14" i="40"/>
  <c r="AS11" i="40"/>
  <c r="AS15" i="40"/>
  <c r="AS19" i="40"/>
  <c r="AS4" i="40"/>
  <c r="AS18" i="40"/>
  <c r="AS8" i="40"/>
  <c r="AS12" i="40"/>
  <c r="AS16" i="40"/>
  <c r="AS10" i="40"/>
  <c r="AS5" i="40"/>
  <c r="AS3" i="40"/>
  <c r="AS9" i="40"/>
  <c r="AS13" i="40"/>
  <c r="AS17" i="40"/>
  <c r="M2628" i="43"/>
  <c r="M2581" i="43"/>
  <c r="M2517" i="43"/>
  <c r="M2511" i="43"/>
  <c r="M2418" i="43"/>
  <c r="M2415" i="43"/>
  <c r="M2375" i="43"/>
  <c r="M2260" i="43"/>
  <c r="M2208" i="43"/>
  <c r="M2177" i="43"/>
  <c r="M2063" i="43"/>
  <c r="M1999" i="43"/>
  <c r="M1977" i="43"/>
  <c r="M1796" i="43"/>
  <c r="M1748" i="43"/>
  <c r="M1745" i="43"/>
  <c r="M1478" i="43"/>
  <c r="M991" i="43"/>
  <c r="M957" i="43"/>
  <c r="M908" i="43"/>
  <c r="M902" i="43"/>
  <c r="M872" i="43"/>
  <c r="M751" i="43"/>
  <c r="M743" i="43"/>
  <c r="M739" i="43"/>
  <c r="M716" i="43"/>
  <c r="M663" i="43"/>
  <c r="M647" i="43"/>
  <c r="M627" i="43"/>
  <c r="M563" i="43"/>
  <c r="M528" i="43"/>
  <c r="M487" i="43"/>
  <c r="M426" i="43"/>
  <c r="M413" i="43"/>
  <c r="M391" i="43"/>
  <c r="M348" i="43"/>
  <c r="M314" i="43"/>
  <c r="M212" i="43"/>
  <c r="M134" i="43"/>
  <c r="M122" i="43"/>
  <c r="M97" i="43"/>
  <c r="M86" i="43"/>
  <c r="M60" i="43"/>
  <c r="M57" i="43"/>
  <c r="M54" i="43"/>
  <c r="M51" i="43"/>
  <c r="S6" i="63"/>
  <c r="R6" i="63"/>
  <c r="P6" i="63"/>
  <c r="S6" i="47"/>
  <c r="R6" i="47"/>
  <c r="P6" i="47"/>
  <c r="AD2" i="40"/>
  <c r="AA2" i="40"/>
  <c r="AQ2" i="40"/>
  <c r="K22" i="60" l="1"/>
  <c r="K23" i="60" s="1"/>
  <c r="M4393" i="43"/>
  <c r="M4385" i="43"/>
  <c r="M4382" i="43"/>
  <c r="M4379" i="43"/>
  <c r="M4376" i="43"/>
  <c r="M4369" i="43"/>
  <c r="M4365" i="43"/>
  <c r="M4362" i="43"/>
  <c r="M4359" i="43"/>
  <c r="M4351" i="43"/>
  <c r="M4343" i="43"/>
  <c r="M4336" i="43"/>
  <c r="M4333" i="43"/>
  <c r="M4327" i="43"/>
  <c r="M4318" i="43"/>
  <c r="M4314" i="43"/>
  <c r="M4309" i="43"/>
  <c r="M4295" i="43"/>
  <c r="M4281" i="43"/>
  <c r="M4278" i="43"/>
  <c r="M4275" i="43"/>
  <c r="M4272" i="43"/>
  <c r="M4267" i="43"/>
  <c r="M4264" i="43"/>
  <c r="M4261" i="43"/>
  <c r="M4257" i="43"/>
  <c r="M4251" i="43"/>
  <c r="M4248" i="43"/>
  <c r="M4243" i="43"/>
  <c r="M4235" i="43"/>
  <c r="M4232" i="43"/>
  <c r="M4225" i="43"/>
  <c r="M4219" i="43"/>
  <c r="M4213" i="43"/>
  <c r="M4210" i="43"/>
  <c r="M4201" i="43"/>
  <c r="M4197" i="43"/>
  <c r="M4193" i="43"/>
  <c r="M4189" i="43"/>
  <c r="M4186" i="43"/>
  <c r="M4177" i="43"/>
  <c r="M4172" i="43"/>
  <c r="M4169" i="43"/>
  <c r="M4162" i="43"/>
  <c r="M4159" i="43"/>
  <c r="M4152" i="43"/>
  <c r="M4144" i="43"/>
  <c r="M4141" i="43"/>
  <c r="M4134" i="43"/>
  <c r="M4131" i="43"/>
  <c r="M4128" i="43"/>
  <c r="M4125" i="43"/>
  <c r="M4121" i="43"/>
  <c r="M4118" i="43"/>
  <c r="M4114" i="43"/>
  <c r="M4111" i="43"/>
  <c r="M4097" i="43"/>
  <c r="M4093" i="43"/>
  <c r="M4090" i="43"/>
  <c r="M4083" i="43"/>
  <c r="M4077" i="43"/>
  <c r="M4074" i="43"/>
  <c r="M4063" i="43"/>
  <c r="M4058" i="43"/>
  <c r="M4055" i="43"/>
  <c r="M4046" i="43"/>
  <c r="M4043" i="43"/>
  <c r="M4037" i="43"/>
  <c r="M4033" i="43"/>
  <c r="M4030" i="43"/>
  <c r="M4020" i="43"/>
  <c r="M4017" i="43"/>
  <c r="M4013" i="43"/>
  <c r="M4008" i="43"/>
  <c r="M4004" i="43"/>
  <c r="M4001" i="43"/>
  <c r="M3995" i="43"/>
  <c r="M3991" i="43"/>
  <c r="M3985" i="43"/>
  <c r="M3978" i="43"/>
  <c r="M3962" i="43"/>
  <c r="M3951" i="43"/>
  <c r="M3948" i="43"/>
  <c r="M3945" i="43"/>
  <c r="M3942" i="43"/>
  <c r="M3939" i="43"/>
  <c r="M3932" i="43"/>
  <c r="M3929" i="43"/>
  <c r="M3923" i="43"/>
  <c r="M3920" i="43"/>
  <c r="M3916" i="43"/>
  <c r="M3912" i="43"/>
  <c r="M3903" i="43"/>
  <c r="M3900" i="43"/>
  <c r="M3897" i="43"/>
  <c r="M3887" i="43"/>
  <c r="M3880" i="43"/>
  <c r="M3875" i="43"/>
  <c r="M3872" i="43"/>
  <c r="M3869" i="43"/>
  <c r="M3866" i="43"/>
  <c r="M3863" i="43"/>
  <c r="M3860" i="43"/>
  <c r="M3857" i="43"/>
  <c r="M3853" i="43"/>
  <c r="M3850" i="43"/>
  <c r="M3845" i="43"/>
  <c r="M3842" i="43"/>
  <c r="M3839" i="43"/>
  <c r="M3833" i="43"/>
  <c r="M3827" i="43"/>
  <c r="M3824" i="43"/>
  <c r="M3820" i="43"/>
  <c r="M3814" i="43"/>
  <c r="M3811" i="43"/>
  <c r="M3808" i="43"/>
  <c r="M3802" i="43"/>
  <c r="M3799" i="43"/>
  <c r="M3796" i="43"/>
  <c r="M3791" i="43"/>
  <c r="M3788" i="43"/>
  <c r="M3785" i="43"/>
  <c r="M3782" i="43"/>
  <c r="M3779" i="43"/>
  <c r="M3776" i="43"/>
  <c r="M3767" i="43"/>
  <c r="M3764" i="43"/>
  <c r="M3761" i="43"/>
  <c r="M3758" i="43"/>
  <c r="M3751" i="43"/>
  <c r="M3748" i="43"/>
  <c r="M3742" i="43"/>
  <c r="M3735" i="43"/>
  <c r="M3731" i="43"/>
  <c r="M3728" i="43"/>
  <c r="M3724" i="43"/>
  <c r="M3721" i="43"/>
  <c r="M3718" i="43"/>
  <c r="M3714" i="43"/>
  <c r="M3711" i="43"/>
  <c r="M3706" i="43"/>
  <c r="M3703" i="43"/>
  <c r="M3696" i="43"/>
  <c r="M3684" i="43"/>
  <c r="M3678" i="43"/>
  <c r="M3675" i="43"/>
  <c r="M3672" i="43"/>
  <c r="M3669" i="43"/>
  <c r="M3666" i="43"/>
  <c r="M3663" i="43"/>
  <c r="M3646" i="43"/>
  <c r="M3637" i="43"/>
  <c r="M3629" i="43"/>
  <c r="M3625" i="43"/>
  <c r="M3621" i="43"/>
  <c r="M3618" i="43"/>
  <c r="M3615" i="43"/>
  <c r="M3603" i="43"/>
  <c r="M3600" i="43"/>
  <c r="M3597" i="43"/>
  <c r="M3593" i="43"/>
  <c r="M3584" i="43"/>
  <c r="M3579" i="43"/>
  <c r="M3575" i="43"/>
  <c r="M3568" i="43"/>
  <c r="M3565" i="43"/>
  <c r="M3561" i="43"/>
  <c r="M3551" i="43"/>
  <c r="M3547" i="43"/>
  <c r="M3544" i="43"/>
  <c r="M3526" i="43"/>
  <c r="M3522" i="43"/>
  <c r="M3519" i="43"/>
  <c r="M3516" i="43"/>
  <c r="M3513" i="43"/>
  <c r="M3510" i="43"/>
  <c r="M3507" i="43"/>
  <c r="M3502" i="43"/>
  <c r="M3499" i="43"/>
  <c r="M3496" i="43"/>
  <c r="M3493" i="43"/>
  <c r="M3490" i="43"/>
  <c r="M3486" i="43"/>
  <c r="M3481" i="43"/>
  <c r="M3478" i="43"/>
  <c r="M3475" i="43"/>
  <c r="M3472" i="43"/>
  <c r="M3456" i="43"/>
  <c r="M3450" i="43"/>
  <c r="M3443" i="43"/>
  <c r="M3440" i="43"/>
  <c r="M3436" i="43"/>
  <c r="M3433" i="43"/>
  <c r="M3430" i="43"/>
  <c r="M3426" i="43"/>
  <c r="M3423" i="43"/>
  <c r="M3419" i="43"/>
  <c r="M3414" i="43"/>
  <c r="M3407" i="43"/>
  <c r="M3399" i="43"/>
  <c r="M3396" i="43"/>
  <c r="M3393" i="43"/>
  <c r="M3390" i="43"/>
  <c r="M3381" i="43"/>
  <c r="M3377" i="43"/>
  <c r="M3374" i="43"/>
  <c r="M3369" i="43"/>
  <c r="M3363" i="43"/>
  <c r="M3359" i="43"/>
  <c r="M3356" i="43"/>
  <c r="M3352" i="43"/>
  <c r="M3348" i="43"/>
  <c r="M3345" i="43"/>
  <c r="M3334" i="43"/>
  <c r="M3331" i="43"/>
  <c r="M3328" i="43"/>
  <c r="M3325" i="43"/>
  <c r="M3320" i="43"/>
  <c r="M3314" i="43"/>
  <c r="M3311" i="43"/>
  <c r="M3305" i="43"/>
  <c r="M3302" i="43"/>
  <c r="M3299" i="43"/>
  <c r="M3296" i="43"/>
  <c r="M3293" i="43"/>
  <c r="M3290" i="43"/>
  <c r="M3287" i="43"/>
  <c r="M3283" i="43"/>
  <c r="M3276" i="43"/>
  <c r="M3273" i="43"/>
  <c r="M3270" i="43"/>
  <c r="M3266" i="43"/>
  <c r="M3260" i="43"/>
  <c r="M3253" i="43"/>
  <c r="M3250" i="43"/>
  <c r="M3247" i="43"/>
  <c r="M3243" i="43"/>
  <c r="M3237" i="43"/>
  <c r="M3233" i="43"/>
  <c r="M3230" i="43"/>
  <c r="M3226" i="43"/>
  <c r="M3221" i="43"/>
  <c r="M3218" i="43"/>
  <c r="M3211" i="43"/>
  <c r="M3208" i="43"/>
  <c r="M3205" i="43"/>
  <c r="M3201" i="43"/>
  <c r="M3197" i="43"/>
  <c r="M3194" i="43"/>
  <c r="M3191" i="43"/>
  <c r="M3186" i="43"/>
  <c r="M3183" i="43"/>
  <c r="M3180" i="43"/>
  <c r="M3177" i="43"/>
  <c r="M3165" i="43"/>
  <c r="M3160" i="43"/>
  <c r="M3150" i="43"/>
  <c r="M3147" i="43"/>
  <c r="M3141" i="43"/>
  <c r="M3138" i="43"/>
  <c r="M3127" i="43"/>
  <c r="M3121" i="43"/>
  <c r="M3118" i="43"/>
  <c r="M3115" i="43"/>
  <c r="M3111" i="43"/>
  <c r="M3108" i="43"/>
  <c r="M3104" i="43"/>
  <c r="M3101" i="43"/>
  <c r="M3082" i="43"/>
  <c r="M3077" i="43"/>
  <c r="M3074" i="43"/>
  <c r="M3071" i="43"/>
  <c r="M3068" i="43"/>
  <c r="M3065" i="43"/>
  <c r="M3062" i="43"/>
  <c r="M3059" i="43"/>
  <c r="M3056" i="43"/>
  <c r="M3053" i="43"/>
  <c r="M3050" i="43"/>
  <c r="M3044" i="43"/>
  <c r="M3041" i="43"/>
  <c r="M3035" i="43"/>
  <c r="M3032" i="43"/>
  <c r="M3023" i="43"/>
  <c r="M3020" i="43"/>
  <c r="M3011" i="43"/>
  <c r="M3008" i="43"/>
  <c r="M3005" i="43"/>
  <c r="M2967" i="43"/>
  <c r="M2963" i="43"/>
  <c r="M2959" i="43"/>
  <c r="M2952" i="43"/>
  <c r="M2949" i="43"/>
  <c r="M2946" i="43"/>
  <c r="M2943" i="43"/>
  <c r="M2940" i="43"/>
  <c r="M2936" i="43"/>
  <c r="M2933" i="43"/>
  <c r="M2930" i="43"/>
  <c r="M2925" i="43"/>
  <c r="M2921" i="43"/>
  <c r="M2915" i="43"/>
  <c r="M2912" i="43"/>
  <c r="M2909" i="43"/>
  <c r="M2905" i="43"/>
  <c r="M2902" i="43"/>
  <c r="M2899" i="43"/>
  <c r="M2886" i="43"/>
  <c r="M2882" i="43"/>
  <c r="M2879" i="43"/>
  <c r="M2876" i="43"/>
  <c r="M2873" i="43"/>
  <c r="M2870" i="43"/>
  <c r="M2867" i="43"/>
  <c r="M2863" i="43"/>
  <c r="M2857" i="43"/>
  <c r="M2854" i="43"/>
  <c r="M2848" i="43"/>
  <c r="M2845" i="43"/>
  <c r="M2840" i="43"/>
  <c r="M2837" i="43"/>
  <c r="M2834" i="43"/>
  <c r="M2829" i="43"/>
  <c r="M2826" i="43"/>
  <c r="M2823" i="43"/>
  <c r="M2820" i="43"/>
  <c r="M2812" i="43"/>
  <c r="M2809" i="43"/>
  <c r="M2806" i="43"/>
  <c r="M2803" i="43"/>
  <c r="M2795" i="43"/>
  <c r="M2792" i="43"/>
  <c r="M2787" i="43"/>
  <c r="M2784" i="43"/>
  <c r="M2781" i="43"/>
  <c r="M2778" i="43"/>
  <c r="M2772" i="43"/>
  <c r="M2769" i="43"/>
  <c r="M2766" i="43"/>
  <c r="M2761" i="43"/>
  <c r="M2756" i="43"/>
  <c r="M2748" i="43"/>
  <c r="M2745" i="43"/>
  <c r="M2738" i="43"/>
  <c r="M2735" i="43"/>
  <c r="M2729" i="43"/>
  <c r="M2723" i="43"/>
  <c r="M2720" i="43"/>
  <c r="M2714" i="43"/>
  <c r="M2711" i="43"/>
  <c r="M2704" i="43"/>
  <c r="M2701" i="43"/>
  <c r="M2698" i="43"/>
  <c r="M2695" i="43"/>
  <c r="M2692" i="43"/>
  <c r="M2687" i="43"/>
  <c r="M2682" i="43"/>
  <c r="M2679" i="43"/>
  <c r="M2676" i="43"/>
  <c r="M2673" i="43"/>
  <c r="M2670" i="43"/>
  <c r="M2667" i="43"/>
  <c r="M2661" i="43"/>
  <c r="M2658" i="43"/>
  <c r="M2655" i="43"/>
  <c r="M2651" i="43"/>
  <c r="M2648" i="43"/>
  <c r="M2645" i="43"/>
  <c r="M2641" i="43"/>
  <c r="M2638" i="43"/>
  <c r="M2635" i="43"/>
  <c r="M2632" i="43"/>
  <c r="M2623" i="43"/>
  <c r="M2619" i="43"/>
  <c r="M2616" i="43"/>
  <c r="M2613" i="43"/>
  <c r="M2605" i="43"/>
  <c r="M2601" i="43"/>
  <c r="M2596" i="43"/>
  <c r="M2593" i="43"/>
  <c r="M2584" i="43"/>
  <c r="M2578" i="43"/>
  <c r="M2572" i="43"/>
  <c r="M2567" i="43"/>
  <c r="M2564" i="43"/>
  <c r="M2558" i="43"/>
  <c r="M2555" i="43"/>
  <c r="M2552" i="43"/>
  <c r="M2549" i="43"/>
  <c r="M2546" i="43"/>
  <c r="M2543" i="43"/>
  <c r="M2540" i="43"/>
  <c r="M2537" i="43"/>
  <c r="M2534" i="43"/>
  <c r="M2531" i="43"/>
  <c r="M2527" i="43"/>
  <c r="M2523" i="43"/>
  <c r="M2520" i="43"/>
  <c r="M2514" i="43"/>
  <c r="M2507" i="43"/>
  <c r="M2504" i="43"/>
  <c r="M2499" i="43"/>
  <c r="M2496" i="43"/>
  <c r="M2493" i="43"/>
  <c r="M2487" i="43"/>
  <c r="M2484" i="43"/>
  <c r="M2481" i="43"/>
  <c r="M2478" i="43"/>
  <c r="M2473" i="43"/>
  <c r="M2470" i="43"/>
  <c r="M2462" i="43"/>
  <c r="M2459" i="43"/>
  <c r="M2456" i="43"/>
  <c r="M2453" i="43"/>
  <c r="M2450" i="43"/>
  <c r="M2446" i="43"/>
  <c r="M2443" i="43"/>
  <c r="M2439" i="43"/>
  <c r="M2436" i="43"/>
  <c r="M2431" i="43"/>
  <c r="M2428" i="43"/>
  <c r="M2425" i="43"/>
  <c r="M2422" i="43"/>
  <c r="M2409" i="43"/>
  <c r="M2405" i="43"/>
  <c r="M2402" i="43"/>
  <c r="M2399" i="43"/>
  <c r="M2392" i="43"/>
  <c r="M2389" i="43"/>
  <c r="M2386" i="43"/>
  <c r="M2381" i="43"/>
  <c r="M2378" i="43"/>
  <c r="M2372" i="43"/>
  <c r="M2356" i="43"/>
  <c r="M2348" i="43"/>
  <c r="M2292" i="43"/>
  <c r="M2289" i="43"/>
  <c r="M2286" i="43"/>
  <c r="M2283" i="43"/>
  <c r="M2279" i="43"/>
  <c r="M2276" i="43"/>
  <c r="M2273" i="43"/>
  <c r="M2270" i="43"/>
  <c r="M2264" i="43"/>
  <c r="M2257" i="43"/>
  <c r="M2254" i="43"/>
  <c r="M2251" i="43"/>
  <c r="M2248" i="43"/>
  <c r="M2245" i="43"/>
  <c r="M2240" i="43"/>
  <c r="M2236" i="43"/>
  <c r="M2233" i="43"/>
  <c r="M2230" i="43"/>
  <c r="M2225" i="43"/>
  <c r="M2221" i="43"/>
  <c r="M2217" i="43"/>
  <c r="M2214" i="43"/>
  <c r="M2211" i="43"/>
  <c r="M2204" i="43"/>
  <c r="M2201" i="43"/>
  <c r="M2198" i="43"/>
  <c r="M2192" i="43"/>
  <c r="M2187" i="43"/>
  <c r="M2183" i="43"/>
  <c r="M2172" i="43"/>
  <c r="M2169" i="43"/>
  <c r="M2166" i="43"/>
  <c r="M2163" i="43"/>
  <c r="M2160" i="43"/>
  <c r="M2157" i="43"/>
  <c r="M2151" i="43"/>
  <c r="M2148" i="43"/>
  <c r="M2142" i="43"/>
  <c r="M2139" i="43"/>
  <c r="M2136" i="43"/>
  <c r="M2133" i="43"/>
  <c r="M2130" i="43"/>
  <c r="M2126" i="43"/>
  <c r="M2123" i="43"/>
  <c r="M2120" i="43"/>
  <c r="M2115" i="43"/>
  <c r="M2111" i="43"/>
  <c r="M2107" i="43"/>
  <c r="M2100" i="43"/>
  <c r="M2097" i="43"/>
  <c r="M2094" i="43"/>
  <c r="M2091" i="43"/>
  <c r="M2086" i="43"/>
  <c r="M2080" i="43"/>
  <c r="M2075" i="43"/>
  <c r="M2072" i="43"/>
  <c r="M2069" i="43"/>
  <c r="M2066" i="43"/>
  <c r="M2060" i="43"/>
  <c r="M2057" i="43"/>
  <c r="M2054" i="43"/>
  <c r="M2051" i="43"/>
  <c r="M2048" i="43"/>
  <c r="M2033" i="43"/>
  <c r="M2026" i="43"/>
  <c r="M2023" i="43"/>
  <c r="M2016" i="43"/>
  <c r="M2013" i="43"/>
  <c r="M2010" i="43"/>
  <c r="M2007" i="43"/>
  <c r="M2004" i="43"/>
  <c r="M1996" i="43"/>
  <c r="M1993" i="43"/>
  <c r="M1986" i="43"/>
  <c r="M1983" i="43"/>
  <c r="M1980" i="43"/>
  <c r="M1974" i="43"/>
  <c r="M1967" i="43"/>
  <c r="M1964" i="43"/>
  <c r="M1957" i="43"/>
  <c r="M1952" i="43"/>
  <c r="M1941" i="43"/>
  <c r="M1938" i="43"/>
  <c r="M1935" i="43"/>
  <c r="M1932" i="43"/>
  <c r="M1927" i="43"/>
  <c r="M1921" i="43"/>
  <c r="M1918" i="43"/>
  <c r="M1915" i="43"/>
  <c r="M1910" i="43"/>
  <c r="M1901" i="43"/>
  <c r="M1898" i="43"/>
  <c r="M1895" i="43"/>
  <c r="M1892" i="43"/>
  <c r="M1889" i="43"/>
  <c r="M1886" i="43"/>
  <c r="M1883" i="43"/>
  <c r="M1880" i="43"/>
  <c r="M1877" i="43"/>
  <c r="M1873" i="43"/>
  <c r="M1870" i="43"/>
  <c r="M1865" i="43"/>
  <c r="M1862" i="43"/>
  <c r="M1858" i="43"/>
  <c r="M1855" i="43"/>
  <c r="M1852" i="43"/>
  <c r="M1849" i="43"/>
  <c r="M1846" i="43"/>
  <c r="M1843" i="43"/>
  <c r="M1840" i="43"/>
  <c r="M1833" i="43"/>
  <c r="M1823" i="43"/>
  <c r="M1820" i="43"/>
  <c r="M1814" i="43"/>
  <c r="M1809" i="43"/>
  <c r="M1806" i="43"/>
  <c r="M1802" i="43"/>
  <c r="M1792" i="43"/>
  <c r="M1789" i="43"/>
  <c r="M1776" i="43"/>
  <c r="M1773" i="43"/>
  <c r="M1770" i="43"/>
  <c r="M1763" i="43"/>
  <c r="M1759" i="43"/>
  <c r="M1742" i="43"/>
  <c r="M1739" i="43"/>
  <c r="M1734" i="43"/>
  <c r="M1730" i="43"/>
  <c r="M1725" i="43"/>
  <c r="M1721" i="43"/>
  <c r="M1718" i="43"/>
  <c r="M1714" i="43"/>
  <c r="M1703" i="43"/>
  <c r="M1698" i="43"/>
  <c r="M1694" i="43"/>
  <c r="M1691" i="43"/>
  <c r="M1683" i="43"/>
  <c r="M1678" i="43"/>
  <c r="M1675" i="43"/>
  <c r="M1672" i="43"/>
  <c r="M1669" i="43"/>
  <c r="M1666" i="43"/>
  <c r="M1660" i="43"/>
  <c r="M1657" i="43"/>
  <c r="M1653" i="43"/>
  <c r="M1650" i="43"/>
  <c r="M1647" i="43"/>
  <c r="M1644" i="43"/>
  <c r="M1639" i="43"/>
  <c r="M1635" i="43"/>
  <c r="M1632" i="43"/>
  <c r="M1627" i="43"/>
  <c r="M1624" i="43"/>
  <c r="M1621" i="43"/>
  <c r="M1618" i="43"/>
  <c r="M1615" i="43"/>
  <c r="M1609" i="43"/>
  <c r="M1602" i="43"/>
  <c r="M1594" i="43"/>
  <c r="M1591" i="43"/>
  <c r="M1586" i="43"/>
  <c r="M1583" i="43"/>
  <c r="M1580" i="43"/>
  <c r="M1575" i="43"/>
  <c r="M1567" i="43"/>
  <c r="M1564" i="43"/>
  <c r="M1561" i="43"/>
  <c r="M1558" i="43"/>
  <c r="M1550" i="43"/>
  <c r="M1545" i="43"/>
  <c r="M1539" i="43"/>
  <c r="M1536" i="43"/>
  <c r="M1533" i="43"/>
  <c r="M1528" i="43"/>
  <c r="M1525" i="43"/>
  <c r="M1521" i="43"/>
  <c r="M1516" i="43"/>
  <c r="M1509" i="43"/>
  <c r="M1506" i="43"/>
  <c r="M1500" i="43"/>
  <c r="M1491" i="43"/>
  <c r="M1483" i="43"/>
  <c r="M1475" i="43"/>
  <c r="M1468" i="43"/>
  <c r="M1463" i="43"/>
  <c r="M1439" i="43"/>
  <c r="M1436" i="43"/>
  <c r="M1426" i="43"/>
  <c r="M1419" i="43"/>
  <c r="M1416" i="43"/>
  <c r="M1409" i="43"/>
  <c r="M1405" i="43"/>
  <c r="M1402" i="43"/>
  <c r="M1397" i="43"/>
  <c r="M1394" i="43"/>
  <c r="M1391" i="43"/>
  <c r="M1386" i="43"/>
  <c r="M1383" i="43"/>
  <c r="M1379" i="43"/>
  <c r="M1374" i="43"/>
  <c r="M1371" i="43"/>
  <c r="M1368" i="43"/>
  <c r="M1365" i="43"/>
  <c r="M1359" i="43"/>
  <c r="M1351" i="43"/>
  <c r="M1348" i="43"/>
  <c r="M1342" i="43"/>
  <c r="M1339" i="43"/>
  <c r="M1336" i="43"/>
  <c r="M1333" i="43"/>
  <c r="M1329" i="43"/>
  <c r="M1318" i="43"/>
  <c r="M1315" i="43"/>
  <c r="M1312" i="43"/>
  <c r="M1307" i="43"/>
  <c r="M1304" i="43"/>
  <c r="M1301" i="43"/>
  <c r="M1298" i="43"/>
  <c r="M1295" i="43"/>
  <c r="M1292" i="43"/>
  <c r="M1289" i="43"/>
  <c r="M1286" i="43"/>
  <c r="M1281" i="43"/>
  <c r="M1277" i="43"/>
  <c r="M1274" i="43"/>
  <c r="M1271" i="43"/>
  <c r="M1268" i="43"/>
  <c r="M1265" i="43"/>
  <c r="M1262" i="43"/>
  <c r="M1248" i="43"/>
  <c r="M1242" i="43"/>
  <c r="M1227" i="43"/>
  <c r="M1222" i="43"/>
  <c r="M1219" i="43"/>
  <c r="M1216" i="43"/>
  <c r="M1213" i="43"/>
  <c r="M1210" i="43"/>
  <c r="M1207" i="43"/>
  <c r="M1203" i="43"/>
  <c r="M1192" i="43"/>
  <c r="M1189" i="43"/>
  <c r="M1186" i="43"/>
  <c r="M1181" i="43"/>
  <c r="M1178" i="43"/>
  <c r="M1175" i="43"/>
  <c r="M1167" i="43"/>
  <c r="M1157" i="43"/>
  <c r="M1138" i="43"/>
  <c r="M1135" i="43"/>
  <c r="M1130" i="43"/>
  <c r="M1127" i="43"/>
  <c r="M1124" i="43"/>
  <c r="M1121" i="43"/>
  <c r="M1118" i="43"/>
  <c r="M1111" i="43"/>
  <c r="M1108" i="43"/>
  <c r="M1105" i="43"/>
  <c r="M1102" i="43"/>
  <c r="M1097" i="43"/>
  <c r="M1094" i="43"/>
  <c r="M1091" i="43"/>
  <c r="M1088" i="43"/>
  <c r="M1085" i="43"/>
  <c r="M1082" i="43"/>
  <c r="M1079" i="43"/>
  <c r="M1076" i="43"/>
  <c r="M1071" i="43"/>
  <c r="M1068" i="43"/>
  <c r="M1065" i="43"/>
  <c r="M1062" i="43"/>
  <c r="M1059" i="43"/>
  <c r="M1055" i="43"/>
  <c r="M1052" i="43"/>
  <c r="M1049" i="43"/>
  <c r="M1046" i="43"/>
  <c r="M1043" i="43"/>
  <c r="M1040" i="43"/>
  <c r="M1037" i="43"/>
  <c r="M1034" i="43"/>
  <c r="M1031" i="43"/>
  <c r="M1028" i="43"/>
  <c r="M1025" i="43"/>
  <c r="M1022" i="43"/>
  <c r="M1019" i="43"/>
  <c r="M1016" i="43"/>
  <c r="M1013" i="43"/>
  <c r="M1010" i="43"/>
  <c r="M1007" i="43"/>
  <c r="M1004" i="43"/>
  <c r="M1001" i="43"/>
  <c r="M998" i="43"/>
  <c r="M995" i="43"/>
  <c r="M988" i="43"/>
  <c r="M985" i="43"/>
  <c r="M982" i="43"/>
  <c r="M979" i="43"/>
  <c r="M976" i="43"/>
  <c r="M968" i="43"/>
  <c r="M965" i="43"/>
  <c r="M960" i="43"/>
  <c r="M954" i="43"/>
  <c r="M951" i="43"/>
  <c r="M948" i="43"/>
  <c r="M943" i="43"/>
  <c r="M940" i="43"/>
  <c r="M937" i="43"/>
  <c r="M934" i="43"/>
  <c r="M928" i="43"/>
  <c r="M922" i="43"/>
  <c r="M914" i="43"/>
  <c r="M911" i="43"/>
  <c r="M905" i="43"/>
  <c r="M898" i="43"/>
  <c r="M895" i="43"/>
  <c r="M892" i="43"/>
  <c r="M888" i="43"/>
  <c r="M885" i="43"/>
  <c r="M881" i="43"/>
  <c r="M878" i="43"/>
  <c r="M875" i="43"/>
  <c r="M869" i="43"/>
  <c r="M866" i="43"/>
  <c r="M863" i="43"/>
  <c r="M860" i="43"/>
  <c r="M857" i="43"/>
  <c r="M850" i="43"/>
  <c r="M846" i="43"/>
  <c r="M843" i="43"/>
  <c r="M838" i="43"/>
  <c r="M832" i="43"/>
  <c r="M829" i="43"/>
  <c r="M823" i="43"/>
  <c r="M820" i="43"/>
  <c r="M817" i="43"/>
  <c r="M814" i="43"/>
  <c r="M811" i="43"/>
  <c r="M808" i="43"/>
  <c r="M805" i="43"/>
  <c r="M802" i="43"/>
  <c r="M799" i="43"/>
  <c r="M796" i="43"/>
  <c r="M793" i="43"/>
  <c r="M790" i="43"/>
  <c r="M787" i="43"/>
  <c r="M784" i="43"/>
  <c r="M781" i="43"/>
  <c r="M778" i="43"/>
  <c r="M775" i="43"/>
  <c r="M770" i="43"/>
  <c r="M767" i="43"/>
  <c r="M762" i="43"/>
  <c r="M757" i="43"/>
  <c r="M754" i="43"/>
  <c r="M746" i="43"/>
  <c r="M736" i="43"/>
  <c r="M732" i="43"/>
  <c r="M729" i="43"/>
  <c r="M726" i="43"/>
  <c r="M723" i="43"/>
  <c r="M719" i="43"/>
  <c r="M713" i="43"/>
  <c r="M710" i="43"/>
  <c r="M707" i="43"/>
  <c r="M703" i="43"/>
  <c r="M697" i="43"/>
  <c r="M694" i="43"/>
  <c r="M691" i="43"/>
  <c r="M688" i="43"/>
  <c r="M684" i="43"/>
  <c r="M681" i="43"/>
  <c r="M677" i="43"/>
  <c r="M674" i="43"/>
  <c r="M670" i="43"/>
  <c r="M666" i="43"/>
  <c r="M660" i="43"/>
  <c r="M656" i="43"/>
  <c r="M653" i="43"/>
  <c r="M650" i="43"/>
  <c r="M644" i="43"/>
  <c r="M640" i="43"/>
  <c r="M637" i="43"/>
  <c r="M634" i="43"/>
  <c r="M631" i="43"/>
  <c r="M624" i="43"/>
  <c r="M620" i="43"/>
  <c r="M616" i="43"/>
  <c r="M613" i="43"/>
  <c r="M610" i="43"/>
  <c r="M606" i="43"/>
  <c r="M603" i="43"/>
  <c r="M600" i="43"/>
  <c r="M597" i="43"/>
  <c r="M594" i="43"/>
  <c r="M591" i="43"/>
  <c r="M588" i="43"/>
  <c r="M582" i="43"/>
  <c r="M579" i="43"/>
  <c r="M576" i="43"/>
  <c r="M572" i="43"/>
  <c r="M569" i="43"/>
  <c r="M566" i="43"/>
  <c r="M560" i="43"/>
  <c r="M557" i="43"/>
  <c r="M553" i="43"/>
  <c r="M550" i="43"/>
  <c r="M547" i="43"/>
  <c r="M540" i="43"/>
  <c r="M537" i="43"/>
  <c r="M534" i="43"/>
  <c r="M531" i="43"/>
  <c r="M525" i="43"/>
  <c r="M521" i="43"/>
  <c r="M518" i="43"/>
  <c r="M514" i="43"/>
  <c r="M511" i="43"/>
  <c r="M505" i="43"/>
  <c r="M502" i="43"/>
  <c r="M499" i="43"/>
  <c r="M495" i="43"/>
  <c r="M491" i="43"/>
  <c r="M484" i="43"/>
  <c r="M481" i="43"/>
  <c r="M474" i="43"/>
  <c r="M470" i="43"/>
  <c r="M467" i="43"/>
  <c r="M464" i="43"/>
  <c r="M461" i="43"/>
  <c r="M458" i="43"/>
  <c r="M455" i="43"/>
  <c r="M452" i="43"/>
  <c r="M447" i="43"/>
  <c r="M443" i="43"/>
  <c r="M439" i="43"/>
  <c r="M436" i="43"/>
  <c r="M433" i="43"/>
  <c r="M422" i="43"/>
  <c r="M418" i="43"/>
  <c r="M409" i="43"/>
  <c r="M405" i="43"/>
  <c r="M402" i="43"/>
  <c r="M399" i="43"/>
  <c r="M396" i="43"/>
  <c r="M388" i="43"/>
  <c r="M381" i="43"/>
  <c r="M375" i="43"/>
  <c r="M364" i="43"/>
  <c r="M351" i="43"/>
  <c r="M345" i="43"/>
  <c r="M340" i="43"/>
  <c r="M336" i="43"/>
  <c r="M331" i="43"/>
  <c r="M328" i="43"/>
  <c r="M325" i="43"/>
  <c r="M322" i="43"/>
  <c r="M310" i="43"/>
  <c r="M305" i="43"/>
  <c r="M302" i="43"/>
  <c r="M298" i="43"/>
  <c r="M295" i="43"/>
  <c r="M289" i="43"/>
  <c r="M282" i="43"/>
  <c r="M254" i="43"/>
  <c r="M242" i="43"/>
  <c r="M239" i="43"/>
  <c r="M234" i="43"/>
  <c r="M231" i="43"/>
  <c r="M228" i="43"/>
  <c r="M221" i="43"/>
  <c r="M217" i="43"/>
  <c r="M209" i="43"/>
  <c r="M206" i="43"/>
  <c r="M203" i="43"/>
  <c r="M199" i="43"/>
  <c r="M195" i="43"/>
  <c r="M192" i="43"/>
  <c r="M189" i="43"/>
  <c r="M186" i="43"/>
  <c r="M183" i="43"/>
  <c r="M180" i="43"/>
  <c r="M176" i="43"/>
  <c r="M173" i="43"/>
  <c r="M170" i="43"/>
  <c r="M167" i="43"/>
  <c r="M163" i="43"/>
  <c r="M160" i="43"/>
  <c r="M157" i="43"/>
  <c r="M154" i="43"/>
  <c r="M151" i="43"/>
  <c r="M148" i="43"/>
  <c r="M145" i="43"/>
  <c r="M142" i="43"/>
  <c r="M137" i="43"/>
  <c r="M131" i="43"/>
  <c r="M128" i="43"/>
  <c r="M125" i="43"/>
  <c r="M119" i="43"/>
  <c r="M116" i="43"/>
  <c r="M113" i="43"/>
  <c r="M109" i="43"/>
  <c r="M106" i="43"/>
  <c r="M103" i="43"/>
  <c r="M100" i="43"/>
  <c r="M94" i="43"/>
  <c r="M91" i="43"/>
  <c r="M83" i="43"/>
  <c r="M80" i="43"/>
  <c r="M77" i="43"/>
  <c r="M74" i="43"/>
  <c r="M71" i="43"/>
  <c r="M68" i="43"/>
  <c r="M63" i="43"/>
  <c r="M48" i="43"/>
  <c r="M7" i="43"/>
  <c r="AB2" i="40"/>
  <c r="AC2" i="40" s="1"/>
  <c r="AS2" i="40" l="1"/>
  <c r="AK2" i="40"/>
  <c r="AM2" i="40" s="1"/>
  <c r="AJ2" i="40"/>
  <c r="AL2" i="40" l="1"/>
  <c r="AN2" i="40"/>
  <c r="AO2" i="40" l="1"/>
</calcChain>
</file>

<file path=xl/sharedStrings.xml><?xml version="1.0" encoding="utf-8"?>
<sst xmlns="http://schemas.openxmlformats.org/spreadsheetml/2006/main" count="76337" uniqueCount="2083">
  <si>
    <t>Automated AODF Run</t>
  </si>
  <si>
    <t>On Demand CF Run</t>
  </si>
  <si>
    <t>Unlock Flag</t>
  </si>
  <si>
    <t>Builder Version</t>
  </si>
  <si>
    <t>Manager Version</t>
  </si>
  <si>
    <t>Auto CF Run</t>
  </si>
  <si>
    <t>User_TZ_ID</t>
  </si>
  <si>
    <t>CST Hour Adjustment</t>
  </si>
  <si>
    <t>AoD New Period</t>
  </si>
  <si>
    <t>AM Last Update Dt</t>
  </si>
  <si>
    <t>IVP File</t>
  </si>
  <si>
    <t>SU Save?</t>
  </si>
  <si>
    <t>Aggregate Holdings?</t>
  </si>
  <si>
    <t>Xd Out?</t>
  </si>
  <si>
    <t>As Of Date File?</t>
  </si>
  <si>
    <t>PD Run For SD?</t>
  </si>
  <si>
    <t>Unlock Tool Open</t>
  </si>
  <si>
    <t>Version</t>
  </si>
  <si>
    <t>Build Mode</t>
  </si>
  <si>
    <t>Cancel Save</t>
  </si>
  <si>
    <t>Ready to Save?</t>
  </si>
  <si>
    <t>Modified?</t>
  </si>
  <si>
    <t>Account Name</t>
  </si>
  <si>
    <t>Account Number</t>
  </si>
  <si>
    <t>Active</t>
  </si>
  <si>
    <t>Cash File Balance</t>
  </si>
  <si>
    <t>SEI Base</t>
  </si>
  <si>
    <t>SEI Unmatched</t>
  </si>
  <si>
    <t>Suite Base</t>
  </si>
  <si>
    <t>Suite Unmatched</t>
  </si>
  <si>
    <t>Suite Backdated</t>
  </si>
  <si>
    <t>Adjusted Suite</t>
  </si>
  <si>
    <t>Adjusted SEI</t>
  </si>
  <si>
    <t>Suite | SEI</t>
  </si>
  <si>
    <t>SEI | Cash File</t>
  </si>
  <si>
    <t>Cash File | Suite</t>
  </si>
  <si>
    <t>Comment Needed</t>
  </si>
  <si>
    <t>Comment</t>
  </si>
  <si>
    <t>CF TRD Balance</t>
  </si>
  <si>
    <t>Suite TRD Balance</t>
  </si>
  <si>
    <t>Difference</t>
  </si>
  <si>
    <t>SEI Backdated</t>
  </si>
  <si>
    <t>New - Adjusted SEI</t>
  </si>
  <si>
    <t>New - Suite | SEI</t>
  </si>
  <si>
    <t>New - SEI | Cash File</t>
  </si>
  <si>
    <t>New - Comment Needed</t>
  </si>
  <si>
    <t>HWNP_Security_Name</t>
  </si>
  <si>
    <t>HWNP_Current_Par</t>
  </si>
  <si>
    <t>UC_Revolver_Balance</t>
  </si>
  <si>
    <t>UC_Total_Unfunded</t>
  </si>
  <si>
    <t>PB_Issuer</t>
  </si>
  <si>
    <t>PB_Holdings_STLD_Par</t>
  </si>
  <si>
    <t>PB_Holdings_TRD_Par</t>
  </si>
  <si>
    <t>PB_Pending_Amt</t>
  </si>
  <si>
    <t>PB_On_Holdings</t>
  </si>
  <si>
    <t>PDT_Issue_Name</t>
  </si>
  <si>
    <t>PDT_Transaction_Type</t>
  </si>
  <si>
    <t>PDT_Principal</t>
  </si>
  <si>
    <t>UW_Account</t>
  </si>
  <si>
    <t>UW_CCY</t>
  </si>
  <si>
    <t>UW_Wire_Date</t>
  </si>
  <si>
    <t>UW_Amount</t>
  </si>
  <si>
    <t>UW_Issuer_Name</t>
  </si>
  <si>
    <t>TF_Security_Name</t>
  </si>
  <si>
    <t>TF_Trade_Date</t>
  </si>
  <si>
    <t>FP_Security_Name</t>
  </si>
  <si>
    <t>FP_Trade_Date</t>
  </si>
  <si>
    <t>Misc_Issue_Type</t>
  </si>
  <si>
    <t>Misc_Value_1</t>
  </si>
  <si>
    <t>Misc_Value_2</t>
  </si>
  <si>
    <t>Misc_Value_3</t>
  </si>
  <si>
    <t>Misc_Value_4</t>
  </si>
  <si>
    <t>CashFile Base</t>
  </si>
  <si>
    <t>SEI | CashFile</t>
  </si>
  <si>
    <t>CashFile | Suite</t>
  </si>
  <si>
    <t>PT Trans ID</t>
  </si>
  <si>
    <t>PT Date</t>
  </si>
  <si>
    <t>PT BL ID</t>
  </si>
  <si>
    <t>PT LX ID</t>
  </si>
  <si>
    <t>PT Issuer</t>
  </si>
  <si>
    <t>PT Facility</t>
  </si>
  <si>
    <t>PT Trans Type</t>
  </si>
  <si>
    <t>PT Curr</t>
  </si>
  <si>
    <t>PT Par</t>
  </si>
  <si>
    <t>PT Price</t>
  </si>
  <si>
    <t>PT Cash</t>
  </si>
  <si>
    <t>PT Perms</t>
  </si>
  <si>
    <t>PT Account</t>
  </si>
  <si>
    <t>PD Trans ID</t>
  </si>
  <si>
    <t>PD Date</t>
  </si>
  <si>
    <t>PD BL ID</t>
  </si>
  <si>
    <t>PD LX ID</t>
  </si>
  <si>
    <t>PD Issuer</t>
  </si>
  <si>
    <t>PD Facility</t>
  </si>
  <si>
    <t>PD Trans Type</t>
  </si>
  <si>
    <t>PD Curr</t>
  </si>
  <si>
    <t>PD Princ</t>
  </si>
  <si>
    <t>PD Int</t>
  </si>
  <si>
    <t>PD Except</t>
  </si>
  <si>
    <t>PD Addback</t>
  </si>
  <si>
    <t>MS Equity</t>
  </si>
  <si>
    <t>MS Outstanding Adv</t>
  </si>
  <si>
    <t>MS Prin Cash Bal</t>
  </si>
  <si>
    <t>MS Sale and Paydown Bal</t>
  </si>
  <si>
    <t>Aggregate CSV Account Name</t>
  </si>
  <si>
    <t>Aggregate CSV STLD Balances</t>
  </si>
  <si>
    <t>Aggregate CSV TRD Balances</t>
  </si>
  <si>
    <t>Aggregate CSV Account ID &amp; Num</t>
  </si>
  <si>
    <t>Entity ID</t>
  </si>
  <si>
    <t>Deal ID</t>
  </si>
  <si>
    <t>Account ID</t>
  </si>
  <si>
    <t>Account Num</t>
  </si>
  <si>
    <t>Account Num2</t>
  </si>
  <si>
    <t>Cash File Tab Name</t>
  </si>
  <si>
    <t>Cash File Account Alias</t>
  </si>
  <si>
    <t>Active Account</t>
  </si>
  <si>
    <t>Account Type</t>
  </si>
  <si>
    <t>Most Recent Match Timestamp</t>
  </si>
  <si>
    <t>IDC_Issue_Type</t>
  </si>
  <si>
    <t>IDC_Value_1</t>
  </si>
  <si>
    <t>IDC_Value_2</t>
  </si>
  <si>
    <t>IDC_Value_3</t>
  </si>
  <si>
    <t>IDC_Value_4</t>
  </si>
  <si>
    <t>IDC_Value_5</t>
  </si>
  <si>
    <t>IDC_Value_6</t>
  </si>
  <si>
    <t>IDC_Aging</t>
  </si>
  <si>
    <t>Pop_Up_Type</t>
  </si>
  <si>
    <t>Pop_Up_Timestamp</t>
  </si>
  <si>
    <t>Child_Deal_IDs</t>
  </si>
  <si>
    <t>AoDF Prior Cut Dates</t>
  </si>
  <si>
    <t>Reversal Trans IDs</t>
  </si>
  <si>
    <t>Report_ID</t>
  </si>
  <si>
    <t>Run_Time</t>
  </si>
  <si>
    <t>CFAD</t>
  </si>
  <si>
    <t>Facility Name</t>
  </si>
  <si>
    <t>Issue Name</t>
  </si>
  <si>
    <t>Description</t>
  </si>
  <si>
    <t>Trade Date</t>
  </si>
  <si>
    <t>Settle Date</t>
  </si>
  <si>
    <t>Prin Par</t>
  </si>
  <si>
    <t>Prin Proceeds</t>
  </si>
  <si>
    <t>Int Proceeds</t>
  </si>
  <si>
    <t>Facility Number</t>
  </si>
  <si>
    <t>LoanX ID</t>
  </si>
  <si>
    <t>Issuer Name</t>
  </si>
  <si>
    <t>Transaction Type</t>
  </si>
  <si>
    <t>Currency</t>
  </si>
  <si>
    <t>Commitment Amount</t>
  </si>
  <si>
    <t>Price</t>
  </si>
  <si>
    <t>Principal Proceeds</t>
  </si>
  <si>
    <t>Permanent Reduction</t>
  </si>
  <si>
    <t>FTrade ID</t>
  </si>
  <si>
    <t>Funded Percentage</t>
  </si>
  <si>
    <t>Transaction ID</t>
  </si>
  <si>
    <t>Parameter</t>
  </si>
  <si>
    <t>Value 1</t>
  </si>
  <si>
    <t>Value 2</t>
  </si>
  <si>
    <t>Value 3</t>
  </si>
  <si>
    <t>Value 4</t>
  </si>
  <si>
    <t>Main Deal ID</t>
  </si>
  <si>
    <t>Main Entity ID</t>
  </si>
  <si>
    <t>No</t>
  </si>
  <si>
    <t>Yes</t>
  </si>
  <si>
    <t>BL0749053</t>
  </si>
  <si>
    <t>Blackhawk Industrial Distribution, Inc.</t>
  </si>
  <si>
    <t>Blackhawk Industrial Distribution T/L</t>
  </si>
  <si>
    <t>Loan - Interest Payment</t>
  </si>
  <si>
    <t>USD</t>
  </si>
  <si>
    <t>PSSLF221</t>
  </si>
  <si>
    <t>197904-200</t>
  </si>
  <si>
    <t>Collection Accounts</t>
  </si>
  <si>
    <t>USD Payment</t>
  </si>
  <si>
    <t>Payment Account</t>
  </si>
  <si>
    <t>DATA</t>
  </si>
  <si>
    <t>Portfolio Snapshot: Missing Assumption Scenario</t>
  </si>
  <si>
    <t>Deal ID: PSSLF221</t>
  </si>
  <si>
    <t>Snapshot ID: 18311473</t>
  </si>
  <si>
    <t>additional_data</t>
  </si>
  <si>
    <t>yes</t>
  </si>
  <si>
    <t>BL0845786</t>
  </si>
  <si>
    <t>Sigma Defense Systems, Inc.</t>
  </si>
  <si>
    <t>Sigma Defense Systems 5th Amend T/L</t>
  </si>
  <si>
    <t>197904-201</t>
  </si>
  <si>
    <t>USD Interest Collection</t>
  </si>
  <si>
    <t>Collection Account</t>
  </si>
  <si>
    <t>Deal vs Global Funded % Issue</t>
  </si>
  <si>
    <t>Facility ID: 620388</t>
  </si>
  <si>
    <t>Name: GGG Midco DD T/L</t>
  </si>
  <si>
    <t>Deal Funded %: 1</t>
  </si>
  <si>
    <t>Global Funded %: 0.09892</t>
  </si>
  <si>
    <t>STLD Commitment: 4,987,500.00</t>
  </si>
  <si>
    <t>auto_run</t>
  </si>
  <si>
    <t>US-1</t>
  </si>
  <si>
    <t>\\us.bank-dns.com\USBREMOT\KSA699\MA1CV5_BOST\CDO_Operations\PennantPark Senior Secured Loan Facility  II  LLC\Daily Work\Cash File</t>
  </si>
  <si>
    <t>[DEALID]_CashFile_[DATECODE],YYYYMMDD</t>
  </si>
  <si>
    <t>SLAP</t>
  </si>
  <si>
    <t>Run From</t>
  </si>
  <si>
    <t>As Of Date</t>
  </si>
  <si>
    <t>IDC Timestamp</t>
  </si>
  <si>
    <t>CFR ID</t>
  </si>
  <si>
    <t>Run Times</t>
  </si>
  <si>
    <t>Demo File</t>
  </si>
  <si>
    <t>BL0762379</t>
  </si>
  <si>
    <t>LX204669</t>
  </si>
  <si>
    <t>Vertex Companies, LLC (The)</t>
  </si>
  <si>
    <t>Vertex Companies DD T/L</t>
  </si>
  <si>
    <t>197904-202</t>
  </si>
  <si>
    <t>USD Principal Collection</t>
  </si>
  <si>
    <t>PIII</t>
  </si>
  <si>
    <t>New Transactions Added</t>
  </si>
  <si>
    <t>Count: 26</t>
  </si>
  <si>
    <t>calc_tab</t>
  </si>
  <si>
    <t>Balances</t>
  </si>
  <si>
    <t>Pennant Park</t>
  </si>
  <si>
    <t>Summary, Additional Data</t>
  </si>
  <si>
    <t>PCV</t>
  </si>
  <si>
    <t>BL0698235</t>
  </si>
  <si>
    <t>LX201147</t>
  </si>
  <si>
    <t>Zips Car Wash, LLC</t>
  </si>
  <si>
    <t>Zips Car Wash T/L (13th Amendment)</t>
  </si>
  <si>
    <t>197904-300</t>
  </si>
  <si>
    <t>USD Unfunded Exposure</t>
  </si>
  <si>
    <t>Revolver / Unfunded</t>
  </si>
  <si>
    <t>Past Due: Approaching Day Count Threshold</t>
  </si>
  <si>
    <t>Threshold: 365 Days</t>
  </si>
  <si>
    <t>Shown for 365 Days</t>
  </si>
  <si>
    <t>Asset Name: Zips Car Wash T/L (13th Amendment)</t>
  </si>
  <si>
    <t>Trans Type: Loan - Interest Payment</t>
  </si>
  <si>
    <t>cash_formulas</t>
  </si>
  <si>
    <t>=Summary!E21</t>
  </si>
  <si>
    <t>=Summary!E27</t>
  </si>
  <si>
    <t>=Summary!E30</t>
  </si>
  <si>
    <t>=Summary!E33+Summary!E36</t>
  </si>
  <si>
    <t>Holdings</t>
  </si>
  <si>
    <t>BL0646390</t>
  </si>
  <si>
    <t>LX184309</t>
  </si>
  <si>
    <t>TPC US Parent, LLC</t>
  </si>
  <si>
    <t>TPC US Parent T/L</t>
  </si>
  <si>
    <t>197904-203</t>
  </si>
  <si>
    <t>USD General Collection</t>
  </si>
  <si>
    <t>Asset Name: Schlesinger Global T/L</t>
  </si>
  <si>
    <t>client_holdings_layout_id</t>
  </si>
  <si>
    <t>10442</t>
  </si>
  <si>
    <t>Unlock ID</t>
  </si>
  <si>
    <t>Addtl Data</t>
  </si>
  <si>
    <t>BL0750473</t>
  </si>
  <si>
    <t>LX206562</t>
  </si>
  <si>
    <t>Blackhawk Industrial Distribution DD T/L</t>
  </si>
  <si>
    <t>197904-700</t>
  </si>
  <si>
    <t>USD Collateral</t>
  </si>
  <si>
    <t>client_holdings_tab</t>
  </si>
  <si>
    <t>Client Holdings</t>
  </si>
  <si>
    <t>PS_ID</t>
  </si>
  <si>
    <t>Child PS_IDs</t>
  </si>
  <si>
    <t>Matched Cash</t>
  </si>
  <si>
    <t>197904-205</t>
  </si>
  <si>
    <t>FX Accounts</t>
  </si>
  <si>
    <t>CAD Payment</t>
  </si>
  <si>
    <t>credit_opinion</t>
  </si>
  <si>
    <t>MC Query Only</t>
  </si>
  <si>
    <t>197904-206</t>
  </si>
  <si>
    <t>CAD Interest Collection</t>
  </si>
  <si>
    <t>credit_opinion_types</t>
  </si>
  <si>
    <t>Defaulted</t>
  </si>
  <si>
    <t>PDC</t>
  </si>
  <si>
    <t>BL0684052</t>
  </si>
  <si>
    <t>LX197743</t>
  </si>
  <si>
    <t>Dr. Squatch, LLC</t>
  </si>
  <si>
    <t>Dr. Squatch T/L</t>
  </si>
  <si>
    <t>197904-207</t>
  </si>
  <si>
    <t>CAD Principal Collection</t>
  </si>
  <si>
    <t>cs_daily</t>
  </si>
  <si>
    <t>TransAdded</t>
  </si>
  <si>
    <t>IDC</t>
  </si>
  <si>
    <t>197904-208</t>
  </si>
  <si>
    <t>AUD Payment</t>
  </si>
  <si>
    <t>cs_daily2</t>
  </si>
  <si>
    <t>\\us.bank-dns.com\USBREMOT\KSA699\MA1CV5_BOST\CDO_Operations\PennantPark Senior Secured Loan Facility  II  LLC\Daily Work\Cash Sheets</t>
  </si>
  <si>
    <t>FDC</t>
  </si>
  <si>
    <t>BL0530586</t>
  </si>
  <si>
    <t>LX176604</t>
  </si>
  <si>
    <t>Smile Brands, Inc.</t>
  </si>
  <si>
    <t>Smile Brands T/L</t>
  </si>
  <si>
    <t>197904-209</t>
  </si>
  <si>
    <t>AUD Interest Collection</t>
  </si>
  <si>
    <t>cs_daily3</t>
  </si>
  <si>
    <t>CashSheetDaily_PSSLF221_[DATECODE],    YYYYMMDD, XLSX</t>
  </si>
  <si>
    <t>Deadlock Errors</t>
  </si>
  <si>
    <t>197904-210</t>
  </si>
  <si>
    <t>AUD Principal Collection</t>
  </si>
  <si>
    <t>cs_daily4</t>
  </si>
  <si>
    <t>1</t>
  </si>
  <si>
    <t>Account Name, Account Number, Entry Date, Description, Asset ID, Currency, Cash, Investments</t>
  </si>
  <si>
    <t>NumWizards</t>
  </si>
  <si>
    <t>Query</t>
  </si>
  <si>
    <t>Timestamp</t>
  </si>
  <si>
    <t>197904-211</t>
  </si>
  <si>
    <t>EUR Payment</t>
  </si>
  <si>
    <t>cs_daily5</t>
  </si>
  <si>
    <t>197904-212</t>
  </si>
  <si>
    <t>EUR Interest Collection</t>
  </si>
  <si>
    <t>cs_daily6</t>
  </si>
  <si>
    <t>US</t>
  </si>
  <si>
    <t>NYB</t>
  </si>
  <si>
    <t>197904-213</t>
  </si>
  <si>
    <t>EUR Principal Collection</t>
  </si>
  <si>
    <t>custody_deal</t>
  </si>
  <si>
    <t>no</t>
  </si>
  <si>
    <t>Holdings with Negative Pars</t>
  </si>
  <si>
    <t>197904-214</t>
  </si>
  <si>
    <t>GBP Payment</t>
  </si>
  <si>
    <t>custom_reports</t>
  </si>
  <si>
    <t>defaulted_asset_interest, pik_balances</t>
  </si>
  <si>
    <t>~</t>
  </si>
  <si>
    <t>loanx_id~loanx_id</t>
  </si>
  <si>
    <t>cusip~cusip</t>
  </si>
  <si>
    <t>Trade Fee Issues</t>
  </si>
  <si>
    <t>BL0683401</t>
  </si>
  <si>
    <t>NBH Group LLC</t>
  </si>
  <si>
    <t>NBH Group T/L A</t>
  </si>
  <si>
    <t>197904-215</t>
  </si>
  <si>
    <t>GBP Interest Collection</t>
  </si>
  <si>
    <t>deal_currency</t>
  </si>
  <si>
    <t>Funded Percentage Issues</t>
  </si>
  <si>
    <t>BL0561573</t>
  </si>
  <si>
    <t>Schlesinger Global LLC</t>
  </si>
  <si>
    <t>Schlesinger Global T/L</t>
  </si>
  <si>
    <t>197904-216</t>
  </si>
  <si>
    <t>GBP Principal Collection</t>
  </si>
  <si>
    <t>def_day_count</t>
  </si>
  <si>
    <t>5</t>
  </si>
  <si>
    <t>Past Dues Count</t>
  </si>
  <si>
    <t>equities</t>
  </si>
  <si>
    <t>Unapplied Wires Count</t>
  </si>
  <si>
    <t>BL0805335</t>
  </si>
  <si>
    <t>LX212914</t>
  </si>
  <si>
    <t>ETE Intermediate II LLC</t>
  </si>
  <si>
    <t>ETE Intermediate II T/L</t>
  </si>
  <si>
    <t>export_master</t>
  </si>
  <si>
    <t>XLSM, Transactions</t>
  </si>
  <si>
    <t>export_transactions</t>
  </si>
  <si>
    <t>Collection Accounts~FX Accounts</t>
  </si>
  <si>
    <t>\\us.bank-dns.com\USBREMOT\KSA699\MA1CV5_BOST\CDO_Operations\Pennant Family\FTP~\\us.bank-dns.com\USBREMOT\KSA699\MA1CV5_BOST\CDO_Operations\Pennant Family\FTP</t>
  </si>
  <si>
    <t>csv~csv</t>
  </si>
  <si>
    <t>DEALID_TABNAME_[YYYYMMDD]~DEALID_TABNAME_[YYYYMMDD]</t>
  </si>
  <si>
    <t>BL0549388</t>
  </si>
  <si>
    <t>LX176035</t>
  </si>
  <si>
    <t>Blackhawk Industrial Distribution First-Out T/L</t>
  </si>
  <si>
    <t>export_xlsm_file</t>
  </si>
  <si>
    <t>Email~\\us.bank-dns.com\USBREMOT\KSA699\MA1CV5_BOST\CDO_Operations\Pennant Family\FTP</t>
  </si>
  <si>
    <t>BL0584054</t>
  </si>
  <si>
    <t>Sargent &amp; Greenleaf, Inc.</t>
  </si>
  <si>
    <t>Sargent &amp; Greenleaf T/L</t>
  </si>
  <si>
    <t>file_version</t>
  </si>
  <si>
    <t>Number of Pending Trades</t>
  </si>
  <si>
    <t>BL0840431</t>
  </si>
  <si>
    <t>TCG 3.0 Jogger AcquisitionCo Inc</t>
  </si>
  <si>
    <t>TCG 3.0 Jogger AcquisitionCo T/L</t>
  </si>
  <si>
    <t>formula_headers</t>
  </si>
  <si>
    <t>Total Prin, Total Int</t>
  </si>
  <si>
    <t>Number of Test Fails</t>
  </si>
  <si>
    <t>BL0528895</t>
  </si>
  <si>
    <t>Integrative Nutrition, LLC</t>
  </si>
  <si>
    <t>Integrative Nutrition T/L</t>
  </si>
  <si>
    <t>fx_deal</t>
  </si>
  <si>
    <t>Zero to Zero</t>
  </si>
  <si>
    <t>holding_pending_trades</t>
  </si>
  <si>
    <t>Past Dues - Total Principal</t>
  </si>
  <si>
    <t>holdings</t>
  </si>
  <si>
    <t>Current Asset Value</t>
  </si>
  <si>
    <t>BL0836082</t>
  </si>
  <si>
    <t>LX225916</t>
  </si>
  <si>
    <t>TransGo, LLC</t>
  </si>
  <si>
    <t>TransGo T/L</t>
  </si>
  <si>
    <t>holdings_threshold</t>
  </si>
  <si>
    <t>0.10</t>
  </si>
  <si>
    <t>P&amp;L Date Basis</t>
  </si>
  <si>
    <t>BL0753386</t>
  </si>
  <si>
    <t>LX206271</t>
  </si>
  <si>
    <t>Pragmatic Institute, LLC</t>
  </si>
  <si>
    <t>Pragmatic Institute T/L</t>
  </si>
  <si>
    <t>in_active_account</t>
  </si>
  <si>
    <t>P&amp;L Exclusions</t>
  </si>
  <si>
    <t>in_cf_sender</t>
  </si>
  <si>
    <t>P&amp;L Cost Method</t>
  </si>
  <si>
    <t>BL0532871</t>
  </si>
  <si>
    <t>LX179863</t>
  </si>
  <si>
    <t>LAV Gear Holdings, Inc.</t>
  </si>
  <si>
    <t>LAV Gear T/L</t>
  </si>
  <si>
    <t>it_info</t>
  </si>
  <si>
    <t>01/26/2021</t>
  </si>
  <si>
    <t>01809181</t>
  </si>
  <si>
    <t>USB STLD Par</t>
  </si>
  <si>
    <t>matched_cash</t>
  </si>
  <si>
    <t>USB TRD Par</t>
  </si>
  <si>
    <t>BL0879520</t>
  </si>
  <si>
    <t>LX237049</t>
  </si>
  <si>
    <t>HEC Purchaser Corp.</t>
  </si>
  <si>
    <t>HEC Purchaser T/L A (06/24)</t>
  </si>
  <si>
    <t>mmda_autobook</t>
  </si>
  <si>
    <t>Past Dues - Deal Currency PCV Add Back</t>
  </si>
  <si>
    <t>non_cash_trans</t>
  </si>
  <si>
    <t>pcv</t>
  </si>
  <si>
    <t>pcv_accounts</t>
  </si>
  <si>
    <t>EUR Principal Collection, GBP Principal Collection</t>
  </si>
  <si>
    <t>pending_trades</t>
  </si>
  <si>
    <t>PERMANENT_REDUCTION_PRICE, TOTAL, funded_percentage, bu_int</t>
  </si>
  <si>
    <t>Indirect Formula Count</t>
  </si>
  <si>
    <t>same_day_file</t>
  </si>
  <si>
    <t>Hidden Summary Formula Count</t>
  </si>
  <si>
    <t>show_addition_date_breaks</t>
  </si>
  <si>
    <t>show_on_file</t>
  </si>
  <si>
    <t>CFR Bot Batch ID</t>
  </si>
  <si>
    <t>BL0849200</t>
  </si>
  <si>
    <t>Megawatt Acquistionco, Inc</t>
  </si>
  <si>
    <t>Megawatt Acquisition T/L</t>
  </si>
  <si>
    <t>snapshot_trd_stld</t>
  </si>
  <si>
    <t>TRD</t>
  </si>
  <si>
    <t>CFR Bot Run ID</t>
  </si>
  <si>
    <t>trade_settle_pcv</t>
  </si>
  <si>
    <t>CFA Request ID</t>
  </si>
  <si>
    <t>unapplied_wire_depth</t>
  </si>
  <si>
    <t>Wires &amp; All SEI</t>
  </si>
  <si>
    <t>CF Save Folder</t>
  </si>
  <si>
    <t>\\us.bank-dns.com\usbremot\KSA699\CDO_AUTO\DEALS\PSSLF221\CASH_FILES\202502</t>
  </si>
  <si>
    <t>unapplied_wires</t>
  </si>
  <si>
    <t>OD Custom File Name</t>
  </si>
  <si>
    <t>unfunded_positions</t>
  </si>
  <si>
    <t>MacMan Run ID</t>
  </si>
  <si>
    <t>unsat_receiv_day_count</t>
  </si>
  <si>
    <t>365</t>
  </si>
  <si>
    <t>unsat_receive</t>
  </si>
  <si>
    <t>use_cdo_auto</t>
  </si>
  <si>
    <t>Tab Name</t>
  </si>
  <si>
    <t>Prior uRow</t>
  </si>
  <si>
    <t>New uRow</t>
  </si>
  <si>
    <t>FF Run Time</t>
  </si>
  <si>
    <t>Parameters</t>
  </si>
  <si>
    <t>BL0863748</t>
  </si>
  <si>
    <t>EVAL Home Health Solutions Intermediate, LLC</t>
  </si>
  <si>
    <t>EVAL Home Health Solutions Intermediate T/L</t>
  </si>
  <si>
    <t>BL0848269</t>
  </si>
  <si>
    <t>BIG TOP HOLDINGS, LLC</t>
  </si>
  <si>
    <t>BIG TOP HOLDINGS T/L</t>
  </si>
  <si>
    <t>Summary</t>
  </si>
  <si>
    <t>BL0888521</t>
  </si>
  <si>
    <t>Archer Lewis, LLC</t>
  </si>
  <si>
    <t>Archer Lewis T/L</t>
  </si>
  <si>
    <t>Additional Data</t>
  </si>
  <si>
    <t>BL0894560</t>
  </si>
  <si>
    <t>Duggal Acquisition, LLC</t>
  </si>
  <si>
    <t>Duggal Acquisition T/L (09/24)</t>
  </si>
  <si>
    <t>BL0760290</t>
  </si>
  <si>
    <t>LX207291</t>
  </si>
  <si>
    <t>Alpine Acquisition Corp II</t>
  </si>
  <si>
    <t>Alpine Acquisition (48Forty) T/L (8/22)</t>
  </si>
  <si>
    <t>US Bank Holdings</t>
  </si>
  <si>
    <t>BL0912677</t>
  </si>
  <si>
    <t>Archer Lewis DD T/L A</t>
  </si>
  <si>
    <t>BL0914715</t>
  </si>
  <si>
    <t>Rancho Health MSO, Inc.</t>
  </si>
  <si>
    <t>Rancho Health MSO 2nd Amendment DDTL</t>
  </si>
  <si>
    <t>BL0624975</t>
  </si>
  <si>
    <t>LX191986</t>
  </si>
  <si>
    <t>Rancho Health T/L</t>
  </si>
  <si>
    <t>BL0658734</t>
  </si>
  <si>
    <t>LX194653</t>
  </si>
  <si>
    <t>One Stop Mailing LLC</t>
  </si>
  <si>
    <t>One Stop Mailing T/L</t>
  </si>
  <si>
    <t>BL0924854</t>
  </si>
  <si>
    <t>HARRIS &amp; CO. LLC</t>
  </si>
  <si>
    <t>Harris &amp; Co DD T/L A (02/25)</t>
  </si>
  <si>
    <t>LPweapWRDt2k</t>
  </si>
  <si>
    <t>BL0683070</t>
  </si>
  <si>
    <t>LX201224</t>
  </si>
  <si>
    <t>Lash Opco, LLC</t>
  </si>
  <si>
    <t>Lash Opco Restatement T/L--MC178414</t>
  </si>
  <si>
    <t>BL0800922</t>
  </si>
  <si>
    <t>Neptune Flood Incorporated</t>
  </si>
  <si>
    <t>Neptune Flood T/L</t>
  </si>
  <si>
    <t>BL0678518</t>
  </si>
  <si>
    <t>LX196840</t>
  </si>
  <si>
    <t>Apex Service Partners, LLC</t>
  </si>
  <si>
    <t>Apex Service Partners DD T/L (07/21) APEX 9th Amend DDTL 90MM</t>
  </si>
  <si>
    <t>Default Asset</t>
  </si>
  <si>
    <t>BL0530818</t>
  </si>
  <si>
    <t>LX176605</t>
  </si>
  <si>
    <t>Smile Brands DD T/L</t>
  </si>
  <si>
    <t>BL0440539</t>
  </si>
  <si>
    <t>Zips Car Wash DD T/L</t>
  </si>
  <si>
    <t>BL0635906</t>
  </si>
  <si>
    <t>LX194316</t>
  </si>
  <si>
    <t>WP NewCo LLC</t>
  </si>
  <si>
    <t>Wheel Pros T/L (4/21)</t>
  </si>
  <si>
    <t>BL0793382</t>
  </si>
  <si>
    <t>LX211302</t>
  </si>
  <si>
    <t>Walker Edison Furniture Company LLC</t>
  </si>
  <si>
    <t>Walker Edison Furniture Company T/L (03/23)</t>
  </si>
  <si>
    <t>BL0705626</t>
  </si>
  <si>
    <t>Duraco Specialty Tapes LLC</t>
  </si>
  <si>
    <t>Duraco Specialty Tapes T/L</t>
  </si>
  <si>
    <t>BL0781411</t>
  </si>
  <si>
    <t>Infinity Home Services Holdco, Inc</t>
  </si>
  <si>
    <t>Infinity Home Services Holdco T/L</t>
  </si>
  <si>
    <t>BL0705634</t>
  </si>
  <si>
    <t>LX201327</t>
  </si>
  <si>
    <t>Duraco Specialty Tapes DD T/L</t>
  </si>
  <si>
    <t>BL0798977</t>
  </si>
  <si>
    <t>Pequod Merger Sub Inc</t>
  </si>
  <si>
    <t>Pequod Merger T/L (SIMPLICITY FINANCIAL)</t>
  </si>
  <si>
    <t>BL0808685</t>
  </si>
  <si>
    <t>HPA SPQ Merger Sub, Inc.</t>
  </si>
  <si>
    <t>HPA SPQ Merger Sub T/L</t>
  </si>
  <si>
    <t>BL0803454</t>
  </si>
  <si>
    <t>Loving Tan Intermediate II, Inc</t>
  </si>
  <si>
    <t>Loving Tan Intermediate T/L</t>
  </si>
  <si>
    <t>BL0807273</t>
  </si>
  <si>
    <t>Inventus Power, Inc.</t>
  </si>
  <si>
    <t>Inventus Power T/L (06/23)</t>
  </si>
  <si>
    <t>BL0667628</t>
  </si>
  <si>
    <t>LX195488</t>
  </si>
  <si>
    <t>Arcline FM Holdings LLC</t>
  </si>
  <si>
    <t>Arcline FM Holdings (Fairbanks Morse) T/L (06/21)</t>
  </si>
  <si>
    <t>BL0773319</t>
  </si>
  <si>
    <t>MDI Buyer, Inc.</t>
  </si>
  <si>
    <t>MDI Buyer T/L B</t>
  </si>
  <si>
    <t>BL0566606</t>
  </si>
  <si>
    <t>LX182611</t>
  </si>
  <si>
    <t>Integrity Marketing Acquisition, LLC</t>
  </si>
  <si>
    <t>Integrity Marketing DD T/L (Special Purpose)</t>
  </si>
  <si>
    <t>BL0682254</t>
  </si>
  <si>
    <t>Crane 1 Acquisition Holdings, Inc</t>
  </si>
  <si>
    <t>Crane 1 Acquisition T/L (Crane 1 Services)</t>
  </si>
  <si>
    <t>BL0472797</t>
  </si>
  <si>
    <t>LX156469</t>
  </si>
  <si>
    <t>Mission Critical Electronics, Inc</t>
  </si>
  <si>
    <t>Mission Critical T/L (WCI-Power)</t>
  </si>
  <si>
    <t>BL0593535</t>
  </si>
  <si>
    <t>LX186171</t>
  </si>
  <si>
    <t>Wildcat BuyerCo, Inc.</t>
  </si>
  <si>
    <t>Wildcat BuyerCo DD T/L</t>
  </si>
  <si>
    <t>BL0781502</t>
  </si>
  <si>
    <t>LX210065</t>
  </si>
  <si>
    <t>Infinity Home Services T/L (12/22)</t>
  </si>
  <si>
    <t>BL0787749</t>
  </si>
  <si>
    <t>LX210840</t>
  </si>
  <si>
    <t>Urology Management Holdings, Inc.</t>
  </si>
  <si>
    <t>Urology Management T/L (1/23)</t>
  </si>
  <si>
    <t>BL0649402</t>
  </si>
  <si>
    <t>LX194104</t>
  </si>
  <si>
    <t>Tyto Athene, LLC</t>
  </si>
  <si>
    <t>Tyto Athene T/L</t>
  </si>
  <si>
    <t>Pequod Merger T/L</t>
  </si>
  <si>
    <t>BL0492209</t>
  </si>
  <si>
    <t>LX169473</t>
  </si>
  <si>
    <t>Research Now Group, LLC and Dynata, LLC</t>
  </si>
  <si>
    <t>Research Now Group and Dynata T/L B</t>
  </si>
  <si>
    <t>BL0734592</t>
  </si>
  <si>
    <t>LX205362</t>
  </si>
  <si>
    <t>Exigo Intermediate II, LLC</t>
  </si>
  <si>
    <t>Exigo 5/22 T/L</t>
  </si>
  <si>
    <t>Research Now Group, Inc.</t>
  </si>
  <si>
    <t>Research Now T/L B (Survey Sampling)</t>
  </si>
  <si>
    <t>BL0531121</t>
  </si>
  <si>
    <t>The Infosoft Group, LLC</t>
  </si>
  <si>
    <t>The Infosoft Group (Olde Thompson) T/L B</t>
  </si>
  <si>
    <t>BL0580607</t>
  </si>
  <si>
    <t>The Infosoft Group (Olde Thompson) T/L C</t>
  </si>
  <si>
    <t>BL0733545</t>
  </si>
  <si>
    <t>LX204101</t>
  </si>
  <si>
    <t>Alpine Acquisition 2nd Amendment T/L (48Forty)</t>
  </si>
  <si>
    <t>BL0715351</t>
  </si>
  <si>
    <t>HW Holdco, LLC</t>
  </si>
  <si>
    <t>HW Holdco Incremental T/L (12/21) (Hanley Wood)</t>
  </si>
  <si>
    <t>BL0449282</t>
  </si>
  <si>
    <t>LX158063</t>
  </si>
  <si>
    <t>The Infosoft Group (Olde Thompson) T/L A</t>
  </si>
  <si>
    <t>BL0704819</t>
  </si>
  <si>
    <t>Kinetic Purchaser, LLC</t>
  </si>
  <si>
    <t>Kinetic Purchaser T/L</t>
  </si>
  <si>
    <t>BL0733800</t>
  </si>
  <si>
    <t>LX203426</t>
  </si>
  <si>
    <t>Arcfield Acquisition Corp</t>
  </si>
  <si>
    <t>Arcfield Acquisition T/L</t>
  </si>
  <si>
    <t>BL0665838</t>
  </si>
  <si>
    <t>LX196514</t>
  </si>
  <si>
    <t>OIS Management Services, LLC</t>
  </si>
  <si>
    <t>OIS Management Services DD T/L</t>
  </si>
  <si>
    <t>Total Custody Cash Account Summary</t>
  </si>
  <si>
    <t>DDA Unapplied Balances</t>
  </si>
  <si>
    <t>SEI Account Number</t>
  </si>
  <si>
    <t>DDA Number</t>
  </si>
  <si>
    <t>Cash Balance</t>
  </si>
  <si>
    <t>Unapplied Balances</t>
  </si>
  <si>
    <t>Total Custody Cash</t>
  </si>
  <si>
    <t>000104796925113</t>
  </si>
  <si>
    <t>Total Cash and DDA Balances (USD)</t>
  </si>
  <si>
    <t>Total Cash</t>
  </si>
  <si>
    <t>AUD</t>
  </si>
  <si>
    <t>CAD</t>
  </si>
  <si>
    <t>EUR</t>
  </si>
  <si>
    <t>GBP</t>
  </si>
  <si>
    <t>White, Scott A</t>
  </si>
  <si>
    <t>Position Summary</t>
  </si>
  <si>
    <t>Additional Data Summary</t>
  </si>
  <si>
    <t>Transactions</t>
  </si>
  <si>
    <t>Report Name</t>
  </si>
  <si>
    <t>Count</t>
  </si>
  <si>
    <t>Par Amount</t>
  </si>
  <si>
    <t>Interest Proceeds</t>
  </si>
  <si>
    <t>Client Pending Trades</t>
  </si>
  <si>
    <t>Past Dues</t>
  </si>
  <si>
    <t>Unapplied Wires</t>
  </si>
  <si>
    <t>Non-Cash Transactions</t>
  </si>
  <si>
    <t>Unfunded Positions (TRD)</t>
  </si>
  <si>
    <t>Credit Opinion (TRD)</t>
  </si>
  <si>
    <t>Funded Position Summary</t>
  </si>
  <si>
    <t>Equities (TRD)</t>
  </si>
  <si>
    <t>Defaulted Asset Interest (STLD)</t>
  </si>
  <si>
    <t>PIK Balances (STLD)</t>
  </si>
  <si>
    <t>Portfolio Collateral Value (Trade Date)</t>
  </si>
  <si>
    <t>Changes</t>
  </si>
  <si>
    <t>Total</t>
  </si>
  <si>
    <t>Beginning PCV</t>
  </si>
  <si>
    <t>Trades</t>
  </si>
  <si>
    <t>Cash Account Summary</t>
  </si>
  <si>
    <t>Fees</t>
  </si>
  <si>
    <t>Par/Commitment Changes</t>
  </si>
  <si>
    <t>Other</t>
  </si>
  <si>
    <t>Ending PCV</t>
  </si>
  <si>
    <t>PCV Change</t>
  </si>
  <si>
    <t>usbankcdo</t>
  </si>
  <si>
    <t>Pending Trades</t>
  </si>
  <si>
    <t>Unfunded Positions</t>
  </si>
  <si>
    <t>Credit Opinion</t>
  </si>
  <si>
    <t>Equities</t>
  </si>
  <si>
    <t>Defaulted Asset Interest</t>
  </si>
  <si>
    <t>PIK Balances</t>
  </si>
  <si>
    <t>Exception Type</t>
  </si>
  <si>
    <t>Deal Currency PCV Add Back</t>
  </si>
  <si>
    <t>Account</t>
  </si>
  <si>
    <t>Wire Date</t>
  </si>
  <si>
    <t>Amount</t>
  </si>
  <si>
    <t>IMAD/OMAD</t>
  </si>
  <si>
    <t>Wire Text</t>
  </si>
  <si>
    <t>Post Date</t>
  </si>
  <si>
    <t>CUSIP/Facility Number</t>
  </si>
  <si>
    <t>Issue/Facility Name</t>
  </si>
  <si>
    <t>Trans Type</t>
  </si>
  <si>
    <t>Principal Par Amount</t>
  </si>
  <si>
    <t>Funded %</t>
  </si>
  <si>
    <t>STLD Total Commitment</t>
  </si>
  <si>
    <t>STLD Funded Commitment</t>
  </si>
  <si>
    <t>STLD Unfunded Commitment</t>
  </si>
  <si>
    <t>TRD Total Commitment</t>
  </si>
  <si>
    <t>TRD Funded Commitment</t>
  </si>
  <si>
    <t>TRD Unfunded Commitment</t>
  </si>
  <si>
    <t>CUSIP / Facility Number</t>
  </si>
  <si>
    <t>Cur</t>
  </si>
  <si>
    <t>Original Commitment</t>
  </si>
  <si>
    <t>Reduction Par</t>
  </si>
  <si>
    <t>Reduction Cash</t>
  </si>
  <si>
    <t>Current Commitment</t>
  </si>
  <si>
    <t>Current Proceeds</t>
  </si>
  <si>
    <t>Principal Account</t>
  </si>
  <si>
    <t>Interest Account</t>
  </si>
  <si>
    <t>Identifier</t>
  </si>
  <si>
    <t>Asset Name</t>
  </si>
  <si>
    <t>Default Date</t>
  </si>
  <si>
    <t>Current Par</t>
  </si>
  <si>
    <t>Post-Default Interest Deemed Principal</t>
  </si>
  <si>
    <t>Post-Default Interest Deemed Interest</t>
  </si>
  <si>
    <t>Post-Default Interest Not Received</t>
  </si>
  <si>
    <t>Loan Name</t>
  </si>
  <si>
    <t>First PIK Date</t>
  </si>
  <si>
    <t>Non-PIK Par</t>
  </si>
  <si>
    <t>PIK Par</t>
  </si>
  <si>
    <t>Total Par</t>
  </si>
  <si>
    <t># of PIKs</t>
  </si>
  <si>
    <t>8AMCSJMX3</t>
  </si>
  <si>
    <t>OSG Topco Holdings LLC - Class A Unit</t>
  </si>
  <si>
    <t xml:space="preserve">USD </t>
  </si>
  <si>
    <t>95MSCMWJ8</t>
  </si>
  <si>
    <t>Walker Edison Furniture Company C/S</t>
  </si>
  <si>
    <t/>
  </si>
  <si>
    <t>95MSEEPX1</t>
  </si>
  <si>
    <t>New Insight Holdings, Inc.</t>
  </si>
  <si>
    <t>New Insight Holdings Common Equity C/S</t>
  </si>
  <si>
    <t>Lash Opco Restatement T/L</t>
  </si>
  <si>
    <t>Show All Data</t>
  </si>
  <si>
    <t>95MSEH3D2</t>
  </si>
  <si>
    <t>48forty Intermediate Holdings, Inc.</t>
  </si>
  <si>
    <t>48Forty Intermediate Holdings C/S</t>
  </si>
  <si>
    <t>LX211047</t>
  </si>
  <si>
    <t>LAV Gear Holdings 8th AmendIncremental T/L</t>
  </si>
  <si>
    <t>Hide All Data</t>
  </si>
  <si>
    <t>LX217935</t>
  </si>
  <si>
    <t>Lucky Bucks, LLC</t>
  </si>
  <si>
    <t>Lucky Bucks 10/23 Priority Second Out Exit T/L</t>
  </si>
  <si>
    <t>LX249176</t>
  </si>
  <si>
    <t>STG Logistics, Inc.</t>
  </si>
  <si>
    <t>STG Distribution (First-Out New Money) T/L (10/24)</t>
  </si>
  <si>
    <t>Walker Edison Furniture Company T/L (03/23) - Revo</t>
  </si>
  <si>
    <t>Addition Date</t>
  </si>
  <si>
    <t>Security ID</t>
  </si>
  <si>
    <t>Principal Par</t>
  </si>
  <si>
    <t>Total:</t>
  </si>
  <si>
    <t>Check:</t>
  </si>
  <si>
    <t>Misc - Initial Funding</t>
  </si>
  <si>
    <t>Misc - Trade Funding</t>
  </si>
  <si>
    <t>Facility - Purchase</t>
  </si>
  <si>
    <t>American Auto Auction Group, LLC</t>
  </si>
  <si>
    <t>American Auto Auction T/L</t>
  </si>
  <si>
    <t>BL0449274</t>
  </si>
  <si>
    <t>LX158896</t>
  </si>
  <si>
    <t>Non-Cash</t>
  </si>
  <si>
    <t>By Light Professional IT Services LLC</t>
  </si>
  <si>
    <t>By Light Professional T/L</t>
  </si>
  <si>
    <t>BL0469389</t>
  </si>
  <si>
    <t>LX164574</t>
  </si>
  <si>
    <t>By Light Professional Third Additional T/L</t>
  </si>
  <si>
    <t>BL0556508</t>
  </si>
  <si>
    <t>Cardenas Markets, LLC</t>
  </si>
  <si>
    <t>Cardenas Initial T/L</t>
  </si>
  <si>
    <t>BL0447625</t>
  </si>
  <si>
    <t>LX155839</t>
  </si>
  <si>
    <t>Douglas Products and Packaging LLC</t>
  </si>
  <si>
    <t>Douglas Products T/L (1st Lien)</t>
  </si>
  <si>
    <t>BL0404642</t>
  </si>
  <si>
    <t>Douglas Products and Packaging DD T/L</t>
  </si>
  <si>
    <t>BL0534331</t>
  </si>
  <si>
    <t>DRS Holdings III, Inc.</t>
  </si>
  <si>
    <t>DRS Holdings III T/L</t>
  </si>
  <si>
    <t>BL0574493</t>
  </si>
  <si>
    <t>LX183628</t>
  </si>
  <si>
    <t>Findex Group Limited</t>
  </si>
  <si>
    <t>Findex Group T/L B</t>
  </si>
  <si>
    <t>BL0514259</t>
  </si>
  <si>
    <t xml:space="preserve">AUD </t>
  </si>
  <si>
    <t>GCOM Software LLC</t>
  </si>
  <si>
    <t>GCOM Software T/L</t>
  </si>
  <si>
    <t>BL0488736</t>
  </si>
  <si>
    <t>LX169659</t>
  </si>
  <si>
    <t>GCOM Software T/L Additional</t>
  </si>
  <si>
    <t>BL0535940</t>
  </si>
  <si>
    <t>Good2Grow LLC</t>
  </si>
  <si>
    <t>Good2Grow T/L</t>
  </si>
  <si>
    <t>BL0533572</t>
  </si>
  <si>
    <t>IMIA Holdings, Inc.</t>
  </si>
  <si>
    <t>IMIA Holdings T/L</t>
  </si>
  <si>
    <t>BL0531360</t>
  </si>
  <si>
    <t>LX176575</t>
  </si>
  <si>
    <t>Impact Group, LLC</t>
  </si>
  <si>
    <t>Impact Group T/L (06/18) (Restatement)</t>
  </si>
  <si>
    <t>BL0521148</t>
  </si>
  <si>
    <t>LX174882</t>
  </si>
  <si>
    <t>K2 Pure Solutions NoCal LP</t>
  </si>
  <si>
    <t>K2 Pure Solutions T/L</t>
  </si>
  <si>
    <t>BL0386039</t>
  </si>
  <si>
    <t>LX183698</t>
  </si>
  <si>
    <t>LSF9 Atlantis Holdings, LLC</t>
  </si>
  <si>
    <t>LSF9 Atlantis T/L (4/17)</t>
  </si>
  <si>
    <t>BL0466567</t>
  </si>
  <si>
    <t>LX163024</t>
  </si>
  <si>
    <t>Output Services Group, Inc</t>
  </si>
  <si>
    <t>Output Services Group T/L B</t>
  </si>
  <si>
    <t>BL0504987</t>
  </si>
  <si>
    <t>LX172137</t>
  </si>
  <si>
    <t>PH Beauty Holdings III, Inc.</t>
  </si>
  <si>
    <t>PH Beauty Holdings III (Paris Presents) T/L B</t>
  </si>
  <si>
    <t>BL0529968</t>
  </si>
  <si>
    <t>LX175937</t>
  </si>
  <si>
    <t>Plant Health Intermediate</t>
  </si>
  <si>
    <t>Plant Health T/L</t>
  </si>
  <si>
    <t>BL0531527</t>
  </si>
  <si>
    <t>Plant Health DD T/L</t>
  </si>
  <si>
    <t>BL0531535</t>
  </si>
  <si>
    <t>Snak Club, LLC</t>
  </si>
  <si>
    <t>Snak Club T/L</t>
  </si>
  <si>
    <t>BL0435273</t>
  </si>
  <si>
    <t>Solutionreach, Inc.</t>
  </si>
  <si>
    <t>Solutionreach T/L</t>
  </si>
  <si>
    <t>BL0541344</t>
  </si>
  <si>
    <t>STV Group, Incorporated</t>
  </si>
  <si>
    <t>STV Group T/L</t>
  </si>
  <si>
    <t>BL0581258</t>
  </si>
  <si>
    <t>LX184002</t>
  </si>
  <si>
    <t>Teleguam Holdings, LLC</t>
  </si>
  <si>
    <t>Teleguam Holdings 2019 Replacement T/L</t>
  </si>
  <si>
    <t>BL0469322</t>
  </si>
  <si>
    <t>LX162272</t>
  </si>
  <si>
    <t>TVC Enterprises, LLC</t>
  </si>
  <si>
    <t>TVC Enterprises T/L</t>
  </si>
  <si>
    <t>BL0541377</t>
  </si>
  <si>
    <t>TWS Acquisition Corporation</t>
  </si>
  <si>
    <t>TWS Acquisition T/L (Stratatech Education)</t>
  </si>
  <si>
    <t>BL0557571</t>
  </si>
  <si>
    <t>UBEO, LLC</t>
  </si>
  <si>
    <t>Ubeo T/L B</t>
  </si>
  <si>
    <t>BL0532806</t>
  </si>
  <si>
    <t>LX176895</t>
  </si>
  <si>
    <t>Urology Management Associates, LLC</t>
  </si>
  <si>
    <t>Urology Management T/L</t>
  </si>
  <si>
    <t>BL0526261</t>
  </si>
  <si>
    <t>LX175758</t>
  </si>
  <si>
    <t>Urology Management T/L 1st Amend</t>
  </si>
  <si>
    <t>BL0568305</t>
  </si>
  <si>
    <t>LX182774</t>
  </si>
  <si>
    <t>Walker Edison Furniture Company, LLC</t>
  </si>
  <si>
    <t>Walker Edison Furniture Company T/L</t>
  </si>
  <si>
    <t>BL0528150</t>
  </si>
  <si>
    <t>LX181340</t>
  </si>
  <si>
    <t>Targeted Pet Care</t>
  </si>
  <si>
    <t>Targeted Pet Care DD T/L</t>
  </si>
  <si>
    <t>BL0577256</t>
  </si>
  <si>
    <t>Targeted Pet Care T/L</t>
  </si>
  <si>
    <t>BL0577231</t>
  </si>
  <si>
    <t>Facility - Miscellaneous Fee</t>
  </si>
  <si>
    <t>TAC LifePort Purchaser, LLC</t>
  </si>
  <si>
    <t>TAC LifePort Purchaser T/L</t>
  </si>
  <si>
    <t>BL0639791</t>
  </si>
  <si>
    <t>The Infosoft Group T/L E</t>
  </si>
  <si>
    <t>BL0644221</t>
  </si>
  <si>
    <t>Facility - PIK Increase</t>
  </si>
  <si>
    <t>[Reversal] Facility - Purchase</t>
  </si>
  <si>
    <t>Inventus Power 2nd Lien T/L (ICC-Nexergy)</t>
  </si>
  <si>
    <t>BL0647828</t>
  </si>
  <si>
    <t>Teleguam Holdings T/L (02/20) DUPLICATE OF BL0469322</t>
  </si>
  <si>
    <t>BL0585622</t>
  </si>
  <si>
    <t>LX184236</t>
  </si>
  <si>
    <t>Facility - Sale</t>
  </si>
  <si>
    <t>Walker Edison Furniture T/L (3/21)</t>
  </si>
  <si>
    <t>BL0648511</t>
  </si>
  <si>
    <t>IMIA Holding T/L (4/21)</t>
  </si>
  <si>
    <t>BL0651812</t>
  </si>
  <si>
    <t>LX194245</t>
  </si>
  <si>
    <t>MBS Holdings, Inc.</t>
  </si>
  <si>
    <t>MBS Holdings T/L (04/21)</t>
  </si>
  <si>
    <t>BL0653289</t>
  </si>
  <si>
    <t>LX194420</t>
  </si>
  <si>
    <t>[Reversal] Facility - Sale</t>
  </si>
  <si>
    <t>USD Principal Collection - Facility Trade Modification</t>
  </si>
  <si>
    <t>Global Holdings Interco LLC</t>
  </si>
  <si>
    <t>Global Holdings Interco T/L (Global Client Solutions)</t>
  </si>
  <si>
    <t>BL0643447</t>
  </si>
  <si>
    <t>LX193049</t>
  </si>
  <si>
    <t>Facility - Prepayment Fee</t>
  </si>
  <si>
    <t>Ad.net Acquisition, LLC</t>
  </si>
  <si>
    <t>Ad.net Acquisition T/L</t>
  </si>
  <si>
    <t>BL0658288</t>
  </si>
  <si>
    <t>Gantech Acquisition Corp.</t>
  </si>
  <si>
    <t>Gantech Acquisition T/L</t>
  </si>
  <si>
    <t>BL0659468</t>
  </si>
  <si>
    <t>Mars Acquisition Holdings Corp.</t>
  </si>
  <si>
    <t>Mars Acquisition Holdings T/L</t>
  </si>
  <si>
    <t>BL0659427</t>
  </si>
  <si>
    <t>Facility Purchase - Net Economic Benefit</t>
  </si>
  <si>
    <t>DRS Holdings III T/L (06/21)</t>
  </si>
  <si>
    <t>BL0663460</t>
  </si>
  <si>
    <t>LX195290</t>
  </si>
  <si>
    <t>Facility Sale - Net Economic Benefit</t>
  </si>
  <si>
    <t>Trident Technologies, LLC</t>
  </si>
  <si>
    <t>Trident Technologies T/L 2 (Smartronics)</t>
  </si>
  <si>
    <t>BL0659310</t>
  </si>
  <si>
    <t>LX194984</t>
  </si>
  <si>
    <t>Cano Health, LLC</t>
  </si>
  <si>
    <t>Cano Health T/L</t>
  </si>
  <si>
    <t>BL0623530</t>
  </si>
  <si>
    <t>LX191011</t>
  </si>
  <si>
    <t>Apex Service Partners T/L (07/21)</t>
  </si>
  <si>
    <t>BL0678500</t>
  </si>
  <si>
    <t>Bluebird Group LLC, The</t>
  </si>
  <si>
    <t>Bluebird Group T/L</t>
  </si>
  <si>
    <t>BL0677528</t>
  </si>
  <si>
    <t>Crash Champions Holdings LLC</t>
  </si>
  <si>
    <t>Crash Champions DD T/L (05/21)</t>
  </si>
  <si>
    <t>BL0682734</t>
  </si>
  <si>
    <t>Graffiti Buyer, Inc</t>
  </si>
  <si>
    <t>Graffiti Buyer TL</t>
  </si>
  <si>
    <t>BL0681025</t>
  </si>
  <si>
    <t>Vertex Companies</t>
  </si>
  <si>
    <t>BL0684920</t>
  </si>
  <si>
    <t>Quantic Electronics, LLC</t>
  </si>
  <si>
    <t>Quantic Electronics DD T/L</t>
  </si>
  <si>
    <t>BL0682833</t>
  </si>
  <si>
    <t>LX197680</t>
  </si>
  <si>
    <t>Municipal Emergency Services, Inc.</t>
  </si>
  <si>
    <t>Municipal Emergency Services T/L B</t>
  </si>
  <si>
    <t>BL0693350</t>
  </si>
  <si>
    <t>LX199428</t>
  </si>
  <si>
    <t>Lightspeed Buyer, Inc.</t>
  </si>
  <si>
    <t>Lightspeed Buyer DD T/L</t>
  </si>
  <si>
    <t>BL0589111</t>
  </si>
  <si>
    <t>LX188148</t>
  </si>
  <si>
    <t>Lightspeed Buyer T/L</t>
  </si>
  <si>
    <t>BL0589103</t>
  </si>
  <si>
    <t>Facility - Benefit of Unfunded</t>
  </si>
  <si>
    <t>[Reversal] Facility - Benefit of Unfunded</t>
  </si>
  <si>
    <t>Management Consulting &amp; Research, LLC</t>
  </si>
  <si>
    <t>Management Consulting &amp; Research T/L (Systems Planning and Analysis)</t>
  </si>
  <si>
    <t>BL0701047</t>
  </si>
  <si>
    <t>Pink Lily Holdings, LLC</t>
  </si>
  <si>
    <t>Pink Lily Holdings T/L A (PL Acquisitionco)</t>
  </si>
  <si>
    <t>BL0705519</t>
  </si>
  <si>
    <t>Zips Car Wash Effective Date T/L (13th Amendment)</t>
  </si>
  <si>
    <t>Imagine Acquisitionco, LLC</t>
  </si>
  <si>
    <t>Imagine Acquisitionco T/L (Imagine Software)</t>
  </si>
  <si>
    <t>BL0705642</t>
  </si>
  <si>
    <t>LX200798</t>
  </si>
  <si>
    <t>Account Transfer</t>
  </si>
  <si>
    <t>AUD Interest Collection to AUD Principal Collection</t>
  </si>
  <si>
    <t>Misc - Misc. Credit</t>
  </si>
  <si>
    <t>AUD Principal Collection to USD Principal Collection</t>
  </si>
  <si>
    <t>[Reversal] Facility - PIK Increase</t>
  </si>
  <si>
    <t>Crash Champions DD T/L E</t>
  </si>
  <si>
    <t>BL0679615</t>
  </si>
  <si>
    <t>HW Holdco T/L (12/21)</t>
  </si>
  <si>
    <t>Inception Fertility Ventures LLC</t>
  </si>
  <si>
    <t>Inception Fertility Ventures T/L</t>
  </si>
  <si>
    <t>BL0709008</t>
  </si>
  <si>
    <t>Sigma Defense Systems T/L</t>
  </si>
  <si>
    <t>BL0624835</t>
  </si>
  <si>
    <t>LX193132</t>
  </si>
  <si>
    <t>Owl Acquisition, LLC</t>
  </si>
  <si>
    <t>Owl Acquisition T/L</t>
  </si>
  <si>
    <t>BL0727174</t>
  </si>
  <si>
    <t>ITI Holdings, Inc.</t>
  </si>
  <si>
    <t>ITI Holdings T/L 3/22 (Millstone Medical)</t>
  </si>
  <si>
    <t>BL0732125</t>
  </si>
  <si>
    <t>LX203089</t>
  </si>
  <si>
    <t>SpendMend Holdings LLC</t>
  </si>
  <si>
    <t>SpendMend Holdings T/L</t>
  </si>
  <si>
    <t>BL0731556</t>
  </si>
  <si>
    <t>Infusion Services Management, LLC</t>
  </si>
  <si>
    <t>Infusion Services Management (IDC Infusion Services) DD T/L</t>
  </si>
  <si>
    <t>BL0733016</t>
  </si>
  <si>
    <t>Apex Service Partners T/L (07.31.19) APEX 9th Amend TERM $60MM</t>
  </si>
  <si>
    <t>LX196839</t>
  </si>
  <si>
    <t>LX197231</t>
  </si>
  <si>
    <t>PlayPower, Inc.</t>
  </si>
  <si>
    <t>PlayPower T/L (5/19)</t>
  </si>
  <si>
    <t>BL0552945</t>
  </si>
  <si>
    <t>LX179874</t>
  </si>
  <si>
    <t>Exigo Intermediate II T/L</t>
  </si>
  <si>
    <t>Facility - Paydown</t>
  </si>
  <si>
    <t>[Reversal] Facility - Paydown</t>
  </si>
  <si>
    <t>By Light Professional T/L 5th Additional</t>
  </si>
  <si>
    <t>BL0697880</t>
  </si>
  <si>
    <t>HW Holdco T/L (12/21) (Hanley Wood)</t>
  </si>
  <si>
    <t>[Reversal] Facility - Miscellaneous Fee</t>
  </si>
  <si>
    <t>Reception Purchaser LLC</t>
  </si>
  <si>
    <t>Reception Purchaser T/L (STG Logistics / St. George)</t>
  </si>
  <si>
    <t>BL0739393</t>
  </si>
  <si>
    <t>LX204084</t>
  </si>
  <si>
    <t>BL0741209</t>
  </si>
  <si>
    <t>Inception Fertility Ventures DD T/L (05/22)</t>
  </si>
  <si>
    <t>BL0744153</t>
  </si>
  <si>
    <t>Applied Technical Services, LLC</t>
  </si>
  <si>
    <t>Applied Technical Services DD T/L</t>
  </si>
  <si>
    <t>BL0626327</t>
  </si>
  <si>
    <t>LX191807</t>
  </si>
  <si>
    <t>Non-Cash - Facility Trade Modification</t>
  </si>
  <si>
    <t>LX197159</t>
  </si>
  <si>
    <t>Kinetic Purchaser T/L (7/22)</t>
  </si>
  <si>
    <t>BL0754525</t>
  </si>
  <si>
    <t>Cartessa Aesthetics, LLC</t>
  </si>
  <si>
    <t>Cartessa Aesthetics T/L</t>
  </si>
  <si>
    <t>BL0748907</t>
  </si>
  <si>
    <t>Unique Indoor Comfort Holdings, LLC</t>
  </si>
  <si>
    <t>Unique Indoor Comfort T/L</t>
  </si>
  <si>
    <t>BL0756108</t>
  </si>
  <si>
    <t>LX205746</t>
  </si>
  <si>
    <t>Wheel Pros, Inc.</t>
  </si>
  <si>
    <t>Magenta Buyer LLC</t>
  </si>
  <si>
    <t>Magenta Buyer T/L B (7/21) (McAfee)</t>
  </si>
  <si>
    <t>BL0656241</t>
  </si>
  <si>
    <t>LX194237</t>
  </si>
  <si>
    <t>Teneo Holdings LLC</t>
  </si>
  <si>
    <t>Teneo Holdings T/L</t>
  </si>
  <si>
    <t>BL0561599</t>
  </si>
  <si>
    <t>LX181075</t>
  </si>
  <si>
    <t>DRI Holding Inc</t>
  </si>
  <si>
    <t>DRI Holding (Digital Room) T/L (12/21)</t>
  </si>
  <si>
    <t>BL0714743</t>
  </si>
  <si>
    <t>LX200702</t>
  </si>
  <si>
    <t>MDI Buyer T/L</t>
  </si>
  <si>
    <t>BL0756678</t>
  </si>
  <si>
    <t>LX206514</t>
  </si>
  <si>
    <t>Inception Fertility Ventures 9th Amend Incremental T/L</t>
  </si>
  <si>
    <t>BL0742033</t>
  </si>
  <si>
    <t>Output Services Group T/L A (8/22)</t>
  </si>
  <si>
    <t>BL0763872</t>
  </si>
  <si>
    <t>LX208143</t>
  </si>
  <si>
    <t>Facility - Upfront Fee</t>
  </si>
  <si>
    <t>Seaway Buyer, LLC</t>
  </si>
  <si>
    <t>Seaway Buyer T/L</t>
  </si>
  <si>
    <t>BL0748782</t>
  </si>
  <si>
    <t>LX206101</t>
  </si>
  <si>
    <t>BBB Industries, LLC</t>
  </si>
  <si>
    <t>BBB Industries T/L (06/22)</t>
  </si>
  <si>
    <t>BL0752404</t>
  </si>
  <si>
    <t>LX205817</t>
  </si>
  <si>
    <t>Summit Behavioral Healthcare, LLC</t>
  </si>
  <si>
    <t>Summit Behavioral Healthcare T/L (11/21)</t>
  </si>
  <si>
    <t>BL0704116</t>
  </si>
  <si>
    <t>LX199484</t>
  </si>
  <si>
    <t>Electro Rent Corporation</t>
  </si>
  <si>
    <t>Electro Rent T/L</t>
  </si>
  <si>
    <t>BL0455016</t>
  </si>
  <si>
    <t>LX158817</t>
  </si>
  <si>
    <t>Facility - Commitment Increase</t>
  </si>
  <si>
    <t>Douglas Sewer Intermediate, LLC</t>
  </si>
  <si>
    <t>Douglas Sewer DD T/L</t>
  </si>
  <si>
    <t>BL0531543</t>
  </si>
  <si>
    <t>[Reversal] Facility - Commitment Increase</t>
  </si>
  <si>
    <t>A1 Garage Merger Sub, LLC</t>
  </si>
  <si>
    <t>A1 Garage Merger Sub T/L</t>
  </si>
  <si>
    <t>BL0780496</t>
  </si>
  <si>
    <t>Electro Rent Corporation T/L</t>
  </si>
  <si>
    <t>BL0777146</t>
  </si>
  <si>
    <t>LX209415</t>
  </si>
  <si>
    <t>EDS Buyer LLC</t>
  </si>
  <si>
    <t>EDS Buyer T/L (12/22)</t>
  </si>
  <si>
    <t>BL0782906</t>
  </si>
  <si>
    <t>LJ Avalon Holdings LLC</t>
  </si>
  <si>
    <t>LJ Avalon T/L (1/23)</t>
  </si>
  <si>
    <t>BL0786303</t>
  </si>
  <si>
    <t>LX210725</t>
  </si>
  <si>
    <t>LX207094</t>
  </si>
  <si>
    <t>Bioderm Inc</t>
  </si>
  <si>
    <t>Bioderm T/L</t>
  </si>
  <si>
    <t>BL0787723</t>
  </si>
  <si>
    <t>Inception Fertility Eight Amendment T/L</t>
  </si>
  <si>
    <t>BL0794372</t>
  </si>
  <si>
    <t>Burgess Point Purchaser Corporation</t>
  </si>
  <si>
    <t>Burgess Point Purchaser Corporation (BBB)  T/L (06/22)</t>
  </si>
  <si>
    <t>LX201381</t>
  </si>
  <si>
    <t>LX188028</t>
  </si>
  <si>
    <t>LX203265</t>
  </si>
  <si>
    <t>TPC US Parent DD T/L (Targeted Pet Care) (11/19)</t>
  </si>
  <si>
    <t>By Light Professional 3rd Additional T/L</t>
  </si>
  <si>
    <t>By Light Professional IT Services Existing T/L (06/23)</t>
  </si>
  <si>
    <t>BL0806929</t>
  </si>
  <si>
    <t>By Light Professional 5th Additional T/L</t>
  </si>
  <si>
    <t>Kinetic Purchaser 11/21 T/L</t>
  </si>
  <si>
    <t>LX201281</t>
  </si>
  <si>
    <t>The Vertex Companies, LLC</t>
  </si>
  <si>
    <t>The Vertex Company T/L</t>
  </si>
  <si>
    <t>BL0808339</t>
  </si>
  <si>
    <t>New Milani Group LLC</t>
  </si>
  <si>
    <t>New Milani Group T/L</t>
  </si>
  <si>
    <t>BL0515918</t>
  </si>
  <si>
    <t>LX174127</t>
  </si>
  <si>
    <t>ACP FALCON BUYER, INC</t>
  </si>
  <si>
    <t>ACP FALCON BUYER T/L</t>
  </si>
  <si>
    <t>BL0811119</t>
  </si>
  <si>
    <t>LX214995</t>
  </si>
  <si>
    <t>[Reversal] Facility - Upfront Fee</t>
  </si>
  <si>
    <t>Confluent Health LLC</t>
  </si>
  <si>
    <t>Confluent Health T/L B (10/21) [TARGET]</t>
  </si>
  <si>
    <t>BL0700593</t>
  </si>
  <si>
    <t>LX199477</t>
  </si>
  <si>
    <t>Integrity Marketing Refinancing Special Purpose DD T/L- Pending restructure</t>
  </si>
  <si>
    <t>BL0815961</t>
  </si>
  <si>
    <t>LX216562</t>
  </si>
  <si>
    <t>NORA Acquisition LLC</t>
  </si>
  <si>
    <t>NORA Acquisition T/L</t>
  </si>
  <si>
    <t>BL0815235</t>
  </si>
  <si>
    <t>Output Services Group (DIP) DD T/L</t>
  </si>
  <si>
    <t>BL0823650</t>
  </si>
  <si>
    <t>Output Services Group (DIP) T/L</t>
  </si>
  <si>
    <t>BL0823700</t>
  </si>
  <si>
    <t>LX218434</t>
  </si>
  <si>
    <t>Pacific Purchaser, LLC</t>
  </si>
  <si>
    <t>Pacific Purchaser T/L</t>
  </si>
  <si>
    <t>BL0822702</t>
  </si>
  <si>
    <t>Wildcat BuyerCo 3rd Amend T/L</t>
  </si>
  <si>
    <t>BL0826968</t>
  </si>
  <si>
    <t>LX219497</t>
  </si>
  <si>
    <t>Arcfield Acquisition T/L (11/23)</t>
  </si>
  <si>
    <t>BL0828550</t>
  </si>
  <si>
    <t>Medina Health LLC</t>
  </si>
  <si>
    <t>Medina Health T/L</t>
  </si>
  <si>
    <t>BL0824328</t>
  </si>
  <si>
    <t>LX218963</t>
  </si>
  <si>
    <t>Integrity Marketing Refinancing 6th Amendment No. 6 DD T/L</t>
  </si>
  <si>
    <t>BL0816001</t>
  </si>
  <si>
    <t>LX216564</t>
  </si>
  <si>
    <t>Integrity Marketing Refinancing Special Purpose DD T/L</t>
  </si>
  <si>
    <t>LX218455</t>
  </si>
  <si>
    <t>OSG Billing 11/23 First-Out T/L</t>
  </si>
  <si>
    <t>BL0832586</t>
  </si>
  <si>
    <t>LX221018</t>
  </si>
  <si>
    <t>OSG Billing 11/23 Last-Out T/L</t>
  </si>
  <si>
    <t>BL0832057</t>
  </si>
  <si>
    <t>LX221019</t>
  </si>
  <si>
    <t>Confluent Health T/L B (10/21)</t>
  </si>
  <si>
    <t>BL0839797</t>
  </si>
  <si>
    <t>Aeronix Inc</t>
  </si>
  <si>
    <t>Aeronix T/L</t>
  </si>
  <si>
    <t>BL0833634</t>
  </si>
  <si>
    <t>Hills Distribution, Inc.</t>
  </si>
  <si>
    <t>Hills Distribution T/L</t>
  </si>
  <si>
    <t>BL0827362</t>
  </si>
  <si>
    <t>LX219595</t>
  </si>
  <si>
    <t>Huckabee Acquisition, LLC</t>
  </si>
  <si>
    <t>Huckabee Acquisition T/L</t>
  </si>
  <si>
    <t>BL0839177</t>
  </si>
  <si>
    <t>TransGo</t>
  </si>
  <si>
    <t>Trasngo T/L</t>
  </si>
  <si>
    <t>Watchower Buyer, LLC</t>
  </si>
  <si>
    <t>Watchower Buyer T/L</t>
  </si>
  <si>
    <t>BL0831232</t>
  </si>
  <si>
    <t>LX221597</t>
  </si>
  <si>
    <t>Arcfield Acquisition T/L (02/24)</t>
  </si>
  <si>
    <t>BL0843856</t>
  </si>
  <si>
    <t>HW Holdco Incremental T/L</t>
  </si>
  <si>
    <t>BL0848764</t>
  </si>
  <si>
    <t>MeritDirect, LLC</t>
  </si>
  <si>
    <t>MeritDirect T/L A (MeritB2B/Anteriad)</t>
  </si>
  <si>
    <t>BL0555054</t>
  </si>
  <si>
    <t>LX202363</t>
  </si>
  <si>
    <t>OX Two, LLC</t>
  </si>
  <si>
    <t>OX Two T/L (5/21)</t>
  </si>
  <si>
    <t>BL0529133</t>
  </si>
  <si>
    <t>Teneo Holdings T/L B (03/24)</t>
  </si>
  <si>
    <t>BL0849804</t>
  </si>
  <si>
    <t>LX227578</t>
  </si>
  <si>
    <t>Graffiti Buyer T/L (4/24)</t>
  </si>
  <si>
    <t>BL0860801</t>
  </si>
  <si>
    <t>Carnegie Dartlet, LLC</t>
  </si>
  <si>
    <t>Carnegie Dartlet T/L</t>
  </si>
  <si>
    <t>BL0844722</t>
  </si>
  <si>
    <t>PCS Midco, Inc</t>
  </si>
  <si>
    <t>PCS Midco T/L</t>
  </si>
  <si>
    <t>BL0848822</t>
  </si>
  <si>
    <t>LX225795</t>
  </si>
  <si>
    <t>Summit Behavioral Healthcare T/L (11/21) - Pending</t>
  </si>
  <si>
    <t>Summit Behavioral T/L B (4/24) - Target</t>
  </si>
  <si>
    <t>BL0860694</t>
  </si>
  <si>
    <t>LX230493</t>
  </si>
  <si>
    <t>Huckabee Acquisition T/L VT1</t>
  </si>
  <si>
    <t>Watchtower Buyer, LLC</t>
  </si>
  <si>
    <t>Watchtower Buyer T/L</t>
  </si>
  <si>
    <t>Quantic Electronics 3rd Amendment DD T/L</t>
  </si>
  <si>
    <t>Rural Sourcing Holdings, Inc.</t>
  </si>
  <si>
    <t>Rural Sourcing Holdings Incremental No.1 T/L</t>
  </si>
  <si>
    <t>BL0874786</t>
  </si>
  <si>
    <t>BEACON BEHAVIORAL SUPPORT SERVICES LLC</t>
  </si>
  <si>
    <t>Beacon Behavioral Support Services T/L</t>
  </si>
  <si>
    <t>BL0873416</t>
  </si>
  <si>
    <t>LX205378</t>
  </si>
  <si>
    <t>RTIC Subsidiary Holdings, LLC</t>
  </si>
  <si>
    <t>RTIC Subsidiary Holdings Incremental T/L (5/24)</t>
  </si>
  <si>
    <t>BL0861874</t>
  </si>
  <si>
    <t>Safe Haven Defense US LLC</t>
  </si>
  <si>
    <t>Safe Haven Defense US T/L</t>
  </si>
  <si>
    <t>BL0866295</t>
  </si>
  <si>
    <t>Facility - Amendment Fee</t>
  </si>
  <si>
    <t>Research Now Group and Dynata T/L B-Source 8.12</t>
  </si>
  <si>
    <t>Research Now Group (Dynata) Second-Out T/L- target 8.12</t>
  </si>
  <si>
    <t>BL0880825</t>
  </si>
  <si>
    <t>LX238592</t>
  </si>
  <si>
    <t>Arcline FM Holdings (Fairbanks Morse) T/L (06/21) - Source</t>
  </si>
  <si>
    <t>Arcline FM Holdings T/L (7/24) (Fairbanks Morse) - Target</t>
  </si>
  <si>
    <t>BL0880056</t>
  </si>
  <si>
    <t>LX238496</t>
  </si>
  <si>
    <t>Case Works, LLC</t>
  </si>
  <si>
    <t>Case Works T/L (10/24)</t>
  </si>
  <si>
    <t>BL0894610</t>
  </si>
  <si>
    <t>LX248336</t>
  </si>
  <si>
    <t>GGG Midco, LLC</t>
  </si>
  <si>
    <t>GGG Midco T/L</t>
  </si>
  <si>
    <t>BL0895518</t>
  </si>
  <si>
    <t>HARRIS &amp; CO T/L</t>
  </si>
  <si>
    <t>BL0888299</t>
  </si>
  <si>
    <t>PAR Excellence Holdings, Inc</t>
  </si>
  <si>
    <t>PAR Excellence Holdings T/L</t>
  </si>
  <si>
    <t>BL0888596</t>
  </si>
  <si>
    <t>RRA Corporate LLC</t>
  </si>
  <si>
    <t>RRA Corporate T/L</t>
  </si>
  <si>
    <t>BL0885964</t>
  </si>
  <si>
    <t>C5MI ACQUISITION, LLC</t>
  </si>
  <si>
    <t>C5MI ACQUISITION T/L</t>
  </si>
  <si>
    <t>BL0882854</t>
  </si>
  <si>
    <t>NFS - CFP Holdings LLC</t>
  </si>
  <si>
    <t>NFS - CFP Holdings T/L (09/24)</t>
  </si>
  <si>
    <t>BL0894545</t>
  </si>
  <si>
    <t>Argano Holdings, LLC</t>
  </si>
  <si>
    <t>Argano Holdings T/L (9/24)</t>
  </si>
  <si>
    <t>BL0890402</t>
  </si>
  <si>
    <t>Carisk Buyer, Inc</t>
  </si>
  <si>
    <t>Carisk Buyer Amd No. 1 T/L</t>
  </si>
  <si>
    <t>BL0895567</t>
  </si>
  <si>
    <t>Omnia Exterior Solutions, LLC</t>
  </si>
  <si>
    <t>Omnia Exterior Solutions 2nd Amd T/L</t>
  </si>
  <si>
    <t>BL0893992</t>
  </si>
  <si>
    <t>BL0898199</t>
  </si>
  <si>
    <t>SV-Aero Holdings, LLC</t>
  </si>
  <si>
    <t>SV-Aero T/L (11/24)</t>
  </si>
  <si>
    <t>BL0902801</t>
  </si>
  <si>
    <t>LX252213</t>
  </si>
  <si>
    <t>Emergency Care Partners, LLC</t>
  </si>
  <si>
    <t>Emergency Care Partners 9th Amd T/L A</t>
  </si>
  <si>
    <t>BL0898587</t>
  </si>
  <si>
    <t>Sabel Systems Technology Solutions, LLC</t>
  </si>
  <si>
    <t>Sabel Systems Technology Solutions T/L</t>
  </si>
  <si>
    <t>BL0901225</t>
  </si>
  <si>
    <t>LX251613</t>
  </si>
  <si>
    <t>Arcfield Acquisition T/L (10/24)</t>
  </si>
  <si>
    <t>BL0899619</t>
  </si>
  <si>
    <t>LX251125</t>
  </si>
  <si>
    <t>Best Practice Associates, LLC</t>
  </si>
  <si>
    <t>Best Practice Associates First Lien T/L</t>
  </si>
  <si>
    <t>BL0902819</t>
  </si>
  <si>
    <t>OSP EMBEDDED PURCHASER, LLC</t>
  </si>
  <si>
    <t>OSP Embedded Purchaser Incremental T/L (11/24)</t>
  </si>
  <si>
    <t>BL0902587</t>
  </si>
  <si>
    <t>The Vertex Companies T/L D</t>
  </si>
  <si>
    <t>BL0910655</t>
  </si>
  <si>
    <t>LX246656</t>
  </si>
  <si>
    <t>GGG Midco DD T/L</t>
  </si>
  <si>
    <t>BL0900466</t>
  </si>
  <si>
    <t>Omnia Exterior Solutions DD T/L 1</t>
  </si>
  <si>
    <t>BL0864563</t>
  </si>
  <si>
    <t>LX224334</t>
  </si>
  <si>
    <t>Beacon Behavioral Support Services DD T/L</t>
  </si>
  <si>
    <t>BL0912685</t>
  </si>
  <si>
    <t>Rancho Health MSO 6th Amendment DDTL</t>
  </si>
  <si>
    <t>BL0914707</t>
  </si>
  <si>
    <t>Rancho Health MSO T/L (12/24)</t>
  </si>
  <si>
    <t>BL0914970</t>
  </si>
  <si>
    <t>S101 Acquisition, Inc.</t>
  </si>
  <si>
    <t>S101 Acquisition DD T/L C</t>
  </si>
  <si>
    <t>BL0915951</t>
  </si>
  <si>
    <t>Marketplace Events Acquisition, LLC</t>
  </si>
  <si>
    <t>Marketplace Events Acquisition T/L</t>
  </si>
  <si>
    <t>BL0913964</t>
  </si>
  <si>
    <t>Carisk Buyer T/L</t>
  </si>
  <si>
    <t>BL0831117</t>
  </si>
  <si>
    <t>LX221535</t>
  </si>
  <si>
    <t>BL0822694</t>
  </si>
  <si>
    <t>TTM EBITDA</t>
  </si>
  <si>
    <t>Master Comps</t>
  </si>
  <si>
    <t>Borrowing Base</t>
  </si>
  <si>
    <t>US Bank</t>
  </si>
  <si>
    <t>Current Unrestricted Cash (Local Currency)</t>
  </si>
  <si>
    <t>Current Gross Senior Debt (Local Currency)</t>
  </si>
  <si>
    <t>Current Gross Total Debt (Local Currency)</t>
  </si>
  <si>
    <t>Adjusted TTM EBITDA</t>
  </si>
  <si>
    <t>OSG Billing Services</t>
  </si>
  <si>
    <t>Output Services Group, Inc.</t>
  </si>
  <si>
    <t>Schlesinger</t>
  </si>
  <si>
    <t>Schlesinger Global, Inc.</t>
  </si>
  <si>
    <t>By Light</t>
  </si>
  <si>
    <t>By Light Professional IT Services, LLC</t>
  </si>
  <si>
    <t>Dr. Scholl's</t>
  </si>
  <si>
    <t>Integrative Nutrition</t>
  </si>
  <si>
    <t xml:space="preserve">Integrative Nutrition, LLC </t>
  </si>
  <si>
    <t>Paris Presents</t>
  </si>
  <si>
    <t>Smile Brands</t>
  </si>
  <si>
    <t>Smile Brands Inc.</t>
  </si>
  <si>
    <t>Walker Edison</t>
  </si>
  <si>
    <t>Tyto Athene</t>
  </si>
  <si>
    <t>Research Now/SSI</t>
  </si>
  <si>
    <t>Research Now</t>
  </si>
  <si>
    <t>OSM</t>
  </si>
  <si>
    <t>Nevada Behavioral Health Systems</t>
  </si>
  <si>
    <t>NBH GROUP LLC</t>
  </si>
  <si>
    <t>Dr. Squatch</t>
  </si>
  <si>
    <t>Lilly Lashes</t>
  </si>
  <si>
    <t>LASH OPCO, LLC</t>
  </si>
  <si>
    <t>Vertex</t>
  </si>
  <si>
    <t>Sigma Defense</t>
  </si>
  <si>
    <t>Sigma Defense Systems, LLC</t>
  </si>
  <si>
    <t>Zips</t>
  </si>
  <si>
    <t>KNS</t>
  </si>
  <si>
    <t>Exigo</t>
  </si>
  <si>
    <t>Exigo Intermediate II</t>
  </si>
  <si>
    <t>48Forty</t>
  </si>
  <si>
    <t>ALPINE ACQUISITION CORP II</t>
  </si>
  <si>
    <t>BlackHawk Industrial</t>
  </si>
  <si>
    <t xml:space="preserve">Blackhawk Industrial Distribution, Inc. </t>
  </si>
  <si>
    <t>Pragmatic Institute</t>
  </si>
  <si>
    <t>Summit Behavioral Healthcare</t>
  </si>
  <si>
    <t>Epiq</t>
  </si>
  <si>
    <t>EDS Buyer, LLC</t>
  </si>
  <si>
    <t>Solaris Health</t>
  </si>
  <si>
    <t>UROLOGY MANAGEMENT HOLDINGS, INC.</t>
  </si>
  <si>
    <t>Simplicity Group</t>
  </si>
  <si>
    <t>Pequod Merger Sub Inc.</t>
  </si>
  <si>
    <t>Simplicity</t>
  </si>
  <si>
    <t>Engine &amp; Transmission Exchange</t>
  </si>
  <si>
    <t>ETE INTERMEDIATE II LLC</t>
  </si>
  <si>
    <t>Inventus</t>
  </si>
  <si>
    <t>INVENTUS POWER, INC.</t>
  </si>
  <si>
    <t>Integrated Data Services</t>
  </si>
  <si>
    <t>ACP Falcon Buyer, Inc.</t>
  </si>
  <si>
    <t>4Wall Entertainment</t>
  </si>
  <si>
    <t>MCR</t>
  </si>
  <si>
    <t>Management Consulting and Resesarch, LLC</t>
  </si>
  <si>
    <t>Fairbanks Morse Defense</t>
  </si>
  <si>
    <t>NORA</t>
  </si>
  <si>
    <t>NORA Acquisition, LLC</t>
  </si>
  <si>
    <t>Confluent Health</t>
  </si>
  <si>
    <t>Confluent Health, LLC</t>
  </si>
  <si>
    <t>ProSearch</t>
  </si>
  <si>
    <t>Arcfield</t>
  </si>
  <si>
    <t>Arcfield Acquisitions</t>
  </si>
  <si>
    <t>Comprehensive Rehab Consultants</t>
  </si>
  <si>
    <t>Aeronix</t>
  </si>
  <si>
    <t>MOREgroup</t>
  </si>
  <si>
    <t>Watchtower</t>
  </si>
  <si>
    <t>Hanley Wood</t>
  </si>
  <si>
    <t>HW Holdco</t>
  </si>
  <si>
    <t>MeritDirect</t>
  </si>
  <si>
    <t>Teneo</t>
  </si>
  <si>
    <t>Painters Supply and Equipment</t>
  </si>
  <si>
    <t>Big Top Manufacturing</t>
  </si>
  <si>
    <t>Carnegie Dartlet</t>
  </si>
  <si>
    <t>BiggerPockets</t>
  </si>
  <si>
    <t>PCS Retirement</t>
  </si>
  <si>
    <t>Mission Microwave</t>
  </si>
  <si>
    <t>Sargent &amp; Greenleaf</t>
  </si>
  <si>
    <t>Lucky Bucks</t>
  </si>
  <si>
    <t>Beacon Behavioral</t>
  </si>
  <si>
    <t>EvAl</t>
  </si>
  <si>
    <t>RTIC</t>
  </si>
  <si>
    <t>Safe Haven</t>
  </si>
  <si>
    <t>Health-E Commerce</t>
  </si>
  <si>
    <t>Archer Lewis</t>
  </si>
  <si>
    <t>Argano</t>
  </si>
  <si>
    <t>C5MI</t>
  </si>
  <si>
    <t>Carisk Partners</t>
  </si>
  <si>
    <t>Case Works Group</t>
  </si>
  <si>
    <t>Duggal Visual Solutions</t>
  </si>
  <si>
    <t>Guild Garage Group</t>
  </si>
  <si>
    <t>Harris</t>
  </si>
  <si>
    <t>Commercial Fire Protection</t>
  </si>
  <si>
    <t>Omnia</t>
  </si>
  <si>
    <t>PAR Excellence</t>
  </si>
  <si>
    <t>Roofed Right America</t>
  </si>
  <si>
    <t>STG Logistics</t>
  </si>
  <si>
    <t>Emergency Care Partners</t>
  </si>
  <si>
    <t>Sabel Systems</t>
  </si>
  <si>
    <t>Federal Advisory Partners</t>
  </si>
  <si>
    <t>Lynx Technologies</t>
  </si>
  <si>
    <t>Rancho Medical</t>
  </si>
  <si>
    <t>Rancho Helath MSO</t>
  </si>
  <si>
    <t>Marketplace</t>
  </si>
  <si>
    <t>S101</t>
  </si>
  <si>
    <t>Issue Type</t>
  </si>
  <si>
    <t>Loan</t>
  </si>
  <si>
    <t>PIK Loan</t>
  </si>
  <si>
    <t>Row Labels</t>
  </si>
  <si>
    <t>Sum of Current Par Amount (Issue Currency) - Settled</t>
  </si>
  <si>
    <t>Grand Total</t>
  </si>
  <si>
    <t>CUSIP</t>
  </si>
  <si>
    <t>Security/Facility Name</t>
  </si>
  <si>
    <t>Issuer/Borrower Name</t>
  </si>
  <si>
    <t>Facility - Form of Purchase</t>
  </si>
  <si>
    <t>Asset Type4 Desc</t>
  </si>
  <si>
    <t>Facility Category Desc</t>
  </si>
  <si>
    <t>P. Lot Current Par Amount (Deal Currency)</t>
  </si>
  <si>
    <t>Current Par Amount (Issue Currency) - Settled</t>
  </si>
  <si>
    <t>Current Par Amount (Issue Currency) - Traded</t>
  </si>
  <si>
    <t>Unfunded Commitment</t>
  </si>
  <si>
    <t>Market Value Indenture</t>
  </si>
  <si>
    <t>Credit Opinion Date</t>
  </si>
  <si>
    <t>Maturity Date</t>
  </si>
  <si>
    <t>Original Purchase Price</t>
  </si>
  <si>
    <t>Purchase Date</t>
  </si>
  <si>
    <t>Bloomberg ID</t>
  </si>
  <si>
    <t>Issuer ID</t>
  </si>
  <si>
    <t>Facility ID</t>
  </si>
  <si>
    <t>Issue ID</t>
  </si>
  <si>
    <t>ISIN</t>
  </si>
  <si>
    <t>Purchase Lot ID</t>
  </si>
  <si>
    <t>Trustee Deal ID</t>
  </si>
  <si>
    <t>Deal Name</t>
  </si>
  <si>
    <t>Deal Nickname</t>
  </si>
  <si>
    <t>Equity</t>
  </si>
  <si>
    <t>PENNANTPARK SENIOR SECURED LOAN FACILITY II, LLC</t>
  </si>
  <si>
    <t>Pennantpark Sr Sec Ln Fac II, LLC</t>
  </si>
  <si>
    <t>Term Loan</t>
  </si>
  <si>
    <t>Assignment</t>
  </si>
  <si>
    <t>02082AAQ7</t>
  </si>
  <si>
    <t>8/22 Term Loan</t>
  </si>
  <si>
    <t>Term Loan (10/24)</t>
  </si>
  <si>
    <t>Delay Draw Term Loan A</t>
  </si>
  <si>
    <t>Delayed Draw Loan</t>
  </si>
  <si>
    <t>03960DAG8</t>
  </si>
  <si>
    <t>Term Loan  (7/24)</t>
  </si>
  <si>
    <t>BBG01NRR8FF1</t>
  </si>
  <si>
    <t>Delay Draw Term Loan</t>
  </si>
  <si>
    <t>Term Loan (First Lien)</t>
  </si>
  <si>
    <t>Delayed Draw Term Loan</t>
  </si>
  <si>
    <t>BBG00M8S4P01</t>
  </si>
  <si>
    <t>BBG00M8S4P38</t>
  </si>
  <si>
    <t>09238PAB5</t>
  </si>
  <si>
    <t>BBG00M8S4P74</t>
  </si>
  <si>
    <t>13th Amd Term Loan</t>
  </si>
  <si>
    <t>Term Loan (1st Amd)</t>
  </si>
  <si>
    <t>20716LAF3</t>
  </si>
  <si>
    <t>Term Loan B (10/21)</t>
  </si>
  <si>
    <t>BBG0131TCJ66</t>
  </si>
  <si>
    <t>Term Loan (06/21)</t>
  </si>
  <si>
    <t>BBG01F5M2QX5</t>
  </si>
  <si>
    <t>Term Loan (09/24)</t>
  </si>
  <si>
    <t>Term Loan 12/22</t>
  </si>
  <si>
    <t>Term Loan A</t>
  </si>
  <si>
    <t>Term Loan (5/23)</t>
  </si>
  <si>
    <t>BBG01KV78L72</t>
  </si>
  <si>
    <t>LX232234</t>
  </si>
  <si>
    <t>Term Loan (4/24)</t>
  </si>
  <si>
    <t>Delayed Draw Term Loan A (02/25)</t>
  </si>
  <si>
    <t>Term Loan A (06/24)</t>
  </si>
  <si>
    <t>LX225324</t>
  </si>
  <si>
    <t>Huckabee Acquisition T/L VT1 (MOREgroup Holdings)</t>
  </si>
  <si>
    <t>BBG00PKS0KD1</t>
  </si>
  <si>
    <t>Term Loan (06/23)</t>
  </si>
  <si>
    <t>BBG01J1P3NS6</t>
  </si>
  <si>
    <t>Restatement Term Loan</t>
  </si>
  <si>
    <t>54951EAH8</t>
  </si>
  <si>
    <t>BL0821571</t>
  </si>
  <si>
    <t>LX217934</t>
  </si>
  <si>
    <t>Lucky Bucks 10/23 Priority First Out Exit T/L</t>
  </si>
  <si>
    <t>BBG01JP9ZFG1</t>
  </si>
  <si>
    <t>TL 2nd out</t>
  </si>
  <si>
    <t>BBG01JP9ZG06</t>
  </si>
  <si>
    <t>LX257430</t>
  </si>
  <si>
    <t>BBG012QFQ325</t>
  </si>
  <si>
    <t>LX216658</t>
  </si>
  <si>
    <t>Term Loan  8/23</t>
  </si>
  <si>
    <t>2nd Amd Term Loan</t>
  </si>
  <si>
    <t>Delayed draw</t>
  </si>
  <si>
    <t>68248MAG5</t>
  </si>
  <si>
    <t>BBG0115Q2WH2</t>
  </si>
  <si>
    <t>Incremental Term Loan</t>
  </si>
  <si>
    <t>Output Services Group 11/23 Last-Out T/L</t>
  </si>
  <si>
    <t>Term  Loan</t>
  </si>
  <si>
    <t>BBG01KXSJVK5</t>
  </si>
  <si>
    <t>BBG01KXSJVJ7</t>
  </si>
  <si>
    <t>Delay Draw Term Loan (Amendment No. 2)</t>
  </si>
  <si>
    <t>Delay Draw Term Loan (Amendment No. 6)</t>
  </si>
  <si>
    <t>76100MAC4</t>
  </si>
  <si>
    <t>Research Now Group (Dynata) Second-Out T/L</t>
  </si>
  <si>
    <t>Second-Out Term Loan</t>
  </si>
  <si>
    <t>Incremental T/L (5/24)</t>
  </si>
  <si>
    <t>Delayed Draw Term Loan C</t>
  </si>
  <si>
    <t>BBG0154KTPY4</t>
  </si>
  <si>
    <t>BBG00M8TBD26</t>
  </si>
  <si>
    <t>83172DAL3</t>
  </si>
  <si>
    <t>Term Loan (10/18)</t>
  </si>
  <si>
    <t>78477PAB0</t>
  </si>
  <si>
    <t>Term Loan First-Out New Money (10/24)</t>
  </si>
  <si>
    <t>86602KAF3</t>
  </si>
  <si>
    <t>Term Loan  B (4/24)</t>
  </si>
  <si>
    <t>BBG01ML5DWX4</t>
  </si>
  <si>
    <t>78486TAC9</t>
  </si>
  <si>
    <t>88033CAM1</t>
  </si>
  <si>
    <t>Term Loan B (03/24)</t>
  </si>
  <si>
    <t>BBG01LPS2RY4</t>
  </si>
  <si>
    <t>Term loan</t>
  </si>
  <si>
    <t>Term Loan D</t>
  </si>
  <si>
    <t>BBG0154KY4M8</t>
  </si>
  <si>
    <t>91727JAG4</t>
  </si>
  <si>
    <t>Tern Loan 1/23</t>
  </si>
  <si>
    <t>BBG01FYJGHT0</t>
  </si>
  <si>
    <t>Term Loan (03/23)</t>
  </si>
  <si>
    <t>Effective Date Term Loan (13th Amendment)</t>
  </si>
  <si>
    <t>Asset ID</t>
  </si>
  <si>
    <t>Par Amount (Deal Currency)</t>
  </si>
  <si>
    <t>Principal Balance (Deal Currency)</t>
  </si>
  <si>
    <t>Issuer Industry Classification - Moody's</t>
  </si>
  <si>
    <t>Issuer Industry Classification - S&amp;P</t>
  </si>
  <si>
    <t>PIK - PIKable</t>
  </si>
  <si>
    <t>Coupon Type Desc</t>
  </si>
  <si>
    <t>Coupon Index Type Desc</t>
  </si>
  <si>
    <t>Current Coupon</t>
  </si>
  <si>
    <t>Effective Spread</t>
  </si>
  <si>
    <t>Current Spread</t>
  </si>
  <si>
    <t>Facility Libor Floor</t>
  </si>
  <si>
    <t>Payment Period</t>
  </si>
  <si>
    <t>Recovery Rate - Fitch 6</t>
  </si>
  <si>
    <t>Recovery Rate - Fitch 7</t>
  </si>
  <si>
    <t>Recovery Rate - Fitch 8</t>
  </si>
  <si>
    <t>Recovery Rate - Fitch 9</t>
  </si>
  <si>
    <t>Recovery Rate - S&amp;P</t>
  </si>
  <si>
    <t>Country</t>
  </si>
  <si>
    <t>Moody's Priority Category</t>
  </si>
  <si>
    <t>Deal Issue (Derived) Rating - Moody's</t>
  </si>
  <si>
    <t>Deal Issue (Derived) Rating - S&amp;P</t>
  </si>
  <si>
    <t>Exchange rate</t>
  </si>
  <si>
    <t>United States</t>
  </si>
  <si>
    <t>Floating</t>
  </si>
  <si>
    <t>SOFR (3 Months)</t>
  </si>
  <si>
    <t>3 Months</t>
  </si>
  <si>
    <t>SOFR (1 Month)</t>
  </si>
  <si>
    <t>1 Month</t>
  </si>
  <si>
    <t>SOFR (6 Months)</t>
  </si>
  <si>
    <t>6 Months</t>
  </si>
  <si>
    <t>LIBOR (3 months)</t>
  </si>
  <si>
    <t>Prime</t>
  </si>
  <si>
    <t>Transaction/Trade Date</t>
  </si>
  <si>
    <t>Settlement Date</t>
  </si>
  <si>
    <t>Cash File Addition Date</t>
  </si>
  <si>
    <t>Issue Identifier</t>
  </si>
  <si>
    <t>Total Proceeds</t>
  </si>
  <si>
    <t>Total Prin</t>
  </si>
  <si>
    <t>Total Int</t>
  </si>
  <si>
    <t>Account Transaction ID</t>
  </si>
  <si>
    <t>Cash Transaction ID</t>
  </si>
  <si>
    <t>Comments</t>
  </si>
  <si>
    <t>Beginning Balance</t>
  </si>
  <si>
    <t>Ally funds</t>
  </si>
  <si>
    <t>Transfer from PSSL SPV 2 to PSSL Parent</t>
  </si>
  <si>
    <t>Transfer to PSSL</t>
  </si>
  <si>
    <t xml:space="preserve">BL0574493    </t>
  </si>
  <si>
    <t xml:space="preserve">BL0521148    </t>
  </si>
  <si>
    <t xml:space="preserve">BL0386039    </t>
  </si>
  <si>
    <t xml:space="preserve">BL0541344    </t>
  </si>
  <si>
    <t xml:space="preserve">BL0581258    </t>
  </si>
  <si>
    <t xml:space="preserve">BL0469322    </t>
  </si>
  <si>
    <t xml:space="preserve">BL0541377    </t>
  </si>
  <si>
    <t>Fund from counter party -jyu 1/29</t>
  </si>
  <si>
    <t xml:space="preserve">BL0526261    </t>
  </si>
  <si>
    <t xml:space="preserve">BL0435273    </t>
  </si>
  <si>
    <t>Transfer from BONY</t>
  </si>
  <si>
    <t>Repayment</t>
  </si>
  <si>
    <t xml:space="preserve">BL0449282    </t>
  </si>
  <si>
    <t xml:space="preserve">BL0488736    </t>
  </si>
  <si>
    <t xml:space="preserve">BL0535940    </t>
  </si>
  <si>
    <t>DA Action please confirm if OK to cross match wiire from PSSLF171 -jyu 2/8</t>
  </si>
  <si>
    <t xml:space="preserve">BL0469389    </t>
  </si>
  <si>
    <t>Funds due from CP</t>
  </si>
  <si>
    <t xml:space="preserve">BL0556508    </t>
  </si>
  <si>
    <t xml:space="preserve">BL0530586    </t>
  </si>
  <si>
    <t>Funds rec'd 2/1 - DA confirmed pending client confirmation on how to apply due to movement in Pennantpark deal shares JLee 2/8</t>
  </si>
  <si>
    <t xml:space="preserve">BL0466567    </t>
  </si>
  <si>
    <t xml:space="preserve">BL0568305    </t>
  </si>
  <si>
    <t xml:space="preserve">BL0447625    </t>
  </si>
  <si>
    <t xml:space="preserve">BL0531121    </t>
  </si>
  <si>
    <t xml:space="preserve">BL0532806    </t>
  </si>
  <si>
    <t xml:space="preserve">BL0504987    </t>
  </si>
  <si>
    <t xml:space="preserve">BL0529968    </t>
  </si>
  <si>
    <t>Overpayment</t>
  </si>
  <si>
    <t xml:space="preserve">BL0531535    </t>
  </si>
  <si>
    <t xml:space="preserve">BL0557571    </t>
  </si>
  <si>
    <t>Transfer from 197904-201 - USD Interest Collection to 197904-200 - USD Payment</t>
  </si>
  <si>
    <t>Transfer for Payment</t>
  </si>
  <si>
    <t>Expense - Other</t>
  </si>
  <si>
    <t>USB Doc Custody Monthly Fee</t>
  </si>
  <si>
    <t>USB Doc Custody Accpt Fee</t>
  </si>
  <si>
    <t>Remainder Int &amp; Fees to Borrower</t>
  </si>
  <si>
    <t>PSSLF II Interest &amp; Non usage Fees</t>
  </si>
  <si>
    <t>Borrowing</t>
  </si>
  <si>
    <t>Facility - Consent Fee</t>
  </si>
  <si>
    <t>Misc - Internal Transfer</t>
  </si>
  <si>
    <t>Transfer from PSSL return of unapplied fees from US Bank Fee group</t>
  </si>
  <si>
    <t xml:space="preserve">BL0449274    </t>
  </si>
  <si>
    <t xml:space="preserve">BL0528895    </t>
  </si>
  <si>
    <t xml:space="preserve">BL0561573    </t>
  </si>
  <si>
    <t xml:space="preserve">BL0533572    </t>
  </si>
  <si>
    <t xml:space="preserve">BL0531360    </t>
  </si>
  <si>
    <t xml:space="preserve">BL0577256    </t>
  </si>
  <si>
    <t>Overpayment  for Paydown</t>
  </si>
  <si>
    <t xml:space="preserve">BL0534331    </t>
  </si>
  <si>
    <t xml:space="preserve">BL0404642    </t>
  </si>
  <si>
    <t xml:space="preserve">BL0531527    </t>
  </si>
  <si>
    <t xml:space="preserve">BL0528150    </t>
  </si>
  <si>
    <t>[Reversal] - [Row 125] - Facility - Paydown</t>
  </si>
  <si>
    <t>ACH wire on 03/26</t>
  </si>
  <si>
    <t>Repayment to Ally Bank</t>
  </si>
  <si>
    <t xml:space="preserve">BL0472797    </t>
  </si>
  <si>
    <t xml:space="preserve">BL0644221    </t>
  </si>
  <si>
    <t>participation</t>
  </si>
  <si>
    <t>netting with 4/1</t>
  </si>
  <si>
    <t xml:space="preserve">BL0577231    </t>
  </si>
  <si>
    <t>Emailed agent for accruals- mbisbee 5/18</t>
  </si>
  <si>
    <t>[Reversal] - [Row 184] - Loan - Interest Payment</t>
  </si>
  <si>
    <t>Participation deal. whough</t>
  </si>
  <si>
    <t>IMIA Holding VT1 T/L (4/21)</t>
  </si>
  <si>
    <t>Transfer in from BNY</t>
  </si>
  <si>
    <t xml:space="preserve">Suspense Cash - Received </t>
  </si>
  <si>
    <t>The Infosoft Group (Olde Thompson) T/L A (BL0449282)- 3/31 Paydown and Interest- LX158063- Ongoing par issue with agent, client has been unresponsive, awaiting par history for potential rebuild- mbisbee 6/10/21</t>
  </si>
  <si>
    <t>Participation deal- mbisbee 5/14</t>
  </si>
  <si>
    <t>USB ACCEPTANCE FEE</t>
  </si>
  <si>
    <t>USB CUSTODY FEE</t>
  </si>
  <si>
    <t>Payment Transfer</t>
  </si>
  <si>
    <t>Facility Sale - Cost of Carry Fee Received</t>
  </si>
  <si>
    <t>Facility Sale - Delayed Compensation Fee Paid</t>
  </si>
  <si>
    <t xml:space="preserve">BL0658288    </t>
  </si>
  <si>
    <t>Underpayment</t>
  </si>
  <si>
    <t xml:space="preserve">BL0659427    </t>
  </si>
  <si>
    <t>Schlesinger Global T/L PIK</t>
  </si>
  <si>
    <t xml:space="preserve">BL0649402    </t>
  </si>
  <si>
    <t xml:space="preserve">BL0659468    </t>
  </si>
  <si>
    <t>The Infosoft Group (Olde Thompson) T/L A (BL0449282)- 5/28 Interest- LX158063- Ongoing par issue with agent, client has been unresponsive, awaiting par history for potential rebuild- mbisbee 6/10/21</t>
  </si>
  <si>
    <t xml:space="preserve">BL0651812    </t>
  </si>
  <si>
    <t>Targeted Pet Care PIK T/L</t>
  </si>
  <si>
    <t>.</t>
  </si>
  <si>
    <t xml:space="preserve">BL0648511    </t>
  </si>
  <si>
    <t>US BANK CUSTODY FEES 5/31/21</t>
  </si>
  <si>
    <t xml:space="preserve">BL0653289    </t>
  </si>
  <si>
    <t xml:space="preserve">BL0492209    </t>
  </si>
  <si>
    <t>Netting with 7/1</t>
  </si>
  <si>
    <t xml:space="preserve">BL0580607    </t>
  </si>
  <si>
    <t xml:space="preserve">BL0658734    </t>
  </si>
  <si>
    <t>[Reversal] - [Row 256] - Facility - Purchase</t>
  </si>
  <si>
    <t xml:space="preserve">BL0663460    </t>
  </si>
  <si>
    <t xml:space="preserve">BL0667628    </t>
  </si>
  <si>
    <t xml:space="preserve">BL0677528    </t>
  </si>
  <si>
    <t>To be APA. Netted with 6/30/2021. bdamania 9/30/2021</t>
  </si>
  <si>
    <t xml:space="preserve">BL0682734    </t>
  </si>
  <si>
    <t xml:space="preserve">BL0659310    </t>
  </si>
  <si>
    <t xml:space="preserve">BL0678500    </t>
  </si>
  <si>
    <t xml:space="preserve">BL0681025    </t>
  </si>
  <si>
    <t xml:space="preserve">BL0683401    </t>
  </si>
  <si>
    <t>GP TRAN USBANK FEES 9/30/21</t>
  </si>
  <si>
    <t xml:space="preserve">BL0682254    </t>
  </si>
  <si>
    <t>Issue - Miscellaneous Fee</t>
  </si>
  <si>
    <t>FUNDS FROM PSSL DDA- Output Services</t>
  </si>
  <si>
    <t>Notice: 39429159</t>
  </si>
  <si>
    <t>Notice: 39473170 to be netted with 10.29 interest - tnguyen 11.5</t>
  </si>
  <si>
    <t>DEC 2021 CUSTODY FEE</t>
  </si>
  <si>
    <t>Transfer from 197904-210 - AUD Principal Collection to 197904-202 - USD Principal Collection</t>
  </si>
  <si>
    <t>Transfer per Client</t>
  </si>
  <si>
    <t>Notice: 39472847 difference to be netted with 11.30 interest - tnguyen 11.5</t>
  </si>
  <si>
    <t>Notice: 39473170 difference to be netted with 11/30 interest - tnguyen 11.5</t>
  </si>
  <si>
    <t>Notice: 40939471-mid month pik date</t>
  </si>
  <si>
    <t>Participation. FBabao 12/3</t>
  </si>
  <si>
    <t xml:space="preserve">BL0704819    </t>
  </si>
  <si>
    <t>Reached out to agent to advise on day count discrepancy. CDO is reflecting 94 day count and agent is reflecting a 92 day count. 1/31/22 Nruiz</t>
  </si>
  <si>
    <t>Notice: 41492659</t>
  </si>
  <si>
    <t xml:space="preserve">BL0705519    </t>
  </si>
  <si>
    <t xml:space="preserve">BL0684920    </t>
  </si>
  <si>
    <t xml:space="preserve">BL0693350    </t>
  </si>
  <si>
    <t>[Reversal] - [Row 699] - Loan - Interest Payment</t>
  </si>
  <si>
    <t xml:space="preserve">BL0683070    </t>
  </si>
  <si>
    <t>[Reversal] - [Row 720] - Loan - Interest Payment</t>
  </si>
  <si>
    <t xml:space="preserve">BL0679615    </t>
  </si>
  <si>
    <t>[Reversal] - [Row 730] - Loan - Interest Payment</t>
  </si>
  <si>
    <t xml:space="preserve">BL0709008    </t>
  </si>
  <si>
    <t>Capital Call</t>
  </si>
  <si>
    <t xml:space="preserve">BL0684052    </t>
  </si>
  <si>
    <t xml:space="preserve">BL0624835    </t>
  </si>
  <si>
    <t>[Reversal] - [Row 717] - Loan - Interest Payment</t>
  </si>
  <si>
    <t>Transfer in From PSSL</t>
  </si>
  <si>
    <t xml:space="preserve">BL0705634    </t>
  </si>
  <si>
    <t xml:space="preserve">BL0705626    </t>
  </si>
  <si>
    <t xml:space="preserve">BL0705642    </t>
  </si>
  <si>
    <t xml:space="preserve">BL0589111    </t>
  </si>
  <si>
    <t xml:space="preserve">BL0701047    </t>
  </si>
  <si>
    <t>Management Consulting &amp; Research T/L (Systems Plan</t>
  </si>
  <si>
    <t>Emailed loanoperations@mcfllc.com. bdamania 3/9/2022</t>
  </si>
  <si>
    <t xml:space="preserve">BL0682833    </t>
  </si>
  <si>
    <t>DDTL E Interest &amp; Principal reassignment on 12/14 &amp; 12/29/2021 from BNY</t>
  </si>
  <si>
    <t>TL Interest &amp; Principal due to reassignment on 12/29/2021 from BNY</t>
  </si>
  <si>
    <t>TL Interest due to reassignment on 12/29/2021 from BNY</t>
  </si>
  <si>
    <t>TL Principal reassignment on 12/29/2021 from BNY</t>
  </si>
  <si>
    <t>DDTL Interest &amp; Principal due to reassignment on 11/24/2021 from BNY</t>
  </si>
  <si>
    <t>TL Interest &amp; Principal due to reassignment on 11/24/2021 from BNY</t>
  </si>
  <si>
    <t>TL Interest &amp; Principal reassignment on 12/31/2021 from BNY</t>
  </si>
  <si>
    <t>TL Interest &amp; Principal due to reassignment on 12/3 from BNY</t>
  </si>
  <si>
    <t>Facility Purchase - Cost of Carry Fee Paid</t>
  </si>
  <si>
    <t>Facility Purchase - Delayed Compensation Fee Received</t>
  </si>
  <si>
    <t>[Reversal] - [Row 874] - Facility - Miscellaneous Fee</t>
  </si>
  <si>
    <t>[Reversal] - [Row 877] - Facility - Miscellaneous Fee</t>
  </si>
  <si>
    <t>[Reversal] - [Row 878] - Facility - Miscellaneous Fee</t>
  </si>
  <si>
    <t xml:space="preserve">BL0715351    </t>
  </si>
  <si>
    <t>[Reversal] - [Row 879] - Facility - Miscellaneous Fee</t>
  </si>
  <si>
    <t>[Reversal] - [Row 880] - Facility - Miscellaneous Fee</t>
  </si>
  <si>
    <t>[Reversal] - [Row 881] - Facility - Miscellaneous Fee</t>
  </si>
  <si>
    <t>[Reversal] - [Row 882] - Facility - Miscellaneous Fee</t>
  </si>
  <si>
    <t xml:space="preserve">BL0589103    </t>
  </si>
  <si>
    <t>[Reversal] - [Row 883] - Facility - Miscellaneous Fee</t>
  </si>
  <si>
    <t>[Reversal] - [Row 884] - Facility - Miscellaneous Fee</t>
  </si>
  <si>
    <t>[Reversal] - [Row 885] - Facility - Miscellaneous Fee</t>
  </si>
  <si>
    <t>[Reversal] - [Row 886] - Facility - Miscellaneous Fee</t>
  </si>
  <si>
    <t>CUSTODY FEES Q2 2022</t>
  </si>
  <si>
    <t xml:space="preserve">BL0733545    </t>
  </si>
  <si>
    <t xml:space="preserve">BL0731556    </t>
  </si>
  <si>
    <t xml:space="preserve">BL0697880    </t>
  </si>
  <si>
    <t>[Reversal] - [Row 900] - Loan - Interest Payment</t>
  </si>
  <si>
    <t xml:space="preserve">BL0734592    </t>
  </si>
  <si>
    <t>Participation</t>
  </si>
  <si>
    <t>[Reversal] - [Row 1016] - Facility - Miscellaneous Fee</t>
  </si>
  <si>
    <t xml:space="preserve">BL0733016    </t>
  </si>
  <si>
    <t>Infusion Services Management (IDC Infusion Service</t>
  </si>
  <si>
    <t>[Reversal] - [Row 1024] - Loan - Interest Payment</t>
  </si>
  <si>
    <t>Facility - Closing Fee</t>
  </si>
  <si>
    <t>Apex Service Partners T/L (07.31.19) APEX 9th Amen</t>
  </si>
  <si>
    <t xml:space="preserve">BL0552945    </t>
  </si>
  <si>
    <t xml:space="preserve">BL0741209    </t>
  </si>
  <si>
    <t>Reception Purchaser T/L (STG Logistics / St. Georg</t>
  </si>
  <si>
    <t>Par Rounding</t>
  </si>
  <si>
    <t>Walker Edison Furniture T/L (3/21)-PIK FEE</t>
  </si>
  <si>
    <t>[Reversal] - [Row 1129] - Facility - Paydown</t>
  </si>
  <si>
    <t xml:space="preserve">BL0646390    </t>
  </si>
  <si>
    <t xml:space="preserve">BL0549388    </t>
  </si>
  <si>
    <t>[Reversal] - [Row 891] - Facility - Paydown</t>
  </si>
  <si>
    <t>[Reversal] - [Row 892] - Loan - Interest Payment</t>
  </si>
  <si>
    <t xml:space="preserve">BL0678518    </t>
  </si>
  <si>
    <t>Apex Service Partners DD T/L (07/21)</t>
  </si>
  <si>
    <t>and par issue Notice: 46465914</t>
  </si>
  <si>
    <t xml:space="preserve">BL0727174    </t>
  </si>
  <si>
    <t>Wire from BNY for Crash</t>
  </si>
  <si>
    <t xml:space="preserve">BL0698235    </t>
  </si>
  <si>
    <t xml:space="preserve">BL0714743    </t>
  </si>
  <si>
    <t xml:space="preserve">BL0732125    </t>
  </si>
  <si>
    <t>Notice: 47255998</t>
  </si>
  <si>
    <t xml:space="preserve">BL0733800    </t>
  </si>
  <si>
    <t>Notice: 47330572 shows purchase date to be 6/30</t>
  </si>
  <si>
    <t xml:space="preserve">BL0742033    </t>
  </si>
  <si>
    <t>Inception Fertility 9th Amend Incremental T/L</t>
  </si>
  <si>
    <t>par in cdos matches notice, trade date issue per notice deal settled 6/21 not 6/17.</t>
  </si>
  <si>
    <t>GP TRAN MAY 202 CUSTODY FEES</t>
  </si>
  <si>
    <t>[Reversal] - [Row 1219] - Facility - Miscellaneous Fee</t>
  </si>
  <si>
    <t xml:space="preserve">BL0566606    </t>
  </si>
  <si>
    <t xml:space="preserve">BL0635906    </t>
  </si>
  <si>
    <t>[Reversal] - [Row 1112] - Facility - Purchase</t>
  </si>
  <si>
    <t>GP TRAN QUATERLY TRUSTEE FEE</t>
  </si>
  <si>
    <t xml:space="preserve">BL0748907    </t>
  </si>
  <si>
    <t xml:space="preserve">BL0656241    </t>
  </si>
  <si>
    <t>Magenta Buyer T/L B (4/21) (McAfee)</t>
  </si>
  <si>
    <t xml:space="preserve">BL0753386    </t>
  </si>
  <si>
    <t>Schlesinger Global T/L--PIK</t>
  </si>
  <si>
    <t xml:space="preserve">BL0593535    </t>
  </si>
  <si>
    <t xml:space="preserve">BL0756108    </t>
  </si>
  <si>
    <t>Facility - Commitment Fee</t>
  </si>
  <si>
    <t>Apex Service Partners DD T/L (07/21) APEX 9th Amen</t>
  </si>
  <si>
    <t>Trade Error--DA action please advise trade date and par per notice 48463077--dwei 10/13</t>
  </si>
  <si>
    <t xml:space="preserve">BL0530818    </t>
  </si>
  <si>
    <t>[Reversal] - [Row 1416] - Facility - Paydown</t>
  </si>
  <si>
    <t>[Reversal] - [Row 1417] - Loan - Interest Payment</t>
  </si>
  <si>
    <t>Facility - Utilization Fee</t>
  </si>
  <si>
    <t>Overpayment to be return</t>
  </si>
  <si>
    <t xml:space="preserve">BL0756678    </t>
  </si>
  <si>
    <t xml:space="preserve">BL0626327    </t>
  </si>
  <si>
    <t>Emailed for payment</t>
  </si>
  <si>
    <t>Emailed agency.services@usbank.com. bdamania 9/12/2022</t>
  </si>
  <si>
    <t xml:space="preserve">BL0561599    </t>
  </si>
  <si>
    <t xml:space="preserve">BL0760290    </t>
  </si>
  <si>
    <t>emailed for payment</t>
  </si>
  <si>
    <t>Exception due to missing trade per agent notice. Rviramontes 9/23/22</t>
  </si>
  <si>
    <t xml:space="preserve">BL0665838    </t>
  </si>
  <si>
    <t>Notice: 49221754</t>
  </si>
  <si>
    <t>Notice: 49261916</t>
  </si>
  <si>
    <t xml:space="preserve">BL0704116    </t>
  </si>
  <si>
    <t>Notice: 49261878</t>
  </si>
  <si>
    <t xml:space="preserve">BL0752404    </t>
  </si>
  <si>
    <t xml:space="preserve">BL0763872    </t>
  </si>
  <si>
    <t>Inception Fertility Ventures 9th Amend Incremental</t>
  </si>
  <si>
    <t>Notice: 49854651</t>
  </si>
  <si>
    <t>Netting with past underpayments</t>
  </si>
  <si>
    <t xml:space="preserve">BL0531543    </t>
  </si>
  <si>
    <t>System Error. Interest Payment for 10.31.2022</t>
  </si>
  <si>
    <t>[Reversal] - [Row 870] - Facility - Paydown</t>
  </si>
  <si>
    <t>[Reversal] - [Row 871] - Loan - Interest Payment</t>
  </si>
  <si>
    <t>[Reversal] - [Row 872] - Loan - Interest Payment</t>
  </si>
  <si>
    <t>[Reversal] - [Row 925] - Facility - Paydown</t>
  </si>
  <si>
    <t>[Reversal] - [Row 926] - Loan - Interest Payment</t>
  </si>
  <si>
    <t>[Reversal] - [Row 927] - Loan - Interest Payment</t>
  </si>
  <si>
    <t>[Reversal] - [Row 928] - Loan - Interest Payment</t>
  </si>
  <si>
    <t>[Reversal] - [Row 929] - Loan - Interest Payment</t>
  </si>
  <si>
    <t>[Reversal] - [Row 930] - Loan - Interest Payment</t>
  </si>
  <si>
    <t>APA missed 9/2021 scr and paydown, correcting going forward ssalimi 12.13</t>
  </si>
  <si>
    <t xml:space="preserve">BL0749053    </t>
  </si>
  <si>
    <t>manual restructure fixed par allocation Notice: 49321114</t>
  </si>
  <si>
    <t>Notice: 50117650</t>
  </si>
  <si>
    <t>Notice: 50117813</t>
  </si>
  <si>
    <t>Notice: 50151693</t>
  </si>
  <si>
    <t>GP TRAN Q4 TRUSTEE FEE</t>
  </si>
  <si>
    <t>Transfer from 197904-209 - AUD Interest Collection to 197904-201 - USD Interest Collection</t>
  </si>
  <si>
    <t>FX Trade from AUD Interest to USD Interest</t>
  </si>
  <si>
    <t>Notice: 50831917</t>
  </si>
  <si>
    <t>agent does not reflect 1/3 paydown, emaield for confirmation</t>
  </si>
  <si>
    <t>Notice: 51073099</t>
  </si>
  <si>
    <t xml:space="preserve">BL0748782    </t>
  </si>
  <si>
    <t>[Reversal] - [Row 1937] - Facility - Commitment Increase</t>
  </si>
  <si>
    <t>Notice: 51395828</t>
  </si>
  <si>
    <t>[Reversal] - [Row 1149] - Facility - Paydown</t>
  </si>
  <si>
    <t>[Reversal] - [Row 1150] - Facility - Paydown</t>
  </si>
  <si>
    <t>[Reversal] - [Row 1151] - Loan - Interest Payment</t>
  </si>
  <si>
    <t>[Reversal] - [Row 1152] - Loan - Interest Payment</t>
  </si>
  <si>
    <t>[Reversal] - [Row 1205] - Loan - Interest Payment</t>
  </si>
  <si>
    <t>[Reversal] - [Row 1206] - Loan - Interest Payment</t>
  </si>
  <si>
    <t>[Reversal] - [Row 1207] - Loan - Interest Payment</t>
  </si>
  <si>
    <t>[Reversal] - [Row 1237] - Loan - Interest Payment</t>
  </si>
  <si>
    <t>[Reversal] - [Row 1512] - Facility - Paydown</t>
  </si>
  <si>
    <t>[Reversal] - [Row 1513] - Loan - Interest Payment</t>
  </si>
  <si>
    <t>[Reversal] - [Row 1597] - Loan - Interest Payment</t>
  </si>
  <si>
    <t>[Reversal] - [Row 1598] - Loan - Interest Payment</t>
  </si>
  <si>
    <t>[Reversal] - [Row 1599] - Loan - Interest Payment</t>
  </si>
  <si>
    <t>[Reversal] - [Row 1720] - Loan - Interest Payment</t>
  </si>
  <si>
    <t>Notice: 51619984</t>
  </si>
  <si>
    <t>Notice: 51619913</t>
  </si>
  <si>
    <t>overpayment for the LIBOR to Term SOFR contract conversion effective 12/16/22</t>
  </si>
  <si>
    <t>Notice 52475726 deal par in $2M contract is not reflecting trade activity as the agent has it. TDixon 2/8/2023</t>
  </si>
  <si>
    <t xml:space="preserve">BL0773319    </t>
  </si>
  <si>
    <t>Historic par discrepancy. Par allocation discrepancy between contracts in asset. Following up with DA. EvelynWilliams 2.23</t>
  </si>
  <si>
    <t>True up wire received for unfunded allocation update between Deals from original funded amount</t>
  </si>
  <si>
    <t xml:space="preserve">BL0777146    </t>
  </si>
  <si>
    <t>Agent didn't take 2/28 paydown into account. Funds to be netted. - schen 3/6</t>
  </si>
  <si>
    <t>Output Services Group T/L A (8/22)-PIK</t>
  </si>
  <si>
    <t>[Reversal] - [Row 1506] - Facility - Paydown</t>
  </si>
  <si>
    <t>[Reversal] - [Row 908] - Facility - Paydown</t>
  </si>
  <si>
    <t>[Reversal] - [Row 1949] - Facility - Paydown</t>
  </si>
  <si>
    <t>reached out to agent bank for par balance history</t>
  </si>
  <si>
    <t>Notice: 53547872</t>
  </si>
  <si>
    <t xml:space="preserve">BL0781411    </t>
  </si>
  <si>
    <t>GP TRAN Q1 US BANK TRUSTEE FEE</t>
  </si>
  <si>
    <t>Netted with 3/6 Overpayment Tpham 3/31</t>
  </si>
  <si>
    <t xml:space="preserve">BL0780496    </t>
  </si>
  <si>
    <t>Waiting for Par Balance from PP</t>
  </si>
  <si>
    <t xml:space="preserve">BL0782906    </t>
  </si>
  <si>
    <t>Par Diff</t>
  </si>
  <si>
    <t>Notice: 54384307</t>
  </si>
  <si>
    <t>[Reversal] - [Row 2309] - Facility - Miscellaneous Fee</t>
  </si>
  <si>
    <t xml:space="preserve">BL0787723    </t>
  </si>
  <si>
    <t>Overapplied due to par issue</t>
  </si>
  <si>
    <t xml:space="preserve">BL0787749    </t>
  </si>
  <si>
    <t>[Reversal] - [Row 2411] - Facility - Paydown</t>
  </si>
  <si>
    <t>Agent sent over payment, reached out to confirm - Atran 05.02</t>
  </si>
  <si>
    <t>Notice: 55608660</t>
  </si>
  <si>
    <t>Transfer in from BNY for CLO VI and Cadence Proceeds</t>
  </si>
  <si>
    <t>[Reversal] - [Row 2403] - Facility - Paydown</t>
  </si>
  <si>
    <t xml:space="preserve">BL0786303    </t>
  </si>
  <si>
    <t>Facility - Arrangement Fee</t>
  </si>
  <si>
    <t>Legal Fee</t>
  </si>
  <si>
    <t>Notice: 55782918</t>
  </si>
  <si>
    <t>par discrepancy per Notice: 56001828</t>
  </si>
  <si>
    <t xml:space="preserve">BL0794372    </t>
  </si>
  <si>
    <t>history of par allocation issue</t>
  </si>
  <si>
    <t>[Reversal] - [Row 2465] - Facility - Paydown</t>
  </si>
  <si>
    <t>[Reversal] - [Row 2472] - Facility - Paydown</t>
  </si>
  <si>
    <t>Notice: 56505221 sold out date</t>
  </si>
  <si>
    <t>LX205351</t>
  </si>
  <si>
    <t>inv 6892553 acct: 1904-623011</t>
  </si>
  <si>
    <t>inv 6926356 acct: 1904-623011</t>
  </si>
  <si>
    <t>inv 6957896 acct: 1904-623011</t>
  </si>
  <si>
    <t>Ref 025760/006518 Inv 10480082</t>
  </si>
  <si>
    <t>Invoice 33125591</t>
  </si>
  <si>
    <t>PennantPark Sr Sec Ln Fac II</t>
  </si>
  <si>
    <t>PSSL II Waterfall Excess</t>
  </si>
  <si>
    <t>Past par issues</t>
  </si>
  <si>
    <t>Notice: 56581688</t>
  </si>
  <si>
    <t>Notice: 56785709</t>
  </si>
  <si>
    <t>GP TRAN QTR 2 TRUSTEE FEE</t>
  </si>
  <si>
    <t>LX202597</t>
  </si>
  <si>
    <t>LX195142</t>
  </si>
  <si>
    <t>Gantech Acquisition 5/21 T/L</t>
  </si>
  <si>
    <t>[Reversal] - [Row 2603] - Loan - Interest Payment</t>
  </si>
  <si>
    <t>Notice: 57024522. Trade date is on 4/14 instead of 4/12. Pls update. - schen 7/5</t>
  </si>
  <si>
    <t>Notice: 56985458. Deal sold out on 5/19 instead of 5/22. Pls update. - schen 7/5</t>
  </si>
  <si>
    <t>Notice: 57226516 - moving forward we match</t>
  </si>
  <si>
    <t>Overapplied due to par issue per Notice: 57270223 - Atran 07.06</t>
  </si>
  <si>
    <t>emailed agent for accrual -caiello 7/6</t>
  </si>
  <si>
    <t>Notice: 56788582</t>
  </si>
  <si>
    <t xml:space="preserve">BL0798977    </t>
  </si>
  <si>
    <t>Notice: 56788581 irregular allocation ssalimi 7.3</t>
  </si>
  <si>
    <t xml:space="preserve">BL0806929    </t>
  </si>
  <si>
    <t>By Light Professional IT Services T/L (06/23)</t>
  </si>
  <si>
    <t xml:space="preserve">BL0781502    </t>
  </si>
  <si>
    <t>Transfer to CLO VI. Need to adjust Interest payment when receive the transfer from PSSL I</t>
  </si>
  <si>
    <t>Cartessa Aesthetics 6/22 T/L</t>
  </si>
  <si>
    <t>[Reversal] - [Row 2673] - Facility - Purchase</t>
  </si>
  <si>
    <t xml:space="preserve">BL0800922    </t>
  </si>
  <si>
    <t>Need transfer to CLO VI</t>
  </si>
  <si>
    <t>Notice: 57972549</t>
  </si>
  <si>
    <t xml:space="preserve">BL0807273    </t>
  </si>
  <si>
    <t>Inventus Power T/L</t>
  </si>
  <si>
    <t>Overapplied due to par issue - Atran 07.31</t>
  </si>
  <si>
    <t>Notice: 58200666. Per notice, trade date is on 5/19 instead of 5/22. Pls validate. - schen 8/1</t>
  </si>
  <si>
    <t>Cash Equivalent - Interest Payment Received</t>
  </si>
  <si>
    <t>MMDA</t>
  </si>
  <si>
    <t>Interest transfer to CLO VI</t>
  </si>
  <si>
    <t>[Reversal] - [Row 2724] - Facility - Paydown</t>
  </si>
  <si>
    <t>Notice: 58904681</t>
  </si>
  <si>
    <t>[Reversal] - [Row 2759] - Loan - Interest Payment</t>
  </si>
  <si>
    <t>[Reversal] - [Row 2760] - Loan - Interest Payment</t>
  </si>
  <si>
    <t xml:space="preserve">BL0805335    </t>
  </si>
  <si>
    <t>IT 2778075. Agent has a wrong trade date. DA has escalated to client to fix the issue. - schen 8/29</t>
  </si>
  <si>
    <t xml:space="preserve">BL0803454    </t>
  </si>
  <si>
    <t xml:space="preserve">BL0515918    </t>
  </si>
  <si>
    <t xml:space="preserve">BL0808339    </t>
  </si>
  <si>
    <t xml:space="preserve">BL0762379    </t>
  </si>
  <si>
    <t>- par discrepensy within contracts. D.sosa 9/11</t>
  </si>
  <si>
    <t>Transfer to CLO VI</t>
  </si>
  <si>
    <t>[Reversal] - [Row 2740] - Facility - Sale</t>
  </si>
  <si>
    <t>LA ERROR - Facility is non pro rata, meaning not every deal is in each contract. Emailed Notice processor, Maria Segura, to review 09/18 notices since the paydown notices included global details along with deal par allocation for each contract. -vlopez 9/21</t>
  </si>
  <si>
    <t>Integrative Nutrition T/L - PIK</t>
  </si>
  <si>
    <t>GP TRAN TRUSTEE FEE Q3</t>
  </si>
  <si>
    <t xml:space="preserve">BL0808685    </t>
  </si>
  <si>
    <t xml:space="preserve">BL0815961    </t>
  </si>
  <si>
    <t>Integrity Marketing Refinancing Special Purpose DD</t>
  </si>
  <si>
    <t>Notice: 60681495</t>
  </si>
  <si>
    <t>[Reversal] - [Row 2955] - Loan - Interest Payment</t>
  </si>
  <si>
    <t>[Reversal] - [Row 2963] - Facility - Paydown</t>
  </si>
  <si>
    <t>[Reversal] - [Row 2964] - Facility - Paydown</t>
  </si>
  <si>
    <t>Notice: 60795309- DA please adjust par/trade</t>
  </si>
  <si>
    <t>Emailed agent requesting for interest payment notices and when should we be expecting fund?</t>
  </si>
  <si>
    <t>Notice: 60779001</t>
  </si>
  <si>
    <t>Smile Brands DD T/L-PIK ID 532372</t>
  </si>
  <si>
    <t>Smile Brands DD T/L-PIK ID 537734</t>
  </si>
  <si>
    <t>Smile Brands T/L-PIK</t>
  </si>
  <si>
    <t>Blackhawk Interest True Up</t>
  </si>
  <si>
    <t>Duraco True Up from BNY</t>
  </si>
  <si>
    <t>61322841, interest adjustment applied as fee, dwei 10.31</t>
  </si>
  <si>
    <t>INITIAL BACKSTOP FEE</t>
  </si>
  <si>
    <t>[Reversal] - [Row 2978] - Loan - Interest Payment</t>
  </si>
  <si>
    <t xml:space="preserve">BL0811119    </t>
  </si>
  <si>
    <t>Interest and Principal True up</t>
  </si>
  <si>
    <t>Transfer in from PCLO II Per Client</t>
  </si>
  <si>
    <t>SCR wrongly allocated deal share. Da to fix</t>
  </si>
  <si>
    <t>Nets with underpayment in PP CLO II. bdamania 3/11/2021</t>
  </si>
  <si>
    <t xml:space="preserve">BL0823700    </t>
  </si>
  <si>
    <t>Output Services Group T/L</t>
  </si>
  <si>
    <t>Notice: 61561972</t>
  </si>
  <si>
    <t>61501957</t>
  </si>
  <si>
    <t xml:space="preserve">BL0700593    </t>
  </si>
  <si>
    <t>LA unable to book the borrowing. Need to rebuild the facility</t>
  </si>
  <si>
    <t xml:space="preserve">BL0532871    </t>
  </si>
  <si>
    <t>[Reversal] - [Row 2883] - Facility - Sale</t>
  </si>
  <si>
    <t>Netted for the cancelled Sale trade for Duraco and updated Buy trade for Invente</t>
  </si>
  <si>
    <t>[Reversal] - [Row 2752] - Facility - Purchase</t>
  </si>
  <si>
    <t>[Reversal] - [Row 3006] - Facility - Paydown</t>
  </si>
  <si>
    <t>[Reversal] - [Row 3008] - Loan - Interest Payment</t>
  </si>
  <si>
    <t>[Reversal] - [Row 3054] - Loan - Interest Payment</t>
  </si>
  <si>
    <t>Returned Transfer</t>
  </si>
  <si>
    <t>Notice: 62196370</t>
  </si>
  <si>
    <t>TX FROM INTEREST COLL</t>
  </si>
  <si>
    <t>USB DOC CUSTODY MONTHLY FEE</t>
  </si>
  <si>
    <t>PSSLF II INTEREST &amp; NON USAGE FEES</t>
  </si>
  <si>
    <t>REMAINDER INT &amp; FEES TO BORROWER</t>
  </si>
  <si>
    <t>[Reversal] - [Row 2123] - Loan - Interest Payment</t>
  </si>
  <si>
    <t>Notice: 62300256</t>
  </si>
  <si>
    <t>GP TRAN QUARTERLY FEE PLUS THE BACKUP</t>
  </si>
  <si>
    <t xml:space="preserve">BL0816001    </t>
  </si>
  <si>
    <t xml:space="preserve">Integrity Marketing Refinancing 6th Amendment No. </t>
  </si>
  <si>
    <t xml:space="preserve">BL0824328    </t>
  </si>
  <si>
    <t xml:space="preserve">BL0815235    </t>
  </si>
  <si>
    <t xml:space="preserve">BL0822702    </t>
  </si>
  <si>
    <t>[Reversal] - [Row 2307] - Facility - Paydown</t>
  </si>
  <si>
    <t>[Reversal] - [Row 2604] - Facility - Paydown</t>
  </si>
  <si>
    <t>[Reversal] - [Row 2857] - Facility - Paydown</t>
  </si>
  <si>
    <t>[Reversal] - [Row 2945] - Facility - Paydown</t>
  </si>
  <si>
    <t>[Reversal] - [Row 2310] - Facility - Paydown</t>
  </si>
  <si>
    <t>Par issue, Notice: 63318477</t>
  </si>
  <si>
    <t>Notice: 63453361</t>
  </si>
  <si>
    <t xml:space="preserve">BL0828550    </t>
  </si>
  <si>
    <t>[Reversal] - [Row 3297] - Facility - Purchase</t>
  </si>
  <si>
    <t xml:space="preserve">BL0839797    </t>
  </si>
  <si>
    <t>Agent miscalculated and possible pik 4.5%. Reached out to agent because they didn't take account of the 12/29 paydown - kdarby 2/7</t>
  </si>
  <si>
    <t xml:space="preserve">BL0826968    </t>
  </si>
  <si>
    <t xml:space="preserve">BL0827362    </t>
  </si>
  <si>
    <t>Notice: 64300844</t>
  </si>
  <si>
    <t xml:space="preserve">BL0832586    </t>
  </si>
  <si>
    <t xml:space="preserve">BL0832057    </t>
  </si>
  <si>
    <t>OSG Billing 11/23 T/L</t>
  </si>
  <si>
    <t>deal stuck in 0 balance contract, LA notice processor + cash processor must work with DA to sell out and repurchase into correct position -caiello 2/29</t>
  </si>
  <si>
    <t>Facility - Origination Fee</t>
  </si>
  <si>
    <t>LAV Gear T/L - PIK</t>
  </si>
  <si>
    <t>Notice: 64974371</t>
  </si>
  <si>
    <t>BNY transfer in for 11.03.2022 Borrowing</t>
  </si>
  <si>
    <t>BNY transfer in for 09.14.2022 Borrowing.</t>
  </si>
  <si>
    <t>BNY transfer in for 09.14.2022 Fee</t>
  </si>
  <si>
    <t>BNY transfer in for 11.03.2022 fee</t>
  </si>
  <si>
    <t>Notice: 65122319</t>
  </si>
  <si>
    <t>Transfer from 197904-200 - USD Payment to 197904-201 - USD Interest Collection</t>
  </si>
  <si>
    <t>GP TRAN TRUSTEE FEE Q1</t>
  </si>
  <si>
    <t xml:space="preserve">BL0843856    </t>
  </si>
  <si>
    <t xml:space="preserve">BL0839177    </t>
  </si>
  <si>
    <t xml:space="preserve">BL0831232    </t>
  </si>
  <si>
    <t xml:space="preserve">BL0833634    </t>
  </si>
  <si>
    <t xml:space="preserve">BL0836082    </t>
  </si>
  <si>
    <t>[Reversal] - [Row 3466] - Loan - Interest Payment</t>
  </si>
  <si>
    <t xml:space="preserve">BL0849804    </t>
  </si>
  <si>
    <t>Zips Car Wash T/L (13th Amendment) - PIK (201MM Lo</t>
  </si>
  <si>
    <t>Lash Opco Restatement T/L - PIK</t>
  </si>
  <si>
    <t>Reached out to agent for funds and ending par - kdarby 5/8</t>
  </si>
  <si>
    <t>Transfer to JV SPV - Capital Call 05.14.2024</t>
  </si>
  <si>
    <t>100% PIK - Pvang 2/7</t>
  </si>
  <si>
    <t>No Notice, emailed agent. Projected Npd.</t>
  </si>
  <si>
    <t>Zips Car Wash T/L (13th Amendment) - PIK (9MM Loan</t>
  </si>
  <si>
    <t xml:space="preserve">BL0848764    </t>
  </si>
  <si>
    <t xml:space="preserve">BL0848822    </t>
  </si>
  <si>
    <t xml:space="preserve">BL0860694    </t>
  </si>
  <si>
    <t>Summit Behavioral T/L B (4/24)</t>
  </si>
  <si>
    <t xml:space="preserve">BL0844722    </t>
  </si>
  <si>
    <t>Tue Up transfer in from BNY</t>
  </si>
  <si>
    <t>Borrowing from Ally</t>
  </si>
  <si>
    <t>PSSL II Transfer to JV Parent</t>
  </si>
  <si>
    <t>Admin Expenses of Admin Agent</t>
  </si>
  <si>
    <t>Legal Svcs for USBank</t>
  </si>
  <si>
    <t>GP TRAN Q2 QUARTERLY FEE</t>
  </si>
  <si>
    <t xml:space="preserve">BL0848269    </t>
  </si>
  <si>
    <t xml:space="preserve">BL0849200    </t>
  </si>
  <si>
    <t xml:space="preserve">BL0555054    </t>
  </si>
  <si>
    <t>MeritDirect T/L A (MeritB2B)</t>
  </si>
  <si>
    <t xml:space="preserve">BL0529133    </t>
  </si>
  <si>
    <t xml:space="preserve">BL0584054    </t>
  </si>
  <si>
    <t>Sargent &amp; Greenleaf T/L-PIK FEE</t>
  </si>
  <si>
    <t>PSSL II Owned Interest to Ally Bank</t>
  </si>
  <si>
    <t xml:space="preserve">BL0840431    </t>
  </si>
  <si>
    <t>Returned Wire</t>
  </si>
  <si>
    <t>Wire to be returned</t>
  </si>
  <si>
    <t>[Reversal] - [Row 3809] - Facility - Paydown</t>
  </si>
  <si>
    <t>Agent miscalculated and possible pik 4.5%. Reached out to agent because they didn't take account of the 12/29 paydown - kdarby 2/7 Emailed agent again 4/17</t>
  </si>
  <si>
    <t xml:space="preserve">BL0860801    </t>
  </si>
  <si>
    <t xml:space="preserve">BL0861874    </t>
  </si>
  <si>
    <t>Zips Car Wash T/L (13th Amendment) - PIK</t>
  </si>
  <si>
    <t>[Reversal] - [Row 3839] - Loan - Interest Payment</t>
  </si>
  <si>
    <t xml:space="preserve">BL0863748    </t>
  </si>
  <si>
    <t xml:space="preserve">BL0821571    </t>
  </si>
  <si>
    <t xml:space="preserve">BL0822694    </t>
  </si>
  <si>
    <t xml:space="preserve">BL0880825    </t>
  </si>
  <si>
    <t>Transfer to JV SPV - Challenger Payoff 09/11/2024</t>
  </si>
  <si>
    <t xml:space="preserve">BL0874786    </t>
  </si>
  <si>
    <t xml:space="preserve">BL0873416    </t>
  </si>
  <si>
    <t>[Reversal] - [Row 3945] - Facility - Paydown</t>
  </si>
  <si>
    <t xml:space="preserve">BL0879520    </t>
  </si>
  <si>
    <t xml:space="preserve">BL0866295    </t>
  </si>
  <si>
    <t>Safe Haven Defense T/L</t>
  </si>
  <si>
    <t>GP TRAN SEP 2024 TRUSTEE FEE</t>
  </si>
  <si>
    <t>GP TRAN DCS 7436955 $10.00 REMAINDER</t>
  </si>
  <si>
    <t xml:space="preserve">BL0750473    </t>
  </si>
  <si>
    <t>Notice: 71677237. DA to apply wire and check with client on trade dates. 10/16/24</t>
  </si>
  <si>
    <t xml:space="preserve">BL0888299    </t>
  </si>
  <si>
    <t>Smile Brands DD T/L - PIK to 537734</t>
  </si>
  <si>
    <t>Smile Brands DD T/L PIK to 532372</t>
  </si>
  <si>
    <t>Smile Brands T/L PIK</t>
  </si>
  <si>
    <t xml:space="preserve">BL0898199    </t>
  </si>
  <si>
    <t xml:space="preserve">BL0880056    </t>
  </si>
  <si>
    <t>Arcline FM Holdings T/L (7/24) (Fairbanks Morse)</t>
  </si>
  <si>
    <t xml:space="preserve">BL0890402    </t>
  </si>
  <si>
    <t>Notice: 71666678 - payment deferrred per notice</t>
  </si>
  <si>
    <t>Returned Overpayment</t>
  </si>
  <si>
    <t>Alpine Acquisition (48Forty) T/L (8/22) - PIK</t>
  </si>
  <si>
    <t xml:space="preserve">BL0888596    </t>
  </si>
  <si>
    <t>PIK - STG Distribution (First-Out New Money) T/L (</t>
  </si>
  <si>
    <t>non-prorata asset - correct amount received - fixed allocations 12/30 - Spriban</t>
  </si>
  <si>
    <t>Transfer in From BNY</t>
  </si>
  <si>
    <t xml:space="preserve">BL0902819    </t>
  </si>
  <si>
    <t xml:space="preserve">BL0894610    </t>
  </si>
  <si>
    <t xml:space="preserve">BL0902587    </t>
  </si>
  <si>
    <t xml:space="preserve">BL0901225    </t>
  </si>
  <si>
    <t xml:space="preserve">BL0882854    </t>
  </si>
  <si>
    <t xml:space="preserve">BL0895567    </t>
  </si>
  <si>
    <t xml:space="preserve">BL0894560    </t>
  </si>
  <si>
    <t xml:space="preserve">BL0894545    </t>
  </si>
  <si>
    <t xml:space="preserve">BL0885964    </t>
  </si>
  <si>
    <t xml:space="preserve">BL0902801    </t>
  </si>
  <si>
    <t xml:space="preserve">BL0910655    </t>
  </si>
  <si>
    <t>[Reversal] - [Row 4228] - Facility - Purchase</t>
  </si>
  <si>
    <t xml:space="preserve">BL0912677    </t>
  </si>
  <si>
    <t>[Reversal] - [Row 4349] - Facility - Amendment Fee</t>
  </si>
  <si>
    <t xml:space="preserve">BL0895518    </t>
  </si>
  <si>
    <t xml:space="preserve">BL0893992    </t>
  </si>
  <si>
    <t xml:space="preserve">BL0914715    </t>
  </si>
  <si>
    <t xml:space="preserve">BL0914707    </t>
  </si>
  <si>
    <t xml:space="preserve">BL0914970    </t>
  </si>
  <si>
    <t>[Reversal] - [Row 4238] - Facility - Purchase</t>
  </si>
  <si>
    <t>[Reversal] - [Row 4377] - Loan - Interest Payment</t>
  </si>
  <si>
    <t xml:space="preserve">BL0899619    </t>
  </si>
  <si>
    <t xml:space="preserve">BL0898587    </t>
  </si>
  <si>
    <t xml:space="preserve">BL0912685    </t>
  </si>
  <si>
    <t xml:space="preserve">BL0624975    </t>
  </si>
  <si>
    <t>[Reversal] - [Row 4087] - Facility - Purchase</t>
  </si>
  <si>
    <t>[Reversal] - [Row 4306] - Loan - Interest Payment</t>
  </si>
  <si>
    <t>[Reversal] - [Row 4404] - Facility - Purchase</t>
  </si>
  <si>
    <t xml:space="preserve">BL0915951    </t>
  </si>
  <si>
    <t>[Reversal] - [Row 4204] - Facility - Purchase</t>
  </si>
  <si>
    <t>[Reversal] - [Row 4310] - Facility - Paydown</t>
  </si>
  <si>
    <t>[Reversal] - [Row 4311] - Loan - Interest Payment</t>
  </si>
  <si>
    <t>Transfer to JV SPV â€“ Capital Call</t>
  </si>
  <si>
    <t xml:space="preserve">BL0924854    </t>
  </si>
  <si>
    <t xml:space="preserve">BL0514259    </t>
  </si>
  <si>
    <t>Findex Transfer Fee</t>
  </si>
  <si>
    <t>Transfer from PSSL Interest</t>
  </si>
  <si>
    <t>Transfer from 197904-209 - AUD Interest Collection to 197904-210 - AUD Principal Collection</t>
  </si>
  <si>
    <t>Reached out to agent to confirm effective date of spread change from 5.25% to 5%. 12/1/21 Nruiz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</si>
</sst>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3" formatCode="_(* #,##0.00_);_(* \(#,##0.00\);_(* &quot;-&quot;??_);_(@_)"/>
    <numFmt numFmtId="164" formatCode="dd/mm/yyyy;@"/>
    <numFmt numFmtId="165" formatCode="_(* #,##0.0000_);_(* \(#,##0.0000\);_(* &quot;-&quot;??_);_(@_)"/>
    <numFmt numFmtId="166" formatCode="_(* #,##0_);_(* \(#,##0\);_(* &quot;-&quot;??_);_(@_)"/>
    <numFmt numFmtId="167" formatCode="0.0000%"/>
    <numFmt numFmtId="168" formatCode="[$-409]m/d/yy\ h:mm\ AM/PM;@"/>
    <numFmt numFmtId="169" formatCode="#,##0.00;\ \(#,##0.00\)"/>
    <numFmt numFmtId="170" formatCode="mm/dd/yyyy"/>
    <numFmt numFmtId="171" formatCode="#"/>
  </numFmts>
  <fonts count="60">
    <font>
      <sz val="8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u/>
      <sz val="8"/>
      <color indexed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u/>
      <sz val="10"/>
      <color indexed="12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rgb="FF9C0006"/>
      <name val="Arial"/>
      <family val="2"/>
    </font>
    <font>
      <sz val="11"/>
      <color rgb="FF9C0006"/>
      <name val="Calibri"/>
      <family val="2"/>
      <scheme val="minor"/>
    </font>
    <font>
      <b/>
      <sz val="10"/>
      <color rgb="FFFA7D00"/>
      <name val="Arial"/>
      <family val="2"/>
    </font>
    <font>
      <b/>
      <sz val="11"/>
      <color rgb="FFFA7D0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i/>
      <sz val="10"/>
      <color rgb="FF7F7F7F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Arial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Arial"/>
      <family val="2"/>
    </font>
    <font>
      <b/>
      <sz val="11"/>
      <color theme="3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color rgb="FF3F3F76"/>
      <name val="Arial"/>
      <family val="2"/>
    </font>
    <font>
      <sz val="11"/>
      <color rgb="FF3F3F76"/>
      <name val="Calibri"/>
      <family val="2"/>
      <scheme val="minor"/>
    </font>
    <font>
      <sz val="10"/>
      <color rgb="FFFA7D00"/>
      <name val="Arial"/>
      <family val="2"/>
    </font>
    <font>
      <sz val="11"/>
      <color rgb="FFFA7D00"/>
      <name val="Calibri"/>
      <family val="2"/>
      <scheme val="minor"/>
    </font>
    <font>
      <sz val="10"/>
      <color rgb="FF9C6500"/>
      <name val="Arial"/>
      <family val="2"/>
    </font>
    <font>
      <sz val="11"/>
      <color rgb="FF9C6500"/>
      <name val="Calibri"/>
      <family val="2"/>
      <scheme val="minor"/>
    </font>
    <font>
      <b/>
      <sz val="10"/>
      <color rgb="FF3F3F3F"/>
      <name val="Arial"/>
      <family val="2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theme="1"/>
      <name val="Arial"/>
      <family val="2"/>
    </font>
    <font>
      <b/>
      <u/>
      <sz val="10"/>
      <color rgb="FF003C84"/>
      <name val="Arial"/>
      <family val="2"/>
    </font>
    <font>
      <u/>
      <sz val="8"/>
      <color rgb="FF003C84"/>
      <name val="Arial"/>
      <family val="2"/>
    </font>
    <font>
      <b/>
      <sz val="8"/>
      <color rgb="FF0000FF"/>
      <name val="Arial"/>
      <family val="2"/>
    </font>
    <font>
      <b/>
      <sz val="10"/>
      <color rgb="FF003C84"/>
      <name val="Arial"/>
      <family val="2"/>
    </font>
    <font>
      <sz val="10"/>
      <color rgb="FF003C84"/>
      <name val="Arial"/>
      <family val="2"/>
    </font>
    <font>
      <b/>
      <sz val="8"/>
      <color rgb="FFF7F7F7"/>
      <name val="Arial"/>
      <family val="2"/>
    </font>
    <font>
      <b/>
      <sz val="8"/>
      <color theme="1"/>
      <name val="Arial"/>
      <family val="2"/>
    </font>
    <font>
      <sz val="8"/>
      <color theme="1" tint="0.249977111117893"/>
      <name val="Arial"/>
      <family val="2"/>
    </font>
    <font>
      <sz val="8"/>
      <color theme="3"/>
      <name val="Arial"/>
      <family val="2"/>
    </font>
    <font>
      <sz val="8"/>
      <color theme="0"/>
      <name val="Arial"/>
      <family val="2"/>
    </font>
    <font>
      <b/>
      <sz val="11"/>
      <color rgb="FFF7F7F7"/>
      <name val="Arial"/>
      <family val="2"/>
    </font>
    <font>
      <b/>
      <sz val="8"/>
      <color rgb="FFFFFFFF"/>
      <name val="Arial"/>
      <family val="2"/>
    </font>
    <font>
      <sz val="8"/>
      <color rgb="FF003C84"/>
      <name val="Arial"/>
      <family val="2"/>
    </font>
    <font>
      <sz val="8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gradientFill degree="90">
        <stop position="0">
          <color rgb="FFD6D6D6"/>
        </stop>
        <stop position="1">
          <color rgb="FFEAEAEA"/>
        </stop>
      </gradient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270">
        <stop position="0">
          <color theme="0"/>
        </stop>
        <stop position="1">
          <color rgb="FFD6D6D6"/>
        </stop>
      </gradientFill>
    </fill>
    <fill>
      <gradientFill degree="90">
        <stop position="0">
          <color rgb="FF4A85BA"/>
        </stop>
        <stop position="1">
          <color rgb="FF003C84"/>
        </stop>
      </gradient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rgb="FF003C84"/>
        </stop>
        <stop position="1">
          <color rgb="FF4A85BA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hair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/>
      <top/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118">
    <xf numFmtId="0" fontId="0" fillId="0" borderId="0">
      <alignment vertical="top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4" fillId="0" borderId="0">
      <alignment horizontal="left" wrapText="1"/>
    </xf>
    <xf numFmtId="0" fontId="2" fillId="0" borderId="0">
      <alignment vertical="top"/>
    </xf>
    <xf numFmtId="0" fontId="11" fillId="2" borderId="0" applyNumberFormat="0" applyBorder="0" applyAlignment="0" applyProtection="0"/>
    <xf numFmtId="0" fontId="12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6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5" borderId="0" applyNumberFormat="0" applyBorder="0" applyAlignment="0" applyProtection="0"/>
    <xf numFmtId="0" fontId="13" fillId="16" borderId="0" applyNumberFormat="0" applyBorder="0" applyAlignment="0" applyProtection="0"/>
    <xf numFmtId="0" fontId="14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3" fillId="20" borderId="0" applyNumberFormat="0" applyBorder="0" applyAlignment="0" applyProtection="0"/>
    <xf numFmtId="0" fontId="14" fillId="20" borderId="0" applyNumberFormat="0" applyBorder="0" applyAlignment="0" applyProtection="0"/>
    <xf numFmtId="0" fontId="13" fillId="21" borderId="0" applyNumberFormat="0" applyBorder="0" applyAlignment="0" applyProtection="0"/>
    <xf numFmtId="0" fontId="14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2" borderId="0" applyNumberFormat="0" applyBorder="0" applyAlignment="0" applyProtection="0"/>
    <xf numFmtId="0" fontId="13" fillId="23" borderId="0" applyNumberFormat="0" applyBorder="0" applyAlignment="0" applyProtection="0"/>
    <xf numFmtId="0" fontId="14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4" borderId="0" applyNumberFormat="0" applyBorder="0" applyAlignment="0" applyProtection="0"/>
    <xf numFmtId="0" fontId="13" fillId="2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20" applyNumberFormat="0" applyAlignment="0" applyProtection="0"/>
    <xf numFmtId="0" fontId="18" fillId="27" borderId="20" applyNumberFormat="0" applyAlignment="0" applyProtection="0"/>
    <xf numFmtId="0" fontId="19" fillId="28" borderId="21" applyNumberFormat="0" applyAlignment="0" applyProtection="0"/>
    <xf numFmtId="0" fontId="20" fillId="28" borderId="21" applyNumberFormat="0" applyAlignment="0" applyProtection="0"/>
    <xf numFmtId="43" fontId="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9" borderId="0" applyNumberFormat="0" applyBorder="0" applyAlignment="0" applyProtection="0"/>
    <xf numFmtId="0" fontId="24" fillId="29" borderId="0" applyNumberFormat="0" applyBorder="0" applyAlignment="0" applyProtection="0"/>
    <xf numFmtId="0" fontId="25" fillId="0" borderId="22" applyNumberFormat="0" applyFill="0" applyAlignment="0" applyProtection="0"/>
    <xf numFmtId="0" fontId="26" fillId="0" borderId="22" applyNumberFormat="0" applyFill="0" applyAlignment="0" applyProtection="0"/>
    <xf numFmtId="0" fontId="27" fillId="0" borderId="23" applyNumberFormat="0" applyFill="0" applyAlignment="0" applyProtection="0"/>
    <xf numFmtId="0" fontId="28" fillId="0" borderId="23" applyNumberFormat="0" applyFill="0" applyAlignment="0" applyProtection="0"/>
    <xf numFmtId="0" fontId="29" fillId="0" borderId="24" applyNumberFormat="0" applyFill="0" applyAlignment="0" applyProtection="0"/>
    <xf numFmtId="0" fontId="30" fillId="0" borderId="24" applyNumberFormat="0" applyFill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/>
    <xf numFmtId="0" fontId="32" fillId="30" borderId="20" applyNumberFormat="0" applyAlignment="0" applyProtection="0"/>
    <xf numFmtId="0" fontId="33" fillId="30" borderId="20" applyNumberFormat="0" applyAlignment="0" applyProtection="0"/>
    <xf numFmtId="0" fontId="34" fillId="0" borderId="25" applyNumberFormat="0" applyFill="0" applyAlignment="0" applyProtection="0"/>
    <xf numFmtId="0" fontId="35" fillId="0" borderId="25" applyNumberFormat="0" applyFill="0" applyAlignment="0" applyProtection="0"/>
    <xf numFmtId="0" fontId="36" fillId="31" borderId="0" applyNumberFormat="0" applyBorder="0" applyAlignment="0" applyProtection="0"/>
    <xf numFmtId="0" fontId="37" fillId="31" borderId="0" applyNumberFormat="0" applyBorder="0" applyAlignment="0" applyProtection="0"/>
    <xf numFmtId="0" fontId="2" fillId="0" borderId="0">
      <alignment vertical="top"/>
    </xf>
    <xf numFmtId="0" fontId="11" fillId="0" borderId="0"/>
    <xf numFmtId="0" fontId="12" fillId="0" borderId="0"/>
    <xf numFmtId="0" fontId="4" fillId="0" borderId="0">
      <alignment horizontal="left" wrapText="1"/>
    </xf>
    <xf numFmtId="0" fontId="4" fillId="0" borderId="0">
      <alignment horizontal="left" wrapText="1"/>
    </xf>
    <xf numFmtId="0" fontId="12" fillId="0" borderId="0"/>
    <xf numFmtId="0" fontId="11" fillId="0" borderId="0"/>
    <xf numFmtId="0" fontId="4" fillId="0" borderId="0"/>
    <xf numFmtId="0" fontId="4" fillId="0" borderId="0"/>
    <xf numFmtId="0" fontId="2" fillId="0" borderId="0">
      <alignment vertical="top"/>
    </xf>
    <xf numFmtId="0" fontId="2" fillId="0" borderId="0">
      <alignment vertical="top"/>
    </xf>
    <xf numFmtId="0" fontId="12" fillId="0" borderId="0"/>
    <xf numFmtId="0" fontId="4" fillId="0" borderId="0">
      <alignment horizontal="left" wrapText="1"/>
    </xf>
    <xf numFmtId="0" fontId="10" fillId="0" borderId="0">
      <alignment vertical="top"/>
    </xf>
    <xf numFmtId="0" fontId="11" fillId="32" borderId="26" applyNumberFormat="0" applyFont="0" applyAlignment="0" applyProtection="0"/>
    <xf numFmtId="0" fontId="11" fillId="32" borderId="26" applyNumberFormat="0" applyFont="0" applyAlignment="0" applyProtection="0"/>
    <xf numFmtId="0" fontId="11" fillId="32" borderId="26" applyNumberFormat="0" applyFont="0" applyAlignment="0" applyProtection="0"/>
    <xf numFmtId="0" fontId="11" fillId="32" borderId="26" applyNumberFormat="0" applyFont="0" applyAlignment="0" applyProtection="0"/>
    <xf numFmtId="0" fontId="12" fillId="32" borderId="26" applyNumberFormat="0" applyFont="0" applyAlignment="0" applyProtection="0"/>
    <xf numFmtId="0" fontId="12" fillId="32" borderId="26" applyNumberFormat="0" applyFont="0" applyAlignment="0" applyProtection="0"/>
    <xf numFmtId="0" fontId="38" fillId="27" borderId="27" applyNumberFormat="0" applyAlignment="0" applyProtection="0"/>
    <xf numFmtId="0" fontId="39" fillId="27" borderId="27" applyNumberFormat="0" applyAlignment="0" applyProtection="0"/>
    <xf numFmtId="9" fontId="2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8" applyNumberFormat="0" applyFill="0" applyAlignment="0" applyProtection="0"/>
    <xf numFmtId="0" fontId="42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" fillId="0" borderId="0"/>
  </cellStyleXfs>
  <cellXfs count="331">
    <xf numFmtId="0" fontId="0" fillId="0" borderId="0" xfId="0" applyAlignment="1"/>
    <xf numFmtId="0" fontId="7" fillId="0" borderId="0" xfId="81" applyFont="1" applyAlignment="1" applyProtection="1">
      <alignment horizontal="center"/>
    </xf>
    <xf numFmtId="1" fontId="3" fillId="0" borderId="0" xfId="81" applyNumberFormat="1" applyFill="1" applyBorder="1" applyAlignment="1" applyProtection="1"/>
    <xf numFmtId="0" fontId="4" fillId="0" borderId="0" xfId="11" applyFont="1" applyAlignment="1">
      <alignment horizontal="left" wrapText="1"/>
    </xf>
    <xf numFmtId="14" fontId="4" fillId="0" borderId="0" xfId="11" applyNumberFormat="1" applyFont="1" applyAlignment="1">
      <alignment horizontal="left" wrapText="1"/>
    </xf>
    <xf numFmtId="0" fontId="2" fillId="0" borderId="0" xfId="11" applyAlignment="1">
      <alignment horizontal="left" wrapText="1"/>
    </xf>
    <xf numFmtId="14" fontId="5" fillId="33" borderId="1" xfId="11" applyNumberFormat="1" applyFont="1" applyFill="1" applyBorder="1" applyAlignment="1"/>
    <xf numFmtId="0" fontId="5" fillId="33" borderId="2" xfId="11" applyFont="1" applyFill="1" applyBorder="1" applyAlignment="1"/>
    <xf numFmtId="0" fontId="5" fillId="33" borderId="2" xfId="11" applyFont="1" applyFill="1" applyBorder="1" applyAlignment="1">
      <alignment horizontal="center"/>
    </xf>
    <xf numFmtId="0" fontId="5" fillId="33" borderId="3" xfId="11" applyFont="1" applyFill="1" applyBorder="1" applyAlignment="1">
      <alignment horizontal="center"/>
    </xf>
    <xf numFmtId="14" fontId="5" fillId="33" borderId="2" xfId="11" applyNumberFormat="1" applyFont="1" applyFill="1" applyBorder="1" applyAlignment="1"/>
    <xf numFmtId="43" fontId="2" fillId="34" borderId="4" xfId="66" applyFont="1" applyFill="1" applyBorder="1" applyAlignment="1" applyProtection="1">
      <alignment horizontal="center"/>
    </xf>
    <xf numFmtId="43" fontId="2" fillId="34" borderId="5" xfId="66" applyFont="1" applyFill="1" applyBorder="1" applyAlignment="1" applyProtection="1">
      <alignment horizontal="center"/>
    </xf>
    <xf numFmtId="43" fontId="2" fillId="0" borderId="0" xfId="66" applyFont="1" applyBorder="1" applyAlignment="1" applyProtection="1">
      <alignment horizontal="left" wrapText="1"/>
    </xf>
    <xf numFmtId="43" fontId="2" fillId="0" borderId="6" xfId="66" applyFont="1" applyBorder="1" applyAlignment="1" applyProtection="1">
      <alignment horizontal="left" wrapText="1"/>
    </xf>
    <xf numFmtId="43" fontId="2" fillId="35" borderId="0" xfId="66" applyFont="1" applyFill="1" applyBorder="1" applyAlignment="1" applyProtection="1">
      <alignment horizontal="center"/>
    </xf>
    <xf numFmtId="43" fontId="2" fillId="35" borderId="6" xfId="66" applyFont="1" applyFill="1" applyBorder="1" applyAlignment="1" applyProtection="1">
      <alignment horizontal="center"/>
    </xf>
    <xf numFmtId="43" fontId="2" fillId="35" borderId="0" xfId="66" applyFont="1" applyFill="1" applyBorder="1" applyAlignment="1" applyProtection="1">
      <alignment horizontal="left" wrapText="1"/>
    </xf>
    <xf numFmtId="43" fontId="2" fillId="35" borderId="6" xfId="66" applyFont="1" applyFill="1" applyBorder="1" applyAlignment="1" applyProtection="1">
      <alignment horizontal="left" wrapText="1"/>
    </xf>
    <xf numFmtId="43" fontId="2" fillId="34" borderId="0" xfId="66" applyFont="1" applyFill="1" applyBorder="1" applyAlignment="1" applyProtection="1">
      <alignment horizontal="center"/>
    </xf>
    <xf numFmtId="43" fontId="2" fillId="34" borderId="6" xfId="66" applyFont="1" applyFill="1" applyBorder="1" applyAlignment="1" applyProtection="1">
      <alignment horizontal="center"/>
    </xf>
    <xf numFmtId="43" fontId="2" fillId="34" borderId="0" xfId="66" applyFont="1" applyFill="1" applyBorder="1" applyAlignment="1" applyProtection="1">
      <alignment horizontal="center" wrapText="1"/>
    </xf>
    <xf numFmtId="43" fontId="2" fillId="0" borderId="0" xfId="66" applyFont="1" applyAlignment="1" applyProtection="1">
      <alignment horizontal="left" wrapText="1"/>
    </xf>
    <xf numFmtId="43" fontId="45" fillId="34" borderId="7" xfId="66" applyFont="1" applyFill="1" applyBorder="1" applyAlignment="1" applyProtection="1"/>
    <xf numFmtId="14" fontId="2" fillId="34" borderId="0" xfId="11" applyNumberFormat="1" applyFill="1" applyAlignment="1">
      <alignment horizontal="left" wrapText="1"/>
    </xf>
    <xf numFmtId="43" fontId="4" fillId="0" borderId="0" xfId="11" applyNumberFormat="1" applyFont="1" applyAlignment="1">
      <alignment horizontal="left" wrapText="1"/>
    </xf>
    <xf numFmtId="43" fontId="2" fillId="0" borderId="7" xfId="66" applyFont="1" applyBorder="1" applyAlignment="1" applyProtection="1">
      <alignment horizontal="left" wrapText="1"/>
    </xf>
    <xf numFmtId="43" fontId="2" fillId="0" borderId="8" xfId="66" applyFont="1" applyBorder="1" applyAlignment="1" applyProtection="1">
      <alignment horizontal="left" wrapText="1"/>
    </xf>
    <xf numFmtId="0" fontId="2" fillId="0" borderId="9" xfId="11" applyBorder="1" applyAlignment="1">
      <alignment horizontal="left" wrapText="1"/>
    </xf>
    <xf numFmtId="14" fontId="2" fillId="0" borderId="10" xfId="11" applyNumberFormat="1" applyBorder="1" applyAlignment="1">
      <alignment horizontal="left" wrapText="1"/>
    </xf>
    <xf numFmtId="0" fontId="2" fillId="0" borderId="10" xfId="11" applyBorder="1" applyAlignment="1">
      <alignment horizontal="left" wrapText="1"/>
    </xf>
    <xf numFmtId="14" fontId="2" fillId="0" borderId="11" xfId="11" applyNumberFormat="1" applyBorder="1" applyAlignment="1">
      <alignment horizontal="left"/>
    </xf>
    <xf numFmtId="0" fontId="2" fillId="0" borderId="12" xfId="11" applyBorder="1" applyAlignment="1">
      <alignment horizontal="left" wrapText="1"/>
    </xf>
    <xf numFmtId="14" fontId="2" fillId="0" borderId="7" xfId="11" applyNumberFormat="1" applyBorder="1" applyAlignment="1">
      <alignment horizontal="left" wrapText="1"/>
    </xf>
    <xf numFmtId="0" fontId="2" fillId="0" borderId="7" xfId="11" applyBorder="1" applyAlignment="1">
      <alignment horizontal="left" wrapText="1"/>
    </xf>
    <xf numFmtId="14" fontId="2" fillId="0" borderId="8" xfId="11" applyNumberFormat="1" applyBorder="1" applyAlignment="1">
      <alignment horizontal="left" wrapText="1"/>
    </xf>
    <xf numFmtId="43" fontId="2" fillId="34" borderId="0" xfId="66" applyFont="1" applyFill="1" applyBorder="1" applyAlignment="1" applyProtection="1">
      <alignment wrapText="1"/>
    </xf>
    <xf numFmtId="43" fontId="2" fillId="35" borderId="0" xfId="66" applyFont="1" applyFill="1" applyBorder="1" applyAlignment="1" applyProtection="1">
      <alignment wrapText="1"/>
    </xf>
    <xf numFmtId="43" fontId="9" fillId="35" borderId="0" xfId="66" applyFont="1" applyFill="1" applyBorder="1" applyAlignment="1" applyProtection="1">
      <alignment wrapText="1"/>
    </xf>
    <xf numFmtId="43" fontId="9" fillId="34" borderId="0" xfId="66" applyFont="1" applyFill="1" applyBorder="1" applyAlignment="1" applyProtection="1">
      <alignment wrapText="1"/>
    </xf>
    <xf numFmtId="166" fontId="2" fillId="35" borderId="0" xfId="66" applyNumberFormat="1" applyFont="1" applyFill="1" applyBorder="1" applyAlignment="1" applyProtection="1">
      <alignment wrapText="1"/>
    </xf>
    <xf numFmtId="166" fontId="2" fillId="34" borderId="0" xfId="66" applyNumberFormat="1" applyFont="1" applyFill="1" applyBorder="1" applyAlignment="1" applyProtection="1">
      <alignment wrapText="1"/>
    </xf>
    <xf numFmtId="0" fontId="46" fillId="0" borderId="0" xfId="81" applyFont="1" applyAlignment="1" applyProtection="1">
      <alignment horizontal="center"/>
    </xf>
    <xf numFmtId="14" fontId="47" fillId="35" borderId="13" xfId="81" applyNumberFormat="1" applyFont="1" applyFill="1" applyBorder="1" applyAlignment="1" applyProtection="1"/>
    <xf numFmtId="14" fontId="47" fillId="34" borderId="13" xfId="81" applyNumberFormat="1" applyFont="1" applyFill="1" applyBorder="1" applyAlignment="1" applyProtection="1"/>
    <xf numFmtId="0" fontId="2" fillId="34" borderId="14" xfId="11" applyFill="1" applyBorder="1" applyAlignment="1" applyProtection="1">
      <protection locked="0"/>
    </xf>
    <xf numFmtId="14" fontId="2" fillId="34" borderId="4" xfId="11" applyNumberFormat="1" applyFill="1" applyBorder="1" applyAlignment="1"/>
    <xf numFmtId="14" fontId="2" fillId="35" borderId="0" xfId="11" applyNumberFormat="1" applyFill="1" applyAlignment="1"/>
    <xf numFmtId="14" fontId="2" fillId="34" borderId="0" xfId="11" applyNumberFormat="1" applyFill="1" applyAlignment="1"/>
    <xf numFmtId="0" fontId="13" fillId="0" borderId="0" xfId="11" applyFont="1" applyAlignment="1">
      <alignment horizontal="left" wrapText="1"/>
    </xf>
    <xf numFmtId="43" fontId="4" fillId="0" borderId="0" xfId="66" applyFont="1" applyAlignment="1" applyProtection="1">
      <alignment horizontal="left" wrapText="1"/>
    </xf>
    <xf numFmtId="43" fontId="5" fillId="33" borderId="2" xfId="66" applyFont="1" applyFill="1" applyBorder="1" applyAlignment="1" applyProtection="1"/>
    <xf numFmtId="43" fontId="5" fillId="33" borderId="2" xfId="66" applyFont="1" applyFill="1" applyBorder="1" applyAlignment="1" applyProtection="1">
      <alignment horizontal="center"/>
    </xf>
    <xf numFmtId="43" fontId="5" fillId="33" borderId="3" xfId="66" applyFont="1" applyFill="1" applyBorder="1" applyAlignment="1" applyProtection="1">
      <alignment horizontal="center"/>
    </xf>
    <xf numFmtId="43" fontId="3" fillId="34" borderId="0" xfId="66" applyFont="1" applyFill="1" applyBorder="1" applyAlignment="1" applyProtection="1">
      <alignment wrapText="1"/>
    </xf>
    <xf numFmtId="43" fontId="3" fillId="35" borderId="0" xfId="66" applyFont="1" applyFill="1" applyBorder="1" applyAlignment="1" applyProtection="1">
      <alignment wrapText="1"/>
    </xf>
    <xf numFmtId="43" fontId="3" fillId="34" borderId="7" xfId="66" applyFont="1" applyFill="1" applyBorder="1" applyAlignment="1" applyProtection="1">
      <alignment wrapText="1"/>
    </xf>
    <xf numFmtId="166" fontId="4" fillId="0" borderId="0" xfId="11" applyNumberFormat="1" applyFont="1" applyAlignment="1">
      <alignment horizontal="left" wrapText="1"/>
    </xf>
    <xf numFmtId="166" fontId="5" fillId="33" borderId="2" xfId="11" applyNumberFormat="1" applyFont="1" applyFill="1" applyBorder="1" applyAlignment="1"/>
    <xf numFmtId="166" fontId="2" fillId="34" borderId="7" xfId="66" applyNumberFormat="1" applyFont="1" applyFill="1" applyBorder="1" applyAlignment="1" applyProtection="1">
      <alignment wrapText="1"/>
    </xf>
    <xf numFmtId="166" fontId="2" fillId="0" borderId="0" xfId="66" applyNumberFormat="1" applyFont="1" applyAlignment="1" applyProtection="1">
      <alignment horizontal="left" wrapText="1"/>
    </xf>
    <xf numFmtId="166" fontId="5" fillId="33" borderId="2" xfId="11" applyNumberFormat="1" applyFont="1" applyFill="1" applyBorder="1" applyAlignment="1">
      <alignment horizontal="right"/>
    </xf>
    <xf numFmtId="166" fontId="2" fillId="35" borderId="0" xfId="66" applyNumberFormat="1" applyFont="1" applyFill="1" applyBorder="1" applyAlignment="1" applyProtection="1">
      <alignment horizontal="left" wrapText="1"/>
    </xf>
    <xf numFmtId="166" fontId="2" fillId="0" borderId="7" xfId="66" applyNumberFormat="1" applyFont="1" applyBorder="1" applyAlignment="1" applyProtection="1">
      <alignment horizontal="left" wrapText="1"/>
    </xf>
    <xf numFmtId="0" fontId="5" fillId="0" borderId="0" xfId="0" applyFont="1" applyAlignment="1"/>
    <xf numFmtId="43" fontId="5" fillId="0" borderId="0" xfId="66" applyFont="1" applyAlignment="1" applyProtection="1"/>
    <xf numFmtId="40" fontId="5" fillId="0" borderId="0" xfId="0" applyNumberFormat="1" applyFont="1" applyAlignment="1"/>
    <xf numFmtId="40" fontId="5" fillId="0" borderId="6" xfId="0" applyNumberFormat="1" applyFont="1" applyBorder="1" applyAlignment="1"/>
    <xf numFmtId="43" fontId="0" fillId="0" borderId="0" xfId="66" applyFont="1" applyAlignment="1" applyProtection="1"/>
    <xf numFmtId="0" fontId="0" fillId="0" borderId="6" xfId="0" applyBorder="1" applyAlignment="1"/>
    <xf numFmtId="7" fontId="0" fillId="0" borderId="0" xfId="66" applyNumberFormat="1" applyFont="1" applyAlignment="1" applyProtection="1"/>
    <xf numFmtId="43" fontId="0" fillId="0" borderId="0" xfId="0" applyNumberFormat="1" applyAlignment="1"/>
    <xf numFmtId="0" fontId="48" fillId="0" borderId="15" xfId="0" applyFont="1" applyBorder="1" applyAlignment="1">
      <alignment horizontal="center"/>
    </xf>
    <xf numFmtId="0" fontId="2" fillId="0" borderId="0" xfId="0" applyFont="1" applyAlignment="1"/>
    <xf numFmtId="0" fontId="2" fillId="37" borderId="0" xfId="0" applyFont="1" applyFill="1" applyAlignment="1"/>
    <xf numFmtId="166" fontId="2" fillId="37" borderId="0" xfId="0" applyNumberFormat="1" applyFont="1" applyFill="1" applyAlignment="1"/>
    <xf numFmtId="43" fontId="2" fillId="37" borderId="0" xfId="66" applyFont="1" applyFill="1" applyAlignment="1" applyProtection="1"/>
    <xf numFmtId="43" fontId="45" fillId="34" borderId="8" xfId="66" applyFont="1" applyFill="1" applyBorder="1" applyAlignment="1" applyProtection="1">
      <alignment horizontal="left" wrapText="1"/>
    </xf>
    <xf numFmtId="167" fontId="2" fillId="37" borderId="0" xfId="111" applyNumberFormat="1" applyFont="1" applyFill="1" applyAlignment="1" applyProtection="1"/>
    <xf numFmtId="0" fontId="2" fillId="37" borderId="0" xfId="66" applyNumberFormat="1" applyFont="1" applyFill="1" applyAlignment="1" applyProtection="1"/>
    <xf numFmtId="0" fontId="4" fillId="0" borderId="0" xfId="0" applyFont="1" applyAlignment="1"/>
    <xf numFmtId="1" fontId="49" fillId="0" borderId="0" xfId="0" applyNumberFormat="1" applyFont="1" applyAlignment="1"/>
    <xf numFmtId="14" fontId="50" fillId="0" borderId="0" xfId="0" applyNumberFormat="1" applyFont="1" applyAlignment="1"/>
    <xf numFmtId="0" fontId="50" fillId="0" borderId="0" xfId="0" applyFont="1" applyAlignment="1"/>
    <xf numFmtId="43" fontId="50" fillId="0" borderId="0" xfId="66" applyFont="1" applyAlignment="1" applyProtection="1"/>
    <xf numFmtId="167" fontId="50" fillId="0" borderId="0" xfId="111" applyNumberFormat="1" applyFont="1" applyAlignment="1" applyProtection="1"/>
    <xf numFmtId="14" fontId="49" fillId="0" borderId="0" xfId="0" applyNumberFormat="1" applyFont="1" applyAlignment="1"/>
    <xf numFmtId="0" fontId="49" fillId="0" borderId="0" xfId="0" applyFont="1" applyAlignment="1"/>
    <xf numFmtId="0" fontId="8" fillId="0" borderId="0" xfId="0" applyFont="1" applyAlignment="1">
      <alignment horizontal="center" wrapText="1"/>
    </xf>
    <xf numFmtId="1" fontId="6" fillId="38" borderId="9" xfId="101" applyNumberFormat="1" applyFont="1" applyFill="1" applyBorder="1" applyAlignment="1">
      <alignment horizontal="center" vertical="top" wrapText="1"/>
    </xf>
    <xf numFmtId="1" fontId="6" fillId="38" borderId="10" xfId="101" applyNumberFormat="1" applyFont="1" applyFill="1" applyBorder="1" applyAlignment="1">
      <alignment horizontal="center" vertical="top" wrapText="1"/>
    </xf>
    <xf numFmtId="167" fontId="6" fillId="38" borderId="10" xfId="111" applyNumberFormat="1" applyFont="1" applyFill="1" applyBorder="1" applyAlignment="1" applyProtection="1">
      <alignment horizontal="center" vertical="top" wrapText="1"/>
    </xf>
    <xf numFmtId="1" fontId="6" fillId="38" borderId="11" xfId="101" applyNumberFormat="1" applyFont="1" applyFill="1" applyBorder="1" applyAlignment="1">
      <alignment horizontal="center" vertical="top" wrapText="1"/>
    </xf>
    <xf numFmtId="43" fontId="8" fillId="0" borderId="0" xfId="66" applyFont="1" applyAlignment="1" applyProtection="1">
      <alignment horizontal="center" wrapText="1"/>
    </xf>
    <xf numFmtId="14" fontId="2" fillId="0" borderId="0" xfId="0" applyNumberFormat="1" applyFont="1" applyAlignment="1"/>
    <xf numFmtId="43" fontId="2" fillId="0" borderId="0" xfId="66" applyFont="1" applyAlignment="1" applyProtection="1"/>
    <xf numFmtId="167" fontId="2" fillId="0" borderId="0" xfId="111" applyNumberFormat="1" applyFont="1" applyAlignment="1" applyProtection="1"/>
    <xf numFmtId="0" fontId="2" fillId="0" borderId="0" xfId="66" applyNumberFormat="1" applyFont="1" applyAlignment="1" applyProtection="1"/>
    <xf numFmtId="49" fontId="2" fillId="37" borderId="0" xfId="0" applyNumberFormat="1" applyFont="1" applyFill="1" applyAlignment="1"/>
    <xf numFmtId="14" fontId="2" fillId="37" borderId="0" xfId="0" applyNumberFormat="1" applyFont="1" applyFill="1" applyAlignment="1"/>
    <xf numFmtId="49" fontId="2" fillId="0" borderId="0" xfId="0" applyNumberFormat="1" applyFont="1" applyAlignment="1"/>
    <xf numFmtId="49" fontId="52" fillId="39" borderId="0" xfId="66" applyNumberFormat="1" applyFont="1" applyFill="1" applyProtection="1"/>
    <xf numFmtId="14" fontId="52" fillId="39" borderId="16" xfId="66" applyNumberFormat="1" applyFont="1" applyFill="1" applyBorder="1" applyProtection="1"/>
    <xf numFmtId="14" fontId="52" fillId="39" borderId="0" xfId="66" applyNumberFormat="1" applyFont="1" applyFill="1" applyProtection="1"/>
    <xf numFmtId="43" fontId="52" fillId="39" borderId="0" xfId="66" applyFont="1" applyFill="1" applyProtection="1"/>
    <xf numFmtId="43" fontId="5" fillId="39" borderId="0" xfId="66" applyFont="1" applyFill="1" applyAlignment="1" applyProtection="1"/>
    <xf numFmtId="165" fontId="52" fillId="39" borderId="0" xfId="66" applyNumberFormat="1" applyFont="1" applyFill="1" applyProtection="1"/>
    <xf numFmtId="165" fontId="2" fillId="0" borderId="0" xfId="66" applyNumberFormat="1" applyFont="1" applyAlignment="1" applyProtection="1"/>
    <xf numFmtId="43" fontId="2" fillId="37" borderId="0" xfId="0" applyNumberFormat="1" applyFont="1" applyFill="1" applyAlignment="1"/>
    <xf numFmtId="43" fontId="2" fillId="37" borderId="0" xfId="66" applyFont="1" applyFill="1" applyBorder="1" applyAlignment="1" applyProtection="1"/>
    <xf numFmtId="0" fontId="2" fillId="37" borderId="0" xfId="0" applyFont="1" applyFill="1" applyAlignment="1">
      <alignment horizontal="center"/>
    </xf>
    <xf numFmtId="1" fontId="2" fillId="0" borderId="0" xfId="0" applyNumberFormat="1" applyFont="1" applyAlignment="1"/>
    <xf numFmtId="14" fontId="53" fillId="0" borderId="0" xfId="11" applyNumberFormat="1" applyFont="1" applyAlignment="1">
      <alignment vertical="center"/>
    </xf>
    <xf numFmtId="0" fontId="53" fillId="0" borderId="0" xfId="11" applyFont="1" applyAlignment="1">
      <alignment vertical="center"/>
    </xf>
    <xf numFmtId="164" fontId="53" fillId="0" borderId="0" xfId="11" applyNumberFormat="1" applyFont="1" applyAlignment="1">
      <alignment vertical="center"/>
    </xf>
    <xf numFmtId="164" fontId="54" fillId="0" borderId="0" xfId="11" applyNumberFormat="1" applyFont="1" applyAlignment="1">
      <alignment vertical="center"/>
    </xf>
    <xf numFmtId="1" fontId="53" fillId="0" borderId="0" xfId="11" applyNumberFormat="1" applyFont="1" applyAlignment="1">
      <alignment vertical="center"/>
    </xf>
    <xf numFmtId="43" fontId="53" fillId="0" borderId="0" xfId="66" applyFont="1" applyFill="1" applyBorder="1" applyAlignment="1" applyProtection="1">
      <alignment horizontal="left" vertical="center"/>
    </xf>
    <xf numFmtId="43" fontId="53" fillId="0" borderId="0" xfId="66" applyFont="1" applyFill="1" applyBorder="1" applyAlignment="1" applyProtection="1">
      <alignment vertical="center"/>
    </xf>
    <xf numFmtId="43" fontId="2" fillId="0" borderId="0" xfId="66" applyFont="1" applyFill="1" applyBorder="1" applyAlignment="1" applyProtection="1">
      <alignment horizontal="center"/>
    </xf>
    <xf numFmtId="0" fontId="2" fillId="0" borderId="0" xfId="11" applyAlignment="1"/>
    <xf numFmtId="43" fontId="2" fillId="0" borderId="0" xfId="66" applyFont="1" applyFill="1" applyBorder="1" applyAlignment="1" applyProtection="1"/>
    <xf numFmtId="14" fontId="2" fillId="0" borderId="0" xfId="11" applyNumberFormat="1" applyAlignment="1"/>
    <xf numFmtId="43" fontId="6" fillId="38" borderId="10" xfId="66" applyFont="1" applyFill="1" applyBorder="1" applyAlignment="1" applyProtection="1">
      <alignment horizontal="center" vertical="top" wrapText="1"/>
    </xf>
    <xf numFmtId="0" fontId="2" fillId="0" borderId="0" xfId="11">
      <alignment vertical="top"/>
    </xf>
    <xf numFmtId="14" fontId="2" fillId="0" borderId="0" xfId="11" applyNumberFormat="1" applyAlignment="1">
      <alignment horizontal="right"/>
    </xf>
    <xf numFmtId="14" fontId="2" fillId="0" borderId="0" xfId="0" applyNumberFormat="1" applyFont="1" applyAlignment="1">
      <alignment horizontal="right"/>
    </xf>
    <xf numFmtId="43" fontId="2" fillId="0" borderId="0" xfId="66" applyFont="1" applyFill="1" applyBorder="1" applyAlignment="1" applyProtection="1">
      <alignment horizontal="left"/>
    </xf>
    <xf numFmtId="40" fontId="2" fillId="0" borderId="0" xfId="11" applyNumberFormat="1" applyAlignment="1"/>
    <xf numFmtId="43" fontId="2" fillId="0" borderId="13" xfId="66" applyFont="1" applyFill="1" applyBorder="1" applyAlignment="1" applyProtection="1"/>
    <xf numFmtId="0" fontId="2" fillId="0" borderId="6" xfId="11" applyBorder="1" applyAlignment="1">
      <alignment horizontal="center"/>
    </xf>
    <xf numFmtId="43" fontId="2" fillId="36" borderId="13" xfId="66" applyFont="1" applyFill="1" applyBorder="1" applyAlignment="1" applyProtection="1"/>
    <xf numFmtId="43" fontId="2" fillId="36" borderId="6" xfId="66" applyFont="1" applyFill="1" applyBorder="1" applyAlignment="1" applyProtection="1"/>
    <xf numFmtId="1" fontId="2" fillId="0" borderId="0" xfId="0" applyNumberFormat="1" applyFont="1" applyAlignment="1">
      <alignment horizontal="right"/>
    </xf>
    <xf numFmtId="0" fontId="2" fillId="0" borderId="0" xfId="11" applyAlignment="1">
      <alignment horizontal="left"/>
    </xf>
    <xf numFmtId="43" fontId="2" fillId="0" borderId="13" xfId="66" applyFont="1" applyFill="1" applyBorder="1" applyAlignment="1" applyProtection="1">
      <alignment horizontal="left"/>
    </xf>
    <xf numFmtId="0" fontId="2" fillId="36" borderId="13" xfId="11" applyFill="1" applyBorder="1" applyAlignment="1"/>
    <xf numFmtId="0" fontId="2" fillId="36" borderId="6" xfId="11" applyFill="1" applyBorder="1" applyAlignment="1"/>
    <xf numFmtId="0" fontId="2" fillId="37" borderId="0" xfId="0" applyFont="1" applyFill="1" applyAlignment="1" applyProtection="1">
      <protection locked="0"/>
    </xf>
    <xf numFmtId="14" fontId="2" fillId="0" borderId="0" xfId="11" applyNumberFormat="1" applyAlignment="1" applyProtection="1">
      <protection locked="0"/>
    </xf>
    <xf numFmtId="1" fontId="6" fillId="38" borderId="19" xfId="101" applyNumberFormat="1" applyFont="1" applyFill="1" applyBorder="1" applyAlignment="1" applyProtection="1">
      <alignment horizontal="center" vertical="top" wrapText="1"/>
      <protection locked="0"/>
    </xf>
    <xf numFmtId="14" fontId="2" fillId="0" borderId="14" xfId="11" applyNumberFormat="1" applyBorder="1" applyAlignment="1" applyProtection="1">
      <protection locked="0"/>
    </xf>
    <xf numFmtId="0" fontId="55" fillId="0" borderId="0" xfId="0" applyFont="1" applyAlignment="1"/>
    <xf numFmtId="14" fontId="47" fillId="34" borderId="12" xfId="81" applyNumberFormat="1" applyFont="1" applyFill="1" applyBorder="1" applyAlignment="1" applyProtection="1"/>
    <xf numFmtId="14" fontId="0" fillId="0" borderId="0" xfId="0" applyNumberFormat="1" applyAlignment="1"/>
    <xf numFmtId="22" fontId="0" fillId="0" borderId="0" xfId="0" applyNumberFormat="1" applyAlignment="1"/>
    <xf numFmtId="43" fontId="2" fillId="0" borderId="0" xfId="66" applyFont="1" applyFill="1" applyBorder="1" applyAlignment="1" applyProtection="1">
      <alignment horizontal="center" wrapText="1"/>
    </xf>
    <xf numFmtId="49" fontId="48" fillId="0" borderId="15" xfId="0" applyNumberFormat="1" applyFont="1" applyBorder="1" applyAlignment="1">
      <alignment horizontal="center"/>
    </xf>
    <xf numFmtId="49" fontId="0" fillId="0" borderId="0" xfId="0" applyNumberFormat="1" applyAlignment="1"/>
    <xf numFmtId="7" fontId="0" fillId="0" borderId="0" xfId="0" applyNumberFormat="1" applyAlignment="1"/>
    <xf numFmtId="168" fontId="0" fillId="0" borderId="0" xfId="0" applyNumberFormat="1" applyAlignment="1"/>
    <xf numFmtId="4" fontId="0" fillId="0" borderId="0" xfId="0" applyNumberFormat="1" applyAlignment="1"/>
    <xf numFmtId="14" fontId="2" fillId="37" borderId="0" xfId="66" applyNumberFormat="1" applyFont="1" applyFill="1" applyAlignment="1" applyProtection="1"/>
    <xf numFmtId="14" fontId="4" fillId="0" borderId="0" xfId="0" applyNumberFormat="1" applyFont="1" applyAlignment="1"/>
    <xf numFmtId="14" fontId="2" fillId="0" borderId="0" xfId="66" applyNumberFormat="1" applyFont="1" applyAlignment="1" applyProtection="1"/>
    <xf numFmtId="169" fontId="2" fillId="37" borderId="0" xfId="66" applyNumberFormat="1" applyFont="1" applyFill="1" applyAlignment="1" applyProtection="1"/>
    <xf numFmtId="169" fontId="4" fillId="0" borderId="0" xfId="66" applyNumberFormat="1" applyFont="1" applyAlignment="1" applyProtection="1"/>
    <xf numFmtId="169" fontId="2" fillId="0" borderId="0" xfId="66" applyNumberFormat="1" applyFont="1" applyAlignment="1" applyProtection="1"/>
    <xf numFmtId="0" fontId="51" fillId="38" borderId="9" xfId="101" applyFont="1" applyFill="1" applyBorder="1" applyAlignment="1">
      <alignment horizontal="center" vertical="top" wrapText="1"/>
    </xf>
    <xf numFmtId="0" fontId="51" fillId="38" borderId="10" xfId="66" applyNumberFormat="1" applyFont="1" applyFill="1" applyBorder="1" applyAlignment="1" applyProtection="1">
      <alignment horizontal="center" vertical="top" wrapText="1"/>
    </xf>
    <xf numFmtId="14" fontId="51" fillId="38" borderId="10" xfId="101" applyNumberFormat="1" applyFont="1" applyFill="1" applyBorder="1" applyAlignment="1">
      <alignment horizontal="center" vertical="top" wrapText="1"/>
    </xf>
    <xf numFmtId="169" fontId="51" fillId="38" borderId="10" xfId="66" applyNumberFormat="1" applyFont="1" applyFill="1" applyBorder="1" applyAlignment="1" applyProtection="1">
      <alignment horizontal="center" vertical="top" wrapText="1"/>
    </xf>
    <xf numFmtId="0" fontId="51" fillId="38" borderId="10" xfId="101" applyFont="1" applyFill="1" applyBorder="1" applyAlignment="1">
      <alignment horizontal="center" vertical="top" wrapText="1"/>
    </xf>
    <xf numFmtId="0" fontId="51" fillId="38" borderId="11" xfId="66" applyNumberFormat="1" applyFont="1" applyFill="1" applyBorder="1" applyAlignment="1" applyProtection="1">
      <alignment horizontal="center" vertical="top" wrapText="1"/>
    </xf>
    <xf numFmtId="0" fontId="45" fillId="34" borderId="0" xfId="11" applyFont="1" applyFill="1" applyAlignment="1"/>
    <xf numFmtId="43" fontId="45" fillId="34" borderId="0" xfId="66" applyFont="1" applyFill="1" applyBorder="1" applyAlignment="1" applyProtection="1"/>
    <xf numFmtId="14" fontId="47" fillId="34" borderId="29" xfId="81" applyNumberFormat="1" applyFont="1" applyFill="1" applyBorder="1" applyAlignment="1" applyProtection="1"/>
    <xf numFmtId="43" fontId="45" fillId="34" borderId="6" xfId="66" applyFont="1" applyFill="1" applyBorder="1" applyAlignment="1" applyProtection="1">
      <alignment horizontal="left" wrapText="1"/>
    </xf>
    <xf numFmtId="43" fontId="45" fillId="35" borderId="0" xfId="66" applyFont="1" applyFill="1" applyBorder="1" applyAlignment="1" applyProtection="1"/>
    <xf numFmtId="43" fontId="45" fillId="35" borderId="6" xfId="66" applyFont="1" applyFill="1" applyBorder="1" applyAlignment="1" applyProtection="1">
      <alignment horizontal="left" wrapText="1"/>
    </xf>
    <xf numFmtId="43" fontId="4" fillId="0" borderId="0" xfId="66" applyFont="1" applyAlignment="1" applyProtection="1"/>
    <xf numFmtId="167" fontId="2" fillId="0" borderId="0" xfId="0" applyNumberFormat="1" applyFont="1" applyAlignment="1"/>
    <xf numFmtId="167" fontId="4" fillId="0" borderId="0" xfId="0" applyNumberFormat="1" applyFont="1" applyAlignment="1"/>
    <xf numFmtId="0" fontId="57" fillId="38" borderId="17" xfId="0" applyFont="1" applyFill="1" applyBorder="1" applyAlignment="1">
      <alignment horizontal="center" vertical="top" wrapText="1"/>
    </xf>
    <xf numFmtId="43" fontId="57" fillId="38" borderId="17" xfId="66" applyFont="1" applyFill="1" applyBorder="1" applyAlignment="1" applyProtection="1">
      <alignment horizontal="center" vertical="top" wrapText="1"/>
    </xf>
    <xf numFmtId="167" fontId="2" fillId="37" borderId="0" xfId="0" applyNumberFormat="1" applyFont="1" applyFill="1" applyAlignment="1"/>
    <xf numFmtId="0" fontId="57" fillId="38" borderId="17" xfId="101" applyFont="1" applyFill="1" applyBorder="1" applyAlignment="1">
      <alignment horizontal="center" vertical="top" wrapText="1"/>
    </xf>
    <xf numFmtId="170" fontId="2" fillId="37" borderId="0" xfId="0" applyNumberFormat="1" applyFont="1" applyFill="1" applyAlignment="1"/>
    <xf numFmtId="170" fontId="2" fillId="0" borderId="0" xfId="0" applyNumberFormat="1" applyFont="1" applyAlignment="1"/>
    <xf numFmtId="170" fontId="57" fillId="38" borderId="17" xfId="101" applyNumberFormat="1" applyFont="1" applyFill="1" applyBorder="1" applyAlignment="1">
      <alignment horizontal="center" vertical="top" wrapText="1"/>
    </xf>
    <xf numFmtId="1" fontId="2" fillId="37" borderId="0" xfId="0" applyNumberFormat="1" applyFont="1" applyFill="1" applyAlignment="1"/>
    <xf numFmtId="1" fontId="57" fillId="38" borderId="17" xfId="0" applyNumberFormat="1" applyFont="1" applyFill="1" applyBorder="1" applyAlignment="1">
      <alignment horizontal="center" vertical="top" wrapText="1"/>
    </xf>
    <xf numFmtId="0" fontId="2" fillId="0" borderId="0" xfId="0" applyFont="1" applyAlignment="1">
      <alignment wrapText="1"/>
    </xf>
    <xf numFmtId="0" fontId="57" fillId="38" borderId="17" xfId="66" applyNumberFormat="1" applyFont="1" applyFill="1" applyBorder="1" applyAlignment="1" applyProtection="1">
      <alignment horizontal="center" vertical="top" wrapText="1"/>
    </xf>
    <xf numFmtId="43" fontId="57" fillId="38" borderId="18" xfId="66" applyFont="1" applyFill="1" applyBorder="1" applyAlignment="1" applyProtection="1">
      <alignment horizontal="center" vertical="top" wrapText="1"/>
    </xf>
    <xf numFmtId="1" fontId="2" fillId="37" borderId="0" xfId="66" applyNumberFormat="1" applyFont="1" applyFill="1" applyAlignment="1" applyProtection="1"/>
    <xf numFmtId="1" fontId="2" fillId="0" borderId="0" xfId="66" applyNumberFormat="1" applyFont="1" applyAlignment="1" applyProtection="1"/>
    <xf numFmtId="1" fontId="57" fillId="38" borderId="17" xfId="66" applyNumberFormat="1" applyFont="1" applyFill="1" applyBorder="1" applyAlignment="1" applyProtection="1">
      <alignment horizontal="center" vertical="top" wrapText="1"/>
    </xf>
    <xf numFmtId="170" fontId="2" fillId="37" borderId="0" xfId="66" applyNumberFormat="1" applyFont="1" applyFill="1" applyAlignment="1" applyProtection="1"/>
    <xf numFmtId="170" fontId="2" fillId="0" borderId="0" xfId="66" applyNumberFormat="1" applyFont="1" applyAlignment="1" applyProtection="1"/>
    <xf numFmtId="170" fontId="57" fillId="38" borderId="17" xfId="66" applyNumberFormat="1" applyFont="1" applyFill="1" applyBorder="1" applyAlignment="1" applyProtection="1">
      <alignment horizontal="center" vertical="top" wrapText="1"/>
    </xf>
    <xf numFmtId="170" fontId="57" fillId="38" borderId="17" xfId="0" applyNumberFormat="1" applyFont="1" applyFill="1" applyBorder="1" applyAlignment="1">
      <alignment horizontal="center" vertical="top" wrapText="1"/>
    </xf>
    <xf numFmtId="14" fontId="57" fillId="38" borderId="9" xfId="0" applyNumberFormat="1" applyFont="1" applyFill="1" applyBorder="1" applyAlignment="1">
      <alignment horizontal="center" vertical="top" wrapText="1"/>
    </xf>
    <xf numFmtId="0" fontId="57" fillId="38" borderId="10" xfId="0" applyFont="1" applyFill="1" applyBorder="1" applyAlignment="1">
      <alignment horizontal="center" vertical="top" wrapText="1"/>
    </xf>
    <xf numFmtId="43" fontId="57" fillId="38" borderId="10" xfId="66" applyFont="1" applyFill="1" applyBorder="1" applyAlignment="1" applyProtection="1">
      <alignment horizontal="center" vertical="top" wrapText="1"/>
    </xf>
    <xf numFmtId="167" fontId="57" fillId="38" borderId="10" xfId="0" applyNumberFormat="1" applyFont="1" applyFill="1" applyBorder="1" applyAlignment="1">
      <alignment horizontal="center" vertical="top" wrapText="1"/>
    </xf>
    <xf numFmtId="0" fontId="57" fillId="38" borderId="11" xfId="0" applyFont="1" applyFill="1" applyBorder="1" applyAlignment="1">
      <alignment horizontal="center" vertical="top" wrapText="1"/>
    </xf>
    <xf numFmtId="14" fontId="57" fillId="38" borderId="17" xfId="0" applyNumberFormat="1" applyFont="1" applyFill="1" applyBorder="1" applyAlignment="1">
      <alignment horizontal="center" vertical="top" wrapText="1"/>
    </xf>
    <xf numFmtId="171" fontId="2" fillId="0" borderId="0" xfId="0" applyNumberFormat="1" applyFont="1" applyAlignment="1"/>
    <xf numFmtId="171" fontId="4" fillId="0" borderId="0" xfId="0" applyNumberFormat="1" applyFont="1" applyAlignment="1"/>
    <xf numFmtId="171" fontId="57" fillId="38" borderId="18" xfId="0" applyNumberFormat="1" applyFont="1" applyFill="1" applyBorder="1" applyAlignment="1">
      <alignment horizontal="center" vertical="top" wrapText="1"/>
    </xf>
    <xf numFmtId="171" fontId="2" fillId="37" borderId="0" xfId="0" applyNumberFormat="1" applyFont="1" applyFill="1" applyAlignment="1"/>
    <xf numFmtId="0" fontId="57" fillId="38" borderId="9" xfId="0" applyFont="1" applyFill="1" applyBorder="1" applyAlignment="1">
      <alignment horizontal="center" vertical="top" wrapText="1"/>
    </xf>
    <xf numFmtId="14" fontId="57" fillId="38" borderId="10" xfId="0" applyNumberFormat="1" applyFont="1" applyFill="1" applyBorder="1" applyAlignment="1">
      <alignment horizontal="center" vertical="top" wrapText="1"/>
    </xf>
    <xf numFmtId="43" fontId="57" fillId="38" borderId="11" xfId="66" applyFont="1" applyFill="1" applyBorder="1" applyAlignment="1" applyProtection="1">
      <alignment horizontal="center" vertical="top" wrapText="1"/>
    </xf>
    <xf numFmtId="14" fontId="45" fillId="35" borderId="0" xfId="11" applyNumberFormat="1" applyFont="1" applyFill="1" applyAlignment="1"/>
    <xf numFmtId="14" fontId="45" fillId="34" borderId="0" xfId="11" applyNumberFormat="1" applyFont="1" applyFill="1" applyAlignment="1"/>
    <xf numFmtId="14" fontId="45" fillId="34" borderId="7" xfId="11" applyNumberFormat="1" applyFont="1" applyFill="1" applyBorder="1" applyAlignment="1"/>
    <xf numFmtId="167" fontId="50" fillId="0" borderId="0" xfId="0" applyNumberFormat="1" applyFont="1" applyAlignment="1"/>
    <xf numFmtId="167" fontId="6" fillId="38" borderId="10" xfId="101" applyNumberFormat="1" applyFont="1" applyFill="1" applyBorder="1" applyAlignment="1">
      <alignment horizontal="center" vertical="top" wrapText="1"/>
    </xf>
    <xf numFmtId="0" fontId="46" fillId="0" borderId="0" xfId="81" applyNumberFormat="1" applyFont="1" applyAlignment="1" applyProtection="1">
      <alignment horizontal="center"/>
    </xf>
    <xf numFmtId="14" fontId="47" fillId="35" borderId="12" xfId="81" applyNumberFormat="1" applyFont="1" applyFill="1" applyBorder="1" applyAlignment="1" applyProtection="1"/>
    <xf numFmtId="14" fontId="2" fillId="35" borderId="7" xfId="11" applyNumberFormat="1" applyFill="1" applyBorder="1" applyAlignment="1"/>
    <xf numFmtId="43" fontId="2" fillId="35" borderId="7" xfId="66" applyFont="1" applyFill="1" applyBorder="1" applyAlignment="1" applyProtection="1">
      <alignment horizontal="center"/>
    </xf>
    <xf numFmtId="43" fontId="2" fillId="35" borderId="8" xfId="66" applyFont="1" applyFill="1" applyBorder="1" applyAlignment="1" applyProtection="1">
      <alignment horizontal="center"/>
    </xf>
    <xf numFmtId="49" fontId="5" fillId="0" borderId="31" xfId="0" applyNumberFormat="1" applyFont="1" applyBorder="1" applyAlignment="1"/>
    <xf numFmtId="14" fontId="5" fillId="0" borderId="31" xfId="0" applyNumberFormat="1" applyFont="1" applyBorder="1" applyAlignment="1"/>
    <xf numFmtId="0" fontId="5" fillId="0" borderId="31" xfId="0" applyFont="1" applyBorder="1" applyAlignment="1"/>
    <xf numFmtId="43" fontId="5" fillId="0" borderId="31" xfId="66" applyFont="1" applyBorder="1" applyAlignment="1" applyProtection="1"/>
    <xf numFmtId="165" fontId="5" fillId="0" borderId="31" xfId="66" applyNumberFormat="1" applyFont="1" applyBorder="1" applyAlignment="1" applyProtection="1"/>
    <xf numFmtId="0" fontId="2" fillId="39" borderId="0" xfId="0" applyFont="1" applyFill="1" applyAlignment="1"/>
    <xf numFmtId="14" fontId="5" fillId="0" borderId="30" xfId="0" applyNumberFormat="1" applyFont="1" applyBorder="1" applyAlignment="1"/>
    <xf numFmtId="14" fontId="5" fillId="39" borderId="16" xfId="0" applyNumberFormat="1" applyFont="1" applyFill="1" applyBorder="1" applyAlignment="1"/>
    <xf numFmtId="49" fontId="5" fillId="39" borderId="0" xfId="0" applyNumberFormat="1" applyFont="1" applyFill="1" applyAlignment="1"/>
    <xf numFmtId="14" fontId="5" fillId="39" borderId="0" xfId="0" applyNumberFormat="1" applyFont="1" applyFill="1" applyAlignment="1"/>
    <xf numFmtId="0" fontId="5" fillId="39" borderId="0" xfId="0" applyFont="1" applyFill="1" applyAlignment="1"/>
    <xf numFmtId="165" fontId="5" fillId="39" borderId="0" xfId="66" applyNumberFormat="1" applyFont="1" applyFill="1" applyAlignment="1" applyProtection="1"/>
    <xf numFmtId="43" fontId="5" fillId="39" borderId="0" xfId="66" applyFont="1" applyFill="1" applyAlignment="1" applyProtection="1">
      <alignment horizontal="right"/>
    </xf>
    <xf numFmtId="0" fontId="45" fillId="0" borderId="32" xfId="100" applyFont="1" applyBorder="1" applyAlignment="1">
      <alignment vertical="top"/>
    </xf>
    <xf numFmtId="14" fontId="2" fillId="0" borderId="32" xfId="11" applyNumberFormat="1" applyBorder="1" applyAlignment="1">
      <alignment horizontal="right"/>
    </xf>
    <xf numFmtId="43" fontId="2" fillId="0" borderId="32" xfId="66" applyFont="1" applyFill="1" applyBorder="1" applyAlignment="1" applyProtection="1">
      <alignment horizontal="left"/>
    </xf>
    <xf numFmtId="40" fontId="2" fillId="0" borderId="32" xfId="11" applyNumberFormat="1" applyBorder="1" applyAlignment="1"/>
    <xf numFmtId="0" fontId="2" fillId="0" borderId="32" xfId="0" applyFont="1" applyBorder="1" applyAlignment="1"/>
    <xf numFmtId="43" fontId="2" fillId="0" borderId="33" xfId="66" applyFont="1" applyFill="1" applyBorder="1" applyAlignment="1" applyProtection="1"/>
    <xf numFmtId="43" fontId="2" fillId="0" borderId="32" xfId="66" applyFont="1" applyFill="1" applyBorder="1" applyAlignment="1" applyProtection="1"/>
    <xf numFmtId="0" fontId="2" fillId="0" borderId="34" xfId="11" applyBorder="1" applyAlignment="1">
      <alignment horizontal="center"/>
    </xf>
    <xf numFmtId="43" fontId="2" fillId="36" borderId="33" xfId="66" applyFont="1" applyFill="1" applyBorder="1" applyAlignment="1" applyProtection="1"/>
    <xf numFmtId="43" fontId="2" fillId="36" borderId="34" xfId="66" applyFont="1" applyFill="1" applyBorder="1" applyAlignment="1" applyProtection="1"/>
    <xf numFmtId="14" fontId="2" fillId="0" borderId="32" xfId="11" applyNumberFormat="1" applyBorder="1" applyAlignment="1"/>
    <xf numFmtId="1" fontId="3" fillId="0" borderId="32" xfId="81" applyNumberFormat="1" applyFill="1" applyBorder="1" applyAlignment="1" applyProtection="1"/>
    <xf numFmtId="1" fontId="2" fillId="0" borderId="32" xfId="0" applyNumberFormat="1" applyFont="1" applyBorder="1" applyAlignment="1"/>
    <xf numFmtId="1" fontId="2" fillId="0" borderId="32" xfId="0" applyNumberFormat="1" applyFont="1" applyBorder="1" applyAlignment="1">
      <alignment horizontal="right"/>
    </xf>
    <xf numFmtId="0" fontId="2" fillId="34" borderId="35" xfId="11" applyFill="1" applyBorder="1" applyAlignment="1" applyProtection="1">
      <protection locked="0"/>
    </xf>
    <xf numFmtId="0" fontId="45" fillId="0" borderId="36" xfId="100" applyFont="1" applyBorder="1" applyAlignment="1">
      <alignment vertical="top"/>
    </xf>
    <xf numFmtId="14" fontId="2" fillId="0" borderId="36" xfId="11" applyNumberFormat="1" applyBorder="1" applyAlignment="1">
      <alignment horizontal="right"/>
    </xf>
    <xf numFmtId="43" fontId="2" fillId="0" borderId="36" xfId="66" applyFont="1" applyFill="1" applyBorder="1" applyAlignment="1" applyProtection="1">
      <alignment horizontal="left"/>
    </xf>
    <xf numFmtId="40" fontId="2" fillId="0" borderId="36" xfId="11" applyNumberFormat="1" applyBorder="1" applyAlignment="1"/>
    <xf numFmtId="0" fontId="2" fillId="0" borderId="36" xfId="0" applyFont="1" applyBorder="1" applyAlignment="1"/>
    <xf numFmtId="43" fontId="2" fillId="0" borderId="37" xfId="66" applyFont="1" applyFill="1" applyBorder="1" applyAlignment="1" applyProtection="1"/>
    <xf numFmtId="43" fontId="2" fillId="0" borderId="36" xfId="66" applyFont="1" applyFill="1" applyBorder="1" applyAlignment="1" applyProtection="1"/>
    <xf numFmtId="0" fontId="2" fillId="0" borderId="38" xfId="11" applyBorder="1" applyAlignment="1">
      <alignment horizontal="center"/>
    </xf>
    <xf numFmtId="43" fontId="2" fillId="36" borderId="37" xfId="66" applyFont="1" applyFill="1" applyBorder="1" applyAlignment="1" applyProtection="1"/>
    <xf numFmtId="43" fontId="2" fillId="36" borderId="38" xfId="66" applyFont="1" applyFill="1" applyBorder="1" applyAlignment="1" applyProtection="1"/>
    <xf numFmtId="14" fontId="2" fillId="0" borderId="36" xfId="11" applyNumberFormat="1" applyBorder="1" applyAlignment="1"/>
    <xf numFmtId="1" fontId="3" fillId="0" borderId="36" xfId="81" applyNumberFormat="1" applyFill="1" applyBorder="1" applyAlignment="1" applyProtection="1"/>
    <xf numFmtId="1" fontId="2" fillId="0" borderId="36" xfId="0" applyNumberFormat="1" applyFont="1" applyBorder="1" applyAlignment="1"/>
    <xf numFmtId="1" fontId="2" fillId="0" borderId="36" xfId="0" applyNumberFormat="1" applyFont="1" applyBorder="1" applyAlignment="1">
      <alignment horizontal="right"/>
    </xf>
    <xf numFmtId="0" fontId="2" fillId="34" borderId="39" xfId="11" applyFill="1" applyBorder="1" applyAlignment="1" applyProtection="1">
      <protection locked="0"/>
    </xf>
    <xf numFmtId="0" fontId="45" fillId="0" borderId="40" xfId="100" applyFont="1" applyBorder="1" applyAlignment="1">
      <alignment vertical="top"/>
    </xf>
    <xf numFmtId="14" fontId="2" fillId="0" borderId="40" xfId="11" applyNumberFormat="1" applyBorder="1" applyAlignment="1">
      <alignment horizontal="right"/>
    </xf>
    <xf numFmtId="43" fontId="2" fillId="0" borderId="40" xfId="66" applyFont="1" applyFill="1" applyBorder="1" applyAlignment="1" applyProtection="1">
      <alignment horizontal="left"/>
    </xf>
    <xf numFmtId="40" fontId="2" fillId="0" borderId="40" xfId="11" applyNumberFormat="1" applyBorder="1" applyAlignment="1"/>
    <xf numFmtId="0" fontId="2" fillId="0" borderId="40" xfId="0" applyFont="1" applyBorder="1" applyAlignment="1"/>
    <xf numFmtId="43" fontId="2" fillId="0" borderId="41" xfId="66" applyFont="1" applyFill="1" applyBorder="1" applyAlignment="1" applyProtection="1"/>
    <xf numFmtId="43" fontId="2" fillId="0" borderId="40" xfId="66" applyFont="1" applyFill="1" applyBorder="1" applyAlignment="1" applyProtection="1"/>
    <xf numFmtId="0" fontId="2" fillId="0" borderId="42" xfId="11" applyBorder="1" applyAlignment="1">
      <alignment horizontal="center"/>
    </xf>
    <xf numFmtId="43" fontId="2" fillId="36" borderId="41" xfId="66" applyFont="1" applyFill="1" applyBorder="1" applyAlignment="1" applyProtection="1"/>
    <xf numFmtId="43" fontId="2" fillId="36" borderId="42" xfId="66" applyFont="1" applyFill="1" applyBorder="1" applyAlignment="1" applyProtection="1"/>
    <xf numFmtId="14" fontId="2" fillId="0" borderId="40" xfId="11" applyNumberFormat="1" applyBorder="1" applyAlignment="1"/>
    <xf numFmtId="1" fontId="3" fillId="0" borderId="40" xfId="81" applyNumberFormat="1" applyFill="1" applyBorder="1" applyAlignment="1" applyProtection="1"/>
    <xf numFmtId="1" fontId="2" fillId="0" borderId="40" xfId="0" applyNumberFormat="1" applyFont="1" applyBorder="1" applyAlignment="1"/>
    <xf numFmtId="1" fontId="2" fillId="0" borderId="40" xfId="0" applyNumberFormat="1" applyFont="1" applyBorder="1" applyAlignment="1">
      <alignment horizontal="right"/>
    </xf>
    <xf numFmtId="0" fontId="2" fillId="34" borderId="43" xfId="11" applyFill="1" applyBorder="1" applyAlignment="1" applyProtection="1">
      <protection locked="0"/>
    </xf>
    <xf numFmtId="14" fontId="58" fillId="34" borderId="45" xfId="81" applyNumberFormat="1" applyFont="1" applyFill="1" applyBorder="1" applyAlignment="1" applyProtection="1"/>
    <xf numFmtId="43" fontId="2" fillId="34" borderId="47" xfId="66" applyFont="1" applyFill="1" applyBorder="1" applyAlignment="1" applyProtection="1">
      <alignment horizontal="center"/>
    </xf>
    <xf numFmtId="0" fontId="2" fillId="37" borderId="0" xfId="89" applyFill="1" applyAlignment="1"/>
    <xf numFmtId="1" fontId="2" fillId="0" borderId="0" xfId="89" applyNumberFormat="1" applyAlignment="1"/>
    <xf numFmtId="0" fontId="5" fillId="33" borderId="44" xfId="11" applyFont="1" applyFill="1" applyBorder="1" applyAlignment="1">
      <alignment horizontal="center"/>
    </xf>
    <xf numFmtId="14" fontId="2" fillId="34" borderId="4" xfId="11" quotePrefix="1" applyNumberFormat="1" applyFill="1" applyBorder="1" applyAlignment="1"/>
    <xf numFmtId="14" fontId="2" fillId="34" borderId="46" xfId="11" quotePrefix="1" applyNumberFormat="1" applyFill="1" applyBorder="1" applyAlignment="1"/>
    <xf numFmtId="14" fontId="2" fillId="35" borderId="0" xfId="11" quotePrefix="1" applyNumberFormat="1" applyFill="1" applyAlignment="1"/>
    <xf numFmtId="14" fontId="2" fillId="34" borderId="0" xfId="11" quotePrefix="1" applyNumberFormat="1" applyFill="1" applyAlignment="1"/>
    <xf numFmtId="14" fontId="2" fillId="35" borderId="7" xfId="11" quotePrefix="1" applyNumberFormat="1" applyFill="1" applyBorder="1" applyAlignment="1"/>
    <xf numFmtId="14" fontId="58" fillId="34" borderId="45" xfId="82" applyNumberFormat="1" applyFont="1" applyFill="1" applyBorder="1" applyAlignment="1" applyProtection="1"/>
    <xf numFmtId="0" fontId="10" fillId="0" borderId="36" xfId="102" applyBorder="1" applyAlignment="1"/>
    <xf numFmtId="0" fontId="10" fillId="0" borderId="40" xfId="102" applyBorder="1" applyAlignment="1"/>
    <xf numFmtId="167" fontId="0" fillId="0" borderId="0" xfId="0" applyNumberFormat="1" applyAlignment="1"/>
    <xf numFmtId="169" fontId="0" fillId="0" borderId="0" xfId="0" applyNumberFormat="1" applyAlignment="1"/>
    <xf numFmtId="171" fontId="0" fillId="0" borderId="0" xfId="0" applyNumberFormat="1" applyAlignment="1"/>
    <xf numFmtId="14" fontId="8" fillId="0" borderId="0" xfId="0" applyNumberFormat="1" applyFont="1" applyAlignment="1">
      <alignment horizontal="center" wrapText="1"/>
    </xf>
    <xf numFmtId="167" fontId="2" fillId="0" borderId="0" xfId="111" applyNumberFormat="1" applyFont="1" applyBorder="1" applyAlignment="1" applyProtection="1"/>
    <xf numFmtId="0" fontId="57" fillId="38" borderId="18" xfId="0" applyFont="1" applyFill="1" applyBorder="1" applyAlignment="1">
      <alignment horizontal="center" vertical="top" wrapText="1"/>
    </xf>
    <xf numFmtId="167" fontId="2" fillId="0" borderId="49" xfId="0" applyNumberFormat="1" applyFont="1" applyBorder="1" applyAlignment="1"/>
    <xf numFmtId="1" fontId="6" fillId="38" borderId="50" xfId="101" applyNumberFormat="1" applyFont="1" applyFill="1" applyBorder="1" applyAlignment="1">
      <alignment horizontal="center" vertical="top" wrapText="1"/>
    </xf>
    <xf numFmtId="0" fontId="6" fillId="38" borderId="10" xfId="101" applyFont="1" applyFill="1" applyBorder="1" applyAlignment="1">
      <alignment horizontal="center" vertical="top" wrapText="1"/>
    </xf>
    <xf numFmtId="0" fontId="2" fillId="0" borderId="0" xfId="0" applyFont="1" applyAlignment="1">
      <alignment horizontal="right"/>
    </xf>
    <xf numFmtId="0" fontId="2" fillId="0" borderId="32" xfId="0" applyFont="1" applyBorder="1" applyAlignment="1">
      <alignment horizontal="right"/>
    </xf>
    <xf numFmtId="0" fontId="2" fillId="0" borderId="36" xfId="0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0" fontId="45" fillId="0" borderId="0" xfId="100" applyFont="1" applyAlignment="1">
      <alignment vertical="top"/>
    </xf>
    <xf numFmtId="0" fontId="10" fillId="0" borderId="0" xfId="102" applyAlignment="1"/>
    <xf numFmtId="43" fontId="2" fillId="0" borderId="0" xfId="66" applyFont="1" applyBorder="1" applyAlignment="1" applyProtection="1"/>
    <xf numFmtId="43" fontId="2" fillId="0" borderId="51" xfId="66" applyFont="1" applyBorder="1" applyAlignment="1" applyProtection="1"/>
    <xf numFmtId="43" fontId="2" fillId="0" borderId="49" xfId="66" applyFont="1" applyBorder="1" applyAlignment="1" applyProtection="1"/>
    <xf numFmtId="43" fontId="2" fillId="0" borderId="48" xfId="66" applyFont="1" applyBorder="1" applyAlignment="1" applyProtection="1"/>
    <xf numFmtId="0" fontId="1" fillId="0" borderId="0" xfId="117"/>
    <xf numFmtId="0" fontId="42" fillId="0" borderId="0" xfId="117" applyFont="1"/>
    <xf numFmtId="0" fontId="42" fillId="41" borderId="0" xfId="117" applyFont="1" applyFill="1"/>
    <xf numFmtId="43" fontId="0" fillId="0" borderId="0" xfId="66" applyFont="1" applyAlignment="1"/>
    <xf numFmtId="43" fontId="2" fillId="0" borderId="0" xfId="66" applyFont="1" applyAlignment="1"/>
    <xf numFmtId="0" fontId="0" fillId="0" borderId="0" xfId="0" pivotButton="1" applyAlignment="1"/>
    <xf numFmtId="0" fontId="0" fillId="0" borderId="0" xfId="0" applyAlignment="1">
      <alignment horizontal="left"/>
    </xf>
    <xf numFmtId="0" fontId="52" fillId="43" borderId="52" xfId="0" applyFont="1" applyFill="1" applyBorder="1" applyAlignment="1">
      <alignment horizontal="left"/>
    </xf>
    <xf numFmtId="43" fontId="52" fillId="43" borderId="52" xfId="0" applyNumberFormat="1" applyFont="1" applyFill="1" applyBorder="1" applyAlignment="1"/>
    <xf numFmtId="0" fontId="59" fillId="42" borderId="48" xfId="0" applyFont="1" applyFill="1" applyBorder="1" applyAlignment="1" applyProtection="1">
      <alignment horizontal="center" vertical="center"/>
      <protection locked="0"/>
    </xf>
    <xf numFmtId="0" fontId="0" fillId="36" borderId="48" xfId="0" applyFill="1" applyBorder="1" applyAlignment="1">
      <alignment horizontal="center"/>
    </xf>
    <xf numFmtId="0" fontId="5" fillId="36" borderId="48" xfId="0" applyFont="1" applyFill="1" applyBorder="1" applyAlignment="1"/>
    <xf numFmtId="0" fontId="57" fillId="38" borderId="49" xfId="0" applyFont="1" applyFill="1" applyBorder="1" applyAlignment="1">
      <alignment horizontal="center" vertical="top" wrapText="1"/>
    </xf>
    <xf numFmtId="14" fontId="2" fillId="0" borderId="48" xfId="0" applyNumberFormat="1" applyFont="1" applyBorder="1" applyAlignment="1"/>
    <xf numFmtId="0" fontId="2" fillId="0" borderId="48" xfId="0" applyFont="1" applyBorder="1" applyAlignment="1"/>
    <xf numFmtId="167" fontId="2" fillId="0" borderId="48" xfId="111" applyNumberFormat="1" applyFont="1" applyBorder="1" applyAlignment="1" applyProtection="1"/>
    <xf numFmtId="0" fontId="2" fillId="0" borderId="48" xfId="66" applyNumberFormat="1" applyFont="1" applyBorder="1" applyAlignment="1" applyProtection="1"/>
    <xf numFmtId="169" fontId="2" fillId="0" borderId="48" xfId="66" applyNumberFormat="1" applyFont="1" applyBorder="1" applyAlignment="1" applyProtection="1"/>
    <xf numFmtId="167" fontId="2" fillId="0" borderId="48" xfId="0" applyNumberFormat="1" applyFont="1" applyBorder="1" applyAlignment="1"/>
    <xf numFmtId="171" fontId="2" fillId="0" borderId="48" xfId="0" applyNumberFormat="1" applyFont="1" applyBorder="1" applyAlignment="1"/>
    <xf numFmtId="0" fontId="0" fillId="0" borderId="48" xfId="0" applyBorder="1" applyAlignment="1"/>
    <xf numFmtId="43" fontId="0" fillId="0" borderId="48" xfId="0" applyNumberFormat="1" applyBorder="1" applyAlignment="1"/>
    <xf numFmtId="0" fontId="57" fillId="38" borderId="49" xfId="101" applyFont="1" applyFill="1" applyBorder="1" applyAlignment="1">
      <alignment horizontal="center" vertical="top" wrapText="1"/>
    </xf>
    <xf numFmtId="14" fontId="56" fillId="40" borderId="49" xfId="11" applyNumberFormat="1" applyFont="1" applyFill="1" applyBorder="1" applyAlignment="1">
      <alignment horizontal="center" vertical="center"/>
    </xf>
    <xf numFmtId="14" fontId="56" fillId="40" borderId="17" xfId="11" applyNumberFormat="1" applyFont="1" applyFill="1" applyBorder="1" applyAlignment="1">
      <alignment horizontal="center" vertical="center"/>
    </xf>
    <xf numFmtId="14" fontId="56" fillId="40" borderId="18" xfId="11" applyNumberFormat="1" applyFont="1" applyFill="1" applyBorder="1" applyAlignment="1">
      <alignment horizontal="center" vertical="center"/>
    </xf>
  </cellXfs>
  <cellStyles count="118">
    <cellStyle name="_Check" xfId="1" xr:uid="{00000000-0005-0000-0000-000000000000}"/>
    <cellStyle name="_Check_Collection(Euro)" xfId="2" xr:uid="{00000000-0005-0000-0000-000001000000}"/>
    <cellStyle name="_Collection(Euro)" xfId="3" xr:uid="{00000000-0005-0000-0000-000002000000}"/>
    <cellStyle name="_Collection(Euro)_Collection(Euro)" xfId="4" xr:uid="{00000000-0005-0000-0000-000003000000}"/>
    <cellStyle name="_Expense Reserve Account" xfId="5" xr:uid="{00000000-0005-0000-0000-000004000000}"/>
    <cellStyle name="_Interest Account" xfId="6" xr:uid="{00000000-0005-0000-0000-000005000000}"/>
    <cellStyle name="_Payment Account" xfId="7" xr:uid="{00000000-0005-0000-0000-000006000000}"/>
    <cellStyle name="_Principal Account" xfId="8" xr:uid="{00000000-0005-0000-0000-000007000000}"/>
    <cellStyle name="_Sheet1" xfId="9" xr:uid="{00000000-0005-0000-0000-000008000000}"/>
    <cellStyle name="_Sheet1_Collection(Euro)" xfId="10" xr:uid="{00000000-0005-0000-0000-000009000000}"/>
    <cellStyle name="=C:\WINNT35\SYSTEM32\COMMAND.COM" xfId="11" xr:uid="{00000000-0005-0000-0000-00000A000000}"/>
    <cellStyle name="20% - Accent1" xfId="12" builtinId="30" customBuiltin="1"/>
    <cellStyle name="20% - Accent1 2" xfId="13" xr:uid="{00000000-0005-0000-0000-00000C000000}"/>
    <cellStyle name="20% - Accent2" xfId="14" builtinId="34" customBuiltin="1"/>
    <cellStyle name="20% - Accent2 2" xfId="15" xr:uid="{00000000-0005-0000-0000-00000E000000}"/>
    <cellStyle name="20% - Accent3" xfId="16" builtinId="38" customBuiltin="1"/>
    <cellStyle name="20% - Accent3 2" xfId="17" xr:uid="{00000000-0005-0000-0000-000010000000}"/>
    <cellStyle name="20% - Accent4" xfId="18" builtinId="42" customBuiltin="1"/>
    <cellStyle name="20% - Accent4 2" xfId="19" xr:uid="{00000000-0005-0000-0000-000012000000}"/>
    <cellStyle name="20% - Accent5" xfId="20" builtinId="46" customBuiltin="1"/>
    <cellStyle name="20% - Accent5 2" xfId="21" xr:uid="{00000000-0005-0000-0000-000014000000}"/>
    <cellStyle name="20% - Accent6" xfId="22" builtinId="50" customBuiltin="1"/>
    <cellStyle name="20% - Accent6 2" xfId="23" xr:uid="{00000000-0005-0000-0000-000016000000}"/>
    <cellStyle name="40% - Accent1" xfId="24" builtinId="31" customBuiltin="1"/>
    <cellStyle name="40% - Accent1 2" xfId="25" xr:uid="{00000000-0005-0000-0000-000018000000}"/>
    <cellStyle name="40% - Accent2" xfId="26" builtinId="35" customBuiltin="1"/>
    <cellStyle name="40% - Accent2 2" xfId="27" xr:uid="{00000000-0005-0000-0000-00001A000000}"/>
    <cellStyle name="40% - Accent3" xfId="28" builtinId="39" customBuiltin="1"/>
    <cellStyle name="40% - Accent3 2" xfId="29" xr:uid="{00000000-0005-0000-0000-00001C000000}"/>
    <cellStyle name="40% - Accent4" xfId="30" builtinId="43" customBuiltin="1"/>
    <cellStyle name="40% - Accent4 2" xfId="31" xr:uid="{00000000-0005-0000-0000-00001E000000}"/>
    <cellStyle name="40% - Accent5" xfId="32" builtinId="47" customBuiltin="1"/>
    <cellStyle name="40% - Accent5 2" xfId="33" xr:uid="{00000000-0005-0000-0000-000020000000}"/>
    <cellStyle name="40% - Accent6" xfId="34" builtinId="51" customBuiltin="1"/>
    <cellStyle name="40% - Accent6 2" xfId="35" xr:uid="{00000000-0005-0000-0000-000022000000}"/>
    <cellStyle name="60% - Accent1" xfId="36" builtinId="32" customBuiltin="1"/>
    <cellStyle name="60% - Accent1 2" xfId="37" xr:uid="{00000000-0005-0000-0000-000024000000}"/>
    <cellStyle name="60% - Accent2" xfId="38" builtinId="36" customBuiltin="1"/>
    <cellStyle name="60% - Accent2 2" xfId="39" xr:uid="{00000000-0005-0000-0000-000026000000}"/>
    <cellStyle name="60% - Accent3" xfId="40" builtinId="40" customBuiltin="1"/>
    <cellStyle name="60% - Accent3 2" xfId="41" xr:uid="{00000000-0005-0000-0000-000028000000}"/>
    <cellStyle name="60% - Accent4" xfId="42" builtinId="44" customBuiltin="1"/>
    <cellStyle name="60% - Accent4 2" xfId="43" xr:uid="{00000000-0005-0000-0000-00002A000000}"/>
    <cellStyle name="60% - Accent5" xfId="44" builtinId="48" customBuiltin="1"/>
    <cellStyle name="60% - Accent5 2" xfId="45" xr:uid="{00000000-0005-0000-0000-00002C000000}"/>
    <cellStyle name="60% - Accent6" xfId="46" builtinId="52" customBuiltin="1"/>
    <cellStyle name="60% - Accent6 2" xfId="47" xr:uid="{00000000-0005-0000-0000-00002E000000}"/>
    <cellStyle name="Accent1" xfId="48" builtinId="29" customBuiltin="1"/>
    <cellStyle name="Accent1 2" xfId="49" xr:uid="{00000000-0005-0000-0000-000030000000}"/>
    <cellStyle name="Accent2" xfId="50" builtinId="33" customBuiltin="1"/>
    <cellStyle name="Accent2 2" xfId="51" xr:uid="{00000000-0005-0000-0000-000032000000}"/>
    <cellStyle name="Accent3" xfId="52" builtinId="37" customBuiltin="1"/>
    <cellStyle name="Accent3 2" xfId="53" xr:uid="{00000000-0005-0000-0000-000034000000}"/>
    <cellStyle name="Accent4" xfId="54" builtinId="41" customBuiltin="1"/>
    <cellStyle name="Accent4 2" xfId="55" xr:uid="{00000000-0005-0000-0000-000036000000}"/>
    <cellStyle name="Accent5" xfId="56" builtinId="45" customBuiltin="1"/>
    <cellStyle name="Accent5 2" xfId="57" xr:uid="{00000000-0005-0000-0000-000038000000}"/>
    <cellStyle name="Accent6" xfId="58" builtinId="49" customBuiltin="1"/>
    <cellStyle name="Accent6 2" xfId="59" xr:uid="{00000000-0005-0000-0000-00003A000000}"/>
    <cellStyle name="Bad" xfId="60" builtinId="27" customBuiltin="1"/>
    <cellStyle name="Bad 2" xfId="61" xr:uid="{00000000-0005-0000-0000-00003C000000}"/>
    <cellStyle name="Calculation" xfId="62" builtinId="22" customBuiltin="1"/>
    <cellStyle name="Calculation 2" xfId="63" xr:uid="{00000000-0005-0000-0000-00003E000000}"/>
    <cellStyle name="Check Cell" xfId="64" builtinId="23" customBuiltin="1"/>
    <cellStyle name="Check Cell 2" xfId="65" xr:uid="{00000000-0005-0000-0000-000040000000}"/>
    <cellStyle name="Comma" xfId="66" builtinId="3"/>
    <cellStyle name="Comma 11" xfId="67" xr:uid="{00000000-0005-0000-0000-000042000000}"/>
    <cellStyle name="Comma 2" xfId="68" xr:uid="{00000000-0005-0000-0000-000043000000}"/>
    <cellStyle name="Explanatory Text" xfId="69" builtinId="53" customBuiltin="1"/>
    <cellStyle name="Explanatory Text 2" xfId="70" xr:uid="{00000000-0005-0000-0000-000045000000}"/>
    <cellStyle name="Good" xfId="71" builtinId="26" customBuiltin="1"/>
    <cellStyle name="Good 2" xfId="72" xr:uid="{00000000-0005-0000-0000-000047000000}"/>
    <cellStyle name="Heading 1" xfId="73" builtinId="16" customBuiltin="1"/>
    <cellStyle name="Heading 1 2" xfId="74" xr:uid="{00000000-0005-0000-0000-000049000000}"/>
    <cellStyle name="Heading 2" xfId="75" builtinId="17" customBuiltin="1"/>
    <cellStyle name="Heading 2 2" xfId="76" xr:uid="{00000000-0005-0000-0000-00004B000000}"/>
    <cellStyle name="Heading 3" xfId="77" builtinId="18" customBuiltin="1"/>
    <cellStyle name="Heading 3 2" xfId="78" xr:uid="{00000000-0005-0000-0000-00004D000000}"/>
    <cellStyle name="Heading 4" xfId="79" builtinId="19" customBuiltin="1"/>
    <cellStyle name="Heading 4 2" xfId="80" xr:uid="{00000000-0005-0000-0000-00004F000000}"/>
    <cellStyle name="Hyperlink" xfId="81" builtinId="8"/>
    <cellStyle name="Hyperlink 2" xfId="82" xr:uid="{00000000-0005-0000-0000-000051000000}"/>
    <cellStyle name="Input" xfId="83" builtinId="20" customBuiltin="1"/>
    <cellStyle name="Input 2" xfId="84" xr:uid="{00000000-0005-0000-0000-000053000000}"/>
    <cellStyle name="Linked Cell" xfId="85" builtinId="24" customBuiltin="1"/>
    <cellStyle name="Linked Cell 2" xfId="86" xr:uid="{00000000-0005-0000-0000-000055000000}"/>
    <cellStyle name="Neutral" xfId="87" builtinId="28" customBuiltin="1"/>
    <cellStyle name="Neutral 2" xfId="88" xr:uid="{00000000-0005-0000-0000-000057000000}"/>
    <cellStyle name="Normal" xfId="0" builtinId="0"/>
    <cellStyle name="Normal 10" xfId="89" xr:uid="{00000000-0005-0000-0000-000059000000}"/>
    <cellStyle name="Normal 13" xfId="90" xr:uid="{00000000-0005-0000-0000-00005A000000}"/>
    <cellStyle name="Normal 2" xfId="117" xr:uid="{83FFDA43-994F-4095-A307-63E160CE2B22}"/>
    <cellStyle name="Normal 3" xfId="91" xr:uid="{00000000-0005-0000-0000-00005B000000}"/>
    <cellStyle name="Normal 3 2" xfId="92" xr:uid="{00000000-0005-0000-0000-00005C000000}"/>
    <cellStyle name="Normal 3_Collection" xfId="93" xr:uid="{00000000-0005-0000-0000-00005D000000}"/>
    <cellStyle name="Normal 4" xfId="94" xr:uid="{00000000-0005-0000-0000-00005E000000}"/>
    <cellStyle name="Normal 5" xfId="95" xr:uid="{00000000-0005-0000-0000-00005F000000}"/>
    <cellStyle name="Normal 6" xfId="96" xr:uid="{00000000-0005-0000-0000-000060000000}"/>
    <cellStyle name="Normal 7" xfId="97" xr:uid="{00000000-0005-0000-0000-000061000000}"/>
    <cellStyle name="Normal 8" xfId="98" xr:uid="{00000000-0005-0000-0000-000062000000}"/>
    <cellStyle name="Normal 9" xfId="99" xr:uid="{00000000-0005-0000-0000-000063000000}"/>
    <cellStyle name="Normal_Collection Accounts" xfId="100" xr:uid="{00000000-0005-0000-0000-000064000000}"/>
    <cellStyle name="Normal_Interest Account" xfId="101" xr:uid="{00000000-0005-0000-0000-000065000000}"/>
    <cellStyle name="Normal_Sheet1" xfId="102" xr:uid="{00000000-0005-0000-0000-000066000000}"/>
    <cellStyle name="Note 2" xfId="103" xr:uid="{00000000-0005-0000-0000-000067000000}"/>
    <cellStyle name="Note 2 2" xfId="104" xr:uid="{00000000-0005-0000-0000-000068000000}"/>
    <cellStyle name="Note 2 3" xfId="105" xr:uid="{00000000-0005-0000-0000-000069000000}"/>
    <cellStyle name="Note 2 4" xfId="106" xr:uid="{00000000-0005-0000-0000-00006A000000}"/>
    <cellStyle name="Note 3" xfId="107" xr:uid="{00000000-0005-0000-0000-00006B000000}"/>
    <cellStyle name="Note 4" xfId="108" xr:uid="{00000000-0005-0000-0000-00006C000000}"/>
    <cellStyle name="Output" xfId="109" builtinId="21" customBuiltin="1"/>
    <cellStyle name="Output 2" xfId="110" xr:uid="{00000000-0005-0000-0000-00006E000000}"/>
    <cellStyle name="Percent" xfId="111" builtinId="5"/>
    <cellStyle name="Title" xfId="112" builtinId="15" customBuiltin="1"/>
    <cellStyle name="Total" xfId="113" builtinId="25" customBuiltin="1"/>
    <cellStyle name="Total 2" xfId="114" xr:uid="{00000000-0005-0000-0000-000072000000}"/>
    <cellStyle name="Warning Text" xfId="115" builtinId="11" customBuiltin="1"/>
    <cellStyle name="Warning Text 2" xfId="116" xr:uid="{00000000-0005-0000-0000-000074000000}"/>
  </cellStyles>
  <dxfs count="0"/>
  <tableStyles count="0" defaultTableStyle="TableStyleMedium9" defaultPivotStyle="PivotStyleLight16"/>
  <colors>
    <mruColors>
      <color rgb="FF003C84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5" Type="http://schemas.openxmlformats.org/officeDocument/2006/relationships/image" Target="../media/image1.png"/><Relationship Id="rId4" Type="http://schemas.openxmlformats.org/officeDocument/2006/relationships/hyperlink" Target="#=start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Client Holdings'!A6"/><Relationship Id="rId2" Type="http://schemas.openxmlformats.org/officeDocument/2006/relationships/hyperlink" Target="#=link1"/><Relationship Id="rId1" Type="http://schemas.openxmlformats.org/officeDocument/2006/relationships/hyperlink" Target="#Summary!A1"/><Relationship Id="rId4" Type="http://schemas.openxmlformats.org/officeDocument/2006/relationships/hyperlink" Target="#=st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574675</xdr:colOff>
      <xdr:row>0</xdr:row>
      <xdr:rowOff>9525</xdr:rowOff>
    </xdr:from>
    <xdr:to>
      <xdr:col>0</xdr:col>
      <xdr:colOff>1489075</xdr:colOff>
      <xdr:row>0</xdr:row>
      <xdr:rowOff>146685</xdr:rowOff>
    </xdr:to>
    <xdr:sp macro="[0]!Show_QuickLinks" textlink="">
      <xdr:nvSpPr>
        <xdr:cNvPr id="2" name="ShowButton" hidden="1">
          <a:extLst>
            <a:ext uri="{FF2B5EF4-FFF2-40B4-BE49-F238E27FC236}">
              <a16:creationId xmlns:a16="http://schemas.microsoft.com/office/drawing/2014/main" id="{EF6FFFCC-44BC-45A6-B104-C8AB6BB35723}"/>
            </a:ext>
          </a:extLst>
        </xdr:cNvPr>
        <xdr:cNvSpPr/>
      </xdr:nvSpPr>
      <xdr:spPr>
        <a:xfrm>
          <a:off x="250825" y="9525"/>
          <a:ext cx="0" cy="137160"/>
        </a:xfrm>
        <a:prstGeom prst="round2SameRect">
          <a:avLst>
            <a:gd name="adj1" fmla="val 0"/>
            <a:gd name="adj2" fmla="val 36364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>
              <a:solidFill>
                <a:schemeClr val="bg1">
                  <a:lumMod val="95000"/>
                </a:schemeClr>
              </a:solidFill>
              <a:latin typeface="Arial" pitchFamily="34" charset="0"/>
              <a:cs typeface="Arial" pitchFamily="34" charset="0"/>
            </a:rPr>
            <a:t>Show QuickLinks</a:t>
          </a:r>
        </a:p>
      </xdr:txBody>
    </xdr:sp>
    <xdr:clientData/>
  </xdr:twoCellAnchor>
  <xdr:twoCellAnchor editAs="absolute">
    <xdr:from>
      <xdr:col>0</xdr:col>
      <xdr:colOff>180975</xdr:colOff>
      <xdr:row>0</xdr:row>
      <xdr:rowOff>95250</xdr:rowOff>
    </xdr:from>
    <xdr:to>
      <xdr:col>3</xdr:col>
      <xdr:colOff>1090251</xdr:colOff>
      <xdr:row>0</xdr:row>
      <xdr:rowOff>394050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E7A9061-025B-400B-B87B-B5403B3DF6F3}"/>
            </a:ext>
          </a:extLst>
        </xdr:cNvPr>
        <xdr:cNvSpPr txBox="1"/>
      </xdr:nvSpPr>
      <xdr:spPr>
        <a:xfrm>
          <a:off x="180975" y="95250"/>
          <a:ext cx="310955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4D4D4D"/>
              </a:solidFill>
              <a:latin typeface="Arial" pitchFamily="34" charset="0"/>
              <a:cs typeface="Arial" pitchFamily="34" charset="0"/>
            </a:rPr>
            <a:t>Pennantpark Sr Sec Ln Fac II, LLC</a:t>
          </a:r>
        </a:p>
      </xdr:txBody>
    </xdr:sp>
    <xdr:clientData/>
  </xdr:twoCellAnchor>
  <xdr:twoCellAnchor editAs="absolute">
    <xdr:from>
      <xdr:col>11</xdr:col>
      <xdr:colOff>190500</xdr:colOff>
      <xdr:row>20</xdr:row>
      <xdr:rowOff>85725</xdr:rowOff>
    </xdr:from>
    <xdr:to>
      <xdr:col>12</xdr:col>
      <xdr:colOff>5714</xdr:colOff>
      <xdr:row>22</xdr:row>
      <xdr:rowOff>87630</xdr:rowOff>
    </xdr:to>
    <xdr:pic macro="[0]!Run_Mac_Man">
      <xdr:nvPicPr>
        <xdr:cNvPr id="4" name="Picture 10">
          <a:extLst>
            <a:ext uri="{FF2B5EF4-FFF2-40B4-BE49-F238E27FC236}">
              <a16:creationId xmlns:a16="http://schemas.microsoft.com/office/drawing/2014/main" id="{2305E981-E790-48E7-BC57-B422F98BB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3300" y="3343275"/>
          <a:ext cx="1120139" cy="2876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66040</xdr:colOff>
      <xdr:row>0</xdr:row>
      <xdr:rowOff>85090</xdr:rowOff>
    </xdr:from>
    <xdr:to>
      <xdr:col>4</xdr:col>
      <xdr:colOff>591</xdr:colOff>
      <xdr:row>0</xdr:row>
      <xdr:rowOff>390240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2390" y="91440"/>
          <a:ext cx="3107646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4D4D4D"/>
              </a:solidFill>
              <a:latin typeface="Arial" pitchFamily="34" charset="0"/>
              <a:cs typeface="Arial" pitchFamily="34" charset="0"/>
            </a:rPr>
            <a:t>Pennantpark Sr Sec Ln Fac II, LLC</a:t>
          </a:r>
        </a:p>
      </xdr:txBody>
    </xdr:sp>
    <xdr:clientData/>
  </xdr:twoCellAnchor>
  <xdr:twoCellAnchor editAs="absolute">
    <xdr:from>
      <xdr:col>4</xdr:col>
      <xdr:colOff>325755</xdr:colOff>
      <xdr:row>0</xdr:row>
      <xdr:rowOff>133350</xdr:rowOff>
    </xdr:from>
    <xdr:to>
      <xdr:col>5</xdr:col>
      <xdr:colOff>4656</xdr:colOff>
      <xdr:row>0</xdr:row>
      <xdr:rowOff>358348</xdr:rowOff>
    </xdr:to>
    <xdr:sp macro="" textlink="">
      <xdr:nvSpPr>
        <xdr:cNvPr id="5" name="textDat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507105" y="133350"/>
          <a:ext cx="698076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0">
              <a:solidFill>
                <a:srgbClr val="666666"/>
              </a:solidFill>
              <a:latin typeface="Arial" pitchFamily="34" charset="0"/>
              <a:cs typeface="Arial" pitchFamily="34" charset="0"/>
            </a:rPr>
            <a:t>2/28/2025</a:t>
          </a:r>
        </a:p>
      </xdr:txBody>
    </xdr:sp>
    <xdr:clientData/>
  </xdr:twoCellAnchor>
  <xdr:twoCellAnchor editAs="absolute">
    <xdr:from>
      <xdr:col>7</xdr:col>
      <xdr:colOff>199602</xdr:colOff>
      <xdr:row>0</xdr:row>
      <xdr:rowOff>93345</xdr:rowOff>
    </xdr:from>
    <xdr:to>
      <xdr:col>11</xdr:col>
      <xdr:colOff>9737</xdr:colOff>
      <xdr:row>0</xdr:row>
      <xdr:rowOff>360045</xdr:rowOff>
    </xdr:to>
    <xdr:grpSp>
      <xdr:nvGrpSpPr>
        <xdr:cNvPr id="167022" name="Group 11">
          <a:extLst>
            <a:ext uri="{FF2B5EF4-FFF2-40B4-BE49-F238E27FC236}">
              <a16:creationId xmlns:a16="http://schemas.microsoft.com/office/drawing/2014/main" id="{00000000-0008-0000-0100-00006E8C0200}"/>
            </a:ext>
          </a:extLst>
        </xdr:cNvPr>
        <xdr:cNvGrpSpPr>
          <a:grpSpLocks/>
        </xdr:cNvGrpSpPr>
      </xdr:nvGrpSpPr>
      <xdr:grpSpPr bwMode="auto">
        <a:xfrm>
          <a:off x="6219402" y="93345"/>
          <a:ext cx="3391535" cy="266700"/>
          <a:chOff x="8649504" y="76200"/>
          <a:chExt cx="3554687" cy="265176"/>
        </a:xfrm>
      </xdr:grpSpPr>
      <xdr:sp macro="" textlink="">
        <xdr:nvSpPr>
          <xdr:cNvPr id="7" name="Rounded 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8" name="Rounded Rectangle 7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EAEAEA"/>
              </a:gs>
              <a:gs pos="100000">
                <a:srgbClr val="F8F8F8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tx1">
                    <a:lumMod val="65000"/>
                    <a:lumOff val="35000"/>
                  </a:schemeClr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9" name="Rounded Rectangle 8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10" name="Rounded Rectangle 9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11" name="Rounded Rectangle 10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  <xdr:twoCellAnchor editAs="absolute">
    <xdr:from>
      <xdr:col>10</xdr:col>
      <xdr:colOff>2540</xdr:colOff>
      <xdr:row>36</xdr:row>
      <xdr:rowOff>104140</xdr:rowOff>
    </xdr:from>
    <xdr:to>
      <xdr:col>11</xdr:col>
      <xdr:colOff>9524</xdr:colOff>
      <xdr:row>38</xdr:row>
      <xdr:rowOff>74295</xdr:rowOff>
    </xdr:to>
    <xdr:pic macro="[0]!Run_Mac_Man">
      <xdr:nvPicPr>
        <xdr:cNvPr id="167023" name="Picture 10">
          <a:extLst>
            <a:ext uri="{FF2B5EF4-FFF2-40B4-BE49-F238E27FC236}">
              <a16:creationId xmlns:a16="http://schemas.microsoft.com/office/drawing/2014/main" id="{00000000-0008-0000-0100-00006F8C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6935" y="6390640"/>
          <a:ext cx="1113789" cy="2940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0</xdr:row>
      <xdr:rowOff>57150</xdr:rowOff>
    </xdr:from>
    <xdr:to>
      <xdr:col>0</xdr:col>
      <xdr:colOff>1409700</xdr:colOff>
      <xdr:row>3</xdr:row>
      <xdr:rowOff>266700</xdr:rowOff>
    </xdr:to>
    <xdr:grpSp>
      <xdr:nvGrpSpPr>
        <xdr:cNvPr id="168008" name="Group 1">
          <a:extLst>
            <a:ext uri="{FF2B5EF4-FFF2-40B4-BE49-F238E27FC236}">
              <a16:creationId xmlns:a16="http://schemas.microsoft.com/office/drawing/2014/main" id="{00000000-0008-0000-0200-000048900200}"/>
            </a:ext>
          </a:extLst>
        </xdr:cNvPr>
        <xdr:cNvGrpSpPr>
          <a:grpSpLocks/>
        </xdr:cNvGrpSpPr>
      </xdr:nvGrpSpPr>
      <xdr:grpSpPr bwMode="auto">
        <a:xfrm>
          <a:off x="457200" y="57150"/>
          <a:ext cx="952500" cy="1009650"/>
          <a:chOff x="57150" y="3543299"/>
          <a:chExt cx="950976" cy="1009651"/>
        </a:xfrm>
      </xdr:grpSpPr>
      <xdr:sp macro="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 bwMode="auto">
          <a:xfrm>
            <a:off x="57150" y="3543299"/>
            <a:ext cx="950976" cy="1009651"/>
          </a:xfrm>
          <a:prstGeom prst="roundRect">
            <a:avLst>
              <a:gd name="adj" fmla="val 4648"/>
            </a:avLst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" name="Rounded Rectangle 4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 bwMode="auto">
          <a:xfrm>
            <a:off x="76170" y="3562349"/>
            <a:ext cx="912937" cy="228600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6" name="Rounded Rectangle 5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 bwMode="auto">
          <a:xfrm>
            <a:off x="76170" y="3809999"/>
            <a:ext cx="912937" cy="228600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7" name="Rounded Rectangle 6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76170" y="4305300"/>
            <a:ext cx="912937" cy="228600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8" name="Rounded Rectangle 7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76170" y="4057650"/>
            <a:ext cx="912937" cy="228600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88265</xdr:colOff>
      <xdr:row>0</xdr:row>
      <xdr:rowOff>95250</xdr:rowOff>
    </xdr:from>
    <xdr:to>
      <xdr:col>4</xdr:col>
      <xdr:colOff>332740</xdr:colOff>
      <xdr:row>0</xdr:row>
      <xdr:rowOff>361950</xdr:rowOff>
    </xdr:to>
    <xdr:grpSp>
      <xdr:nvGrpSpPr>
        <xdr:cNvPr id="169032" name="Group 11">
          <a:extLst>
            <a:ext uri="{FF2B5EF4-FFF2-40B4-BE49-F238E27FC236}">
              <a16:creationId xmlns:a16="http://schemas.microsoft.com/office/drawing/2014/main" id="{00000000-0008-0000-0300-000048940200}"/>
            </a:ext>
          </a:extLst>
        </xdr:cNvPr>
        <xdr:cNvGrpSpPr>
          <a:grpSpLocks/>
        </xdr:cNvGrpSpPr>
      </xdr:nvGrpSpPr>
      <xdr:grpSpPr bwMode="auto">
        <a:xfrm>
          <a:off x="88265" y="95250"/>
          <a:ext cx="3425825" cy="266700"/>
          <a:chOff x="8649504" y="76200"/>
          <a:chExt cx="3554687" cy="265176"/>
        </a:xfrm>
      </xdr:grpSpPr>
      <xdr:sp macro="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10" name="Rounded Rectangle 9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11" name="Rounded Rectangle 10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12" name="Rounded Rectangle 11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EAEAEA"/>
              </a:gs>
              <a:gs pos="100000">
                <a:srgbClr val="F8F8F8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tx1">
                    <a:lumMod val="65000"/>
                    <a:lumOff val="35000"/>
                  </a:schemeClr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95250</xdr:rowOff>
    </xdr:from>
    <xdr:to>
      <xdr:col>3</xdr:col>
      <xdr:colOff>1104900</xdr:colOff>
      <xdr:row>0</xdr:row>
      <xdr:rowOff>361950</xdr:rowOff>
    </xdr:to>
    <xdr:grpSp>
      <xdr:nvGrpSpPr>
        <xdr:cNvPr id="170056" name="Group 11">
          <a:extLst>
            <a:ext uri="{FF2B5EF4-FFF2-40B4-BE49-F238E27FC236}">
              <a16:creationId xmlns:a16="http://schemas.microsoft.com/office/drawing/2014/main" id="{00000000-0008-0000-0400-000048980200}"/>
            </a:ext>
          </a:extLst>
        </xdr:cNvPr>
        <xdr:cNvGrpSpPr>
          <a:grpSpLocks/>
        </xdr:cNvGrpSpPr>
      </xdr:nvGrpSpPr>
      <xdr:grpSpPr bwMode="auto">
        <a:xfrm>
          <a:off x="95250" y="95250"/>
          <a:ext cx="3429000" cy="266700"/>
          <a:chOff x="8649504" y="76200"/>
          <a:chExt cx="3554687" cy="265176"/>
        </a:xfrm>
      </xdr:grpSpPr>
      <xdr:sp macro="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11" name="Rounded Rectangle 10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12" name="Rounded Rectangle 11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14" name="Rounded Rectangle 13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95250</xdr:rowOff>
    </xdr:from>
    <xdr:to>
      <xdr:col>4</xdr:col>
      <xdr:colOff>133350</xdr:colOff>
      <xdr:row>0</xdr:row>
      <xdr:rowOff>361950</xdr:rowOff>
    </xdr:to>
    <xdr:grpSp>
      <xdr:nvGrpSpPr>
        <xdr:cNvPr id="172189" name="Group 11">
          <a:extLst>
            <a:ext uri="{FF2B5EF4-FFF2-40B4-BE49-F238E27FC236}">
              <a16:creationId xmlns:a16="http://schemas.microsoft.com/office/drawing/2014/main" id="{00000000-0008-0000-0500-00009DA00200}"/>
            </a:ext>
          </a:extLst>
        </xdr:cNvPr>
        <xdr:cNvGrpSpPr>
          <a:grpSpLocks/>
        </xdr:cNvGrpSpPr>
      </xdr:nvGrpSpPr>
      <xdr:grpSpPr bwMode="auto">
        <a:xfrm>
          <a:off x="95250" y="95250"/>
          <a:ext cx="3429000" cy="266700"/>
          <a:chOff x="8649504" y="76200"/>
          <a:chExt cx="3554687" cy="265176"/>
        </a:xfrm>
      </xdr:grpSpPr>
      <xdr:sp macro="" textlink="">
        <xdr:nvSpPr>
          <xdr:cNvPr id="10" name="Rounded Rectangle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11" name="Rounded Rectangle 10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12" name="Rounded Rectangle 11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13" name="Rounded Rectangle 12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EAEAEA"/>
              </a:gs>
              <a:gs pos="100000">
                <a:srgbClr val="F8F8F8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tx1">
                    <a:lumMod val="65000"/>
                    <a:lumOff val="35000"/>
                  </a:schemeClr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14" name="Rounded Rectangle 13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574675</xdr:colOff>
      <xdr:row>0</xdr:row>
      <xdr:rowOff>9525</xdr:rowOff>
    </xdr:from>
    <xdr:to>
      <xdr:col>0</xdr:col>
      <xdr:colOff>1489075</xdr:colOff>
      <xdr:row>0</xdr:row>
      <xdr:rowOff>146685</xdr:rowOff>
    </xdr:to>
    <xdr:sp macro="[0]!Show_QuickLinks" textlink="">
      <xdr:nvSpPr>
        <xdr:cNvPr id="10" name="ShowButton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5118100" y="9525"/>
          <a:ext cx="914400" cy="137160"/>
        </a:xfrm>
        <a:prstGeom prst="round2SameRect">
          <a:avLst>
            <a:gd name="adj1" fmla="val 0"/>
            <a:gd name="adj2" fmla="val 36364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>
              <a:solidFill>
                <a:schemeClr val="bg1">
                  <a:lumMod val="95000"/>
                </a:schemeClr>
              </a:solidFill>
              <a:latin typeface="Arial" pitchFamily="34" charset="0"/>
              <a:cs typeface="Arial" pitchFamily="34" charset="0"/>
            </a:rPr>
            <a:t>Show QuickLinks</a:t>
          </a:r>
        </a:p>
      </xdr:txBody>
    </xdr:sp>
    <xdr:clientData/>
  </xdr:twoCellAnchor>
  <xdr:twoCellAnchor editAs="absolute">
    <xdr:from>
      <xdr:col>0</xdr:col>
      <xdr:colOff>95250</xdr:colOff>
      <xdr:row>0</xdr:row>
      <xdr:rowOff>95250</xdr:rowOff>
    </xdr:from>
    <xdr:to>
      <xdr:col>4</xdr:col>
      <xdr:colOff>19050</xdr:colOff>
      <xdr:row>0</xdr:row>
      <xdr:rowOff>361950</xdr:rowOff>
    </xdr:to>
    <xdr:grpSp>
      <xdr:nvGrpSpPr>
        <xdr:cNvPr id="173141" name="Group 11">
          <a:extLst>
            <a:ext uri="{FF2B5EF4-FFF2-40B4-BE49-F238E27FC236}">
              <a16:creationId xmlns:a16="http://schemas.microsoft.com/office/drawing/2014/main" id="{00000000-0008-0000-0600-000055A40200}"/>
            </a:ext>
          </a:extLst>
        </xdr:cNvPr>
        <xdr:cNvGrpSpPr>
          <a:grpSpLocks/>
        </xdr:cNvGrpSpPr>
      </xdr:nvGrpSpPr>
      <xdr:grpSpPr bwMode="auto">
        <a:xfrm>
          <a:off x="95250" y="95250"/>
          <a:ext cx="3429000" cy="266700"/>
          <a:chOff x="8649504" y="76200"/>
          <a:chExt cx="3554687" cy="265176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14" name="Rounded Rectangle 13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15" name="Rounded Rectangle 14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EAEAEA"/>
              </a:gs>
              <a:gs pos="100000">
                <a:srgbClr val="F8F8F8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chemeClr val="tx1">
                    <a:lumMod val="65000"/>
                    <a:lumOff val="35000"/>
                  </a:schemeClr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16" name="Rounded Rectangle 15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17" name="Rounded Rectangle 16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574675</xdr:colOff>
      <xdr:row>0</xdr:row>
      <xdr:rowOff>9525</xdr:rowOff>
    </xdr:from>
    <xdr:to>
      <xdr:col>0</xdr:col>
      <xdr:colOff>1489075</xdr:colOff>
      <xdr:row>0</xdr:row>
      <xdr:rowOff>146685</xdr:rowOff>
    </xdr:to>
    <xdr:sp macro="[0]!Show_QuickLinks" textlink="">
      <xdr:nvSpPr>
        <xdr:cNvPr id="2" name="ShowButton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4675" y="9525"/>
          <a:ext cx="685800" cy="137160"/>
        </a:xfrm>
        <a:prstGeom prst="round2SameRect">
          <a:avLst>
            <a:gd name="adj1" fmla="val 0"/>
            <a:gd name="adj2" fmla="val 36364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700">
              <a:solidFill>
                <a:schemeClr val="bg1">
                  <a:lumMod val="95000"/>
                </a:schemeClr>
              </a:solidFill>
              <a:latin typeface="Arial" pitchFamily="34" charset="0"/>
              <a:cs typeface="Arial" pitchFamily="34" charset="0"/>
            </a:rPr>
            <a:t>Show QuickLinks</a:t>
          </a:r>
        </a:p>
      </xdr:txBody>
    </xdr:sp>
    <xdr:clientData/>
  </xdr:twoCellAnchor>
  <xdr:twoCellAnchor editAs="absolute">
    <xdr:from>
      <xdr:col>0</xdr:col>
      <xdr:colOff>85090</xdr:colOff>
      <xdr:row>0</xdr:row>
      <xdr:rowOff>85090</xdr:rowOff>
    </xdr:from>
    <xdr:to>
      <xdr:col>4</xdr:col>
      <xdr:colOff>20955</xdr:colOff>
      <xdr:row>0</xdr:row>
      <xdr:rowOff>351790</xdr:rowOff>
    </xdr:to>
    <xdr:grpSp>
      <xdr:nvGrpSpPr>
        <xdr:cNvPr id="3" name="Group 1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>
          <a:grpSpLocks/>
        </xdr:cNvGrpSpPr>
      </xdr:nvGrpSpPr>
      <xdr:grpSpPr bwMode="auto">
        <a:xfrm>
          <a:off x="85090" y="85090"/>
          <a:ext cx="3431540" cy="266700"/>
          <a:chOff x="8649504" y="76200"/>
          <a:chExt cx="3554687" cy="265176"/>
        </a:xfrm>
      </xdr:grpSpPr>
      <xdr:sp macro="" textlink="">
        <xdr:nvSpPr>
          <xdr:cNvPr id="4" name="Rounded 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8649504" y="76200"/>
            <a:ext cx="3554687" cy="265176"/>
          </a:xfrm>
          <a:prstGeom prst="roundRect">
            <a:avLst/>
          </a:prstGeom>
          <a:gradFill>
            <a:gsLst>
              <a:gs pos="0">
                <a:srgbClr val="666666"/>
              </a:gs>
              <a:gs pos="100000">
                <a:srgbClr val="808080"/>
              </a:gs>
            </a:gsLst>
            <a:lin ang="540000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en-US"/>
          </a:p>
        </xdr:txBody>
      </xdr:sp>
      <xdr:sp macro="" textlink="">
        <xdr:nvSpPr>
          <xdr:cNvPr id="5" name="Rounded Rectangle 4">
            <a:hlinkClick xmlns:r="http://schemas.openxmlformats.org/officeDocument/2006/relationships" r:id="rId1" tooltip="Go to Summary tab"/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867912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5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SUMMARY</a:t>
            </a:r>
          </a:p>
        </xdr:txBody>
      </xdr:sp>
      <xdr:sp macro="" textlink="">
        <xdr:nvSpPr>
          <xdr:cNvPr id="6" name="Rounded Rectangle 5">
            <a:hlinkClick xmlns:r="http://schemas.openxmlformats.org/officeDocument/2006/relationships" r:id="rId2" tooltip="Go to Collection Accounts tab"/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9518427" y="95141"/>
            <a:ext cx="1086154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COLLECTION</a:t>
            </a:r>
          </a:p>
        </xdr:txBody>
      </xdr:sp>
      <xdr:sp macro="" textlink="">
        <xdr:nvSpPr>
          <xdr:cNvPr id="7" name="Rounded Rectangle 6">
            <a:hlinkClick xmlns:r="http://schemas.openxmlformats.org/officeDocument/2006/relationships" r:id="rId3" tooltip="Go to Client Holdings tab"/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>
            <a:off x="11355016" y="95141"/>
            <a:ext cx="819553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HOLDINGS</a:t>
            </a:r>
          </a:p>
        </xdr:txBody>
      </xdr:sp>
      <xdr:sp macro="" textlink="">
        <xdr:nvSpPr>
          <xdr:cNvPr id="8" name="Rounded Rectangle 7">
            <a:hlinkClick xmlns:r="http://schemas.openxmlformats.org/officeDocument/2006/relationships" r:id="rId4" tooltip="Go to PCV tab"/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SpPr/>
        </xdr:nvSpPr>
        <xdr:spPr>
          <a:xfrm>
            <a:off x="10624330" y="95141"/>
            <a:ext cx="710937" cy="227294"/>
          </a:xfrm>
          <a:prstGeom prst="roundRect">
            <a:avLst/>
          </a:prstGeom>
          <a:gradFill flip="none" rotWithShape="1">
            <a:gsLst>
              <a:gs pos="0">
                <a:srgbClr val="4A85BA"/>
              </a:gs>
              <a:gs pos="100000">
                <a:srgbClr val="529ECC"/>
              </a:gs>
            </a:gsLst>
            <a:lin ang="162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>
                <a:solidFill>
                  <a:srgbClr val="EAEAEA"/>
                </a:solidFill>
                <a:latin typeface="Arial" pitchFamily="34" charset="0"/>
                <a:cs typeface="Arial" pitchFamily="34" charset="0"/>
              </a:rPr>
              <a:t>PCV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FLT%20JV/Credit%20Facility%20-%20Ally%20Bank/Borrowing%20Base%20Reporting/BB/2025/4.%20January/PSSLF221_CashFile_20241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s"/>
      <sheetName val="Balances"/>
      <sheetName val="Summary"/>
      <sheetName val="Additional Data"/>
      <sheetName val="PCV"/>
      <sheetName val="US Bank Holdings"/>
      <sheetName val="Sheet3"/>
      <sheetName val="PSSL"/>
      <sheetName val="Client Holdings"/>
      <sheetName val="Collection Accounts"/>
      <sheetName val="FX Accou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kob Martino" refreshedDate="45728.699515277774" createdVersion="8" refreshedVersion="8" minRefreshableVersion="3" recordCount="374" xr:uid="{6665FD1C-1CCF-4EFB-B00C-B8738C5B1D96}">
  <cacheSource type="worksheet">
    <worksheetSource ref="D5:AG379" sheet="US Bank Holdings"/>
  </cacheSource>
  <cacheFields count="30">
    <cacheField name="Security/Facility Name" numFmtId="0">
      <sharedItems/>
    </cacheField>
    <cacheField name="Issue Name" numFmtId="0">
      <sharedItems/>
    </cacheField>
    <cacheField name="Issuer/Borrower Name" numFmtId="0">
      <sharedItems count="79">
        <s v="48forty Intermediate Holdings, Inc."/>
        <s v="ACP FALCON BUYER, INC"/>
        <s v="Alpine Acquisition Corp II"/>
        <s v="Arcfield Acquisition Corp"/>
        <s v="Archer Lewis, LLC"/>
        <s v="Arcline FM Holdings LLC"/>
        <s v="Argano Holdings, LLC"/>
        <s v="BEACON BEHAVIORAL SUPPORT SERVICES LLC"/>
        <s v="Best Practice Associates, LLC"/>
        <s v="BIG TOP HOLDINGS, LLC"/>
        <s v="Blackhawk Industrial Distribution, Inc."/>
        <s v="By Light Professional IT Services LLC"/>
        <s v="C5MI ACQUISITION, LLC"/>
        <s v="Carisk Buyer, Inc"/>
        <s v="Carnegie Dartlet, LLC"/>
        <s v="Case Works, LLC"/>
        <s v="Confluent Health LLC"/>
        <s v="Dr. Squatch, LLC"/>
        <s v="DRS Holdings III, Inc."/>
        <s v="Duggal Acquisition, LLC"/>
        <s v="EDS Buyer LLC"/>
        <s v="Emergency Care Partners, LLC"/>
        <s v="ETE Intermediate II LLC"/>
        <s v="EVAL Home Health Solutions Intermediate, LLC"/>
        <s v="Exigo Intermediate II, LLC"/>
        <s v="GGG Midco, LLC"/>
        <s v="Graffiti Buyer, Inc"/>
        <s v="HARRIS &amp; CO. LLC"/>
        <s v="HEC Purchaser Corp."/>
        <s v="Huckabee Acquisition, LLC"/>
        <s v="HW Holdco, LLC"/>
        <s v="Integrative Nutrition, LLC"/>
        <s v="Inventus Power, Inc."/>
        <s v="Kinetic Purchaser, LLC"/>
        <s v="Lash Opco, LLC"/>
        <s v="LAV Gear Holdings, Inc."/>
        <s v="Lucky Bucks, LLC"/>
        <s v="Management Consulting &amp; Research, LLC"/>
        <s v="Marketplace Events Acquisition, LLC"/>
        <s v="Medina Health LLC"/>
        <s v="Megawatt Acquistionco, Inc"/>
        <s v="MeritDirect, LLC"/>
        <s v="NBH Group LLC"/>
        <s v="New Insight Holdings, Inc."/>
        <s v="NFS - CFP Holdings LLC"/>
        <s v="NORA Acquisition LLC"/>
        <s v="Omnia Exterior Solutions, LLC"/>
        <s v="One Stop Mailing LLC"/>
        <s v="OSG Topco Holdings LLC - Class A Unit"/>
        <s v="OSP EMBEDDED PURCHASER, LLC"/>
        <s v="Output Services Group, Inc"/>
        <s v="Pacific Purchaser, LLC"/>
        <s v="PAR Excellence Holdings, Inc"/>
        <s v="PCS Midco, Inc"/>
        <s v="Pragmatic Institute, LLC"/>
        <s v="Rancho Health MSO, Inc."/>
        <s v="Research Now Group, LLC and Dynata, LLC"/>
        <s v="RRA Corporate LLC"/>
        <s v="RTIC Subsidiary Holdings, LLC"/>
        <s v="S101 Acquisition, Inc."/>
        <s v="Sabel Systems Technology Solutions, LLC"/>
        <s v="Safe Haven Defense US LLC"/>
        <s v="Schlesinger Global LLC"/>
        <s v="Sigma Defense Systems, Inc."/>
        <s v="Smile Brands, Inc."/>
        <s v="STG Logistics, Inc."/>
        <s v="Summit Behavioral Healthcare, LLC"/>
        <s v="SV-Aero Holdings, LLC"/>
        <s v="TCG 3.0 Jogger AcquisitionCo Inc"/>
        <s v="Teneo Holdings LLC"/>
        <s v="The Vertex Companies, LLC"/>
        <s v="TPC US Parent, LLC"/>
        <s v="TransGo, LLC"/>
        <s v="Tyto Athene, LLC"/>
        <s v="Urology Management Holdings, Inc."/>
        <s v="Vertex Companies, LLC (The)"/>
        <s v="Walker Edison Furniture Company LLC"/>
        <s v="Watchtower Buyer, LLC"/>
        <s v="Zips Car Wash, LLC"/>
      </sharedItems>
    </cacheField>
    <cacheField name="Issue Type" numFmtId="0">
      <sharedItems count="2">
        <s v="Equity"/>
        <s v="Loan"/>
      </sharedItems>
    </cacheField>
    <cacheField name="Facility - Form of Purchase" numFmtId="0">
      <sharedItems containsBlank="1"/>
    </cacheField>
    <cacheField name="Asset Type4 Desc" numFmtId="0">
      <sharedItems/>
    </cacheField>
    <cacheField name="Facility Category Desc" numFmtId="0">
      <sharedItems containsBlank="1"/>
    </cacheField>
    <cacheField name="Currency" numFmtId="0">
      <sharedItems/>
    </cacheField>
    <cacheField name="P. Lot Current Par Amount (Deal Currency)" numFmtId="43">
      <sharedItems containsSemiMixedTypes="0" containsString="0" containsNumber="1" minValue="0.3337" maxValue="17000000"/>
    </cacheField>
    <cacheField name="Current Par Amount (Issue Currency) - Settled" numFmtId="43">
      <sharedItems containsSemiMixedTypes="0" containsString="0" containsNumber="1" minValue="0.3337" maxValue="17000000"/>
    </cacheField>
    <cacheField name="Current Par Amount (Issue Currency) - Traded" numFmtId="43">
      <sharedItems containsSemiMixedTypes="0" containsString="0" containsNumber="1" minValue="0.3337" maxValue="17000000"/>
    </cacheField>
    <cacheField name="Unfunded Commitment" numFmtId="0">
      <sharedItems containsNonDate="0" containsString="0" containsBlank="1"/>
    </cacheField>
    <cacheField name="PIK Loan" numFmtId="0">
      <sharedItems containsSemiMixedTypes="0" containsString="0" containsNumber="1" containsInteger="1" minValue="0" maxValue="1" count="2">
        <n v="0"/>
        <n v="1"/>
      </sharedItems>
    </cacheField>
    <cacheField name="Market Value Indenture" numFmtId="0">
      <sharedItems containsString="0" containsBlank="1" containsNumber="1" minValue="100.104" maxValue="100.104"/>
    </cacheField>
    <cacheField name="Credit Opinion Date" numFmtId="14">
      <sharedItems containsNonDate="0" containsString="0" containsBlank="1"/>
    </cacheField>
    <cacheField name="Credit Opinion" numFmtId="0">
      <sharedItems containsNonDate="0" containsString="0" containsBlank="1"/>
    </cacheField>
    <cacheField name="Maturity Date" numFmtId="14">
      <sharedItems containsNonDate="0" containsDate="1" containsString="0" containsBlank="1" minDate="2025-01-16T00:00:00" maxDate="2032-01-26T00:00:00"/>
    </cacheField>
    <cacheField name="Original Purchase Price" numFmtId="0">
      <sharedItems containsString="0" containsBlank="1" containsNumber="1" minValue="42" maxValue="100.25"/>
    </cacheField>
    <cacheField name="Purchase Date" numFmtId="14">
      <sharedItems containsNonDate="0" containsDate="1" containsString="0" containsBlank="1" minDate="2021-03-31T00:00:00" maxDate="2025-03-01T00:00:00"/>
    </cacheField>
    <cacheField name="Settle Date" numFmtId="14">
      <sharedItems containsSemiMixedTypes="0" containsNonDate="0" containsDate="1" containsString="0" minDate="2021-03-31T00:00:00" maxDate="2025-03-01T00:00:00"/>
    </cacheField>
    <cacheField name="Bloomberg ID" numFmtId="0">
      <sharedItems containsBlank="1"/>
    </cacheField>
    <cacheField name="Issuer ID" numFmtId="0">
      <sharedItems containsSemiMixedTypes="0" containsString="0" containsNumber="1" containsInteger="1" minValue="112332" maxValue="165408"/>
    </cacheField>
    <cacheField name="Facility ID" numFmtId="0">
      <sharedItems containsString="0" containsBlank="1" containsNumber="1" containsInteger="1" minValue="355871" maxValue="636327"/>
    </cacheField>
    <cacheField name="Issue ID" numFmtId="0">
      <sharedItems containsSemiMixedTypes="0" containsString="0" containsNumber="1" containsInteger="1" minValue="493703" maxValue="636329"/>
    </cacheField>
    <cacheField name="ISIN" numFmtId="0">
      <sharedItems containsNonDate="0" containsString="0" containsBlank="1"/>
    </cacheField>
    <cacheField name="Purchase Lot ID" numFmtId="0">
      <sharedItems containsSemiMixedTypes="0" containsString="0" containsNumber="1" containsInteger="1" minValue="13686097" maxValue="24823512"/>
    </cacheField>
    <cacheField name="Entity ID" numFmtId="0">
      <sharedItems containsSemiMixedTypes="0" containsString="0" containsNumber="1" containsInteger="1" minValue="10759" maxValue="10759"/>
    </cacheField>
    <cacheField name="Trustee Deal ID" numFmtId="0">
      <sharedItems/>
    </cacheField>
    <cacheField name="Deal Name" numFmtId="0">
      <sharedItems/>
    </cacheField>
    <cacheField name="Deal Nick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4">
  <r>
    <s v="48Forty Intermediate Holdings C/S"/>
    <s v="48Forty Intermediate Holdings C/S"/>
    <x v="0"/>
    <x v="0"/>
    <m/>
    <s v="Equity"/>
    <m/>
    <s v="USD"/>
    <n v="388.88150000000002"/>
    <n v="388.88150000000002"/>
    <n v="388.88150000000002"/>
    <m/>
    <x v="0"/>
    <m/>
    <m/>
    <m/>
    <m/>
    <m/>
    <m/>
    <d v="2024-11-05T00:00:00"/>
    <m/>
    <n v="165122"/>
    <m/>
    <n v="626709"/>
    <m/>
    <n v="23930094"/>
    <n v="10759"/>
    <s v="PSSLF221"/>
    <s v="PENNANTPARK SENIOR SECURED LOAN FACILITY II, LLC"/>
    <s v="Pennantpark Sr Sec Ln Fac II, LLC"/>
  </r>
  <r>
    <s v="ACP FALCON BUYER T/L"/>
    <s v="Term Loan"/>
    <x v="1"/>
    <x v="1"/>
    <s v="Assignment"/>
    <s v="Loan"/>
    <s v="Term Loan"/>
    <s v="USD"/>
    <n v="8688198.4600000009"/>
    <n v="8688198.4600000009"/>
    <n v="8688198.4600000009"/>
    <m/>
    <x v="0"/>
    <m/>
    <m/>
    <m/>
    <d v="2029-08-01T00:00:00"/>
    <n v="98.03125"/>
    <d v="2023-08-22T00:00:00"/>
    <d v="2023-09-08T00:00:00"/>
    <m/>
    <n v="153484"/>
    <n v="554416"/>
    <n v="554417"/>
    <m/>
    <n v="19797834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s v="Assignment"/>
    <s v="Loan"/>
    <s v="Term Loan"/>
    <s v="USD"/>
    <n v="2705413.7697000001"/>
    <n v="2705413.7697000001"/>
    <n v="2705413.7697000001"/>
    <m/>
    <x v="0"/>
    <m/>
    <m/>
    <m/>
    <d v="2026-11-30T00:00:00"/>
    <n v="96"/>
    <d v="2022-10-11T00:00:00"/>
    <d v="2022-10-21T00:00:00"/>
    <m/>
    <n v="146164"/>
    <n v="499689"/>
    <n v="523882"/>
    <m/>
    <n v="17009342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22277.518499999998"/>
    <n v="22277.518499999998"/>
    <n v="22277.518499999998"/>
    <m/>
    <x v="0"/>
    <m/>
    <m/>
    <m/>
    <d v="2026-11-30T00:00:00"/>
    <n v="100"/>
    <d v="2024-10-01T00:00:00"/>
    <d v="2024-10-01T00:00:00"/>
    <m/>
    <n v="146164"/>
    <n v="499689"/>
    <n v="523882"/>
    <m/>
    <n v="23744698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24001.6453"/>
    <n v="24001.6453"/>
    <n v="24001.6453"/>
    <m/>
    <x v="0"/>
    <m/>
    <m/>
    <m/>
    <d v="2026-11-30T00:00:00"/>
    <n v="100"/>
    <d v="2024-11-01T00:00:00"/>
    <d v="2024-11-01T00:00:00"/>
    <m/>
    <n v="146164"/>
    <n v="499689"/>
    <n v="523882"/>
    <m/>
    <n v="23744908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22771.374500000002"/>
    <n v="22771.374500000002"/>
    <n v="22771.374500000002"/>
    <m/>
    <x v="0"/>
    <m/>
    <m/>
    <m/>
    <d v="2026-11-30T00:00:00"/>
    <n v="100"/>
    <d v="2024-12-02T00:00:00"/>
    <d v="2024-12-02T00:00:00"/>
    <m/>
    <n v="146164"/>
    <n v="499689"/>
    <n v="523882"/>
    <m/>
    <n v="24518530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388.1327"/>
    <n v="388.1327"/>
    <n v="388.1327"/>
    <m/>
    <x v="0"/>
    <m/>
    <m/>
    <m/>
    <d v="2026-11-30T00:00:00"/>
    <n v="100"/>
    <d v="2025-01-02T00:00:00"/>
    <d v="2025-01-02T00:00:00"/>
    <m/>
    <n v="146164"/>
    <n v="499689"/>
    <n v="523882"/>
    <m/>
    <n v="24518532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671.61630000000002"/>
    <n v="671.61630000000002"/>
    <n v="671.61630000000002"/>
    <m/>
    <x v="0"/>
    <m/>
    <m/>
    <m/>
    <d v="2026-11-30T00:00:00"/>
    <n v="100"/>
    <d v="2025-02-03T00:00:00"/>
    <d v="2025-02-03T00:00:00"/>
    <m/>
    <n v="146164"/>
    <n v="499689"/>
    <n v="523882"/>
    <m/>
    <n v="24619113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20136.663"/>
    <n v="20136.663"/>
    <n v="20136.663"/>
    <m/>
    <x v="0"/>
    <m/>
    <m/>
    <m/>
    <d v="2026-11-30T00:00:00"/>
    <n v="100"/>
    <d v="2025-02-03T00:00:00"/>
    <d v="2025-02-03T00:00:00"/>
    <m/>
    <n v="146164"/>
    <n v="499689"/>
    <n v="523882"/>
    <m/>
    <n v="24619164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s v="Assignment"/>
    <s v="Loan"/>
    <s v="Term Loan"/>
    <s v="USD"/>
    <n v="90246.950299999997"/>
    <n v="90246.950299999997"/>
    <n v="90246.950299999997"/>
    <m/>
    <x v="1"/>
    <m/>
    <m/>
    <m/>
    <d v="2026-11-30T00:00:00"/>
    <n v="96"/>
    <d v="2022-10-11T00:00:00"/>
    <d v="2022-10-21T00:00:00"/>
    <m/>
    <n v="146164"/>
    <n v="499689"/>
    <n v="623909"/>
    <m/>
    <n v="17009342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743.13149999999996"/>
    <n v="743.13149999999996"/>
    <n v="743.13149999999996"/>
    <m/>
    <x v="1"/>
    <m/>
    <m/>
    <m/>
    <d v="2026-11-30T00:00:00"/>
    <n v="100"/>
    <d v="2024-10-01T00:00:00"/>
    <d v="2024-10-01T00:00:00"/>
    <m/>
    <n v="146164"/>
    <n v="499689"/>
    <n v="623909"/>
    <m/>
    <n v="23744698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800.64469999999994"/>
    <n v="800.64469999999994"/>
    <n v="800.64469999999994"/>
    <m/>
    <x v="1"/>
    <m/>
    <m/>
    <m/>
    <d v="2026-11-30T00:00:00"/>
    <n v="100"/>
    <d v="2024-11-01T00:00:00"/>
    <d v="2024-11-01T00:00:00"/>
    <m/>
    <n v="146164"/>
    <n v="499689"/>
    <n v="623909"/>
    <m/>
    <n v="23744908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759.60550000000001"/>
    <n v="759.60550000000001"/>
    <n v="759.60550000000001"/>
    <m/>
    <x v="1"/>
    <m/>
    <m/>
    <m/>
    <d v="2026-11-30T00:00:00"/>
    <n v="100"/>
    <d v="2024-12-02T00:00:00"/>
    <d v="2024-12-02T00:00:00"/>
    <m/>
    <n v="146164"/>
    <n v="499689"/>
    <n v="623909"/>
    <m/>
    <n v="24518530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12.9473"/>
    <n v="12.9473"/>
    <n v="12.9473"/>
    <m/>
    <x v="1"/>
    <m/>
    <m/>
    <m/>
    <d v="2026-11-30T00:00:00"/>
    <n v="100"/>
    <d v="2025-01-02T00:00:00"/>
    <d v="2025-01-02T00:00:00"/>
    <m/>
    <n v="146164"/>
    <n v="499689"/>
    <n v="623909"/>
    <m/>
    <n v="24518532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22.403700000000001"/>
    <n v="22.403700000000001"/>
    <n v="22.403700000000001"/>
    <m/>
    <x v="1"/>
    <m/>
    <m/>
    <m/>
    <d v="2026-11-30T00:00:00"/>
    <n v="100"/>
    <d v="2025-02-03T00:00:00"/>
    <d v="2025-02-03T00:00:00"/>
    <m/>
    <n v="146164"/>
    <n v="499689"/>
    <n v="623909"/>
    <m/>
    <n v="24619113"/>
    <n v="10759"/>
    <s v="PSSLF221"/>
    <s v="PENNANTPARK SENIOR SECURED LOAN FACILITY II, LLC"/>
    <s v="Pennantpark Sr Sec Ln Fac II, LLC"/>
  </r>
  <r>
    <s v="Alpine Acquisition (48Forty) T/L (8/22)"/>
    <s v="8/22 Term Loan"/>
    <x v="2"/>
    <x v="1"/>
    <m/>
    <s v="Loan"/>
    <s v="Term Loan"/>
    <s v="USD"/>
    <n v="671.71699999999998"/>
    <n v="671.71699999999998"/>
    <n v="671.71699999999998"/>
    <m/>
    <x v="1"/>
    <m/>
    <m/>
    <m/>
    <d v="2026-11-30T00:00:00"/>
    <n v="100"/>
    <d v="2025-02-03T00:00:00"/>
    <d v="2025-02-03T00:00:00"/>
    <m/>
    <n v="146164"/>
    <n v="499689"/>
    <n v="623909"/>
    <m/>
    <n v="24619164"/>
    <n v="10759"/>
    <s v="PSSLF221"/>
    <s v="PENNANTPARK SENIOR SECURED LOAN FACILITY II, LLC"/>
    <s v="Pennantpark Sr Sec Ln Fac II, LLC"/>
  </r>
  <r>
    <s v="Arcfield Acquisition T/L (10/24)"/>
    <s v="Term Loan (10/24)"/>
    <x v="3"/>
    <x v="1"/>
    <s v="Assignment"/>
    <s v="Loan"/>
    <s v="Term Loan"/>
    <s v="USD"/>
    <n v="6000000"/>
    <n v="6000000"/>
    <n v="6000000"/>
    <m/>
    <x v="0"/>
    <m/>
    <m/>
    <m/>
    <d v="2031-10-28T00:00:00"/>
    <n v="99.78125"/>
    <d v="2024-11-11T00:00:00"/>
    <d v="2024-11-15T00:00:00"/>
    <m/>
    <n v="146187"/>
    <n v="619928"/>
    <n v="619929"/>
    <m/>
    <n v="23672428"/>
    <n v="10759"/>
    <s v="PSSLF221"/>
    <s v="PENNANTPARK SENIOR SECURED LOAN FACILITY II, LLC"/>
    <s v="Pennantpark Sr Sec Ln Fac II, LLC"/>
  </r>
  <r>
    <s v="Archer Lewis DD T/L A"/>
    <s v="Delay Draw Term Loan A"/>
    <x v="4"/>
    <x v="1"/>
    <s v="Assignment"/>
    <s v="Loan"/>
    <s v="Delayed Draw Loan"/>
    <s v="USD"/>
    <n v="4987500"/>
    <n v="4987500"/>
    <n v="4987500"/>
    <m/>
    <x v="0"/>
    <m/>
    <m/>
    <m/>
    <d v="2029-08-20T00:00:00"/>
    <n v="99.03125"/>
    <d v="2024-12-12T00:00:00"/>
    <d v="2024-12-16T00:00:00"/>
    <m/>
    <n v="163735"/>
    <n v="627716"/>
    <n v="628531"/>
    <m/>
    <n v="24005667"/>
    <n v="10759"/>
    <s v="PSSLF221"/>
    <s v="PENNANTPARK SENIOR SECURED LOAN FACILITY II, LLC"/>
    <s v="Pennantpark Sr Sec Ln Fac II, LLC"/>
  </r>
  <r>
    <s v="Arcline FM Holdings T/L (7/24) (Fairbanks Morse) - Target"/>
    <s v="Term Loan  (7/24)"/>
    <x v="5"/>
    <x v="1"/>
    <s v="Assignment"/>
    <s v="Loan"/>
    <s v="Term Loan"/>
    <s v="USD"/>
    <n v="317096.59000000003"/>
    <n v="317096.59000000003"/>
    <n v="317096.59000000003"/>
    <m/>
    <x v="0"/>
    <n v="100.104"/>
    <m/>
    <m/>
    <d v="2028-06-23T00:00:00"/>
    <n v="94.25"/>
    <d v="2024-08-05T00:00:00"/>
    <d v="2024-08-05T00:00:00"/>
    <s v="BBG01NRR8FF1"/>
    <n v="133494"/>
    <n v="606543"/>
    <n v="635310"/>
    <m/>
    <n v="22906391"/>
    <n v="10759"/>
    <s v="PSSLF221"/>
    <s v="PENNANTPARK SENIOR SECURED LOAN FACILITY II, LLC"/>
    <s v="Pennantpark Sr Sec Ln Fac II, LLC"/>
  </r>
  <r>
    <s v="Argano Holdings T/L (9/24)"/>
    <s v="Term Loan"/>
    <x v="6"/>
    <x v="1"/>
    <s v="Assignment"/>
    <s v="Loan"/>
    <s v="Term Loan"/>
    <s v="USD"/>
    <n v="4475000"/>
    <n v="4475000"/>
    <n v="4475000"/>
    <m/>
    <x v="0"/>
    <m/>
    <m/>
    <m/>
    <d v="2029-09-13T00:00:00"/>
    <n v="99.03125"/>
    <d v="2024-12-12T00:00:00"/>
    <d v="2024-12-19T00:00:00"/>
    <m/>
    <n v="142060"/>
    <n v="613441"/>
    <n v="613442"/>
    <m/>
    <n v="23975703"/>
    <n v="10759"/>
    <s v="PSSLF221"/>
    <s v="PENNANTPARK SENIOR SECURED LOAN FACILITY II, LLC"/>
    <s v="Pennantpark Sr Sec Ln Fac II, LLC"/>
  </r>
  <r>
    <s v="Beacon Behavioral Support Services DD T/L"/>
    <s v="Delay Draw Term Loan"/>
    <x v="7"/>
    <x v="1"/>
    <s v="Assignment"/>
    <s v="Loan"/>
    <s v="Delayed Draw Loan"/>
    <s v="USD"/>
    <n v="2894724.01"/>
    <n v="2894724.01"/>
    <n v="2894724.01"/>
    <m/>
    <x v="0"/>
    <m/>
    <m/>
    <m/>
    <d v="2029-06-21T00:00:00"/>
    <n v="98.53125"/>
    <d v="2024-12-12T00:00:00"/>
    <d v="2024-12-16T00:00:00"/>
    <m/>
    <n v="162841"/>
    <n v="627718"/>
    <n v="628534"/>
    <m/>
    <n v="24005684"/>
    <n v="10759"/>
    <s v="PSSLF221"/>
    <s v="PENNANTPARK SENIOR SECURED LOAN FACILITY II, LLC"/>
    <s v="Pennantpark Sr Sec Ln Fac II, LLC"/>
  </r>
  <r>
    <s v="Beacon Behavioral Support Services T/L"/>
    <s v="Term Loan"/>
    <x v="7"/>
    <x v="1"/>
    <s v="Assignment"/>
    <s v="Loan"/>
    <s v="Term Loan"/>
    <s v="USD"/>
    <n v="1271804.51"/>
    <n v="1271804.51"/>
    <n v="1271804.51"/>
    <m/>
    <x v="0"/>
    <m/>
    <m/>
    <m/>
    <d v="2029-06-21T00:00:00"/>
    <n v="98.53125"/>
    <d v="2024-07-10T00:00:00"/>
    <d v="2024-07-16T00:00:00"/>
    <m/>
    <n v="162841"/>
    <n v="601997"/>
    <n v="602015"/>
    <m/>
    <n v="22573863"/>
    <n v="10759"/>
    <s v="PSSLF221"/>
    <s v="PENNANTPARK SENIOR SECURED LOAN FACILITY II, LLC"/>
    <s v="Pennantpark Sr Sec Ln Fac II, LLC"/>
  </r>
  <r>
    <s v="Best Practice Associates First Lien T/L"/>
    <s v="Term Loan (First Lien)"/>
    <x v="8"/>
    <x v="1"/>
    <s v="Assignment"/>
    <s v="Loan"/>
    <s v="Term Loan"/>
    <s v="USD"/>
    <n v="10000000"/>
    <n v="10000000"/>
    <n v="10000000"/>
    <m/>
    <x v="0"/>
    <m/>
    <m/>
    <m/>
    <d v="2029-11-08T00:00:00"/>
    <n v="99.15625"/>
    <d v="2024-11-19T00:00:00"/>
    <d v="2024-11-21T00:00:00"/>
    <m/>
    <n v="145049"/>
    <n v="621992"/>
    <n v="621993"/>
    <m/>
    <n v="23697822"/>
    <n v="10759"/>
    <s v="PSSLF221"/>
    <s v="PENNANTPARK SENIOR SECURED LOAN FACILITY II, LLC"/>
    <s v="Pennantpark Sr Sec Ln Fac II, LLC"/>
  </r>
  <r>
    <s v="BIG TOP HOLDINGS T/L"/>
    <s v="Term Loan"/>
    <x v="9"/>
    <x v="1"/>
    <s v="Assignment"/>
    <s v="Loan"/>
    <s v="Term Loan"/>
    <s v="USD"/>
    <n v="6853256.1900000004"/>
    <n v="6853256.1900000004"/>
    <n v="6853256.1900000004"/>
    <m/>
    <x v="0"/>
    <m/>
    <m/>
    <m/>
    <d v="2030-03-01T00:00:00"/>
    <n v="98.28125"/>
    <d v="2024-04-26T00:00:00"/>
    <d v="2024-05-08T00:00:00"/>
    <m/>
    <n v="161356"/>
    <n v="586390"/>
    <n v="586391"/>
    <m/>
    <n v="21824203"/>
    <n v="10759"/>
    <s v="PSSLF221"/>
    <s v="PENNANTPARK SENIOR SECURED LOAN FACILITY II, LLC"/>
    <s v="Pennantpark Sr Sec Ln Fac II, LLC"/>
  </r>
  <r>
    <s v="Blackhawk Industrial Distribution DD T/L"/>
    <s v="Delayed Draw Term Loan"/>
    <x v="10"/>
    <x v="1"/>
    <s v="Assignment"/>
    <s v="Loan"/>
    <s v="Delayed Draw Loan"/>
    <s v="USD"/>
    <n v="956037.54"/>
    <n v="956037.54"/>
    <n v="956037.54"/>
    <m/>
    <x v="0"/>
    <m/>
    <m/>
    <m/>
    <d v="2026-09-17T00:00:00"/>
    <n v="100"/>
    <d v="2024-12-31T00:00:00"/>
    <d v="2024-12-31T00:00:00"/>
    <s v="BBG00M8S4P01"/>
    <n v="130270"/>
    <n v="493496"/>
    <n v="594629"/>
    <m/>
    <n v="24757730"/>
    <n v="10759"/>
    <s v="PSSLF221"/>
    <s v="PENNANTPARK SENIOR SECURED LOAN FACILITY II, LLC"/>
    <s v="Pennantpark Sr Sec Ln Fac II, LLC"/>
  </r>
  <r>
    <s v="Blackhawk Industrial Distribution DD T/L"/>
    <s v="Delayed Draw Term Loan"/>
    <x v="10"/>
    <x v="1"/>
    <s v="Assignment"/>
    <s v="Loan"/>
    <s v="Delayed Draw Loan"/>
    <s v="USD"/>
    <n v="323653.86"/>
    <n v="323653.86"/>
    <n v="323653.86"/>
    <m/>
    <x v="0"/>
    <m/>
    <m/>
    <m/>
    <d v="2026-09-17T00:00:00"/>
    <n v="100"/>
    <d v="2024-12-31T00:00:00"/>
    <d v="2024-12-31T00:00:00"/>
    <s v="BBG00M8S4P01"/>
    <n v="130270"/>
    <n v="493496"/>
    <n v="594630"/>
    <m/>
    <n v="24757730"/>
    <n v="10759"/>
    <s v="PSSLF221"/>
    <s v="PENNANTPARK SENIOR SECURED LOAN FACILITY II, LLC"/>
    <s v="Pennantpark Sr Sec Ln Fac II, LLC"/>
  </r>
  <r>
    <s v="Blackhawk Industrial Distribution T/L"/>
    <s v="Term Loan"/>
    <x v="10"/>
    <x v="1"/>
    <s v="Assignment"/>
    <s v="Loan"/>
    <s v="Term Loan"/>
    <s v="USD"/>
    <n v="891070.39"/>
    <n v="891070.39"/>
    <n v="891070.39"/>
    <m/>
    <x v="0"/>
    <m/>
    <m/>
    <m/>
    <d v="2028-09-17T00:00:00"/>
    <n v="100"/>
    <d v="2024-12-31T00:00:00"/>
    <d v="2024-12-31T00:00:00"/>
    <s v="BBG00M8S4P38"/>
    <n v="130270"/>
    <n v="492754"/>
    <n v="515276"/>
    <m/>
    <n v="24757746"/>
    <n v="10759"/>
    <s v="PSSLF221"/>
    <s v="PENNANTPARK SENIOR SECURED LOAN FACILITY II, LLC"/>
    <s v="Pennantpark Sr Sec Ln Fac II, LLC"/>
  </r>
  <r>
    <s v="Blackhawk Industrial Distribution First-Out T/L"/>
    <s v="Term Loan"/>
    <x v="10"/>
    <x v="1"/>
    <s v="Assignment"/>
    <s v="Loan"/>
    <s v="Term Loan"/>
    <s v="USD"/>
    <n v="2948063.27"/>
    <n v="2948063.27"/>
    <n v="2948063.27"/>
    <m/>
    <x v="0"/>
    <m/>
    <m/>
    <m/>
    <d v="2026-09-17T00:00:00"/>
    <n v="100"/>
    <d v="2024-09-30T00:00:00"/>
    <d v="2024-09-30T00:00:00"/>
    <s v="BBG00M8S4P74"/>
    <n v="130270"/>
    <n v="370320"/>
    <n v="549316"/>
    <m/>
    <n v="23748888"/>
    <n v="10759"/>
    <s v="PSSLF221"/>
    <s v="PENNANTPARK SENIOR SECURED LOAN FACILITY II, LLC"/>
    <s v="Pennantpark Sr Sec Ln Fac II, LLC"/>
  </r>
  <r>
    <s v="By Light Professional IT Services Existing T/L (06/23)"/>
    <s v="13th Amd Term Loan"/>
    <x v="11"/>
    <x v="1"/>
    <s v="Assignment"/>
    <s v="Loan"/>
    <s v="Term Loan"/>
    <s v="USD"/>
    <n v="2711892.78"/>
    <n v="2711892.78"/>
    <n v="2711892.78"/>
    <m/>
    <x v="0"/>
    <m/>
    <m/>
    <m/>
    <d v="2026-11-16T00:00:00"/>
    <n v="100"/>
    <d v="2023-06-28T00:00:00"/>
    <d v="2023-06-28T00:00:00"/>
    <m/>
    <n v="122790"/>
    <n v="549048"/>
    <n v="549049"/>
    <m/>
    <n v="19297154"/>
    <n v="10759"/>
    <s v="PSSLF221"/>
    <s v="PENNANTPARK SENIOR SECURED LOAN FACILITY II, LLC"/>
    <s v="Pennantpark Sr Sec Ln Fac II, LLC"/>
  </r>
  <r>
    <s v="By Light Professional IT Services Existing T/L (06/23)"/>
    <s v="13th Amd Term Loan"/>
    <x v="11"/>
    <x v="1"/>
    <s v="Assignment"/>
    <s v="Loan"/>
    <s v="Term Loan"/>
    <s v="USD"/>
    <n v="1015389.67"/>
    <n v="1015389.67"/>
    <n v="1015389.67"/>
    <m/>
    <x v="0"/>
    <m/>
    <m/>
    <m/>
    <d v="2026-11-16T00:00:00"/>
    <n v="100"/>
    <d v="2023-06-28T00:00:00"/>
    <d v="2023-06-28T00:00:00"/>
    <m/>
    <n v="122790"/>
    <n v="549048"/>
    <n v="549049"/>
    <m/>
    <n v="19297191"/>
    <n v="10759"/>
    <s v="PSSLF221"/>
    <s v="PENNANTPARK SENIOR SECURED LOAN FACILITY II, LLC"/>
    <s v="Pennantpark Sr Sec Ln Fac II, LLC"/>
  </r>
  <r>
    <s v="C5MI ACQUISITION T/L"/>
    <s v="Term Loan"/>
    <x v="12"/>
    <x v="1"/>
    <s v="Assignment"/>
    <s v="Loan"/>
    <s v="Term Loan"/>
    <s v="USD"/>
    <n v="4987500"/>
    <n v="4987500"/>
    <n v="4987500"/>
    <m/>
    <x v="0"/>
    <m/>
    <m/>
    <m/>
    <d v="2029-07-31T00:00:00"/>
    <n v="98.53125"/>
    <d v="2024-10-16T00:00:00"/>
    <d v="2024-10-22T00:00:00"/>
    <m/>
    <n v="163397"/>
    <n v="608390"/>
    <n v="608391"/>
    <m/>
    <n v="23441030"/>
    <n v="10759"/>
    <s v="PSSLF221"/>
    <s v="PENNANTPARK SENIOR SECURED LOAN FACILITY II, LLC"/>
    <s v="Pennantpark Sr Sec Ln Fac II, LLC"/>
  </r>
  <r>
    <s v="C5MI ACQUISITION T/L"/>
    <s v="Term Loan"/>
    <x v="12"/>
    <x v="1"/>
    <s v="Assignment"/>
    <s v="Loan"/>
    <s v="Term Loan"/>
    <s v="USD"/>
    <n v="9975000"/>
    <n v="9975000"/>
    <n v="9975000"/>
    <m/>
    <x v="0"/>
    <m/>
    <m/>
    <m/>
    <d v="2029-07-31T00:00:00"/>
    <n v="98.53125"/>
    <d v="2024-11-26T00:00:00"/>
    <d v="2024-12-02T00:00:00"/>
    <m/>
    <n v="163397"/>
    <n v="608390"/>
    <n v="608391"/>
    <m/>
    <n v="23824028"/>
    <n v="10759"/>
    <s v="PSSLF221"/>
    <s v="PENNANTPARK SENIOR SECURED LOAN FACILITY II, LLC"/>
    <s v="Pennantpark Sr Sec Ln Fac II, LLC"/>
  </r>
  <r>
    <s v="Carisk Buyer T/L"/>
    <s v="Term Loan"/>
    <x v="13"/>
    <x v="1"/>
    <s v="Assignment"/>
    <s v="Loan"/>
    <s v="Term Loan"/>
    <s v="USD"/>
    <n v="500000"/>
    <n v="500000"/>
    <n v="500000"/>
    <m/>
    <x v="0"/>
    <m/>
    <m/>
    <m/>
    <d v="2029-12-01T00:00:00"/>
    <n v="99.28125"/>
    <d v="2024-10-16T00:00:00"/>
    <d v="2024-10-24T00:00:00"/>
    <m/>
    <n v="160211"/>
    <n v="574677"/>
    <n v="574682"/>
    <m/>
    <n v="24570993"/>
    <n v="10759"/>
    <s v="PSSLF221"/>
    <s v="PENNANTPARK SENIOR SECURED LOAN FACILITY II, LLC"/>
    <s v="Pennantpark Sr Sec Ln Fac II, LLC"/>
  </r>
  <r>
    <s v="Carisk Buyer Amd No. 1 T/L"/>
    <s v="Term Loan (1st Amd)"/>
    <x v="13"/>
    <x v="1"/>
    <s v="Assignment"/>
    <s v="Loan"/>
    <s v="Term Loan"/>
    <s v="USD"/>
    <n v="2000000"/>
    <n v="2000000"/>
    <n v="2000000"/>
    <m/>
    <x v="0"/>
    <m/>
    <m/>
    <m/>
    <d v="2029-12-01T00:00:00"/>
    <n v="99.28125"/>
    <d v="2024-12-12T00:00:00"/>
    <d v="2025-01-15T00:00:00"/>
    <m/>
    <n v="160211"/>
    <n v="616697"/>
    <n v="616698"/>
    <m/>
    <n v="24151726"/>
    <n v="10759"/>
    <s v="PSSLF221"/>
    <s v="PENNANTPARK SENIOR SECURED LOAN FACILITY II, LLC"/>
    <s v="Pennantpark Sr Sec Ln Fac II, LLC"/>
  </r>
  <r>
    <s v="Carnegie Dartlet T/L"/>
    <s v="Term Loan"/>
    <x v="14"/>
    <x v="1"/>
    <s v="Assignment"/>
    <s v="Loan"/>
    <s v="Term Loan"/>
    <s v="USD"/>
    <n v="8240187.7199999997"/>
    <n v="8240187.7199999997"/>
    <n v="8240187.7199999997"/>
    <m/>
    <x v="0"/>
    <m/>
    <m/>
    <m/>
    <d v="2030-02-07T00:00:00"/>
    <n v="98.53125"/>
    <d v="2024-04-26T00:00:00"/>
    <d v="2024-05-08T00:00:00"/>
    <m/>
    <n v="161097"/>
    <n v="583669"/>
    <n v="583671"/>
    <m/>
    <n v="21824193"/>
    <n v="10759"/>
    <s v="PSSLF221"/>
    <s v="PENNANTPARK SENIOR SECURED LOAN FACILITY II, LLC"/>
    <s v="Pennantpark Sr Sec Ln Fac II, LLC"/>
  </r>
  <r>
    <s v="Case Works T/L (10/24)"/>
    <s v="Term Loan"/>
    <x v="15"/>
    <x v="1"/>
    <s v="Assignment"/>
    <s v="Loan"/>
    <s v="Term Loan"/>
    <s v="USD"/>
    <n v="5000000"/>
    <n v="5000000"/>
    <n v="5000000"/>
    <m/>
    <x v="0"/>
    <m/>
    <m/>
    <m/>
    <d v="2029-10-01T00:00:00"/>
    <n v="99.15625"/>
    <d v="2024-10-16T00:00:00"/>
    <d v="2024-10-22T00:00:00"/>
    <m/>
    <n v="164128"/>
    <n v="616132"/>
    <n v="616133"/>
    <m/>
    <n v="23430606"/>
    <n v="10759"/>
    <s v="PSSLF221"/>
    <s v="PENNANTPARK SENIOR SECURED LOAN FACILITY II, LLC"/>
    <s v="Pennantpark Sr Sec Ln Fac II, LLC"/>
  </r>
  <r>
    <s v="Case Works T/L (10/24)"/>
    <s v="Term Loan"/>
    <x v="15"/>
    <x v="1"/>
    <s v="Assignment"/>
    <s v="Loan"/>
    <s v="Term Loan"/>
    <s v="USD"/>
    <n v="10000000"/>
    <n v="10000000"/>
    <n v="10000000"/>
    <m/>
    <x v="0"/>
    <m/>
    <m/>
    <m/>
    <d v="2029-10-01T00:00:00"/>
    <n v="99.15625"/>
    <d v="2024-12-12T00:00:00"/>
    <d v="2024-12-16T00:00:00"/>
    <m/>
    <n v="164128"/>
    <n v="616132"/>
    <n v="616133"/>
    <m/>
    <n v="23976106"/>
    <n v="10759"/>
    <s v="PSSLF221"/>
    <s v="PENNANTPARK SENIOR SECURED LOAN FACILITY II, LLC"/>
    <s v="Pennantpark Sr Sec Ln Fac II, LLC"/>
  </r>
  <r>
    <s v="Confluent Health T/L B (10/21)"/>
    <s v="Term Loan B (10/21)"/>
    <x v="16"/>
    <x v="1"/>
    <s v="Assignment"/>
    <s v="Loan"/>
    <s v="Term Loan"/>
    <s v="USD"/>
    <n v="1396380.31"/>
    <n v="1396380.31"/>
    <n v="1396380.31"/>
    <m/>
    <x v="0"/>
    <m/>
    <m/>
    <m/>
    <d v="2028-11-30T00:00:00"/>
    <n v="96.5"/>
    <d v="2023-09-18T00:00:00"/>
    <d v="2023-11-02T00:00:00"/>
    <s v="BBG0131TCJ66"/>
    <n v="131185"/>
    <n v="463747"/>
    <n v="553659"/>
    <m/>
    <n v="20000079"/>
    <n v="10759"/>
    <s v="PSSLF221"/>
    <s v="PENNANTPARK SENIOR SECURED LOAN FACILITY II, LLC"/>
    <s v="Pennantpark Sr Sec Ln Fac II, LLC"/>
  </r>
  <r>
    <s v="Dr. Squatch T/L"/>
    <s v="Term Loan"/>
    <x v="17"/>
    <x v="1"/>
    <s v="Assignment"/>
    <s v="Loan"/>
    <s v="Term Loan"/>
    <s v="USD"/>
    <n v="3958772.67"/>
    <n v="3958772.67"/>
    <n v="3958772.67"/>
    <m/>
    <x v="0"/>
    <m/>
    <m/>
    <m/>
    <d v="2027-08-31T00:00:00"/>
    <n v="98.03125"/>
    <d v="2022-03-18T00:00:00"/>
    <d v="2022-06-01T00:00:00"/>
    <m/>
    <n v="142206"/>
    <n v="455042"/>
    <n v="550292"/>
    <m/>
    <n v="15781121"/>
    <n v="10759"/>
    <s v="PSSLF221"/>
    <s v="PENNANTPARK SENIOR SECURED LOAN FACILITY II, LLC"/>
    <s v="Pennantpark Sr Sec Ln Fac II, LLC"/>
  </r>
  <r>
    <s v="DRS Holdings III T/L"/>
    <s v="Term Loan"/>
    <x v="18"/>
    <x v="1"/>
    <s v="Assignment"/>
    <s v="Loan"/>
    <s v="Term Loan"/>
    <s v="USD"/>
    <n v="509739.31"/>
    <n v="509739.31"/>
    <n v="509739.31"/>
    <m/>
    <x v="0"/>
    <m/>
    <m/>
    <m/>
    <d v="2025-11-01T00:00:00"/>
    <n v="99.4"/>
    <d v="2022-03-15T00:00:00"/>
    <d v="2022-06-03T00:00:00"/>
    <m/>
    <n v="132679"/>
    <n v="387856"/>
    <n v="548650"/>
    <m/>
    <n v="15774711"/>
    <n v="10759"/>
    <s v="PSSLF221"/>
    <s v="PENNANTPARK SENIOR SECURED LOAN FACILITY II, LLC"/>
    <s v="Pennantpark Sr Sec Ln Fac II, LLC"/>
  </r>
  <r>
    <s v="DRS Holdings III T/L"/>
    <s v="Term Loan"/>
    <x v="18"/>
    <x v="1"/>
    <s v="Assignment"/>
    <s v="Loan"/>
    <s v="Term Loan"/>
    <s v="USD"/>
    <n v="1381.98"/>
    <n v="1381.98"/>
    <n v="1381.98"/>
    <m/>
    <x v="0"/>
    <m/>
    <m/>
    <m/>
    <d v="2025-11-01T00:00:00"/>
    <n v="99.4"/>
    <d v="2022-03-15T00:00:00"/>
    <d v="2022-06-03T00:00:00"/>
    <m/>
    <n v="132679"/>
    <n v="387856"/>
    <n v="548653"/>
    <m/>
    <n v="15774711"/>
    <n v="10759"/>
    <s v="PSSLF221"/>
    <s v="PENNANTPARK SENIOR SECURED LOAN FACILITY II, LLC"/>
    <s v="Pennantpark Sr Sec Ln Fac II, LLC"/>
  </r>
  <r>
    <s v="DRS Holdings III T/L (06/21)"/>
    <s v="Term Loan (06/21)"/>
    <x v="18"/>
    <x v="1"/>
    <s v="Assignment"/>
    <s v="Loan"/>
    <s v="Term Loan"/>
    <s v="USD"/>
    <n v="10429.84"/>
    <n v="10429.84"/>
    <n v="10429.84"/>
    <m/>
    <x v="0"/>
    <m/>
    <m/>
    <m/>
    <d v="2025-11-01T00:00:00"/>
    <n v="99"/>
    <d v="2021-06-01T00:00:00"/>
    <d v="2021-06-17T00:00:00"/>
    <s v="BBG01F5M2QX5"/>
    <n v="132679"/>
    <n v="443388"/>
    <n v="548916"/>
    <m/>
    <n v="13951710"/>
    <n v="10759"/>
    <s v="PSSLF221"/>
    <s v="PENNANTPARK SENIOR SECURED LOAN FACILITY II, LLC"/>
    <s v="Pennantpark Sr Sec Ln Fac II, LLC"/>
  </r>
  <r>
    <s v="DRS Holdings III T/L (06/21)"/>
    <s v="Term Loan (06/21)"/>
    <x v="18"/>
    <x v="1"/>
    <s v="Assignment"/>
    <s v="Loan"/>
    <s v="Term Loan"/>
    <s v="USD"/>
    <n v="3777488.69"/>
    <n v="3777488.69"/>
    <n v="3777488.69"/>
    <m/>
    <x v="0"/>
    <m/>
    <m/>
    <m/>
    <d v="2025-11-01T00:00:00"/>
    <n v="99"/>
    <d v="2021-06-01T00:00:00"/>
    <d v="2021-06-17T00:00:00"/>
    <s v="BBG01F5M2QX5"/>
    <n v="132679"/>
    <n v="443388"/>
    <n v="548924"/>
    <m/>
    <n v="13951710"/>
    <n v="10759"/>
    <s v="PSSLF221"/>
    <s v="PENNANTPARK SENIOR SECURED LOAN FACILITY II, LLC"/>
    <s v="Pennantpark Sr Sec Ln Fac II, LLC"/>
  </r>
  <r>
    <s v="Duggal Acquisition T/L (09/24)"/>
    <s v="Term Loan (09/24)"/>
    <x v="19"/>
    <x v="1"/>
    <s v="Assignment"/>
    <s v="Loan"/>
    <s v="Term Loan"/>
    <s v="USD"/>
    <n v="4987500"/>
    <n v="4987500"/>
    <n v="4987500"/>
    <m/>
    <x v="0"/>
    <m/>
    <m/>
    <m/>
    <d v="2030-09-30T00:00:00"/>
    <n v="99.03125"/>
    <d v="2024-10-16T00:00:00"/>
    <d v="2024-10-23T00:00:00"/>
    <m/>
    <n v="164123"/>
    <n v="616101"/>
    <n v="616102"/>
    <m/>
    <n v="23455692"/>
    <n v="10759"/>
    <s v="PSSLF221"/>
    <s v="PENNANTPARK SENIOR SECURED LOAN FACILITY II, LLC"/>
    <s v="Pennantpark Sr Sec Ln Fac II, LLC"/>
  </r>
  <r>
    <s v="EDS Buyer T/L (12/22)"/>
    <s v="Term Loan 12/22"/>
    <x v="20"/>
    <x v="1"/>
    <s v="Assignment"/>
    <s v="Loan"/>
    <s v="Term Loan"/>
    <s v="USD"/>
    <n v="702867"/>
    <n v="702867"/>
    <n v="702867"/>
    <m/>
    <x v="0"/>
    <m/>
    <m/>
    <m/>
    <d v="2028-12-29T00:00:00"/>
    <n v="98.53125"/>
    <d v="2023-01-18T00:00:00"/>
    <d v="2023-02-03T00:00:00"/>
    <m/>
    <n v="149671"/>
    <n v="517861"/>
    <n v="517862"/>
    <m/>
    <n v="17591421"/>
    <n v="10759"/>
    <s v="PSSLF221"/>
    <s v="PENNANTPARK SENIOR SECURED LOAN FACILITY II, LLC"/>
    <s v="Pennantpark Sr Sec Ln Fac II, LLC"/>
  </r>
  <r>
    <s v="Emergency Care Partners 9th Amd T/L A"/>
    <s v="Term Loan A"/>
    <x v="21"/>
    <x v="1"/>
    <s v="Assignment"/>
    <s v="Loan"/>
    <s v="Term Loan"/>
    <s v="USD"/>
    <n v="5985000"/>
    <n v="5985000"/>
    <n v="5985000"/>
    <m/>
    <x v="0"/>
    <m/>
    <m/>
    <m/>
    <d v="2027-10-18T00:00:00"/>
    <n v="99.28125"/>
    <d v="2024-11-11T00:00:00"/>
    <d v="2024-11-15T00:00:00"/>
    <m/>
    <n v="164395"/>
    <n v="619210"/>
    <n v="619211"/>
    <m/>
    <n v="23651330"/>
    <n v="10759"/>
    <s v="PSSLF221"/>
    <s v="PENNANTPARK SENIOR SECURED LOAN FACILITY II, LLC"/>
    <s v="Pennantpark Sr Sec Ln Fac II, LLC"/>
  </r>
  <r>
    <s v="ETE Intermediate II T/L"/>
    <s v="Term Loan (5/23)"/>
    <x v="22"/>
    <x v="1"/>
    <s v="Assignment"/>
    <s v="Loan"/>
    <s v="Term Loan"/>
    <s v="USD"/>
    <n v="4830017.8499999996"/>
    <n v="4830017.8499999996"/>
    <n v="4830017.8499999996"/>
    <m/>
    <x v="0"/>
    <m/>
    <m/>
    <m/>
    <d v="2029-05-29T00:00:00"/>
    <n v="98.03125"/>
    <d v="2023-06-12T00:00:00"/>
    <d v="2023-06-20T00:00:00"/>
    <m/>
    <n v="152998"/>
    <n v="547252"/>
    <n v="547666"/>
    <m/>
    <n v="18931869"/>
    <n v="10759"/>
    <s v="PSSLF221"/>
    <s v="PENNANTPARK SENIOR SECURED LOAN FACILITY II, LLC"/>
    <s v="Pennantpark Sr Sec Ln Fac II, LLC"/>
  </r>
  <r>
    <s v="EVAL Home Health Solutions Intermediate T/L"/>
    <s v="Term Loan"/>
    <x v="23"/>
    <x v="1"/>
    <s v="Assignment"/>
    <s v="Loan"/>
    <s v="Term Loan"/>
    <s v="USD"/>
    <n v="9244940.9900000002"/>
    <n v="9244940.9900000002"/>
    <n v="9244940.9900000002"/>
    <m/>
    <x v="0"/>
    <m/>
    <m/>
    <m/>
    <d v="2030-05-10T00:00:00"/>
    <n v="98.53125"/>
    <d v="2024-07-10T00:00:00"/>
    <d v="2024-07-16T00:00:00"/>
    <m/>
    <n v="162287"/>
    <n v="596550"/>
    <n v="596600"/>
    <m/>
    <n v="22573969"/>
    <n v="10759"/>
    <s v="PSSLF221"/>
    <s v="PENNANTPARK SENIOR SECURED LOAN FACILITY II, LLC"/>
    <s v="Pennantpark Sr Sec Ln Fac II, LLC"/>
  </r>
  <r>
    <s v="Exigo 5/22 T/L"/>
    <s v="Term Loan"/>
    <x v="24"/>
    <x v="1"/>
    <s v="Assignment"/>
    <s v="Loan"/>
    <s v="Term Loan"/>
    <s v="USD"/>
    <n v="2977005.41"/>
    <n v="2977005.41"/>
    <n v="2977005.41"/>
    <m/>
    <x v="0"/>
    <m/>
    <m/>
    <m/>
    <d v="2027-03-15T00:00:00"/>
    <n v="98.53125"/>
    <d v="2022-03-31T00:00:00"/>
    <d v="2022-04-29T00:00:00"/>
    <s v="BBG01KV78L72"/>
    <n v="146241"/>
    <n v="483059"/>
    <n v="545690"/>
    <m/>
    <n v="15780054"/>
    <n v="10759"/>
    <s v="PSSLF221"/>
    <s v="PENNANTPARK SENIOR SECURED LOAN FACILITY II, LLC"/>
    <s v="Pennantpark Sr Sec Ln Fac II, LLC"/>
  </r>
  <r>
    <s v="GGG Midco DD T/L"/>
    <s v="Delayed Draw Term Loan"/>
    <x v="25"/>
    <x v="1"/>
    <s v="Assignment"/>
    <s v="Loan"/>
    <s v="Delayed Draw Loan"/>
    <s v="USD"/>
    <n v="4987500"/>
    <n v="4987500"/>
    <n v="4987500"/>
    <m/>
    <x v="0"/>
    <m/>
    <m/>
    <m/>
    <d v="2030-09-27T00:00:00"/>
    <n v="99.03125"/>
    <d v="2024-12-12T00:00:00"/>
    <d v="2024-12-17T00:00:00"/>
    <m/>
    <n v="164165"/>
    <n v="620388"/>
    <n v="630479"/>
    <m/>
    <n v="23976270"/>
    <n v="10759"/>
    <s v="PSSLF221"/>
    <s v="PENNANTPARK SENIOR SECURED LOAN FACILITY II, LLC"/>
    <s v="Pennantpark Sr Sec Ln Fac II, LLC"/>
  </r>
  <r>
    <s v="GGG Midco T/L"/>
    <s v="Term Loan"/>
    <x v="25"/>
    <x v="1"/>
    <s v="Assignment"/>
    <s v="Loan"/>
    <s v="Term Loan"/>
    <s v="USD"/>
    <n v="4987500"/>
    <n v="4987500"/>
    <n v="4987500"/>
    <m/>
    <x v="0"/>
    <m/>
    <m/>
    <m/>
    <d v="2030-09-27T00:00:00"/>
    <n v="99.03125"/>
    <d v="2024-10-16T00:00:00"/>
    <d v="2024-10-22T00:00:00"/>
    <m/>
    <n v="164165"/>
    <n v="616663"/>
    <n v="616667"/>
    <m/>
    <n v="23431097"/>
    <n v="10759"/>
    <s v="PSSLF221"/>
    <s v="PENNANTPARK SENIOR SECURED LOAN FACILITY II, LLC"/>
    <s v="Pennantpark Sr Sec Ln Fac II, LLC"/>
  </r>
  <r>
    <s v="Graffiti Buyer T/L (4/24)"/>
    <s v="Term Loan (4/24)"/>
    <x v="26"/>
    <x v="1"/>
    <s v="Assignment"/>
    <s v="Loan"/>
    <s v="Term Loan"/>
    <s v="USD"/>
    <n v="1398082.26"/>
    <n v="1398082.26"/>
    <n v="1398082.26"/>
    <m/>
    <x v="0"/>
    <m/>
    <m/>
    <m/>
    <d v="2027-08-10T00:00:00"/>
    <n v="98.75"/>
    <d v="2024-04-29T00:00:00"/>
    <d v="2024-04-29T00:00:00"/>
    <m/>
    <n v="141941"/>
    <n v="594658"/>
    <n v="594659"/>
    <m/>
    <n v="21796340"/>
    <n v="10759"/>
    <s v="PSSLF221"/>
    <s v="PENNANTPARK SENIOR SECURED LOAN FACILITY II, LLC"/>
    <s v="Pennantpark Sr Sec Ln Fac II, LLC"/>
  </r>
  <r>
    <s v="Harris &amp; Co DD T/L A (02/25)"/>
    <s v="Delayed Draw Term Loan A (02/25)"/>
    <x v="27"/>
    <x v="1"/>
    <s v="Assignment"/>
    <s v="Loan"/>
    <s v="Delayed Draw Loan"/>
    <s v="USD"/>
    <n v="9252500"/>
    <n v="9252500"/>
    <n v="9252500"/>
    <m/>
    <x v="0"/>
    <m/>
    <m/>
    <m/>
    <d v="2030-08-09T00:00:00"/>
    <n v="99.15625"/>
    <d v="2024-11-26T00:00:00"/>
    <d v="2024-12-02T00:00:00"/>
    <m/>
    <n v="163791"/>
    <n v="636327"/>
    <n v="636328"/>
    <m/>
    <n v="24669789"/>
    <n v="10759"/>
    <s v="PSSLF221"/>
    <s v="PENNANTPARK SENIOR SECURED LOAN FACILITY II, LLC"/>
    <s v="Pennantpark Sr Sec Ln Fac II, LLC"/>
  </r>
  <r>
    <s v="HARRIS &amp; CO T/L"/>
    <s v="Term Loan"/>
    <x v="27"/>
    <x v="1"/>
    <s v="Assignment"/>
    <s v="Loan"/>
    <s v="Term Loan"/>
    <s v="USD"/>
    <n v="4987500"/>
    <n v="4987500"/>
    <n v="4987500"/>
    <m/>
    <x v="0"/>
    <m/>
    <m/>
    <m/>
    <d v="2030-08-09T00:00:00"/>
    <n v="99.15625"/>
    <d v="2024-10-16T00:00:00"/>
    <d v="2024-10-22T00:00:00"/>
    <m/>
    <n v="163791"/>
    <n v="612273"/>
    <n v="612285"/>
    <m/>
    <n v="23431120"/>
    <n v="10759"/>
    <s v="PSSLF221"/>
    <s v="PENNANTPARK SENIOR SECURED LOAN FACILITY II, LLC"/>
    <s v="Pennantpark Sr Sec Ln Fac II, LLC"/>
  </r>
  <r>
    <s v="HEC Purchaser T/L A (06/24)"/>
    <s v="Term Loan A (06/24)"/>
    <x v="28"/>
    <x v="1"/>
    <s v="Assignment"/>
    <s v="Loan"/>
    <s v="Term Loan"/>
    <s v="USD"/>
    <n v="3681500"/>
    <n v="3681500"/>
    <n v="3681500"/>
    <m/>
    <x v="0"/>
    <m/>
    <m/>
    <m/>
    <d v="2029-06-18T00:00:00"/>
    <n v="98.78125"/>
    <d v="2024-07-10T00:00:00"/>
    <d v="2024-07-26T00:00:00"/>
    <m/>
    <n v="163209"/>
    <n v="606205"/>
    <n v="606206"/>
    <m/>
    <n v="22665770"/>
    <n v="10759"/>
    <s v="PSSLF221"/>
    <s v="PENNANTPARK SENIOR SECURED LOAN FACILITY II, LLC"/>
    <s v="Pennantpark Sr Sec Ln Fac II, LLC"/>
  </r>
  <r>
    <s v="Huckabee Acquisition T/L VT1 (MOREgroup Holdings)"/>
    <s v="Term Loan"/>
    <x v="29"/>
    <x v="1"/>
    <s v="Assignment"/>
    <s v="Loan"/>
    <s v="Term Loan"/>
    <s v="USD"/>
    <n v="4002016.06"/>
    <n v="4002016.06"/>
    <n v="4002016.06"/>
    <m/>
    <x v="0"/>
    <m/>
    <m/>
    <m/>
    <d v="2030-01-16T00:00:00"/>
    <n v="98.53125"/>
    <d v="2024-01-19T00:00:00"/>
    <d v="2024-02-02T00:00:00"/>
    <m/>
    <n v="160776"/>
    <n v="580120"/>
    <n v="580127"/>
    <m/>
    <n v="20854927"/>
    <n v="10759"/>
    <s v="PSSLF221"/>
    <s v="PENNANTPARK SENIOR SECURED LOAN FACILITY II, LLC"/>
    <s v="Pennantpark Sr Sec Ln Fac II, LLC"/>
  </r>
  <r>
    <s v="HW Holdco Incremental T/L"/>
    <s v="Term Loan"/>
    <x v="30"/>
    <x v="1"/>
    <s v="Assignment"/>
    <s v="Loan"/>
    <s v="Term Loan"/>
    <s v="USD"/>
    <n v="503060.97"/>
    <n v="503060.97"/>
    <n v="503060.97"/>
    <m/>
    <x v="0"/>
    <m/>
    <m/>
    <m/>
    <d v="2026-05-10T00:00:00"/>
    <n v="98.5"/>
    <d v="2024-03-01T00:00:00"/>
    <d v="2024-03-01T00:00:00"/>
    <m/>
    <n v="129423"/>
    <n v="586621"/>
    <n v="586622"/>
    <m/>
    <n v="21243468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162132.4088"/>
    <n v="162132.4088"/>
    <n v="162132.4088"/>
    <m/>
    <x v="1"/>
    <m/>
    <m/>
    <m/>
    <d v="2025-01-31T00:00:00"/>
    <n v="98.25"/>
    <d v="2021-03-31T00:00:00"/>
    <d v="2021-03-31T00:00:00"/>
    <s v="BBG00PKS0KD1"/>
    <n v="128304"/>
    <n v="355871"/>
    <n v="550335"/>
    <m/>
    <n v="13737050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243818.64360000001"/>
    <n v="243818.64360000001"/>
    <n v="243818.64360000001"/>
    <m/>
    <x v="1"/>
    <m/>
    <m/>
    <m/>
    <d v="2025-01-31T00:00:00"/>
    <n v="100"/>
    <d v="2021-04-09T00:00:00"/>
    <d v="2021-04-23T00:00:00"/>
    <s v="BBG00PKS0KD1"/>
    <n v="128304"/>
    <n v="355871"/>
    <n v="550335"/>
    <m/>
    <n v="1368609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81.90479999999999"/>
    <n v="181.90479999999999"/>
    <n v="181.90479999999999"/>
    <m/>
    <x v="1"/>
    <m/>
    <m/>
    <m/>
    <d v="2025-01-31T00:00:00"/>
    <n v="100"/>
    <d v="2023-06-30T00:00:00"/>
    <d v="2023-06-30T00:00:00"/>
    <s v="BBG00PKS0KD1"/>
    <n v="128304"/>
    <n v="355871"/>
    <n v="550335"/>
    <m/>
    <n v="19212636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2357.8107"/>
    <n v="2357.8107"/>
    <n v="2357.8107"/>
    <m/>
    <x v="1"/>
    <m/>
    <m/>
    <m/>
    <d v="2025-01-31T00:00:00"/>
    <n v="100"/>
    <d v="2023-09-29T00:00:00"/>
    <d v="2023-09-29T00:00:00"/>
    <s v="BBG00PKS0KD1"/>
    <n v="128304"/>
    <n v="355871"/>
    <n v="550335"/>
    <m/>
    <n v="2000246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2363.232"/>
    <n v="2363.232"/>
    <n v="2363.232"/>
    <m/>
    <x v="1"/>
    <m/>
    <m/>
    <m/>
    <d v="2025-01-31T00:00:00"/>
    <n v="100"/>
    <d v="2023-12-29T00:00:00"/>
    <d v="2023-12-29T00:00:00"/>
    <s v="BBG00PKS0KD1"/>
    <n v="128304"/>
    <n v="355871"/>
    <n v="550335"/>
    <m/>
    <n v="2067405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2342.6554999999998"/>
    <n v="2342.6554999999998"/>
    <n v="2342.6554999999998"/>
    <m/>
    <x v="1"/>
    <m/>
    <m/>
    <m/>
    <d v="2025-01-31T00:00:00"/>
    <n v="100"/>
    <d v="2024-03-28T00:00:00"/>
    <d v="2024-03-28T00:00:00"/>
    <s v="BBG00PKS0KD1"/>
    <n v="128304"/>
    <n v="355871"/>
    <n v="550335"/>
    <m/>
    <n v="21469037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337389.28490000003"/>
    <n v="337389.28490000003"/>
    <n v="337389.28490000003"/>
    <m/>
    <x v="1"/>
    <m/>
    <m/>
    <m/>
    <d v="2025-01-31T00:00:00"/>
    <n v="93"/>
    <d v="2024-05-20T00:00:00"/>
    <d v="2024-06-04T00:00:00"/>
    <s v="BBG00PKS0KD1"/>
    <n v="128304"/>
    <n v="355871"/>
    <n v="550335"/>
    <m/>
    <n v="2203409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5682.3351000000002"/>
    <n v="5682.3351000000002"/>
    <n v="5682.3351000000002"/>
    <m/>
    <x v="1"/>
    <m/>
    <m/>
    <m/>
    <d v="2025-01-31T00:00:00"/>
    <n v="100"/>
    <d v="2024-07-26T00:00:00"/>
    <d v="2024-07-26T00:00:00"/>
    <s v="BBG00PKS0KD1"/>
    <n v="128304"/>
    <n v="355871"/>
    <n v="550335"/>
    <m/>
    <n v="23496951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8375.0810999999994"/>
    <n v="8375.0810999999994"/>
    <n v="8375.0810999999994"/>
    <m/>
    <x v="1"/>
    <m/>
    <m/>
    <m/>
    <d v="2025-01-31T00:00:00"/>
    <n v="100"/>
    <d v="2024-09-30T00:00:00"/>
    <d v="2024-09-30T00:00:00"/>
    <s v="BBG00PKS0KD1"/>
    <n v="128304"/>
    <n v="355871"/>
    <n v="550335"/>
    <m/>
    <n v="23497050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3113.8225"/>
    <n v="13113.8225"/>
    <n v="13113.8225"/>
    <m/>
    <x v="1"/>
    <m/>
    <m/>
    <m/>
    <d v="2025-01-31T00:00:00"/>
    <n v="100"/>
    <d v="2025-01-15T00:00:00"/>
    <d v="2025-01-15T00:00:00"/>
    <s v="BBG00PKS0KD1"/>
    <n v="128304"/>
    <n v="355871"/>
    <n v="550335"/>
    <m/>
    <n v="24437915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3444.681"/>
    <n v="13444.681"/>
    <n v="13444.681"/>
    <m/>
    <x v="1"/>
    <m/>
    <m/>
    <m/>
    <d v="2025-01-31T00:00:00"/>
    <n v="100"/>
    <d v="2025-01-15T00:00:00"/>
    <d v="2025-01-15T00:00:00"/>
    <s v="BBG00PKS0KD1"/>
    <n v="128304"/>
    <n v="355871"/>
    <n v="550335"/>
    <m/>
    <n v="24518711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2223228.2511999998"/>
    <n v="2223228.2511999998"/>
    <n v="2223228.2511999998"/>
    <m/>
    <x v="0"/>
    <m/>
    <m/>
    <m/>
    <d v="2025-01-31T00:00:00"/>
    <n v="98.25"/>
    <d v="2021-03-31T00:00:00"/>
    <d v="2021-03-31T00:00:00"/>
    <s v="BBG00PKS0KD1"/>
    <n v="128304"/>
    <n v="355871"/>
    <n v="550321"/>
    <m/>
    <n v="13737050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3343344.4964000001"/>
    <n v="3343344.4964000001"/>
    <n v="3343344.4964000001"/>
    <m/>
    <x v="0"/>
    <m/>
    <m/>
    <m/>
    <d v="2025-01-31T00:00:00"/>
    <n v="100"/>
    <d v="2021-04-09T00:00:00"/>
    <d v="2021-04-23T00:00:00"/>
    <s v="BBG00PKS0KD1"/>
    <n v="128304"/>
    <n v="355871"/>
    <n v="550321"/>
    <m/>
    <n v="1368609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2494.3552"/>
    <n v="2494.3552"/>
    <n v="2494.3552"/>
    <m/>
    <x v="0"/>
    <m/>
    <m/>
    <m/>
    <d v="2025-01-31T00:00:00"/>
    <n v="100"/>
    <d v="2023-06-30T00:00:00"/>
    <d v="2023-06-30T00:00:00"/>
    <s v="BBG00PKS0KD1"/>
    <n v="128304"/>
    <n v="355871"/>
    <n v="550321"/>
    <m/>
    <n v="19212636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32331.299299999999"/>
    <n v="32331.299299999999"/>
    <n v="32331.299299999999"/>
    <m/>
    <x v="0"/>
    <m/>
    <m/>
    <m/>
    <d v="2025-01-31T00:00:00"/>
    <n v="100"/>
    <d v="2023-09-29T00:00:00"/>
    <d v="2023-09-29T00:00:00"/>
    <s v="BBG00PKS0KD1"/>
    <n v="128304"/>
    <n v="355871"/>
    <n v="550321"/>
    <m/>
    <n v="2000246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32405.637999999999"/>
    <n v="32405.637999999999"/>
    <n v="32405.637999999999"/>
    <m/>
    <x v="0"/>
    <m/>
    <m/>
    <m/>
    <d v="2025-01-31T00:00:00"/>
    <n v="100"/>
    <d v="2023-12-29T00:00:00"/>
    <d v="2023-12-29T00:00:00"/>
    <s v="BBG00PKS0KD1"/>
    <n v="128304"/>
    <n v="355871"/>
    <n v="550321"/>
    <m/>
    <n v="2067405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32123.484499999999"/>
    <n v="32123.484499999999"/>
    <n v="32123.484499999999"/>
    <m/>
    <x v="0"/>
    <m/>
    <m/>
    <m/>
    <d v="2025-01-31T00:00:00"/>
    <n v="100"/>
    <d v="2024-03-28T00:00:00"/>
    <d v="2024-03-28T00:00:00"/>
    <s v="BBG00PKS0KD1"/>
    <n v="128304"/>
    <n v="355871"/>
    <n v="550321"/>
    <m/>
    <n v="21469037"/>
    <n v="10759"/>
    <s v="PSSLF221"/>
    <s v="PENNANTPARK SENIOR SECURED LOAN FACILITY II, LLC"/>
    <s v="Pennantpark Sr Sec Ln Fac II, LLC"/>
  </r>
  <r>
    <s v="Integrative Nutrition T/L"/>
    <s v="Term Loan"/>
    <x v="31"/>
    <x v="1"/>
    <s v="Assignment"/>
    <s v="Loan"/>
    <s v="Term Loan"/>
    <s v="USD"/>
    <n v="4626424.7550999997"/>
    <n v="4626424.7550999997"/>
    <n v="4626424.7550999997"/>
    <m/>
    <x v="0"/>
    <m/>
    <m/>
    <m/>
    <d v="2025-01-31T00:00:00"/>
    <n v="93"/>
    <d v="2024-05-20T00:00:00"/>
    <d v="2024-06-04T00:00:00"/>
    <s v="BBG00PKS0KD1"/>
    <n v="128304"/>
    <n v="355871"/>
    <n v="550321"/>
    <m/>
    <n v="22034097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77918.584900000002"/>
    <n v="77918.584900000002"/>
    <n v="77918.584900000002"/>
    <m/>
    <x v="0"/>
    <m/>
    <m/>
    <m/>
    <d v="2025-01-31T00:00:00"/>
    <n v="100"/>
    <d v="2024-07-26T00:00:00"/>
    <d v="2024-07-26T00:00:00"/>
    <s v="BBG00PKS0KD1"/>
    <n v="128304"/>
    <n v="355871"/>
    <n v="550321"/>
    <m/>
    <n v="23496951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14842.65889999999"/>
    <n v="114842.65889999999"/>
    <n v="114842.65889999999"/>
    <m/>
    <x v="0"/>
    <m/>
    <m/>
    <m/>
    <d v="2025-01-31T00:00:00"/>
    <n v="100"/>
    <d v="2024-09-30T00:00:00"/>
    <d v="2024-09-30T00:00:00"/>
    <s v="BBG00PKS0KD1"/>
    <n v="128304"/>
    <n v="355871"/>
    <n v="550321"/>
    <m/>
    <n v="23497050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79822.28750000001"/>
    <n v="179822.28750000001"/>
    <n v="179822.28750000001"/>
    <m/>
    <x v="0"/>
    <m/>
    <m/>
    <m/>
    <d v="2025-01-31T00:00:00"/>
    <n v="100"/>
    <d v="2025-01-15T00:00:00"/>
    <d v="2025-01-15T00:00:00"/>
    <s v="BBG00PKS0KD1"/>
    <n v="128304"/>
    <n v="355871"/>
    <n v="550321"/>
    <m/>
    <n v="24437915"/>
    <n v="10759"/>
    <s v="PSSLF221"/>
    <s v="PENNANTPARK SENIOR SECURED LOAN FACILITY II, LLC"/>
    <s v="Pennantpark Sr Sec Ln Fac II, LLC"/>
  </r>
  <r>
    <s v="Integrative Nutrition T/L"/>
    <s v="Term Loan"/>
    <x v="31"/>
    <x v="1"/>
    <m/>
    <s v="Loan"/>
    <s v="Term Loan"/>
    <s v="USD"/>
    <n v="184359.15900000001"/>
    <n v="184359.15900000001"/>
    <n v="184359.15900000001"/>
    <m/>
    <x v="0"/>
    <m/>
    <m/>
    <m/>
    <d v="2025-01-31T00:00:00"/>
    <n v="100"/>
    <d v="2025-01-15T00:00:00"/>
    <d v="2025-01-15T00:00:00"/>
    <s v="BBG00PKS0KD1"/>
    <n v="128304"/>
    <n v="355871"/>
    <n v="550321"/>
    <m/>
    <n v="24518711"/>
    <n v="10759"/>
    <s v="PSSLF221"/>
    <s v="PENNANTPARK SENIOR SECURED LOAN FACILITY II, LLC"/>
    <s v="Pennantpark Sr Sec Ln Fac II, LLC"/>
  </r>
  <r>
    <s v="Inventus Power T/L (06/23)"/>
    <s v="Term Loan (06/23)"/>
    <x v="32"/>
    <x v="1"/>
    <s v="Assignment"/>
    <s v="Loan"/>
    <s v="Term Loan"/>
    <s v="USD"/>
    <n v="1144264.1399999999"/>
    <n v="1144264.1399999999"/>
    <n v="1144264.1399999999"/>
    <m/>
    <x v="0"/>
    <m/>
    <m/>
    <m/>
    <d v="2025-06-30T00:00:00"/>
    <n v="98.03125"/>
    <d v="2023-07-11T00:00:00"/>
    <d v="2023-07-24T00:00:00"/>
    <m/>
    <n v="113063"/>
    <n v="549712"/>
    <n v="549713"/>
    <m/>
    <n v="19402351"/>
    <n v="10759"/>
    <s v="PSSLF221"/>
    <s v="PENNANTPARK SENIOR SECURED LOAN FACILITY II, LLC"/>
    <s v="Pennantpark Sr Sec Ln Fac II, LLC"/>
  </r>
  <r>
    <s v="Kinetic Purchaser 11/21 T/L"/>
    <s v="Term Loan"/>
    <x v="33"/>
    <x v="1"/>
    <s v="Assignment"/>
    <s v="Loan"/>
    <s v="Term Loan"/>
    <s v="USD"/>
    <n v="1487019.53"/>
    <n v="1487019.53"/>
    <n v="1487019.53"/>
    <m/>
    <x v="0"/>
    <m/>
    <m/>
    <m/>
    <d v="2027-11-10T00:00:00"/>
    <n v="99"/>
    <d v="2022-06-10T00:00:00"/>
    <d v="2022-06-10T00:00:00"/>
    <s v="BBG01J1P3NS6"/>
    <n v="144053"/>
    <n v="466059"/>
    <n v="552460"/>
    <m/>
    <n v="16220238"/>
    <n v="10759"/>
    <s v="PSSLF221"/>
    <s v="PENNANTPARK SENIOR SECURED LOAN FACILITY II, LLC"/>
    <s v="Pennantpark Sr Sec Ln Fac II, LLC"/>
  </r>
  <r>
    <s v="Kinetic Purchaser 11/21 T/L"/>
    <s v="Term Loan"/>
    <x v="33"/>
    <x v="1"/>
    <s v="Assignment"/>
    <s v="Loan"/>
    <s v="Term Loan"/>
    <s v="USD"/>
    <n v="3998212.5"/>
    <n v="3998212.5"/>
    <n v="3998212.5"/>
    <m/>
    <x v="0"/>
    <m/>
    <m/>
    <m/>
    <d v="2027-11-10T00:00:00"/>
    <n v="96"/>
    <d v="2022-07-08T00:00:00"/>
    <d v="2022-07-13T00:00:00"/>
    <s v="BBG01J1P3NS6"/>
    <n v="144053"/>
    <n v="466059"/>
    <n v="552460"/>
    <m/>
    <n v="16827012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s v="Assignment"/>
    <s v="Loan"/>
    <s v="Term Loan"/>
    <s v="USD"/>
    <n v="301140.63740000001"/>
    <n v="301140.63740000001"/>
    <n v="301140.63740000001"/>
    <m/>
    <x v="1"/>
    <m/>
    <m/>
    <m/>
    <d v="2026-03-18T00:00:00"/>
    <n v="97.78125"/>
    <d v="2021-10-14T00:00:00"/>
    <d v="2021-12-20T00:00:00"/>
    <m/>
    <n v="133092"/>
    <n v="454420"/>
    <n v="592170"/>
    <m/>
    <n v="14773168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3931.3069999999998"/>
    <n v="3931.3069999999998"/>
    <n v="3931.3069999999998"/>
    <m/>
    <x v="1"/>
    <m/>
    <m/>
    <m/>
    <d v="2026-03-18T00:00:00"/>
    <n v="100"/>
    <d v="2024-03-08T00:00:00"/>
    <d v="2024-03-08T00:00:00"/>
    <m/>
    <n v="133092"/>
    <n v="454420"/>
    <n v="592170"/>
    <m/>
    <n v="21618278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3889.6673000000001"/>
    <n v="3889.6673000000001"/>
    <n v="3889.6673000000001"/>
    <m/>
    <x v="1"/>
    <m/>
    <m/>
    <m/>
    <d v="2026-03-18T00:00:00"/>
    <n v="100"/>
    <d v="2024-04-30T00:00:00"/>
    <d v="2024-04-30T00:00:00"/>
    <m/>
    <n v="133092"/>
    <n v="454420"/>
    <n v="592170"/>
    <m/>
    <n v="21808883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s v="Assignment"/>
    <s v="Loan"/>
    <s v="Term Loan"/>
    <s v="USD"/>
    <n v="282365.4302"/>
    <n v="282365.4302"/>
    <n v="282365.4302"/>
    <m/>
    <x v="1"/>
    <m/>
    <m/>
    <m/>
    <d v="2026-03-18T00:00:00"/>
    <n v="99"/>
    <d v="2024-05-20T00:00:00"/>
    <d v="2024-06-04T00:00:00"/>
    <m/>
    <n v="133092"/>
    <n v="454420"/>
    <n v="592170"/>
    <m/>
    <n v="22034539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7783.5397000000003"/>
    <n v="7783.5397000000003"/>
    <n v="7783.5397000000003"/>
    <m/>
    <x v="1"/>
    <m/>
    <m/>
    <m/>
    <d v="2026-03-18T00:00:00"/>
    <n v="100"/>
    <d v="2024-07-31T00:00:00"/>
    <d v="2024-07-31T00:00:00"/>
    <m/>
    <n v="133092"/>
    <n v="454420"/>
    <n v="592170"/>
    <m/>
    <n v="23435615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7730.8317999999999"/>
    <n v="7730.8317999999999"/>
    <n v="7730.8317999999999"/>
    <m/>
    <x v="1"/>
    <m/>
    <m/>
    <m/>
    <d v="2026-03-18T00:00:00"/>
    <n v="100"/>
    <d v="2024-10-31T00:00:00"/>
    <d v="2024-10-31T00:00:00"/>
    <m/>
    <n v="133092"/>
    <n v="454420"/>
    <n v="592170"/>
    <m/>
    <n v="23708652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7909.1665999999996"/>
    <n v="7909.1665999999996"/>
    <n v="7909.1665999999996"/>
    <m/>
    <x v="1"/>
    <m/>
    <m/>
    <m/>
    <d v="2026-03-18T00:00:00"/>
    <n v="100"/>
    <d v="2025-01-31T00:00:00"/>
    <d v="2025-01-31T00:00:00"/>
    <m/>
    <n v="133092"/>
    <n v="454420"/>
    <n v="592170"/>
    <m/>
    <n v="24619368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s v="Assignment"/>
    <s v="Loan"/>
    <s v="Term Loan"/>
    <s v="USD"/>
    <n v="4511930.4025999997"/>
    <n v="4511930.4025999997"/>
    <n v="4511930.4025999997"/>
    <m/>
    <x v="0"/>
    <m/>
    <m/>
    <m/>
    <d v="2026-03-18T00:00:00"/>
    <n v="97.78125"/>
    <d v="2021-10-14T00:00:00"/>
    <d v="2021-12-20T00:00:00"/>
    <m/>
    <n v="133092"/>
    <n v="454420"/>
    <n v="558770"/>
    <m/>
    <n v="14773168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58901.993000000002"/>
    <n v="58901.993000000002"/>
    <n v="58901.993000000002"/>
    <m/>
    <x v="0"/>
    <m/>
    <m/>
    <m/>
    <d v="2026-03-18T00:00:00"/>
    <n v="100"/>
    <d v="2024-03-08T00:00:00"/>
    <d v="2024-03-08T00:00:00"/>
    <m/>
    <n v="133092"/>
    <n v="454420"/>
    <n v="558770"/>
    <m/>
    <n v="21618278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58278.112699999998"/>
    <n v="58278.112699999998"/>
    <n v="58278.112699999998"/>
    <m/>
    <x v="0"/>
    <m/>
    <m/>
    <m/>
    <d v="2026-03-18T00:00:00"/>
    <n v="100"/>
    <d v="2024-04-30T00:00:00"/>
    <d v="2024-04-30T00:00:00"/>
    <m/>
    <n v="133092"/>
    <n v="454420"/>
    <n v="558770"/>
    <m/>
    <n v="21808883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s v="Assignment"/>
    <s v="Loan"/>
    <s v="Term Loan"/>
    <s v="USD"/>
    <n v="4230625.1997999996"/>
    <n v="4230625.1997999996"/>
    <n v="4230625.1997999996"/>
    <m/>
    <x v="0"/>
    <m/>
    <m/>
    <m/>
    <d v="2026-03-18T00:00:00"/>
    <n v="99"/>
    <d v="2024-05-20T00:00:00"/>
    <d v="2024-06-04T00:00:00"/>
    <m/>
    <n v="133092"/>
    <n v="454420"/>
    <n v="558770"/>
    <m/>
    <n v="22034539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116619.2303"/>
    <n v="116619.2303"/>
    <n v="116619.2303"/>
    <m/>
    <x v="0"/>
    <m/>
    <m/>
    <m/>
    <d v="2026-03-18T00:00:00"/>
    <n v="100"/>
    <d v="2024-07-31T00:00:00"/>
    <d v="2024-07-31T00:00:00"/>
    <m/>
    <n v="133092"/>
    <n v="454420"/>
    <n v="558770"/>
    <m/>
    <n v="23435615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115829.51820000001"/>
    <n v="115829.51820000001"/>
    <n v="115829.51820000001"/>
    <m/>
    <x v="0"/>
    <m/>
    <m/>
    <m/>
    <d v="2026-03-18T00:00:00"/>
    <n v="100"/>
    <d v="2024-10-31T00:00:00"/>
    <d v="2024-10-31T00:00:00"/>
    <m/>
    <n v="133092"/>
    <n v="454420"/>
    <n v="558770"/>
    <m/>
    <n v="23708652"/>
    <n v="10759"/>
    <s v="PSSLF221"/>
    <s v="PENNANTPARK SENIOR SECURED LOAN FACILITY II, LLC"/>
    <s v="Pennantpark Sr Sec Ln Fac II, LLC"/>
  </r>
  <r>
    <s v="Lash Opco Restatement T/L--MC178414"/>
    <s v="Restatement Term Loan"/>
    <x v="34"/>
    <x v="1"/>
    <m/>
    <s v="Loan"/>
    <s v="Term Loan"/>
    <s v="USD"/>
    <n v="118501.4734"/>
    <n v="118501.4734"/>
    <n v="118501.4734"/>
    <m/>
    <x v="0"/>
    <m/>
    <m/>
    <m/>
    <d v="2026-03-18T00:00:00"/>
    <n v="100"/>
    <d v="2025-01-31T00:00:00"/>
    <d v="2025-01-31T00:00:00"/>
    <m/>
    <n v="133092"/>
    <n v="454420"/>
    <n v="558770"/>
    <m/>
    <n v="24619368"/>
    <n v="10759"/>
    <s v="PSSLF221"/>
    <s v="PENNANTPARK SENIOR SECURED LOAN FACILITY II, LLC"/>
    <s v="Pennantpark Sr Sec Ln Fac II, LLC"/>
  </r>
  <r>
    <s v="LAV Gear Holdings 8th AmendIncremental T/L"/>
    <s v="Term Loan"/>
    <x v="35"/>
    <x v="1"/>
    <s v="Assignment"/>
    <s v="Loan"/>
    <s v="Term Loan"/>
    <s v="USD"/>
    <n v="62582.0386"/>
    <n v="62582.0386"/>
    <n v="62582.0386"/>
    <m/>
    <x v="1"/>
    <m/>
    <m/>
    <m/>
    <d v="2025-10-31T00:00:00"/>
    <n v="97.8"/>
    <d v="2024-01-12T00:00:00"/>
    <d v="2024-01-26T00:00:00"/>
    <m/>
    <n v="128690"/>
    <n v="580579"/>
    <n v="635598"/>
    <m/>
    <n v="20832550"/>
    <n v="10759"/>
    <s v="PSSLF221"/>
    <s v="PENNANTPARK SENIOR SECURED LOAN FACILITY II, LLC"/>
    <s v="Pennantpark Sr Sec Ln Fac II, LLC"/>
  </r>
  <r>
    <s v="LAV Gear Holdings 8th AmendIncremental T/L"/>
    <s v="Term Loan"/>
    <x v="35"/>
    <x v="1"/>
    <m/>
    <s v="Loan"/>
    <s v="Term Loan"/>
    <s v="USD"/>
    <n v="1824.3314"/>
    <n v="1824.3314"/>
    <n v="1824.3314"/>
    <m/>
    <x v="1"/>
    <m/>
    <m/>
    <m/>
    <d v="2025-10-31T00:00:00"/>
    <n v="100"/>
    <d v="2025-02-10T00:00:00"/>
    <d v="2025-02-10T00:00:00"/>
    <m/>
    <n v="128690"/>
    <n v="580579"/>
    <n v="635598"/>
    <m/>
    <n v="24593622"/>
    <n v="10759"/>
    <s v="PSSLF221"/>
    <s v="PENNANTPARK SENIOR SECURED LOAN FACILITY II, LLC"/>
    <s v="Pennantpark Sr Sec Ln Fac II, LLC"/>
  </r>
  <r>
    <s v="LAV Gear Holdings 8th AmendIncremental T/L"/>
    <s v="Term Loan"/>
    <x v="35"/>
    <x v="1"/>
    <s v="Assignment"/>
    <s v="Loan"/>
    <s v="Term Loan"/>
    <s v="USD"/>
    <n v="2146820.2313999999"/>
    <n v="2146820.2313999999"/>
    <n v="2146820.2313999999"/>
    <m/>
    <x v="0"/>
    <m/>
    <m/>
    <m/>
    <d v="2025-10-31T00:00:00"/>
    <n v="97.8"/>
    <d v="2024-01-12T00:00:00"/>
    <d v="2024-01-26T00:00:00"/>
    <m/>
    <n v="128690"/>
    <n v="580579"/>
    <n v="583109"/>
    <m/>
    <n v="20832550"/>
    <n v="10759"/>
    <s v="PSSLF221"/>
    <s v="PENNANTPARK SENIOR SECURED LOAN FACILITY II, LLC"/>
    <s v="Pennantpark Sr Sec Ln Fac II, LLC"/>
  </r>
  <r>
    <s v="LAV Gear Holdings 8th AmendIncremental T/L"/>
    <s v="Term Loan"/>
    <x v="35"/>
    <x v="1"/>
    <m/>
    <s v="Loan"/>
    <s v="Term Loan"/>
    <s v="USD"/>
    <n v="62582.0386"/>
    <n v="62582.0386"/>
    <n v="62582.0386"/>
    <m/>
    <x v="0"/>
    <m/>
    <m/>
    <m/>
    <d v="2025-10-31T00:00:00"/>
    <n v="100"/>
    <d v="2025-02-10T00:00:00"/>
    <d v="2025-02-10T00:00:00"/>
    <m/>
    <n v="128690"/>
    <n v="580579"/>
    <n v="583109"/>
    <m/>
    <n v="24593622"/>
    <n v="10759"/>
    <s v="PSSLF221"/>
    <s v="PENNANTPARK SENIOR SECURED LOAN FACILITY II, LLC"/>
    <s v="Pennantpark Sr Sec Ln Fac II, LLC"/>
  </r>
  <r>
    <s v="LAV Gear T/L"/>
    <s v="Term Loan"/>
    <x v="35"/>
    <x v="1"/>
    <s v="Assignment"/>
    <s v="Loan"/>
    <s v="Term Loan"/>
    <s v="USD"/>
    <n v="2208261.2606000002"/>
    <n v="2208261.2606000002"/>
    <n v="2208261.2606000002"/>
    <m/>
    <x v="0"/>
    <m/>
    <m/>
    <m/>
    <d v="2025-10-31T00:00:00"/>
    <n v="99.784330699999998"/>
    <d v="2023-08-14T00:00:00"/>
    <d v="2023-09-07T00:00:00"/>
    <m/>
    <n v="128690"/>
    <n v="358840"/>
    <n v="499450"/>
    <m/>
    <n v="19732094"/>
    <n v="10759"/>
    <s v="PSSLF221"/>
    <s v="PENNANTPARK SENIOR SECURED LOAN FACILITY II, LLC"/>
    <s v="Pennantpark Sr Sec Ln Fac II, LLC"/>
  </r>
  <r>
    <s v="LAV Gear T/L"/>
    <s v="Term Loan"/>
    <x v="35"/>
    <x v="1"/>
    <m/>
    <s v="Loan"/>
    <s v="Term Loan"/>
    <s v="USD"/>
    <n v="66614.679399999994"/>
    <n v="66614.679399999994"/>
    <n v="66614.679399999994"/>
    <m/>
    <x v="0"/>
    <m/>
    <m/>
    <m/>
    <d v="2025-10-31T00:00:00"/>
    <n v="100"/>
    <d v="2024-12-10T00:00:00"/>
    <d v="2024-12-10T00:00:00"/>
    <m/>
    <n v="128690"/>
    <n v="358840"/>
    <n v="499450"/>
    <m/>
    <n v="24104288"/>
    <n v="10759"/>
    <s v="PSSLF221"/>
    <s v="PENNANTPARK SENIOR SECURED LOAN FACILITY II, LLC"/>
    <s v="Pennantpark Sr Sec Ln Fac II, LLC"/>
  </r>
  <r>
    <s v="LAV Gear T/L"/>
    <s v="Term Loan"/>
    <x v="35"/>
    <x v="1"/>
    <s v="Assignment"/>
    <s v="Loan"/>
    <s v="Term Loan"/>
    <s v="USD"/>
    <n v="264997.61940000003"/>
    <n v="264997.61940000003"/>
    <n v="264997.61940000003"/>
    <m/>
    <x v="1"/>
    <m/>
    <m/>
    <m/>
    <d v="2025-10-31T00:00:00"/>
    <n v="99.784330699999998"/>
    <d v="2023-08-14T00:00:00"/>
    <d v="2023-09-07T00:00:00"/>
    <m/>
    <n v="128690"/>
    <n v="358840"/>
    <n v="499451"/>
    <m/>
    <n v="19732094"/>
    <n v="10759"/>
    <s v="PSSLF221"/>
    <s v="PENNANTPARK SENIOR SECURED LOAN FACILITY II, LLC"/>
    <s v="Pennantpark Sr Sec Ln Fac II, LLC"/>
  </r>
  <r>
    <s v="LAV Gear T/L"/>
    <s v="Term Loan"/>
    <x v="35"/>
    <x v="1"/>
    <m/>
    <s v="Loan"/>
    <s v="Term Loan"/>
    <s v="USD"/>
    <n v="7993.9506000000001"/>
    <n v="7993.9506000000001"/>
    <n v="7993.9506000000001"/>
    <m/>
    <x v="1"/>
    <m/>
    <m/>
    <m/>
    <d v="2025-10-31T00:00:00"/>
    <n v="100"/>
    <d v="2024-12-10T00:00:00"/>
    <d v="2024-12-10T00:00:00"/>
    <m/>
    <n v="128690"/>
    <n v="358840"/>
    <n v="499451"/>
    <m/>
    <n v="24104288"/>
    <n v="10759"/>
    <s v="PSSLF221"/>
    <s v="PENNANTPARK SENIOR SECURED LOAN FACILITY II, LLC"/>
    <s v="Pennantpark Sr Sec Ln Fac II, LLC"/>
  </r>
  <r>
    <s v="Lucky Bucks 10/23 Priority First Out Exit T/L"/>
    <s v="Term Loan"/>
    <x v="36"/>
    <x v="1"/>
    <s v="Assignment"/>
    <s v="Loan"/>
    <s v="Term Loan"/>
    <s v="USD"/>
    <n v="105935.14"/>
    <n v="105935.14"/>
    <n v="105935.14"/>
    <m/>
    <x v="0"/>
    <m/>
    <m/>
    <m/>
    <d v="2028-10-02T00:00:00"/>
    <n v="100"/>
    <d v="2024-05-20T00:00:00"/>
    <d v="2024-07-09T00:00:00"/>
    <s v="BBG01JP9ZFG1"/>
    <n v="128454"/>
    <n v="562344"/>
    <n v="568526"/>
    <m/>
    <n v="22037306"/>
    <n v="10759"/>
    <s v="PSSLF221"/>
    <s v="PENNANTPARK SENIOR SECURED LOAN FACILITY II, LLC"/>
    <s v="Pennantpark Sr Sec Ln Fac II, LLC"/>
  </r>
  <r>
    <s v="Lucky Bucks 10/23 Priority Second Out Exit T/L"/>
    <s v="TL 2nd out"/>
    <x v="36"/>
    <x v="1"/>
    <s v="Assignment"/>
    <s v="Loan"/>
    <s v="Term Loan"/>
    <s v="USD"/>
    <n v="514521.07809999998"/>
    <n v="514521.07809999998"/>
    <n v="514521.07809999998"/>
    <m/>
    <x v="0"/>
    <m/>
    <m/>
    <m/>
    <d v="2029-10-02T00:00:00"/>
    <n v="100"/>
    <d v="2024-05-20T00:00:00"/>
    <d v="2024-07-09T00:00:00"/>
    <s v="BBG01JP9ZG06"/>
    <n v="128454"/>
    <n v="563079"/>
    <n v="568599"/>
    <m/>
    <n v="22037555"/>
    <n v="10759"/>
    <s v="PSSLF221"/>
    <s v="PENNANTPARK SENIOR SECURED LOAN FACILITY II, LLC"/>
    <s v="Pennantpark Sr Sec Ln Fac II, LLC"/>
  </r>
  <r>
    <s v="Lucky Bucks 10/23 Priority Second Out Exit T/L"/>
    <s v="TL 2nd out"/>
    <x v="36"/>
    <x v="1"/>
    <m/>
    <s v="Loan"/>
    <s v="Term Loan"/>
    <s v="USD"/>
    <n v="2215.3018999999999"/>
    <n v="2215.3018999999999"/>
    <n v="2215.3018999999999"/>
    <m/>
    <x v="0"/>
    <m/>
    <m/>
    <m/>
    <d v="2029-10-02T00:00:00"/>
    <n v="100"/>
    <d v="2025-02-13T00:00:00"/>
    <d v="2025-02-13T00:00:00"/>
    <s v="BBG01JP9ZG06"/>
    <n v="128454"/>
    <n v="563079"/>
    <n v="568599"/>
    <m/>
    <n v="24657915"/>
    <n v="10759"/>
    <s v="PSSLF221"/>
    <s v="PENNANTPARK SENIOR SECURED LOAN FACILITY II, LLC"/>
    <s v="Pennantpark Sr Sec Ln Fac II, LLC"/>
  </r>
  <r>
    <s v="Lucky Bucks 10/23 Priority Second Out Exit T/L"/>
    <s v="TL 2nd out"/>
    <x v="36"/>
    <x v="1"/>
    <s v="Assignment"/>
    <s v="Loan"/>
    <s v="Term Loan"/>
    <s v="USD"/>
    <n v="2215.3018999999999"/>
    <n v="2215.3018999999999"/>
    <n v="2215.3018999999999"/>
    <m/>
    <x v="1"/>
    <m/>
    <m/>
    <m/>
    <d v="2029-10-02T00:00:00"/>
    <n v="100"/>
    <d v="2024-05-20T00:00:00"/>
    <d v="2024-07-09T00:00:00"/>
    <s v="BBG01JP9ZG06"/>
    <n v="128454"/>
    <n v="563079"/>
    <n v="636329"/>
    <m/>
    <n v="22037555"/>
    <n v="10759"/>
    <s v="PSSLF221"/>
    <s v="PENNANTPARK SENIOR SECURED LOAN FACILITY II, LLC"/>
    <s v="Pennantpark Sr Sec Ln Fac II, LLC"/>
  </r>
  <r>
    <s v="Lucky Bucks 10/23 Priority Second Out Exit T/L"/>
    <s v="TL 2nd out"/>
    <x v="36"/>
    <x v="1"/>
    <m/>
    <s v="Loan"/>
    <s v="Term Loan"/>
    <s v="USD"/>
    <n v="9.5381"/>
    <n v="9.5381"/>
    <n v="9.5381"/>
    <m/>
    <x v="1"/>
    <m/>
    <m/>
    <m/>
    <d v="2029-10-02T00:00:00"/>
    <n v="100"/>
    <d v="2025-02-13T00:00:00"/>
    <d v="2025-02-13T00:00:00"/>
    <s v="BBG01JP9ZG06"/>
    <n v="128454"/>
    <n v="563079"/>
    <n v="636329"/>
    <m/>
    <n v="24657915"/>
    <n v="10759"/>
    <s v="PSSLF221"/>
    <s v="PENNANTPARK SENIOR SECURED LOAN FACILITY II, LLC"/>
    <s v="Pennantpark Sr Sec Ln Fac II, LLC"/>
  </r>
  <r>
    <s v="Management Consulting &amp; Research T/L (Systems Planning and Analysis)"/>
    <s v="Term Loan"/>
    <x v="37"/>
    <x v="1"/>
    <s v="Assignment"/>
    <s v="Loan"/>
    <s v="Term Loan"/>
    <s v="USD"/>
    <n v="4837351.3099999996"/>
    <n v="4837351.3099999996"/>
    <n v="4837351.3099999996"/>
    <m/>
    <x v="0"/>
    <m/>
    <m/>
    <m/>
    <d v="2027-08-16T00:00:00"/>
    <n v="98.03125"/>
    <d v="2021-11-30T00:00:00"/>
    <d v="2021-12-03T00:00:00"/>
    <m/>
    <n v="143711"/>
    <n v="464124"/>
    <n v="493703"/>
    <m/>
    <n v="15048603"/>
    <n v="10759"/>
    <s v="PSSLF221"/>
    <s v="PENNANTPARK SENIOR SECURED LOAN FACILITY II, LLC"/>
    <s v="Pennantpark Sr Sec Ln Fac II, LLC"/>
  </r>
  <r>
    <s v="Marketplace Events Acquisition T/L"/>
    <s v="Term Loan"/>
    <x v="38"/>
    <x v="1"/>
    <s v="Assignment"/>
    <s v="Loan"/>
    <s v="Term Loan"/>
    <s v="USD"/>
    <n v="17000000"/>
    <n v="17000000"/>
    <n v="17000000"/>
    <m/>
    <x v="0"/>
    <m/>
    <m/>
    <m/>
    <d v="2030-12-20T00:00:00"/>
    <n v="99.03125"/>
    <d v="2025-01-13T00:00:00"/>
    <d v="2025-01-15T00:00:00"/>
    <m/>
    <n v="165408"/>
    <n v="628613"/>
    <n v="628807"/>
    <m/>
    <n v="24352719"/>
    <n v="10759"/>
    <s v="PSSLF221"/>
    <s v="PENNANTPARK SENIOR SECURED LOAN FACILITY II, LLC"/>
    <s v="Pennantpark Sr Sec Ln Fac II, LLC"/>
  </r>
  <r>
    <s v="Medina Health T/L"/>
    <s v="Term Loan"/>
    <x v="39"/>
    <x v="1"/>
    <s v="Assignment"/>
    <s v="Loan"/>
    <s v="Term Loan"/>
    <s v="USD"/>
    <n v="10119141"/>
    <n v="10119141"/>
    <n v="10119141"/>
    <m/>
    <x v="0"/>
    <m/>
    <m/>
    <m/>
    <d v="2028-10-20T00:00:00"/>
    <n v="98.28125"/>
    <d v="2023-11-16T00:00:00"/>
    <d v="2023-11-22T00:00:00"/>
    <m/>
    <n v="159658"/>
    <n v="569814"/>
    <n v="569815"/>
    <m/>
    <n v="20475303"/>
    <n v="10759"/>
    <s v="PSSLF221"/>
    <s v="PENNANTPARK SENIOR SECURED LOAN FACILITY II, LLC"/>
    <s v="Pennantpark Sr Sec Ln Fac II, LLC"/>
  </r>
  <r>
    <s v="Megawatt Acquisition T/L"/>
    <s v="Term Loan"/>
    <x v="40"/>
    <x v="1"/>
    <s v="Assignment"/>
    <s v="Loan"/>
    <s v="Term Loan"/>
    <s v="USD"/>
    <n v="10669375"/>
    <n v="10669375"/>
    <n v="10669375"/>
    <m/>
    <x v="0"/>
    <m/>
    <m/>
    <m/>
    <d v="2030-03-01T00:00:00"/>
    <n v="98.53125"/>
    <d v="2024-04-29T00:00:00"/>
    <d v="2024-05-24T00:00:00"/>
    <m/>
    <n v="161391"/>
    <n v="586799"/>
    <n v="586800"/>
    <m/>
    <n v="21824154"/>
    <n v="10759"/>
    <s v="PSSLF221"/>
    <s v="PENNANTPARK SENIOR SECURED LOAN FACILITY II, LLC"/>
    <s v="Pennantpark Sr Sec Ln Fac II, LLC"/>
  </r>
  <r>
    <s v="MeritDirect T/L A (MeritB2B/Anteriad)"/>
    <s v="Term Loan A"/>
    <x v="41"/>
    <x v="1"/>
    <s v="Assignment"/>
    <s v="Loan"/>
    <s v="Term Loan"/>
    <s v="USD"/>
    <n v="1912502.15"/>
    <n v="1912502.15"/>
    <n v="1912502.15"/>
    <m/>
    <x v="0"/>
    <m/>
    <m/>
    <m/>
    <d v="2026-06-30T00:00:00"/>
    <n v="99.5"/>
    <d v="2024-04-02T00:00:00"/>
    <d v="2024-04-18T00:00:00"/>
    <s v="BBG012QFQ325"/>
    <n v="130870"/>
    <n v="374188"/>
    <n v="516624"/>
    <m/>
    <n v="21560302"/>
    <n v="10759"/>
    <s v="PSSLF221"/>
    <s v="PENNANTPARK SENIOR SECURED LOAN FACILITY II, LLC"/>
    <s v="Pennantpark Sr Sec Ln Fac II, LLC"/>
  </r>
  <r>
    <s v="MeritDirect T/L A (MeritB2B/Anteriad)"/>
    <s v="Term Loan A"/>
    <x v="41"/>
    <x v="1"/>
    <s v="Assignment"/>
    <s v="Loan"/>
    <s v="Term Loan"/>
    <s v="USD"/>
    <n v="2734089.58"/>
    <n v="2734089.58"/>
    <n v="2734089.58"/>
    <m/>
    <x v="0"/>
    <m/>
    <m/>
    <m/>
    <d v="2026-06-30T00:00:00"/>
    <n v="99.5"/>
    <d v="2024-05-20T00:00:00"/>
    <d v="2024-06-04T00:00:00"/>
    <s v="BBG012QFQ325"/>
    <n v="130870"/>
    <n v="374188"/>
    <n v="516624"/>
    <m/>
    <n v="22034110"/>
    <n v="10759"/>
    <s v="PSSLF221"/>
    <s v="PENNANTPARK SENIOR SECURED LOAN FACILITY II, LLC"/>
    <s v="Pennantpark Sr Sec Ln Fac II, LLC"/>
  </r>
  <r>
    <s v="NBH Group T/L A"/>
    <s v="Term Loan A"/>
    <x v="42"/>
    <x v="1"/>
    <s v="Assignment"/>
    <s v="Loan"/>
    <s v="Term Loan"/>
    <s v="USD"/>
    <n v="315103.09999999998"/>
    <n v="315103.09999999998"/>
    <n v="315103.09999999998"/>
    <m/>
    <x v="0"/>
    <m/>
    <m/>
    <m/>
    <d v="2026-08-19T00:00:00"/>
    <n v="98.03125"/>
    <d v="2021-08-25T00:00:00"/>
    <d v="2021-10-08T00:00:00"/>
    <m/>
    <n v="142137"/>
    <n v="454644"/>
    <n v="631244"/>
    <m/>
    <n v="14482843"/>
    <n v="10759"/>
    <s v="PSSLF221"/>
    <s v="PENNANTPARK SENIOR SECURED LOAN FACILITY II, LLC"/>
    <s v="Pennantpark Sr Sec Ln Fac II, LLC"/>
  </r>
  <r>
    <s v="NBH Group T/L A"/>
    <s v="Term Loan A"/>
    <x v="42"/>
    <x v="1"/>
    <s v="Assignment"/>
    <s v="Loan"/>
    <s v="Term Loan"/>
    <s v="USD"/>
    <n v="4911167.4800000004"/>
    <n v="4911167.4800000004"/>
    <n v="4911167.4800000004"/>
    <m/>
    <x v="0"/>
    <m/>
    <m/>
    <m/>
    <d v="2026-08-19T00:00:00"/>
    <n v="95.5"/>
    <d v="2024-06-26T00:00:00"/>
    <d v="2024-07-16T00:00:00"/>
    <m/>
    <n v="142137"/>
    <n v="454644"/>
    <n v="631244"/>
    <m/>
    <n v="22463840"/>
    <n v="10759"/>
    <s v="PSSLF221"/>
    <s v="PENNANTPARK SENIOR SECURED LOAN FACILITY II, LLC"/>
    <s v="Pennantpark Sr Sec Ln Fac II, LLC"/>
  </r>
  <r>
    <s v="New Insight Holdings Common Equity C/S"/>
    <s v="New Insight Holdings Common Equity C/S"/>
    <x v="43"/>
    <x v="0"/>
    <m/>
    <s v="Equity"/>
    <m/>
    <s v="USD"/>
    <n v="116055"/>
    <n v="116055"/>
    <n v="116055"/>
    <m/>
    <x v="0"/>
    <m/>
    <m/>
    <m/>
    <m/>
    <m/>
    <m/>
    <d v="2024-07-15T00:00:00"/>
    <m/>
    <n v="124828"/>
    <m/>
    <n v="620203"/>
    <m/>
    <n v="23504734"/>
    <n v="10759"/>
    <s v="PSSLF221"/>
    <s v="PENNANTPARK SENIOR SECURED LOAN FACILITY II, LLC"/>
    <s v="Pennantpark Sr Sec Ln Fac II, LLC"/>
  </r>
  <r>
    <s v="NFS - CFP Holdings T/L (09/24)"/>
    <s v="Term Loan (09/24)"/>
    <x v="44"/>
    <x v="1"/>
    <s v="Assignment"/>
    <s v="Loan"/>
    <s v="Term Loan"/>
    <s v="USD"/>
    <n v="1987500"/>
    <n v="1987500"/>
    <n v="1987500"/>
    <m/>
    <x v="0"/>
    <m/>
    <m/>
    <m/>
    <d v="2030-09-13T00:00:00"/>
    <n v="99.28125"/>
    <d v="2024-10-16T00:00:00"/>
    <d v="2024-10-22T00:00:00"/>
    <m/>
    <n v="164122"/>
    <n v="616094"/>
    <n v="616095"/>
    <m/>
    <n v="23441793"/>
    <n v="10759"/>
    <s v="PSSLF221"/>
    <s v="PENNANTPARK SENIOR SECURED LOAN FACILITY II, LLC"/>
    <s v="Pennantpark Sr Sec Ln Fac II, LLC"/>
  </r>
  <r>
    <s v="NFS - CFP Holdings T/L (09/24)"/>
    <s v="Term Loan (09/24)"/>
    <x v="44"/>
    <x v="1"/>
    <s v="Assignment"/>
    <s v="Loan"/>
    <s v="Term Loan"/>
    <s v="USD"/>
    <n v="9975000"/>
    <n v="9975000"/>
    <n v="9975000"/>
    <m/>
    <x v="0"/>
    <m/>
    <m/>
    <m/>
    <d v="2030-09-13T00:00:00"/>
    <n v="99.28125"/>
    <d v="2024-11-26T00:00:00"/>
    <d v="2024-12-02T00:00:00"/>
    <m/>
    <n v="164122"/>
    <n v="616094"/>
    <n v="616095"/>
    <m/>
    <n v="23824045"/>
    <n v="10759"/>
    <s v="PSSLF221"/>
    <s v="PENNANTPARK SENIOR SECURED LOAN FACILITY II, LLC"/>
    <s v="Pennantpark Sr Sec Ln Fac II, LLC"/>
  </r>
  <r>
    <s v="NORA Acquisition T/L"/>
    <s v="Term Loan  8/23"/>
    <x v="45"/>
    <x v="1"/>
    <s v="Assignment"/>
    <s v="Loan"/>
    <s v="Term Loan"/>
    <s v="USD"/>
    <n v="10357777.789999999"/>
    <n v="10357777.789999999"/>
    <n v="10357777.789999999"/>
    <m/>
    <x v="0"/>
    <m/>
    <m/>
    <m/>
    <d v="2029-08-31T00:00:00"/>
    <n v="98.03125"/>
    <d v="2023-10-02T00:00:00"/>
    <d v="2023-10-16T00:00:00"/>
    <m/>
    <n v="153769"/>
    <n v="557855"/>
    <n v="557856"/>
    <m/>
    <n v="20191507"/>
    <n v="10759"/>
    <s v="PSSLF221"/>
    <s v="PENNANTPARK SENIOR SECURED LOAN FACILITY II, LLC"/>
    <s v="Pennantpark Sr Sec Ln Fac II, LLC"/>
  </r>
  <r>
    <s v="Omnia Exterior Solutions 2nd Amd T/L"/>
    <s v="2nd Amd Term Loan"/>
    <x v="46"/>
    <x v="1"/>
    <s v="Assignment"/>
    <s v="Loan"/>
    <s v="Term Loan"/>
    <s v="USD"/>
    <n v="1995000"/>
    <n v="1995000"/>
    <n v="1995000"/>
    <m/>
    <x v="0"/>
    <m/>
    <m/>
    <m/>
    <d v="2029-12-29T00:00:00"/>
    <n v="99.15625"/>
    <d v="2024-10-16T00:00:00"/>
    <d v="2024-10-25T00:00:00"/>
    <m/>
    <n v="160626"/>
    <n v="615699"/>
    <n v="615700"/>
    <m/>
    <n v="23455727"/>
    <n v="10759"/>
    <s v="PSSLF221"/>
    <s v="PENNANTPARK SENIOR SECURED LOAN FACILITY II, LLC"/>
    <s v="Pennantpark Sr Sec Ln Fac II, LLC"/>
  </r>
  <r>
    <s v="Omnia Exterior Solutions DD T/L 1"/>
    <s v="Delayed draw"/>
    <x v="46"/>
    <x v="1"/>
    <s v="Assignment"/>
    <s v="Loan"/>
    <s v="Delayed Draw Loan"/>
    <s v="USD"/>
    <n v="3531277.82"/>
    <n v="3531277.82"/>
    <n v="3531277.82"/>
    <m/>
    <x v="0"/>
    <m/>
    <m/>
    <m/>
    <d v="2029-12-29T00:00:00"/>
    <n v="99.15625"/>
    <d v="2024-12-12T00:00:00"/>
    <d v="2025-01-15T00:00:00"/>
    <m/>
    <n v="160626"/>
    <n v="597174"/>
    <n v="598571"/>
    <m/>
    <n v="23976842"/>
    <n v="10759"/>
    <s v="PSSLF221"/>
    <s v="PENNANTPARK SENIOR SECURED LOAN FACILITY II, LLC"/>
    <s v="Pennantpark Sr Sec Ln Fac II, LLC"/>
  </r>
  <r>
    <s v="One Stop Mailing T/L"/>
    <s v="Term Loan"/>
    <x v="47"/>
    <x v="1"/>
    <s v="Assignment"/>
    <s v="Loan"/>
    <s v="Term Loan"/>
    <s v="USD"/>
    <n v="4515282.5999999996"/>
    <n v="4515282.5999999996"/>
    <n v="4515282.5999999996"/>
    <m/>
    <x v="0"/>
    <m/>
    <m/>
    <m/>
    <d v="2027-04-29T00:00:00"/>
    <n v="98.03125"/>
    <d v="2021-07-08T00:00:00"/>
    <d v="2021-08-06T00:00:00"/>
    <s v="BBG0115Q2WH2"/>
    <n v="139746"/>
    <n v="440430"/>
    <n v="553492"/>
    <m/>
    <n v="14183424"/>
    <n v="10759"/>
    <s v="PSSLF221"/>
    <s v="PENNANTPARK SENIOR SECURED LOAN FACILITY II, LLC"/>
    <s v="Pennantpark Sr Sec Ln Fac II, LLC"/>
  </r>
  <r>
    <s v="One Stop Mailing T/L"/>
    <s v="Term Loan"/>
    <x v="47"/>
    <x v="1"/>
    <s v="Assignment"/>
    <s v="Loan"/>
    <s v="Term Loan"/>
    <s v="USD"/>
    <n v="1633991.56"/>
    <n v="1633991.56"/>
    <n v="1633991.56"/>
    <m/>
    <x v="0"/>
    <m/>
    <m/>
    <m/>
    <d v="2027-04-29T00:00:00"/>
    <n v="96"/>
    <d v="2023-06-07T00:00:00"/>
    <d v="2023-07-06T00:00:00"/>
    <s v="BBG0115Q2WH2"/>
    <n v="139746"/>
    <n v="440430"/>
    <n v="553492"/>
    <m/>
    <n v="18916877"/>
    <n v="10759"/>
    <s v="PSSLF221"/>
    <s v="PENNANTPARK SENIOR SECURED LOAN FACILITY II, LLC"/>
    <s v="Pennantpark Sr Sec Ln Fac II, LLC"/>
  </r>
  <r>
    <s v="OSG Topco Holdings LLC - Class A Unit"/>
    <s v="OSG Topco Holdings LLC - Class A Unit"/>
    <x v="48"/>
    <x v="0"/>
    <m/>
    <s v="Equity"/>
    <m/>
    <s v="USD"/>
    <n v="126324"/>
    <n v="126324"/>
    <n v="126324"/>
    <m/>
    <x v="0"/>
    <m/>
    <m/>
    <m/>
    <m/>
    <m/>
    <m/>
    <d v="2023-11-30T00:00:00"/>
    <m/>
    <n v="160422"/>
    <m/>
    <n v="575935"/>
    <m/>
    <n v="20807771"/>
    <n v="10759"/>
    <s v="PSSLF221"/>
    <s v="PENNANTPARK SENIOR SECURED LOAN FACILITY II, LLC"/>
    <s v="Pennantpark Sr Sec Ln Fac II, LLC"/>
  </r>
  <r>
    <s v="OSP Embedded Purchaser Incremental T/L (11/24)"/>
    <s v="Incremental Term Loan"/>
    <x v="49"/>
    <x v="1"/>
    <s v="Assignment"/>
    <s v="Loan"/>
    <s v="Term Loan"/>
    <s v="USD"/>
    <n v="9975000"/>
    <n v="9975000"/>
    <n v="9975000"/>
    <m/>
    <x v="0"/>
    <m/>
    <m/>
    <m/>
    <d v="2029-12-15T00:00:00"/>
    <n v="98.53125"/>
    <d v="2024-11-19T00:00:00"/>
    <d v="2024-11-21T00:00:00"/>
    <m/>
    <n v="160456"/>
    <n v="621829"/>
    <n v="621830"/>
    <m/>
    <n v="23697833"/>
    <n v="10759"/>
    <s v="PSSLF221"/>
    <s v="PENNANTPARK SENIOR SECURED LOAN FACILITY II, LLC"/>
    <s v="Pennantpark Sr Sec Ln Fac II, LLC"/>
  </r>
  <r>
    <s v="Output Services Group 11/23 Last-Out T/L"/>
    <s v="Term  Loan"/>
    <x v="50"/>
    <x v="1"/>
    <s v="Assignment"/>
    <s v="Loan"/>
    <s v="Term Loan"/>
    <s v="USD"/>
    <n v="1666994.96"/>
    <n v="1666994.96"/>
    <n v="1666994.96"/>
    <m/>
    <x v="0"/>
    <m/>
    <m/>
    <m/>
    <d v="2028-11-30T00:00:00"/>
    <n v="100"/>
    <d v="2023-11-30T00:00:00"/>
    <d v="2023-11-30T00:00:00"/>
    <s v="BBG01KXSJVK5"/>
    <n v="112332"/>
    <n v="575342"/>
    <n v="575353"/>
    <m/>
    <n v="20801785"/>
    <n v="10759"/>
    <s v="PSSLF221"/>
    <s v="PENNANTPARK SENIOR SECURED LOAN FACILITY II, LLC"/>
    <s v="Pennantpark Sr Sec Ln Fac II, LLC"/>
  </r>
  <r>
    <s v="OSG Billing 11/23 First-Out T/L"/>
    <s v="Term Loan"/>
    <x v="50"/>
    <x v="1"/>
    <s v="Assignment"/>
    <s v="Loan"/>
    <s v="Term Loan"/>
    <s v="USD"/>
    <n v="820989.78"/>
    <n v="820989.78"/>
    <n v="820989.78"/>
    <m/>
    <x v="0"/>
    <m/>
    <m/>
    <m/>
    <d v="2028-05-30T00:00:00"/>
    <n v="100"/>
    <d v="2023-11-30T00:00:00"/>
    <d v="2023-11-30T00:00:00"/>
    <s v="BBG01KXSJVJ7"/>
    <n v="112332"/>
    <n v="575657"/>
    <n v="575658"/>
    <m/>
    <n v="20801774"/>
    <n v="10759"/>
    <s v="PSSLF221"/>
    <s v="PENNANTPARK SENIOR SECURED LOAN FACILITY II, LLC"/>
    <s v="Pennantpark Sr Sec Ln Fac II, LLC"/>
  </r>
  <r>
    <s v="Pacific Purchaser T/L"/>
    <s v="Term Loan"/>
    <x v="51"/>
    <x v="1"/>
    <s v="Assignment"/>
    <s v="Loan"/>
    <s v="Term Loan"/>
    <s v="USD"/>
    <n v="770387.33"/>
    <n v="770387.33"/>
    <n v="770387.33"/>
    <m/>
    <x v="0"/>
    <m/>
    <m/>
    <m/>
    <d v="2028-09-30T00:00:00"/>
    <n v="98.03125"/>
    <d v="2023-10-31T00:00:00"/>
    <d v="2023-11-15T00:00:00"/>
    <m/>
    <n v="154290"/>
    <n v="563094"/>
    <n v="569064"/>
    <m/>
    <n v="20346110"/>
    <n v="10759"/>
    <s v="PSSLF221"/>
    <s v="PENNANTPARK SENIOR SECURED LOAN FACILITY II, LLC"/>
    <s v="Pennantpark Sr Sec Ln Fac II, LLC"/>
  </r>
  <r>
    <s v="PAR Excellence Holdings T/L"/>
    <s v="Term Loan"/>
    <x v="52"/>
    <x v="1"/>
    <s v="Assignment"/>
    <s v="Loan"/>
    <s v="Term Loan"/>
    <s v="USD"/>
    <n v="2000000"/>
    <n v="2000000"/>
    <n v="2000000"/>
    <m/>
    <x v="0"/>
    <m/>
    <m/>
    <m/>
    <d v="2030-09-03T00:00:00"/>
    <n v="99.03125"/>
    <d v="2024-10-16T00:00:00"/>
    <d v="2024-10-23T00:00:00"/>
    <m/>
    <n v="163801"/>
    <n v="612454"/>
    <n v="612457"/>
    <m/>
    <n v="23431287"/>
    <n v="10759"/>
    <s v="PSSLF221"/>
    <s v="PENNANTPARK SENIOR SECURED LOAN FACILITY II, LLC"/>
    <s v="Pennantpark Sr Sec Ln Fac II, LLC"/>
  </r>
  <r>
    <s v="PCS Midco T/L"/>
    <s v="Term Loan"/>
    <x v="53"/>
    <x v="1"/>
    <s v="Assignment"/>
    <s v="Loan"/>
    <s v="Term Loan"/>
    <s v="USD"/>
    <n v="3861727.28"/>
    <n v="3861727.28"/>
    <n v="3861727.28"/>
    <m/>
    <x v="0"/>
    <m/>
    <m/>
    <m/>
    <d v="2030-03-01T00:00:00"/>
    <n v="98.53125"/>
    <d v="2024-04-29T00:00:00"/>
    <d v="2024-05-14T00:00:00"/>
    <m/>
    <n v="161379"/>
    <n v="586653"/>
    <n v="586654"/>
    <m/>
    <n v="21824102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125763.8242"/>
    <n v="125763.8242"/>
    <n v="125763.8242"/>
    <m/>
    <x v="1"/>
    <m/>
    <m/>
    <m/>
    <d v="2028-07-07T00:00:00"/>
    <n v="98.25"/>
    <d v="2022-07-21T00:00:00"/>
    <d v="2022-07-27T00:00:00"/>
    <m/>
    <n v="147640"/>
    <n v="495379"/>
    <n v="598309"/>
    <m/>
    <n v="16433312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3786.4061999999999"/>
    <n v="3786.4061999999999"/>
    <n v="3786.4061999999999"/>
    <m/>
    <x v="1"/>
    <m/>
    <m/>
    <m/>
    <d v="2028-07-07T00:00:00"/>
    <n v="100"/>
    <d v="2024-05-31T00:00:00"/>
    <d v="2024-05-31T00:00:00"/>
    <m/>
    <n v="147640"/>
    <n v="495379"/>
    <n v="598309"/>
    <m/>
    <n v="22307242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4231.2772000000004"/>
    <n v="4231.2772000000004"/>
    <n v="4231.2772000000004"/>
    <m/>
    <x v="1"/>
    <m/>
    <m/>
    <m/>
    <d v="2028-07-07T00:00:00"/>
    <n v="100"/>
    <d v="2024-08-30T00:00:00"/>
    <d v="2024-08-30T00:00:00"/>
    <m/>
    <n v="147640"/>
    <n v="495379"/>
    <n v="598309"/>
    <m/>
    <n v="23206099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475.4953"/>
    <n v="1475.4953"/>
    <n v="1475.4953"/>
    <m/>
    <x v="1"/>
    <m/>
    <m/>
    <m/>
    <d v="2028-07-07T00:00:00"/>
    <n v="100"/>
    <d v="2024-09-30T00:00:00"/>
    <d v="2024-09-30T00:00:00"/>
    <m/>
    <n v="147640"/>
    <n v="495379"/>
    <n v="598309"/>
    <m/>
    <n v="23284928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441.3087"/>
    <n v="1441.3087"/>
    <n v="1441.3087"/>
    <m/>
    <x v="1"/>
    <m/>
    <m/>
    <m/>
    <d v="2028-07-07T00:00:00"/>
    <n v="100"/>
    <d v="2024-10-31T00:00:00"/>
    <d v="2024-10-31T00:00:00"/>
    <m/>
    <n v="147640"/>
    <n v="495379"/>
    <n v="598309"/>
    <m/>
    <n v="23523183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689.97389999999996"/>
    <n v="689.97389999999996"/>
    <n v="689.97389999999996"/>
    <m/>
    <x v="1"/>
    <m/>
    <m/>
    <m/>
    <d v="2028-07-07T00:00:00"/>
    <n v="100"/>
    <d v="2025-01-31T00:00:00"/>
    <d v="2025-01-31T00:00:00"/>
    <m/>
    <n v="147640"/>
    <n v="495379"/>
    <n v="598309"/>
    <m/>
    <n v="24545488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893.5998"/>
    <n v="1893.5998"/>
    <n v="1893.5998"/>
    <m/>
    <x v="1"/>
    <m/>
    <m/>
    <m/>
    <d v="2028-07-07T00:00:00"/>
    <n v="100"/>
    <d v="2025-01-31T00:00:00"/>
    <d v="2025-01-31T00:00:00"/>
    <m/>
    <n v="147640"/>
    <n v="495379"/>
    <n v="598309"/>
    <m/>
    <n v="24602772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515164.37900000002"/>
    <n v="515164.37900000002"/>
    <n v="515164.37900000002"/>
    <m/>
    <x v="1"/>
    <m/>
    <m/>
    <m/>
    <d v="2028-07-07T00:00:00"/>
    <n v="42"/>
    <d v="2025-02-07T00:00:00"/>
    <d v="2025-02-13T00:00:00"/>
    <m/>
    <n v="147640"/>
    <n v="495379"/>
    <n v="598309"/>
    <m/>
    <n v="24681136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528319.53579999995"/>
    <n v="528319.53579999995"/>
    <n v="528319.53579999995"/>
    <m/>
    <x v="1"/>
    <m/>
    <m/>
    <m/>
    <d v="2028-07-07T00:00:00"/>
    <n v="42"/>
    <d v="2025-02-07T00:00:00"/>
    <d v="2025-02-13T00:00:00"/>
    <m/>
    <n v="147640"/>
    <n v="495379"/>
    <n v="598309"/>
    <m/>
    <n v="24681223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1169300.8458"/>
    <n v="1169300.8458"/>
    <n v="1169300.8458"/>
    <m/>
    <x v="0"/>
    <m/>
    <m/>
    <m/>
    <d v="2028-07-07T00:00:00"/>
    <n v="98.25"/>
    <d v="2022-07-21T00:00:00"/>
    <d v="2022-07-27T00:00:00"/>
    <m/>
    <n v="147640"/>
    <n v="495379"/>
    <n v="512176"/>
    <m/>
    <n v="16433312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35204.463799999998"/>
    <n v="35204.463799999998"/>
    <n v="35204.463799999998"/>
    <m/>
    <x v="0"/>
    <m/>
    <m/>
    <m/>
    <d v="2028-07-07T00:00:00"/>
    <n v="100"/>
    <d v="2024-05-31T00:00:00"/>
    <d v="2024-05-31T00:00:00"/>
    <m/>
    <n v="147640"/>
    <n v="495379"/>
    <n v="512176"/>
    <m/>
    <n v="22307242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39340.692799999997"/>
    <n v="39340.692799999997"/>
    <n v="39340.692799999997"/>
    <m/>
    <x v="0"/>
    <m/>
    <m/>
    <m/>
    <d v="2028-07-07T00:00:00"/>
    <n v="100"/>
    <d v="2024-08-30T00:00:00"/>
    <d v="2024-08-30T00:00:00"/>
    <m/>
    <n v="147640"/>
    <n v="495379"/>
    <n v="512176"/>
    <m/>
    <n v="23206099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3718.554700000001"/>
    <n v="13718.554700000001"/>
    <n v="13718.554700000001"/>
    <m/>
    <x v="0"/>
    <m/>
    <m/>
    <m/>
    <d v="2028-07-07T00:00:00"/>
    <n v="100"/>
    <d v="2024-09-30T00:00:00"/>
    <d v="2024-09-30T00:00:00"/>
    <m/>
    <n v="147640"/>
    <n v="495379"/>
    <n v="512176"/>
    <m/>
    <n v="23284928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3400.701300000001"/>
    <n v="13400.701300000001"/>
    <n v="13400.701300000001"/>
    <m/>
    <x v="0"/>
    <m/>
    <m/>
    <m/>
    <d v="2028-07-07T00:00:00"/>
    <n v="100"/>
    <d v="2024-10-31T00:00:00"/>
    <d v="2024-10-31T00:00:00"/>
    <m/>
    <n v="147640"/>
    <n v="495379"/>
    <n v="512176"/>
    <m/>
    <n v="23523183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6415.0960999999998"/>
    <n v="6415.0960999999998"/>
    <n v="6415.0960999999998"/>
    <m/>
    <x v="0"/>
    <m/>
    <m/>
    <m/>
    <d v="2028-07-07T00:00:00"/>
    <n v="100"/>
    <d v="2025-01-31T00:00:00"/>
    <d v="2025-01-31T00:00:00"/>
    <m/>
    <n v="147640"/>
    <n v="495379"/>
    <n v="512176"/>
    <m/>
    <n v="24545488"/>
    <n v="10759"/>
    <s v="PSSLF221"/>
    <s v="PENNANTPARK SENIOR SECURED LOAN FACILITY II, LLC"/>
    <s v="Pennantpark Sr Sec Ln Fac II, LLC"/>
  </r>
  <r>
    <s v="Pragmatic Institute T/L"/>
    <s v="Term Loan"/>
    <x v="54"/>
    <x v="1"/>
    <m/>
    <s v="Loan"/>
    <s v="Term Loan"/>
    <s v="USD"/>
    <n v="17605.9202"/>
    <n v="17605.9202"/>
    <n v="17605.9202"/>
    <m/>
    <x v="0"/>
    <m/>
    <m/>
    <m/>
    <d v="2028-07-07T00:00:00"/>
    <n v="100"/>
    <d v="2025-01-31T00:00:00"/>
    <d v="2025-01-31T00:00:00"/>
    <m/>
    <n v="147640"/>
    <n v="495379"/>
    <n v="512176"/>
    <m/>
    <n v="24602772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4789788.7010000004"/>
    <n v="4789788.7010000004"/>
    <n v="4789788.7010000004"/>
    <m/>
    <x v="0"/>
    <m/>
    <m/>
    <m/>
    <d v="2028-07-07T00:00:00"/>
    <n v="42"/>
    <d v="2025-02-07T00:00:00"/>
    <d v="2025-02-13T00:00:00"/>
    <m/>
    <n v="147640"/>
    <n v="495379"/>
    <n v="512176"/>
    <m/>
    <n v="24681136"/>
    <n v="10759"/>
    <s v="PSSLF221"/>
    <s v="PENNANTPARK SENIOR SECURED LOAN FACILITY II, LLC"/>
    <s v="Pennantpark Sr Sec Ln Fac II, LLC"/>
  </r>
  <r>
    <s v="Pragmatic Institute T/L"/>
    <s v="Term Loan"/>
    <x v="54"/>
    <x v="1"/>
    <s v="Assignment"/>
    <s v="Loan"/>
    <s v="Term Loan"/>
    <s v="USD"/>
    <n v="4912099.9941999996"/>
    <n v="4912099.9941999996"/>
    <n v="4912099.9941999996"/>
    <m/>
    <x v="0"/>
    <m/>
    <m/>
    <m/>
    <d v="2028-07-07T00:00:00"/>
    <n v="42"/>
    <d v="2025-02-07T00:00:00"/>
    <d v="2025-02-13T00:00:00"/>
    <m/>
    <n v="147640"/>
    <n v="495379"/>
    <n v="512176"/>
    <m/>
    <n v="24681223"/>
    <n v="10759"/>
    <s v="PSSLF221"/>
    <s v="PENNANTPARK SENIOR SECURED LOAN FACILITY II, LLC"/>
    <s v="Pennantpark Sr Sec Ln Fac II, LLC"/>
  </r>
  <r>
    <s v="Rancho Health MSO 2nd Amendment DDTL"/>
    <s v="Delay Draw Term Loan (Amendment No. 2)"/>
    <x v="55"/>
    <x v="1"/>
    <s v="Assignment"/>
    <s v="Loan"/>
    <s v="Delayed Draw Loan"/>
    <s v="USD"/>
    <n v="4884575.97"/>
    <n v="4884575.97"/>
    <n v="4884575.97"/>
    <m/>
    <x v="0"/>
    <m/>
    <m/>
    <m/>
    <d v="2029-06-30T00:00:00"/>
    <n v="99.5625"/>
    <d v="2024-12-20T00:00:00"/>
    <d v="2024-12-20T00:00:00"/>
    <m/>
    <n v="136810"/>
    <n v="628982"/>
    <n v="629114"/>
    <m/>
    <n v="24103254"/>
    <n v="10759"/>
    <s v="PSSLF221"/>
    <s v="PENNANTPARK SENIOR SECURED LOAN FACILITY II, LLC"/>
    <s v="Pennantpark Sr Sec Ln Fac II, LLC"/>
  </r>
  <r>
    <s v="Rancho Health MSO 6th Amendment DDTL"/>
    <s v="Delay Draw Term Loan (Amendment No. 6)"/>
    <x v="55"/>
    <x v="1"/>
    <s v="Assignment"/>
    <s v="Loan"/>
    <s v="Delayed Draw Loan"/>
    <s v="USD"/>
    <n v="500447.82"/>
    <n v="500447.82"/>
    <n v="500447.82"/>
    <m/>
    <x v="0"/>
    <m/>
    <m/>
    <m/>
    <d v="2029-06-30T00:00:00"/>
    <n v="99.5625"/>
    <d v="2024-12-20T00:00:00"/>
    <d v="2024-12-20T00:00:00"/>
    <m/>
    <n v="136810"/>
    <n v="628980"/>
    <n v="629115"/>
    <m/>
    <n v="24103260"/>
    <n v="10759"/>
    <s v="PSSLF221"/>
    <s v="PENNANTPARK SENIOR SECURED LOAN FACILITY II, LLC"/>
    <s v="Pennantpark Sr Sec Ln Fac II, LLC"/>
  </r>
  <r>
    <s v="Rancho Health T/L"/>
    <s v="Term Loan"/>
    <x v="55"/>
    <x v="1"/>
    <s v="Assignment"/>
    <s v="Loan"/>
    <s v="Term Loan"/>
    <s v="USD"/>
    <n v="12510484.25"/>
    <n v="12510484.25"/>
    <n v="12510484.25"/>
    <m/>
    <x v="0"/>
    <m/>
    <m/>
    <m/>
    <d v="2025-12-18T00:00:00"/>
    <n v="99.5625"/>
    <d v="2024-12-20T00:00:00"/>
    <d v="2024-12-20T00:00:00"/>
    <m/>
    <n v="136810"/>
    <n v="422613"/>
    <n v="553055"/>
    <m/>
    <n v="24349939"/>
    <n v="10759"/>
    <s v="PSSLF221"/>
    <s v="PENNANTPARK SENIOR SECURED LOAN FACILITY II, LLC"/>
    <s v="Pennantpark Sr Sec Ln Fac II, LLC"/>
  </r>
  <r>
    <s v="Research Now Group (Dynata) Second-Out T/L"/>
    <s v="Second-Out Term Loan"/>
    <x v="56"/>
    <x v="1"/>
    <s v="Assignment"/>
    <s v="Loan"/>
    <s v="Term Loan"/>
    <s v="USD"/>
    <n v="4833591.6100000003"/>
    <n v="4833591.6100000003"/>
    <n v="4833591.6100000003"/>
    <m/>
    <x v="0"/>
    <m/>
    <m/>
    <m/>
    <d v="2028-10-15T00:00:00"/>
    <n v="98.25"/>
    <d v="2024-07-15T00:00:00"/>
    <d v="2024-07-15T00:00:00"/>
    <m/>
    <n v="152999"/>
    <n v="606916"/>
    <n v="606917"/>
    <m/>
    <n v="22852724"/>
    <n v="10759"/>
    <s v="PSSLF221"/>
    <s v="PENNANTPARK SENIOR SECURED LOAN FACILITY II, LLC"/>
    <s v="Pennantpark Sr Sec Ln Fac II, LLC"/>
  </r>
  <r>
    <s v="Research Now Group (Dynata) Second-Out T/L"/>
    <s v="Second-Out Term Loan"/>
    <x v="56"/>
    <x v="1"/>
    <s v="Assignment"/>
    <s v="Loan"/>
    <s v="Term Loan"/>
    <s v="USD"/>
    <n v="1958743.42"/>
    <n v="1958743.42"/>
    <n v="1958743.42"/>
    <m/>
    <x v="0"/>
    <m/>
    <m/>
    <m/>
    <d v="2028-10-15T00:00:00"/>
    <n v="92.5"/>
    <d v="2024-07-15T00:00:00"/>
    <d v="2024-07-15T00:00:00"/>
    <m/>
    <n v="152999"/>
    <n v="606916"/>
    <n v="606917"/>
    <m/>
    <n v="22852726"/>
    <n v="10759"/>
    <s v="PSSLF221"/>
    <s v="PENNANTPARK SENIOR SECURED LOAN FACILITY II, LLC"/>
    <s v="Pennantpark Sr Sec Ln Fac II, LLC"/>
  </r>
  <r>
    <s v="Research Now Group (Dynata) Second-Out T/L"/>
    <s v="Second-Out Term Loan"/>
    <x v="56"/>
    <x v="1"/>
    <s v="Assignment"/>
    <s v="Loan"/>
    <s v="Term Loan"/>
    <s v="USD"/>
    <n v="1625502.93"/>
    <n v="1625502.93"/>
    <n v="1625502.93"/>
    <m/>
    <x v="0"/>
    <m/>
    <m/>
    <m/>
    <d v="2028-10-15T00:00:00"/>
    <n v="85"/>
    <d v="2024-07-15T00:00:00"/>
    <d v="2024-07-15T00:00:00"/>
    <m/>
    <n v="152999"/>
    <n v="606916"/>
    <n v="606917"/>
    <m/>
    <n v="22852728"/>
    <n v="10759"/>
    <s v="PSSLF221"/>
    <s v="PENNANTPARK SENIOR SECURED LOAN FACILITY II, LLC"/>
    <s v="Pennantpark Sr Sec Ln Fac II, LLC"/>
  </r>
  <r>
    <s v="RRA Corporate T/L"/>
    <s v="Term Loan"/>
    <x v="57"/>
    <x v="1"/>
    <s v="Assignment"/>
    <s v="Loan"/>
    <s v="Term Loan"/>
    <s v="USD"/>
    <n v="4987500"/>
    <n v="4987500"/>
    <n v="4987500"/>
    <m/>
    <x v="0"/>
    <m/>
    <m/>
    <m/>
    <d v="2029-08-15T00:00:00"/>
    <n v="99.03125"/>
    <d v="2024-10-16T00:00:00"/>
    <d v="2024-10-22T00:00:00"/>
    <m/>
    <n v="163617"/>
    <n v="610487"/>
    <n v="610498"/>
    <m/>
    <n v="23431433"/>
    <n v="10759"/>
    <s v="PSSLF221"/>
    <s v="PENNANTPARK SENIOR SECURED LOAN FACILITY II, LLC"/>
    <s v="Pennantpark Sr Sec Ln Fac II, LLC"/>
  </r>
  <r>
    <s v="RTIC Subsidiary Holdings Incremental T/L (5/24)"/>
    <s v="Incremental T/L (5/24)"/>
    <x v="58"/>
    <x v="1"/>
    <s v="Assignment"/>
    <s v="Loan"/>
    <s v="Term Loan"/>
    <s v="USD"/>
    <n v="2967543.86"/>
    <n v="2967543.86"/>
    <n v="2967543.86"/>
    <m/>
    <x v="0"/>
    <m/>
    <m/>
    <m/>
    <d v="2029-05-03T00:00:00"/>
    <n v="98.53125"/>
    <d v="2024-07-10T00:00:00"/>
    <d v="2024-07-16T00:00:00"/>
    <m/>
    <n v="135480"/>
    <n v="595495"/>
    <n v="595496"/>
    <m/>
    <n v="22573939"/>
    <n v="10759"/>
    <s v="PSSLF221"/>
    <s v="PENNANTPARK SENIOR SECURED LOAN FACILITY II, LLC"/>
    <s v="Pennantpark Sr Sec Ln Fac II, LLC"/>
  </r>
  <r>
    <s v="S101 Acquisition DD T/L C"/>
    <s v="Delayed Draw Term Loan C"/>
    <x v="59"/>
    <x v="1"/>
    <s v="Assignment"/>
    <s v="Loan"/>
    <s v="Delayed Draw Loan"/>
    <s v="USD"/>
    <n v="5656673.5499999998"/>
    <n v="5656673.5499999998"/>
    <n v="5656673.5499999998"/>
    <m/>
    <x v="0"/>
    <m/>
    <m/>
    <m/>
    <d v="2032-01-25T00:00:00"/>
    <n v="99.03125"/>
    <d v="2025-01-02T00:00:00"/>
    <d v="2025-01-16T00:00:00"/>
    <m/>
    <n v="145093"/>
    <n v="629880"/>
    <n v="636117"/>
    <m/>
    <n v="24176996"/>
    <n v="10759"/>
    <s v="PSSLF221"/>
    <s v="PENNANTPARK SENIOR SECURED LOAN FACILITY II, LLC"/>
    <s v="Pennantpark Sr Sec Ln Fac II, LLC"/>
  </r>
  <r>
    <s v="Sabel Systems Technology Solutions T/L"/>
    <s v="Term Loan"/>
    <x v="60"/>
    <x v="1"/>
    <s v="Assignment"/>
    <s v="Loan"/>
    <s v="Term Loan"/>
    <s v="USD"/>
    <n v="6000000"/>
    <n v="6000000"/>
    <n v="6000000"/>
    <m/>
    <x v="0"/>
    <m/>
    <m/>
    <m/>
    <d v="2030-10-31T00:00:00"/>
    <n v="99.03125"/>
    <d v="2024-11-11T00:00:00"/>
    <d v="2024-11-13T00:00:00"/>
    <m/>
    <n v="164545"/>
    <n v="620855"/>
    <n v="620856"/>
    <m/>
    <n v="23651631"/>
    <n v="10759"/>
    <s v="PSSLF221"/>
    <s v="PENNANTPARK SENIOR SECURED LOAN FACILITY II, LLC"/>
    <s v="Pennantpark Sr Sec Ln Fac II, LLC"/>
  </r>
  <r>
    <s v="Safe Haven Defense US T/L"/>
    <s v="Term Loan"/>
    <x v="61"/>
    <x v="1"/>
    <s v="Assignment"/>
    <s v="Loan"/>
    <s v="Term Loan"/>
    <s v="USD"/>
    <n v="3679942.1"/>
    <n v="3679942.1"/>
    <n v="3679942.1"/>
    <m/>
    <x v="0"/>
    <m/>
    <m/>
    <m/>
    <d v="2029-05-23T00:00:00"/>
    <n v="98.53125"/>
    <d v="2024-07-10T00:00:00"/>
    <d v="2024-07-16T00:00:00"/>
    <m/>
    <n v="162468"/>
    <n v="598131"/>
    <n v="598132"/>
    <m/>
    <n v="22573919"/>
    <n v="10759"/>
    <s v="PSSLF221"/>
    <s v="PENNANTPARK SENIOR SECURED LOAN FACILITY II, LLC"/>
    <s v="Pennantpark Sr Sec Ln Fac II, LLC"/>
  </r>
  <r>
    <s v="Schlesinger Global T/L"/>
    <s v="Term Loan"/>
    <x v="62"/>
    <x v="1"/>
    <s v="Assignment"/>
    <s v="Loan"/>
    <s v="Term Loan"/>
    <s v="USD"/>
    <n v="5958801.6498999996"/>
    <n v="5958801.6498999996"/>
    <n v="5958801.6498999996"/>
    <m/>
    <x v="0"/>
    <m/>
    <m/>
    <m/>
    <d v="2025-07-14T00:00:00"/>
    <n v="97"/>
    <d v="2021-05-25T00:00:00"/>
    <d v="2021-05-25T00:00:00"/>
    <m/>
    <n v="131405"/>
    <n v="378480"/>
    <n v="494646"/>
    <m/>
    <n v="138786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6763.6152"/>
    <n v="26763.6152"/>
    <n v="26763.6152"/>
    <m/>
    <x v="0"/>
    <m/>
    <m/>
    <m/>
    <d v="2025-07-14T00:00:00"/>
    <n v="100"/>
    <d v="2021-09-30T00:00:00"/>
    <d v="2021-09-30T00:00:00"/>
    <m/>
    <n v="131405"/>
    <n v="378480"/>
    <n v="494646"/>
    <m/>
    <n v="14632841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6740.288499999999"/>
    <n v="26740.288499999999"/>
    <n v="26740.288499999999"/>
    <m/>
    <x v="0"/>
    <m/>
    <m/>
    <m/>
    <d v="2025-07-14T00:00:00"/>
    <n v="100"/>
    <d v="2021-12-31T00:00:00"/>
    <d v="2021-12-31T00:00:00"/>
    <m/>
    <n v="131405"/>
    <n v="378480"/>
    <n v="494646"/>
    <m/>
    <n v="1523431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6225.801899999999"/>
    <n v="26225.801899999999"/>
    <n v="26225.801899999999"/>
    <m/>
    <x v="0"/>
    <m/>
    <m/>
    <m/>
    <d v="2025-07-14T00:00:00"/>
    <n v="100"/>
    <d v="2022-03-31T00:00:00"/>
    <d v="2022-03-31T00:00:00"/>
    <m/>
    <n v="131405"/>
    <n v="378480"/>
    <n v="494646"/>
    <m/>
    <n v="15847482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7440.215600000003"/>
    <n v="47440.215600000003"/>
    <n v="47440.215600000003"/>
    <m/>
    <x v="0"/>
    <m/>
    <m/>
    <m/>
    <d v="2025-07-14T00:00:00"/>
    <n v="100"/>
    <d v="2022-06-30T00:00:00"/>
    <d v="2022-06-30T00:00:00"/>
    <m/>
    <n v="131405"/>
    <n v="378480"/>
    <n v="494646"/>
    <m/>
    <n v="16875591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3762.6716"/>
    <n v="13762.6716"/>
    <n v="13762.6716"/>
    <m/>
    <x v="0"/>
    <m/>
    <m/>
    <m/>
    <d v="2025-07-14T00:00:00"/>
    <n v="100"/>
    <d v="2022-09-30T00:00:00"/>
    <d v="2022-09-30T00:00:00"/>
    <m/>
    <n v="131405"/>
    <n v="378480"/>
    <n v="494646"/>
    <m/>
    <n v="1687551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3596.0885"/>
    <n v="13596.0885"/>
    <n v="13596.0885"/>
    <m/>
    <x v="0"/>
    <m/>
    <m/>
    <m/>
    <d v="2025-07-14T00:00:00"/>
    <n v="100"/>
    <d v="2022-12-30T00:00:00"/>
    <d v="2022-12-30T00:00:00"/>
    <m/>
    <n v="131405"/>
    <n v="378480"/>
    <n v="494646"/>
    <m/>
    <n v="1745655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774.9337999999998"/>
    <n v="4774.9337999999998"/>
    <n v="4774.9337999999998"/>
    <m/>
    <x v="0"/>
    <m/>
    <m/>
    <m/>
    <d v="2025-07-14T00:00:00"/>
    <n v="100"/>
    <d v="2023-01-31T00:00:00"/>
    <d v="2023-01-31T00:00:00"/>
    <m/>
    <n v="131405"/>
    <n v="378480"/>
    <n v="494646"/>
    <m/>
    <n v="1768121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179.9251000000004"/>
    <n v="4179.9251000000004"/>
    <n v="4179.9251000000004"/>
    <m/>
    <x v="0"/>
    <m/>
    <m/>
    <m/>
    <d v="2025-07-14T00:00:00"/>
    <n v="100"/>
    <d v="2023-02-28T00:00:00"/>
    <d v="2023-02-28T00:00:00"/>
    <m/>
    <n v="131405"/>
    <n v="378480"/>
    <n v="494646"/>
    <m/>
    <n v="17956858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629.598"/>
    <n v="4629.598"/>
    <n v="4629.598"/>
    <m/>
    <x v="0"/>
    <m/>
    <m/>
    <m/>
    <d v="2025-07-14T00:00:00"/>
    <n v="100"/>
    <d v="2023-03-31T00:00:00"/>
    <d v="2023-03-31T00:00:00"/>
    <m/>
    <n v="131405"/>
    <n v="378480"/>
    <n v="494646"/>
    <m/>
    <n v="1825672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63.8456999999999"/>
    <n v="3163.8456999999999"/>
    <n v="3163.8456999999999"/>
    <m/>
    <x v="0"/>
    <m/>
    <m/>
    <m/>
    <d v="2025-07-14T00:00:00"/>
    <n v="100"/>
    <d v="2023-04-28T00:00:00"/>
    <d v="2023-04-28T00:00:00"/>
    <m/>
    <n v="131405"/>
    <n v="378480"/>
    <n v="494646"/>
    <m/>
    <n v="2046240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730.7864"/>
    <n v="4730.7864"/>
    <n v="4730.7864"/>
    <m/>
    <x v="0"/>
    <m/>
    <m/>
    <m/>
    <d v="2025-07-14T00:00:00"/>
    <n v="100"/>
    <d v="2023-05-31T00:00:00"/>
    <d v="2023-05-31T00:00:00"/>
    <m/>
    <n v="131405"/>
    <n v="378480"/>
    <n v="494646"/>
    <m/>
    <n v="204624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5164.7961999999998"/>
    <n v="5164.7961999999998"/>
    <n v="5164.7961999999998"/>
    <m/>
    <x v="0"/>
    <m/>
    <m/>
    <m/>
    <d v="2025-07-14T00:00:00"/>
    <n v="100"/>
    <d v="2023-06-30T00:00:00"/>
    <d v="2023-06-30T00:00:00"/>
    <m/>
    <n v="131405"/>
    <n v="378480"/>
    <n v="494646"/>
    <m/>
    <n v="1978283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5327.8563000000004"/>
    <n v="5327.8563000000004"/>
    <n v="5327.8563000000004"/>
    <m/>
    <x v="0"/>
    <m/>
    <m/>
    <m/>
    <d v="2025-07-14T00:00:00"/>
    <n v="100"/>
    <d v="2023-07-31T00:00:00"/>
    <d v="2023-07-31T00:00:00"/>
    <m/>
    <n v="131405"/>
    <n v="378480"/>
    <n v="494646"/>
    <m/>
    <n v="197832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5811.319799999999"/>
    <n v="15811.319799999999"/>
    <n v="15811.319799999999"/>
    <m/>
    <x v="0"/>
    <m/>
    <m/>
    <m/>
    <d v="2025-07-14T00:00:00"/>
    <n v="100"/>
    <d v="2023-10-31T00:00:00"/>
    <d v="2023-10-31T00:00:00"/>
    <m/>
    <n v="131405"/>
    <n v="378480"/>
    <n v="494646"/>
    <m/>
    <n v="2046192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5811.0746"/>
    <n v="15811.0746"/>
    <n v="15811.0746"/>
    <m/>
    <x v="0"/>
    <m/>
    <m/>
    <m/>
    <d v="2025-07-14T00:00:00"/>
    <n v="100"/>
    <d v="2024-01-31T00:00:00"/>
    <d v="2024-01-31T00:00:00"/>
    <m/>
    <n v="131405"/>
    <n v="378480"/>
    <n v="494646"/>
    <m/>
    <n v="2094952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71930.813800000004"/>
    <n v="71930.813800000004"/>
    <n v="71930.813800000004"/>
    <m/>
    <x v="0"/>
    <m/>
    <m/>
    <m/>
    <d v="2025-07-14T00:00:00"/>
    <n v="100"/>
    <d v="2024-01-31T00:00:00"/>
    <d v="2024-01-31T00:00:00"/>
    <m/>
    <n v="131405"/>
    <n v="378480"/>
    <n v="494646"/>
    <m/>
    <n v="2161199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8260.276099999999"/>
    <n v="28260.276099999999"/>
    <n v="28260.276099999999"/>
    <m/>
    <x v="0"/>
    <m/>
    <m/>
    <m/>
    <d v="2025-07-14T00:00:00"/>
    <n v="100"/>
    <d v="2024-02-29T00:00:00"/>
    <d v="2024-02-29T00:00:00"/>
    <m/>
    <n v="131405"/>
    <n v="378480"/>
    <n v="494646"/>
    <m/>
    <n v="216123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8387.760399999999"/>
    <n v="28387.760399999999"/>
    <n v="28387.760399999999"/>
    <m/>
    <x v="0"/>
    <m/>
    <m/>
    <m/>
    <d v="2025-07-14T00:00:00"/>
    <n v="100"/>
    <d v="2024-03-29T00:00:00"/>
    <d v="2024-03-29T00:00:00"/>
    <m/>
    <n v="131405"/>
    <n v="378480"/>
    <n v="494646"/>
    <m/>
    <n v="2161251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456.846399999999"/>
    <n v="31456.846399999999"/>
    <n v="31456.846399999999"/>
    <m/>
    <x v="0"/>
    <m/>
    <m/>
    <m/>
    <d v="2025-07-14T00:00:00"/>
    <n v="100"/>
    <d v="2024-04-30T00:00:00"/>
    <d v="2024-04-30T00:00:00"/>
    <m/>
    <n v="131405"/>
    <n v="378480"/>
    <n v="494646"/>
    <m/>
    <n v="2201884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642.898700000002"/>
    <n v="30642.898700000002"/>
    <n v="30642.898700000002"/>
    <m/>
    <x v="0"/>
    <m/>
    <m/>
    <m/>
    <d v="2025-07-14T00:00:00"/>
    <n v="100"/>
    <d v="2024-05-31T00:00:00"/>
    <d v="2024-05-31T00:00:00"/>
    <m/>
    <n v="131405"/>
    <n v="378480"/>
    <n v="494646"/>
    <m/>
    <n v="2217191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7802.993999999999"/>
    <n v="27802.993999999999"/>
    <n v="27802.993999999999"/>
    <m/>
    <x v="0"/>
    <m/>
    <m/>
    <m/>
    <d v="2025-07-14T00:00:00"/>
    <n v="100"/>
    <d v="2024-06-28T00:00:00"/>
    <d v="2024-06-28T00:00:00"/>
    <m/>
    <n v="131405"/>
    <n v="378480"/>
    <n v="494646"/>
    <m/>
    <n v="22715850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2910.531300000002"/>
    <n v="32910.531300000002"/>
    <n v="32910.531300000002"/>
    <m/>
    <x v="0"/>
    <m/>
    <m/>
    <m/>
    <d v="2025-07-14T00:00:00"/>
    <n v="100"/>
    <d v="2024-07-31T00:00:00"/>
    <d v="2024-07-31T00:00:00"/>
    <m/>
    <n v="131405"/>
    <n v="378480"/>
    <n v="494646"/>
    <m/>
    <n v="22715860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072.251899999999"/>
    <n v="30072.251899999999"/>
    <n v="30072.251899999999"/>
    <m/>
    <x v="0"/>
    <m/>
    <m/>
    <m/>
    <d v="2025-07-14T00:00:00"/>
    <n v="100"/>
    <d v="2024-08-30T00:00:00"/>
    <d v="2024-08-30T00:00:00"/>
    <m/>
    <n v="131405"/>
    <n v="378480"/>
    <n v="494646"/>
    <m/>
    <n v="22981142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219.674599999998"/>
    <n v="31219.674599999998"/>
    <n v="31219.674599999998"/>
    <m/>
    <x v="0"/>
    <m/>
    <m/>
    <m/>
    <d v="2025-07-14T00:00:00"/>
    <n v="100"/>
    <d v="2024-09-30T00:00:00"/>
    <d v="2024-09-30T00:00:00"/>
    <m/>
    <n v="131405"/>
    <n v="378480"/>
    <n v="494646"/>
    <m/>
    <n v="2326917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2646.337200000002"/>
    <n v="32646.337200000002"/>
    <n v="32646.337200000002"/>
    <m/>
    <x v="0"/>
    <m/>
    <m/>
    <m/>
    <d v="2025-07-14T00:00:00"/>
    <n v="100"/>
    <d v="2024-10-31T00:00:00"/>
    <d v="2024-10-31T00:00:00"/>
    <m/>
    <n v="131405"/>
    <n v="378480"/>
    <n v="494646"/>
    <m/>
    <n v="24621678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736.123899999999"/>
    <n v="30736.123899999999"/>
    <n v="30736.123899999999"/>
    <m/>
    <x v="0"/>
    <m/>
    <m/>
    <m/>
    <d v="2025-07-14T00:00:00"/>
    <n v="100"/>
    <d v="2024-11-29T00:00:00"/>
    <d v="2024-11-29T00:00:00"/>
    <m/>
    <n v="131405"/>
    <n v="378480"/>
    <n v="494646"/>
    <m/>
    <n v="2380342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5427.5573"/>
    <n v="35427.5573"/>
    <n v="35427.5573"/>
    <m/>
    <x v="0"/>
    <m/>
    <m/>
    <m/>
    <d v="2025-07-14T00:00:00"/>
    <n v="100"/>
    <d v="2024-12-31T00:00:00"/>
    <d v="2024-12-31T00:00:00"/>
    <m/>
    <n v="131405"/>
    <n v="378480"/>
    <n v="494646"/>
    <m/>
    <n v="243832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764.297999999999"/>
    <n v="31764.297999999999"/>
    <n v="31764.297999999999"/>
    <m/>
    <x v="0"/>
    <m/>
    <m/>
    <m/>
    <d v="2025-07-14T00:00:00"/>
    <n v="100"/>
    <d v="2025-01-31T00:00:00"/>
    <d v="2025-01-31T00:00:00"/>
    <m/>
    <n v="131405"/>
    <n v="378480"/>
    <n v="494646"/>
    <m/>
    <n v="244879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121.829099999999"/>
    <n v="30121.829099999999"/>
    <n v="30121.829099999999"/>
    <m/>
    <x v="0"/>
    <m/>
    <m/>
    <m/>
    <d v="2025-07-14T00:00:00"/>
    <n v="100"/>
    <d v="2025-02-28T00:00:00"/>
    <d v="2025-02-28T00:00:00"/>
    <m/>
    <n v="131405"/>
    <n v="378480"/>
    <n v="494646"/>
    <m/>
    <n v="24823512"/>
    <n v="10759"/>
    <s v="PSSLF221"/>
    <s v="PENNANTPARK SENIOR SECURED LOAN FACILITY II, LLC"/>
    <s v="Pennantpark Sr Sec Ln Fac II, LLC"/>
  </r>
  <r>
    <s v="Schlesinger Global T/L"/>
    <s v="Term Loan"/>
    <x v="62"/>
    <x v="1"/>
    <s v="Assignment"/>
    <s v="Loan"/>
    <s v="Term Loan"/>
    <s v="USD"/>
    <n v="603695.76009999996"/>
    <n v="603695.76009999996"/>
    <n v="603695.76009999996"/>
    <m/>
    <x v="1"/>
    <m/>
    <m/>
    <m/>
    <d v="2025-07-14T00:00:00"/>
    <n v="97"/>
    <d v="2021-05-25T00:00:00"/>
    <d v="2021-05-25T00:00:00"/>
    <m/>
    <n v="131405"/>
    <n v="378480"/>
    <n v="495416"/>
    <m/>
    <n v="138786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711.4648000000002"/>
    <n v="2711.4648000000002"/>
    <n v="2711.4648000000002"/>
    <m/>
    <x v="1"/>
    <m/>
    <m/>
    <m/>
    <d v="2025-07-14T00:00:00"/>
    <n v="100"/>
    <d v="2021-09-30T00:00:00"/>
    <d v="2021-09-30T00:00:00"/>
    <m/>
    <n v="131405"/>
    <n v="378480"/>
    <n v="495416"/>
    <m/>
    <n v="14632841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709.1015000000002"/>
    <n v="2709.1015000000002"/>
    <n v="2709.1015000000002"/>
    <m/>
    <x v="1"/>
    <m/>
    <m/>
    <m/>
    <d v="2025-07-14T00:00:00"/>
    <n v="100"/>
    <d v="2021-12-31T00:00:00"/>
    <d v="2021-12-31T00:00:00"/>
    <m/>
    <n v="131405"/>
    <n v="378480"/>
    <n v="495416"/>
    <m/>
    <n v="1523431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656.9780999999998"/>
    <n v="2656.9780999999998"/>
    <n v="2656.9780999999998"/>
    <m/>
    <x v="1"/>
    <m/>
    <m/>
    <m/>
    <d v="2025-07-14T00:00:00"/>
    <n v="100"/>
    <d v="2022-03-31T00:00:00"/>
    <d v="2022-03-31T00:00:00"/>
    <m/>
    <n v="131405"/>
    <n v="378480"/>
    <n v="495416"/>
    <m/>
    <n v="15847482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806.2443999999996"/>
    <n v="4806.2443999999996"/>
    <n v="4806.2443999999996"/>
    <m/>
    <x v="1"/>
    <m/>
    <m/>
    <m/>
    <d v="2025-07-14T00:00:00"/>
    <n v="100"/>
    <d v="2022-06-30T00:00:00"/>
    <d v="2022-06-30T00:00:00"/>
    <m/>
    <n v="131405"/>
    <n v="378480"/>
    <n v="495416"/>
    <m/>
    <n v="16875591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394.3184000000001"/>
    <n v="1394.3184000000001"/>
    <n v="1394.3184000000001"/>
    <m/>
    <x v="1"/>
    <m/>
    <m/>
    <m/>
    <d v="2025-07-14T00:00:00"/>
    <n v="100"/>
    <d v="2022-09-30T00:00:00"/>
    <d v="2022-09-30T00:00:00"/>
    <m/>
    <n v="131405"/>
    <n v="378480"/>
    <n v="495416"/>
    <m/>
    <n v="1687551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377.4414999999999"/>
    <n v="1377.4414999999999"/>
    <n v="1377.4414999999999"/>
    <m/>
    <x v="1"/>
    <m/>
    <m/>
    <m/>
    <d v="2025-07-14T00:00:00"/>
    <n v="100"/>
    <d v="2022-12-30T00:00:00"/>
    <d v="2022-12-30T00:00:00"/>
    <m/>
    <n v="131405"/>
    <n v="378480"/>
    <n v="495416"/>
    <m/>
    <n v="1745655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83.75619999999998"/>
    <n v="483.75619999999998"/>
    <n v="483.75619999999998"/>
    <m/>
    <x v="1"/>
    <m/>
    <m/>
    <m/>
    <d v="2025-07-14T00:00:00"/>
    <n v="100"/>
    <d v="2023-01-31T00:00:00"/>
    <d v="2023-01-31T00:00:00"/>
    <m/>
    <n v="131405"/>
    <n v="378480"/>
    <n v="495416"/>
    <m/>
    <n v="1768121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23.47489999999999"/>
    <n v="423.47489999999999"/>
    <n v="423.47489999999999"/>
    <m/>
    <x v="1"/>
    <m/>
    <m/>
    <m/>
    <d v="2025-07-14T00:00:00"/>
    <n v="100"/>
    <d v="2023-02-28T00:00:00"/>
    <d v="2023-02-28T00:00:00"/>
    <m/>
    <n v="131405"/>
    <n v="378480"/>
    <n v="495416"/>
    <m/>
    <n v="17956858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69.03199999999998"/>
    <n v="469.03199999999998"/>
    <n v="469.03199999999998"/>
    <m/>
    <x v="1"/>
    <m/>
    <m/>
    <m/>
    <d v="2025-07-14T00:00:00"/>
    <n v="100"/>
    <d v="2023-03-31T00:00:00"/>
    <d v="2023-03-31T00:00:00"/>
    <m/>
    <n v="131405"/>
    <n v="378480"/>
    <n v="495416"/>
    <m/>
    <n v="1825672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20.53429999999997"/>
    <n v="320.53429999999997"/>
    <n v="320.53429999999997"/>
    <m/>
    <x v="1"/>
    <m/>
    <m/>
    <m/>
    <d v="2025-07-14T00:00:00"/>
    <n v="100"/>
    <d v="2023-04-28T00:00:00"/>
    <d v="2023-04-28T00:00:00"/>
    <m/>
    <n v="131405"/>
    <n v="378480"/>
    <n v="495416"/>
    <m/>
    <n v="2046240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479.28359999999998"/>
    <n v="479.28359999999998"/>
    <n v="479.28359999999998"/>
    <m/>
    <x v="1"/>
    <m/>
    <m/>
    <m/>
    <d v="2025-07-14T00:00:00"/>
    <n v="100"/>
    <d v="2023-05-31T00:00:00"/>
    <d v="2023-05-31T00:00:00"/>
    <m/>
    <n v="131405"/>
    <n v="378480"/>
    <n v="495416"/>
    <m/>
    <n v="204624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523.25379999999996"/>
    <n v="523.25379999999996"/>
    <n v="523.25379999999996"/>
    <m/>
    <x v="1"/>
    <m/>
    <m/>
    <m/>
    <d v="2025-07-14T00:00:00"/>
    <n v="100"/>
    <d v="2023-06-30T00:00:00"/>
    <d v="2023-06-30T00:00:00"/>
    <m/>
    <n v="131405"/>
    <n v="378480"/>
    <n v="495416"/>
    <m/>
    <n v="1978283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539.77369999999996"/>
    <n v="539.77369999999996"/>
    <n v="539.77369999999996"/>
    <m/>
    <x v="1"/>
    <m/>
    <m/>
    <m/>
    <d v="2025-07-14T00:00:00"/>
    <n v="100"/>
    <d v="2023-07-31T00:00:00"/>
    <d v="2023-07-31T00:00:00"/>
    <m/>
    <n v="131405"/>
    <n v="378480"/>
    <n v="495416"/>
    <m/>
    <n v="197832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601.8702000000001"/>
    <n v="1601.8702000000001"/>
    <n v="1601.8702000000001"/>
    <m/>
    <x v="1"/>
    <m/>
    <m/>
    <m/>
    <d v="2025-07-14T00:00:00"/>
    <n v="100"/>
    <d v="2023-10-31T00:00:00"/>
    <d v="2023-10-31T00:00:00"/>
    <m/>
    <n v="131405"/>
    <n v="378480"/>
    <n v="495416"/>
    <m/>
    <n v="2046192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1601.8453999999999"/>
    <n v="1601.8453999999999"/>
    <n v="1601.8453999999999"/>
    <m/>
    <x v="1"/>
    <m/>
    <m/>
    <m/>
    <d v="2025-07-14T00:00:00"/>
    <n v="100"/>
    <d v="2024-01-31T00:00:00"/>
    <d v="2024-01-31T00:00:00"/>
    <m/>
    <n v="131405"/>
    <n v="378480"/>
    <n v="495416"/>
    <m/>
    <n v="20949529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7287.4261999999999"/>
    <n v="7287.4261999999999"/>
    <n v="7287.4261999999999"/>
    <m/>
    <x v="1"/>
    <m/>
    <m/>
    <m/>
    <d v="2025-07-14T00:00:00"/>
    <n v="100"/>
    <d v="2024-01-31T00:00:00"/>
    <d v="2024-01-31T00:00:00"/>
    <m/>
    <n v="131405"/>
    <n v="378480"/>
    <n v="495416"/>
    <m/>
    <n v="2161199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863.0938999999998"/>
    <n v="2863.0938999999998"/>
    <n v="2863.0938999999998"/>
    <m/>
    <x v="1"/>
    <m/>
    <m/>
    <m/>
    <d v="2025-07-14T00:00:00"/>
    <n v="100"/>
    <d v="2024-02-29T00:00:00"/>
    <d v="2024-02-29T00:00:00"/>
    <m/>
    <n v="131405"/>
    <n v="378480"/>
    <n v="495416"/>
    <m/>
    <n v="21612313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876.0095999999999"/>
    <n v="2876.0095999999999"/>
    <n v="2876.0095999999999"/>
    <m/>
    <x v="1"/>
    <m/>
    <m/>
    <m/>
    <d v="2025-07-14T00:00:00"/>
    <n v="100"/>
    <d v="2024-03-29T00:00:00"/>
    <d v="2024-03-29T00:00:00"/>
    <m/>
    <n v="131405"/>
    <n v="378480"/>
    <n v="495416"/>
    <m/>
    <n v="2161251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86.9436000000001"/>
    <n v="3186.9436000000001"/>
    <n v="3186.9436000000001"/>
    <m/>
    <x v="1"/>
    <m/>
    <m/>
    <m/>
    <d v="2025-07-14T00:00:00"/>
    <n v="100"/>
    <d v="2024-04-30T00:00:00"/>
    <d v="2024-04-30T00:00:00"/>
    <m/>
    <n v="131405"/>
    <n v="378480"/>
    <n v="495416"/>
    <m/>
    <n v="2201884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04.4812999999999"/>
    <n v="3104.4812999999999"/>
    <n v="3104.4812999999999"/>
    <m/>
    <x v="1"/>
    <m/>
    <m/>
    <m/>
    <d v="2025-07-14T00:00:00"/>
    <n v="100"/>
    <d v="2024-05-31T00:00:00"/>
    <d v="2024-05-31T00:00:00"/>
    <m/>
    <n v="131405"/>
    <n v="378480"/>
    <n v="495416"/>
    <m/>
    <n v="22171917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2816.7660000000001"/>
    <n v="2816.7660000000001"/>
    <n v="2816.7660000000001"/>
    <m/>
    <x v="1"/>
    <m/>
    <m/>
    <m/>
    <d v="2025-07-14T00:00:00"/>
    <n v="100"/>
    <d v="2024-06-28T00:00:00"/>
    <d v="2024-06-28T00:00:00"/>
    <m/>
    <n v="131405"/>
    <n v="378480"/>
    <n v="495416"/>
    <m/>
    <n v="22715850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334.2186999999999"/>
    <n v="3334.2186999999999"/>
    <n v="3334.2186999999999"/>
    <m/>
    <x v="1"/>
    <m/>
    <m/>
    <m/>
    <d v="2025-07-14T00:00:00"/>
    <n v="100"/>
    <d v="2024-07-31T00:00:00"/>
    <d v="2024-07-31T00:00:00"/>
    <m/>
    <n v="131405"/>
    <n v="378480"/>
    <n v="495416"/>
    <m/>
    <n v="22715860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46.6680999999999"/>
    <n v="3046.6680999999999"/>
    <n v="3046.6680999999999"/>
    <m/>
    <x v="1"/>
    <m/>
    <m/>
    <m/>
    <d v="2025-07-14T00:00:00"/>
    <n v="100"/>
    <d v="2024-08-30T00:00:00"/>
    <d v="2024-08-30T00:00:00"/>
    <m/>
    <n v="131405"/>
    <n v="378480"/>
    <n v="495416"/>
    <m/>
    <n v="22981142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62.9153999999999"/>
    <n v="3162.9153999999999"/>
    <n v="3162.9153999999999"/>
    <m/>
    <x v="1"/>
    <m/>
    <m/>
    <m/>
    <d v="2025-07-14T00:00:00"/>
    <n v="100"/>
    <d v="2024-09-30T00:00:00"/>
    <d v="2024-09-30T00:00:00"/>
    <m/>
    <n v="131405"/>
    <n v="378480"/>
    <n v="495416"/>
    <m/>
    <n v="2326917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307.4528"/>
    <n v="3307.4528"/>
    <n v="3307.4528"/>
    <m/>
    <x v="1"/>
    <m/>
    <m/>
    <m/>
    <d v="2025-07-14T00:00:00"/>
    <n v="100"/>
    <d v="2024-10-31T00:00:00"/>
    <d v="2024-10-31T00:00:00"/>
    <m/>
    <n v="131405"/>
    <n v="378480"/>
    <n v="495416"/>
    <m/>
    <n v="24621678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113.9261000000001"/>
    <n v="3113.9261000000001"/>
    <n v="3113.9261000000001"/>
    <m/>
    <x v="1"/>
    <m/>
    <m/>
    <m/>
    <d v="2025-07-14T00:00:00"/>
    <n v="100"/>
    <d v="2024-11-29T00:00:00"/>
    <d v="2024-11-29T00:00:00"/>
    <m/>
    <n v="131405"/>
    <n v="378480"/>
    <n v="495416"/>
    <m/>
    <n v="23803425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589.2226999999998"/>
    <n v="3589.2226999999998"/>
    <n v="3589.2226999999998"/>
    <m/>
    <x v="1"/>
    <m/>
    <m/>
    <m/>
    <d v="2025-07-14T00:00:00"/>
    <n v="100"/>
    <d v="2024-12-31T00:00:00"/>
    <d v="2024-12-31T00:00:00"/>
    <m/>
    <n v="131405"/>
    <n v="378480"/>
    <n v="495416"/>
    <m/>
    <n v="243832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218.0920000000001"/>
    <n v="3218.0920000000001"/>
    <n v="3218.0920000000001"/>
    <m/>
    <x v="1"/>
    <m/>
    <m/>
    <m/>
    <d v="2025-07-14T00:00:00"/>
    <n v="100"/>
    <d v="2025-01-31T00:00:00"/>
    <d v="2025-01-31T00:00:00"/>
    <m/>
    <n v="131405"/>
    <n v="378480"/>
    <n v="495416"/>
    <m/>
    <n v="24487926"/>
    <n v="10759"/>
    <s v="PSSLF221"/>
    <s v="PENNANTPARK SENIOR SECURED LOAN FACILITY II, LLC"/>
    <s v="Pennantpark Sr Sec Ln Fac II, LLC"/>
  </r>
  <r>
    <s v="Schlesinger Global T/L"/>
    <s v="Term Loan"/>
    <x v="62"/>
    <x v="1"/>
    <m/>
    <s v="Loan"/>
    <s v="Term Loan"/>
    <s v="USD"/>
    <n v="3051.6909000000001"/>
    <n v="3051.6909000000001"/>
    <n v="3051.6909000000001"/>
    <m/>
    <x v="1"/>
    <m/>
    <m/>
    <m/>
    <d v="2025-07-14T00:00:00"/>
    <n v="100"/>
    <d v="2025-02-28T00:00:00"/>
    <d v="2025-02-28T00:00:00"/>
    <m/>
    <n v="131405"/>
    <n v="378480"/>
    <n v="495416"/>
    <m/>
    <n v="24823512"/>
    <n v="10759"/>
    <s v="PSSLF221"/>
    <s v="PENNANTPARK SENIOR SECURED LOAN FACILITY II, LLC"/>
    <s v="Pennantpark Sr Sec Ln Fac II, LLC"/>
  </r>
  <r>
    <s v="Sigma Defense Systems T/L"/>
    <s v="Term Loan"/>
    <x v="63"/>
    <x v="1"/>
    <s v="Assignment"/>
    <s v="Loan"/>
    <s v="Term Loan"/>
    <s v="USD"/>
    <n v="3842690.53"/>
    <n v="3842690.53"/>
    <n v="3842690.53"/>
    <m/>
    <x v="0"/>
    <m/>
    <m/>
    <m/>
    <d v="2027-12-18T00:00:00"/>
    <n v="97.53125"/>
    <d v="2021-12-27T00:00:00"/>
    <d v="2021-12-29T00:00:00"/>
    <s v="BBG0154KTPY4"/>
    <n v="136800"/>
    <n v="422566"/>
    <n v="548289"/>
    <m/>
    <n v="15342967"/>
    <n v="10759"/>
    <s v="PSSLF221"/>
    <s v="PENNANTPARK SENIOR SECURED LOAN FACILITY II, LLC"/>
    <s v="Pennantpark Sr Sec Ln Fac II, LLC"/>
  </r>
  <r>
    <s v="Sigma Defense Systems T/L"/>
    <s v="Term Loan"/>
    <x v="63"/>
    <x v="1"/>
    <s v="Assignment"/>
    <s v="Loan"/>
    <s v="Term Loan"/>
    <s v="USD"/>
    <n v="483441.16"/>
    <n v="483441.16"/>
    <n v="483441.16"/>
    <m/>
    <x v="0"/>
    <m/>
    <m/>
    <m/>
    <d v="2027-12-18T00:00:00"/>
    <n v="100"/>
    <d v="2024-03-28T00:00:00"/>
    <d v="2024-03-28T00:00:00"/>
    <s v="BBG0154KTPY4"/>
    <n v="136800"/>
    <n v="422566"/>
    <n v="548289"/>
    <m/>
    <n v="22440737"/>
    <n v="10759"/>
    <s v="PSSLF221"/>
    <s v="PENNANTPARK SENIOR SECURED LOAN FACILITY II, LLC"/>
    <s v="Pennantpark Sr Sec Ln Fac II, LLC"/>
  </r>
  <r>
    <s v="Sigma Defense Systems T/L"/>
    <s v="Term Loan"/>
    <x v="63"/>
    <x v="1"/>
    <s v="Assignment"/>
    <s v="Loan"/>
    <s v="Term Loan"/>
    <s v="USD"/>
    <n v="6131789.79"/>
    <n v="6131789.79"/>
    <n v="6131789.79"/>
    <m/>
    <x v="0"/>
    <m/>
    <m/>
    <m/>
    <d v="2027-12-18T00:00:00"/>
    <n v="98.25"/>
    <d v="2024-04-16T00:00:00"/>
    <d v="2024-04-19T00:00:00"/>
    <s v="BBG0154KTPY4"/>
    <n v="136800"/>
    <n v="422566"/>
    <n v="548289"/>
    <m/>
    <n v="21725614"/>
    <n v="10759"/>
    <s v="PSSLF221"/>
    <s v="PENNANTPARK SENIOR SECURED LOAN FACILITY II, LLC"/>
    <s v="Pennantpark Sr Sec Ln Fac II, LLC"/>
  </r>
  <r>
    <s v="Sigma Defense Systems T/L"/>
    <s v="Term Loan"/>
    <x v="63"/>
    <x v="1"/>
    <s v="Assignment"/>
    <s v="Loan"/>
    <s v="Term Loan"/>
    <s v="USD"/>
    <n v="4104177.49"/>
    <n v="4104177.49"/>
    <n v="4104177.49"/>
    <m/>
    <x v="0"/>
    <m/>
    <m/>
    <m/>
    <d v="2027-12-18T00:00:00"/>
    <n v="99"/>
    <d v="2024-06-26T00:00:00"/>
    <d v="2024-07-05T00:00:00"/>
    <s v="BBG0154KTPY4"/>
    <n v="136800"/>
    <n v="422566"/>
    <n v="548289"/>
    <m/>
    <n v="22463804"/>
    <n v="10759"/>
    <s v="PSSLF221"/>
    <s v="PENNANTPARK SENIOR SECURED LOAN FACILITY II, LLC"/>
    <s v="Pennantpark Sr Sec Ln Fac II, LLC"/>
  </r>
  <r>
    <s v="Smile Brands DD T/L"/>
    <s v="Delayed Draw Term Loan"/>
    <x v="64"/>
    <x v="1"/>
    <s v="Assignment"/>
    <s v="Loan"/>
    <s v="Delayed Draw Loan"/>
    <s v="USD"/>
    <n v="69.281999999999996"/>
    <n v="69.281999999999996"/>
    <n v="69.281999999999996"/>
    <m/>
    <x v="0"/>
    <m/>
    <m/>
    <m/>
    <d v="2027-10-12T00:00:00"/>
    <n v="100.25"/>
    <d v="2021-04-09T00:00:00"/>
    <d v="2022-08-31T00:00:00"/>
    <s v="BBG00M8TBD26"/>
    <n v="127793"/>
    <n v="357257"/>
    <n v="507834"/>
    <m/>
    <n v="13686148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0.3337"/>
    <n v="0.3337"/>
    <n v="0.3337"/>
    <m/>
    <x v="0"/>
    <m/>
    <m/>
    <m/>
    <d v="2027-10-12T00:00:00"/>
    <n v="100"/>
    <d v="2024-07-31T00:00:00"/>
    <d v="2024-07-31T00:00:00"/>
    <s v="BBG00M8TBD26"/>
    <n v="127793"/>
    <n v="357257"/>
    <n v="507834"/>
    <m/>
    <n v="22724055"/>
    <n v="10759"/>
    <s v="PSSLF221"/>
    <s v="PENNANTPARK SENIOR SECURED LOAN FACILITY II, LLC"/>
    <s v="Pennantpark Sr Sec Ln Fac II, LLC"/>
  </r>
  <r>
    <s v="Smile Brands DD T/L"/>
    <s v="Delayed Draw Term Loan"/>
    <x v="64"/>
    <x v="1"/>
    <s v="Assignment"/>
    <s v="Loan"/>
    <s v="Delayed Draw Loan"/>
    <s v="USD"/>
    <n v="67865.830100000006"/>
    <n v="67865.830100000006"/>
    <n v="67865.830100000006"/>
    <m/>
    <x v="0"/>
    <m/>
    <m/>
    <m/>
    <d v="2027-10-12T00:00:00"/>
    <n v="100.25"/>
    <d v="2021-04-09T00:00:00"/>
    <d v="2022-08-31T00:00:00"/>
    <s v="BBG00M8TBD26"/>
    <n v="127793"/>
    <n v="357257"/>
    <n v="532372"/>
    <m/>
    <n v="13686148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48.462800000000001"/>
    <n v="48.462800000000001"/>
    <n v="48.462800000000001"/>
    <m/>
    <x v="0"/>
    <m/>
    <m/>
    <m/>
    <d v="2027-10-12T00:00:00"/>
    <n v="100"/>
    <d v="2024-05-31T00:00:00"/>
    <d v="2024-05-31T00:00:00"/>
    <s v="BBG00M8TBD26"/>
    <n v="127793"/>
    <n v="357257"/>
    <n v="532372"/>
    <m/>
    <n v="22196266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63.545200000000001"/>
    <n v="63.545200000000001"/>
    <n v="63.545200000000001"/>
    <m/>
    <x v="0"/>
    <m/>
    <m/>
    <m/>
    <d v="2027-10-12T00:00:00"/>
    <n v="100"/>
    <d v="2024-06-28T00:00:00"/>
    <d v="2024-06-28T00:00:00"/>
    <s v="BBG00M8TBD26"/>
    <n v="127793"/>
    <n v="357257"/>
    <n v="532372"/>
    <m/>
    <n v="22457497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326.8519"/>
    <n v="326.8519"/>
    <n v="326.8519"/>
    <m/>
    <x v="0"/>
    <m/>
    <m/>
    <m/>
    <d v="2027-10-12T00:00:00"/>
    <n v="100"/>
    <d v="2024-07-31T00:00:00"/>
    <d v="2024-07-31T00:00:00"/>
    <s v="BBG00M8TBD26"/>
    <n v="127793"/>
    <n v="357257"/>
    <n v="532372"/>
    <m/>
    <n v="22724055"/>
    <n v="10759"/>
    <s v="PSSLF221"/>
    <s v="PENNANTPARK SENIOR SECURED LOAN FACILITY II, LLC"/>
    <s v="Pennantpark Sr Sec Ln Fac II, LLC"/>
  </r>
  <r>
    <s v="Smile Brands DD T/L"/>
    <s v="Delayed Draw Term Loan"/>
    <x v="64"/>
    <x v="1"/>
    <s v="Assignment"/>
    <s v="Loan"/>
    <s v="Delayed Draw Loan"/>
    <s v="USD"/>
    <n v="868736.36629999999"/>
    <n v="868736.36629999999"/>
    <n v="868736.36629999999"/>
    <m/>
    <x v="0"/>
    <m/>
    <m/>
    <m/>
    <d v="2027-10-12T00:00:00"/>
    <n v="100.25"/>
    <d v="2021-04-09T00:00:00"/>
    <d v="2022-08-31T00:00:00"/>
    <s v="BBG00M8TBD26"/>
    <n v="127793"/>
    <n v="357257"/>
    <n v="537734"/>
    <m/>
    <n v="13686148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620.36239999999998"/>
    <n v="620.36239999999998"/>
    <n v="620.36239999999998"/>
    <m/>
    <x v="0"/>
    <m/>
    <m/>
    <m/>
    <d v="2027-10-12T00:00:00"/>
    <n v="100"/>
    <d v="2024-05-31T00:00:00"/>
    <d v="2024-05-31T00:00:00"/>
    <s v="BBG00M8TBD26"/>
    <n v="127793"/>
    <n v="357257"/>
    <n v="537734"/>
    <m/>
    <n v="22196266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813.42849999999999"/>
    <n v="813.42849999999999"/>
    <n v="813.42849999999999"/>
    <m/>
    <x v="0"/>
    <m/>
    <m/>
    <m/>
    <d v="2027-10-12T00:00:00"/>
    <n v="100"/>
    <d v="2024-06-28T00:00:00"/>
    <d v="2024-06-28T00:00:00"/>
    <s v="BBG00M8TBD26"/>
    <n v="127793"/>
    <n v="357257"/>
    <n v="537734"/>
    <m/>
    <n v="22457497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4183.9628000000002"/>
    <n v="4183.9628000000002"/>
    <n v="4183.9628000000002"/>
    <m/>
    <x v="0"/>
    <m/>
    <m/>
    <m/>
    <d v="2027-10-12T00:00:00"/>
    <n v="100"/>
    <d v="2024-07-31T00:00:00"/>
    <d v="2024-07-31T00:00:00"/>
    <s v="BBG00M8TBD26"/>
    <n v="127793"/>
    <n v="357257"/>
    <n v="537734"/>
    <m/>
    <n v="22724055"/>
    <n v="10759"/>
    <s v="PSSLF221"/>
    <s v="PENNANTPARK SENIOR SECURED LOAN FACILITY II, LLC"/>
    <s v="Pennantpark Sr Sec Ln Fac II, LLC"/>
  </r>
  <r>
    <s v="Smile Brands DD T/L"/>
    <s v="Delayed Draw Term Loan"/>
    <x v="64"/>
    <x v="1"/>
    <s v="Assignment"/>
    <s v="Loan"/>
    <s v="Delayed Draw Loan"/>
    <s v="USD"/>
    <n v="1545.9132"/>
    <n v="1545.9132"/>
    <n v="1545.9132"/>
    <m/>
    <x v="1"/>
    <m/>
    <m/>
    <m/>
    <d v="2027-10-12T00:00:00"/>
    <n v="100.25"/>
    <d v="2021-04-09T00:00:00"/>
    <d v="2022-08-31T00:00:00"/>
    <s v="BBG00M8TBD26"/>
    <n v="127793"/>
    <n v="357257"/>
    <n v="598477"/>
    <m/>
    <n v="13686148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1.1039000000000001"/>
    <n v="1.1039000000000001"/>
    <n v="1.1039000000000001"/>
    <m/>
    <x v="1"/>
    <m/>
    <m/>
    <m/>
    <d v="2027-10-12T00:00:00"/>
    <n v="100"/>
    <d v="2024-05-31T00:00:00"/>
    <d v="2024-05-31T00:00:00"/>
    <s v="BBG00M8TBD26"/>
    <n v="127793"/>
    <n v="357257"/>
    <n v="598477"/>
    <m/>
    <n v="22196266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1.4475"/>
    <n v="1.4475"/>
    <n v="1.4475"/>
    <m/>
    <x v="1"/>
    <m/>
    <m/>
    <m/>
    <d v="2027-10-12T00:00:00"/>
    <n v="100"/>
    <d v="2024-06-28T00:00:00"/>
    <d v="2024-06-28T00:00:00"/>
    <s v="BBG00M8TBD26"/>
    <n v="127793"/>
    <n v="357257"/>
    <n v="598477"/>
    <m/>
    <n v="22457497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7.4452999999999996"/>
    <n v="7.4452999999999996"/>
    <n v="7.4452999999999996"/>
    <m/>
    <x v="1"/>
    <m/>
    <m/>
    <m/>
    <d v="2027-10-12T00:00:00"/>
    <n v="100"/>
    <d v="2024-07-31T00:00:00"/>
    <d v="2024-07-31T00:00:00"/>
    <s v="BBG00M8TBD26"/>
    <n v="127793"/>
    <n v="357257"/>
    <n v="598477"/>
    <m/>
    <n v="22724055"/>
    <n v="10759"/>
    <s v="PSSLF221"/>
    <s v="PENNANTPARK SENIOR SECURED LOAN FACILITY II, LLC"/>
    <s v="Pennantpark Sr Sec Ln Fac II, LLC"/>
  </r>
  <r>
    <s v="Smile Brands DD T/L"/>
    <s v="Delayed Draw Term Loan"/>
    <x v="64"/>
    <x v="1"/>
    <s v="Assignment"/>
    <s v="Loan"/>
    <s v="Delayed Draw Loan"/>
    <s v="USD"/>
    <n v="4511.1482999999998"/>
    <n v="4511.1482999999998"/>
    <n v="4511.1482999999998"/>
    <m/>
    <x v="1"/>
    <m/>
    <m/>
    <m/>
    <d v="2027-10-12T00:00:00"/>
    <n v="100.25"/>
    <d v="2021-04-09T00:00:00"/>
    <d v="2022-08-31T00:00:00"/>
    <s v="BBG00M8TBD26"/>
    <n v="127793"/>
    <n v="357257"/>
    <n v="608079"/>
    <m/>
    <n v="13686148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3.2214"/>
    <n v="3.2214"/>
    <n v="3.2214"/>
    <m/>
    <x v="1"/>
    <m/>
    <m/>
    <m/>
    <d v="2027-10-12T00:00:00"/>
    <n v="100"/>
    <d v="2024-05-31T00:00:00"/>
    <d v="2024-05-31T00:00:00"/>
    <s v="BBG00M8TBD26"/>
    <n v="127793"/>
    <n v="357257"/>
    <n v="608079"/>
    <m/>
    <n v="22196266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4.2239000000000004"/>
    <n v="4.2239000000000004"/>
    <n v="4.2239000000000004"/>
    <m/>
    <x v="1"/>
    <m/>
    <m/>
    <m/>
    <d v="2027-10-12T00:00:00"/>
    <n v="100"/>
    <d v="2024-06-28T00:00:00"/>
    <d v="2024-06-28T00:00:00"/>
    <s v="BBG00M8TBD26"/>
    <n v="127793"/>
    <n v="357257"/>
    <n v="608079"/>
    <m/>
    <n v="22457497"/>
    <n v="10759"/>
    <s v="PSSLF221"/>
    <s v="PENNANTPARK SENIOR SECURED LOAN FACILITY II, LLC"/>
    <s v="Pennantpark Sr Sec Ln Fac II, LLC"/>
  </r>
  <r>
    <s v="Smile Brands DD T/L"/>
    <s v="Delayed Draw Term Loan"/>
    <x v="64"/>
    <x v="1"/>
    <m/>
    <s v="Loan"/>
    <s v="Delayed Draw Loan"/>
    <s v="USD"/>
    <n v="21.726400000000002"/>
    <n v="21.726400000000002"/>
    <n v="21.726400000000002"/>
    <m/>
    <x v="1"/>
    <m/>
    <m/>
    <m/>
    <d v="2027-10-12T00:00:00"/>
    <n v="100"/>
    <d v="2024-07-31T00:00:00"/>
    <d v="2024-07-31T00:00:00"/>
    <s v="BBG00M8TBD26"/>
    <n v="127793"/>
    <n v="357257"/>
    <n v="608079"/>
    <m/>
    <n v="22724055"/>
    <n v="10759"/>
    <s v="PSSLF221"/>
    <s v="PENNANTPARK SENIOR SECURED LOAN FACILITY II, LLC"/>
    <s v="Pennantpark Sr Sec Ln Fac II, LLC"/>
  </r>
  <r>
    <s v="Smile Brands T/L"/>
    <s v="Term Loan (10/18)"/>
    <x v="64"/>
    <x v="1"/>
    <s v="Assignment"/>
    <s v="Loan"/>
    <s v="Term Loan"/>
    <s v="USD"/>
    <n v="117964.401"/>
    <n v="117964.401"/>
    <n v="117964.401"/>
    <m/>
    <x v="1"/>
    <m/>
    <m/>
    <m/>
    <d v="2027-10-12T00:00:00"/>
    <n v="99.3"/>
    <d v="2021-03-31T00:00:00"/>
    <d v="2021-03-31T00:00:00"/>
    <m/>
    <n v="127793"/>
    <n v="357108"/>
    <n v="601952"/>
    <m/>
    <n v="13732111"/>
    <n v="10759"/>
    <s v="PSSLF221"/>
    <s v="PENNANTPARK SENIOR SECURED LOAN FACILITY II, LLC"/>
    <s v="Pennantpark Sr Sec Ln Fac II, LLC"/>
  </r>
  <r>
    <s v="Smile Brands T/L"/>
    <s v="Term Loan (10/18)"/>
    <x v="64"/>
    <x v="1"/>
    <s v="Assignment"/>
    <s v="Loan"/>
    <s v="Term Loan"/>
    <s v="USD"/>
    <n v="82166.9323"/>
    <n v="82166.9323"/>
    <n v="82166.9323"/>
    <m/>
    <x v="1"/>
    <m/>
    <m/>
    <m/>
    <d v="2027-10-12T00:00:00"/>
    <n v="97.75"/>
    <d v="2022-03-15T00:00:00"/>
    <d v="2022-11-22T00:00:00"/>
    <m/>
    <n v="127793"/>
    <n v="357108"/>
    <n v="601952"/>
    <m/>
    <n v="15774728"/>
    <n v="10759"/>
    <s v="PSSLF221"/>
    <s v="PENNANTPARK SENIOR SECURED LOAN FACILITY II, LLC"/>
    <s v="Pennantpark Sr Sec Ln Fac II, LLC"/>
  </r>
  <r>
    <s v="Smile Brands T/L"/>
    <s v="Term Loan (10/18)"/>
    <x v="64"/>
    <x v="1"/>
    <m/>
    <s v="Loan"/>
    <s v="Term Loan"/>
    <s v="USD"/>
    <n v="1033.2747999999999"/>
    <n v="1033.2747999999999"/>
    <n v="1033.2747999999999"/>
    <m/>
    <x v="1"/>
    <m/>
    <m/>
    <m/>
    <d v="2027-10-12T00:00:00"/>
    <n v="100"/>
    <d v="2024-07-31T00:00:00"/>
    <d v="2024-07-31T00:00:00"/>
    <m/>
    <n v="127793"/>
    <n v="357108"/>
    <n v="601952"/>
    <m/>
    <n v="22795723"/>
    <n v="10759"/>
    <s v="PSSLF221"/>
    <s v="PENNANTPARK SENIOR SECURED LOAN FACILITY II, LLC"/>
    <s v="Pennantpark Sr Sec Ln Fac II, LLC"/>
  </r>
  <r>
    <s v="Smile Brands T/L"/>
    <s v="Term Loan (10/18)"/>
    <x v="64"/>
    <x v="1"/>
    <m/>
    <s v="Loan"/>
    <s v="Term Loan"/>
    <s v="USD"/>
    <n v="3628.6817999999998"/>
    <n v="3628.6817999999998"/>
    <n v="3628.6817999999998"/>
    <m/>
    <x v="1"/>
    <m/>
    <m/>
    <m/>
    <d v="2027-10-12T00:00:00"/>
    <n v="100"/>
    <d v="2024-10-31T00:00:00"/>
    <d v="2024-10-31T00:00:00"/>
    <m/>
    <n v="127793"/>
    <n v="357108"/>
    <n v="601952"/>
    <m/>
    <n v="24518446"/>
    <n v="10759"/>
    <s v="PSSLF221"/>
    <s v="PENNANTPARK SENIOR SECURED LOAN FACILITY II, LLC"/>
    <s v="Pennantpark Sr Sec Ln Fac II, LLC"/>
  </r>
  <r>
    <s v="Smile Brands T/L"/>
    <s v="Term Loan (10/18)"/>
    <x v="64"/>
    <x v="1"/>
    <s v="Assignment"/>
    <s v="Loan"/>
    <s v="Term Loan"/>
    <s v="USD"/>
    <n v="5064048.159"/>
    <n v="5064048.159"/>
    <n v="5064048.159"/>
    <m/>
    <x v="0"/>
    <m/>
    <m/>
    <m/>
    <d v="2027-10-12T00:00:00"/>
    <n v="99.3"/>
    <d v="2021-03-31T00:00:00"/>
    <d v="2021-03-31T00:00:00"/>
    <m/>
    <n v="127793"/>
    <n v="357108"/>
    <n v="537726"/>
    <m/>
    <n v="13732111"/>
    <n v="10759"/>
    <s v="PSSLF221"/>
    <s v="PENNANTPARK SENIOR SECURED LOAN FACILITY II, LLC"/>
    <s v="Pennantpark Sr Sec Ln Fac II, LLC"/>
  </r>
  <r>
    <s v="Smile Brands T/L"/>
    <s v="Term Loan (10/18)"/>
    <x v="64"/>
    <x v="1"/>
    <s v="Assignment"/>
    <s v="Loan"/>
    <s v="Term Loan"/>
    <s v="USD"/>
    <n v="3527312.4676999999"/>
    <n v="3527312.4676999999"/>
    <n v="3527312.4676999999"/>
    <m/>
    <x v="0"/>
    <m/>
    <m/>
    <m/>
    <d v="2027-10-12T00:00:00"/>
    <n v="97.75"/>
    <d v="2022-03-15T00:00:00"/>
    <d v="2022-11-22T00:00:00"/>
    <m/>
    <n v="127793"/>
    <n v="357108"/>
    <n v="537726"/>
    <m/>
    <n v="15774728"/>
    <n v="10759"/>
    <s v="PSSLF221"/>
    <s v="PENNANTPARK SENIOR SECURED LOAN FACILITY II, LLC"/>
    <s v="Pennantpark Sr Sec Ln Fac II, LLC"/>
  </r>
  <r>
    <s v="Smile Brands T/L"/>
    <s v="Term Loan (10/18)"/>
    <x v="64"/>
    <x v="1"/>
    <m/>
    <s v="Loan"/>
    <s v="Term Loan"/>
    <s v="USD"/>
    <n v="44357.055200000003"/>
    <n v="44357.055200000003"/>
    <n v="44357.055200000003"/>
    <m/>
    <x v="0"/>
    <m/>
    <m/>
    <m/>
    <d v="2027-10-12T00:00:00"/>
    <n v="100"/>
    <d v="2024-07-31T00:00:00"/>
    <d v="2024-07-31T00:00:00"/>
    <m/>
    <n v="127793"/>
    <n v="357108"/>
    <n v="537726"/>
    <m/>
    <n v="22795723"/>
    <n v="10759"/>
    <s v="PSSLF221"/>
    <s v="PENNANTPARK SENIOR SECURED LOAN FACILITY II, LLC"/>
    <s v="Pennantpark Sr Sec Ln Fac II, LLC"/>
  </r>
  <r>
    <s v="Smile Brands T/L"/>
    <s v="Term Loan (10/18)"/>
    <x v="64"/>
    <x v="1"/>
    <m/>
    <s v="Loan"/>
    <s v="Term Loan"/>
    <s v="USD"/>
    <n v="155774.2782"/>
    <n v="155774.2782"/>
    <n v="155774.2782"/>
    <m/>
    <x v="0"/>
    <m/>
    <m/>
    <m/>
    <d v="2027-10-12T00:00:00"/>
    <n v="100"/>
    <d v="2024-10-31T00:00:00"/>
    <d v="2024-10-31T00:00:00"/>
    <m/>
    <n v="127793"/>
    <n v="357108"/>
    <n v="537726"/>
    <m/>
    <n v="24518446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s v="Assignment"/>
    <s v="Loan"/>
    <s v="Term Loan"/>
    <s v="USD"/>
    <n v="32790.692799999997"/>
    <n v="32790.692799999997"/>
    <n v="32790.692799999997"/>
    <m/>
    <x v="1"/>
    <m/>
    <m/>
    <m/>
    <d v="2029-10-03T00:00:00"/>
    <n v="92.546599999999998"/>
    <d v="2024-10-24T00:00:00"/>
    <d v="2024-10-25T00:00:00"/>
    <m/>
    <n v="144133"/>
    <n v="618827"/>
    <n v="620841"/>
    <m/>
    <n v="23473711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211.3177"/>
    <n v="211.3177"/>
    <n v="211.3177"/>
    <m/>
    <x v="1"/>
    <m/>
    <m/>
    <m/>
    <d v="2029-10-03T00:00:00"/>
    <n v="100"/>
    <d v="2024-11-04T00:00:00"/>
    <d v="2024-11-04T00:00:00"/>
    <m/>
    <n v="144133"/>
    <n v="618827"/>
    <n v="620841"/>
    <m/>
    <n v="23536996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199.3871"/>
    <n v="199.3871"/>
    <n v="199.3871"/>
    <m/>
    <x v="1"/>
    <m/>
    <m/>
    <m/>
    <d v="2029-10-03T00:00:00"/>
    <n v="100"/>
    <d v="2024-12-04T00:00:00"/>
    <d v="2024-12-04T00:00:00"/>
    <m/>
    <n v="144133"/>
    <n v="618827"/>
    <n v="620841"/>
    <m/>
    <n v="23825919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200.59190000000001"/>
    <n v="200.59190000000001"/>
    <n v="200.59190000000001"/>
    <m/>
    <x v="1"/>
    <m/>
    <m/>
    <m/>
    <d v="2029-10-03T00:00:00"/>
    <n v="100"/>
    <d v="2025-01-03T00:00:00"/>
    <d v="2025-01-03T00:00:00"/>
    <m/>
    <n v="144133"/>
    <n v="618827"/>
    <n v="620841"/>
    <m/>
    <n v="24239186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208.53049999999999"/>
    <n v="208.53049999999999"/>
    <n v="208.53049999999999"/>
    <m/>
    <x v="1"/>
    <m/>
    <m/>
    <m/>
    <d v="2029-10-03T00:00:00"/>
    <n v="100"/>
    <d v="2025-02-03T00:00:00"/>
    <d v="2025-02-03T00:00:00"/>
    <m/>
    <n v="144133"/>
    <n v="618827"/>
    <n v="620841"/>
    <m/>
    <n v="24550149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s v="Assignment"/>
    <s v="Loan"/>
    <s v="Term Loan"/>
    <s v="USD"/>
    <n v="1311531.8672"/>
    <n v="1311531.8672"/>
    <n v="1311531.8672"/>
    <m/>
    <x v="0"/>
    <m/>
    <m/>
    <m/>
    <d v="2029-10-03T00:00:00"/>
    <n v="92.546599999999998"/>
    <d v="2024-10-24T00:00:00"/>
    <d v="2024-10-25T00:00:00"/>
    <m/>
    <n v="144133"/>
    <n v="618827"/>
    <n v="618828"/>
    <m/>
    <n v="23473711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8452.0923000000003"/>
    <n v="8452.0923000000003"/>
    <n v="8452.0923000000003"/>
    <m/>
    <x v="0"/>
    <m/>
    <m/>
    <m/>
    <d v="2029-10-03T00:00:00"/>
    <n v="100"/>
    <d v="2024-11-04T00:00:00"/>
    <d v="2024-11-04T00:00:00"/>
    <m/>
    <n v="144133"/>
    <n v="618827"/>
    <n v="618828"/>
    <m/>
    <n v="23536996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7974.9029"/>
    <n v="7974.9029"/>
    <n v="7974.9029"/>
    <m/>
    <x v="0"/>
    <m/>
    <m/>
    <m/>
    <d v="2029-10-03T00:00:00"/>
    <n v="100"/>
    <d v="2024-12-04T00:00:00"/>
    <d v="2024-12-04T00:00:00"/>
    <m/>
    <n v="144133"/>
    <n v="618827"/>
    <n v="618828"/>
    <m/>
    <n v="23825919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8023.0880999999999"/>
    <n v="8023.0880999999999"/>
    <n v="8023.0880999999999"/>
    <m/>
    <x v="0"/>
    <m/>
    <m/>
    <m/>
    <d v="2029-10-03T00:00:00"/>
    <n v="100"/>
    <d v="2025-01-03T00:00:00"/>
    <d v="2025-01-03T00:00:00"/>
    <m/>
    <n v="144133"/>
    <n v="618827"/>
    <n v="618828"/>
    <m/>
    <n v="24239186"/>
    <n v="10759"/>
    <s v="PSSLF221"/>
    <s v="PENNANTPARK SENIOR SECURED LOAN FACILITY II, LLC"/>
    <s v="Pennantpark Sr Sec Ln Fac II, LLC"/>
  </r>
  <r>
    <s v="STG Distribution (First-Out New Money) T/L (10/24)"/>
    <s v="Term Loan First-Out New Money (10/24)"/>
    <x v="65"/>
    <x v="1"/>
    <m/>
    <s v="Loan"/>
    <s v="Term Loan"/>
    <s v="USD"/>
    <n v="8340.6095000000005"/>
    <n v="8340.6095000000005"/>
    <n v="8340.6095000000005"/>
    <m/>
    <x v="0"/>
    <m/>
    <m/>
    <m/>
    <d v="2029-10-03T00:00:00"/>
    <n v="100"/>
    <d v="2025-02-03T00:00:00"/>
    <d v="2025-02-03T00:00:00"/>
    <m/>
    <n v="144133"/>
    <n v="618827"/>
    <n v="618828"/>
    <m/>
    <n v="24550149"/>
    <n v="10759"/>
    <s v="PSSLF221"/>
    <s v="PENNANTPARK SENIOR SECURED LOAN FACILITY II, LLC"/>
    <s v="Pennantpark Sr Sec Ln Fac II, LLC"/>
  </r>
  <r>
    <s v="Summit Behavioral T/L B (4/24) - Target"/>
    <s v="Term Loan  B (4/24)"/>
    <x v="66"/>
    <x v="1"/>
    <s v="Assignment"/>
    <s v="Loan"/>
    <s v="Term Loan"/>
    <s v="USD"/>
    <n v="226472.18"/>
    <n v="226472.18"/>
    <n v="226472.18"/>
    <m/>
    <x v="0"/>
    <m/>
    <m/>
    <m/>
    <d v="2028-11-24T00:00:00"/>
    <n v="94.5"/>
    <d v="2024-04-29T00:00:00"/>
    <d v="2024-04-29T00:00:00"/>
    <s v="BBG01ML5DWX4"/>
    <n v="124200"/>
    <n v="594582"/>
    <n v="595336"/>
    <m/>
    <n v="21827251"/>
    <n v="10759"/>
    <s v="PSSLF221"/>
    <s v="PENNANTPARK SENIOR SECURED LOAN FACILITY II, LLC"/>
    <s v="Pennantpark Sr Sec Ln Fac II, LLC"/>
  </r>
  <r>
    <s v="Summit Behavioral T/L B (4/24) - Target"/>
    <s v="Term Loan  B (4/24)"/>
    <x v="66"/>
    <x v="1"/>
    <s v="Assignment"/>
    <s v="Loan"/>
    <s v="Term Loan"/>
    <s v="USD"/>
    <n v="736846.69"/>
    <n v="736846.69"/>
    <n v="736846.69"/>
    <m/>
    <x v="0"/>
    <m/>
    <m/>
    <m/>
    <d v="2028-11-24T00:00:00"/>
    <n v="94.5"/>
    <d v="2024-04-29T00:00:00"/>
    <d v="2024-04-29T00:00:00"/>
    <s v="BBG01ML5DWX4"/>
    <n v="124200"/>
    <n v="594582"/>
    <n v="595336"/>
    <m/>
    <n v="21827253"/>
    <n v="10759"/>
    <s v="PSSLF221"/>
    <s v="PENNANTPARK SENIOR SECURED LOAN FACILITY II, LLC"/>
    <s v="Pennantpark Sr Sec Ln Fac II, LLC"/>
  </r>
  <r>
    <s v="Summit Behavioral T/L B (4/24) - Target"/>
    <s v="Term Loan  B (4/24)"/>
    <x v="66"/>
    <x v="1"/>
    <s v="Assignment"/>
    <s v="Loan"/>
    <s v="Term Loan"/>
    <s v="USD"/>
    <n v="809303.35"/>
    <n v="809303.35"/>
    <n v="809303.35"/>
    <m/>
    <x v="0"/>
    <m/>
    <m/>
    <m/>
    <d v="2028-11-24T00:00:00"/>
    <n v="94"/>
    <d v="2024-04-29T00:00:00"/>
    <d v="2024-04-29T00:00:00"/>
    <s v="BBG01ML5DWX4"/>
    <n v="124200"/>
    <n v="594582"/>
    <n v="595336"/>
    <m/>
    <n v="21827255"/>
    <n v="10759"/>
    <s v="PSSLF221"/>
    <s v="PENNANTPARK SENIOR SECURED LOAN FACILITY II, LLC"/>
    <s v="Pennantpark Sr Sec Ln Fac II, LLC"/>
  </r>
  <r>
    <s v="SV-Aero T/L (11/24)"/>
    <s v="Term Loan"/>
    <x v="67"/>
    <x v="1"/>
    <s v="Assignment"/>
    <s v="Loan"/>
    <s v="Term Loan"/>
    <s v="USD"/>
    <n v="6700000"/>
    <n v="6700000"/>
    <n v="6700000"/>
    <m/>
    <x v="0"/>
    <m/>
    <m/>
    <m/>
    <d v="2030-11-01T00:00:00"/>
    <n v="99.5"/>
    <d v="2024-10-31T00:00:00"/>
    <d v="2024-11-08T00:00:00"/>
    <m/>
    <n v="164702"/>
    <n v="621978"/>
    <n v="621979"/>
    <m/>
    <n v="23629570"/>
    <n v="10759"/>
    <s v="PSSLF221"/>
    <s v="PENNANTPARK SENIOR SECURED LOAN FACILITY II, LLC"/>
    <s v="Pennantpark Sr Sec Ln Fac II, LLC"/>
  </r>
  <r>
    <s v="TCG 3.0 Jogger AcquisitionCo T/L"/>
    <s v="Term Loan"/>
    <x v="68"/>
    <x v="1"/>
    <s v="Assignment"/>
    <s v="Loan"/>
    <s v="Term Loan"/>
    <s v="USD"/>
    <n v="9143375.1600000001"/>
    <n v="9143375.1600000001"/>
    <n v="9143375.1600000001"/>
    <m/>
    <x v="0"/>
    <m/>
    <m/>
    <m/>
    <d v="2029-01-26T00:00:00"/>
    <n v="98.28125"/>
    <d v="2024-04-26T00:00:00"/>
    <d v="2024-05-08T00:00:00"/>
    <m/>
    <n v="160822"/>
    <n v="580918"/>
    <n v="581109"/>
    <m/>
    <n v="21824139"/>
    <n v="10759"/>
    <s v="PSSLF221"/>
    <s v="PENNANTPARK SENIOR SECURED LOAN FACILITY II, LLC"/>
    <s v="Pennantpark Sr Sec Ln Fac II, LLC"/>
  </r>
  <r>
    <s v="Teneo Holdings T/L B (03/24)"/>
    <s v="Term Loan B (03/24)"/>
    <x v="69"/>
    <x v="1"/>
    <s v="Assignment"/>
    <s v="Loan"/>
    <s v="Term Loan"/>
    <s v="USD"/>
    <n v="5458750"/>
    <n v="5458750"/>
    <n v="5458750"/>
    <m/>
    <x v="0"/>
    <m/>
    <m/>
    <m/>
    <d v="2031-03-13T00:00:00"/>
    <n v="99"/>
    <d v="2024-03-08T00:00:00"/>
    <d v="2024-04-15T00:00:00"/>
    <s v="BBG01LPS2RY4"/>
    <n v="131407"/>
    <n v="587246"/>
    <n v="623003"/>
    <m/>
    <n v="21684477"/>
    <n v="10759"/>
    <s v="PSSLF221"/>
    <s v="PENNANTPARK SENIOR SECURED LOAN FACILITY II, LLC"/>
    <s v="Pennantpark Sr Sec Ln Fac II, LLC"/>
  </r>
  <r>
    <s v="The Vertex Company T/L"/>
    <s v="Term loan"/>
    <x v="70"/>
    <x v="1"/>
    <s v="Assignment"/>
    <s v="Loan"/>
    <s v="Term Loan"/>
    <s v="USD"/>
    <n v="1444131.1"/>
    <n v="1444131.1"/>
    <n v="1444131.1"/>
    <m/>
    <x v="0"/>
    <m/>
    <m/>
    <m/>
    <d v="2028-07-10T00:00:00"/>
    <n v="98.03125"/>
    <d v="2023-08-14T00:00:00"/>
    <d v="2023-08-22T00:00:00"/>
    <m/>
    <n v="153185"/>
    <n v="551209"/>
    <n v="551210"/>
    <m/>
    <n v="19722767"/>
    <n v="10759"/>
    <s v="PSSLF221"/>
    <s v="PENNANTPARK SENIOR SECURED LOAN FACILITY II, LLC"/>
    <s v="Pennantpark Sr Sec Ln Fac II, LLC"/>
  </r>
  <r>
    <s v="The Vertex Companies T/L D"/>
    <s v="Term Loan D"/>
    <x v="70"/>
    <x v="1"/>
    <s v="Assignment"/>
    <s v="Loan"/>
    <s v="Term Loan"/>
    <s v="USD"/>
    <n v="10000000"/>
    <n v="10000000"/>
    <n v="10000000"/>
    <m/>
    <x v="0"/>
    <m/>
    <m/>
    <m/>
    <d v="2027-08-31T00:00:00"/>
    <n v="98.53125"/>
    <d v="2024-11-26T00:00:00"/>
    <d v="2024-12-05T00:00:00"/>
    <m/>
    <n v="153185"/>
    <n v="626667"/>
    <n v="626668"/>
    <m/>
    <n v="23923423"/>
    <n v="10759"/>
    <s v="PSSLF221"/>
    <s v="PENNANTPARK SENIOR SECURED LOAN FACILITY II, LLC"/>
    <s v="Pennantpark Sr Sec Ln Fac II, LLC"/>
  </r>
  <r>
    <s v="TPC US Parent T/L"/>
    <s v="Term Loan"/>
    <x v="71"/>
    <x v="1"/>
    <s v="Assignment"/>
    <s v="Loan"/>
    <s v="Term Loan"/>
    <s v="USD"/>
    <n v="497.71"/>
    <n v="497.71"/>
    <n v="497.71"/>
    <m/>
    <x v="0"/>
    <m/>
    <m/>
    <m/>
    <d v="2025-11-24T00:00:00"/>
    <n v="98.53125"/>
    <d v="2024-01-19T00:00:00"/>
    <d v="2024-02-05T00:00:00"/>
    <m/>
    <n v="138614"/>
    <n v="433593"/>
    <n v="495127"/>
    <m/>
    <n v="20854961"/>
    <n v="10759"/>
    <s v="PSSLF221"/>
    <s v="PENNANTPARK SENIOR SECURED LOAN FACILITY II, LLC"/>
    <s v="Pennantpark Sr Sec Ln Fac II, LLC"/>
  </r>
  <r>
    <s v="TPC US Parent T/L"/>
    <s v="Term Loan"/>
    <x v="71"/>
    <x v="1"/>
    <s v="Assignment"/>
    <s v="Loan"/>
    <s v="Term Loan"/>
    <s v="USD"/>
    <n v="4428318.41"/>
    <n v="4428318.41"/>
    <n v="4428318.41"/>
    <m/>
    <x v="0"/>
    <m/>
    <m/>
    <m/>
    <d v="2025-11-24T00:00:00"/>
    <n v="98.53125"/>
    <d v="2024-01-19T00:00:00"/>
    <d v="2024-02-05T00:00:00"/>
    <m/>
    <n v="138614"/>
    <n v="433593"/>
    <n v="550067"/>
    <m/>
    <n v="20854961"/>
    <n v="10759"/>
    <s v="PSSLF221"/>
    <s v="PENNANTPARK SENIOR SECURED LOAN FACILITY II, LLC"/>
    <s v="Pennantpark Sr Sec Ln Fac II, LLC"/>
  </r>
  <r>
    <s v="TransGo T/L"/>
    <s v="Term Loan"/>
    <x v="72"/>
    <x v="1"/>
    <s v="Assignment"/>
    <s v="Loan"/>
    <s v="Term Loan"/>
    <s v="USD"/>
    <n v="7910461.4100000001"/>
    <n v="7910461.4100000001"/>
    <n v="7910461.4100000001"/>
    <m/>
    <x v="0"/>
    <m/>
    <m/>
    <m/>
    <d v="2028-12-28T00:00:00"/>
    <n v="98.53125"/>
    <d v="2024-01-19T00:00:00"/>
    <d v="2024-02-02T00:00:00"/>
    <m/>
    <n v="160625"/>
    <n v="578105"/>
    <n v="583361"/>
    <m/>
    <n v="21023775"/>
    <n v="10759"/>
    <s v="PSSLF221"/>
    <s v="PENNANTPARK SENIOR SECURED LOAN FACILITY II, LLC"/>
    <s v="Pennantpark Sr Sec Ln Fac II, LLC"/>
  </r>
  <r>
    <s v="Tyto Athene T/L"/>
    <s v="Term Loan"/>
    <x v="73"/>
    <x v="1"/>
    <s v="Assignment"/>
    <s v="Loan"/>
    <s v="Term Loan"/>
    <s v="USD"/>
    <n v="602506.41"/>
    <n v="602506.41"/>
    <n v="602506.41"/>
    <m/>
    <x v="0"/>
    <m/>
    <m/>
    <m/>
    <d v="2028-04-03T00:00:00"/>
    <n v="99.03125"/>
    <d v="2021-05-05T00:00:00"/>
    <d v="2021-06-10T00:00:00"/>
    <s v="BBG0154KY4M8"/>
    <n v="138925"/>
    <n v="435656"/>
    <n v="550164"/>
    <m/>
    <n v="13801913"/>
    <n v="10759"/>
    <s v="PSSLF221"/>
    <s v="PENNANTPARK SENIOR SECURED LOAN FACILITY II, LLC"/>
    <s v="Pennantpark Sr Sec Ln Fac II, LLC"/>
  </r>
  <r>
    <s v="Tyto Athene T/L"/>
    <s v="Term Loan"/>
    <x v="73"/>
    <x v="1"/>
    <s v="Assignment"/>
    <s v="Loan"/>
    <s v="Term Loan"/>
    <s v="USD"/>
    <n v="3982765.18"/>
    <n v="3982765.18"/>
    <n v="3982765.18"/>
    <m/>
    <x v="0"/>
    <m/>
    <m/>
    <m/>
    <d v="2028-04-03T00:00:00"/>
    <n v="99"/>
    <d v="2021-10-12T00:00:00"/>
    <d v="2021-10-21T00:00:00"/>
    <s v="BBG0154KY4M8"/>
    <n v="138925"/>
    <n v="435656"/>
    <n v="550164"/>
    <m/>
    <n v="14724180"/>
    <n v="10759"/>
    <s v="PSSLF221"/>
    <s v="PENNANTPARK SENIOR SECURED LOAN FACILITY II, LLC"/>
    <s v="Pennantpark Sr Sec Ln Fac II, LLC"/>
  </r>
  <r>
    <s v="Urology Management T/L (1/23)"/>
    <s v="Tern Loan 1/23"/>
    <x v="74"/>
    <x v="1"/>
    <s v="Assignment"/>
    <s v="Loan"/>
    <s v="Term Loan"/>
    <s v="USD"/>
    <n v="1893274.87"/>
    <n v="1893274.87"/>
    <n v="1893274.87"/>
    <m/>
    <x v="0"/>
    <m/>
    <m/>
    <m/>
    <d v="2027-06-15T00:00:00"/>
    <n v="98.03125"/>
    <d v="2023-02-28T00:00:00"/>
    <d v="2023-03-16T00:00:00"/>
    <s v="BBG01FYJGHT0"/>
    <n v="139296"/>
    <n v="520942"/>
    <n v="520943"/>
    <m/>
    <n v="18022982"/>
    <n v="10759"/>
    <s v="PSSLF221"/>
    <s v="PENNANTPARK SENIOR SECURED LOAN FACILITY II, LLC"/>
    <s v="Pennantpark Sr Sec Ln Fac II, LLC"/>
  </r>
  <r>
    <s v="Vertex Companies DD T/L"/>
    <s v="Delayed Draw Term Loan"/>
    <x v="75"/>
    <x v="1"/>
    <s v="Assignment"/>
    <s v="Loan"/>
    <s v="Delayed Draw Loan"/>
    <s v="USD"/>
    <n v="564641.05000000005"/>
    <n v="564641.05000000005"/>
    <n v="564641.05000000005"/>
    <m/>
    <x v="0"/>
    <m/>
    <m/>
    <m/>
    <d v="2027-08-31T00:00:00"/>
    <n v="98.03125"/>
    <d v="2023-08-14T00:00:00"/>
    <d v="2023-08-22T00:00:00"/>
    <m/>
    <n v="142301"/>
    <n v="501361"/>
    <n v="555758"/>
    <m/>
    <n v="19722688"/>
    <n v="10759"/>
    <s v="PSSLF221"/>
    <s v="PENNANTPARK SENIOR SECURED LOAN FACILITY II, LLC"/>
    <s v="Pennantpark Sr Sec Ln Fac II, LLC"/>
  </r>
  <r>
    <s v="Vertex Companies DD T/L"/>
    <s v="Delayed Draw Term Loan"/>
    <x v="75"/>
    <x v="1"/>
    <s v="Assignment"/>
    <s v="Loan"/>
    <s v="Delayed Draw Loan"/>
    <s v="USD"/>
    <n v="156872.9"/>
    <n v="156872.9"/>
    <n v="156872.9"/>
    <m/>
    <x v="0"/>
    <m/>
    <m/>
    <m/>
    <d v="2027-08-31T00:00:00"/>
    <n v="98.03125"/>
    <d v="2023-08-14T00:00:00"/>
    <d v="2023-08-22T00:00:00"/>
    <m/>
    <n v="142301"/>
    <n v="501361"/>
    <n v="542867"/>
    <m/>
    <n v="19722688"/>
    <n v="10759"/>
    <s v="PSSLF221"/>
    <s v="PENNANTPARK SENIOR SECURED LOAN FACILITY II, LLC"/>
    <s v="Pennantpark Sr Sec Ln Fac II, LLC"/>
  </r>
  <r>
    <s v="Vertex Companies"/>
    <s v="Term Loan"/>
    <x v="75"/>
    <x v="1"/>
    <s v="Assignment"/>
    <s v="Loan"/>
    <s v="Term Loan"/>
    <s v="USD"/>
    <n v="539857.32999999996"/>
    <n v="539857.32999999996"/>
    <n v="539857.32999999996"/>
    <m/>
    <x v="0"/>
    <m/>
    <m/>
    <m/>
    <d v="2027-08-31T00:00:00"/>
    <n v="98.03125"/>
    <d v="2021-09-15T00:00:00"/>
    <d v="2021-12-20T00:00:00"/>
    <m/>
    <n v="142301"/>
    <n v="455522"/>
    <n v="533551"/>
    <m/>
    <n v="14573359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328619.29719999997"/>
    <n v="328619.29719999997"/>
    <n v="328619.29719999997"/>
    <m/>
    <x v="1"/>
    <m/>
    <m/>
    <m/>
    <d v="2027-03-31T00:00:00"/>
    <n v="100"/>
    <d v="2023-03-01T00:00:00"/>
    <d v="2023-03-01T00:00:00"/>
    <m/>
    <n v="138858"/>
    <n v="525223"/>
    <n v="533680"/>
    <m/>
    <n v="1847580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468.7651000000001"/>
    <n v="3468.7651000000001"/>
    <n v="3468.7651000000001"/>
    <m/>
    <x v="1"/>
    <m/>
    <m/>
    <m/>
    <d v="2027-03-31T00:00:00"/>
    <n v="100"/>
    <d v="2023-04-03T00:00:00"/>
    <d v="2023-04-03T00:00:00"/>
    <m/>
    <n v="138858"/>
    <n v="525223"/>
    <n v="533680"/>
    <m/>
    <n v="2048217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224.9645999999998"/>
    <n v="3224.9645999999998"/>
    <n v="3224.9645999999998"/>
    <m/>
    <x v="1"/>
    <m/>
    <m/>
    <m/>
    <d v="2027-03-31T00:00:00"/>
    <n v="100"/>
    <d v="2023-05-03T00:00:00"/>
    <d v="2023-05-03T00:00:00"/>
    <m/>
    <n v="138858"/>
    <n v="525223"/>
    <n v="533680"/>
    <m/>
    <n v="2048217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652.7480999999998"/>
    <n v="3652.7480999999998"/>
    <n v="3652.7480999999998"/>
    <m/>
    <x v="1"/>
    <m/>
    <m/>
    <m/>
    <d v="2027-03-31T00:00:00"/>
    <n v="100"/>
    <d v="2023-06-05T00:00:00"/>
    <d v="2023-06-05T00:00:00"/>
    <m/>
    <n v="138858"/>
    <n v="525223"/>
    <n v="533680"/>
    <m/>
    <n v="204821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396.5057000000002"/>
    <n v="3396.5057000000002"/>
    <n v="3396.5057000000002"/>
    <m/>
    <x v="1"/>
    <m/>
    <m/>
    <m/>
    <d v="2027-03-31T00:00:00"/>
    <n v="100"/>
    <d v="2023-07-05T00:00:00"/>
    <d v="2023-07-05T00:00:00"/>
    <m/>
    <n v="138858"/>
    <n v="525223"/>
    <n v="533680"/>
    <m/>
    <n v="2048218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763.0922999999998"/>
    <n v="3763.0922999999998"/>
    <n v="3763.0922999999998"/>
    <m/>
    <x v="1"/>
    <m/>
    <m/>
    <m/>
    <d v="2027-03-31T00:00:00"/>
    <n v="100"/>
    <d v="2023-08-07T00:00:00"/>
    <d v="2023-08-07T00:00:00"/>
    <m/>
    <n v="138858"/>
    <n v="525223"/>
    <n v="533680"/>
    <m/>
    <n v="2048218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626.2253999999998"/>
    <n v="3626.2253999999998"/>
    <n v="3626.2253999999998"/>
    <m/>
    <x v="1"/>
    <m/>
    <m/>
    <m/>
    <d v="2027-03-31T00:00:00"/>
    <n v="100"/>
    <d v="2023-09-07T00:00:00"/>
    <d v="2023-09-07T00:00:00"/>
    <m/>
    <n v="138858"/>
    <n v="525223"/>
    <n v="533680"/>
    <m/>
    <n v="204821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904.2127999999998"/>
    <n v="3904.2127999999998"/>
    <n v="3904.2127999999998"/>
    <m/>
    <x v="1"/>
    <m/>
    <m/>
    <m/>
    <d v="2027-03-31T00:00:00"/>
    <n v="100"/>
    <d v="2023-10-10T00:00:00"/>
    <d v="2023-10-10T00:00:00"/>
    <m/>
    <n v="138858"/>
    <n v="525223"/>
    <n v="533680"/>
    <m/>
    <n v="2048218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711.0810999999999"/>
    <n v="3711.0810999999999"/>
    <n v="3711.0810999999999"/>
    <m/>
    <x v="1"/>
    <m/>
    <m/>
    <m/>
    <d v="2027-03-31T00:00:00"/>
    <n v="100"/>
    <d v="2023-11-10T00:00:00"/>
    <d v="2023-11-10T00:00:00"/>
    <m/>
    <n v="138858"/>
    <n v="525223"/>
    <n v="533680"/>
    <m/>
    <n v="2048219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745.5151000000001"/>
    <n v="3745.5151000000001"/>
    <n v="3745.5151000000001"/>
    <m/>
    <x v="1"/>
    <m/>
    <m/>
    <m/>
    <d v="2027-03-31T00:00:00"/>
    <n v="100"/>
    <d v="2023-12-11T00:00:00"/>
    <d v="2023-12-11T00:00:00"/>
    <m/>
    <n v="138858"/>
    <n v="525223"/>
    <n v="533680"/>
    <m/>
    <n v="205725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795.9839999999999"/>
    <n v="3795.9839999999999"/>
    <n v="3795.9839999999999"/>
    <m/>
    <x v="1"/>
    <m/>
    <m/>
    <m/>
    <d v="2027-03-31T00:00:00"/>
    <n v="100"/>
    <d v="2024-01-11T00:00:00"/>
    <d v="2024-01-11T00:00:00"/>
    <m/>
    <n v="138858"/>
    <n v="525223"/>
    <n v="533680"/>
    <m/>
    <n v="2081481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952.5347999999999"/>
    <n v="3952.5347999999999"/>
    <n v="3952.5347999999999"/>
    <m/>
    <x v="1"/>
    <m/>
    <m/>
    <m/>
    <d v="2027-03-31T00:00:00"/>
    <n v="100"/>
    <d v="2024-02-12T00:00:00"/>
    <d v="2024-02-12T00:00:00"/>
    <m/>
    <n v="138858"/>
    <n v="525223"/>
    <n v="533680"/>
    <m/>
    <n v="211323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615.5747000000001"/>
    <n v="3615.5747000000001"/>
    <n v="3615.5747000000001"/>
    <m/>
    <x v="1"/>
    <m/>
    <m/>
    <m/>
    <d v="2027-03-31T00:00:00"/>
    <n v="100"/>
    <d v="2024-03-12T00:00:00"/>
    <d v="2024-03-12T00:00:00"/>
    <m/>
    <n v="138858"/>
    <n v="525223"/>
    <n v="533680"/>
    <m/>
    <n v="213356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903.0333000000001"/>
    <n v="3903.0333000000001"/>
    <n v="3903.0333000000001"/>
    <m/>
    <x v="1"/>
    <m/>
    <m/>
    <m/>
    <d v="2027-03-31T00:00:00"/>
    <n v="100"/>
    <d v="2024-04-12T00:00:00"/>
    <d v="2024-04-12T00:00:00"/>
    <m/>
    <n v="138858"/>
    <n v="525223"/>
    <n v="533680"/>
    <m/>
    <n v="2168573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250919.69010000001"/>
    <n v="250919.69010000001"/>
    <n v="250919.69010000001"/>
    <m/>
    <x v="1"/>
    <m/>
    <m/>
    <m/>
    <d v="2027-03-31T00:00:00"/>
    <n v="74"/>
    <d v="2024-05-20T00:00:00"/>
    <d v="2024-06-13T00:00:00"/>
    <m/>
    <n v="138858"/>
    <n v="525223"/>
    <n v="533680"/>
    <m/>
    <n v="2203436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190.8146999999999"/>
    <n v="1190.8146999999999"/>
    <n v="1190.8146999999999"/>
    <m/>
    <x v="1"/>
    <m/>
    <m/>
    <m/>
    <d v="2027-03-31T00:00:00"/>
    <n v="100"/>
    <d v="2024-07-12T00:00:00"/>
    <d v="2024-07-12T00:00:00"/>
    <m/>
    <n v="138858"/>
    <n v="525223"/>
    <n v="533680"/>
    <m/>
    <n v="2257257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7872.180400000001"/>
    <n v="17872.180400000001"/>
    <n v="17872.180400000001"/>
    <m/>
    <x v="1"/>
    <m/>
    <m/>
    <m/>
    <d v="2027-03-31T00:00:00"/>
    <n v="100"/>
    <d v="2024-07-12T00:00:00"/>
    <d v="2024-07-12T00:00:00"/>
    <m/>
    <n v="138858"/>
    <n v="525223"/>
    <n v="533680"/>
    <m/>
    <n v="225726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280.50420000000003"/>
    <n v="280.50420000000003"/>
    <n v="280.50420000000003"/>
    <m/>
    <x v="1"/>
    <m/>
    <m/>
    <m/>
    <d v="2027-03-31T00:00:00"/>
    <n v="100"/>
    <d v="2024-07-12T00:00:00"/>
    <d v="2024-07-12T00:00:00"/>
    <m/>
    <n v="138858"/>
    <n v="525223"/>
    <n v="533680"/>
    <m/>
    <n v="2320506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8094.0352999999996"/>
    <n v="8094.0352999999996"/>
    <n v="8094.0352999999996"/>
    <m/>
    <x v="1"/>
    <m/>
    <m/>
    <m/>
    <d v="2027-03-31T00:00:00"/>
    <n v="100"/>
    <d v="2024-10-15T00:00:00"/>
    <d v="2024-10-15T00:00:00"/>
    <m/>
    <n v="138858"/>
    <n v="525223"/>
    <n v="533680"/>
    <m/>
    <n v="23708597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477.0132000000001"/>
    <n v="1477.0132000000001"/>
    <n v="1477.0132000000001"/>
    <m/>
    <x v="1"/>
    <m/>
    <m/>
    <m/>
    <d v="2027-03-31T00:00:00"/>
    <n v="100"/>
    <d v="2024-10-15T00:00:00"/>
    <d v="2024-10-15T00:00:00"/>
    <m/>
    <n v="138858"/>
    <n v="525223"/>
    <n v="533680"/>
    <m/>
    <n v="2370860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1254.233"/>
    <n v="11254.233"/>
    <n v="11254.233"/>
    <m/>
    <x v="1"/>
    <m/>
    <m/>
    <m/>
    <d v="2027-03-31T00:00:00"/>
    <n v="100"/>
    <d v="2024-10-15T00:00:00"/>
    <d v="2024-10-15T00:00:00"/>
    <m/>
    <n v="138858"/>
    <n v="525223"/>
    <n v="533680"/>
    <m/>
    <n v="23708611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9711.4951"/>
    <n v="19711.4951"/>
    <n v="19711.4951"/>
    <m/>
    <x v="1"/>
    <m/>
    <m/>
    <m/>
    <d v="2027-03-31T00:00:00"/>
    <n v="100"/>
    <d v="2025-01-15T00:00:00"/>
    <d v="2025-01-15T00:00:00"/>
    <m/>
    <n v="138858"/>
    <n v="525223"/>
    <n v="533680"/>
    <m/>
    <n v="2451870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89234.588799999998"/>
    <n v="89234.588799999998"/>
    <n v="89234.588799999998"/>
    <m/>
    <x v="1"/>
    <m/>
    <m/>
    <m/>
    <d v="2027-03-31T00:00:00"/>
    <n v="100"/>
    <d v="2023-03-01T00:00:00"/>
    <d v="2023-03-01T00:00:00"/>
    <m/>
    <n v="138858"/>
    <n v="525223"/>
    <n v="537952"/>
    <m/>
    <n v="1847580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941.92219999999998"/>
    <n v="941.92219999999998"/>
    <n v="941.92219999999998"/>
    <m/>
    <x v="1"/>
    <m/>
    <m/>
    <m/>
    <d v="2027-03-31T00:00:00"/>
    <n v="100"/>
    <d v="2023-04-03T00:00:00"/>
    <d v="2023-04-03T00:00:00"/>
    <m/>
    <n v="138858"/>
    <n v="525223"/>
    <n v="537952"/>
    <m/>
    <n v="2048217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875.71969999999999"/>
    <n v="875.71969999999999"/>
    <n v="875.71969999999999"/>
    <m/>
    <x v="1"/>
    <m/>
    <m/>
    <m/>
    <d v="2027-03-31T00:00:00"/>
    <n v="100"/>
    <d v="2023-05-03T00:00:00"/>
    <d v="2023-05-03T00:00:00"/>
    <m/>
    <n v="138858"/>
    <n v="525223"/>
    <n v="537952"/>
    <m/>
    <n v="2048217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991.88170000000002"/>
    <n v="991.88170000000002"/>
    <n v="991.88170000000002"/>
    <m/>
    <x v="1"/>
    <m/>
    <m/>
    <m/>
    <d v="2027-03-31T00:00:00"/>
    <n v="100"/>
    <d v="2023-06-05T00:00:00"/>
    <d v="2023-06-05T00:00:00"/>
    <m/>
    <n v="138858"/>
    <n v="525223"/>
    <n v="537952"/>
    <m/>
    <n v="204821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922.30060000000003"/>
    <n v="922.30060000000003"/>
    <n v="922.30060000000003"/>
    <m/>
    <x v="1"/>
    <m/>
    <m/>
    <m/>
    <d v="2027-03-31T00:00:00"/>
    <n v="100"/>
    <d v="2023-07-05T00:00:00"/>
    <d v="2023-07-05T00:00:00"/>
    <m/>
    <n v="138858"/>
    <n v="525223"/>
    <n v="537952"/>
    <m/>
    <n v="2048218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21.845"/>
    <n v="1021.845"/>
    <n v="1021.845"/>
    <m/>
    <x v="1"/>
    <m/>
    <m/>
    <m/>
    <d v="2027-03-31T00:00:00"/>
    <n v="100"/>
    <d v="2023-08-07T00:00:00"/>
    <d v="2023-08-07T00:00:00"/>
    <m/>
    <n v="138858"/>
    <n v="525223"/>
    <n v="537952"/>
    <m/>
    <n v="2048218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984.67970000000003"/>
    <n v="984.67970000000003"/>
    <n v="984.67970000000003"/>
    <m/>
    <x v="1"/>
    <m/>
    <m/>
    <m/>
    <d v="2027-03-31T00:00:00"/>
    <n v="100"/>
    <d v="2023-09-07T00:00:00"/>
    <d v="2023-09-07T00:00:00"/>
    <m/>
    <n v="138858"/>
    <n v="525223"/>
    <n v="537952"/>
    <m/>
    <n v="204821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60.1655000000001"/>
    <n v="1060.1655000000001"/>
    <n v="1060.1655000000001"/>
    <m/>
    <x v="1"/>
    <m/>
    <m/>
    <m/>
    <d v="2027-03-31T00:00:00"/>
    <n v="100"/>
    <d v="2023-10-10T00:00:00"/>
    <d v="2023-10-10T00:00:00"/>
    <m/>
    <n v="138858"/>
    <n v="525223"/>
    <n v="537952"/>
    <m/>
    <n v="2048218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07.7217000000001"/>
    <n v="1007.7217000000001"/>
    <n v="1007.7217000000001"/>
    <m/>
    <x v="1"/>
    <m/>
    <m/>
    <m/>
    <d v="2027-03-31T00:00:00"/>
    <n v="100"/>
    <d v="2023-11-10T00:00:00"/>
    <d v="2023-11-10T00:00:00"/>
    <m/>
    <n v="138858"/>
    <n v="525223"/>
    <n v="537952"/>
    <m/>
    <n v="2048219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17.072"/>
    <n v="1017.072"/>
    <n v="1017.072"/>
    <m/>
    <x v="1"/>
    <m/>
    <m/>
    <m/>
    <d v="2027-03-31T00:00:00"/>
    <n v="100"/>
    <d v="2023-12-11T00:00:00"/>
    <d v="2023-12-11T00:00:00"/>
    <m/>
    <n v="138858"/>
    <n v="525223"/>
    <n v="537952"/>
    <m/>
    <n v="205725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30.7765999999999"/>
    <n v="1030.7765999999999"/>
    <n v="1030.7765999999999"/>
    <m/>
    <x v="1"/>
    <m/>
    <m/>
    <m/>
    <d v="2027-03-31T00:00:00"/>
    <n v="100"/>
    <d v="2024-01-11T00:00:00"/>
    <d v="2024-01-11T00:00:00"/>
    <m/>
    <n v="138858"/>
    <n v="525223"/>
    <n v="537952"/>
    <m/>
    <n v="2081481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73.287"/>
    <n v="1073.287"/>
    <n v="1073.287"/>
    <m/>
    <x v="1"/>
    <m/>
    <m/>
    <m/>
    <d v="2027-03-31T00:00:00"/>
    <n v="100"/>
    <d v="2024-02-12T00:00:00"/>
    <d v="2024-02-12T00:00:00"/>
    <m/>
    <n v="138858"/>
    <n v="525223"/>
    <n v="537952"/>
    <m/>
    <n v="211323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981.78750000000002"/>
    <n v="981.78750000000002"/>
    <n v="981.78750000000002"/>
    <m/>
    <x v="1"/>
    <m/>
    <m/>
    <m/>
    <d v="2027-03-31T00:00:00"/>
    <n v="100"/>
    <d v="2024-03-12T00:00:00"/>
    <d v="2024-03-12T00:00:00"/>
    <m/>
    <n v="138858"/>
    <n v="525223"/>
    <n v="537952"/>
    <m/>
    <n v="213356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059.8452"/>
    <n v="1059.8452"/>
    <n v="1059.8452"/>
    <m/>
    <x v="1"/>
    <m/>
    <m/>
    <m/>
    <d v="2027-03-31T00:00:00"/>
    <n v="100"/>
    <d v="2024-04-12T00:00:00"/>
    <d v="2024-04-12T00:00:00"/>
    <m/>
    <n v="138858"/>
    <n v="525223"/>
    <n v="537952"/>
    <m/>
    <n v="2168573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68135.729000000007"/>
    <n v="68135.729000000007"/>
    <n v="68135.729000000007"/>
    <m/>
    <x v="1"/>
    <m/>
    <m/>
    <m/>
    <d v="2027-03-31T00:00:00"/>
    <n v="74"/>
    <d v="2024-05-20T00:00:00"/>
    <d v="2024-06-13T00:00:00"/>
    <m/>
    <n v="138858"/>
    <n v="525223"/>
    <n v="537952"/>
    <m/>
    <n v="2203436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23.35849999999999"/>
    <n v="323.35849999999999"/>
    <n v="323.35849999999999"/>
    <m/>
    <x v="1"/>
    <m/>
    <m/>
    <m/>
    <d v="2027-03-31T00:00:00"/>
    <n v="100"/>
    <d v="2024-07-12T00:00:00"/>
    <d v="2024-07-12T00:00:00"/>
    <m/>
    <n v="138858"/>
    <n v="525223"/>
    <n v="537952"/>
    <m/>
    <n v="2257257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4853.0828000000001"/>
    <n v="4853.0828000000001"/>
    <n v="4853.0828000000001"/>
    <m/>
    <x v="1"/>
    <m/>
    <m/>
    <m/>
    <d v="2027-03-31T00:00:00"/>
    <n v="100"/>
    <d v="2024-07-12T00:00:00"/>
    <d v="2024-07-12T00:00:00"/>
    <m/>
    <n v="138858"/>
    <n v="525223"/>
    <n v="537952"/>
    <m/>
    <n v="225726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76.169200000000004"/>
    <n v="76.169200000000004"/>
    <n v="76.169200000000004"/>
    <m/>
    <x v="1"/>
    <m/>
    <m/>
    <m/>
    <d v="2027-03-31T00:00:00"/>
    <n v="100"/>
    <d v="2024-07-12T00:00:00"/>
    <d v="2024-07-12T00:00:00"/>
    <m/>
    <n v="138858"/>
    <n v="525223"/>
    <n v="537952"/>
    <m/>
    <n v="2320506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2197.8865000000001"/>
    <n v="2197.8865000000001"/>
    <n v="2197.8865000000001"/>
    <m/>
    <x v="1"/>
    <m/>
    <m/>
    <m/>
    <d v="2027-03-31T00:00:00"/>
    <n v="100"/>
    <d v="2024-10-15T00:00:00"/>
    <d v="2024-10-15T00:00:00"/>
    <m/>
    <n v="138858"/>
    <n v="525223"/>
    <n v="537952"/>
    <m/>
    <n v="23708597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401.07400000000001"/>
    <n v="401.07400000000001"/>
    <n v="401.07400000000001"/>
    <m/>
    <x v="1"/>
    <m/>
    <m/>
    <m/>
    <d v="2027-03-31T00:00:00"/>
    <n v="100"/>
    <d v="2024-10-15T00:00:00"/>
    <d v="2024-10-15T00:00:00"/>
    <m/>
    <n v="138858"/>
    <n v="525223"/>
    <n v="537952"/>
    <m/>
    <n v="2370860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056.0191"/>
    <n v="3056.0191"/>
    <n v="3056.0191"/>
    <m/>
    <x v="1"/>
    <m/>
    <m/>
    <m/>
    <d v="2027-03-31T00:00:00"/>
    <n v="100"/>
    <d v="2024-10-15T00:00:00"/>
    <d v="2024-10-15T00:00:00"/>
    <m/>
    <n v="138858"/>
    <n v="525223"/>
    <n v="537952"/>
    <m/>
    <n v="23708611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5352.5375999999997"/>
    <n v="5352.5375999999997"/>
    <n v="5352.5375999999997"/>
    <m/>
    <x v="1"/>
    <m/>
    <m/>
    <m/>
    <d v="2027-03-31T00:00:00"/>
    <n v="100"/>
    <d v="2025-01-15T00:00:00"/>
    <d v="2025-01-15T00:00:00"/>
    <m/>
    <n v="138858"/>
    <n v="525223"/>
    <n v="537952"/>
    <m/>
    <n v="2451870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1457146.1139"/>
    <n v="1457146.1139"/>
    <n v="1457146.1139"/>
    <m/>
    <x v="0"/>
    <m/>
    <m/>
    <m/>
    <d v="2027-03-31T00:00:00"/>
    <n v="100"/>
    <d v="2023-03-01T00:00:00"/>
    <d v="2023-03-01T00:00:00"/>
    <m/>
    <n v="138858"/>
    <n v="525223"/>
    <n v="525224"/>
    <m/>
    <n v="1847580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5381.012699999999"/>
    <n v="15381.012699999999"/>
    <n v="15381.012699999999"/>
    <m/>
    <x v="0"/>
    <m/>
    <m/>
    <m/>
    <d v="2027-03-31T00:00:00"/>
    <n v="100"/>
    <d v="2023-04-03T00:00:00"/>
    <d v="2023-04-03T00:00:00"/>
    <m/>
    <n v="138858"/>
    <n v="525223"/>
    <n v="525224"/>
    <m/>
    <n v="2048217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4299.965700000001"/>
    <n v="14299.965700000001"/>
    <n v="14299.965700000001"/>
    <m/>
    <x v="0"/>
    <m/>
    <m/>
    <m/>
    <d v="2027-03-31T00:00:00"/>
    <n v="100"/>
    <d v="2023-05-03T00:00:00"/>
    <d v="2023-05-03T00:00:00"/>
    <m/>
    <n v="138858"/>
    <n v="525223"/>
    <n v="525224"/>
    <m/>
    <n v="2048217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196.8202"/>
    <n v="16196.8202"/>
    <n v="16196.8202"/>
    <m/>
    <x v="0"/>
    <m/>
    <m/>
    <m/>
    <d v="2027-03-31T00:00:00"/>
    <n v="100"/>
    <d v="2023-06-05T00:00:00"/>
    <d v="2023-06-05T00:00:00"/>
    <m/>
    <n v="138858"/>
    <n v="525223"/>
    <n v="525224"/>
    <m/>
    <n v="204821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5060.6037"/>
    <n v="15060.6037"/>
    <n v="15060.6037"/>
    <m/>
    <x v="0"/>
    <m/>
    <m/>
    <m/>
    <d v="2027-03-31T00:00:00"/>
    <n v="100"/>
    <d v="2023-07-05T00:00:00"/>
    <d v="2023-07-05T00:00:00"/>
    <m/>
    <n v="138858"/>
    <n v="525223"/>
    <n v="525224"/>
    <m/>
    <n v="20482182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686.102699999999"/>
    <n v="16686.102699999999"/>
    <n v="16686.102699999999"/>
    <m/>
    <x v="0"/>
    <m/>
    <m/>
    <m/>
    <d v="2027-03-31T00:00:00"/>
    <n v="100"/>
    <d v="2023-08-07T00:00:00"/>
    <d v="2023-08-07T00:00:00"/>
    <m/>
    <n v="138858"/>
    <n v="525223"/>
    <n v="525224"/>
    <m/>
    <n v="2048218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079.214900000001"/>
    <n v="16079.214900000001"/>
    <n v="16079.214900000001"/>
    <m/>
    <x v="0"/>
    <m/>
    <m/>
    <m/>
    <d v="2027-03-31T00:00:00"/>
    <n v="100"/>
    <d v="2023-09-07T00:00:00"/>
    <d v="2023-09-07T00:00:00"/>
    <m/>
    <n v="138858"/>
    <n v="525223"/>
    <n v="525224"/>
    <m/>
    <n v="204821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7311.851699999999"/>
    <n v="17311.851699999999"/>
    <n v="17311.851699999999"/>
    <m/>
    <x v="0"/>
    <m/>
    <m/>
    <m/>
    <d v="2027-03-31T00:00:00"/>
    <n v="100"/>
    <d v="2023-10-10T00:00:00"/>
    <d v="2023-10-10T00:00:00"/>
    <m/>
    <n v="138858"/>
    <n v="525223"/>
    <n v="525224"/>
    <m/>
    <n v="20482188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455.477200000001"/>
    <n v="16455.477200000001"/>
    <n v="16455.477200000001"/>
    <m/>
    <x v="0"/>
    <m/>
    <m/>
    <m/>
    <d v="2027-03-31T00:00:00"/>
    <n v="100"/>
    <d v="2023-11-10T00:00:00"/>
    <d v="2023-11-10T00:00:00"/>
    <m/>
    <n v="138858"/>
    <n v="525223"/>
    <n v="525224"/>
    <m/>
    <n v="2048219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608.162799999998"/>
    <n v="16608.162799999998"/>
    <n v="16608.162799999998"/>
    <m/>
    <x v="0"/>
    <m/>
    <m/>
    <m/>
    <d v="2027-03-31T00:00:00"/>
    <n v="100"/>
    <d v="2023-12-11T00:00:00"/>
    <d v="2023-12-11T00:00:00"/>
    <m/>
    <n v="138858"/>
    <n v="525223"/>
    <n v="525224"/>
    <m/>
    <n v="2057258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831.949400000001"/>
    <n v="16831.949400000001"/>
    <n v="16831.949400000001"/>
    <m/>
    <x v="0"/>
    <m/>
    <m/>
    <m/>
    <d v="2027-03-31T00:00:00"/>
    <n v="100"/>
    <d v="2024-01-11T00:00:00"/>
    <d v="2024-01-11T00:00:00"/>
    <m/>
    <n v="138858"/>
    <n v="525223"/>
    <n v="525224"/>
    <m/>
    <n v="2081481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7526.118299999998"/>
    <n v="17526.118299999998"/>
    <n v="17526.118299999998"/>
    <m/>
    <x v="0"/>
    <m/>
    <m/>
    <m/>
    <d v="2027-03-31T00:00:00"/>
    <n v="100"/>
    <d v="2024-02-12T00:00:00"/>
    <d v="2024-02-12T00:00:00"/>
    <m/>
    <n v="138858"/>
    <n v="525223"/>
    <n v="525224"/>
    <m/>
    <n v="211323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6031.987800000001"/>
    <n v="16031.987800000001"/>
    <n v="16031.987800000001"/>
    <m/>
    <x v="0"/>
    <m/>
    <m/>
    <m/>
    <d v="2027-03-31T00:00:00"/>
    <n v="100"/>
    <d v="2024-03-12T00:00:00"/>
    <d v="2024-03-12T00:00:00"/>
    <m/>
    <n v="138858"/>
    <n v="525223"/>
    <n v="525224"/>
    <m/>
    <n v="2133568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7306.621500000001"/>
    <n v="17306.621500000001"/>
    <n v="17306.621500000001"/>
    <m/>
    <x v="0"/>
    <m/>
    <m/>
    <m/>
    <d v="2027-03-31T00:00:00"/>
    <n v="100"/>
    <d v="2024-04-12T00:00:00"/>
    <d v="2024-04-12T00:00:00"/>
    <m/>
    <n v="138858"/>
    <n v="525223"/>
    <n v="525224"/>
    <m/>
    <n v="21685734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s v="Assignment"/>
    <s v="Loan"/>
    <s v="Term Loan"/>
    <s v="USD"/>
    <n v="1112614.6710000001"/>
    <n v="1112614.6710000001"/>
    <n v="1112614.6710000001"/>
    <m/>
    <x v="0"/>
    <m/>
    <m/>
    <m/>
    <d v="2027-03-31T00:00:00"/>
    <n v="74"/>
    <d v="2024-05-20T00:00:00"/>
    <d v="2024-06-13T00:00:00"/>
    <m/>
    <n v="138858"/>
    <n v="525223"/>
    <n v="525224"/>
    <m/>
    <n v="2203436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5280.2467999999999"/>
    <n v="5280.2467999999999"/>
    <n v="5280.2467999999999"/>
    <m/>
    <x v="0"/>
    <m/>
    <m/>
    <m/>
    <d v="2027-03-31T00:00:00"/>
    <n v="100"/>
    <d v="2024-07-12T00:00:00"/>
    <d v="2024-07-12T00:00:00"/>
    <m/>
    <n v="138858"/>
    <n v="525223"/>
    <n v="525224"/>
    <m/>
    <n v="22572570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79247.866699999999"/>
    <n v="79247.866699999999"/>
    <n v="79247.866699999999"/>
    <m/>
    <x v="0"/>
    <m/>
    <m/>
    <m/>
    <d v="2027-03-31T00:00:00"/>
    <n v="100"/>
    <d v="2024-07-12T00:00:00"/>
    <d v="2024-07-12T00:00:00"/>
    <m/>
    <n v="138858"/>
    <n v="525223"/>
    <n v="525224"/>
    <m/>
    <n v="22572646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1243.7965999999999"/>
    <n v="1243.7965999999999"/>
    <n v="1243.7965999999999"/>
    <m/>
    <x v="0"/>
    <m/>
    <m/>
    <m/>
    <d v="2027-03-31T00:00:00"/>
    <n v="100"/>
    <d v="2024-07-12T00:00:00"/>
    <d v="2024-07-12T00:00:00"/>
    <m/>
    <n v="138858"/>
    <n v="525223"/>
    <n v="525224"/>
    <m/>
    <n v="2320506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35890.138299999999"/>
    <n v="35890.138299999999"/>
    <n v="35890.138299999999"/>
    <m/>
    <x v="0"/>
    <m/>
    <m/>
    <m/>
    <d v="2027-03-31T00:00:00"/>
    <n v="100"/>
    <d v="2024-10-15T00:00:00"/>
    <d v="2024-10-15T00:00:00"/>
    <m/>
    <n v="138858"/>
    <n v="525223"/>
    <n v="525224"/>
    <m/>
    <n v="23708597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6549.2928000000002"/>
    <n v="6549.2928000000002"/>
    <n v="6549.2928000000002"/>
    <m/>
    <x v="0"/>
    <m/>
    <m/>
    <m/>
    <d v="2027-03-31T00:00:00"/>
    <n v="100"/>
    <d v="2024-10-15T00:00:00"/>
    <d v="2024-10-15T00:00:00"/>
    <m/>
    <n v="138858"/>
    <n v="525223"/>
    <n v="525224"/>
    <m/>
    <n v="23708605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49902.9179"/>
    <n v="49902.9179"/>
    <n v="49902.9179"/>
    <m/>
    <x v="0"/>
    <m/>
    <m/>
    <m/>
    <d v="2027-03-31T00:00:00"/>
    <n v="100"/>
    <d v="2024-10-15T00:00:00"/>
    <d v="2024-10-15T00:00:00"/>
    <m/>
    <n v="138858"/>
    <n v="525223"/>
    <n v="525224"/>
    <m/>
    <n v="23708611"/>
    <n v="10759"/>
    <s v="PSSLF221"/>
    <s v="PENNANTPARK SENIOR SECURED LOAN FACILITY II, LLC"/>
    <s v="Pennantpark Sr Sec Ln Fac II, LLC"/>
  </r>
  <r>
    <s v="Walker Edison Furniture Company T/L (03/23)"/>
    <s v="Term Loan (03/23)"/>
    <x v="76"/>
    <x v="1"/>
    <m/>
    <s v="Loan"/>
    <s v="Term Loan"/>
    <s v="USD"/>
    <n v="87403.657300000006"/>
    <n v="87403.657300000006"/>
    <n v="87403.657300000006"/>
    <m/>
    <x v="0"/>
    <m/>
    <m/>
    <m/>
    <d v="2027-03-31T00:00:00"/>
    <n v="100"/>
    <d v="2025-01-15T00:00:00"/>
    <d v="2025-01-15T00:00:00"/>
    <m/>
    <n v="138858"/>
    <n v="525223"/>
    <n v="525224"/>
    <m/>
    <n v="24518706"/>
    <n v="10759"/>
    <s v="PSSLF221"/>
    <s v="PENNANTPARK SENIOR SECURED LOAN FACILITY II, LLC"/>
    <s v="Pennantpark Sr Sec Ln Fac II, LLC"/>
  </r>
  <r>
    <s v="Walker Edison Furniture Company C/S"/>
    <s v="Walker Edison Furniture Company C/S"/>
    <x v="76"/>
    <x v="0"/>
    <m/>
    <s v="Equity"/>
    <m/>
    <s v="USD"/>
    <n v="21875"/>
    <n v="21875"/>
    <n v="21875"/>
    <m/>
    <x v="0"/>
    <m/>
    <m/>
    <m/>
    <m/>
    <m/>
    <m/>
    <d v="2023-03-01T00:00:00"/>
    <m/>
    <n v="138858"/>
    <m/>
    <n v="534601"/>
    <m/>
    <n v="18475816"/>
    <n v="10759"/>
    <s v="PSSLF221"/>
    <s v="PENNANTPARK SENIOR SECURED LOAN FACILITY II, LLC"/>
    <s v="Pennantpark Sr Sec Ln Fac II, LLC"/>
  </r>
  <r>
    <s v="Watchtower Buyer T/L"/>
    <s v="Term Loan"/>
    <x v="77"/>
    <x v="1"/>
    <s v="Assignment"/>
    <s v="Loan"/>
    <s v="Term Loan"/>
    <s v="USD"/>
    <n v="2467457.3199999998"/>
    <n v="2467457.3199999998"/>
    <n v="2467457.3199999998"/>
    <m/>
    <x v="0"/>
    <m/>
    <m/>
    <m/>
    <d v="2029-12-01T00:00:00"/>
    <n v="98.40625"/>
    <d v="2024-01-19T00:00:00"/>
    <d v="2024-02-02T00:00:00"/>
    <m/>
    <n v="160217"/>
    <n v="574755"/>
    <n v="574756"/>
    <m/>
    <n v="2085497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s v="Assignment"/>
    <s v="Loan"/>
    <s v="Term Loan"/>
    <s v="USD"/>
    <n v="4146839.6072"/>
    <n v="4146839.6072"/>
    <n v="4146839.6072"/>
    <m/>
    <x v="0"/>
    <m/>
    <m/>
    <m/>
    <d v="2025-01-16T00:00:00"/>
    <n v="100"/>
    <d v="2022-08-22T00:00:00"/>
    <d v="2022-08-22T00:00:00"/>
    <m/>
    <n v="120389"/>
    <n v="462474"/>
    <n v="603481"/>
    <m/>
    <n v="16620101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s v="Assignment"/>
    <s v="Loan"/>
    <s v="Term Loan"/>
    <s v="USD"/>
    <n v="1709247.9121000001"/>
    <n v="1709247.9121000001"/>
    <n v="1709247.9121000001"/>
    <m/>
    <x v="0"/>
    <m/>
    <m/>
    <m/>
    <d v="2025-01-16T00:00:00"/>
    <n v="98.032499999999999"/>
    <d v="2023-11-30T00:00:00"/>
    <d v="2023-11-30T00:00:00"/>
    <m/>
    <n v="120389"/>
    <n v="462474"/>
    <n v="603481"/>
    <m/>
    <n v="2066036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249.7501"/>
    <n v="249.7501"/>
    <n v="249.7501"/>
    <m/>
    <x v="0"/>
    <m/>
    <m/>
    <m/>
    <d v="2025-01-16T00:00:00"/>
    <n v="100"/>
    <d v="2024-03-26T00:00:00"/>
    <d v="2024-03-26T00:00:00"/>
    <m/>
    <n v="120389"/>
    <n v="462474"/>
    <n v="603481"/>
    <m/>
    <n v="21395106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3852.1577000000002"/>
    <n v="3852.1577000000002"/>
    <n v="3852.1577000000002"/>
    <m/>
    <x v="0"/>
    <m/>
    <m/>
    <m/>
    <d v="2025-01-16T00:00:00"/>
    <n v="100"/>
    <d v="2024-03-29T00:00:00"/>
    <d v="2024-03-29T00:00:00"/>
    <m/>
    <n v="120389"/>
    <n v="462474"/>
    <n v="603481"/>
    <m/>
    <n v="2146053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552.56110000000001"/>
    <n v="552.56110000000001"/>
    <n v="552.56110000000001"/>
    <m/>
    <x v="0"/>
    <m/>
    <m/>
    <m/>
    <d v="2025-01-16T00:00:00"/>
    <n v="100"/>
    <d v="2024-04-26T00:00:00"/>
    <d v="2024-04-26T00:00:00"/>
    <m/>
    <n v="120389"/>
    <n v="462474"/>
    <n v="603481"/>
    <m/>
    <n v="21716001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7244.6156000000001"/>
    <n v="7244.6156000000001"/>
    <n v="7244.6156000000001"/>
    <m/>
    <x v="0"/>
    <m/>
    <m/>
    <m/>
    <d v="2025-01-16T00:00:00"/>
    <n v="100"/>
    <d v="2024-04-30T00:00:00"/>
    <d v="2024-04-30T00:00:00"/>
    <m/>
    <n v="120389"/>
    <n v="462474"/>
    <n v="603481"/>
    <m/>
    <n v="21763224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570.93489999999997"/>
    <n v="570.93489999999997"/>
    <n v="570.93489999999997"/>
    <m/>
    <x v="0"/>
    <m/>
    <m/>
    <m/>
    <d v="2025-01-16T00:00:00"/>
    <n v="100"/>
    <d v="2024-05-28T00:00:00"/>
    <d v="2024-05-28T00:00:00"/>
    <m/>
    <n v="120389"/>
    <n v="462474"/>
    <n v="603481"/>
    <m/>
    <n v="2230706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7026.3968999999997"/>
    <n v="7026.3968999999997"/>
    <n v="7026.3968999999997"/>
    <m/>
    <x v="0"/>
    <m/>
    <m/>
    <m/>
    <d v="2025-01-16T00:00:00"/>
    <n v="100"/>
    <d v="2024-05-31T00:00:00"/>
    <d v="2024-05-31T00:00:00"/>
    <m/>
    <n v="120389"/>
    <n v="462474"/>
    <n v="603481"/>
    <m/>
    <n v="2201612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553.82539999999995"/>
    <n v="553.82539999999995"/>
    <n v="553.82539999999995"/>
    <m/>
    <x v="0"/>
    <m/>
    <m/>
    <m/>
    <d v="2025-01-16T00:00:00"/>
    <n v="100"/>
    <d v="2024-06-28T00:00:00"/>
    <d v="2024-06-28T00:00:00"/>
    <m/>
    <n v="120389"/>
    <n v="462474"/>
    <n v="603481"/>
    <m/>
    <n v="2227486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6354.6124"/>
    <n v="6354.6124"/>
    <n v="6354.6124"/>
    <m/>
    <x v="0"/>
    <m/>
    <m/>
    <m/>
    <d v="2025-01-16T00:00:00"/>
    <n v="100"/>
    <d v="2024-06-28T00:00:00"/>
    <d v="2024-06-28T00:00:00"/>
    <m/>
    <n v="120389"/>
    <n v="462474"/>
    <n v="603481"/>
    <m/>
    <n v="2227494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8827.0154000000002"/>
    <n v="8827.0154000000002"/>
    <n v="8827.0154000000002"/>
    <m/>
    <x v="0"/>
    <m/>
    <m/>
    <m/>
    <d v="2025-01-16T00:00:00"/>
    <n v="100"/>
    <d v="2024-07-31T00:00:00"/>
    <d v="2024-07-31T00:00:00"/>
    <m/>
    <n v="120389"/>
    <n v="462474"/>
    <n v="603481"/>
    <m/>
    <n v="2265768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8033.7412000000004"/>
    <n v="8033.7412000000004"/>
    <n v="8033.7412000000004"/>
    <m/>
    <x v="0"/>
    <m/>
    <m/>
    <m/>
    <d v="2025-01-16T00:00:00"/>
    <n v="100"/>
    <d v="2024-08-30T00:00:00"/>
    <d v="2024-08-30T00:00:00"/>
    <m/>
    <n v="120389"/>
    <n v="462474"/>
    <n v="603481"/>
    <m/>
    <n v="22896704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202293.38039999999"/>
    <n v="202293.38039999999"/>
    <n v="202293.38039999999"/>
    <m/>
    <x v="0"/>
    <m/>
    <m/>
    <m/>
    <d v="2025-01-16T00:00:00"/>
    <n v="100"/>
    <d v="2024-11-29T00:00:00"/>
    <d v="2024-11-29T00:00:00"/>
    <m/>
    <n v="120389"/>
    <n v="462474"/>
    <n v="603481"/>
    <m/>
    <n v="2380341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148999.09959999999"/>
    <n v="148999.09959999999"/>
    <n v="148999.09959999999"/>
    <m/>
    <x v="0"/>
    <m/>
    <m/>
    <m/>
    <d v="2025-01-16T00:00:00"/>
    <n v="100"/>
    <d v="2025-02-05T00:00:00"/>
    <d v="2025-02-05T00:00:00"/>
    <m/>
    <n v="120389"/>
    <n v="462474"/>
    <n v="603481"/>
    <m/>
    <n v="24752964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s v="Assignment"/>
    <s v="Loan"/>
    <s v="Term Loan"/>
    <s v="USD"/>
    <n v="281269.87280000001"/>
    <n v="281269.87280000001"/>
    <n v="281269.87280000001"/>
    <m/>
    <x v="1"/>
    <m/>
    <m/>
    <m/>
    <d v="2025-01-16T00:00:00"/>
    <n v="100"/>
    <d v="2022-08-22T00:00:00"/>
    <d v="2022-08-22T00:00:00"/>
    <m/>
    <n v="120389"/>
    <n v="462474"/>
    <n v="603482"/>
    <m/>
    <n v="16620101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s v="Assignment"/>
    <s v="Loan"/>
    <s v="Term Loan"/>
    <s v="USD"/>
    <n v="115934.0579"/>
    <n v="115934.0579"/>
    <n v="115934.0579"/>
    <m/>
    <x v="1"/>
    <m/>
    <m/>
    <m/>
    <d v="2025-01-16T00:00:00"/>
    <n v="98.032499999999999"/>
    <d v="2023-11-30T00:00:00"/>
    <d v="2023-11-30T00:00:00"/>
    <m/>
    <n v="120389"/>
    <n v="462474"/>
    <n v="603482"/>
    <m/>
    <n v="2066036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16.939900000000002"/>
    <n v="16.939900000000002"/>
    <n v="16.939900000000002"/>
    <m/>
    <x v="1"/>
    <m/>
    <m/>
    <m/>
    <d v="2025-01-16T00:00:00"/>
    <n v="100"/>
    <d v="2024-03-26T00:00:00"/>
    <d v="2024-03-26T00:00:00"/>
    <m/>
    <n v="120389"/>
    <n v="462474"/>
    <n v="603482"/>
    <m/>
    <n v="21395106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261.28230000000002"/>
    <n v="261.28230000000002"/>
    <n v="261.28230000000002"/>
    <m/>
    <x v="1"/>
    <m/>
    <m/>
    <m/>
    <d v="2025-01-16T00:00:00"/>
    <n v="100"/>
    <d v="2024-03-29T00:00:00"/>
    <d v="2024-03-29T00:00:00"/>
    <m/>
    <n v="120389"/>
    <n v="462474"/>
    <n v="603482"/>
    <m/>
    <n v="2146053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37.478900000000003"/>
    <n v="37.478900000000003"/>
    <n v="37.478900000000003"/>
    <m/>
    <x v="1"/>
    <m/>
    <m/>
    <m/>
    <d v="2025-01-16T00:00:00"/>
    <n v="100"/>
    <d v="2024-04-26T00:00:00"/>
    <d v="2024-04-26T00:00:00"/>
    <m/>
    <n v="120389"/>
    <n v="462474"/>
    <n v="603482"/>
    <m/>
    <n v="21716001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491.38440000000003"/>
    <n v="491.38440000000003"/>
    <n v="491.38440000000003"/>
    <m/>
    <x v="1"/>
    <m/>
    <m/>
    <m/>
    <d v="2025-01-16T00:00:00"/>
    <n v="100"/>
    <d v="2024-04-30T00:00:00"/>
    <d v="2024-04-30T00:00:00"/>
    <m/>
    <n v="120389"/>
    <n v="462474"/>
    <n v="603482"/>
    <m/>
    <n v="21763224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38.725099999999998"/>
    <n v="38.725099999999998"/>
    <n v="38.725099999999998"/>
    <m/>
    <x v="1"/>
    <m/>
    <m/>
    <m/>
    <d v="2025-01-16T00:00:00"/>
    <n v="100"/>
    <d v="2024-05-28T00:00:00"/>
    <d v="2024-05-28T00:00:00"/>
    <m/>
    <n v="120389"/>
    <n v="462474"/>
    <n v="603482"/>
    <m/>
    <n v="2230706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476.5831"/>
    <n v="476.5831"/>
    <n v="476.5831"/>
    <m/>
    <x v="1"/>
    <m/>
    <m/>
    <m/>
    <d v="2025-01-16T00:00:00"/>
    <n v="100"/>
    <d v="2024-05-31T00:00:00"/>
    <d v="2024-05-31T00:00:00"/>
    <m/>
    <n v="120389"/>
    <n v="462474"/>
    <n v="603482"/>
    <m/>
    <n v="2201612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37.564599999999999"/>
    <n v="37.564599999999999"/>
    <n v="37.564599999999999"/>
    <m/>
    <x v="1"/>
    <m/>
    <m/>
    <m/>
    <d v="2025-01-16T00:00:00"/>
    <n v="100"/>
    <d v="2024-06-28T00:00:00"/>
    <d v="2024-06-28T00:00:00"/>
    <m/>
    <n v="120389"/>
    <n v="462474"/>
    <n v="603482"/>
    <m/>
    <n v="2227486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431.01760000000002"/>
    <n v="431.01760000000002"/>
    <n v="431.01760000000002"/>
    <m/>
    <x v="1"/>
    <m/>
    <m/>
    <m/>
    <d v="2025-01-16T00:00:00"/>
    <n v="100"/>
    <d v="2024-06-28T00:00:00"/>
    <d v="2024-06-28T00:00:00"/>
    <m/>
    <n v="120389"/>
    <n v="462474"/>
    <n v="603482"/>
    <m/>
    <n v="2227494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598.71460000000002"/>
    <n v="598.71460000000002"/>
    <n v="598.71460000000002"/>
    <m/>
    <x v="1"/>
    <m/>
    <m/>
    <m/>
    <d v="2025-01-16T00:00:00"/>
    <n v="100"/>
    <d v="2024-07-31T00:00:00"/>
    <d v="2024-07-31T00:00:00"/>
    <m/>
    <n v="120389"/>
    <n v="462474"/>
    <n v="603482"/>
    <m/>
    <n v="22657682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544.90880000000004"/>
    <n v="544.90880000000004"/>
    <n v="544.90880000000004"/>
    <m/>
    <x v="1"/>
    <m/>
    <m/>
    <m/>
    <d v="2025-01-16T00:00:00"/>
    <n v="100"/>
    <d v="2024-08-30T00:00:00"/>
    <d v="2024-08-30T00:00:00"/>
    <m/>
    <n v="120389"/>
    <n v="462474"/>
    <n v="603482"/>
    <m/>
    <n v="22896704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13721.059600000001"/>
    <n v="13721.059600000001"/>
    <n v="13721.059600000001"/>
    <m/>
    <x v="1"/>
    <m/>
    <m/>
    <m/>
    <d v="2025-01-16T00:00:00"/>
    <n v="100"/>
    <d v="2024-11-29T00:00:00"/>
    <d v="2024-11-29T00:00:00"/>
    <m/>
    <n v="120389"/>
    <n v="462474"/>
    <n v="603482"/>
    <m/>
    <n v="23803410"/>
    <n v="10759"/>
    <s v="PSSLF221"/>
    <s v="PENNANTPARK SENIOR SECURED LOAN FACILITY II, LLC"/>
    <s v="Pennantpark Sr Sec Ln Fac II, LLC"/>
  </r>
  <r>
    <s v="Zips Car Wash T/L (13th Amendment)"/>
    <s v="Effective Date Term Loan (13th Amendment)"/>
    <x v="78"/>
    <x v="1"/>
    <m/>
    <s v="Loan"/>
    <s v="Term Loan"/>
    <s v="USD"/>
    <n v="10106.240400000001"/>
    <n v="10106.240400000001"/>
    <n v="10106.240400000001"/>
    <m/>
    <x v="1"/>
    <m/>
    <m/>
    <m/>
    <d v="2025-01-16T00:00:00"/>
    <n v="100"/>
    <d v="2025-02-05T00:00:00"/>
    <d v="2025-02-05T00:00:00"/>
    <m/>
    <n v="120389"/>
    <n v="462474"/>
    <n v="603482"/>
    <m/>
    <n v="24752964"/>
    <n v="10759"/>
    <s v="PSSLF221"/>
    <s v="PENNANTPARK SENIOR SECURED LOAN FACILITY II, LLC"/>
    <s v="Pennantpark Sr Sec Ln Fac II, LL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2173CF-9E0C-413B-85A0-8B1A616B23F5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B81" firstHeaderRow="1" firstDataRow="1" firstDataCol="1" rowPageCount="2" colPageCount="1"/>
  <pivotFields count="30">
    <pivotField showAll="0"/>
    <pivotField showAll="0"/>
    <pivotField axis="axisRow" showAll="0">
      <items count="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showAll="0"/>
    <pivotField showAll="0"/>
    <pivotField showAll="0"/>
    <pivotField showAll="0"/>
    <pivotField numFmtId="43" showAll="0"/>
    <pivotField dataField="1" numFmtId="43" showAll="0"/>
    <pivotField numFmtId="43"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7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4"/>
    </i>
    <i>
      <x v="45"/>
    </i>
    <i>
      <x v="46"/>
    </i>
    <i>
      <x v="47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t="grand">
      <x/>
    </i>
  </rowItems>
  <colItems count="1">
    <i/>
  </colItems>
  <pageFields count="2">
    <pageField fld="3" hier="-1"/>
    <pageField fld="12" hier="-1"/>
  </pageFields>
  <dataFields count="1">
    <dataField name="Sum of Current Par Amount (Issue Currency) - Settled" fld="9" baseField="0" baseItem="0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827" Type="http://schemas.openxmlformats.org/officeDocument/2006/relationships/hyperlink" Target="https://cdosuiteplus.us.bank-dns.com/Apps/DealMaintenance/Assets/AssetFacility_Transactions/Loans/AssetLoan_Transactions/Transactions/TransDetail.asp?parm=10759&amp;issue_trans_id=89152455&amp;" TargetMode="External"/><Relationship Id="rId3182" Type="http://schemas.openxmlformats.org/officeDocument/2006/relationships/hyperlink" Target="https://cdosuiteplus.us.bank-dns.com/Apps/DealMaintenance/Assets/AssetFacility_Transactions/FacilityTransactions/TransDetail.asp?parm=10759&amp;facility_trans_id=109376352&amp;" TargetMode="External"/><Relationship Id="rId4233" Type="http://schemas.openxmlformats.org/officeDocument/2006/relationships/hyperlink" Target="https://cdosuiteplus.us.bank-dns.com/Apps/DealMaintenance/Assets/AssetFacility_Transactions/Loans/AssetLoan_Transactions/Transactions/TransDetail.asp?parm=10759&amp;issue_trans_id=126238766&amp;" TargetMode="External"/><Relationship Id="rId3999" Type="http://schemas.openxmlformats.org/officeDocument/2006/relationships/hyperlink" Target="https://cdosuiteplus.us.bank-dns.com/Apps/DealMaintenance/Assets/AssetFacility_Transactions/Loans/AssetLoan_Transactions/Transactions/TransDetail.asp?parm=10759&amp;issue_trans_id=122035627&amp;" TargetMode="External"/><Relationship Id="rId4300" Type="http://schemas.openxmlformats.org/officeDocument/2006/relationships/hyperlink" Target="https://cdosuiteplus.us.bank-dns.com/Apps/DealMaintenance/Assets/AssetFacility_Transactions/Loans/AssetLoan_Transactions/Transactions/TransDetail.asp?parm=10759&amp;issue_trans_id=123094265&amp;" TargetMode="External"/><Relationship Id="rId170" Type="http://schemas.openxmlformats.org/officeDocument/2006/relationships/hyperlink" Target="https://cdosuiteplus.us.bank-dns.com/Apps/DealMaintenance/Assets/AssetFacility_Transactions/FacilityTransactions/TransDetail.asp?parm=10759&amp;facility_trans_id=66099475&amp;" TargetMode="External"/><Relationship Id="rId987" Type="http://schemas.openxmlformats.org/officeDocument/2006/relationships/hyperlink" Target="https://cdosuiteplus.us.bank-dns.com/Apps/DealMaintenance/Assets/AssetFacility_Transactions/Loans/AssetLoan_Transactions/Transactions/TransDetail.asp?parm=10759&amp;issue_trans_id=80152555&amp;" TargetMode="External"/><Relationship Id="rId2668" Type="http://schemas.openxmlformats.org/officeDocument/2006/relationships/hyperlink" Target="https://cdosuiteplus.us.bank-dns.com/Apps/DealMaintenance/Assets/AssetFacility_Transactions/Loans/AssetLoan_Transactions/Transactions/TransDetail.asp?parm=10759&amp;issue_trans_id=100503861&amp;" TargetMode="External"/><Relationship Id="rId3719" Type="http://schemas.openxmlformats.org/officeDocument/2006/relationships/hyperlink" Target="https://cdosuiteplus.us.bank-dns.com/Apps/DealMaintenance/Assets/AssetFacility_Transactions/Loans/AssetLoan_Transactions/Transactions/TransDetail.asp?parm=10759&amp;issue_trans_id=118774394&amp;" TargetMode="External"/><Relationship Id="rId4090" Type="http://schemas.openxmlformats.org/officeDocument/2006/relationships/hyperlink" Target="https://cdosuiteplus.us.bank-dns.com/Apps/DealMaintenance/Assets/AssetFacility_Transactions/FacilityTransactions/TransDetail.asp?parm=10759&amp;facility_trans_id=124935520&amp;" TargetMode="External"/><Relationship Id="rId1684" Type="http://schemas.openxmlformats.org/officeDocument/2006/relationships/hyperlink" Target="https://cdosuiteplus.us.bank-dns.com/Apps/DealMaintenance/Assets/AssetFacility_Transactions/Loans/AssetLoan_Transactions/Transactions/TransDetail.asp?parm=10759&amp;issue_trans_id=87560210&amp;" TargetMode="External"/><Relationship Id="rId2735" Type="http://schemas.openxmlformats.org/officeDocument/2006/relationships/hyperlink" Target="https://cdosuiteplus.us.bank-dns.com/Apps/DealMaintenance/Assets/AssetFacility_Transactions/Loans/AssetLoan_Transactions/Transactions/TransDetail.asp?parm=10759&amp;issue_trans_id=98730275&amp;" TargetMode="External"/><Relationship Id="rId707" Type="http://schemas.openxmlformats.org/officeDocument/2006/relationships/hyperlink" Target="https://cdosuiteplus.us.bank-dns.com/Apps/DealMaintenance/Assets/AssetFacility_Transactions/Loans/AssetLoan_Transactions/Transactions/TransDetail.asp?parm=10759&amp;issue_trans_id=76838589&amp;" TargetMode="External"/><Relationship Id="rId1337" Type="http://schemas.openxmlformats.org/officeDocument/2006/relationships/hyperlink" Target="https://cdosuiteplus.us.bank-dns.com/Apps/DealMaintenance/Assets/AssetFacility_Transactions/Loans/AssetLoan_Transactions/Transactions/TransDetail.asp?parm=10759&amp;issue_trans_id=82615410&amp;" TargetMode="External"/><Relationship Id="rId1751" Type="http://schemas.openxmlformats.org/officeDocument/2006/relationships/hyperlink" Target="https://cdosuiteplus.us.bank-dns.com/Apps/DealMaintenance/Assets/AssetFacility_Transactions/FacilityTransactions/TransDetail.asp?parm=10759&amp;facility_trans_id=89470988&amp;" TargetMode="External"/><Relationship Id="rId2802" Type="http://schemas.openxmlformats.org/officeDocument/2006/relationships/hyperlink" Target="https://cdosuiteplus.us.bank-dns.com/Apps/DealMaintenance/Assets/AssetFacility_Transactions/Loans/AssetLoan_Transactions/Transactions/TransDetail.asp?parm=10759&amp;issue_trans_id=102975167&amp;" TargetMode="External"/><Relationship Id="rId43" Type="http://schemas.openxmlformats.org/officeDocument/2006/relationships/hyperlink" Target="https://cdosuiteplus.us.bank-dns.com/Apps/DealMaintenance/Assets/AssetFacility_Transactions/Loans/AssetLoan_Transactions/Transactions/TransDetail.asp?parm=10759&amp;issue_trans_id=63180518&amp;" TargetMode="External"/><Relationship Id="rId1404" Type="http://schemas.openxmlformats.org/officeDocument/2006/relationships/hyperlink" Target="https://cdosuiteplus.us.bank-dns.com/Apps/DealMaintenance/Assets/AssetFacility_Transactions/FacilityTransactions/TransDetail.asp?parm=10759&amp;facility_trans_id=83488752&amp;" TargetMode="External"/><Relationship Id="rId3576" Type="http://schemas.openxmlformats.org/officeDocument/2006/relationships/hyperlink" Target="https://cdosuiteplus.us.bank-dns.com/Apps/DealMaintenance/Assets/AssetFacility_Transactions/FacilityTransactions/TransDetail.asp?parm=10759&amp;facility_trans_id=116154425&amp;" TargetMode="External"/><Relationship Id="rId497" Type="http://schemas.openxmlformats.org/officeDocument/2006/relationships/hyperlink" Target="https://cdosuiteplus.us.bank-dns.com/Apps/DealMaintenance/Assets/AssetFacility_Transactions/FacilityTransactions/TransDetail.asp?parm=10759&amp;facility_trans_id=71878915&amp;" TargetMode="External"/><Relationship Id="rId2178" Type="http://schemas.openxmlformats.org/officeDocument/2006/relationships/hyperlink" Target="https://cdosuiteplus.us.bank-dns.com/Apps/DealMaintenance/Assets/AssetFacility_Transactions/FacilityTransactions/TransDetail.asp?parm=10759&amp;facility_trans_id=93107655&amp;" TargetMode="External"/><Relationship Id="rId3229" Type="http://schemas.openxmlformats.org/officeDocument/2006/relationships/hyperlink" Target="https://cdosuiteplus.us.bank-dns.com/Apps/DealMaintenance/Assets/AssetFacility_Transactions/Loans/AssetLoan_Transactions/Transactions/TransDetail.asp?parm=10759&amp;issue_trans_id=110911626&amp;" TargetMode="External"/><Relationship Id="rId3990" Type="http://schemas.openxmlformats.org/officeDocument/2006/relationships/hyperlink" Target="https://cdosuiteplus.us.bank-dns.com/Apps/DealMaintenance/Assets/AssetFacility_Transactions/FacilityTransactions/TransDetail.asp?parm=10759&amp;facility_trans_id=122555305&amp;" TargetMode="External"/><Relationship Id="rId1194" Type="http://schemas.openxmlformats.org/officeDocument/2006/relationships/hyperlink" Target="https://cdosuiteplus.us.bank-dns.com/Apps/DealMaintenance/Assets/AssetFacility_Transactions/Loans/AssetLoan_Transactions/Transactions/TransDetail.asp?parm=10759&amp;issue_trans_id=84219967&amp;" TargetMode="External"/><Relationship Id="rId2592" Type="http://schemas.openxmlformats.org/officeDocument/2006/relationships/hyperlink" Target="https://cdosuiteplus.us.bank-dns.com/Apps/DealMaintenance/Assets/AssetFacility_Transactions/FacilityTransactions/TransDetail.asp?parm=10759&amp;facility_trans_id=98225986&amp;" TargetMode="External"/><Relationship Id="rId3643" Type="http://schemas.openxmlformats.org/officeDocument/2006/relationships/hyperlink" Target="https://cdosuiteplus.us.bank-dns.com/Apps/DealMaintenance/Assets/AssetFacility_Transactions/Loans/AssetLoan_Transactions/Transactions/TransDetail.asp?parm=10759&amp;issue_trans_id=114609396&amp;" TargetMode="External"/><Relationship Id="rId217" Type="http://schemas.openxmlformats.org/officeDocument/2006/relationships/hyperlink" Target="https://cdosuiteplus.us.bank-dns.com/Apps/DealMaintenance/Transactions/NonIssueTransactions/EntTransItem.asp?&amp;parm=10759&amp;ent_trans_id=1935114&amp;" TargetMode="External"/><Relationship Id="rId564" Type="http://schemas.openxmlformats.org/officeDocument/2006/relationships/hyperlink" Target="https://cdosuiteplus.us.bank-dns.com/Apps/DealMaintenance/Assets/AssetFacility_Transactions/FacilityTransactions/TransDetail.asp?parm=10759&amp;facility_trans_id=73357605&amp;" TargetMode="External"/><Relationship Id="rId2245" Type="http://schemas.openxmlformats.org/officeDocument/2006/relationships/hyperlink" Target="https://cdosuiteplus.us.bank-dns.com/Apps/DealMaintenance/Assets/AssetFacility_Transactions/FacilityTransactions/TransDetail.asp?parm=10759&amp;facility_trans_id=94384001&amp;" TargetMode="External"/><Relationship Id="rId3710" Type="http://schemas.openxmlformats.org/officeDocument/2006/relationships/hyperlink" Target="https://cdosuiteplus.us.bank-dns.com/Apps/DealMaintenance/Assets/AssetFacility_Transactions/Loans/AssetLoan_Transactions/Transactions/TransDetail.asp?parm=10759&amp;issue_trans_id=117640411&amp;" TargetMode="External"/><Relationship Id="rId631" Type="http://schemas.openxmlformats.org/officeDocument/2006/relationships/hyperlink" Target="https://cdosuiteplus.us.bank-dns.com/Apps/DealMaintenance/Assets/AssetFacility_Transactions/Loans/AssetLoan_Transactions/Transactions/TransDetail.asp?parm=10759&amp;issue_trans_id=73667893&amp;" TargetMode="External"/><Relationship Id="rId1261" Type="http://schemas.openxmlformats.org/officeDocument/2006/relationships/hyperlink" Target="https://cdosuiteplus.us.bank-dns.com/Apps/DealMaintenance/Assets/AssetFacility_Transactions/Loans/AssetLoan_Transactions/Transactions/TransDetail.asp?parm=10759&amp;issue_trans_id=83996965&amp;" TargetMode="External"/><Relationship Id="rId2312" Type="http://schemas.openxmlformats.org/officeDocument/2006/relationships/hyperlink" Target="https://cdosuiteplus.us.bank-dns.com/Apps/DealMaintenance/Assets/AssetFacility_Transactions/Loans/AssetLoan_Transactions/Transactions/TransDetail.asp?parm=10759&amp;issue_trans_id=92899999&amp;" TargetMode="External"/><Relationship Id="rId3086" Type="http://schemas.openxmlformats.org/officeDocument/2006/relationships/hyperlink" Target="https://cdosuiteplus.us.bank-dns.com/Apps/DealMaintenance/Assets/AssetFacility_Transactions/Loans/AssetLoan_Transactions/Transactions/TransDetail.asp?parm=10759&amp;issue_trans_id=106988458&amp;" TargetMode="External"/><Relationship Id="rId4137" Type="http://schemas.openxmlformats.org/officeDocument/2006/relationships/hyperlink" Target="https://cdosuiteplus.us.bank-dns.com/Apps/DealMaintenance/Assets/AssetFacility_Transactions/FacilityTransactions/TransDetail.asp?parm=10759&amp;facility_trans_id=125781390&amp;" TargetMode="External"/><Relationship Id="rId3153" Type="http://schemas.openxmlformats.org/officeDocument/2006/relationships/hyperlink" Target="https://cdosuiteplus.us.bank-dns.com/Apps/DealMaintenance/Assets/AssetFacility_Transactions/Loans/AssetLoan_Transactions/Transactions/TransDetail.asp?parm=10759&amp;issue_trans_id=104990039&amp;" TargetMode="External"/><Relationship Id="rId4204" Type="http://schemas.openxmlformats.org/officeDocument/2006/relationships/hyperlink" Target="https://cdosuiteplus.us.bank-dns.com/Apps/DealMaintenance/Assets/AssetFacility_Transactions/FacilityTransactions/TransDetail.asp?parm=10759&amp;facility_trans_id=126338039&amp;" TargetMode="External"/><Relationship Id="rId141" Type="http://schemas.openxmlformats.org/officeDocument/2006/relationships/hyperlink" Target="https://cdosuiteplus.us.bank-dns.com/Apps/DealMaintenance/Assets/AssetFacility_Transactions/FacilityTransactions/TransDetail.asp?parm=10759&amp;facility_trans_id=65580917&amp;" TargetMode="External"/><Relationship Id="rId3220" Type="http://schemas.openxmlformats.org/officeDocument/2006/relationships/hyperlink" Target="https://cdosuiteplus.us.bank-dns.com/Apps/DealMaintenance/Assets/AssetFacility_Transactions/Loans/AssetLoan_Transactions/Transactions/TransDetail.asp?parm=10759&amp;issue_trans_id=108980090&amp;" TargetMode="External"/><Relationship Id="rId7" Type="http://schemas.openxmlformats.org/officeDocument/2006/relationships/hyperlink" Target="https://cdosuiteplus.us.bank-dns.com/Apps/DealMaintenance/Assets/AssetFacility_Transactions/Loans/AssetLoan_Transactions/Transactions/TransDetail.asp?parm=10759&amp;issue_trans_id=62564152&amp;" TargetMode="External"/><Relationship Id="rId2986" Type="http://schemas.openxmlformats.org/officeDocument/2006/relationships/hyperlink" Target="https://cdosuiteplus.us.bank-dns.com/Apps/DealMaintenance/Assets/AssetFacility_Transactions/Loans/AssetLoan_Transactions/Transactions/TransDetail.asp?parm=10759&amp;issue_trans_id=104790278&amp;" TargetMode="External"/><Relationship Id="rId958" Type="http://schemas.openxmlformats.org/officeDocument/2006/relationships/hyperlink" Target="https://cdosuiteplus.us.bank-dns.com/Apps/DealMaintenance/Assets/AssetFacility_Transactions/Loans/AssetLoan_Transactions/Transactions/TransDetail.asp?parm=10759&amp;issue_trans_id=75043481&amp;" TargetMode="External"/><Relationship Id="rId1588" Type="http://schemas.openxmlformats.org/officeDocument/2006/relationships/hyperlink" Target="https://cdosuiteplus.us.bank-dns.com/Apps/DealMaintenance/Assets/AssetFacility_Transactions/FacilityTransactions/TransDetail.asp?parm=10759&amp;facility_trans_id=87534485&amp;" TargetMode="External"/><Relationship Id="rId2639" Type="http://schemas.openxmlformats.org/officeDocument/2006/relationships/hyperlink" Target="https://cdosuiteplus.us.bank-dns.com/Apps/DealMaintenance/Assets/AssetFacility_Transactions/FacilityTransactions/TransDetail.asp?parm=10759&amp;facility_trans_id=100110166&amp;" TargetMode="External"/><Relationship Id="rId1655" Type="http://schemas.openxmlformats.org/officeDocument/2006/relationships/hyperlink" Target="https://cdosuiteplus.us.bank-dns.com/Apps/DealMaintenance/Assets/AssetFacility_Transactions/Loans/AssetLoan_Transactions/Transactions/TransDetail.asp?parm=10759&amp;issue_trans_id=88200570&amp;" TargetMode="External"/><Relationship Id="rId2706" Type="http://schemas.openxmlformats.org/officeDocument/2006/relationships/hyperlink" Target="https://cdosuiteplus.us.bank-dns.com/Apps/DealMaintenance/Assets/AssetFacility_Transactions/FacilityTransactions/TransDetail.asp?parm=10759&amp;facility_trans_id=101286993&amp;" TargetMode="External"/><Relationship Id="rId4061" Type="http://schemas.openxmlformats.org/officeDocument/2006/relationships/hyperlink" Target="https://cdosuiteplus.us.bank-dns.com/Apps/DealMaintenance/Assets/AssetFacility_Transactions/Loans/AssetLoan_Transactions/Transactions/TransDetail.asp?parm=10759&amp;issue_trans_id=119759261&amp;" TargetMode="External"/><Relationship Id="rId1308" Type="http://schemas.openxmlformats.org/officeDocument/2006/relationships/hyperlink" Target="https://cdosuiteplus.us.bank-dns.com/Apps/DealMaintenance/Assets/AssetFacility_Transactions/FacilityTransactions/TransDetail.asp?parm=10759&amp;facility_trans_id=85552796&amp;" TargetMode="External"/><Relationship Id="rId1722" Type="http://schemas.openxmlformats.org/officeDocument/2006/relationships/hyperlink" Target="https://cdosuiteplus.us.bank-dns.com/Apps/DealMaintenance/Assets/AssetFacility_Transactions/FacilityTransactions/TransDetail.asp?parm=10759&amp;facility_trans_id=88527174&amp;" TargetMode="External"/><Relationship Id="rId14" Type="http://schemas.openxmlformats.org/officeDocument/2006/relationships/hyperlink" Target="https://cdosuiteplus.us.bank-dns.com/Apps/DealMaintenance/Assets/AssetFacility_Transactions/Loans/AssetLoan_Transactions/Transactions/TransDetail.asp?parm=10759&amp;issue_trans_id=62757281&amp;" TargetMode="External"/><Relationship Id="rId3894" Type="http://schemas.openxmlformats.org/officeDocument/2006/relationships/hyperlink" Target="https://cdosuiteplus.us.bank-dns.com/Apps/DealMaintenance/Assets/AssetFacility_Transactions/FacilityTransactions/TransDetail.asp?parm=10759&amp;facility_trans_id=121370597&amp;" TargetMode="External"/><Relationship Id="rId2496" Type="http://schemas.openxmlformats.org/officeDocument/2006/relationships/hyperlink" Target="https://cdosuiteplus.us.bank-dns.com/Apps/DealMaintenance/Assets/AssetFacility_Transactions/FacilityTransactions/TransDetail.asp?parm=10759&amp;facility_trans_id=97044288&amp;" TargetMode="External"/><Relationship Id="rId3547" Type="http://schemas.openxmlformats.org/officeDocument/2006/relationships/hyperlink" Target="https://cdosuiteplus.us.bank-dns.com/Apps/DealMaintenance/Assets/AssetFacility_Transactions/FacilityTransactions/TransDetail.asp?parm=10759&amp;facility_trans_id=115733602&amp;" TargetMode="External"/><Relationship Id="rId3961" Type="http://schemas.openxmlformats.org/officeDocument/2006/relationships/hyperlink" Target="https://cdosuiteplus.us.bank-dns.com/Apps/DealMaintenance/Assets/AssetFacility_Transactions/Loans/AssetLoan_Transactions/Transactions/TransDetail.asp?parm=10759&amp;issue_trans_id=120742828&amp;" TargetMode="External"/><Relationship Id="rId468" Type="http://schemas.openxmlformats.org/officeDocument/2006/relationships/hyperlink" Target="https://cdosuiteplus.us.bank-dns.com/Apps/DealMaintenance/Assets/AssetFacility_Transactions/Loans/AssetLoan_Transactions/Transactions/TransDetail.asp?parm=10759&amp;issue_trans_id=70071252&amp;" TargetMode="External"/><Relationship Id="rId882" Type="http://schemas.openxmlformats.org/officeDocument/2006/relationships/hyperlink" Target="https://cdosuiteplus.us.bank-dns.com/Apps/DealMaintenance/Assets/AssetFacility_Transactions/Loans/AssetLoan_Transactions/Transactions/TransDetail.asp?parm=10759&amp;issue_trans_id=78066965&amp;" TargetMode="External"/><Relationship Id="rId1098" Type="http://schemas.openxmlformats.org/officeDocument/2006/relationships/hyperlink" Target="https://cdosuiteplus.us.bank-dns.com/Apps/DealMaintenance/Assets/AssetFacility_Transactions/Loans/AssetLoan_Transactions/Transactions/TransDetail.asp?parm=10759&amp;issue_trans_id=78120752&amp;" TargetMode="External"/><Relationship Id="rId2149" Type="http://schemas.openxmlformats.org/officeDocument/2006/relationships/hyperlink" Target="https://cdosuiteplus.us.bank-dns.com/Apps/DealMaintenance/Assets/AssetFacility_Transactions/FacilityTransactions/TransDetail.asp?parm=10759&amp;facility_trans_id=93742244&amp;" TargetMode="External"/><Relationship Id="rId2563" Type="http://schemas.openxmlformats.org/officeDocument/2006/relationships/hyperlink" Target="https://cdosuiteplus.us.bank-dns.com/Apps/DealMaintenance/Assets/AssetFacility_Transactions/FacilityTransactions/TransDetail.asp?parm=10759&amp;facility_trans_id=98670069&amp;" TargetMode="External"/><Relationship Id="rId3614" Type="http://schemas.openxmlformats.org/officeDocument/2006/relationships/hyperlink" Target="https://cdosuiteplus.us.bank-dns.com/Apps/DealMaintenance/Assets/AssetFacility_Transactions/FacilityTransactions/TransDetail.asp?parm=10759&amp;facility_trans_id=115953567&amp;" TargetMode="External"/><Relationship Id="rId535" Type="http://schemas.openxmlformats.org/officeDocument/2006/relationships/hyperlink" Target="https://cdosuiteplus.us.bank-dns.com/Apps/DealMaintenance/Assets/AssetFacility_Transactions/Loans/AssetLoan_Transactions/Transactions/TransDetail.asp?parm=10759&amp;issue_trans_id=69679742&amp;" TargetMode="External"/><Relationship Id="rId1165" Type="http://schemas.openxmlformats.org/officeDocument/2006/relationships/hyperlink" Target="https://cdosuiteplus.us.bank-dns.com/Apps/DealMaintenance/Assets/AssetFacility_Transactions/FacilityTransactions/TransDetail.asp?parm=10759&amp;facility_trans_id=83375753&amp;" TargetMode="External"/><Relationship Id="rId2216" Type="http://schemas.openxmlformats.org/officeDocument/2006/relationships/hyperlink" Target="https://cdosuiteplus.us.bank-dns.com/Apps/DealMaintenance/Assets/AssetFacility_Transactions/FacilityTransactions/TransDetail.asp?parm=10759&amp;facility_trans_id=94380327&amp;" TargetMode="External"/><Relationship Id="rId2630" Type="http://schemas.openxmlformats.org/officeDocument/2006/relationships/hyperlink" Target="https://cdosuiteplus.us.bank-dns.com/Apps/DealMaintenance/Assets/AssetFacility_Transactions/Loans/AssetLoan_Transactions/Transactions/TransDetail.asp?parm=10759&amp;issue_trans_id=99844402&amp;" TargetMode="External"/><Relationship Id="rId602" Type="http://schemas.openxmlformats.org/officeDocument/2006/relationships/hyperlink" Target="https://cdosuiteplus.us.bank-dns.com/Apps/DealMaintenance/Assets/AssetFacility_Transactions/Loans/AssetLoan_Transactions/Transactions/TransDetail.asp?parm=10759&amp;issue_trans_id=73025071&amp;" TargetMode="External"/><Relationship Id="rId1232" Type="http://schemas.openxmlformats.org/officeDocument/2006/relationships/hyperlink" Target="https://cdosuiteplus.us.bank-dns.com/Apps/DealMaintenance/Assets/AssetFacility_Transactions/Loans/AssetLoan_Transactions/Transactions/TransDetail.asp?parm=10759&amp;issue_trans_id=77984077&amp;" TargetMode="External"/><Relationship Id="rId3057" Type="http://schemas.openxmlformats.org/officeDocument/2006/relationships/hyperlink" Target="https://cdosuiteplus.us.bank-dns.com/Apps/DealMaintenance/Assets/AssetFacility_Transactions/FacilityTransactions/TransDetail.asp?parm=10759&amp;facility_trans_id=89952827&amp;" TargetMode="External"/><Relationship Id="rId4108" Type="http://schemas.openxmlformats.org/officeDocument/2006/relationships/hyperlink" Target="https://cdosuiteplus.us.bank-dns.com/Apps/DealMaintenance/Assets/AssetFacility_Transactions/FacilityTransactions/TransDetail.asp?parm=10759&amp;facility_trans_id=125528703&amp;" TargetMode="External"/><Relationship Id="rId3471" Type="http://schemas.openxmlformats.org/officeDocument/2006/relationships/hyperlink" Target="https://cdosuiteplus.us.bank-dns.com/Apps/DealMaintenance/Assets/AssetFacility_Transactions/FacilityTransactions/TransDetail.asp?parm=10759&amp;facility_trans_id=114268891&amp;" TargetMode="External"/><Relationship Id="rId392" Type="http://schemas.openxmlformats.org/officeDocument/2006/relationships/hyperlink" Target="https://cdosuiteplus.us.bank-dns.com/Apps/DealMaintenance/Assets/AssetFacility_Transactions/Loans/AssetLoan_Transactions/Transactions/TransDetail.asp?parm=10759&amp;issue_trans_id=69205987&amp;" TargetMode="External"/><Relationship Id="rId2073" Type="http://schemas.openxmlformats.org/officeDocument/2006/relationships/hyperlink" Target="https://cdosuiteplus.us.bank-dns.com/Apps/DealMaintenance/Assets/AssetFacility_Transactions/Loans/AssetLoan_Transactions/Transactions/TransDetail.asp?parm=10759&amp;issue_trans_id=88320049&amp;" TargetMode="External"/><Relationship Id="rId3124" Type="http://schemas.openxmlformats.org/officeDocument/2006/relationships/hyperlink" Target="https://cdosuiteplus.us.bank-dns.com/Apps/DealMaintenance/Assets/AssetFacility_Transactions/FacilityTransactions/TransDetail.asp?parm=10759&amp;facility_trans_id=108345235&amp;" TargetMode="External"/><Relationship Id="rId2140" Type="http://schemas.openxmlformats.org/officeDocument/2006/relationships/hyperlink" Target="https://cdosuiteplus.us.bank-dns.com/Apps/DealMaintenance/Assets/AssetFacility_Transactions/FacilityTransactions/TransDetail.asp?parm=10759&amp;facility_trans_id=93172446&amp;" TargetMode="External"/><Relationship Id="rId112" Type="http://schemas.openxmlformats.org/officeDocument/2006/relationships/hyperlink" Target="https://cdosuiteplus.us.bank-dns.com/Apps/DealMaintenance/Assets/AssetFacility_Transactions/FacilityTransactions/TransDetail.asp?parm=10759&amp;facility_trans_id=64950998&amp;" TargetMode="External"/><Relationship Id="rId2957" Type="http://schemas.openxmlformats.org/officeDocument/2006/relationships/hyperlink" Target="https://cdosuiteplus.us.bank-dns.com/Apps/DealMaintenance/Transactions/CashAccountTransfer/AccTransferMainItem.asp?action=LINK&amp;parm=10759&amp;transf_id=553307&amp;" TargetMode="External"/><Relationship Id="rId929" Type="http://schemas.openxmlformats.org/officeDocument/2006/relationships/hyperlink" Target="https://cdosuiteplus.us.bank-dns.com/Apps/DealMaintenance/Assets/AssetFacility_Transactions/Loans/AssetLoan_Transactions/Transactions/TransDetail.asp?parm=10759&amp;issue_trans_id=79375854&amp;" TargetMode="External"/><Relationship Id="rId1559" Type="http://schemas.openxmlformats.org/officeDocument/2006/relationships/hyperlink" Target="https://cdosuiteplus.us.bank-dns.com/Apps/DealMaintenance/Assets/AssetFacility_Transactions/Loans/AssetLoan_Transactions/Transactions/TransDetail.asp?parm=10759&amp;issue_trans_id=78498282&amp;" TargetMode="External"/><Relationship Id="rId1973" Type="http://schemas.openxmlformats.org/officeDocument/2006/relationships/hyperlink" Target="https://cdosuiteplus.us.bank-dns.com/Apps/DealMaintenance/Assets/AssetFacility_Transactions/Loans/AssetLoan_Transactions/Transactions/TransDetail.asp?parm=10759&amp;issue_trans_id=90411828&amp;" TargetMode="External"/><Relationship Id="rId4032" Type="http://schemas.openxmlformats.org/officeDocument/2006/relationships/hyperlink" Target="https://cdosuiteplus.us.bank-dns.com/Apps/DealMaintenance/Assets/AssetFacility_Transactions/Loans/AssetLoan_Transactions/Transactions/TransDetail.asp?parm=10759&amp;issue_trans_id=120778875&amp;" TargetMode="External"/><Relationship Id="rId1626" Type="http://schemas.openxmlformats.org/officeDocument/2006/relationships/hyperlink" Target="https://cdosuiteplus.us.bank-dns.com/Apps/DealMaintenance/Assets/AssetFacility_Transactions/Loans/AssetLoan_Transactions/Transactions/TransDetail.asp?parm=10759&amp;issue_trans_id=86819173&amp;" TargetMode="External"/><Relationship Id="rId3798" Type="http://schemas.openxmlformats.org/officeDocument/2006/relationships/hyperlink" Target="https://cdosuiteplus.us.bank-dns.com/Apps/DealMaintenance/Assets/AssetFacility_Transactions/FacilityTransactions/TransDetail.asp?parm=10759&amp;facility_trans_id=119635929&amp;" TargetMode="External"/><Relationship Id="rId3865" Type="http://schemas.openxmlformats.org/officeDocument/2006/relationships/hyperlink" Target="https://cdosuiteplus.us.bank-dns.com/Apps/DealMaintenance/Assets/AssetFacility_Transactions/FacilityTransactions/TransDetail.asp?parm=10759&amp;facility_trans_id=121868384&amp;" TargetMode="External"/><Relationship Id="rId786" Type="http://schemas.openxmlformats.org/officeDocument/2006/relationships/hyperlink" Target="https://cdosuiteplus.us.bank-dns.com/Apps/DealMaintenance/Assets/AssetFacility_Transactions/Loans/AssetLoan_Transactions/Transactions/TransDetail.asp?parm=10759&amp;issue_trans_id=74138768&amp;" TargetMode="External"/><Relationship Id="rId2467" Type="http://schemas.openxmlformats.org/officeDocument/2006/relationships/hyperlink" Target="https://cdosuiteplus.us.bank-dns.com/Apps/DealMaintenance/Assets/AssetFacility_Transactions/FacilityTransactions/TransDetail.asp?parm=10759&amp;facility_trans_id=96720803&amp;" TargetMode="External"/><Relationship Id="rId3518" Type="http://schemas.openxmlformats.org/officeDocument/2006/relationships/hyperlink" Target="https://cdosuiteplus.us.bank-dns.com/Apps/DealMaintenance/Assets/AssetFacility_Transactions/Loans/AssetLoan_Transactions/Transactions/TransDetail.asp?parm=10759&amp;issue_trans_id=113607568&amp;" TargetMode="External"/><Relationship Id="rId439" Type="http://schemas.openxmlformats.org/officeDocument/2006/relationships/hyperlink" Target="https://cdosuiteplus.us.bank-dns.com/Apps/DealMaintenance/Assets/AssetFacility_Transactions/Loans/AssetLoan_Transactions/Transactions/TransDetail.asp?parm=10759&amp;issue_trans_id=70786399&amp;" TargetMode="External"/><Relationship Id="rId1069" Type="http://schemas.openxmlformats.org/officeDocument/2006/relationships/hyperlink" Target="https://cdosuiteplus.us.bank-dns.com/Apps/DealMaintenance/Assets/AssetFacility_Transactions/Loans/AssetLoan_Transactions/Transactions/TransDetail.asp?parm=10759&amp;issue_trans_id=79645897&amp;" TargetMode="External"/><Relationship Id="rId1483" Type="http://schemas.openxmlformats.org/officeDocument/2006/relationships/hyperlink" Target="https://cdosuiteplus.us.bank-dns.com/Apps/DealMaintenance/Assets/AssetFacility_Transactions/Loans/AssetLoan_Transactions/Transactions/TransDetail.asp?parm=10759&amp;issue_trans_id=82443467&amp;" TargetMode="External"/><Relationship Id="rId2881" Type="http://schemas.openxmlformats.org/officeDocument/2006/relationships/hyperlink" Target="https://cdosuiteplus.us.bank-dns.com/Apps/DealMaintenance/Assets/AssetFacility_Transactions/FacilityTransactions/TransDetail.asp?parm=10759&amp;facility_trans_id=104241837&amp;" TargetMode="External"/><Relationship Id="rId3932" Type="http://schemas.openxmlformats.org/officeDocument/2006/relationships/hyperlink" Target="https://cdosuiteplus.us.bank-dns.com/Apps/DealMaintenance/Assets/AssetFacility_Transactions/Loans/AssetLoan_Transactions/Transactions/TransDetail.asp?parm=10759&amp;issue_trans_id=122018829&amp;" TargetMode="External"/><Relationship Id="rId506" Type="http://schemas.openxmlformats.org/officeDocument/2006/relationships/hyperlink" Target="https://cdosuiteplus.us.bank-dns.com/Apps/DealMaintenance/Assets/AssetFacility_Transactions/Loans/AssetLoan_Transactions/Transactions/TransDetail.asp?parm=10759&amp;issue_trans_id=71116290&amp;" TargetMode="External"/><Relationship Id="rId853" Type="http://schemas.openxmlformats.org/officeDocument/2006/relationships/hyperlink" Target="https://cdosuiteplus.us.bank-dns.com/Apps/DealMaintenance/Transactions/NonIssueTransactions/EntTransItem.asp?&amp;parm=10759&amp;ent_trans_id=2189092&amp;" TargetMode="External"/><Relationship Id="rId1136" Type="http://schemas.openxmlformats.org/officeDocument/2006/relationships/hyperlink" Target="https://cdosuiteplus.us.bank-dns.com/Apps/DealMaintenance/Assets/AssetFacility_Transactions/Loans/AssetLoan_Transactions/Transactions/TransDetail.asp?parm=10759&amp;issue_trans_id=78948691&amp;" TargetMode="External"/><Relationship Id="rId2534" Type="http://schemas.openxmlformats.org/officeDocument/2006/relationships/hyperlink" Target="https://cdosuiteplus.us.bank-dns.com/Apps/DealMaintenance/Assets/AssetFacility_Transactions/FacilityTransactions/TransDetail.asp?parm=10759&amp;facility_trans_id=98079925&amp;" TargetMode="External"/><Relationship Id="rId920" Type="http://schemas.openxmlformats.org/officeDocument/2006/relationships/hyperlink" Target="https://cdosuiteplus.us.bank-dns.com/Apps/DealMaintenance/Assets/AssetFacility_Transactions/FacilityTransactions/TransDetail.asp?parm=10759&amp;facility_trans_id=79868888&amp;" TargetMode="External"/><Relationship Id="rId1550" Type="http://schemas.openxmlformats.org/officeDocument/2006/relationships/hyperlink" Target="https://cdosuiteplus.us.bank-dns.com/Apps/DealMaintenance/Assets/AssetFacility_Transactions/FacilityTransactions/TransDetail.asp?parm=10759&amp;facility_trans_id=87150209&amp;" TargetMode="External"/><Relationship Id="rId2601" Type="http://schemas.openxmlformats.org/officeDocument/2006/relationships/hyperlink" Target="https://cdosuiteplus.us.bank-dns.com/Apps/DealMaintenance/Assets/AssetFacility_Transactions/FacilityTransactions/TransDetail.asp?parm=10759&amp;facility_trans_id=98951610&amp;" TargetMode="External"/><Relationship Id="rId1203" Type="http://schemas.openxmlformats.org/officeDocument/2006/relationships/hyperlink" Target="https://cdosuiteplus.us.bank-dns.com/Apps/DealMaintenance/Assets/AssetFacility_Transactions/FacilityTransactions/TransDetail.asp?parm=10759&amp;facility_trans_id=78408074&amp;" TargetMode="External"/><Relationship Id="rId3375" Type="http://schemas.openxmlformats.org/officeDocument/2006/relationships/hyperlink" Target="https://cdosuiteplus.us.bank-dns.com/Apps/DealMaintenance/Transactions/NonIssueTransactions/EntTransItem.asp?&amp;parm=10759&amp;ent_trans_id=2848454&amp;" TargetMode="External"/><Relationship Id="rId296" Type="http://schemas.openxmlformats.org/officeDocument/2006/relationships/hyperlink" Target="https://cdosuiteplus.us.bank-dns.com/Apps/DealMaintenance/Assets/AssetFacility_Transactions/FacilityTransactions/TransDetail.asp?parm=10759&amp;facility_trans_id=68050417&amp;" TargetMode="External"/><Relationship Id="rId2391" Type="http://schemas.openxmlformats.org/officeDocument/2006/relationships/hyperlink" Target="https://cdosuiteplus.us.bank-dns.com/Apps/DealMaintenance/Assets/AssetFacility_Transactions/Loans/AssetLoan_Transactions/Transactions/TransDetail.asp?parm=10759&amp;issue_trans_id=95057903&amp;" TargetMode="External"/><Relationship Id="rId3028" Type="http://schemas.openxmlformats.org/officeDocument/2006/relationships/hyperlink" Target="https://cdosuiteplus.us.bank-dns.com/Apps/DealMaintenance/Assets/AssetFacility_Transactions/FacilityTransactions/TransDetail.asp?parm=10759&amp;facility_trans_id=106722404&amp;" TargetMode="External"/><Relationship Id="rId3442" Type="http://schemas.openxmlformats.org/officeDocument/2006/relationships/hyperlink" Target="https://cdosuiteplus.us.bank-dns.com/Apps/DealMaintenance/Transactions/NonIssueTransactions/EntTransItem.asp?&amp;parm=10759&amp;ent_trans_id=2874156&amp;" TargetMode="External"/><Relationship Id="rId363" Type="http://schemas.openxmlformats.org/officeDocument/2006/relationships/hyperlink" Target="https://cdosuiteplus.us.bank-dns.com/Apps/DealMaintenance/Assets/AssetFacility_Transactions/FacilityTransactions/TransDetail.asp?parm=10759&amp;facility_trans_id=68632416&amp;" TargetMode="External"/><Relationship Id="rId2044" Type="http://schemas.openxmlformats.org/officeDocument/2006/relationships/hyperlink" Target="https://cdosuiteplus.us.bank-dns.com/Apps/DealMaintenance/Assets/AssetFacility_Transactions/Loans/AssetLoan_Transactions/Transactions/TransDetail.asp?parm=10759&amp;issue_trans_id=86892223&amp;" TargetMode="External"/><Relationship Id="rId430" Type="http://schemas.openxmlformats.org/officeDocument/2006/relationships/hyperlink" Target="https://cdosuiteplus.us.bank-dns.com/Apps/DealMaintenance/Assets/AssetFacility_Transactions/Loans/AssetLoan_Transactions/Transactions/TransDetail.asp?parm=10759&amp;issue_trans_id=69747414&amp;" TargetMode="External"/><Relationship Id="rId1060" Type="http://schemas.openxmlformats.org/officeDocument/2006/relationships/hyperlink" Target="https://cdosuiteplus.us.bank-dns.com/Apps/DealMaintenance/Assets/AssetFacility_Transactions/Loans/AssetLoan_Transactions/Transactions/TransDetail.asp?parm=10759&amp;issue_trans_id=77340841&amp;" TargetMode="External"/><Relationship Id="rId2111" Type="http://schemas.openxmlformats.org/officeDocument/2006/relationships/hyperlink" Target="https://cdosuiteplus.us.bank-dns.com/Apps/DealMaintenance/Assets/AssetFacility_Transactions/FacilityTransactions/TransDetail.asp?parm=10759&amp;facility_trans_id=92494833&amp;" TargetMode="External"/><Relationship Id="rId1877" Type="http://schemas.openxmlformats.org/officeDocument/2006/relationships/hyperlink" Target="https://cdosuiteplus.us.bank-dns.com/Apps/DealMaintenance/Assets/AssetFacility_Transactions/FacilityTransactions/TransDetail.asp?parm=10759&amp;facility_trans_id=90044934&amp;" TargetMode="External"/><Relationship Id="rId2928" Type="http://schemas.openxmlformats.org/officeDocument/2006/relationships/hyperlink" Target="https://cdosuiteplus.us.bank-dns.com/Apps/DealMaintenance/Assets/AssetFacility_Transactions/Loans/AssetLoan_Transactions/Transactions/TransDetail.asp?parm=10759&amp;issue_trans_id=104056692&amp;" TargetMode="External"/><Relationship Id="rId4283" Type="http://schemas.openxmlformats.org/officeDocument/2006/relationships/hyperlink" Target="https://cdosuiteplus.us.bank-dns.com/Apps/DealMaintenance/Assets/AssetFacility_Transactions/FacilityTransactions/TransDetail.asp?parm=10759&amp;facility_trans_id=127768562&amp;" TargetMode="External"/><Relationship Id="rId1944" Type="http://schemas.openxmlformats.org/officeDocument/2006/relationships/hyperlink" Target="https://cdosuiteplus.us.bank-dns.com/Apps/DealMaintenance/Assets/AssetFacility_Transactions/FacilityTransactions/TransDetail.asp?parm=10759&amp;facility_trans_id=91318633&amp;" TargetMode="External"/><Relationship Id="rId4003" Type="http://schemas.openxmlformats.org/officeDocument/2006/relationships/hyperlink" Target="https://cdosuiteplus.us.bank-dns.com/Apps/DealMaintenance/Assets/AssetFacility_Transactions/Loans/AssetLoan_Transactions/Transactions/TransDetail.asp?parm=10759&amp;issue_trans_id=122277690&amp;" TargetMode="External"/><Relationship Id="rId3769" Type="http://schemas.openxmlformats.org/officeDocument/2006/relationships/hyperlink" Target="https://cdosuiteplus.us.bank-dns.com/Apps/DealMaintenance/Assets/AssetFacility_Transactions/Loans/AssetLoan_Transactions/Transactions/TransDetail.asp?parm=10759&amp;issue_trans_id=116393538&amp;" TargetMode="External"/><Relationship Id="rId2785" Type="http://schemas.openxmlformats.org/officeDocument/2006/relationships/hyperlink" Target="https://cdosuiteplus.us.bank-dns.com/Apps/DealMaintenance/Assets/AssetFacility_Transactions/Loans/AssetLoan_Transactions/Transactions/TransDetail.asp?parm=10759&amp;issue_trans_id=98444289&amp;" TargetMode="External"/><Relationship Id="rId3836" Type="http://schemas.openxmlformats.org/officeDocument/2006/relationships/hyperlink" Target="https://cdosuiteplus.us.bank-dns.com/Apps/DealMaintenance/Assets/AssetFacility_Transactions/Loans/AssetLoan_Transactions/Transactions/TransDetail.asp?parm=10759&amp;issue_trans_id=118774708&amp;" TargetMode="External"/><Relationship Id="rId757" Type="http://schemas.openxmlformats.org/officeDocument/2006/relationships/hyperlink" Target="https://cdosuiteplus.us.bank-dns.com/Apps/DealMaintenance/Assets/AssetFacility_Transactions/Loans/AssetLoan_Transactions/Transactions/TransDetail.asp?parm=10759&amp;issue_trans_id=77475000&amp;" TargetMode="External"/><Relationship Id="rId1387" Type="http://schemas.openxmlformats.org/officeDocument/2006/relationships/hyperlink" Target="https://cdosuiteplus.us.bank-dns.com/Apps/DealMaintenance/Assets/AssetFacility_Transactions/Loans/AssetLoan_Transactions/Transactions/TransDetail.asp?parm=10759&amp;issue_trans_id=83655943&amp;" TargetMode="External"/><Relationship Id="rId2438" Type="http://schemas.openxmlformats.org/officeDocument/2006/relationships/hyperlink" Target="https://cdosuiteplus.us.bank-dns.com/Apps/DealMaintenance/Assets/AssetFacility_Transactions/Loans/AssetLoan_Transactions/Transactions/TransDetail.asp?parm=10759&amp;issue_trans_id=93489525&amp;" TargetMode="External"/><Relationship Id="rId2852" Type="http://schemas.openxmlformats.org/officeDocument/2006/relationships/hyperlink" Target="https://cdosuiteplus.us.bank-dns.com/Apps/DealMaintenance/Assets/AssetFacility_Transactions/Loans/AssetLoan_Transactions/Transactions/TransDetail.asp?parm=10759&amp;issue_trans_id=102217553&amp;" TargetMode="External"/><Relationship Id="rId3903" Type="http://schemas.openxmlformats.org/officeDocument/2006/relationships/hyperlink" Target="https://cdosuiteplus.us.bank-dns.com/Apps/DealMaintenance/Assets/AssetFacility_Transactions/FacilityTransactions/TransDetail.asp?parm=10759&amp;facility_trans_id=121493462&amp;" TargetMode="External"/><Relationship Id="rId93" Type="http://schemas.openxmlformats.org/officeDocument/2006/relationships/hyperlink" Target="https://cdosuiteplus.us.bank-dns.com/Apps/DealMaintenance/Assets/AssetFacility_Transactions/Loans/AssetLoan_Transactions/Transactions/TransDetail.asp?parm=10759&amp;issue_trans_id=63389684&amp;" TargetMode="External"/><Relationship Id="rId824" Type="http://schemas.openxmlformats.org/officeDocument/2006/relationships/hyperlink" Target="https://cdosuiteplus.us.bank-dns.com/Apps/DealMaintenance/Assets/AssetFacility_Transactions/FacilityTransactions/TransDetail.asp?parm=10759&amp;facility_trans_id=71244028&amp;" TargetMode="External"/><Relationship Id="rId1454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118&amp;" TargetMode="External"/><Relationship Id="rId2505" Type="http://schemas.openxmlformats.org/officeDocument/2006/relationships/hyperlink" Target="https://cdosuiteplus.us.bank-dns.com/Apps/DealMaintenance/Assets/AssetFacility_Transactions/FacilityTransactions/TransDetail.asp?parm=10759&amp;facility_trans_id=98274078&amp;" TargetMode="External"/><Relationship Id="rId1107" Type="http://schemas.openxmlformats.org/officeDocument/2006/relationships/hyperlink" Target="https://cdosuiteplus.us.bank-dns.com/Apps/DealMaintenance/Assets/AssetFacility_Transactions/Loans/AssetLoan_Transactions/Transactions/TransDetail.asp?parm=10759&amp;issue_trans_id=80950799&amp;" TargetMode="External"/><Relationship Id="rId1314" Type="http://schemas.openxmlformats.org/officeDocument/2006/relationships/hyperlink" Target="https://cdosuiteplus.us.bank-dns.com/Apps/DealMaintenance/Assets/AssetFacility_Transactions/Loans/AssetLoan_Transactions/Transactions/TransDetail.asp?parm=10759&amp;issue_trans_id=81860289&amp;" TargetMode="External"/><Relationship Id="rId1521" Type="http://schemas.openxmlformats.org/officeDocument/2006/relationships/hyperlink" Target="https://cdosuiteplus.us.bank-dns.com/Apps/DealMaintenance/Assets/AssetFacility_Transactions/Loans/AssetLoan_Transactions/Transactions/TransDetail.asp?parm=10759&amp;issue_trans_id=85023291&amp;" TargetMode="External"/><Relationship Id="rId3279" Type="http://schemas.openxmlformats.org/officeDocument/2006/relationships/hyperlink" Target="https://cdosuiteplus.us.bank-dns.com/Apps/DealMaintenance/Assets/AssetFacility_Transactions/Loans/AssetLoan_Transactions/Transactions/TransDetail.asp?parm=10759&amp;issue_trans_id=111416354&amp;" TargetMode="External"/><Relationship Id="rId3486" Type="http://schemas.openxmlformats.org/officeDocument/2006/relationships/hyperlink" Target="https://cdosuiteplus.us.bank-dns.com/Apps/DealMaintenance/Assets/AssetFacility_Transactions/Loans/AssetLoan_Transactions/Transactions/TransDetail.asp?parm=10759&amp;issue_trans_id=107960333&amp;" TargetMode="External"/><Relationship Id="rId3693" Type="http://schemas.openxmlformats.org/officeDocument/2006/relationships/hyperlink" Target="https://cdosuiteplus.us.bank-dns.com/Apps/DealMaintenance/Assets/AssetFacility_Transactions/FacilityTransactions/TransDetail.asp?parm=10759&amp;facility_trans_id=118256324&amp;" TargetMode="External"/><Relationship Id="rId20" Type="http://schemas.openxmlformats.org/officeDocument/2006/relationships/hyperlink" Target="https://cdosuiteplus.us.bank-dns.com/Apps/DealMaintenance/Assets/AssetFacility_Transactions/Loans/AssetLoan_Transactions/Transactions/TransDetail.asp?parm=10759&amp;issue_trans_id=62562725&amp;" TargetMode="External"/><Relationship Id="rId2088" Type="http://schemas.openxmlformats.org/officeDocument/2006/relationships/hyperlink" Target="https://cdosuiteplus.us.bank-dns.com/Apps/DealMaintenance/Assets/AssetFacility_Transactions/Loans/AssetLoan_Transactions/Transactions/TransDetail.asp?parm=10759&amp;issue_trans_id=91543810&amp;" TargetMode="External"/><Relationship Id="rId2295" Type="http://schemas.openxmlformats.org/officeDocument/2006/relationships/hyperlink" Target="https://cdosuiteplus.us.bank-dns.com/Apps/DealMaintenance/Assets/AssetFacility_Transactions/Loans/AssetLoan_Transactions/Transactions/TransDetail.asp?parm=10759&amp;issue_trans_id=92387655&amp;" TargetMode="External"/><Relationship Id="rId3139" Type="http://schemas.openxmlformats.org/officeDocument/2006/relationships/hyperlink" Target="https://cdosuiteplus.us.bank-dns.com/Apps/DealMaintenance/Assets/AssetFacility_Transactions/FacilityTransactions/TransDetail.asp?parm=10759&amp;facility_trans_id=112104234&amp;" TargetMode="External"/><Relationship Id="rId3346" Type="http://schemas.openxmlformats.org/officeDocument/2006/relationships/hyperlink" Target="https://cdosuiteplus.us.bank-dns.com/Apps/DealMaintenance/Assets/AssetFacility_Transactions/Loans/AssetLoan_Transactions/Transactions/TransDetail.asp?parm=10759&amp;issue_trans_id=111194715&amp;" TargetMode="External"/><Relationship Id="rId267" Type="http://schemas.openxmlformats.org/officeDocument/2006/relationships/hyperlink" Target="https://cdosuiteplus.us.bank-dns.com/Apps/DealMaintenance/Assets/AssetFacility_Transactions/Loans/AssetLoan_Transactions/Transactions/TransDetail.asp?parm=10759&amp;issue_trans_id=66522791&amp;" TargetMode="External"/><Relationship Id="rId474" Type="http://schemas.openxmlformats.org/officeDocument/2006/relationships/hyperlink" Target="https://cdosuiteplus.us.bank-dns.com/Apps/DealMaintenance/Assets/AssetFacility_Transactions/FacilityTransactions/TransDetail.asp?parm=10759&amp;facility_trans_id=69762349&amp;" TargetMode="External"/><Relationship Id="rId2155" Type="http://schemas.openxmlformats.org/officeDocument/2006/relationships/hyperlink" Target="https://cdosuiteplus.us.bank-dns.com/Apps/DealMaintenance/Assets/AssetFacility_Transactions/FacilityTransactions/TransDetail.asp?parm=10759&amp;facility_trans_id=93835071&amp;" TargetMode="External"/><Relationship Id="rId3553" Type="http://schemas.openxmlformats.org/officeDocument/2006/relationships/hyperlink" Target="https://cdosuiteplus.us.bank-dns.com/Apps/DealMaintenance/Assets/AssetFacility_Transactions/FacilityTransactions/TransDetail.asp?parm=10759&amp;facility_trans_id=115912555&amp;" TargetMode="External"/><Relationship Id="rId3760" Type="http://schemas.openxmlformats.org/officeDocument/2006/relationships/hyperlink" Target="https://cdosuiteplus.us.bank-dns.com/Apps/DealMaintenance/Assets/AssetFacility_Transactions/Loans/AssetLoan_Transactions/Transactions/TransDetail.asp?parm=10759&amp;issue_trans_id=119591578&amp;" TargetMode="External"/><Relationship Id="rId127" Type="http://schemas.openxmlformats.org/officeDocument/2006/relationships/hyperlink" Target="https://cdosuiteplus.us.bank-dns.com/Apps/DealMaintenance/Assets/AssetFacility_Transactions/Loans/AssetLoan_Transactions/Transactions/TransDetail.asp?parm=10759&amp;issue_trans_id=63769387&amp;" TargetMode="External"/><Relationship Id="rId681" Type="http://schemas.openxmlformats.org/officeDocument/2006/relationships/hyperlink" Target="https://cdosuiteplus.us.bank-dns.com/Apps/DealMaintenance/Assets/AssetFacility_Transactions/Loans/AssetLoan_Transactions/Transactions/TransDetail.asp?parm=10759&amp;issue_trans_id=74981202&amp;" TargetMode="External"/><Relationship Id="rId2362" Type="http://schemas.openxmlformats.org/officeDocument/2006/relationships/hyperlink" Target="https://cdosuiteplus.us.bank-dns.com/Apps/DealMaintenance/Assets/AssetFacility_Transactions/FacilityTransactions/TransDetail.asp?parm=10759&amp;facility_trans_id=95648062&amp;" TargetMode="External"/><Relationship Id="rId3206" Type="http://schemas.openxmlformats.org/officeDocument/2006/relationships/hyperlink" Target="https://cdosuiteplus.us.bank-dns.com/Apps/DealMaintenance/Transactions/CashAccountTransfer/AccTransferMainItem.asp?action=LINK&amp;parm=10759&amp;transf_id=567001&amp;" TargetMode="External"/><Relationship Id="rId3413" Type="http://schemas.openxmlformats.org/officeDocument/2006/relationships/hyperlink" Target="https://cdosuiteplus.us.bank-dns.com/Apps/DealMaintenance/Assets/AssetFacility_Transactions/Loans/AssetLoan_Transactions/Transactions/TransDetail.asp?parm=10759&amp;issue_trans_id=113330885&amp;" TargetMode="External"/><Relationship Id="rId3620" Type="http://schemas.openxmlformats.org/officeDocument/2006/relationships/hyperlink" Target="https://cdosuiteplus.us.bank-dns.com/Apps/DealMaintenance/Assets/AssetFacility_Transactions/FacilityTransactions/TransDetail.asp?parm=10759&amp;facility_trans_id=116785902&amp;" TargetMode="External"/><Relationship Id="rId334" Type="http://schemas.openxmlformats.org/officeDocument/2006/relationships/hyperlink" Target="https://cdosuiteplus.us.bank-dns.com/Apps/DealMaintenance/Assets/AssetFacility_Transactions/Loans/AssetLoan_Transactions/Transactions/TransDetail.asp?parm=10759&amp;issue_trans_id=68656732&amp;" TargetMode="External"/><Relationship Id="rId541" Type="http://schemas.openxmlformats.org/officeDocument/2006/relationships/hyperlink" Target="https://cdosuiteplus.us.bank-dns.com/Apps/DealMaintenance/Assets/AssetFacility_Transactions/Loans/AssetLoan_Transactions/Transactions/TransDetail.asp?parm=10759&amp;issue_trans_id=72189781&amp;" TargetMode="External"/><Relationship Id="rId1171" Type="http://schemas.openxmlformats.org/officeDocument/2006/relationships/hyperlink" Target="https://cdosuiteplus.us.bank-dns.com/Apps/DealMaintenance/Assets/AssetFacility_Transactions/Loans/AssetLoan_Transactions/Transactions/TransDetail.asp?parm=10759&amp;issue_trans_id=83060422&amp;" TargetMode="External"/><Relationship Id="rId2015" Type="http://schemas.openxmlformats.org/officeDocument/2006/relationships/hyperlink" Target="https://cdosuiteplus.us.bank-dns.com/Apps/DealMaintenance/Transactions/NonIssueTransactions/EntTransItem.asp?&amp;parm=10759&amp;ent_trans_id=2457345&amp;" TargetMode="External"/><Relationship Id="rId2222" Type="http://schemas.openxmlformats.org/officeDocument/2006/relationships/hyperlink" Target="https://cdosuiteplus.us.bank-dns.com/Apps/DealMaintenance/Assets/AssetFacility_Transactions/FacilityTransactions/TransDetail.asp?parm=10759&amp;facility_trans_id=94380681&amp;" TargetMode="External"/><Relationship Id="rId401" Type="http://schemas.openxmlformats.org/officeDocument/2006/relationships/hyperlink" Target="https://cdosuiteplus.us.bank-dns.com/Apps/DealMaintenance/Transactions/NonIssueTransactions/EntTransItem.asp?&amp;parm=10759&amp;ent_trans_id=2005328&amp;" TargetMode="External"/><Relationship Id="rId1031" Type="http://schemas.openxmlformats.org/officeDocument/2006/relationships/hyperlink" Target="https://cdosuiteplus.us.bank-dns.com/Apps/DealMaintenance/Assets/AssetFacility_Transactions/FacilityTransactions/TransDetail.asp?parm=10759&amp;facility_trans_id=81226028&amp;" TargetMode="External"/><Relationship Id="rId1988" Type="http://schemas.openxmlformats.org/officeDocument/2006/relationships/hyperlink" Target="https://cdosuiteplus.us.bank-dns.com/Apps/DealMaintenance/Assets/AssetFacility_Transactions/FacilityTransactions/TransDetail.asp?parm=10759&amp;facility_trans_id=91898221&amp;" TargetMode="External"/><Relationship Id="rId4187" Type="http://schemas.openxmlformats.org/officeDocument/2006/relationships/hyperlink" Target="https://cdosuiteplus.us.bank-dns.com/Apps/DealMaintenance/Assets/AssetFacility_Transactions/FacilityTransactions/TransDetail.asp?parm=10759&amp;facility_trans_id=125994654&amp;" TargetMode="External"/><Relationship Id="rId4047" Type="http://schemas.openxmlformats.org/officeDocument/2006/relationships/hyperlink" Target="https://cdosuiteplus.us.bank-dns.com/Apps/DealMaintenance/Transactions/NonIssueTransactions/EntTransItem.asp?&amp;parm=10759&amp;ent_trans_id=3070469&amp;" TargetMode="External"/><Relationship Id="rId4254" Type="http://schemas.openxmlformats.org/officeDocument/2006/relationships/hyperlink" Target="https://cdosuiteplus.us.bank-dns.com/Apps/DealMaintenance/Transactions/NonIssueTransactions/EntTransItem.asp?&amp;parm=10759&amp;ent_trans_id=3128054&amp;" TargetMode="External"/><Relationship Id="rId1848" Type="http://schemas.openxmlformats.org/officeDocument/2006/relationships/hyperlink" Target="https://cdosuiteplus.us.bank-dns.com/Apps/DealMaintenance/Assets/AssetFacility_Transactions/Loans/AssetLoan_Transactions/Transactions/TransDetail.asp?parm=10759&amp;issue_trans_id=88242647&amp;" TargetMode="External"/><Relationship Id="rId3063" Type="http://schemas.openxmlformats.org/officeDocument/2006/relationships/hyperlink" Target="https://cdosuiteplus.us.bank-dns.com/Apps/DealMaintenance/Assets/AssetFacility_Transactions/FacilityTransactions/TransDetail.asp?parm=10759&amp;facility_trans_id=106955007&amp;" TargetMode="External"/><Relationship Id="rId3270" Type="http://schemas.openxmlformats.org/officeDocument/2006/relationships/hyperlink" Target="https://cdosuiteplus.us.bank-dns.com/Apps/DealMaintenance/Assets/AssetFacility_Transactions/FacilityTransactions/TransDetail.asp?parm=10759&amp;facility_trans_id=111151038&amp;" TargetMode="External"/><Relationship Id="rId4114" Type="http://schemas.openxmlformats.org/officeDocument/2006/relationships/hyperlink" Target="https://cdosuiteplus.us.bank-dns.com/Apps/DealMaintenance/Assets/AssetFacility_Transactions/FacilityTransactions/TransDetail.asp?parm=10759&amp;facility_trans_id=125596039&amp;" TargetMode="External"/><Relationship Id="rId4321" Type="http://schemas.openxmlformats.org/officeDocument/2006/relationships/hyperlink" Target="https://cdosuiteplus.us.bank-dns.com/Apps/DealMaintenance/Assets/AssetFacility_Transactions/FacilityTransactions/TransDetail.asp?parm=10759&amp;facility_trans_id=128207537&amp;" TargetMode="External"/><Relationship Id="rId191" Type="http://schemas.openxmlformats.org/officeDocument/2006/relationships/hyperlink" Target="https://cdosuiteplus.us.bank-dns.com/Apps/DealMaintenance/Assets/AssetFacility_Transactions/FacilityTransactions/TransDetail.asp?parm=10759&amp;facility_trans_id=66614309&amp;" TargetMode="External"/><Relationship Id="rId1708" Type="http://schemas.openxmlformats.org/officeDocument/2006/relationships/hyperlink" Target="https://cdosuiteplus.us.bank-dns.com/Apps/DealMaintenance/Assets/AssetFacility_Transactions/Loans/AssetLoan_Transactions/Transactions/TransDetail.asp?parm=10759&amp;issue_trans_id=87768901&amp;" TargetMode="External"/><Relationship Id="rId1915" Type="http://schemas.openxmlformats.org/officeDocument/2006/relationships/hyperlink" Target="https://cdosuiteplus.us.bank-dns.com/Apps/DealMaintenance/Assets/AssetFacility_Transactions/FacilityTransactions/TransDetail.asp?parm=10759&amp;facility_trans_id=89586098&amp;" TargetMode="External"/><Relationship Id="rId3130" Type="http://schemas.openxmlformats.org/officeDocument/2006/relationships/hyperlink" Target="https://cdosuiteplus.us.bank-dns.com/Apps/DealMaintenance/Assets/AssetFacility_Transactions/FacilityTransactions/TransDetail.asp?parm=10759&amp;facility_trans_id=107382841&amp;" TargetMode="External"/><Relationship Id="rId2689" Type="http://schemas.openxmlformats.org/officeDocument/2006/relationships/hyperlink" Target="https://cdosuiteplus.us.bank-dns.com/Apps/DealMaintenance/Assets/AssetFacility_Transactions/Loans/AssetLoan_Transactions/Transactions/TransDetail.asp?parm=10759&amp;issue_trans_id=101115226&amp;" TargetMode="External"/><Relationship Id="rId2896" Type="http://schemas.openxmlformats.org/officeDocument/2006/relationships/hyperlink" Target="https://cdosuiteplus.us.bank-dns.com/Apps/DealMaintenance/Assets/AssetFacility_Transactions/FacilityTransactions/TransDetail.asp?parm=10759&amp;facility_trans_id=104123543&amp;" TargetMode="External"/><Relationship Id="rId3947" Type="http://schemas.openxmlformats.org/officeDocument/2006/relationships/hyperlink" Target="https://cdosuiteplus.us.bank-dns.com/Apps/DealMaintenance/Assets/AssetFacility_Transactions/FacilityTransactions/TransDetail.asp?parm=10759&amp;facility_trans_id=122174207&amp;" TargetMode="External"/><Relationship Id="rId868" Type="http://schemas.openxmlformats.org/officeDocument/2006/relationships/hyperlink" Target="https://cdosuiteplus.us.bank-dns.com/Apps/DealMaintenance/Assets/AssetFacility_Transactions/FacilityTransactions/TransDetail.asp?parm=10759&amp;facility_trans_id=75413362&amp;" TargetMode="External"/><Relationship Id="rId1498" Type="http://schemas.openxmlformats.org/officeDocument/2006/relationships/hyperlink" Target="https://cdosuiteplus.us.bank-dns.com/Apps/DealMaintenance/Assets/AssetFacility_Transactions/Loans/AssetLoan_Transactions/Transactions/TransDetail.asp?parm=10759&amp;issue_trans_id=86583868&amp;" TargetMode="External"/><Relationship Id="rId2549" Type="http://schemas.openxmlformats.org/officeDocument/2006/relationships/hyperlink" Target="https://cdosuiteplus.us.bank-dns.com/Apps/DealMaintenance/Assets/AssetFacility_Transactions/FacilityTransactions/TransDetail.asp?parm=10759&amp;facility_trans_id=97864019&amp;" TargetMode="External"/><Relationship Id="rId2756" Type="http://schemas.openxmlformats.org/officeDocument/2006/relationships/hyperlink" Target="https://cdosuiteplus.us.bank-dns.com/Apps/DealMaintenance/Assets/AssetFacility_Transactions/FacilityTransactions/TransDetail.asp?parm=10759&amp;facility_trans_id=101761462&amp;" TargetMode="External"/><Relationship Id="rId2963" Type="http://schemas.openxmlformats.org/officeDocument/2006/relationships/hyperlink" Target="https://cdosuiteplus.us.bank-dns.com/Apps/DealMaintenance/Assets/AssetFacility_Transactions/Loans/AssetLoan_Transactions/Transactions/TransDetail.asp?parm=10759&amp;issue_trans_id=87807959&amp;" TargetMode="External"/><Relationship Id="rId3807" Type="http://schemas.openxmlformats.org/officeDocument/2006/relationships/hyperlink" Target="https://cdosuiteplus.us.bank-dns.com/Apps/DealMaintenance/Assets/AssetFacility_Transactions/FacilityTransactions/TransDetail.asp?parm=10759&amp;facility_trans_id=120416174&amp;" TargetMode="External"/><Relationship Id="rId728" Type="http://schemas.openxmlformats.org/officeDocument/2006/relationships/hyperlink" Target="https://cdosuiteplus.us.bank-dns.com/Apps/DealMaintenance/Transactions/NonIssueTransactions/EntTransItem.asp?&amp;parm=10759&amp;ent_trans_id=2152336&amp;" TargetMode="External"/><Relationship Id="rId935" Type="http://schemas.openxmlformats.org/officeDocument/2006/relationships/hyperlink" Target="https://cdosuiteplus.us.bank-dns.com/Apps/DealMaintenance/Assets/AssetFacility_Transactions/Loans/AssetLoan_Transactions/Transactions/TransDetail.asp?parm=10759&amp;issue_trans_id=79513493&amp;" TargetMode="External"/><Relationship Id="rId1358" Type="http://schemas.openxmlformats.org/officeDocument/2006/relationships/hyperlink" Target="https://cdosuiteplus.us.bank-dns.com/Apps/DealMaintenance/Assets/AssetFacility_Transactions/FacilityTransactions/TransDetail.asp?parm=10759&amp;facility_trans_id=86293547&amp;" TargetMode="External"/><Relationship Id="rId1565" Type="http://schemas.openxmlformats.org/officeDocument/2006/relationships/hyperlink" Target="https://cdosuiteplus.us.bank-dns.com/Apps/DealMaintenance/Assets/AssetFacility_Transactions/FacilityTransactions/TransDetail.asp?parm=10759&amp;facility_trans_id=86445621&amp;" TargetMode="External"/><Relationship Id="rId1772" Type="http://schemas.openxmlformats.org/officeDocument/2006/relationships/hyperlink" Target="https://cdosuiteplus.us.bank-dns.com/Apps/DealMaintenance/Assets/AssetFacility_Transactions/FacilityTransactions/TransDetail.asp?parm=10759&amp;facility_trans_id=89631432&amp;" TargetMode="External"/><Relationship Id="rId2409" Type="http://schemas.openxmlformats.org/officeDocument/2006/relationships/hyperlink" Target="https://cdosuiteplus.us.bank-dns.com/Apps/DealMaintenance/Assets/AssetFacility_Transactions/Loans/AssetLoan_Transactions/Transactions/TransDetail.asp?parm=10759&amp;issue_trans_id=95491241&amp;" TargetMode="External"/><Relationship Id="rId2616" Type="http://schemas.openxmlformats.org/officeDocument/2006/relationships/hyperlink" Target="https://cdosuiteplus.us.bank-dns.com/Apps/DealMaintenance/Assets/AssetFacility_Transactions/Loans/AssetLoan_Transactions/Transactions/TransDetail.asp?parm=10759&amp;issue_trans_id=97338151&amp;" TargetMode="External"/><Relationship Id="rId64" Type="http://schemas.openxmlformats.org/officeDocument/2006/relationships/hyperlink" Target="https://cdosuiteplus.us.bank-dns.com/Apps/DealMaintenance/Transactions/CashAccountTransfer/AccTransferMainItem.asp?action=LINK&amp;parm=10759&amp;transf_id=323962&amp;" TargetMode="External"/><Relationship Id="rId1218" Type="http://schemas.openxmlformats.org/officeDocument/2006/relationships/hyperlink" Target="https://cdosuiteplus.us.bank-dns.com/Apps/DealMaintenance/Assets/AssetFacility_Transactions/Loans/AssetLoan_Transactions/Transactions/TransDetail.asp?parm=10759&amp;issue_trans_id=83655988&amp;" TargetMode="External"/><Relationship Id="rId1425" Type="http://schemas.openxmlformats.org/officeDocument/2006/relationships/hyperlink" Target="https://cdosuiteplus.us.bank-dns.com/Apps/DealMaintenance/Assets/AssetFacility_Transactions/FacilityTransactions/TransDetail.asp?parm=10759&amp;facility_trans_id=84945263&amp;" TargetMode="External"/><Relationship Id="rId2823" Type="http://schemas.openxmlformats.org/officeDocument/2006/relationships/hyperlink" Target="https://cdosuiteplus.us.bank-dns.com/Apps/DealMaintenance/Assets/AssetFacility_Transactions/Loans/AssetLoan_Transactions/Transactions/TransDetail.asp?parm=10759&amp;issue_trans_id=97160178&amp;" TargetMode="External"/><Relationship Id="rId1632" Type="http://schemas.openxmlformats.org/officeDocument/2006/relationships/hyperlink" Target="https://cdosuiteplus.us.bank-dns.com/Apps/DealMaintenance/Assets/AssetFacility_Transactions/Loans/AssetLoan_Transactions/Transactions/TransDetail.asp?parm=10759&amp;issue_trans_id=87118824&amp;" TargetMode="External"/><Relationship Id="rId2199" Type="http://schemas.openxmlformats.org/officeDocument/2006/relationships/hyperlink" Target="https://cdosuiteplus.us.bank-dns.com/Apps/DealMaintenance/Assets/AssetFacility_Transactions/FacilityTransactions/TransDetail.asp?parm=10759&amp;facility_trans_id=94373185&amp;" TargetMode="External"/><Relationship Id="rId3597" Type="http://schemas.openxmlformats.org/officeDocument/2006/relationships/hyperlink" Target="https://cdosuiteplus.us.bank-dns.com/Apps/DealMaintenance/Assets/AssetFacility_Transactions/Loans/AssetLoan_Transactions/Transactions/TransDetail.asp?parm=10759&amp;issue_trans_id=114758852&amp;" TargetMode="External"/><Relationship Id="rId3457" Type="http://schemas.openxmlformats.org/officeDocument/2006/relationships/hyperlink" Target="https://cdosuiteplus.us.bank-dns.com/Apps/DealMaintenance/Assets/AssetFacility_Transactions/Loans/AssetLoan_Transactions/Transactions/TransDetail.asp?parm=10759&amp;issue_trans_id=112950618&amp;" TargetMode="External"/><Relationship Id="rId3664" Type="http://schemas.openxmlformats.org/officeDocument/2006/relationships/hyperlink" Target="https://cdosuiteplus.us.bank-dns.com/Apps/DealMaintenance/Assets/AssetFacility_Transactions/Loans/AssetLoan_Transactions/Transactions/TransDetail.asp?parm=10759&amp;issue_trans_id=116252337&amp;" TargetMode="External"/><Relationship Id="rId3871" Type="http://schemas.openxmlformats.org/officeDocument/2006/relationships/hyperlink" Target="https://cdosuiteplus.us.bank-dns.com/Apps/DealMaintenance/Assets/AssetFacility_Transactions/FacilityTransactions/TransDetail.asp?parm=10759&amp;facility_trans_id=120827249&amp;" TargetMode="External"/><Relationship Id="rId378" Type="http://schemas.openxmlformats.org/officeDocument/2006/relationships/hyperlink" Target="https://cdosuiteplus.us.bank-dns.com/Apps/DealMaintenance/Assets/AssetFacility_Transactions/Loans/AssetLoan_Transactions/Transactions/TransDetail.asp?parm=10759&amp;issue_trans_id=68879024&amp;" TargetMode="External"/><Relationship Id="rId585" Type="http://schemas.openxmlformats.org/officeDocument/2006/relationships/hyperlink" Target="https://cdosuiteplus.us.bank-dns.com/Apps/DealMaintenance/Assets/AssetFacility_Transactions/Loans/AssetLoan_Transactions/Transactions/TransDetail.asp?parm=10759&amp;issue_trans_id=73842002&amp;" TargetMode="External"/><Relationship Id="rId792" Type="http://schemas.openxmlformats.org/officeDocument/2006/relationships/hyperlink" Target="https://cdosuiteplus.us.bank-dns.com/Apps/DealMaintenance/Assets/AssetFacility_Transactions/Loans/AssetLoan_Transactions/Transactions/TransDetail.asp?parm=10759&amp;issue_trans_id=76972330&amp;" TargetMode="External"/><Relationship Id="rId2059" Type="http://schemas.openxmlformats.org/officeDocument/2006/relationships/hyperlink" Target="https://cdosuiteplus.us.bank-dns.com/Apps/DealMaintenance/Assets/AssetFacility_Transactions/Loans/AssetLoan_Transactions/Transactions/TransDetail.asp?parm=10759&amp;issue_trans_id=84226803&amp;" TargetMode="External"/><Relationship Id="rId2266" Type="http://schemas.openxmlformats.org/officeDocument/2006/relationships/hyperlink" Target="https://cdosuiteplus.us.bank-dns.com/Apps/DealMaintenance/Assets/AssetFacility_Transactions/Loans/AssetLoan_Transactions/Transactions/TransDetail.asp?parm=10759&amp;issue_trans_id=91219222&amp;" TargetMode="External"/><Relationship Id="rId2473" Type="http://schemas.openxmlformats.org/officeDocument/2006/relationships/hyperlink" Target="https://cdosuiteplus.us.bank-dns.com/Apps/DealMaintenance/Assets/AssetFacility_Transactions/Loans/AssetLoan_Transactions/Transactions/TransDetail.asp?parm=10759&amp;issue_trans_id=93068255&amp;" TargetMode="External"/><Relationship Id="rId2680" Type="http://schemas.openxmlformats.org/officeDocument/2006/relationships/hyperlink" Target="https://cdosuiteplus.us.bank-dns.com/Apps/DealMaintenance/Assets/AssetFacility_Transactions/FacilityTransactions/TransDetail.asp?parm=10759&amp;facility_trans_id=100211031&amp;" TargetMode="External"/><Relationship Id="rId3317" Type="http://schemas.openxmlformats.org/officeDocument/2006/relationships/hyperlink" Target="https://cdosuiteplus.us.bank-dns.com/Apps/DealMaintenance/Assets/AssetFacility_Transactions/FacilityTransactions/TransDetail.asp?parm=10759&amp;facility_trans_id=111778186&amp;" TargetMode="External"/><Relationship Id="rId3524" Type="http://schemas.openxmlformats.org/officeDocument/2006/relationships/hyperlink" Target="https://cdosuiteplus.us.bank-dns.com/Apps/DealMaintenance/Assets/AssetFacility_Transactions/Loans/AssetLoan_Transactions/Transactions/TransDetail.asp?parm=10759&amp;issue_trans_id=114160692&amp;" TargetMode="External"/><Relationship Id="rId3731" Type="http://schemas.openxmlformats.org/officeDocument/2006/relationships/hyperlink" Target="https://cdosuiteplus.us.bank-dns.com/Apps/DealMaintenance/Assets/AssetFacility_Transactions/FacilityTransactions/TransDetail.asp?parm=10759&amp;facility_trans_id=118894185&amp;" TargetMode="External"/><Relationship Id="rId238" Type="http://schemas.openxmlformats.org/officeDocument/2006/relationships/hyperlink" Target="https://cdosuiteplus.us.bank-dns.com/Apps/DealMaintenance/Assets/AssetFacility_Transactions/Loans/AssetLoan_Transactions/Transactions/TransDetail.asp?parm=10759&amp;issue_trans_id=63633118&amp;" TargetMode="External"/><Relationship Id="rId445" Type="http://schemas.openxmlformats.org/officeDocument/2006/relationships/hyperlink" Target="https://cdosuiteplus.us.bank-dns.com/Apps/DealMaintenance/Assets/AssetFacility_Transactions/FacilityTransactions/TransDetail.asp?parm=10759&amp;facility_trans_id=70525640&amp;" TargetMode="External"/><Relationship Id="rId652" Type="http://schemas.openxmlformats.org/officeDocument/2006/relationships/hyperlink" Target="https://cdosuiteplus.us.bank-dns.com/Apps/DealMaintenance/Assets/AssetFacility_Transactions/Loans/AssetLoan_Transactions/Transactions/TransDetail.asp?parm=10759&amp;issue_trans_id=71524051&amp;" TargetMode="External"/><Relationship Id="rId1075" Type="http://schemas.openxmlformats.org/officeDocument/2006/relationships/hyperlink" Target="https://cdosuiteplus.us.bank-dns.com/Apps/DealMaintenance/Assets/AssetFacility_Transactions/FacilityTransactions/TransDetail.asp?parm=10759&amp;facility_trans_id=82546391&amp;" TargetMode="External"/><Relationship Id="rId1282" Type="http://schemas.openxmlformats.org/officeDocument/2006/relationships/hyperlink" Target="https://cdosuiteplus.us.bank-dns.com/Apps/DealMaintenance/Assets/AssetFacility_Transactions/Loans/AssetLoan_Transactions/Transactions/TransDetail.asp?parm=10759&amp;issue_trans_id=84569564&amp;" TargetMode="External"/><Relationship Id="rId2126" Type="http://schemas.openxmlformats.org/officeDocument/2006/relationships/hyperlink" Target="https://cdosuiteplus.us.bank-dns.com/Apps/DealMaintenance/Assets/AssetFacility_Transactions/FacilityTransactions/TransDetail.asp?parm=10759&amp;facility_trans_id=92824247&amp;" TargetMode="External"/><Relationship Id="rId2333" Type="http://schemas.openxmlformats.org/officeDocument/2006/relationships/hyperlink" Target="https://cdosuiteplus.us.bank-dns.com/Apps/DealMaintenance/Assets/AssetFacility_Transactions/FacilityTransactions/TransDetail.asp?parm=10759&amp;facility_trans_id=95250610&amp;" TargetMode="External"/><Relationship Id="rId2540" Type="http://schemas.openxmlformats.org/officeDocument/2006/relationships/hyperlink" Target="https://cdosuiteplus.us.bank-dns.com/Apps/DealMaintenance/Assets/AssetFacility_Transactions/FacilityTransactions/TransDetail.asp?parm=10759&amp;facility_trans_id=98562562&amp;" TargetMode="External"/><Relationship Id="rId305" Type="http://schemas.openxmlformats.org/officeDocument/2006/relationships/hyperlink" Target="https://cdosuiteplus.us.bank-dns.com/Apps/DealMaintenance/Assets/AssetFacility_Transactions/Loans/AssetLoan_Transactions/Transactions/TransDetail.asp?parm=10759&amp;issue_trans_id=67298249&amp;" TargetMode="External"/><Relationship Id="rId512" Type="http://schemas.openxmlformats.org/officeDocument/2006/relationships/hyperlink" Target="https://cdosuiteplus.us.bank-dns.com/Apps/DealMaintenance/Assets/AssetFacility_Transactions/Loans/AssetLoan_Transactions/Transactions/TransDetail.asp?parm=10759&amp;issue_trans_id=72391796&amp;" TargetMode="External"/><Relationship Id="rId1142" Type="http://schemas.openxmlformats.org/officeDocument/2006/relationships/hyperlink" Target="https://cdosuiteplus.us.bank-dns.com/Apps/DealMaintenance/Assets/AssetFacility_Transactions/FacilityTransactions/TransDetail.asp?parm=10759&amp;facility_trans_id=83370454&amp;" TargetMode="External"/><Relationship Id="rId2400" Type="http://schemas.openxmlformats.org/officeDocument/2006/relationships/hyperlink" Target="https://cdosuiteplus.us.bank-dns.com/Apps/DealMaintenance/Assets/AssetFacility_Transactions/Loans/AssetLoan_Transactions/Transactions/TransDetail.asp?parm=10759&amp;issue_trans_id=96116572&amp;" TargetMode="External"/><Relationship Id="rId4298" Type="http://schemas.openxmlformats.org/officeDocument/2006/relationships/hyperlink" Target="https://cdosuiteplus.us.bank-dns.com/Apps/DealMaintenance/Assets/AssetFacility_Transactions/Loans/AssetLoan_Transactions/Transactions/TransDetail.asp?parm=10759&amp;issue_trans_id=123037591&amp;" TargetMode="External"/><Relationship Id="rId1002" Type="http://schemas.openxmlformats.org/officeDocument/2006/relationships/hyperlink" Target="https://cdosuiteplus.us.bank-dns.com/Apps/DealMaintenance/Assets/AssetFacility_Transactions/Loans/AssetLoan_Transactions/Transactions/TransDetail.asp?parm=10759&amp;issue_trans_id=78439011&amp;" TargetMode="External"/><Relationship Id="rId4158" Type="http://schemas.openxmlformats.org/officeDocument/2006/relationships/hyperlink" Target="https://cdosuiteplus.us.bank-dns.com/Apps/DealMaintenance/Assets/AssetFacility_Transactions/FacilityTransactions/TransDetail.asp?parm=10759&amp;facility_trans_id=125912907&amp;" TargetMode="External"/><Relationship Id="rId1959" Type="http://schemas.openxmlformats.org/officeDocument/2006/relationships/hyperlink" Target="https://cdosuiteplus.us.bank-dns.com/Apps/DealMaintenance/Assets/AssetFacility_Transactions/Loans/AssetLoan_Transactions/Transactions/TransDetail.asp?parm=10759&amp;issue_trans_id=90631135&amp;" TargetMode="External"/><Relationship Id="rId3174" Type="http://schemas.openxmlformats.org/officeDocument/2006/relationships/hyperlink" Target="https://cdosuiteplus.us.bank-dns.com/Apps/DealMaintenance/Assets/AssetFacility_Transactions/FacilityTransactions/TransDetail.asp?parm=10759&amp;facility_trans_id=109334403&amp;" TargetMode="External"/><Relationship Id="rId4018" Type="http://schemas.openxmlformats.org/officeDocument/2006/relationships/hyperlink" Target="https://cdosuiteplus.us.bank-dns.com/Apps/DealMaintenance/Assets/AssetFacility_Transactions/FacilityTransactions/TransDetail.asp?parm=10759&amp;facility_trans_id=123299477&amp;" TargetMode="External"/><Relationship Id="rId1819" Type="http://schemas.openxmlformats.org/officeDocument/2006/relationships/hyperlink" Target="https://cdosuiteplus.us.bank-dns.com/Apps/DealMaintenance/Assets/AssetFacility_Transactions/Loans/AssetLoan_Transactions/Transactions/TransDetail.asp?parm=10759&amp;issue_trans_id=90182572&amp;" TargetMode="External"/><Relationship Id="rId3381" Type="http://schemas.openxmlformats.org/officeDocument/2006/relationships/hyperlink" Target="https://cdosuiteplus.us.bank-dns.com/Apps/DealMaintenance/Assets/AssetFacility_Transactions/Loans/AssetLoan_Transactions/Transactions/TransDetail.asp?parm=10759&amp;issue_trans_id=107960333&amp;" TargetMode="External"/><Relationship Id="rId4225" Type="http://schemas.openxmlformats.org/officeDocument/2006/relationships/hyperlink" Target="https://cdosuiteplus.us.bank-dns.com/Apps/DealMaintenance/Assets/AssetFacility_Transactions/Loans/AssetLoan_Transactions/Transactions/TransDetail.asp?parm=10759&amp;issue_trans_id=125781764&amp;" TargetMode="External"/><Relationship Id="rId2190" Type="http://schemas.openxmlformats.org/officeDocument/2006/relationships/hyperlink" Target="https://cdosuiteplus.us.bank-dns.com/Apps/DealMaintenance/Assets/AssetFacility_Transactions/Loans/AssetLoan_Transactions/Transactions/TransDetail.asp?parm=10759&amp;issue_trans_id=94234273&amp;" TargetMode="External"/><Relationship Id="rId3034" Type="http://schemas.openxmlformats.org/officeDocument/2006/relationships/hyperlink" Target="https://cdosuiteplus.us.bank-dns.com/Apps/DealMaintenance/Assets/AssetFacility_Transactions/FacilityTransactions/TransDetail.asp?parm=10759&amp;facility_trans_id=106757671&amp;" TargetMode="External"/><Relationship Id="rId3241" Type="http://schemas.openxmlformats.org/officeDocument/2006/relationships/hyperlink" Target="https://cdosuiteplus.us.bank-dns.com/Apps/DealMaintenance/Assets/AssetFacility_Transactions/FacilityTransactions/TransDetail.asp?parm=10759&amp;facility_trans_id=110689410&amp;" TargetMode="External"/><Relationship Id="rId162" Type="http://schemas.openxmlformats.org/officeDocument/2006/relationships/hyperlink" Target="https://cdosuiteplus.us.bank-dns.com/Apps/DealMaintenance/Assets/AssetFacility_Transactions/Loans/AssetLoan_Transactions/Transactions/TransDetail.asp?parm=10759&amp;issue_trans_id=65117449&amp;" TargetMode="External"/><Relationship Id="rId2050" Type="http://schemas.openxmlformats.org/officeDocument/2006/relationships/hyperlink" Target="https://cdosuiteplus.us.bank-dns.com/Apps/DealMaintenance/Assets/AssetFacility_Transactions/Loans/AssetLoan_Transactions/Transactions/TransDetail.asp?parm=10759&amp;issue_trans_id=81967216&amp;" TargetMode="External"/><Relationship Id="rId3101" Type="http://schemas.openxmlformats.org/officeDocument/2006/relationships/hyperlink" Target="https://cdosuiteplus.us.bank-dns.com/Apps/DealMaintenance/Assets/AssetFacility_Transactions/Loans/AssetLoan_Transactions/Transactions/TransDetail.asp?parm=10759&amp;issue_trans_id=106068096&amp;" TargetMode="External"/><Relationship Id="rId979" Type="http://schemas.openxmlformats.org/officeDocument/2006/relationships/hyperlink" Target="https://cdosuiteplus.us.bank-dns.com/Apps/DealMaintenance/Assets/AssetFacility_Transactions/FacilityTransactions/TransDetail.asp?parm=10759&amp;facility_trans_id=81405637&amp;" TargetMode="External"/><Relationship Id="rId839" Type="http://schemas.openxmlformats.org/officeDocument/2006/relationships/hyperlink" Target="https://cdosuiteplus.us.bank-dns.com/Apps/DealMaintenance/Assets/AssetFacility_Transactions/Loans/AssetLoan_Transactions/Transactions/TransDetail.asp?parm=10759&amp;issue_trans_id=73095278&amp;" TargetMode="External"/><Relationship Id="rId1469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549&amp;" TargetMode="External"/><Relationship Id="rId2867" Type="http://schemas.openxmlformats.org/officeDocument/2006/relationships/hyperlink" Target="https://cdosuiteplus.us.bank-dns.com/Apps/DealMaintenance/Assets/AssetFacility_Transactions/Loans/AssetLoan_Transactions/Transactions/TransDetail.asp?parm=10759&amp;issue_trans_id=103603781&amp;" TargetMode="External"/><Relationship Id="rId3918" Type="http://schemas.openxmlformats.org/officeDocument/2006/relationships/hyperlink" Target="https://cdosuiteplus.us.bank-dns.com/Apps/DealMaintenance/Assets/AssetFacility_Transactions/FacilityTransactions/TransDetail.asp?parm=10759&amp;facility_trans_id=121873352&amp;" TargetMode="External"/><Relationship Id="rId4082" Type="http://schemas.openxmlformats.org/officeDocument/2006/relationships/hyperlink" Target="https://cdosuiteplus.us.bank-dns.com/Apps/DealMaintenance/Assets/AssetFacility_Transactions/Loans/AssetLoan_Transactions/Transactions/TransDetail.asp?parm=10759&amp;issue_trans_id=124508247&amp;" TargetMode="External"/><Relationship Id="rId1676" Type="http://schemas.openxmlformats.org/officeDocument/2006/relationships/hyperlink" Target="https://cdosuiteplus.us.bank-dns.com/Apps/DealMaintenance/Transactions/NonIssueTransactions/EntTransItem.asp?&amp;parm=10759&amp;ent_trans_id=2377937&amp;" TargetMode="External"/><Relationship Id="rId1883" Type="http://schemas.openxmlformats.org/officeDocument/2006/relationships/hyperlink" Target="https://cdosuiteplus.us.bank-dns.com/Apps/DealMaintenance/Assets/AssetFacility_Transactions/Loans/AssetLoan_Transactions/Transactions/TransDetail.asp?parm=10759&amp;issue_trans_id=89102753&amp;" TargetMode="External"/><Relationship Id="rId2727" Type="http://schemas.openxmlformats.org/officeDocument/2006/relationships/hyperlink" Target="https://cdosuiteplus.us.bank-dns.com/Apps/DealMaintenance/Assets/AssetFacility_Transactions/Loans/AssetLoan_Transactions/Transactions/TransDetail.asp?parm=10759&amp;issue_trans_id=93397262&amp;" TargetMode="External"/><Relationship Id="rId2934" Type="http://schemas.openxmlformats.org/officeDocument/2006/relationships/hyperlink" Target="https://cdosuiteplus.us.bank-dns.com/Apps/DealMaintenance/Assets/AssetFacility_Transactions/FacilityTransactions/TransDetail.asp?parm=10759&amp;facility_trans_id=105068664&amp;" TargetMode="External"/><Relationship Id="rId906" Type="http://schemas.openxmlformats.org/officeDocument/2006/relationships/hyperlink" Target="https://cdosuiteplus.us.bank-dns.com/Apps/DealMaintenance/Assets/AssetFacility_Transactions/FacilityTransactions/TransDetail.asp?parm=10759&amp;facility_trans_id=78469183&amp;" TargetMode="External"/><Relationship Id="rId1329" Type="http://schemas.openxmlformats.org/officeDocument/2006/relationships/hyperlink" Target="https://cdosuiteplus.us.bank-dns.com/Apps/DealMaintenance/Assets/AssetFacility_Transactions/FacilityTransactions/TransDetail.asp?parm=10759&amp;facility_trans_id=85857345&amp;" TargetMode="External"/><Relationship Id="rId1536" Type="http://schemas.openxmlformats.org/officeDocument/2006/relationships/hyperlink" Target="https://cdosuiteplus.us.bank-dns.com/Apps/DealMaintenance/Assets/AssetFacility_Transactions/Loans/AssetLoan_Transactions/Transactions/TransDetail.asp?parm=10759&amp;issue_trans_id=86412122&amp;" TargetMode="External"/><Relationship Id="rId1743" Type="http://schemas.openxmlformats.org/officeDocument/2006/relationships/hyperlink" Target="https://cdosuiteplus.us.bank-dns.com/Apps/DealMaintenance/Assets/AssetFacility_Transactions/FacilityTransactions/TransDetail.asp?parm=10759&amp;facility_trans_id=89298167&amp;" TargetMode="External"/><Relationship Id="rId1950" Type="http://schemas.openxmlformats.org/officeDocument/2006/relationships/hyperlink" Target="https://cdosuiteplus.us.bank-dns.com/Apps/DealMaintenance/Assets/AssetFacility_Transactions/FacilityTransactions/TransDetail.asp?parm=10759&amp;facility_trans_id=91318665&amp;" TargetMode="External"/><Relationship Id="rId35" Type="http://schemas.openxmlformats.org/officeDocument/2006/relationships/hyperlink" Target="https://cdosuiteplus.us.bank-dns.com/Apps/DealMaintenance/Assets/AssetFacility_Transactions/Loans/AssetLoan_Transactions/Transactions/TransDetail.asp?parm=10759&amp;issue_trans_id=62854665&amp;" TargetMode="External"/><Relationship Id="rId1603" Type="http://schemas.openxmlformats.org/officeDocument/2006/relationships/hyperlink" Target="https://cdosuiteplus.us.bank-dns.com/Apps/DealMaintenance/Assets/AssetFacility_Transactions/FacilityTransactions/TransDetail.asp?parm=10759&amp;facility_trans_id=86020930&amp;" TargetMode="External"/><Relationship Id="rId1810" Type="http://schemas.openxmlformats.org/officeDocument/2006/relationships/hyperlink" Target="https://cdosuiteplus.us.bank-dns.com/Apps/DealMaintenance/Assets/AssetFacility_Transactions/Loans/AssetLoan_Transactions/Transactions/TransDetail.asp?parm=10759&amp;issue_trans_id=89935378&amp;" TargetMode="External"/><Relationship Id="rId3568" Type="http://schemas.openxmlformats.org/officeDocument/2006/relationships/hyperlink" Target="https://cdosuiteplus.us.bank-dns.com/Apps/DealMaintenance/Assets/AssetFacility_Transactions/Loans/AssetLoan_Transactions/Transactions/TransDetail.asp?parm=10759&amp;issue_trans_id=113820961&amp;" TargetMode="External"/><Relationship Id="rId3775" Type="http://schemas.openxmlformats.org/officeDocument/2006/relationships/hyperlink" Target="https://cdosuiteplus.us.bank-dns.com/Apps/DealMaintenance/Assets/AssetFacility_Transactions/Loans/AssetLoan_Transactions/Transactions/TransDetail.asp?parm=10759&amp;issue_trans_id=118438919&amp;" TargetMode="External"/><Relationship Id="rId3982" Type="http://schemas.openxmlformats.org/officeDocument/2006/relationships/hyperlink" Target="https://cdosuiteplus.us.bank-dns.com/Apps/DealMaintenance/Assets/AssetFacility_Transactions/Loans/AssetLoan_Transactions/Transactions/TransDetail.asp?parm=10759&amp;issue_trans_id=122715532&amp;" TargetMode="External"/><Relationship Id="rId489" Type="http://schemas.openxmlformats.org/officeDocument/2006/relationships/hyperlink" Target="https://cdosuiteplus.us.bank-dns.com/Apps/DealMaintenance/Assets/AssetFacility_Transactions/FacilityTransactions/TransDetail.asp?parm=10759&amp;facility_trans_id=71360055&amp;" TargetMode="External"/><Relationship Id="rId696" Type="http://schemas.openxmlformats.org/officeDocument/2006/relationships/hyperlink" Target="https://cdosuiteplus.us.bank-dns.com/Apps/DealMaintenance/Assets/AssetFacility_Transactions/Loans/AssetLoan_Transactions/Transactions/TransDetail.asp?parm=10759&amp;issue_trans_id=75821456&amp;" TargetMode="External"/><Relationship Id="rId2377" Type="http://schemas.openxmlformats.org/officeDocument/2006/relationships/hyperlink" Target="https://cdosuiteplus.us.bank-dns.com/Apps/DealMaintenance/Assets/AssetFacility_Transactions/Loans/AssetLoan_Transactions/Transactions/TransDetail.asp?parm=10759&amp;issue_trans_id=95063068&amp;" TargetMode="External"/><Relationship Id="rId2584" Type="http://schemas.openxmlformats.org/officeDocument/2006/relationships/hyperlink" Target="https://cdosuiteplus.us.bank-dns.com/Apps/DealMaintenance/Assets/AssetFacility_Transactions/FacilityTransactions/TransDetail.asp?parm=10759&amp;facility_trans_id=98222240&amp;" TargetMode="External"/><Relationship Id="rId2791" Type="http://schemas.openxmlformats.org/officeDocument/2006/relationships/hyperlink" Target="https://cdosuiteplus.us.bank-dns.com/Apps/DealMaintenance/Assets/AssetFacility_Transactions/FacilityTransactions/TransDetail.asp?parm=10759&amp;facility_trans_id=102941388&amp;" TargetMode="External"/><Relationship Id="rId3428" Type="http://schemas.openxmlformats.org/officeDocument/2006/relationships/hyperlink" Target="https://cdosuiteplus.us.bank-dns.com/Apps/DealMaintenance/Assets/AssetFacility_Transactions/Loans/AssetLoan_Transactions/Transactions/TransDetail.asp?parm=10759&amp;issue_trans_id=113606298&amp;" TargetMode="External"/><Relationship Id="rId3635" Type="http://schemas.openxmlformats.org/officeDocument/2006/relationships/hyperlink" Target="https://cdosuiteplus.us.bank-dns.com/Apps/DealMaintenance/Assets/AssetFacility_Transactions/FacilityTransactions/TransDetail.asp?parm=10759&amp;facility_trans_id=116832451&amp;" TargetMode="External"/><Relationship Id="rId349" Type="http://schemas.openxmlformats.org/officeDocument/2006/relationships/hyperlink" Target="https://cdosuiteplus.us.bank-dns.com/Apps/DealMaintenance/Assets/AssetFacility_Transactions/Loans/AssetLoan_Transactions/Transactions/TransDetail.asp?parm=10759&amp;issue_trans_id=67491699&amp;" TargetMode="External"/><Relationship Id="rId556" Type="http://schemas.openxmlformats.org/officeDocument/2006/relationships/hyperlink" Target="https://cdosuiteplus.us.bank-dns.com/Apps/DealMaintenance/Assets/AssetFacility_Transactions/Loans/AssetLoan_Transactions/Transactions/TransDetail.asp?parm=10759&amp;issue_trans_id=72556849&amp;" TargetMode="External"/><Relationship Id="rId763" Type="http://schemas.openxmlformats.org/officeDocument/2006/relationships/hyperlink" Target="https://cdosuiteplus.us.bank-dns.com/Apps/DealMaintenance/Assets/AssetFacility_Transactions/FacilityTransactions/TransDetail.asp?parm=10759&amp;facility_trans_id=77267953&amp;" TargetMode="External"/><Relationship Id="rId1186" Type="http://schemas.openxmlformats.org/officeDocument/2006/relationships/hyperlink" Target="https://cdosuiteplus.us.bank-dns.com/Apps/DealMaintenance/Assets/AssetFacility_Transactions/Loans/AssetLoan_Transactions/Transactions/TransDetail.asp?parm=10759&amp;issue_trans_id=83056374&amp;" TargetMode="External"/><Relationship Id="rId1393" Type="http://schemas.openxmlformats.org/officeDocument/2006/relationships/hyperlink" Target="https://cdosuiteplus.us.bank-dns.com/Apps/DealMaintenance/Transactions/NonIssueTransactions/EntTransItem.asp?&amp;parm=10759&amp;ent_trans_id=2326301&amp;" TargetMode="External"/><Relationship Id="rId2237" Type="http://schemas.openxmlformats.org/officeDocument/2006/relationships/hyperlink" Target="https://cdosuiteplus.us.bank-dns.com/Apps/DealMaintenance/Assets/AssetFacility_Transactions/FacilityTransactions/TransDetail.asp?parm=10759&amp;facility_trans_id=94383714&amp;" TargetMode="External"/><Relationship Id="rId2444" Type="http://schemas.openxmlformats.org/officeDocument/2006/relationships/hyperlink" Target="https://cdosuiteplus.us.bank-dns.com/Apps/DealMaintenance/Assets/AssetFacility_Transactions/FacilityTransactions/TransDetail.asp?parm=10759&amp;facility_trans_id=96462321&amp;" TargetMode="External"/><Relationship Id="rId3842" Type="http://schemas.openxmlformats.org/officeDocument/2006/relationships/hyperlink" Target="https://cdosuiteplus.us.bank-dns.com/Apps/DealMaintenance/Assets/AssetFacility_Transactions/Loans/AssetLoan_Transactions/Transactions/TransDetail.asp?parm=10759&amp;issue_trans_id=117225236&amp;" TargetMode="External"/><Relationship Id="rId209" Type="http://schemas.openxmlformats.org/officeDocument/2006/relationships/hyperlink" Target="https://cdosuiteplus.us.bank-dns.com/Apps/DealMaintenance/Assets/AssetFacility_Transactions/FacilityTransactions/TransDetail.asp?parm=10759&amp;facility_trans_id=66785788&amp;" TargetMode="External"/><Relationship Id="rId416" Type="http://schemas.openxmlformats.org/officeDocument/2006/relationships/hyperlink" Target="https://cdosuiteplus.us.bank-dns.com/Apps/DealMaintenance/Assets/AssetFacility_Transactions/FacilityTransactions/TransDetail.asp?parm=10759&amp;facility_trans_id=70529268&amp;" TargetMode="External"/><Relationship Id="rId970" Type="http://schemas.openxmlformats.org/officeDocument/2006/relationships/hyperlink" Target="https://cdosuiteplus.us.bank-dns.com/Apps/DealMaintenance/Assets/AssetFacility_Transactions/Loans/AssetLoan_Transactions/Transactions/TransDetail.asp?parm=10759&amp;issue_trans_id=79217356&amp;" TargetMode="External"/><Relationship Id="rId1046" Type="http://schemas.openxmlformats.org/officeDocument/2006/relationships/hyperlink" Target="https://cdosuiteplus.us.bank-dns.com/Apps/DealMaintenance/Transactions/NonIssueTransactions/EntTransItem.asp?&amp;parm=10759&amp;ent_trans_id=2243343&amp;" TargetMode="External"/><Relationship Id="rId1253" Type="http://schemas.openxmlformats.org/officeDocument/2006/relationships/hyperlink" Target="https://cdosuiteplus.us.bank-dns.com/Apps/DealMaintenance/Assets/AssetFacility_Transactions/FacilityTransactions/TransDetail.asp?parm=10759&amp;facility_trans_id=84509447&amp;" TargetMode="External"/><Relationship Id="rId2651" Type="http://schemas.openxmlformats.org/officeDocument/2006/relationships/hyperlink" Target="https://cdosuiteplus.us.bank-dns.com/Apps/DealMaintenance/Assets/AssetFacility_Transactions/Loans/AssetLoan_Transactions/Transactions/TransDetail.asp?parm=10759&amp;issue_trans_id=100500062&amp;" TargetMode="External"/><Relationship Id="rId3702" Type="http://schemas.openxmlformats.org/officeDocument/2006/relationships/hyperlink" Target="https://cdosuiteplus.us.bank-dns.com/Apps/DealMaintenance/Assets/AssetFacility_Transactions/Loans/AssetLoan_Transactions/Transactions/TransDetail.asp?parm=10759&amp;issue_trans_id=113880049&amp;" TargetMode="External"/><Relationship Id="rId623" Type="http://schemas.openxmlformats.org/officeDocument/2006/relationships/hyperlink" Target="https://cdosuiteplus.us.bank-dns.com/Apps/DealMaintenance/Assets/AssetFacility_Transactions/FacilityTransactions/TransDetail.asp?parm=10759&amp;facility_trans_id=74918165&amp;" TargetMode="External"/><Relationship Id="rId830" Type="http://schemas.openxmlformats.org/officeDocument/2006/relationships/hyperlink" Target="https://cdosuiteplus.us.bank-dns.com/Apps/DealMaintenance/Assets/AssetFacility_Transactions/FacilityTransactions/TransDetail.asp?parm=10759&amp;facility_trans_id=78913845&amp;" TargetMode="External"/><Relationship Id="rId1460" Type="http://schemas.openxmlformats.org/officeDocument/2006/relationships/hyperlink" Target="https://cdosuiteplus.us.bank-dns.com/Apps/DealMaintenance/Assets/AssetFacility_Transactions/Loans/AssetLoan_Transactions/Transactions/TransDetail.asp?parm=10759&amp;issue_trans_id=79073323&amp;" TargetMode="External"/><Relationship Id="rId2304" Type="http://schemas.openxmlformats.org/officeDocument/2006/relationships/hyperlink" Target="https://cdosuiteplus.us.bank-dns.com/Apps/DealMaintenance/Assets/AssetFacility_Transactions/Loans/AssetLoan_Transactions/Transactions/TransDetail.asp?parm=10759&amp;issue_trans_id=93537610&amp;" TargetMode="External"/><Relationship Id="rId2511" Type="http://schemas.openxmlformats.org/officeDocument/2006/relationships/hyperlink" Target="https://cdosuiteplus.us.bank-dns.com/Apps/DealMaintenance/Assets/AssetFacility_Transactions/Loans/AssetLoan_Transactions/Transactions/TransDetail.asp?parm=10759&amp;issue_trans_id=96248653&amp;" TargetMode="External"/><Relationship Id="rId1113" Type="http://schemas.openxmlformats.org/officeDocument/2006/relationships/hyperlink" Target="https://cdosuiteplus.us.bank-dns.com/Apps/DealMaintenance/Assets/AssetFacility_Transactions/Loans/AssetLoan_Transactions/Transactions/TransDetail.asp?parm=10759&amp;issue_trans_id=81630124&amp;" TargetMode="External"/><Relationship Id="rId1320" Type="http://schemas.openxmlformats.org/officeDocument/2006/relationships/hyperlink" Target="https://cdosuiteplus.us.bank-dns.com/Apps/DealMaintenance/Assets/AssetFacility_Transactions/Loans/AssetLoan_Transactions/Transactions/TransDetail.asp?parm=10759&amp;issue_trans_id=84171868&amp;" TargetMode="External"/><Relationship Id="rId4269" Type="http://schemas.openxmlformats.org/officeDocument/2006/relationships/hyperlink" Target="https://cdosuiteplus.us.bank-dns.com/Apps/DealMaintenance/Assets/AssetFacility_Transactions/Loans/AssetLoan_Transactions/Transactions/TransDetail.asp?parm=10759&amp;issue_trans_id=123228372&amp;" TargetMode="External"/><Relationship Id="rId3078" Type="http://schemas.openxmlformats.org/officeDocument/2006/relationships/hyperlink" Target="https://cdosuiteplus.us.bank-dns.com/Apps/DealMaintenance/Assets/AssetFacility_Transactions/FacilityTransactions/TransDetail.asp?parm=10759&amp;facility_trans_id=107383944&amp;" TargetMode="External"/><Relationship Id="rId3285" Type="http://schemas.openxmlformats.org/officeDocument/2006/relationships/hyperlink" Target="https://cdosuiteplus.us.bank-dns.com/Apps/DealMaintenance/Assets/AssetFacility_Transactions/FacilityTransactions/TransDetail.asp?parm=10759&amp;facility_trans_id=110725643&amp;" TargetMode="External"/><Relationship Id="rId3492" Type="http://schemas.openxmlformats.org/officeDocument/2006/relationships/hyperlink" Target="https://cdosuiteplus.us.bank-dns.com/Apps/DealMaintenance/Transactions/NonIssueTransactions/EntTransItem.asp?&amp;parm=10759&amp;ent_trans_id=2884707&amp;" TargetMode="External"/><Relationship Id="rId4129" Type="http://schemas.openxmlformats.org/officeDocument/2006/relationships/hyperlink" Target="https://cdosuiteplus.us.bank-dns.com/Apps/DealMaintenance/Assets/AssetFacility_Transactions/FacilityTransactions/TransDetail.asp?parm=10759&amp;facility_trans_id=125599863&amp;" TargetMode="External"/><Relationship Id="rId2094" Type="http://schemas.openxmlformats.org/officeDocument/2006/relationships/hyperlink" Target="https://cdosuiteplus.us.bank-dns.com/Apps/DealMaintenance/Assets/AssetFacility_Transactions/Loans/AssetLoan_Transactions/Transactions/TransDetail.asp?parm=10759&amp;issue_trans_id=91627475&amp;" TargetMode="External"/><Relationship Id="rId3145" Type="http://schemas.openxmlformats.org/officeDocument/2006/relationships/hyperlink" Target="https://cdosuiteplus.us.bank-dns.com/Apps/DealMaintenance/Assets/AssetFacility_Transactions/Loans/AssetLoan_Transactions/Transactions/TransDetail.asp?parm=10759&amp;issue_trans_id=107713261&amp;" TargetMode="External"/><Relationship Id="rId3352" Type="http://schemas.openxmlformats.org/officeDocument/2006/relationships/hyperlink" Target="https://cdosuiteplus.us.bank-dns.com/Apps/DealMaintenance/Assets/AssetFacility_Transactions/FacilityTransactions/TransDetail.asp?parm=10759&amp;facility_trans_id=112634751&amp;" TargetMode="External"/><Relationship Id="rId273" Type="http://schemas.openxmlformats.org/officeDocument/2006/relationships/hyperlink" Target="https://cdosuiteplus.us.bank-dns.com/Apps/DealMaintenance/Assets/AssetFacility_Transactions/Loans/AssetLoan_Transactions/Transactions/TransDetail.asp?parm=10759&amp;issue_trans_id=67298160&amp;" TargetMode="External"/><Relationship Id="rId480" Type="http://schemas.openxmlformats.org/officeDocument/2006/relationships/hyperlink" Target="https://cdosuiteplus.us.bank-dns.com/Apps/DealMaintenance/Assets/AssetFacility_Transactions/Loans/AssetLoan_Transactions/Transactions/TransDetail.asp?parm=10759&amp;issue_trans_id=70786399&amp;" TargetMode="External"/><Relationship Id="rId2161" Type="http://schemas.openxmlformats.org/officeDocument/2006/relationships/hyperlink" Target="https://cdosuiteplus.us.bank-dns.com/Apps/DealMaintenance/Assets/AssetFacility_Transactions/Loans/AssetLoan_Transactions/Transactions/TransDetail.asp?parm=10759&amp;issue_trans_id=89568399&amp;" TargetMode="External"/><Relationship Id="rId3005" Type="http://schemas.openxmlformats.org/officeDocument/2006/relationships/hyperlink" Target="https://cdosuiteplus.us.bank-dns.com/Apps/DealMaintenance/Assets/AssetFacility_Transactions/FacilityTransactions/TransDetail.asp?parm=10759&amp;facility_trans_id=105748220&amp;" TargetMode="External"/><Relationship Id="rId3212" Type="http://schemas.openxmlformats.org/officeDocument/2006/relationships/hyperlink" Target="https://cdosuiteplus.us.bank-dns.com/Apps/DealMaintenance/Assets/AssetFacility_Transactions/Loans/AssetLoan_Transactions/Transactions/TransDetail.asp?parm=10759&amp;issue_trans_id=110512652&amp;" TargetMode="External"/><Relationship Id="rId133" Type="http://schemas.openxmlformats.org/officeDocument/2006/relationships/hyperlink" Target="https://cdosuiteplus.us.bank-dns.com/Apps/DealMaintenance/Assets/AssetFacility_Transactions/FacilityTransactions/TransDetail.asp?parm=10759&amp;facility_trans_id=65271563&amp;" TargetMode="External"/><Relationship Id="rId340" Type="http://schemas.openxmlformats.org/officeDocument/2006/relationships/hyperlink" Target="https://cdosuiteplus.us.bank-dns.com/Apps/DealMaintenance/Assets/AssetFacility_Transactions/Loans/AssetLoan_Transactions/Transactions/TransDetail.asp?parm=10759&amp;issue_trans_id=67294937&amp;" TargetMode="External"/><Relationship Id="rId2021" Type="http://schemas.openxmlformats.org/officeDocument/2006/relationships/hyperlink" Target="https://cdosuiteplus.us.bank-dns.com/Apps/DealMaintenance/Assets/AssetFacility_Transactions/FacilityTransactions/TransDetail.asp?parm=10759&amp;facility_trans_id=92489772&amp;" TargetMode="External"/><Relationship Id="rId200" Type="http://schemas.openxmlformats.org/officeDocument/2006/relationships/hyperlink" Target="https://cdosuiteplus.us.bank-dns.com/Apps/DealMaintenance/Assets/AssetFacility_Transactions/Loans/AssetLoan_Transactions/Transactions/TransDetail.asp?parm=10759&amp;issue_trans_id=66018744&amp;" TargetMode="External"/><Relationship Id="rId2978" Type="http://schemas.openxmlformats.org/officeDocument/2006/relationships/hyperlink" Target="https://cdosuiteplus.us.bank-dns.com/Apps/DealMaintenance/Assets/AssetFacility_Transactions/Loans/AssetLoan_Transactions/Transactions/TransDetail.asp?parm=10759&amp;issue_trans_id=102165362&amp;" TargetMode="External"/><Relationship Id="rId4193" Type="http://schemas.openxmlformats.org/officeDocument/2006/relationships/hyperlink" Target="https://cdosuiteplus.us.bank-dns.com/Apps/DealMaintenance/Assets/AssetFacility_Transactions/Loans/AssetLoan_Transactions/Transactions/TransDetail.asp?parm=10759&amp;issue_trans_id=123663368&amp;" TargetMode="External"/><Relationship Id="rId1787" Type="http://schemas.openxmlformats.org/officeDocument/2006/relationships/hyperlink" Target="https://cdosuiteplus.us.bank-dns.com/Apps/DealMaintenance/Assets/AssetFacility_Transactions/FacilityTransactions/TransDetail.asp?parm=10759&amp;facility_trans_id=89888863&amp;" TargetMode="External"/><Relationship Id="rId1994" Type="http://schemas.openxmlformats.org/officeDocument/2006/relationships/hyperlink" Target="https://cdosuiteplus.us.bank-dns.com/Apps/DealMaintenance/Assets/AssetFacility_Transactions/FacilityTransactions/TransDetail.asp?parm=10759&amp;facility_trans_id=91887119&amp;" TargetMode="External"/><Relationship Id="rId2838" Type="http://schemas.openxmlformats.org/officeDocument/2006/relationships/hyperlink" Target="https://cdosuiteplus.us.bank-dns.com/Apps/DealMaintenance/Assets/AssetFacility_Transactions/Loans/AssetLoan_Transactions/Transactions/TransDetail.asp?parm=10759&amp;issue_trans_id=103878364&amp;" TargetMode="External"/><Relationship Id="rId79" Type="http://schemas.openxmlformats.org/officeDocument/2006/relationships/hyperlink" Target="https://cdosuiteplus.us.bank-dns.com/Apps/DealMaintenance/Assets/AssetFacility_Transactions/Loans/AssetLoan_Transactions/Transactions/TransDetail.asp?parm=10759&amp;issue_trans_id=64940856&amp;" TargetMode="External"/><Relationship Id="rId1647" Type="http://schemas.openxmlformats.org/officeDocument/2006/relationships/hyperlink" Target="https://cdosuiteplus.us.bank-dns.com/Apps/DealMaintenance/Assets/AssetFacility_Transactions/Loans/AssetLoan_Transactions/Transactions/TransDetail.asp?parm=10759&amp;issue_trans_id=88125499&amp;" TargetMode="External"/><Relationship Id="rId1854" Type="http://schemas.openxmlformats.org/officeDocument/2006/relationships/hyperlink" Target="https://cdosuiteplus.us.bank-dns.com/Apps/DealMaintenance/Assets/AssetFacility_Transactions/FacilityTransactions/TransDetail.asp?parm=10759&amp;facility_trans_id=90216626&amp;" TargetMode="External"/><Relationship Id="rId2905" Type="http://schemas.openxmlformats.org/officeDocument/2006/relationships/hyperlink" Target="https://cdosuiteplus.us.bank-dns.com/Apps/DealMaintenance/Assets/AssetFacility_Transactions/FacilityTransactions/TransDetail.asp?parm=10759&amp;facility_trans_id=104637625&amp;" TargetMode="External"/><Relationship Id="rId4053" Type="http://schemas.openxmlformats.org/officeDocument/2006/relationships/hyperlink" Target="https://cdosuiteplus.us.bank-dns.com/Apps/DealMaintenance/Assets/AssetFacility_Transactions/FacilityTransactions/TransDetail.asp?parm=10759&amp;facility_trans_id=124356801&amp;" TargetMode="External"/><Relationship Id="rId4260" Type="http://schemas.openxmlformats.org/officeDocument/2006/relationships/hyperlink" Target="https://cdosuiteplus.us.bank-dns.com/Apps/DealMaintenance/Assets/AssetFacility_Transactions/Loans/AssetLoan_Transactions/Transactions/TransDetail.asp?parm=10759&amp;issue_trans_id=125512305&amp;" TargetMode="External"/><Relationship Id="rId1507" Type="http://schemas.openxmlformats.org/officeDocument/2006/relationships/hyperlink" Target="https://cdosuiteplus.us.bank-dns.com/Apps/DealMaintenance/Assets/AssetFacility_Transactions/Loans/AssetLoan_Transactions/Transactions/TransDetail.asp?parm=10759&amp;issue_trans_id=86966929&amp;" TargetMode="External"/><Relationship Id="rId1714" Type="http://schemas.openxmlformats.org/officeDocument/2006/relationships/hyperlink" Target="https://cdosuiteplus.us.bank-dns.com/Apps/DealMaintenance/Assets/AssetFacility_Transactions/Loans/AssetLoan_Transactions/Transactions/TransDetail.asp?parm=10759&amp;issue_trans_id=88086740&amp;" TargetMode="External"/><Relationship Id="rId4120" Type="http://schemas.openxmlformats.org/officeDocument/2006/relationships/hyperlink" Target="https://cdosuiteplus.us.bank-dns.com/Apps/DealMaintenance/Assets/AssetFacility_Transactions/Loans/AssetLoan_Transactions/Transactions/TransDetail.asp?parm=10759&amp;issue_trans_id=123037517&amp;" TargetMode="External"/><Relationship Id="rId1921" Type="http://schemas.openxmlformats.org/officeDocument/2006/relationships/hyperlink" Target="https://cdosuiteplus.us.bank-dns.com/Apps/DealMaintenance/Assets/AssetFacility_Transactions/Loans/AssetLoan_Transactions/Transactions/TransDetail.asp?parm=10759&amp;issue_trans_id=90993055&amp;" TargetMode="External"/><Relationship Id="rId3679" Type="http://schemas.openxmlformats.org/officeDocument/2006/relationships/hyperlink" Target="https://cdosuiteplus.us.bank-dns.com/Apps/DealMaintenance/Assets/AssetFacility_Transactions/Loans/AssetLoan_Transactions/Transactions/TransDetail.asp?parm=10759&amp;issue_trans_id=112893492&amp;" TargetMode="External"/><Relationship Id="rId2488" Type="http://schemas.openxmlformats.org/officeDocument/2006/relationships/hyperlink" Target="https://cdosuiteplus.us.bank-dns.com/Apps/DealMaintenance/Assets/AssetFacility_Transactions/Loans/AssetLoan_Transactions/Transactions/TransDetail.asp?parm=10759&amp;issue_trans_id=97073024&amp;" TargetMode="External"/><Relationship Id="rId3886" Type="http://schemas.openxmlformats.org/officeDocument/2006/relationships/hyperlink" Target="https://cdosuiteplus.us.bank-dns.com/Apps/DealMaintenance/Assets/AssetFacility_Transactions/FacilityTransactions/TransDetail.asp?parm=10759&amp;facility_trans_id=120626168&amp;" TargetMode="External"/><Relationship Id="rId1297" Type="http://schemas.openxmlformats.org/officeDocument/2006/relationships/hyperlink" Target="https://cdosuiteplus.us.bank-dns.com/Apps/DealMaintenance/Assets/AssetFacility_Transactions/FacilityTransactions/TransDetail.asp?parm=10759&amp;facility_trans_id=84714218&amp;" TargetMode="External"/><Relationship Id="rId2695" Type="http://schemas.openxmlformats.org/officeDocument/2006/relationships/hyperlink" Target="https://cdosuiteplus.us.bank-dns.com/Apps/DealMaintenance/Assets/AssetFacility_Transactions/FacilityTransactions/TransDetail.asp?parm=10759&amp;facility_trans_id=100987598&amp;" TargetMode="External"/><Relationship Id="rId3539" Type="http://schemas.openxmlformats.org/officeDocument/2006/relationships/hyperlink" Target="https://cdosuiteplus.us.bank-dns.com/Apps/DealMaintenance/Assets/AssetFacility_Transactions/FacilityTransactions/TransDetail.asp?parm=10759&amp;facility_trans_id=115102406&amp;" TargetMode="External"/><Relationship Id="rId3746" Type="http://schemas.openxmlformats.org/officeDocument/2006/relationships/hyperlink" Target="https://cdosuiteplus.us.bank-dns.com/Apps/DealMaintenance/Transactions/NonIssueTransactions/EntTransItem.asp?&amp;parm=10759&amp;ent_trans_id=2973395&amp;" TargetMode="External"/><Relationship Id="rId3953" Type="http://schemas.openxmlformats.org/officeDocument/2006/relationships/hyperlink" Target="https://cdosuiteplus.us.bank-dns.com/Apps/DealMaintenance/Transactions/NonIssueTransactions/EntTransItem.asp?&amp;parm=10759&amp;ent_trans_id=3030627&amp;" TargetMode="External"/><Relationship Id="rId667" Type="http://schemas.openxmlformats.org/officeDocument/2006/relationships/hyperlink" Target="https://cdosuiteplus.us.bank-dns.com/Apps/DealMaintenance/Assets/AssetFacility_Transactions/FacilityTransactions/TransDetail.asp?parm=10759&amp;facility_trans_id=75433247&amp;" TargetMode="External"/><Relationship Id="rId874" Type="http://schemas.openxmlformats.org/officeDocument/2006/relationships/hyperlink" Target="https://cdosuiteplus.us.bank-dns.com/Apps/DealMaintenance/Assets/AssetFacility_Transactions/Loans/AssetLoan_Transactions/Transactions/TransDetail.asp?parm=10759&amp;issue_trans_id=78436560&amp;" TargetMode="External"/><Relationship Id="rId2348" Type="http://schemas.openxmlformats.org/officeDocument/2006/relationships/hyperlink" Target="https://cdosuiteplus.us.bank-dns.com/Apps/DealMaintenance/Assets/AssetFacility_Transactions/FacilityTransactions/TransDetail.asp?parm=10759&amp;facility_trans_id=95233497&amp;" TargetMode="External"/><Relationship Id="rId2555" Type="http://schemas.openxmlformats.org/officeDocument/2006/relationships/hyperlink" Target="https://cdosuiteplus.us.bank-dns.com/Apps/DealMaintenance/Assets/AssetFacility_Transactions/Loans/AssetLoan_Transactions/Transactions/TransDetail.asp?parm=10759&amp;issue_trans_id=95918030&amp;" TargetMode="External"/><Relationship Id="rId2762" Type="http://schemas.openxmlformats.org/officeDocument/2006/relationships/hyperlink" Target="https://cdosuiteplus.us.bank-dns.com/Apps/DealMaintenance/Assets/AssetFacility_Transactions/FacilityTransactions/TransDetail.asp?parm=10759&amp;facility_trans_id=102217743&amp;" TargetMode="External"/><Relationship Id="rId3606" Type="http://schemas.openxmlformats.org/officeDocument/2006/relationships/hyperlink" Target="https://cdosuiteplus.us.bank-dns.com/Apps/DealMaintenance/Assets/AssetFacility_Transactions/Loans/AssetLoan_Transactions/Transactions/TransDetail.asp?parm=10759&amp;issue_trans_id=114015457&amp;" TargetMode="External"/><Relationship Id="rId3813" Type="http://schemas.openxmlformats.org/officeDocument/2006/relationships/hyperlink" Target="https://cdosuiteplus.us.bank-dns.com/Apps/DealMaintenance/Assets/AssetFacility_Transactions/FacilityTransactions/TransDetail.asp?parm=10759&amp;facility_trans_id=120563371&amp;" TargetMode="External"/><Relationship Id="rId527" Type="http://schemas.openxmlformats.org/officeDocument/2006/relationships/hyperlink" Target="https://cdosuiteplus.us.bank-dns.com/Apps/DealMaintenance/Transactions/NonIssueTransactions/EntTransItem.asp?&amp;parm=10759&amp;ent_trans_id=2059275&amp;" TargetMode="External"/><Relationship Id="rId734" Type="http://schemas.openxmlformats.org/officeDocument/2006/relationships/hyperlink" Target="https://cdosuiteplus.us.bank-dns.com/Apps/DealMaintenance/Assets/AssetFacility_Transactions/Loans/AssetLoan_Transactions/Transactions/TransDetail.asp?parm=10759&amp;issue_trans_id=73799455&amp;" TargetMode="External"/><Relationship Id="rId941" Type="http://schemas.openxmlformats.org/officeDocument/2006/relationships/hyperlink" Target="https://cdosuiteplus.us.bank-dns.com/Apps/DealMaintenance/Assets/AssetFacility_Transactions/Loans/AssetLoan_Transactions/Transactions/TransDetail.asp?parm=10759&amp;issue_trans_id=79483842&amp;" TargetMode="External"/><Relationship Id="rId1157" Type="http://schemas.openxmlformats.org/officeDocument/2006/relationships/hyperlink" Target="https://cdosuiteplus.us.bank-dns.com/Apps/DealMaintenance/Assets/AssetFacility_Transactions/Loans/AssetLoan_Transactions/Transactions/TransDetail.asp?parm=10759&amp;issue_trans_id=80070228&amp;" TargetMode="External"/><Relationship Id="rId1364" Type="http://schemas.openxmlformats.org/officeDocument/2006/relationships/hyperlink" Target="https://cdosuiteplus.us.bank-dns.com/Apps/DealMaintenance/Assets/AssetFacility_Transactions/Loans/AssetLoan_Transactions/Transactions/TransDetail.asp?parm=10759&amp;issue_trans_id=81856672&amp;" TargetMode="External"/><Relationship Id="rId1571" Type="http://schemas.openxmlformats.org/officeDocument/2006/relationships/hyperlink" Target="https://cdosuiteplus.us.bank-dns.com/Apps/DealMaintenance/Assets/AssetFacility_Transactions/Loans/AssetLoan_Transactions/Transactions/TransDetail.asp?parm=10759&amp;issue_trans_id=82111397&amp;" TargetMode="External"/><Relationship Id="rId2208" Type="http://schemas.openxmlformats.org/officeDocument/2006/relationships/hyperlink" Target="https://cdosuiteplus.us.bank-dns.com/Apps/DealMaintenance/Assets/AssetFacility_Transactions/FacilityTransactions/TransDetail.asp?parm=10759&amp;facility_trans_id=94376972&amp;" TargetMode="External"/><Relationship Id="rId2415" Type="http://schemas.openxmlformats.org/officeDocument/2006/relationships/hyperlink" Target="https://cdosuiteplus.us.bank-dns.com/Apps/DealMaintenance/Assets/AssetFacility_Transactions/Loans/AssetLoan_Transactions/Transactions/TransDetail.asp?parm=10759&amp;issue_trans_id=95247549&amp;" TargetMode="External"/><Relationship Id="rId2622" Type="http://schemas.openxmlformats.org/officeDocument/2006/relationships/hyperlink" Target="https://cdosuiteplus.us.bank-dns.com/Apps/DealMaintenance/Assets/AssetFacility_Transactions/Loans/AssetLoan_Transactions/Transactions/TransDetail.asp?parm=10759&amp;issue_trans_id=98469410&amp;" TargetMode="External"/><Relationship Id="rId70" Type="http://schemas.openxmlformats.org/officeDocument/2006/relationships/hyperlink" Target="https://cdosuiteplus.us.bank-dns.com/Apps/DealMaintenance/Assets/AssetFacility_Transactions/FacilityTransactions/TransDetail.asp?parm=10759&amp;facility_trans_id=64123049&amp;" TargetMode="External"/><Relationship Id="rId801" Type="http://schemas.openxmlformats.org/officeDocument/2006/relationships/hyperlink" Target="https://cdosuiteplus.us.bank-dns.com/Apps/DealMaintenance/Assets/AssetFacility_Transactions/FacilityTransactions/TransDetail.asp?parm=10759&amp;facility_trans_id=78440396&amp;" TargetMode="External"/><Relationship Id="rId1017" Type="http://schemas.openxmlformats.org/officeDocument/2006/relationships/hyperlink" Target="https://cdosuiteplus.us.bank-dns.com/Apps/DealMaintenance/Assets/AssetFacility_Transactions/FacilityTransactions/TransDetail.asp?parm=10759&amp;facility_trans_id=80823806&amp;" TargetMode="External"/><Relationship Id="rId1224" Type="http://schemas.openxmlformats.org/officeDocument/2006/relationships/hyperlink" Target="https://cdosuiteplus.us.bank-dns.com/Apps/DealMaintenance/Assets/AssetFacility_Transactions/Loans/AssetLoan_Transactions/Transactions/TransDetail.asp?parm=10759&amp;issue_trans_id=78076768&amp;" TargetMode="External"/><Relationship Id="rId1431" Type="http://schemas.openxmlformats.org/officeDocument/2006/relationships/hyperlink" Target="https://cdosuiteplus.us.bank-dns.com/Apps/DealMaintenance/Assets/AssetFacility_Transactions/FacilityTransactions/TransDetail.asp?parm=10759&amp;facility_trans_id=105867269&amp;" TargetMode="External"/><Relationship Id="rId3189" Type="http://schemas.openxmlformats.org/officeDocument/2006/relationships/hyperlink" Target="https://cdosuiteplus.us.bank-dns.com/Apps/DealMaintenance/Assets/AssetFacility_Transactions/Loans/AssetLoan_Transactions/Transactions/TransDetail.asp?parm=10759&amp;issue_trans_id=108746403&amp;" TargetMode="External"/><Relationship Id="rId3396" Type="http://schemas.openxmlformats.org/officeDocument/2006/relationships/hyperlink" Target="https://cdosuiteplus.us.bank-dns.com/Apps/DealMaintenance/Assets/AssetFacility_Transactions/Loans/AssetLoan_Transactions/Transactions/TransDetail.asp?parm=10759&amp;issue_trans_id=113161278&amp;" TargetMode="External"/><Relationship Id="rId3049" Type="http://schemas.openxmlformats.org/officeDocument/2006/relationships/hyperlink" Target="https://cdosuiteplus.us.bank-dns.com/Apps/DealMaintenance/Assets/AssetFacility_Transactions/Loans/AssetLoan_Transactions/Transactions/TransDetail.asp?parm=10759&amp;issue_trans_id=94405604&amp;" TargetMode="External"/><Relationship Id="rId3256" Type="http://schemas.openxmlformats.org/officeDocument/2006/relationships/hyperlink" Target="https://cdosuiteplus.us.bank-dns.com/Apps/DealMaintenance/Assets/AssetFacility_Transactions/Loans/AssetLoan_Transactions/Transactions/TransDetail.asp?parm=10759&amp;issue_trans_id=108998807&amp;" TargetMode="External"/><Relationship Id="rId3463" Type="http://schemas.openxmlformats.org/officeDocument/2006/relationships/hyperlink" Target="https://cdosuiteplus.us.bank-dns.com/Apps/DealMaintenance/Assets/AssetFacility_Transactions/FacilityTransactions/TransDetail.asp?parm=10759&amp;facility_trans_id=114309439&amp;" TargetMode="External"/><Relationship Id="rId4307" Type="http://schemas.openxmlformats.org/officeDocument/2006/relationships/hyperlink" Target="https://cdosuiteplus.us.bank-dns.com/Apps/DealMaintenance/Assets/AssetFacility_Transactions/Loans/AssetLoan_Transactions/Transactions/TransDetail.asp?parm=10759&amp;issue_trans_id=126925336&amp;" TargetMode="External"/><Relationship Id="rId177" Type="http://schemas.openxmlformats.org/officeDocument/2006/relationships/hyperlink" Target="https://cdosuiteplus.us.bank-dns.com/Apps/DealMaintenance/Assets/AssetFacility_Transactions/FacilityTransactions/TransDetail.asp?parm=10759&amp;facility_trans_id=66324484&amp;" TargetMode="External"/><Relationship Id="rId384" Type="http://schemas.openxmlformats.org/officeDocument/2006/relationships/hyperlink" Target="https://cdosuiteplus.us.bank-dns.com/Apps/DealMaintenance/Assets/AssetFacility_Transactions/Loans/AssetLoan_Transactions/Transactions/TransDetail.asp?parm=10759&amp;issue_trans_id=69258245&amp;" TargetMode="External"/><Relationship Id="rId591" Type="http://schemas.openxmlformats.org/officeDocument/2006/relationships/hyperlink" Target="https://cdosuiteplus.us.bank-dns.com/Apps/DealMaintenance/Assets/AssetFacility_Transactions/FacilityTransactions/TransDetail.asp?parm=10759&amp;facility_trans_id=73997502&amp;" TargetMode="External"/><Relationship Id="rId2065" Type="http://schemas.openxmlformats.org/officeDocument/2006/relationships/hyperlink" Target="https://cdosuiteplus.us.bank-dns.com/Apps/DealMaintenance/Assets/AssetFacility_Transactions/FacilityTransactions/TransDetail.asp?parm=10759&amp;facility_trans_id=93365968&amp;" TargetMode="External"/><Relationship Id="rId2272" Type="http://schemas.openxmlformats.org/officeDocument/2006/relationships/hyperlink" Target="https://cdosuiteplus.us.bank-dns.com/Apps/DealMaintenance/Assets/AssetFacility_Transactions/Loans/AssetLoan_Transactions/Transactions/TransDetail.asp?parm=10759&amp;issue_trans_id=92575063&amp;" TargetMode="External"/><Relationship Id="rId3116" Type="http://schemas.openxmlformats.org/officeDocument/2006/relationships/hyperlink" Target="https://cdosuiteplus.us.bank-dns.com/Apps/DealMaintenance/Assets/AssetFacility_Transactions/Loans/AssetLoan_Transactions/Transactions/TransDetail.asp?parm=10759&amp;issue_trans_id=108048722&amp;" TargetMode="External"/><Relationship Id="rId3670" Type="http://schemas.openxmlformats.org/officeDocument/2006/relationships/hyperlink" Target="https://cdosuiteplus.us.bank-dns.com/Apps/DealMaintenance/Assets/AssetFacility_Transactions/Loans/AssetLoan_Transactions/Transactions/TransDetail.asp?parm=10759&amp;issue_trans_id=112358005&amp;" TargetMode="External"/><Relationship Id="rId244" Type="http://schemas.openxmlformats.org/officeDocument/2006/relationships/hyperlink" Target="https://cdosuiteplus.us.bank-dns.com/Apps/DealMaintenance/Transactions/NonIssueTransactions/EntTransItem.asp?&amp;parm=10759&amp;ent_trans_id=1940060&amp;" TargetMode="External"/><Relationship Id="rId1081" Type="http://schemas.openxmlformats.org/officeDocument/2006/relationships/hyperlink" Target="https://cdosuiteplus.us.bank-dns.com/Apps/DealMaintenance/Assets/AssetFacility_Transactions/FacilityTransactions/TransDetail.asp?parm=10759&amp;facility_trans_id=82484843&amp;" TargetMode="External"/><Relationship Id="rId3323" Type="http://schemas.openxmlformats.org/officeDocument/2006/relationships/hyperlink" Target="https://cdosuiteplus.us.bank-dns.com/Apps/DealMaintenance/Assets/AssetFacility_Transactions/FacilityTransactions/TransDetail.asp?parm=10759&amp;facility_trans_id=112042216&amp;" TargetMode="External"/><Relationship Id="rId3530" Type="http://schemas.openxmlformats.org/officeDocument/2006/relationships/hyperlink" Target="https://cdosuiteplus.us.bank-dns.com/Apps/DealMaintenance/Assets/AssetFacility_Transactions/Loans/AssetLoan_Transactions/Transactions/TransDetail.asp?parm=10759&amp;issue_trans_id=114869400&amp;" TargetMode="External"/><Relationship Id="rId451" Type="http://schemas.openxmlformats.org/officeDocument/2006/relationships/hyperlink" Target="https://cdosuiteplus.us.bank-dns.com/Apps/DealMaintenance/Assets/AssetFacility_Transactions/FacilityTransactions/TransDetail.asp?parm=10759&amp;facility_trans_id=70922307&amp;" TargetMode="External"/><Relationship Id="rId2132" Type="http://schemas.openxmlformats.org/officeDocument/2006/relationships/hyperlink" Target="https://cdosuiteplus.us.bank-dns.com/Apps/DealMaintenance/Assets/AssetFacility_Transactions/FacilityTransactions/TransDetail.asp?parm=10759&amp;facility_trans_id=93060361&amp;" TargetMode="External"/><Relationship Id="rId104" Type="http://schemas.openxmlformats.org/officeDocument/2006/relationships/hyperlink" Target="https://cdosuiteplus.us.bank-dns.com/Apps/DealMaintenance/Assets/AssetFacility_Transactions/FacilityTransactions/TransDetail.asp?parm=10759&amp;facility_trans_id=64204082&amp;" TargetMode="External"/><Relationship Id="rId311" Type="http://schemas.openxmlformats.org/officeDocument/2006/relationships/hyperlink" Target="https://cdosuiteplus.us.bank-dns.com/Apps/DealMaintenance/Assets/AssetFacility_Transactions/FacilityTransactions/TransDetail.asp?parm=10759&amp;facility_trans_id=68209177&amp;" TargetMode="External"/><Relationship Id="rId1898" Type="http://schemas.openxmlformats.org/officeDocument/2006/relationships/hyperlink" Target="https://cdosuiteplus.us.bank-dns.com/Apps/DealMaintenance/Assets/AssetFacility_Transactions/Loans/AssetLoan_Transactions/Transactions/TransDetail.asp?parm=10759&amp;issue_trans_id=90468911&amp;" TargetMode="External"/><Relationship Id="rId2949" Type="http://schemas.openxmlformats.org/officeDocument/2006/relationships/hyperlink" Target="https://cdosuiteplus.us.bank-dns.com/Apps/DealMaintenance/Assets/AssetFacility_Transactions/FacilityTransactions/TransDetail.asp?parm=10759&amp;facility_trans_id=105220296&amp;" TargetMode="External"/><Relationship Id="rId4097" Type="http://schemas.openxmlformats.org/officeDocument/2006/relationships/hyperlink" Target="https://cdosuiteplus.us.bank-dns.com/Apps/DealMaintenance/Assets/AssetFacility_Transactions/FacilityTransactions/TransDetail.asp?parm=10759&amp;facility_trans_id=125193504&amp;" TargetMode="External"/><Relationship Id="rId1758" Type="http://schemas.openxmlformats.org/officeDocument/2006/relationships/hyperlink" Target="https://cdosuiteplus.us.bank-dns.com/Apps/DealMaintenance/Assets/AssetFacility_Transactions/Loans/AssetLoan_Transactions/Transactions/TransDetail.asp?parm=10759&amp;issue_trans_id=85904263&amp;" TargetMode="External"/><Relationship Id="rId2809" Type="http://schemas.openxmlformats.org/officeDocument/2006/relationships/hyperlink" Target="https://cdosuiteplus.us.bank-dns.com/Apps/DealMaintenance/Assets/AssetFacility_Transactions/FacilityTransactions/TransDetail.asp?parm=10759&amp;facility_trans_id=102964542&amp;" TargetMode="External"/><Relationship Id="rId4164" Type="http://schemas.openxmlformats.org/officeDocument/2006/relationships/hyperlink" Target="https://cdosuiteplus.us.bank-dns.com/Apps/DealMaintenance/Assets/AssetFacility_Transactions/Loans/AssetLoan_Transactions/Transactions/TransDetail.asp?parm=10759&amp;issue_trans_id=125694739&amp;" TargetMode="External"/><Relationship Id="rId1965" Type="http://schemas.openxmlformats.org/officeDocument/2006/relationships/hyperlink" Target="https://cdosuiteplus.us.bank-dns.com/Apps/DealMaintenance/Assets/AssetFacility_Transactions/Loans/AssetLoan_Transactions/Transactions/TransDetail.asp?parm=10759&amp;issue_trans_id=90739925&amp;" TargetMode="External"/><Relationship Id="rId3180" Type="http://schemas.openxmlformats.org/officeDocument/2006/relationships/hyperlink" Target="https://cdosuiteplus.us.bank-dns.com/Apps/DealMaintenance/Transactions/NonIssueTransactions/EntTransItem.asp?&amp;parm=10759&amp;ent_trans_id=2783916&amp;" TargetMode="External"/><Relationship Id="rId4024" Type="http://schemas.openxmlformats.org/officeDocument/2006/relationships/hyperlink" Target="https://cdosuiteplus.us.bank-dns.com/Apps/DealMaintenance/Assets/AssetFacility_Transactions/FacilityTransactions/TransDetail.asp?parm=10759&amp;facility_trans_id=123373641&amp;" TargetMode="External"/><Relationship Id="rId4231" Type="http://schemas.openxmlformats.org/officeDocument/2006/relationships/hyperlink" Target="https://cdosuiteplus.us.bank-dns.com/Apps/DealMaintenance/Assets/AssetFacility_Transactions/Loans/AssetLoan_Transactions/Transactions/TransDetail.asp?parm=10759&amp;issue_trans_id=126006977&amp;" TargetMode="External"/><Relationship Id="rId1618" Type="http://schemas.openxmlformats.org/officeDocument/2006/relationships/hyperlink" Target="https://cdosuiteplus.us.bank-dns.com/Apps/DealMaintenance/Assets/AssetFacility_Transactions/Loans/AssetLoan_Transactions/Transactions/TransDetail.asp?parm=10759&amp;issue_trans_id=87157657&amp;" TargetMode="External"/><Relationship Id="rId1825" Type="http://schemas.openxmlformats.org/officeDocument/2006/relationships/hyperlink" Target="https://cdosuiteplus.us.bank-dns.com/Apps/DealMaintenance/Assets/AssetFacility_Transactions/FacilityTransactions/TransDetail.asp?parm=10759&amp;facility_trans_id=90189079&amp;" TargetMode="External"/><Relationship Id="rId3040" Type="http://schemas.openxmlformats.org/officeDocument/2006/relationships/hyperlink" Target="https://cdosuiteplus.us.bank-dns.com/Apps/DealMaintenance/Assets/AssetFacility_Transactions/Loans/AssetLoan_Transactions/Transactions/TransDetail.asp?parm=10759&amp;issue_trans_id=105003155&amp;" TargetMode="External"/><Relationship Id="rId3997" Type="http://schemas.openxmlformats.org/officeDocument/2006/relationships/hyperlink" Target="https://cdosuiteplus.us.bank-dns.com/Apps/DealMaintenance/Assets/AssetFacility_Transactions/Loans/AssetLoan_Transactions/Transactions/TransDetail.asp?parm=10759&amp;issue_trans_id=121847806&amp;" TargetMode="External"/><Relationship Id="rId2599" Type="http://schemas.openxmlformats.org/officeDocument/2006/relationships/hyperlink" Target="https://cdosuiteplus.us.bank-dns.com/Apps/DealMaintenance/Assets/AssetFacility_Transactions/FacilityTransactions/TransDetail.asp?parm=10759&amp;facility_trans_id=96502824&amp;" TargetMode="External"/><Relationship Id="rId3857" Type="http://schemas.openxmlformats.org/officeDocument/2006/relationships/hyperlink" Target="https://cdosuiteplus.us.bank-dns.com/Apps/DealMaintenance/Assets/AssetFacility_Transactions/FacilityTransactions/TransDetail.asp?parm=10759&amp;facility_trans_id=120269504&amp;" TargetMode="External"/><Relationship Id="rId778" Type="http://schemas.openxmlformats.org/officeDocument/2006/relationships/hyperlink" Target="https://cdosuiteplus.us.bank-dns.com/Apps/DealMaintenance/Assets/AssetFacility_Transactions/FacilityTransactions/TransDetail.asp?parm=10759&amp;facility_trans_id=78021735&amp;" TargetMode="External"/><Relationship Id="rId985" Type="http://schemas.openxmlformats.org/officeDocument/2006/relationships/hyperlink" Target="https://cdosuiteplus.us.bank-dns.com/Apps/DealMaintenance/Assets/AssetFacility_Transactions/Loans/AssetLoan_Transactions/Transactions/TransDetail.asp?parm=10759&amp;issue_trans_id=79912464&amp;" TargetMode="External"/><Relationship Id="rId2459" Type="http://schemas.openxmlformats.org/officeDocument/2006/relationships/hyperlink" Target="https://cdosuiteplus.us.bank-dns.com/Apps/DealMaintenance/Transactions/NonIssueTransactions/EntTransItem.asp?&amp;parm=10759&amp;ent_trans_id=2537442&amp;" TargetMode="External"/><Relationship Id="rId2666" Type="http://schemas.openxmlformats.org/officeDocument/2006/relationships/hyperlink" Target="https://cdosuiteplus.us.bank-dns.com/Apps/DealMaintenance/Assets/AssetFacility_Transactions/Loans/AssetLoan_Transactions/Transactions/TransDetail.asp?parm=10759&amp;issue_trans_id=99636044&amp;" TargetMode="External"/><Relationship Id="rId2873" Type="http://schemas.openxmlformats.org/officeDocument/2006/relationships/hyperlink" Target="https://cdosuiteplus.us.bank-dns.com/Apps/DealMaintenance/Assets/AssetFacility_Transactions/FacilityTransactions/TransDetail.asp?parm=10759&amp;facility_trans_id=105121035&amp;" TargetMode="External"/><Relationship Id="rId3717" Type="http://schemas.openxmlformats.org/officeDocument/2006/relationships/hyperlink" Target="https://cdosuiteplus.us.bank-dns.com/Apps/DealMaintenance/Assets/AssetFacility_Transactions/Loans/AssetLoan_Transactions/Transactions/TransDetail.asp?parm=10759&amp;issue_trans_id=118669256&amp;" TargetMode="External"/><Relationship Id="rId3924" Type="http://schemas.openxmlformats.org/officeDocument/2006/relationships/hyperlink" Target="https://cdosuiteplus.us.bank-dns.com/Apps/DealMaintenance/Assets/AssetFacility_Transactions/Loans/AssetLoan_Transactions/Transactions/TransDetail.asp?parm=10759&amp;issue_trans_id=120381259&amp;" TargetMode="External"/><Relationship Id="rId638" Type="http://schemas.openxmlformats.org/officeDocument/2006/relationships/hyperlink" Target="https://cdosuiteplus.us.bank-dns.com/Apps/DealMaintenance/Assets/AssetFacility_Transactions/FacilityTransactions/TransDetail.asp?parm=10759&amp;facility_trans_id=74918132&amp;" TargetMode="External"/><Relationship Id="rId845" Type="http://schemas.openxmlformats.org/officeDocument/2006/relationships/hyperlink" Target="https://cdosuiteplus.us.bank-dns.com/Apps/DealMaintenance/Assets/AssetFacility_Transactions/FacilityTransactions/TransDetail.asp?parm=10759&amp;facility_trans_id=74445876&amp;" TargetMode="External"/><Relationship Id="rId1268" Type="http://schemas.openxmlformats.org/officeDocument/2006/relationships/hyperlink" Target="https://cdosuiteplus.us.bank-dns.com/Apps/DealMaintenance/Assets/AssetFacility_Transactions/Loans/AssetLoan_Transactions/Transactions/TransDetail.asp?parm=10759&amp;issue_trans_id=82715931&amp;" TargetMode="External"/><Relationship Id="rId1475" Type="http://schemas.openxmlformats.org/officeDocument/2006/relationships/hyperlink" Target="https://cdosuiteplus.us.bank-dns.com/Apps/DealMaintenance/Assets/AssetFacility_Transactions/Loans/AssetLoan_Transactions/Transactions/TransDetail.asp?parm=10759&amp;issue_trans_id=82858897&amp;" TargetMode="External"/><Relationship Id="rId1682" Type="http://schemas.openxmlformats.org/officeDocument/2006/relationships/hyperlink" Target="https://cdosuiteplus.us.bank-dns.com/Apps/DealMaintenance/Assets/AssetFacility_Transactions/Loans/AssetLoan_Transactions/Transactions/TransDetail.asp?parm=10759&amp;issue_trans_id=88591538&amp;" TargetMode="External"/><Relationship Id="rId2319" Type="http://schemas.openxmlformats.org/officeDocument/2006/relationships/hyperlink" Target="https://cdosuiteplus.us.bank-dns.com/Apps/DealMaintenance/Assets/AssetFacility_Transactions/Loans/AssetLoan_Transactions/Transactions/TransDetail.asp?parm=10759&amp;issue_trans_id=94234459&amp;" TargetMode="External"/><Relationship Id="rId2526" Type="http://schemas.openxmlformats.org/officeDocument/2006/relationships/hyperlink" Target="https://cdosuiteplus.us.bank-dns.com/Apps/DealMaintenance/Assets/AssetFacility_Transactions/Loans/AssetLoan_Transactions/Transactions/TransDetail.asp?parm=10759&amp;issue_trans_id=97160178&amp;" TargetMode="External"/><Relationship Id="rId2733" Type="http://schemas.openxmlformats.org/officeDocument/2006/relationships/hyperlink" Target="https://cdosuiteplus.us.bank-dns.com/Apps/DealMaintenance/Assets/AssetFacility_Transactions/Loans/AssetLoan_Transactions/Transactions/TransDetail.asp?parm=10759&amp;issue_trans_id=98457741&amp;" TargetMode="External"/><Relationship Id="rId705" Type="http://schemas.openxmlformats.org/officeDocument/2006/relationships/hyperlink" Target="https://cdosuiteplus.us.bank-dns.com/Apps/DealMaintenance/Assets/AssetFacility_Transactions/Loans/AssetLoan_Transactions/Transactions/TransDetail.asp?parm=10759&amp;issue_trans_id=73919251&amp;" TargetMode="External"/><Relationship Id="rId1128" Type="http://schemas.openxmlformats.org/officeDocument/2006/relationships/hyperlink" Target="https://cdosuiteplus.us.bank-dns.com/Apps/DealMaintenance/Assets/AssetFacility_Transactions/Loans/AssetLoan_Transactions/Transactions/TransDetail.asp?parm=10759&amp;issue_trans_id=81992008&amp;" TargetMode="External"/><Relationship Id="rId1335" Type="http://schemas.openxmlformats.org/officeDocument/2006/relationships/hyperlink" Target="https://cdosuiteplus.us.bank-dns.com/Apps/DealMaintenance/Assets/AssetFacility_Transactions/FacilityTransactions/TransDetail.asp?parm=10759&amp;facility_trans_id=86016875&amp;" TargetMode="External"/><Relationship Id="rId1542" Type="http://schemas.openxmlformats.org/officeDocument/2006/relationships/hyperlink" Target="https://cdosuiteplus.us.bank-dns.com/Apps/DealMaintenance/Assets/AssetFacility_Transactions/FacilityTransactions/TransDetail.asp?parm=10759&amp;facility_trans_id=84406229&amp;" TargetMode="External"/><Relationship Id="rId2940" Type="http://schemas.openxmlformats.org/officeDocument/2006/relationships/hyperlink" Target="https://cdosuiteplus.us.bank-dns.com/Apps/DealMaintenance/Assets/AssetFacility_Transactions/Loans/AssetLoan_Transactions/Transactions/TransDetail.asp?parm=10759&amp;issue_trans_id=104168308&amp;" TargetMode="External"/><Relationship Id="rId912" Type="http://schemas.openxmlformats.org/officeDocument/2006/relationships/hyperlink" Target="https://cdosuiteplus.us.bank-dns.com/Apps/DealMaintenance/Assets/AssetFacility_Transactions/FacilityTransactions/TransDetail.asp?parm=10759&amp;facility_trans_id=79747764&amp;" TargetMode="External"/><Relationship Id="rId2800" Type="http://schemas.openxmlformats.org/officeDocument/2006/relationships/hyperlink" Target="https://cdosuiteplus.us.bank-dns.com/Apps/DealMaintenance/Assets/AssetFacility_Transactions/Loans/AssetLoan_Transactions/Transactions/TransDetail.asp?parm=10759&amp;issue_trans_id=98598570&amp;" TargetMode="External"/><Relationship Id="rId41" Type="http://schemas.openxmlformats.org/officeDocument/2006/relationships/hyperlink" Target="https://cdosuiteplus.us.bank-dns.com/Apps/DealMaintenance/Assets/AssetFacility_Transactions/Loans/AssetLoan_Transactions/Transactions/TransDetail.asp?parm=10759&amp;issue_trans_id=63180597&amp;" TargetMode="External"/><Relationship Id="rId1402" Type="http://schemas.openxmlformats.org/officeDocument/2006/relationships/hyperlink" Target="https://cdosuiteplus.us.bank-dns.com/Apps/DealMaintenance/Assets/AssetFacility_Transactions/Loans/AssetLoan_Transactions/Transactions/TransDetail.asp?parm=10759&amp;issue_trans_id=78067134&amp;" TargetMode="External"/><Relationship Id="rId288" Type="http://schemas.openxmlformats.org/officeDocument/2006/relationships/hyperlink" Target="https://cdosuiteplus.us.bank-dns.com/Apps/DealMaintenance/Assets/AssetFacility_Transactions/FacilityTransactions/TransDetail.asp?parm=10759&amp;facility_trans_id=67613072&amp;" TargetMode="External"/><Relationship Id="rId3367" Type="http://schemas.openxmlformats.org/officeDocument/2006/relationships/hyperlink" Target="https://cdosuiteplus.us.bank-dns.com/Apps/DealMaintenance/Assets/AssetFacility_Transactions/Loans/AssetLoan_Transactions/Transactions/TransDetail.asp?parm=10759&amp;issue_trans_id=108098942&amp;" TargetMode="External"/><Relationship Id="rId3574" Type="http://schemas.openxmlformats.org/officeDocument/2006/relationships/hyperlink" Target="https://cdosuiteplus.us.bank-dns.com/Apps/DealMaintenance/Assets/AssetFacility_Transactions/FacilityTransactions/TransDetail.asp?parm=10759&amp;facility_trans_id=116106114&amp;" TargetMode="External"/><Relationship Id="rId3781" Type="http://schemas.openxmlformats.org/officeDocument/2006/relationships/hyperlink" Target="https://cdosuiteplus.us.bank-dns.com/Apps/DealMaintenance/Assets/AssetFacility_Transactions/Loans/AssetLoan_Transactions/Transactions/TransDetail.asp?parm=10759&amp;issue_trans_id=118651220&amp;" TargetMode="External"/><Relationship Id="rId495" Type="http://schemas.openxmlformats.org/officeDocument/2006/relationships/hyperlink" Target="https://cdosuiteplus.us.bank-dns.com/Apps/DealMaintenance/Assets/AssetFacility_Transactions/Loans/AssetLoan_Transactions/Transactions/TransDetail.asp?parm=10759&amp;issue_trans_id=71217506&amp;" TargetMode="External"/><Relationship Id="rId2176" Type="http://schemas.openxmlformats.org/officeDocument/2006/relationships/hyperlink" Target="https://cdosuiteplus.us.bank-dns.com/Apps/DealMaintenance/Assets/AssetFacility_Transactions/FacilityTransactions/TransDetail.asp?parm=10759&amp;facility_trans_id=92300013&amp;" TargetMode="External"/><Relationship Id="rId2383" Type="http://schemas.openxmlformats.org/officeDocument/2006/relationships/hyperlink" Target="https://cdosuiteplus.us.bank-dns.com/Apps/DealMaintenance/Assets/AssetFacility_Transactions/Loans/AssetLoan_Transactions/Transactions/TransDetail.asp?parm=10759&amp;issue_trans_id=94992894&amp;" TargetMode="External"/><Relationship Id="rId2590" Type="http://schemas.openxmlformats.org/officeDocument/2006/relationships/hyperlink" Target="https://cdosuiteplus.us.bank-dns.com/Apps/DealMaintenance/Assets/AssetFacility_Transactions/Loans/AssetLoan_Transactions/Transactions/TransDetail.asp?parm=10759&amp;issue_trans_id=92718219&amp;" TargetMode="External"/><Relationship Id="rId3227" Type="http://schemas.openxmlformats.org/officeDocument/2006/relationships/hyperlink" Target="https://cdosuiteplus.us.bank-dns.com/Apps/DealMaintenance/Assets/AssetFacility_Transactions/Loans/AssetLoan_Transactions/Transactions/TransDetail.asp?parm=10759&amp;issue_trans_id=110029520&amp;" TargetMode="External"/><Relationship Id="rId3434" Type="http://schemas.openxmlformats.org/officeDocument/2006/relationships/hyperlink" Target="https://cdosuiteplus.us.bank-dns.com/Apps/DealMaintenance/Assets/AssetFacility_Transactions/Loans/AssetLoan_Transactions/Transactions/TransDetail.asp?parm=10759&amp;issue_trans_id=112691734&amp;" TargetMode="External"/><Relationship Id="rId3641" Type="http://schemas.openxmlformats.org/officeDocument/2006/relationships/hyperlink" Target="https://cdosuiteplus.us.bank-dns.com/Apps/DealMaintenance/Assets/AssetFacility_Transactions/FacilityTransactions/TransDetail.asp?parm=10759&amp;facility_trans_id=116975304&amp;" TargetMode="External"/><Relationship Id="rId148" Type="http://schemas.openxmlformats.org/officeDocument/2006/relationships/hyperlink" Target="https://cdosuiteplus.us.bank-dns.com/Apps/DealMaintenance/Assets/AssetFacility_Transactions/Loans/AssetLoan_Transactions/Transactions/TransDetail.asp?parm=10759&amp;issue_trans_id=64810842&amp;" TargetMode="External"/><Relationship Id="rId355" Type="http://schemas.openxmlformats.org/officeDocument/2006/relationships/hyperlink" Target="https://cdosuiteplus.us.bank-dns.com/Apps/DealMaintenance/Assets/AssetFacility_Transactions/Loans/AssetLoan_Transactions/Transactions/TransDetail.asp?parm=10759&amp;issue_trans_id=68762519&amp;" TargetMode="External"/><Relationship Id="rId562" Type="http://schemas.openxmlformats.org/officeDocument/2006/relationships/hyperlink" Target="https://cdosuiteplus.us.bank-dns.com/Apps/DealMaintenance/Assets/AssetFacility_Transactions/FacilityTransactions/TransDetail.asp?parm=10759&amp;facility_trans_id=73357708&amp;" TargetMode="External"/><Relationship Id="rId1192" Type="http://schemas.openxmlformats.org/officeDocument/2006/relationships/hyperlink" Target="https://cdosuiteplus.us.bank-dns.com/Apps/DealMaintenance/Assets/AssetFacility_Transactions/FacilityTransactions/TransDetail.asp?parm=10759&amp;facility_trans_id=84091620&amp;" TargetMode="External"/><Relationship Id="rId2036" Type="http://schemas.openxmlformats.org/officeDocument/2006/relationships/hyperlink" Target="https://cdosuiteplus.us.bank-dns.com/Apps/DealMaintenance/Assets/AssetFacility_Transactions/FacilityTransactions/TransDetail.asp?parm=10759&amp;facility_trans_id=86259467&amp;" TargetMode="External"/><Relationship Id="rId2243" Type="http://schemas.openxmlformats.org/officeDocument/2006/relationships/hyperlink" Target="https://cdosuiteplus.us.bank-dns.com/Apps/DealMaintenance/Assets/AssetFacility_Transactions/FacilityTransactions/TransDetail.asp?parm=10759&amp;facility_trans_id=94383908&amp;" TargetMode="External"/><Relationship Id="rId2450" Type="http://schemas.openxmlformats.org/officeDocument/2006/relationships/hyperlink" Target="https://cdosuiteplus.us.bank-dns.com/Apps/DealMaintenance/Assets/AssetFacility_Transactions/Loans/AssetLoan_Transactions/Transactions/TransDetail.asp?parm=10759&amp;issue_trans_id=92560597&amp;" TargetMode="External"/><Relationship Id="rId3501" Type="http://schemas.openxmlformats.org/officeDocument/2006/relationships/hyperlink" Target="https://cdosuiteplus.us.bank-dns.com/Apps/DealMaintenance/Assets/AssetFacility_Transactions/FacilityTransactions/TransDetail.asp?parm=10759&amp;facility_trans_id=115661066&amp;" TargetMode="External"/><Relationship Id="rId215" Type="http://schemas.openxmlformats.org/officeDocument/2006/relationships/hyperlink" Target="https://cdosuiteplus.us.bank-dns.com/Apps/DealMaintenance/Assets/AssetFacility_Transactions/Loans/AssetLoan_Transactions/Transactions/TransDetail.asp?parm=10759&amp;issue_trans_id=63409262&amp;" TargetMode="External"/><Relationship Id="rId422" Type="http://schemas.openxmlformats.org/officeDocument/2006/relationships/hyperlink" Target="https://cdosuiteplus.us.bank-dns.com/Apps/DealMaintenance/Assets/AssetFacility_Transactions/Loans/AssetLoan_Transactions/Transactions/TransDetail.asp?parm=10759&amp;issue_trans_id=67940764&amp;" TargetMode="External"/><Relationship Id="rId1052" Type="http://schemas.openxmlformats.org/officeDocument/2006/relationships/hyperlink" Target="https://cdosuiteplus.us.bank-dns.com/Apps/DealMaintenance/Assets/AssetFacility_Transactions/FacilityTransactions/TransDetail.asp?parm=10759&amp;facility_trans_id=81997725&amp;" TargetMode="External"/><Relationship Id="rId2103" Type="http://schemas.openxmlformats.org/officeDocument/2006/relationships/hyperlink" Target="https://cdosuiteplus.us.bank-dns.com/Apps/DealMaintenance/Assets/AssetFacility_Transactions/Loans/AssetLoan_Transactions/Transactions/TransDetail.asp?parm=10759&amp;issue_trans_id=93828549&amp;" TargetMode="External"/><Relationship Id="rId2310" Type="http://schemas.openxmlformats.org/officeDocument/2006/relationships/hyperlink" Target="https://cdosuiteplus.us.bank-dns.com/Apps/DealMaintenance/Assets/AssetFacility_Transactions/Loans/AssetLoan_Transactions/Transactions/TransDetail.asp?parm=10759&amp;issue_trans_id=90600725&amp;" TargetMode="External"/><Relationship Id="rId4068" Type="http://schemas.openxmlformats.org/officeDocument/2006/relationships/hyperlink" Target="https://cdosuiteplus.us.bank-dns.com/Apps/DealMaintenance/Assets/AssetFacility_Transactions/Loans/AssetLoan_Transactions/Transactions/TransDetail.asp?parm=10759&amp;issue_trans_id=120863585&amp;" TargetMode="External"/><Relationship Id="rId4275" Type="http://schemas.openxmlformats.org/officeDocument/2006/relationships/hyperlink" Target="https://cdosuiteplus.us.bank-dns.com/Apps/DealMaintenance/Assets/AssetFacility_Transactions/Loans/AssetLoan_Transactions/Transactions/TransDetail.asp?parm=10759&amp;issue_trans_id=126159473&amp;" TargetMode="External"/><Relationship Id="rId1869" Type="http://schemas.openxmlformats.org/officeDocument/2006/relationships/hyperlink" Target="https://cdosuiteplus.us.bank-dns.com/Apps/DealMaintenance/Assets/AssetFacility_Transactions/Loans/AssetLoan_Transactions/Transactions/TransDetail.asp?parm=10759&amp;issue_trans_id=90303046&amp;" TargetMode="External"/><Relationship Id="rId3084" Type="http://schemas.openxmlformats.org/officeDocument/2006/relationships/hyperlink" Target="https://cdosuiteplus.us.bank-dns.com/Apps/DealMaintenance/Assets/AssetFacility_Transactions/Loans/AssetLoan_Transactions/Transactions/TransDetail.asp?parm=10759&amp;issue_trans_id=101749607&amp;" TargetMode="External"/><Relationship Id="rId3291" Type="http://schemas.openxmlformats.org/officeDocument/2006/relationships/hyperlink" Target="https://cdosuiteplus.us.bank-dns.com/Apps/DealMaintenance/Assets/AssetFacility_Transactions/Loans/AssetLoan_Transactions/Transactions/TransDetail.asp?parm=10759&amp;issue_trans_id=111455674&amp;" TargetMode="External"/><Relationship Id="rId4135" Type="http://schemas.openxmlformats.org/officeDocument/2006/relationships/hyperlink" Target="https://cdosuiteplus.us.bank-dns.com/Apps/DealMaintenance/Assets/AssetFacility_Transactions/FacilityTransactions/TransDetail.asp?parm=10759&amp;facility_trans_id=125746607&amp;" TargetMode="External"/><Relationship Id="rId1729" Type="http://schemas.openxmlformats.org/officeDocument/2006/relationships/hyperlink" Target="https://cdosuiteplus.us.bank-dns.com/Apps/DealMaintenance/Assets/AssetFacility_Transactions/FacilityTransactions/TransDetail.asp?parm=10759&amp;facility_trans_id=88647209&amp;" TargetMode="External"/><Relationship Id="rId1936" Type="http://schemas.openxmlformats.org/officeDocument/2006/relationships/hyperlink" Target="https://cdosuiteplus.us.bank-dns.com/Apps/DealMaintenance/Assets/AssetFacility_Transactions/FacilityTransactions/TransDetail.asp?parm=10759&amp;facility_trans_id=91314800&amp;" TargetMode="External"/><Relationship Id="rId3151" Type="http://schemas.openxmlformats.org/officeDocument/2006/relationships/hyperlink" Target="https://cdosuiteplus.us.bank-dns.com/Apps/DealMaintenance/Assets/AssetFacility_Transactions/Loans/AssetLoan_Transactions/Transactions/TransDetail.asp?parm=10759&amp;issue_trans_id=104778706&amp;" TargetMode="External"/><Relationship Id="rId4202" Type="http://schemas.openxmlformats.org/officeDocument/2006/relationships/hyperlink" Target="https://cdosuiteplus.us.bank-dns.com/Apps/DealMaintenance/Assets/AssetFacility_Transactions/FacilityTransactions/TransDetail.asp?parm=10759&amp;facility_trans_id=126325856&amp;" TargetMode="External"/><Relationship Id="rId3011" Type="http://schemas.openxmlformats.org/officeDocument/2006/relationships/hyperlink" Target="https://cdosuiteplus.us.bank-dns.com/Apps/DealMaintenance/Assets/AssetFacility_Transactions/FacilityTransactions/TransDetail.asp?parm=10759&amp;facility_trans_id=106044996&amp;" TargetMode="External"/><Relationship Id="rId3968" Type="http://schemas.openxmlformats.org/officeDocument/2006/relationships/hyperlink" Target="https://cdosuiteplus.us.bank-dns.com/Apps/DealMaintenance/Assets/AssetFacility_Transactions/Loans/AssetLoan_Transactions/Transactions/TransDetail.asp?parm=10759&amp;issue_trans_id=122468172&amp;" TargetMode="External"/><Relationship Id="rId5" Type="http://schemas.openxmlformats.org/officeDocument/2006/relationships/hyperlink" Target="https://cdosuiteplus.us.bank-dns.com/Apps/DealMaintenance/Assets/AssetFacility_Transactions/Loans/AssetLoan_Transactions/Transactions/TransDetail.asp?parm=10759&amp;issue_trans_id=62564147&amp;" TargetMode="External"/><Relationship Id="rId889" Type="http://schemas.openxmlformats.org/officeDocument/2006/relationships/hyperlink" Target="https://cdosuiteplus.us.bank-dns.com/Apps/DealMaintenance/Assets/AssetFacility_Transactions/Loans/AssetLoan_Transactions/Transactions/TransDetail.asp?parm=10759&amp;issue_trans_id=75449862&amp;" TargetMode="External"/><Relationship Id="rId2777" Type="http://schemas.openxmlformats.org/officeDocument/2006/relationships/hyperlink" Target="https://cdosuiteplus.us.bank-dns.com/Apps/DealMaintenance/Assets/AssetFacility_Transactions/FacilityTransactions/TransDetail.asp?parm=10759&amp;facility_trans_id=102735923&amp;" TargetMode="External"/><Relationship Id="rId749" Type="http://schemas.openxmlformats.org/officeDocument/2006/relationships/hyperlink" Target="https://cdosuiteplus.us.bank-dns.com/Apps/DealMaintenance/Assets/AssetFacility_Transactions/Loans/AssetLoan_Transactions/Transactions/TransDetail.asp?parm=10759&amp;issue_trans_id=76034387&amp;" TargetMode="External"/><Relationship Id="rId1379" Type="http://schemas.openxmlformats.org/officeDocument/2006/relationships/hyperlink" Target="https://cdosuiteplus.us.bank-dns.com/Apps/DealMaintenance/Assets/AssetFacility_Transactions/FacilityTransactions/TransDetail.asp?parm=10759&amp;facility_trans_id=86325495&amp;" TargetMode="External"/><Relationship Id="rId1586" Type="http://schemas.openxmlformats.org/officeDocument/2006/relationships/hyperlink" Target="https://cdosuiteplus.us.bank-dns.com/Apps/DealMaintenance/Assets/AssetFacility_Transactions/FacilityTransactions/TransDetail.asp?parm=10759&amp;facility_trans_id=87533958&amp;" TargetMode="External"/><Relationship Id="rId2984" Type="http://schemas.openxmlformats.org/officeDocument/2006/relationships/hyperlink" Target="https://cdosuiteplus.us.bank-dns.com/Apps/DealMaintenance/Assets/AssetFacility_Transactions/Loans/AssetLoan_Transactions/Transactions/TransDetail.asp?parm=10759&amp;issue_trans_id=104732034&amp;" TargetMode="External"/><Relationship Id="rId3828" Type="http://schemas.openxmlformats.org/officeDocument/2006/relationships/hyperlink" Target="https://cdosuiteplus.us.bank-dns.com/Apps/DealMaintenance/Assets/AssetFacility_Transactions/FacilityTransactions/TransDetail.asp?parm=10759&amp;facility_trans_id=120750992&amp;" TargetMode="External"/><Relationship Id="rId609" Type="http://schemas.openxmlformats.org/officeDocument/2006/relationships/hyperlink" Target="https://cdosuiteplus.us.bank-dns.com/Apps/DealMaintenance/Assets/AssetFacility_Transactions/FacilityTransactions/TransDetail.asp?parm=10759&amp;facility_trans_id=74144185&amp;" TargetMode="External"/><Relationship Id="rId956" Type="http://schemas.openxmlformats.org/officeDocument/2006/relationships/hyperlink" Target="https://cdosuiteplus.us.bank-dns.com/Apps/DealMaintenance/Assets/AssetFacility_Transactions/Loans/AssetLoan_Transactions/Transactions/TransDetail.asp?parm=10759&amp;issue_trans_id=78365005&amp;" TargetMode="External"/><Relationship Id="rId1239" Type="http://schemas.openxmlformats.org/officeDocument/2006/relationships/hyperlink" Target="https://cdosuiteplus.us.bank-dns.com/Apps/DealMaintenance/Assets/AssetFacility_Transactions/Loans/AssetLoan_Transactions/Transactions/TransDetail.asp?parm=10759&amp;issue_trans_id=84441574&amp;" TargetMode="External"/><Relationship Id="rId1793" Type="http://schemas.openxmlformats.org/officeDocument/2006/relationships/hyperlink" Target="https://cdosuiteplus.us.bank-dns.com/Apps/DealMaintenance/Assets/AssetFacility_Transactions/FacilityTransactions/TransDetail.asp?parm=10759&amp;facility_trans_id=89889308&amp;" TargetMode="External"/><Relationship Id="rId2637" Type="http://schemas.openxmlformats.org/officeDocument/2006/relationships/hyperlink" Target="https://cdosuiteplus.us.bank-dns.com/Apps/DealMaintenance/Assets/AssetFacility_Transactions/Loans/AssetLoan_Transactions/Transactions/TransDetail.asp?parm=10759&amp;issue_trans_id=95221808&amp;" TargetMode="External"/><Relationship Id="rId2844" Type="http://schemas.openxmlformats.org/officeDocument/2006/relationships/hyperlink" Target="https://cdosuiteplus.us.bank-dns.com/Apps/DealMaintenance/Assets/AssetFacility_Transactions/FacilityTransactions/TransDetail.asp?parm=10759&amp;facility_trans_id=103697308&amp;" TargetMode="External"/><Relationship Id="rId85" Type="http://schemas.openxmlformats.org/officeDocument/2006/relationships/hyperlink" Target="https://cdosuiteplus.us.bank-dns.com/Apps/DealMaintenance/Assets/AssetFacility_Transactions/FacilityTransactions/TransDetail.asp?parm=10759&amp;facility_trans_id=64521491&amp;" TargetMode="External"/><Relationship Id="rId816" Type="http://schemas.openxmlformats.org/officeDocument/2006/relationships/hyperlink" Target="https://cdosuiteplus.us.bank-dns.com/Apps/DealMaintenance/Assets/AssetFacility_Transactions/FacilityTransactions/TransDetail.asp?parm=10759&amp;facility_trans_id=78497247&amp;" TargetMode="External"/><Relationship Id="rId1446" Type="http://schemas.openxmlformats.org/officeDocument/2006/relationships/hyperlink" Target="https://cdosuiteplus.us.bank-dns.com/Apps/DealMaintenance/Assets/AssetFacility_Transactions/Loans/AssetLoan_Transactions/Transactions/TransDetail.asp?parm=10759&amp;issue_trans_id=82658082&amp;" TargetMode="External"/><Relationship Id="rId1653" Type="http://schemas.openxmlformats.org/officeDocument/2006/relationships/hyperlink" Target="https://cdosuiteplus.us.bank-dns.com/Apps/DealMaintenance/Assets/AssetFacility_Transactions/Loans/AssetLoan_Transactions/Transactions/TransDetail.asp?parm=10759&amp;issue_trans_id=88153922&amp;" TargetMode="External"/><Relationship Id="rId1860" Type="http://schemas.openxmlformats.org/officeDocument/2006/relationships/hyperlink" Target="https://cdosuiteplus.us.bank-dns.com/Apps/DealMaintenance/Assets/AssetFacility_Transactions/Loans/AssetLoan_Transactions/Transactions/TransDetail.asp?parm=10759&amp;issue_trans_id=86476440&amp;" TargetMode="External"/><Relationship Id="rId2704" Type="http://schemas.openxmlformats.org/officeDocument/2006/relationships/hyperlink" Target="https://cdosuiteplus.us.bank-dns.com/Apps/DealMaintenance/Assets/AssetFacility_Transactions/FacilityTransactions/TransDetail.asp?parm=10759&amp;facility_trans_id=100985805&amp;" TargetMode="External"/><Relationship Id="rId2911" Type="http://schemas.openxmlformats.org/officeDocument/2006/relationships/hyperlink" Target="https://cdosuiteplus.us.bank-dns.com/Apps/DealMaintenance/Assets/AssetFacility_Transactions/Loans/AssetLoan_Transactions/Transactions/TransDetail.asp?parm=10759&amp;issue_trans_id=100610603&amp;" TargetMode="External"/><Relationship Id="rId1306" Type="http://schemas.openxmlformats.org/officeDocument/2006/relationships/hyperlink" Target="https://cdosuiteplus.us.bank-dns.com/Apps/DealMaintenance/Assets/AssetFacility_Transactions/FacilityTransactions/TransDetail.asp?parm=10759&amp;facility_trans_id=85459658&amp;" TargetMode="External"/><Relationship Id="rId1513" Type="http://schemas.openxmlformats.org/officeDocument/2006/relationships/hyperlink" Target="https://cdosuiteplus.us.bank-dns.com/Apps/DealMaintenance/Assets/AssetFacility_Transactions/Loans/AssetLoan_Transactions/Transactions/TransDetail.asp?parm=10759&amp;issue_trans_id=83213441&amp;" TargetMode="External"/><Relationship Id="rId1720" Type="http://schemas.openxmlformats.org/officeDocument/2006/relationships/hyperlink" Target="https://cdosuiteplus.us.bank-dns.com/Apps/DealMaintenance/Assets/AssetFacility_Transactions/FacilityTransactions/TransDetail.asp?parm=10759&amp;facility_trans_id=88520374&amp;" TargetMode="External"/><Relationship Id="rId12" Type="http://schemas.openxmlformats.org/officeDocument/2006/relationships/hyperlink" Target="https://cdosuiteplus.us.bank-dns.com/Apps/DealMaintenance/Assets/AssetFacility_Transactions/FacilityTransactions/TransDetail.asp?parm=10759&amp;facility_trans_id=62601029&amp;" TargetMode="External"/><Relationship Id="rId3478" Type="http://schemas.openxmlformats.org/officeDocument/2006/relationships/hyperlink" Target="https://cdosuiteplus.us.bank-dns.com/Apps/DealMaintenance/Transactions/NonIssueTransactions/EntTransItem.asp?&amp;parm=10759&amp;ent_trans_id=2880964&amp;" TargetMode="External"/><Relationship Id="rId3685" Type="http://schemas.openxmlformats.org/officeDocument/2006/relationships/hyperlink" Target="https://cdosuiteplus.us.bank-dns.com/Apps/DealMaintenance/Assets/AssetFacility_Transactions/Loans/AssetLoan_Transactions/Transactions/TransDetail.asp?parm=10759&amp;issue_trans_id=117174260&amp;" TargetMode="External"/><Relationship Id="rId3892" Type="http://schemas.openxmlformats.org/officeDocument/2006/relationships/hyperlink" Target="https://cdosuiteplus.us.bank-dns.com/Apps/DealMaintenance/Assets/AssetFacility_Transactions/Loans/AssetLoan_Transactions/Transactions/TransDetail.asp?parm=10759&amp;issue_trans_id=116038354&amp;" TargetMode="External"/><Relationship Id="rId399" Type="http://schemas.openxmlformats.org/officeDocument/2006/relationships/hyperlink" Target="https://cdosuiteplus.us.bank-dns.com/Apps/DealMaintenance/Transactions/CashAccountTransfer/AccTransferMainItem.asp?action=LINK&amp;parm=10759&amp;transf_id=362239&amp;" TargetMode="External"/><Relationship Id="rId2287" Type="http://schemas.openxmlformats.org/officeDocument/2006/relationships/hyperlink" Target="https://cdosuiteplus.us.bank-dns.com/Apps/DealMaintenance/Assets/AssetFacility_Transactions/FacilityTransactions/TransDetail.asp?parm=10759&amp;facility_trans_id=94621444&amp;" TargetMode="External"/><Relationship Id="rId2494" Type="http://schemas.openxmlformats.org/officeDocument/2006/relationships/hyperlink" Target="https://cdosuiteplus.us.bank-dns.com/Apps/DealMaintenance/Assets/AssetFacility_Transactions/FacilityTransactions/TransDetail.asp?parm=10759&amp;facility_trans_id=97018642&amp;" TargetMode="External"/><Relationship Id="rId3338" Type="http://schemas.openxmlformats.org/officeDocument/2006/relationships/hyperlink" Target="https://cdosuiteplus.us.bank-dns.com/Apps/DealMaintenance/Assets/AssetFacility_Transactions/FacilityTransactions/TransDetail.asp?parm=10759&amp;facility_trans_id=112162646&amp;" TargetMode="External"/><Relationship Id="rId3545" Type="http://schemas.openxmlformats.org/officeDocument/2006/relationships/hyperlink" Target="https://cdosuiteplus.us.bank-dns.com/Apps/DealMaintenance/Assets/AssetFacility_Transactions/FacilityTransactions/TransDetail.asp?parm=10759&amp;facility_trans_id=115694841&amp;" TargetMode="External"/><Relationship Id="rId3752" Type="http://schemas.openxmlformats.org/officeDocument/2006/relationships/hyperlink" Target="https://cdosuiteplus.us.bank-dns.com/Apps/DealMaintenance/Transactions/CashAccountTransfer/AccTransferMainItem.asp?action=LINK&amp;parm=10759&amp;transf_id=603101&amp;" TargetMode="External"/><Relationship Id="rId259" Type="http://schemas.openxmlformats.org/officeDocument/2006/relationships/hyperlink" Target="https://cdosuiteplus.us.bank-dns.com/Apps/DealMaintenance/Assets/AssetFacility_Transactions/FacilityTransactions/TransDetail.asp?parm=10759&amp;facility_trans_id=67132386&amp;" TargetMode="External"/><Relationship Id="rId466" Type="http://schemas.openxmlformats.org/officeDocument/2006/relationships/hyperlink" Target="https://cdosuiteplus.us.bank-dns.com/Apps/DealMaintenance/Assets/AssetFacility_Transactions/FacilityTransactions/TransDetail.asp?parm=10759&amp;facility_trans_id=71336417&amp;" TargetMode="External"/><Relationship Id="rId673" Type="http://schemas.openxmlformats.org/officeDocument/2006/relationships/hyperlink" Target="https://cdosuiteplus.us.bank-dns.com/Apps/DealMaintenance/Assets/AssetFacility_Transactions/Loans/AssetLoan_Transactions/Transactions/TransDetail.asp?parm=10759&amp;issue_trans_id=73999857&amp;" TargetMode="External"/><Relationship Id="rId880" Type="http://schemas.openxmlformats.org/officeDocument/2006/relationships/hyperlink" Target="https://cdosuiteplus.us.bank-dns.com/Apps/DealMaintenance/Assets/AssetFacility_Transactions/Loans/AssetLoan_Transactions/Transactions/TransDetail.asp?parm=10759&amp;issue_trans_id=77656565&amp;" TargetMode="External"/><Relationship Id="rId1096" Type="http://schemas.openxmlformats.org/officeDocument/2006/relationships/hyperlink" Target="https://cdosuiteplus.us.bank-dns.com/Apps/DealMaintenance/Assets/AssetFacility_Transactions/Loans/AssetLoan_Transactions/Transactions/TransDetail.asp?parm=10759&amp;issue_trans_id=80953306&amp;" TargetMode="External"/><Relationship Id="rId2147" Type="http://schemas.openxmlformats.org/officeDocument/2006/relationships/hyperlink" Target="https://cdosuiteplus.us.bank-dns.com/Apps/DealMaintenance/Assets/AssetFacility_Transactions/FacilityTransactions/TransDetail.asp?parm=10759&amp;facility_trans_id=93646831&amp;" TargetMode="External"/><Relationship Id="rId2354" Type="http://schemas.openxmlformats.org/officeDocument/2006/relationships/hyperlink" Target="https://cdosuiteplus.us.bank-dns.com/Apps/DealMaintenance/Assets/AssetFacility_Transactions/Loans/AssetLoan_Transactions/Transactions/TransDetail.asp?parm=10759&amp;issue_trans_id=94631140&amp;" TargetMode="External"/><Relationship Id="rId2561" Type="http://schemas.openxmlformats.org/officeDocument/2006/relationships/hyperlink" Target="https://cdosuiteplus.us.bank-dns.com/Apps/DealMaintenance/Assets/AssetFacility_Transactions/FacilityTransactions/TransDetail.asp?parm=10759&amp;facility_trans_id=98361353&amp;" TargetMode="External"/><Relationship Id="rId3405" Type="http://schemas.openxmlformats.org/officeDocument/2006/relationships/hyperlink" Target="https://cdosuiteplus.us.bank-dns.com/Apps/DealMaintenance/Assets/AssetFacility_Transactions/Loans/AssetLoan_Transactions/Transactions/TransDetail.asp?parm=10759&amp;issue_trans_id=112119267&amp;" TargetMode="External"/><Relationship Id="rId119" Type="http://schemas.openxmlformats.org/officeDocument/2006/relationships/hyperlink" Target="https://cdosuiteplus.us.bank-dns.com/Apps/DealMaintenance/Assets/AssetFacility_Transactions/Loans/AssetLoan_Transactions/Transactions/TransDetail.asp?parm=10759&amp;issue_trans_id=65055331&amp;" TargetMode="External"/><Relationship Id="rId326" Type="http://schemas.openxmlformats.org/officeDocument/2006/relationships/hyperlink" Target="https://cdosuiteplus.us.bank-dns.com/Apps/DealMaintenance/Transactions/NonIssueTransactions/EntTransItem.asp?&amp;parm=10759&amp;ent_trans_id=1955135&amp;" TargetMode="External"/><Relationship Id="rId533" Type="http://schemas.openxmlformats.org/officeDocument/2006/relationships/hyperlink" Target="https://cdosuiteplus.us.bank-dns.com/Apps/DealMaintenance/Assets/AssetFacility_Transactions/FacilityTransactions/TransDetail.asp?parm=10759&amp;facility_trans_id=71945973&amp;" TargetMode="External"/><Relationship Id="rId1163" Type="http://schemas.openxmlformats.org/officeDocument/2006/relationships/hyperlink" Target="https://cdosuiteplus.us.bank-dns.com/Apps/DealMaintenance/Assets/AssetFacility_Transactions/Loans/AssetLoan_Transactions/Transactions/TransDetail.asp?parm=10759&amp;issue_trans_id=83995460&amp;" TargetMode="External"/><Relationship Id="rId1370" Type="http://schemas.openxmlformats.org/officeDocument/2006/relationships/hyperlink" Target="https://cdosuiteplus.us.bank-dns.com/Apps/DealMaintenance/Assets/AssetFacility_Transactions/Loans/AssetLoan_Transactions/Transactions/TransDetail.asp?parm=10759&amp;issue_trans_id=84613007&amp;" TargetMode="External"/><Relationship Id="rId2007" Type="http://schemas.openxmlformats.org/officeDocument/2006/relationships/hyperlink" Target="https://cdosuiteplus.us.bank-dns.com/Apps/DealMaintenance/Assets/AssetFacility_Transactions/Loans/AssetLoan_Transactions/Transactions/TransDetail.asp?parm=10759&amp;issue_trans_id=92310362&amp;" TargetMode="External"/><Relationship Id="rId2214" Type="http://schemas.openxmlformats.org/officeDocument/2006/relationships/hyperlink" Target="https://cdosuiteplus.us.bank-dns.com/Apps/DealMaintenance/Assets/AssetFacility_Transactions/FacilityTransactions/TransDetail.asp?parm=10759&amp;facility_trans_id=94380164&amp;" TargetMode="External"/><Relationship Id="rId3612" Type="http://schemas.openxmlformats.org/officeDocument/2006/relationships/hyperlink" Target="https://cdosuiteplus.us.bank-dns.com/Apps/DealMaintenance/Assets/AssetFacility_Transactions/Loans/AssetLoan_Transactions/Transactions/TransDetail.asp?parm=10759&amp;issue_trans_id=113574856&amp;" TargetMode="External"/><Relationship Id="rId740" Type="http://schemas.openxmlformats.org/officeDocument/2006/relationships/hyperlink" Target="https://cdosuiteplus.us.bank-dns.com/Apps/DealMaintenance/Transactions/NonIssueTransactions/EntTransItem.asp?&amp;parm=10759&amp;ent_trans_id=2157633&amp;" TargetMode="External"/><Relationship Id="rId1023" Type="http://schemas.openxmlformats.org/officeDocument/2006/relationships/hyperlink" Target="https://cdosuiteplus.us.bank-dns.com/Apps/DealMaintenance/Assets/AssetFacility_Transactions/FacilityTransactions/TransDetail.asp?parm=10759&amp;facility_trans_id=81920719&amp;" TargetMode="External"/><Relationship Id="rId2421" Type="http://schemas.openxmlformats.org/officeDocument/2006/relationships/hyperlink" Target="https://cdosuiteplus.us.bank-dns.com/Apps/DealMaintenance/Assets/AssetFacility_Transactions/Loans/AssetLoan_Transactions/Transactions/TransDetail.asp?parm=10759&amp;issue_trans_id=93009973&amp;" TargetMode="External"/><Relationship Id="rId4179" Type="http://schemas.openxmlformats.org/officeDocument/2006/relationships/hyperlink" Target="https://cdosuiteplus.us.bank-dns.com/Apps/DealMaintenance/Assets/AssetFacility_Transactions/Loans/AssetLoan_Transactions/Transactions/TransDetail.asp?parm=10759&amp;issue_trans_id=125951477&amp;" TargetMode="External"/><Relationship Id="rId600" Type="http://schemas.openxmlformats.org/officeDocument/2006/relationships/hyperlink" Target="https://cdosuiteplus.us.bank-dns.com/Apps/DealMaintenance/Assets/AssetFacility_Transactions/Loans/AssetLoan_Transactions/Transactions/TransDetail.asp?parm=10759&amp;issue_trans_id=72929360&amp;" TargetMode="External"/><Relationship Id="rId1230" Type="http://schemas.openxmlformats.org/officeDocument/2006/relationships/hyperlink" Target="https://cdosuiteplus.us.bank-dns.com/Apps/DealMaintenance/Assets/AssetFacility_Transactions/Loans/AssetLoan_Transactions/Transactions/TransDetail.asp?parm=10759&amp;issue_trans_id=71217668&amp;" TargetMode="External"/><Relationship Id="rId3195" Type="http://schemas.openxmlformats.org/officeDocument/2006/relationships/hyperlink" Target="https://cdosuiteplus.us.bank-dns.com/Apps/DealMaintenance/Transactions/CashAccountTransfer/AccTransferMainItem.asp?action=LINK&amp;parm=10759&amp;transf_id=566290&amp;" TargetMode="External"/><Relationship Id="rId4039" Type="http://schemas.openxmlformats.org/officeDocument/2006/relationships/hyperlink" Target="https://cdosuiteplus.us.bank-dns.com/Apps/DealMaintenance/Assets/AssetFacility_Transactions/Loans/AssetLoan_Transactions/Transactions/TransDetail.asp?parm=10759&amp;issue_trans_id=122412344&amp;" TargetMode="External"/><Relationship Id="rId4246" Type="http://schemas.openxmlformats.org/officeDocument/2006/relationships/hyperlink" Target="https://cdosuiteplus.us.bank-dns.com/Apps/DealMaintenance/Assets/AssetFacility_Transactions/Loans/AssetLoan_Transactions/Transactions/TransDetail.asp?parm=10759&amp;issue_trans_id=126569123&amp;" TargetMode="External"/><Relationship Id="rId3055" Type="http://schemas.openxmlformats.org/officeDocument/2006/relationships/hyperlink" Target="https://cdosuiteplus.us.bank-dns.com/Apps/DealMaintenance/Assets/AssetFacility_Transactions/FacilityTransactions/TransDetail.asp?parm=10759&amp;facility_trans_id=83668447&amp;" TargetMode="External"/><Relationship Id="rId3262" Type="http://schemas.openxmlformats.org/officeDocument/2006/relationships/hyperlink" Target="https://cdosuiteplus.us.bank-dns.com/Apps/DealMaintenance/Assets/AssetFacility_Transactions/FacilityTransactions/TransDetail.asp?parm=10759&amp;facility_trans_id=110216577&amp;" TargetMode="External"/><Relationship Id="rId4106" Type="http://schemas.openxmlformats.org/officeDocument/2006/relationships/hyperlink" Target="https://cdosuiteplus.us.bank-dns.com/Apps/DealMaintenance/Assets/AssetFacility_Transactions/FacilityTransactions/TransDetail.asp?parm=10759&amp;facility_trans_id=125522808&amp;" TargetMode="External"/><Relationship Id="rId4313" Type="http://schemas.openxmlformats.org/officeDocument/2006/relationships/hyperlink" Target="https://cdosuiteplus.us.bank-dns.com/Apps/DealMaintenance/Assets/AssetFacility_Transactions/Loans/AssetLoan_Transactions/Transactions/TransDetail.asp?parm=10759&amp;issue_trans_id=127105415&amp;" TargetMode="External"/><Relationship Id="rId183" Type="http://schemas.openxmlformats.org/officeDocument/2006/relationships/hyperlink" Target="https://cdosuiteplus.us.bank-dns.com/Apps/DealMaintenance/Assets/AssetFacility_Transactions/FacilityTransactions/TransDetail.asp?parm=10759&amp;facility_trans_id=66345993&amp;" TargetMode="External"/><Relationship Id="rId390" Type="http://schemas.openxmlformats.org/officeDocument/2006/relationships/hyperlink" Target="https://cdosuiteplus.us.bank-dns.com/Apps/DealMaintenance/Assets/AssetFacility_Transactions/Loans/AssetLoan_Transactions/Transactions/TransDetail.asp?parm=10759&amp;issue_trans_id=68336487&amp;" TargetMode="External"/><Relationship Id="rId1907" Type="http://schemas.openxmlformats.org/officeDocument/2006/relationships/hyperlink" Target="https://cdosuiteplus.us.bank-dns.com/Apps/DealMaintenance/Assets/AssetFacility_Transactions/Loans/AssetLoan_Transactions/Transactions/TransDetail.asp?parm=10759&amp;issue_trans_id=89244366&amp;" TargetMode="External"/><Relationship Id="rId2071" Type="http://schemas.openxmlformats.org/officeDocument/2006/relationships/hyperlink" Target="https://cdosuiteplus.us.bank-dns.com/Apps/DealMaintenance/Assets/AssetFacility_Transactions/Loans/AssetLoan_Transactions/Transactions/TransDetail.asp?parm=10759&amp;issue_trans_id=88510824&amp;" TargetMode="External"/><Relationship Id="rId3122" Type="http://schemas.openxmlformats.org/officeDocument/2006/relationships/hyperlink" Target="https://cdosuiteplus.us.bank-dns.com/Apps/DealMaintenance/Assets/AssetFacility_Transactions/FacilityTransactions/TransDetail.asp?parm=10759&amp;facility_trans_id=107506450&amp;" TargetMode="External"/><Relationship Id="rId250" Type="http://schemas.openxmlformats.org/officeDocument/2006/relationships/hyperlink" Target="https://cdosuiteplus.us.bank-dns.com/Apps/DealMaintenance/Transactions/NonIssueTransactions/EntTransItem.asp?&amp;parm=10759&amp;ent_trans_id=1940916&amp;" TargetMode="External"/><Relationship Id="rId110" Type="http://schemas.openxmlformats.org/officeDocument/2006/relationships/hyperlink" Target="https://cdosuiteplus.us.bank-dns.com/Apps/DealMaintenance/Assets/AssetFacility_Transactions/FacilityTransactions/TransDetail.asp?parm=10759&amp;facility_trans_id=64677297&amp;" TargetMode="External"/><Relationship Id="rId2888" Type="http://schemas.openxmlformats.org/officeDocument/2006/relationships/hyperlink" Target="https://cdosuiteplus.us.bank-dns.com/Apps/DealMaintenance/Assets/AssetFacility_Transactions/FacilityTransactions/TransDetail.asp?parm=10759&amp;facility_trans_id=104122572&amp;" TargetMode="External"/><Relationship Id="rId3939" Type="http://schemas.openxmlformats.org/officeDocument/2006/relationships/hyperlink" Target="https://cdosuiteplus.us.bank-dns.com/Apps/DealMaintenance/Assets/AssetFacility_Transactions/Loans/AssetLoan_Transactions/Transactions/TransDetail.asp?parm=10759&amp;issue_trans_id=120892331&amp;" TargetMode="External"/><Relationship Id="rId1697" Type="http://schemas.openxmlformats.org/officeDocument/2006/relationships/hyperlink" Target="https://cdosuiteplus.us.bank-dns.com/Apps/DealMaintenance/Assets/AssetFacility_Transactions/Loans/AssetLoan_Transactions/Transactions/TransDetail.asp?parm=10759&amp;issue_trans_id=85876731&amp;" TargetMode="External"/><Relationship Id="rId2748" Type="http://schemas.openxmlformats.org/officeDocument/2006/relationships/hyperlink" Target="https://cdosuiteplus.us.bank-dns.com/Apps/DealMaintenance/Assets/AssetFacility_Transactions/FacilityTransactions/TransDetail.asp?parm=10759&amp;facility_trans_id=101506091&amp;" TargetMode="External"/><Relationship Id="rId2955" Type="http://schemas.openxmlformats.org/officeDocument/2006/relationships/hyperlink" Target="https://cdosuiteplus.us.bank-dns.com/Apps/DealMaintenance/Transactions/NonIssueTransactions/EntTransItem.asp?&amp;parm=10759&amp;ent_trans_id=2708974&amp;" TargetMode="External"/><Relationship Id="rId927" Type="http://schemas.openxmlformats.org/officeDocument/2006/relationships/hyperlink" Target="https://cdosuiteplus.us.bank-dns.com/Apps/DealMaintenance/Assets/AssetFacility_Transactions/Loans/AssetLoan_Transactions/Transactions/TransDetail.asp?parm=10759&amp;issue_trans_id=79301439&amp;" TargetMode="External"/><Relationship Id="rId1557" Type="http://schemas.openxmlformats.org/officeDocument/2006/relationships/hyperlink" Target="https://cdosuiteplus.us.bank-dns.com/Apps/DealMaintenance/Assets/AssetFacility_Transactions/FacilityTransactions/TransDetail.asp?parm=10759&amp;facility_trans_id=87236320&amp;" TargetMode="External"/><Relationship Id="rId1764" Type="http://schemas.openxmlformats.org/officeDocument/2006/relationships/hyperlink" Target="https://cdosuiteplus.us.bank-dns.com/Apps/DealMaintenance/Assets/AssetFacility_Transactions/Loans/AssetLoan_Transactions/Transactions/TransDetail.asp?parm=10759&amp;issue_trans_id=89690325&amp;" TargetMode="External"/><Relationship Id="rId1971" Type="http://schemas.openxmlformats.org/officeDocument/2006/relationships/hyperlink" Target="https://cdosuiteplus.us.bank-dns.com/Apps/DealMaintenance/Assets/AssetFacility_Transactions/Loans/AssetLoan_Transactions/Transactions/TransDetail.asp?parm=10759&amp;issue_trans_id=90763581&amp;" TargetMode="External"/><Relationship Id="rId2608" Type="http://schemas.openxmlformats.org/officeDocument/2006/relationships/hyperlink" Target="https://cdosuiteplus.us.bank-dns.com/Apps/DealMaintenance/Assets/AssetFacility_Transactions/FacilityTransactions/TransDetail.asp?parm=10759&amp;facility_trans_id=98912531&amp;" TargetMode="External"/><Relationship Id="rId2815" Type="http://schemas.openxmlformats.org/officeDocument/2006/relationships/hyperlink" Target="https://cdosuiteplus.us.bank-dns.com/Apps/DealMaintenance/Assets/AssetFacility_Transactions/FacilityTransactions/TransDetail.asp?parm=10759&amp;facility_trans_id=102974228&amp;" TargetMode="External"/><Relationship Id="rId4170" Type="http://schemas.openxmlformats.org/officeDocument/2006/relationships/hyperlink" Target="https://cdosuiteplus.us.bank-dns.com/Apps/DealMaintenance/Assets/AssetFacility_Transactions/Loans/AssetLoan_Transactions/Transactions/TransDetail.asp?parm=10759&amp;issue_trans_id=122575396&amp;" TargetMode="External"/><Relationship Id="rId56" Type="http://schemas.openxmlformats.org/officeDocument/2006/relationships/hyperlink" Target="https://cdosuiteplus.us.bank-dns.com/Apps/DealMaintenance/Assets/AssetFacility_Transactions/Loans/AssetLoan_Transactions/Transactions/TransDetail.asp?parm=10759&amp;issue_trans_id=63012638&amp;" TargetMode="External"/><Relationship Id="rId1417" Type="http://schemas.openxmlformats.org/officeDocument/2006/relationships/hyperlink" Target="https://cdosuiteplus.us.bank-dns.com/Apps/DealMaintenance/Assets/AssetFacility_Transactions/Loans/AssetLoan_Transactions/Transactions/TransDetail.asp?parm=10759&amp;issue_trans_id=86045868&amp;" TargetMode="External"/><Relationship Id="rId1624" Type="http://schemas.openxmlformats.org/officeDocument/2006/relationships/hyperlink" Target="https://cdosuiteplus.us.bank-dns.com/Apps/DealMaintenance/Assets/AssetFacility_Transactions/FacilityTransactions/TransDetail.asp?parm=10759&amp;facility_trans_id=87518393&amp;" TargetMode="External"/><Relationship Id="rId1831" Type="http://schemas.openxmlformats.org/officeDocument/2006/relationships/hyperlink" Target="https://cdosuiteplus.us.bank-dns.com/Apps/DealMaintenance/Assets/AssetFacility_Transactions/Loans/AssetLoan_Transactions/Transactions/TransDetail.asp?parm=10759&amp;issue_trans_id=85507169&amp;" TargetMode="External"/><Relationship Id="rId4030" Type="http://schemas.openxmlformats.org/officeDocument/2006/relationships/hyperlink" Target="https://cdosuiteplus.us.bank-dns.com/Apps/DealMaintenance/Assets/AssetFacility_Transactions/Loans/AssetLoan_Transactions/Transactions/TransDetail.asp?parm=10759&amp;issue_trans_id=122174967&amp;" TargetMode="External"/><Relationship Id="rId3589" Type="http://schemas.openxmlformats.org/officeDocument/2006/relationships/hyperlink" Target="https://cdosuiteplus.us.bank-dns.com/Apps/DealMaintenance/Assets/AssetFacility_Transactions/Loans/AssetLoan_Transactions/Transactions/TransDetail.asp?parm=10759&amp;issue_trans_id=114156150&amp;" TargetMode="External"/><Relationship Id="rId3796" Type="http://schemas.openxmlformats.org/officeDocument/2006/relationships/hyperlink" Target="https://cdosuiteplus.us.bank-dns.com/Apps/DealMaintenance/Assets/AssetFacility_Transactions/FacilityTransactions/TransDetail.asp?parm=10759&amp;facility_trans_id=119591558&amp;" TargetMode="External"/><Relationship Id="rId2398" Type="http://schemas.openxmlformats.org/officeDocument/2006/relationships/hyperlink" Target="https://cdosuiteplus.us.bank-dns.com/Apps/DealMaintenance/Assets/AssetFacility_Transactions/FacilityTransactions/TransDetail.asp?parm=10759&amp;facility_trans_id=96263250&amp;" TargetMode="External"/><Relationship Id="rId3449" Type="http://schemas.openxmlformats.org/officeDocument/2006/relationships/hyperlink" Target="https://cdosuiteplus.us.bank-dns.com/Apps/DealMaintenance/Assets/AssetFacility_Transactions/FacilityTransactions/TransDetail.asp?parm=10759&amp;facility_trans_id=114128345&amp;" TargetMode="External"/><Relationship Id="rId577" Type="http://schemas.openxmlformats.org/officeDocument/2006/relationships/hyperlink" Target="https://cdosuiteplus.us.bank-dns.com/Apps/DealMaintenance/Assets/AssetFacility_Transactions/FacilityTransactions/TransDetail.asp?parm=10759&amp;facility_trans_id=72074401&amp;" TargetMode="External"/><Relationship Id="rId2258" Type="http://schemas.openxmlformats.org/officeDocument/2006/relationships/hyperlink" Target="https://cdosuiteplus.us.bank-dns.com/Apps/DealMaintenance/Assets/AssetFacility_Transactions/FacilityTransactions/TransDetail.asp?parm=10759&amp;facility_trans_id=94424015&amp;" TargetMode="External"/><Relationship Id="rId3656" Type="http://schemas.openxmlformats.org/officeDocument/2006/relationships/hyperlink" Target="https://cdosuiteplus.us.bank-dns.com/Apps/DealMaintenance/Assets/AssetFacility_Transactions/Loans/AssetLoan_Transactions/Transactions/TransDetail.asp?parm=10759&amp;issue_trans_id=115965550&amp;" TargetMode="External"/><Relationship Id="rId3863" Type="http://schemas.openxmlformats.org/officeDocument/2006/relationships/hyperlink" Target="https://cdosuiteplus.us.bank-dns.com/Apps/DealMaintenance/Assets/AssetFacility_Transactions/FacilityTransactions/TransDetail.asp?parm=10759&amp;facility_trans_id=120822971&amp;" TargetMode="External"/><Relationship Id="rId784" Type="http://schemas.openxmlformats.org/officeDocument/2006/relationships/hyperlink" Target="https://cdosuiteplus.us.bank-dns.com/Apps/DealMaintenance/Assets/AssetFacility_Transactions/FacilityTransactions/TransDetail.asp?parm=10759&amp;facility_trans_id=78288817&amp;" TargetMode="External"/><Relationship Id="rId991" Type="http://schemas.openxmlformats.org/officeDocument/2006/relationships/hyperlink" Target="https://cdosuiteplus.us.bank-dns.com/Apps/DealMaintenance/Assets/AssetFacility_Transactions/FacilityTransactions/TransDetail.asp?parm=10759&amp;facility_trans_id=81189339&amp;" TargetMode="External"/><Relationship Id="rId1067" Type="http://schemas.openxmlformats.org/officeDocument/2006/relationships/hyperlink" Target="https://cdosuiteplus.us.bank-dns.com/Apps/DealMaintenance/Assets/AssetFacility_Transactions/Loans/AssetLoan_Transactions/Transactions/TransDetail.asp?parm=10759&amp;issue_trans_id=78473108&amp;" TargetMode="External"/><Relationship Id="rId2465" Type="http://schemas.openxmlformats.org/officeDocument/2006/relationships/hyperlink" Target="https://cdosuiteplus.us.bank-dns.com/Apps/DealMaintenance/Transactions/CashAccountTransfer/AccTransferMainItem.asp?action=LINK&amp;parm=10759&amp;transf_id=522426&amp;" TargetMode="External"/><Relationship Id="rId2672" Type="http://schemas.openxmlformats.org/officeDocument/2006/relationships/hyperlink" Target="https://cdosuiteplus.us.bank-dns.com/Apps/DealMaintenance/Assets/AssetFacility_Transactions/Loans/AssetLoan_Transactions/Transactions/TransDetail.asp?parm=10759&amp;issue_trans_id=100887002&amp;" TargetMode="External"/><Relationship Id="rId3309" Type="http://schemas.openxmlformats.org/officeDocument/2006/relationships/hyperlink" Target="https://cdosuiteplus.us.bank-dns.com/Apps/DealMaintenance/Assets/AssetFacility_Transactions/FacilityTransactions/TransDetail.asp?parm=10759&amp;facility_trans_id=110953743&amp;" TargetMode="External"/><Relationship Id="rId3516" Type="http://schemas.openxmlformats.org/officeDocument/2006/relationships/hyperlink" Target="https://cdosuiteplus.us.bank-dns.com/Apps/DealMaintenance/Assets/AssetFacility_Transactions/Loans/AssetLoan_Transactions/Transactions/TransDetail.asp?parm=10759&amp;issue_trans_id=111734313&amp;" TargetMode="External"/><Relationship Id="rId3723" Type="http://schemas.openxmlformats.org/officeDocument/2006/relationships/hyperlink" Target="https://cdosuiteplus.us.bank-dns.com/Apps/DealMaintenance/Assets/AssetFacility_Transactions/FacilityTransactions/TransDetail.asp?parm=10759&amp;facility_trans_id=118747394&amp;" TargetMode="External"/><Relationship Id="rId3930" Type="http://schemas.openxmlformats.org/officeDocument/2006/relationships/hyperlink" Target="https://cdosuiteplus.us.bank-dns.com/Apps/DealMaintenance/Assets/AssetFacility_Transactions/Loans/AssetLoan_Transactions/Transactions/TransDetail.asp?parm=10759&amp;issue_trans_id=121754879&amp;" TargetMode="External"/><Relationship Id="rId437" Type="http://schemas.openxmlformats.org/officeDocument/2006/relationships/hyperlink" Target="https://cdosuiteplus.us.bank-dns.com/Apps/DealMaintenance/Assets/AssetFacility_Transactions/Loans/AssetLoan_Transactions/Transactions/TransDetail.asp?parm=10759&amp;issue_trans_id=70049159&amp;" TargetMode="External"/><Relationship Id="rId644" Type="http://schemas.openxmlformats.org/officeDocument/2006/relationships/hyperlink" Target="https://cdosuiteplus.us.bank-dns.com/Apps/DealMaintenance/Assets/AssetFacility_Transactions/Loans/AssetLoan_Transactions/Transactions/TransDetail.asp?parm=10759&amp;issue_trans_id=70795141&amp;" TargetMode="External"/><Relationship Id="rId851" Type="http://schemas.openxmlformats.org/officeDocument/2006/relationships/hyperlink" Target="https://cdosuiteplus.us.bank-dns.com/Apps/DealMaintenance/Assets/AssetFacility_Transactions/FacilityTransactions/TransDetail.asp?parm=10759&amp;facility_trans_id=79148112&amp;" TargetMode="External"/><Relationship Id="rId1274" Type="http://schemas.openxmlformats.org/officeDocument/2006/relationships/hyperlink" Target="https://cdosuiteplus.us.bank-dns.com/Apps/DealMaintenance/Assets/AssetFacility_Transactions/Loans/AssetLoan_Transactions/Transactions/TransDetail.asp?parm=10759&amp;issue_trans_id=83969486&amp;" TargetMode="External"/><Relationship Id="rId1481" Type="http://schemas.openxmlformats.org/officeDocument/2006/relationships/hyperlink" Target="https://cdosuiteplus.us.bank-dns.com/Apps/DealMaintenance/Assets/AssetFacility_Transactions/Loans/AssetLoan_Transactions/Transactions/TransDetail.asp?parm=10759&amp;issue_trans_id=79668257&amp;" TargetMode="External"/><Relationship Id="rId2118" Type="http://schemas.openxmlformats.org/officeDocument/2006/relationships/hyperlink" Target="https://cdosuiteplus.us.bank-dns.com/Apps/DealMaintenance/Assets/AssetFacility_Transactions/FacilityTransactions/TransDetail.asp?parm=10759&amp;facility_trans_id=92610994&amp;" TargetMode="External"/><Relationship Id="rId2325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642&amp;" TargetMode="External"/><Relationship Id="rId2532" Type="http://schemas.openxmlformats.org/officeDocument/2006/relationships/hyperlink" Target="https://cdosuiteplus.us.bank-dns.com/Apps/DealMaintenance/Transactions/NonIssueTransactions/EntTransItem.asp?&amp;parm=10759&amp;ent_trans_id=2551791&amp;" TargetMode="External"/><Relationship Id="rId504" Type="http://schemas.openxmlformats.org/officeDocument/2006/relationships/hyperlink" Target="https://cdosuiteplus.us.bank-dns.com/Apps/DealMaintenance/Assets/AssetFacility_Transactions/Loans/AssetLoan_Transactions/Transactions/TransDetail.asp?parm=10759&amp;issue_trans_id=70795485&amp;" TargetMode="External"/><Relationship Id="rId711" Type="http://schemas.openxmlformats.org/officeDocument/2006/relationships/hyperlink" Target="https://cdosuiteplus.us.bank-dns.com/Apps/DealMaintenance/Assets/AssetFacility_Transactions/Loans/AssetLoan_Transactions/Transactions/TransDetail.asp?parm=10759&amp;issue_trans_id=73678559&amp;" TargetMode="External"/><Relationship Id="rId1134" Type="http://schemas.openxmlformats.org/officeDocument/2006/relationships/hyperlink" Target="https://cdosuiteplus.us.bank-dns.com/Apps/DealMaintenance/Assets/AssetFacility_Transactions/FacilityTransactions/TransDetail.asp?parm=10759&amp;facility_trans_id=80904106&amp;" TargetMode="External"/><Relationship Id="rId1341" Type="http://schemas.openxmlformats.org/officeDocument/2006/relationships/hyperlink" Target="https://cdosuiteplus.us.bank-dns.com/Apps/DealMaintenance/Assets/AssetFacility_Transactions/FacilityTransactions/TransDetail.asp?parm=10759&amp;facility_trans_id=86172897&amp;" TargetMode="External"/><Relationship Id="rId1201" Type="http://schemas.openxmlformats.org/officeDocument/2006/relationships/hyperlink" Target="https://cdosuiteplus.us.bank-dns.com/Apps/DealMaintenance/Assets/AssetFacility_Transactions/FacilityTransactions/TransDetail.asp?parm=10759&amp;facility_trans_id=84315394&amp;" TargetMode="External"/><Relationship Id="rId3099" Type="http://schemas.openxmlformats.org/officeDocument/2006/relationships/hyperlink" Target="https://cdosuiteplus.us.bank-dns.com/Apps/DealMaintenance/Assets/AssetFacility_Transactions/Loans/AssetLoan_Transactions/Transactions/TransDetail.asp?parm=10759&amp;issue_trans_id=105554936&amp;" TargetMode="External"/><Relationship Id="rId3166" Type="http://schemas.openxmlformats.org/officeDocument/2006/relationships/hyperlink" Target="https://cdosuiteplus.us.bank-dns.com/Apps/DealMaintenance/Assets/AssetFacility_Transactions/Loans/AssetLoan_Transactions/Transactions/TransDetail.asp?parm=10759&amp;issue_trans_id=109294131&amp;" TargetMode="External"/><Relationship Id="rId3373" Type="http://schemas.openxmlformats.org/officeDocument/2006/relationships/hyperlink" Target="https://cdosuiteplus.us.bank-dns.com/Apps/DealMaintenance/Assets/AssetFacility_Transactions/Loans/AssetLoan_Transactions/Transactions/TransDetail.asp?parm=10759&amp;issue_trans_id=109743655&amp;" TargetMode="External"/><Relationship Id="rId3580" Type="http://schemas.openxmlformats.org/officeDocument/2006/relationships/hyperlink" Target="https://cdosuiteplus.us.bank-dns.com/Apps/DealMaintenance/Assets/AssetFacility_Transactions/Loans/AssetLoan_Transactions/Transactions/TransDetail.asp?parm=10759&amp;issue_trans_id=113394959&amp;" TargetMode="External"/><Relationship Id="rId4217" Type="http://schemas.openxmlformats.org/officeDocument/2006/relationships/hyperlink" Target="https://cdosuiteplus.us.bank-dns.com/Apps/DealMaintenance/Assets/AssetFacility_Transactions/Loans/AssetLoan_Transactions/Transactions/TransDetail.asp?parm=10759&amp;issue_trans_id=125006239&amp;" TargetMode="External"/><Relationship Id="rId294" Type="http://schemas.openxmlformats.org/officeDocument/2006/relationships/hyperlink" Target="https://cdosuiteplus.us.bank-dns.com/Apps/DealMaintenance/Assets/AssetFacility_Transactions/FacilityTransactions/TransDetail.asp?parm=10759&amp;facility_trans_id=67990618&amp;" TargetMode="External"/><Relationship Id="rId2182" Type="http://schemas.openxmlformats.org/officeDocument/2006/relationships/hyperlink" Target="https://cdosuiteplus.us.bank-dns.com/Apps/DealMaintenance/Assets/AssetFacility_Transactions/FacilityTransactions/TransDetail.asp?parm=10759&amp;facility_trans_id=93896357&amp;" TargetMode="External"/><Relationship Id="rId3026" Type="http://schemas.openxmlformats.org/officeDocument/2006/relationships/hyperlink" Target="https://cdosuiteplus.us.bank-dns.com/Apps/DealMaintenance/Assets/AssetFacility_Transactions/FacilityTransactions/TransDetail.asp?parm=10759&amp;facility_trans_id=106717333&amp;" TargetMode="External"/><Relationship Id="rId3233" Type="http://schemas.openxmlformats.org/officeDocument/2006/relationships/hyperlink" Target="https://cdosuiteplus.us.bank-dns.com/Apps/DealMaintenance/Assets/AssetFacility_Transactions/FacilityTransactions/TransDetail.asp?parm=10759&amp;facility_trans_id=110029618&amp;" TargetMode="External"/><Relationship Id="rId154" Type="http://schemas.openxmlformats.org/officeDocument/2006/relationships/hyperlink" Target="https://cdosuiteplus.us.bank-dns.com/Apps/DealMaintenance/Assets/AssetFacility_Transactions/Loans/AssetLoan_Transactions/Transactions/TransDetail.asp?parm=10759&amp;issue_trans_id=65117449&amp;" TargetMode="External"/><Relationship Id="rId361" Type="http://schemas.openxmlformats.org/officeDocument/2006/relationships/hyperlink" Target="https://cdosuiteplus.us.bank-dns.com/Apps/DealMaintenance/Assets/AssetFacility_Transactions/Loans/AssetLoan_Transactions/Transactions/TransDetail.asp?parm=10759&amp;issue_trans_id=68580274&amp;" TargetMode="External"/><Relationship Id="rId2042" Type="http://schemas.openxmlformats.org/officeDocument/2006/relationships/hyperlink" Target="https://cdosuiteplus.us.bank-dns.com/Apps/DealMaintenance/Assets/AssetFacility_Transactions/Loans/AssetLoan_Transactions/Transactions/TransDetail.asp?parm=10759&amp;issue_trans_id=86889294&amp;" TargetMode="External"/><Relationship Id="rId3440" Type="http://schemas.openxmlformats.org/officeDocument/2006/relationships/hyperlink" Target="https://cdosuiteplus.us.bank-dns.com/Apps/DealMaintenance/Assets/AssetFacility_Transactions/Loans/AssetLoan_Transactions/Transactions/TransDetail.asp?parm=10759&amp;issue_trans_id=109365402&amp;" TargetMode="External"/><Relationship Id="rId2999" Type="http://schemas.openxmlformats.org/officeDocument/2006/relationships/hyperlink" Target="https://cdosuiteplus.us.bank-dns.com/Apps/DealMaintenance/Assets/AssetFacility_Transactions/Loans/AssetLoan_Transactions/Transactions/TransDetail.asp?parm=10759&amp;issue_trans_id=104939739&amp;" TargetMode="External"/><Relationship Id="rId3300" Type="http://schemas.openxmlformats.org/officeDocument/2006/relationships/hyperlink" Target="https://cdosuiteplus.us.bank-dns.com/Apps/DealMaintenance/Assets/AssetFacility_Transactions/Loans/AssetLoan_Transactions/Transactions/TransDetail.asp?parm=10759&amp;issue_trans_id=111631909&amp;" TargetMode="External"/><Relationship Id="rId221" Type="http://schemas.openxmlformats.org/officeDocument/2006/relationships/hyperlink" Target="https://cdosuiteplus.us.bank-dns.com/Apps/DealMaintenance/Assets/AssetFacility_Transactions/FacilityTransactions/TransDetail.asp?parm=10759&amp;facility_trans_id=65874297&amp;" TargetMode="External"/><Relationship Id="rId2859" Type="http://schemas.openxmlformats.org/officeDocument/2006/relationships/hyperlink" Target="https://cdosuiteplus.us.bank-dns.com/Apps/DealMaintenance/Assets/AssetFacility_Transactions/Loans/AssetLoan_Transactions/Transactions/TransDetail.asp?parm=10759&amp;issue_trans_id=102737554&amp;" TargetMode="External"/><Relationship Id="rId1668" Type="http://schemas.openxmlformats.org/officeDocument/2006/relationships/hyperlink" Target="https://cdosuiteplus.us.bank-dns.com/Apps/DealMaintenance/Assets/AssetFacility_Transactions/Loans/AssetLoan_Transactions/Transactions/TransDetail.asp?parm=10759&amp;issue_trans_id=87414312&amp;" TargetMode="External"/><Relationship Id="rId1875" Type="http://schemas.openxmlformats.org/officeDocument/2006/relationships/hyperlink" Target="https://cdosuiteplus.us.bank-dns.com/Apps/DealMaintenance/Assets/AssetFacility_Transactions/Loans/AssetLoan_Transactions/Transactions/TransDetail.asp?parm=10759&amp;issue_trans_id=90707597&amp;" TargetMode="External"/><Relationship Id="rId2719" Type="http://schemas.openxmlformats.org/officeDocument/2006/relationships/hyperlink" Target="https://cdosuiteplus.us.bank-dns.com/Apps/DealMaintenance/Assets/AssetFacility_Transactions/Loans/AssetLoan_Transactions/Transactions/TransDetail.asp?parm=10759&amp;issue_trans_id=94086293&amp;" TargetMode="External"/><Relationship Id="rId4074" Type="http://schemas.openxmlformats.org/officeDocument/2006/relationships/hyperlink" Target="https://cdosuiteplus.us.bank-dns.com/Apps/DealMaintenance/Assets/AssetFacility_Transactions/Loans/AssetLoan_Transactions/Transactions/TransDetail.asp?parm=10759&amp;issue_trans_id=123107558&amp;" TargetMode="External"/><Relationship Id="rId4281" Type="http://schemas.openxmlformats.org/officeDocument/2006/relationships/hyperlink" Target="https://cdosuiteplus.us.bank-dns.com/Apps/DealMaintenance/Transactions/NonIssueTransactions/EntTransItem.asp?&amp;parm=10759&amp;ent_trans_id=3138265&amp;" TargetMode="External"/><Relationship Id="rId1528" Type="http://schemas.openxmlformats.org/officeDocument/2006/relationships/hyperlink" Target="https://cdosuiteplus.us.bank-dns.com/Apps/DealMaintenance/Assets/AssetFacility_Transactions/Loans/AssetLoan_Transactions/Transactions/TransDetail.asp?parm=10759&amp;issue_trans_id=80465784&amp;" TargetMode="External"/><Relationship Id="rId2926" Type="http://schemas.openxmlformats.org/officeDocument/2006/relationships/hyperlink" Target="https://cdosuiteplus.us.bank-dns.com/Apps/DealMaintenance/Assets/AssetFacility_Transactions/Loans/AssetLoan_Transactions/Transactions/TransDetail.asp?parm=10759&amp;issue_trans_id=103750197&amp;" TargetMode="External"/><Relationship Id="rId3090" Type="http://schemas.openxmlformats.org/officeDocument/2006/relationships/hyperlink" Target="https://cdosuiteplus.us.bank-dns.com/Apps/DealMaintenance/Assets/AssetFacility_Transactions/FacilityTransactions/TransDetail.asp?parm=10759&amp;facility_trans_id=107698942&amp;" TargetMode="External"/><Relationship Id="rId4141" Type="http://schemas.openxmlformats.org/officeDocument/2006/relationships/hyperlink" Target="https://cdosuiteplus.us.bank-dns.com/Apps/DealMaintenance/Assets/AssetFacility_Transactions/Loans/AssetLoan_Transactions/Transactions/TransDetail.asp?parm=10759&amp;issue_trans_id=125819583&amp;" TargetMode="External"/><Relationship Id="rId1735" Type="http://schemas.openxmlformats.org/officeDocument/2006/relationships/hyperlink" Target="https://cdosuiteplus.us.bank-dns.com/Apps/DealMaintenance/Assets/AssetFacility_Transactions/FacilityTransactions/TransDetail.asp?parm=10759&amp;facility_trans_id=88894519&amp;" TargetMode="External"/><Relationship Id="rId1942" Type="http://schemas.openxmlformats.org/officeDocument/2006/relationships/hyperlink" Target="https://cdosuiteplus.us.bank-dns.com/Apps/DealMaintenance/Assets/AssetFacility_Transactions/FacilityTransactions/TransDetail.asp?parm=10759&amp;facility_trans_id=91022282&amp;" TargetMode="External"/><Relationship Id="rId4001" Type="http://schemas.openxmlformats.org/officeDocument/2006/relationships/hyperlink" Target="https://cdosuiteplus.us.bank-dns.com/Apps/DealMaintenance/Assets/AssetFacility_Transactions/Loans/AssetLoan_Transactions/Transactions/TransDetail.asp?parm=10759&amp;issue_trans_id=122047261&amp;" TargetMode="External"/><Relationship Id="rId27" Type="http://schemas.openxmlformats.org/officeDocument/2006/relationships/hyperlink" Target="https://cdosuiteplus.us.bank-dns.com/Apps/DealMaintenance/Assets/AssetFacility_Transactions/Loans/AssetLoan_Transactions/Transactions/TransDetail.asp?parm=10759&amp;issue_trans_id=62564037&amp;" TargetMode="External"/><Relationship Id="rId1802" Type="http://schemas.openxmlformats.org/officeDocument/2006/relationships/hyperlink" Target="https://cdosuiteplus.us.bank-dns.com/Apps/DealMaintenance/Assets/AssetFacility_Transactions/FacilityTransactions/TransDetail.asp?parm=10759&amp;facility_trans_id=89839802&amp;" TargetMode="External"/><Relationship Id="rId3767" Type="http://schemas.openxmlformats.org/officeDocument/2006/relationships/hyperlink" Target="https://cdosuiteplus.us.bank-dns.com/Apps/DealMaintenance/Assets/AssetFacility_Transactions/Loans/AssetLoan_Transactions/Transactions/TransDetail.asp?parm=10759&amp;issue_trans_id=116237389&amp;" TargetMode="External"/><Relationship Id="rId3974" Type="http://schemas.openxmlformats.org/officeDocument/2006/relationships/hyperlink" Target="https://cdosuiteplus.us.bank-dns.com/Apps/DealMaintenance/Assets/AssetFacility_Transactions/FacilityTransactions/TransDetail.asp?parm=10759&amp;facility_trans_id=122647093&amp;" TargetMode="External"/><Relationship Id="rId688" Type="http://schemas.openxmlformats.org/officeDocument/2006/relationships/hyperlink" Target="https://cdosuiteplus.us.bank-dns.com/Apps/DealMaintenance/Assets/AssetFacility_Transactions/Loans/AssetLoan_Transactions/Transactions/TransDetail.asp?parm=10759&amp;issue_trans_id=76363384&amp;" TargetMode="External"/><Relationship Id="rId895" Type="http://schemas.openxmlformats.org/officeDocument/2006/relationships/hyperlink" Target="https://cdosuiteplus.us.bank-dns.com/Apps/DealMaintenance/Assets/AssetFacility_Transactions/FacilityTransactions/TransDetail.asp?parm=10759&amp;facility_trans_id=79557322&amp;" TargetMode="External"/><Relationship Id="rId2369" Type="http://schemas.openxmlformats.org/officeDocument/2006/relationships/hyperlink" Target="https://cdosuiteplus.us.bank-dns.com/Apps/DealMaintenance/Assets/AssetFacility_Transactions/Loans/AssetLoan_Transactions/Transactions/TransDetail.asp?parm=10759&amp;issue_trans_id=94660036&amp;" TargetMode="External"/><Relationship Id="rId2576" Type="http://schemas.openxmlformats.org/officeDocument/2006/relationships/hyperlink" Target="https://cdosuiteplus.us.bank-dns.com/Apps/DealMaintenance/Assets/AssetFacility_Transactions/Loans/AssetLoan_Transactions/Transactions/TransDetail.asp?parm=10759&amp;issue_trans_id=94028399&amp;" TargetMode="External"/><Relationship Id="rId2783" Type="http://schemas.openxmlformats.org/officeDocument/2006/relationships/hyperlink" Target="https://cdosuiteplus.us.bank-dns.com/Apps/DealMaintenance/Transactions/NonIssueTransactions/EntTransItem.asp?&amp;parm=10759&amp;ent_trans_id=2632548&amp;" TargetMode="External"/><Relationship Id="rId2990" Type="http://schemas.openxmlformats.org/officeDocument/2006/relationships/hyperlink" Target="https://cdosuiteplus.us.bank-dns.com/Apps/DealMaintenance/Assets/AssetFacility_Transactions/Loans/AssetLoan_Transactions/Transactions/TransDetail.asp?parm=10759&amp;issue_trans_id=104894001&amp;" TargetMode="External"/><Relationship Id="rId3627" Type="http://schemas.openxmlformats.org/officeDocument/2006/relationships/hyperlink" Target="https://cdosuiteplus.us.bank-dns.com/Apps/DealMaintenance/Assets/AssetFacility_Transactions/Loans/AssetLoan_Transactions/Transactions/TransDetail.asp?parm=10759&amp;issue_trans_id=111646729&amp;" TargetMode="External"/><Relationship Id="rId3834" Type="http://schemas.openxmlformats.org/officeDocument/2006/relationships/hyperlink" Target="https://cdosuiteplus.us.bank-dns.com/Apps/DealMaintenance/Assets/AssetFacility_Transactions/Loans/AssetLoan_Transactions/Transactions/TransDetail.asp?parm=10759&amp;issue_trans_id=117305074&amp;" TargetMode="External"/><Relationship Id="rId548" Type="http://schemas.openxmlformats.org/officeDocument/2006/relationships/hyperlink" Target="https://cdosuiteplus.us.bank-dns.com/Apps/DealMaintenance/Assets/AssetFacility_Transactions/Loans/AssetLoan_Transactions/Transactions/TransDetail.asp?parm=10759&amp;issue_trans_id=71188454&amp;" TargetMode="External"/><Relationship Id="rId755" Type="http://schemas.openxmlformats.org/officeDocument/2006/relationships/hyperlink" Target="https://cdosuiteplus.us.bank-dns.com/Apps/DealMaintenance/Assets/AssetFacility_Transactions/Loans/AssetLoan_Transactions/Transactions/TransDetail.asp?parm=10759&amp;issue_trans_id=76573971&amp;" TargetMode="External"/><Relationship Id="rId962" Type="http://schemas.openxmlformats.org/officeDocument/2006/relationships/hyperlink" Target="https://cdosuiteplus.us.bank-dns.com/Apps/DealMaintenance/Assets/AssetFacility_Transactions/FacilityTransactions/TransDetail.asp?parm=10759&amp;facility_trans_id=78511746&amp;" TargetMode="External"/><Relationship Id="rId1178" Type="http://schemas.openxmlformats.org/officeDocument/2006/relationships/hyperlink" Target="https://cdosuiteplus.us.bank-dns.com/Apps/DealMaintenance/Assets/AssetFacility_Transactions/Loans/AssetLoan_Transactions/Transactions/TransDetail.asp?parm=10759&amp;issue_trans_id=83003783&amp;" TargetMode="External"/><Relationship Id="rId1385" Type="http://schemas.openxmlformats.org/officeDocument/2006/relationships/hyperlink" Target="https://cdosuiteplus.us.bank-dns.com/Apps/DealMaintenance/Assets/AssetFacility_Transactions/Loans/AssetLoan_Transactions/Transactions/TransDetail.asp?parm=10759&amp;issue_trans_id=85985462&amp;" TargetMode="External"/><Relationship Id="rId1592" Type="http://schemas.openxmlformats.org/officeDocument/2006/relationships/hyperlink" Target="https://cdosuiteplus.us.bank-dns.com/Apps/DealMaintenance/Assets/AssetFacility_Transactions/FacilityTransactions/TransDetail.asp?parm=10759&amp;facility_trans_id=86294891&amp;" TargetMode="External"/><Relationship Id="rId2229" Type="http://schemas.openxmlformats.org/officeDocument/2006/relationships/hyperlink" Target="https://cdosuiteplus.us.bank-dns.com/Apps/DealMaintenance/Assets/AssetFacility_Transactions/FacilityTransactions/TransDetail.asp?parm=10759&amp;facility_trans_id=94382134&amp;" TargetMode="External"/><Relationship Id="rId2436" Type="http://schemas.openxmlformats.org/officeDocument/2006/relationships/hyperlink" Target="https://cdosuiteplus.us.bank-dns.com/Apps/DealMaintenance/Assets/AssetFacility_Transactions/Loans/AssetLoan_Transactions/Transactions/TransDetail.asp?parm=10759&amp;issue_trans_id=90649755&amp;" TargetMode="External"/><Relationship Id="rId2643" Type="http://schemas.openxmlformats.org/officeDocument/2006/relationships/hyperlink" Target="https://cdosuiteplus.us.bank-dns.com/Apps/DealMaintenance/Assets/AssetFacility_Transactions/FacilityTransactions/TransDetail.asp?parm=10759&amp;facility_trans_id=100371573&amp;" TargetMode="External"/><Relationship Id="rId2850" Type="http://schemas.openxmlformats.org/officeDocument/2006/relationships/hyperlink" Target="https://cdosuiteplus.us.bank-dns.com/Apps/DealMaintenance/Assets/AssetFacility_Transactions/Loans/AssetLoan_Transactions/Transactions/TransDetail.asp?parm=10759&amp;issue_trans_id=101966067&amp;" TargetMode="External"/><Relationship Id="rId91" Type="http://schemas.openxmlformats.org/officeDocument/2006/relationships/hyperlink" Target="https://cdosuiteplus.us.bank-dns.com/Apps/DealMaintenance/Assets/AssetFacility_Transactions/FacilityTransactions/TransDetail.asp?parm=10759&amp;facility_trans_id=64961829&amp;" TargetMode="External"/><Relationship Id="rId408" Type="http://schemas.openxmlformats.org/officeDocument/2006/relationships/hyperlink" Target="https://cdosuiteplus.us.bank-dns.com/Apps/DealMaintenance/Transactions/NonIssueTransactions/EntTransItem.asp?&amp;parm=10759&amp;ent_trans_id=2005180&amp;" TargetMode="External"/><Relationship Id="rId615" Type="http://schemas.openxmlformats.org/officeDocument/2006/relationships/hyperlink" Target="https://cdosuiteplus.us.bank-dns.com/Apps/DealMaintenance/Assets/AssetFacility_Transactions/FacilityTransactions/TransDetail.asp?parm=10759&amp;facility_trans_id=74725004&amp;" TargetMode="External"/><Relationship Id="rId822" Type="http://schemas.openxmlformats.org/officeDocument/2006/relationships/hyperlink" Target="https://cdosuiteplus.us.bank-dns.com/Apps/DealMaintenance/Assets/AssetFacility_Transactions/Loans/AssetLoan_Transactions/Transactions/TransDetail.asp?parm=10759&amp;issue_trans_id=76665699&amp;" TargetMode="External"/><Relationship Id="rId1038" Type="http://schemas.openxmlformats.org/officeDocument/2006/relationships/hyperlink" Target="https://cdosuiteplus.us.bank-dns.com/Apps/DealMaintenance/Assets/AssetFacility_Transactions/FacilityTransactions/TransDetail.asp?parm=10759&amp;facility_trans_id=82329865&amp;" TargetMode="External"/><Relationship Id="rId1245" Type="http://schemas.openxmlformats.org/officeDocument/2006/relationships/hyperlink" Target="https://cdosuiteplus.us.bank-dns.com/Apps/DealMaintenance/Assets/AssetFacility_Transactions/Loans/AssetLoan_Transactions/Transactions/TransDetail.asp?parm=10759&amp;issue_trans_id=81841762&amp;" TargetMode="External"/><Relationship Id="rId1452" Type="http://schemas.openxmlformats.org/officeDocument/2006/relationships/hyperlink" Target="https://cdosuiteplus.us.bank-dns.com/Apps/DealMaintenance/Assets/AssetFacility_Transactions/Loans/AssetLoan_Transactions/Transactions/TransDetail.asp?parm=10759&amp;issue_trans_id=78606584&amp;" TargetMode="External"/><Relationship Id="rId2503" Type="http://schemas.openxmlformats.org/officeDocument/2006/relationships/hyperlink" Target="https://cdosuiteplus.us.bank-dns.com/Apps/DealMaintenance/Assets/AssetFacility_Transactions/FacilityTransactions/TransDetail.asp?parm=10759&amp;facility_trans_id=98133891&amp;" TargetMode="External"/><Relationship Id="rId3901" Type="http://schemas.openxmlformats.org/officeDocument/2006/relationships/hyperlink" Target="https://cdosuiteplus.us.bank-dns.com/Apps/DealMaintenance/Assets/AssetFacility_Transactions/FacilityTransactions/TransDetail.asp?parm=10759&amp;facility_trans_id=121494827&amp;" TargetMode="External"/><Relationship Id="rId1105" Type="http://schemas.openxmlformats.org/officeDocument/2006/relationships/hyperlink" Target="https://cdosuiteplus.us.bank-dns.com/Apps/DealMaintenance/Assets/AssetFacility_Transactions/FacilityTransactions/TransDetail.asp?parm=10759&amp;facility_trans_id=82882895&amp;" TargetMode="External"/><Relationship Id="rId1312" Type="http://schemas.openxmlformats.org/officeDocument/2006/relationships/hyperlink" Target="https://cdosuiteplus.us.bank-dns.com/Apps/DealMaintenance/Assets/AssetFacility_Transactions/FacilityTransactions/TransDetail.asp?parm=10759&amp;facility_trans_id=85800773&amp;" TargetMode="External"/><Relationship Id="rId2710" Type="http://schemas.openxmlformats.org/officeDocument/2006/relationships/hyperlink" Target="https://cdosuiteplus.us.bank-dns.com/Apps/DealMaintenance/Transactions/NonIssueTransactions/EntTransItem.asp?&amp;parm=10759&amp;ent_trans_id=2620242&amp;" TargetMode="External"/><Relationship Id="rId3277" Type="http://schemas.openxmlformats.org/officeDocument/2006/relationships/hyperlink" Target="https://cdosuiteplus.us.bank-dns.com/Apps/DealMaintenance/Assets/AssetFacility_Transactions/Loans/AssetLoan_Transactions/Transactions/TransDetail.asp?parm=10759&amp;issue_trans_id=109257484&amp;" TargetMode="External"/><Relationship Id="rId198" Type="http://schemas.openxmlformats.org/officeDocument/2006/relationships/hyperlink" Target="https://cdosuiteplus.us.bank-dns.com/Apps/DealMaintenance/Assets/AssetFacility_Transactions/Loans/AssetLoan_Transactions/Transactions/TransDetail.asp?parm=10759&amp;issue_trans_id=65858348&amp;" TargetMode="External"/><Relationship Id="rId2086" Type="http://schemas.openxmlformats.org/officeDocument/2006/relationships/hyperlink" Target="https://cdosuiteplus.us.bank-dns.com/Apps/DealMaintenance/Assets/AssetFacility_Transactions/Loans/AssetLoan_Transactions/Transactions/TransDetail.asp?parm=10759&amp;issue_trans_id=91526364&amp;" TargetMode="External"/><Relationship Id="rId3484" Type="http://schemas.openxmlformats.org/officeDocument/2006/relationships/hyperlink" Target="https://cdosuiteplus.us.bank-dns.com/Apps/DealMaintenance/Assets/AssetFacility_Transactions/FacilityTransactions/TransDetail.asp?parm=10759&amp;facility_trans_id=114527183&amp;" TargetMode="External"/><Relationship Id="rId3691" Type="http://schemas.openxmlformats.org/officeDocument/2006/relationships/hyperlink" Target="https://cdosuiteplus.us.bank-dns.com/Apps/DealMaintenance/Assets/AssetFacility_Transactions/FacilityTransactions/TransDetail.asp?parm=10759&amp;facility_trans_id=118240159&amp;" TargetMode="External"/><Relationship Id="rId2293" Type="http://schemas.openxmlformats.org/officeDocument/2006/relationships/hyperlink" Target="https://cdosuiteplus.us.bank-dns.com/Apps/DealMaintenance/Assets/AssetFacility_Transactions/Loans/AssetLoan_Transactions/Transactions/TransDetail.asp?parm=10759&amp;issue_trans_id=92560597&amp;" TargetMode="External"/><Relationship Id="rId3137" Type="http://schemas.openxmlformats.org/officeDocument/2006/relationships/hyperlink" Target="https://cdosuiteplus.us.bank-dns.com/Apps/DealMaintenance/Assets/AssetFacility_Transactions/Loans/AssetLoan_Transactions/Transactions/TransDetail.asp?parm=10759&amp;issue_trans_id=104097640&amp;" TargetMode="External"/><Relationship Id="rId3344" Type="http://schemas.openxmlformats.org/officeDocument/2006/relationships/hyperlink" Target="https://cdosuiteplus.us.bank-dns.com/Apps/DealMaintenance/Assets/AssetFacility_Transactions/FacilityTransactions/TransDetail.asp?parm=10759&amp;facility_trans_id=112204181&amp;" TargetMode="External"/><Relationship Id="rId3551" Type="http://schemas.openxmlformats.org/officeDocument/2006/relationships/hyperlink" Target="https://cdosuiteplus.us.bank-dns.com/Apps/DealMaintenance/Assets/AssetFacility_Transactions/FacilityTransactions/TransDetail.asp?parm=10759&amp;facility_trans_id=115894862&amp;" TargetMode="External"/><Relationship Id="rId265" Type="http://schemas.openxmlformats.org/officeDocument/2006/relationships/hyperlink" Target="https://cdosuiteplus.us.bank-dns.com/Apps/DealMaintenance/Assets/AssetFacility_Transactions/Loans/AssetLoan_Transactions/Transactions/TransDetail.asp?parm=10759&amp;issue_trans_id=65502013&amp;" TargetMode="External"/><Relationship Id="rId472" Type="http://schemas.openxmlformats.org/officeDocument/2006/relationships/hyperlink" Target="https://cdosuiteplus.us.bank-dns.com/Apps/DealMaintenance/Assets/AssetFacility_Transactions/FacilityTransactions/TransDetail.asp?parm=10759&amp;facility_trans_id=71440728&amp;" TargetMode="External"/><Relationship Id="rId2153" Type="http://schemas.openxmlformats.org/officeDocument/2006/relationships/hyperlink" Target="https://cdosuiteplus.us.bank-dns.com/Apps/DealMaintenance/Assets/AssetFacility_Transactions/FacilityTransactions/TransDetail.asp?parm=10759&amp;facility_trans_id=93818788&amp;" TargetMode="External"/><Relationship Id="rId2360" Type="http://schemas.openxmlformats.org/officeDocument/2006/relationships/hyperlink" Target="https://cdosuiteplus.us.bank-dns.com/Apps/DealMaintenance/Assets/AssetFacility_Transactions/FacilityTransactions/TransDetail.asp?parm=10759&amp;facility_trans_id=95648017&amp;" TargetMode="External"/><Relationship Id="rId3204" Type="http://schemas.openxmlformats.org/officeDocument/2006/relationships/hyperlink" Target="https://cdosuiteplus.us.bank-dns.com/Apps/DealMaintenance/Assets/AssetFacility_Transactions/Loans/AssetLoan_Transactions/Transactions/TransDetail.asp?parm=10759&amp;issue_trans_id=109655975&amp;" TargetMode="External"/><Relationship Id="rId3411" Type="http://schemas.openxmlformats.org/officeDocument/2006/relationships/hyperlink" Target="https://cdosuiteplus.us.bank-dns.com/Apps/DealMaintenance/Assets/AssetFacility_Transactions/Loans/AssetLoan_Transactions/Transactions/TransDetail.asp?parm=10759&amp;issue_trans_id=103936168&amp;" TargetMode="External"/><Relationship Id="rId125" Type="http://schemas.openxmlformats.org/officeDocument/2006/relationships/hyperlink" Target="https://cdosuiteplus.us.bank-dns.com/Apps/DealMaintenance/Assets/AssetFacility_Transactions/Loans/AssetLoan_Transactions/Transactions/TransDetail.asp?parm=10759&amp;issue_trans_id=64178909&amp;" TargetMode="External"/><Relationship Id="rId332" Type="http://schemas.openxmlformats.org/officeDocument/2006/relationships/hyperlink" Target="https://cdosuiteplus.us.bank-dns.com/Apps/DealMaintenance/Assets/AssetFacility_Transactions/Loans/AssetLoan_Transactions/Transactions/TransDetail.asp?parm=10759&amp;issue_trans_id=67295762&amp;" TargetMode="External"/><Relationship Id="rId2013" Type="http://schemas.openxmlformats.org/officeDocument/2006/relationships/hyperlink" Target="https://cdosuiteplus.us.bank-dns.com/Apps/DealMaintenance/Transactions/NonIssueTransactions/EntTransItem.asp?&amp;parm=10759&amp;ent_trans_id=2457343&amp;" TargetMode="External"/><Relationship Id="rId2220" Type="http://schemas.openxmlformats.org/officeDocument/2006/relationships/hyperlink" Target="https://cdosuiteplus.us.bank-dns.com/Apps/DealMaintenance/Assets/AssetFacility_Transactions/FacilityTransactions/TransDetail.asp?parm=10759&amp;facility_trans_id=94379788&amp;" TargetMode="External"/><Relationship Id="rId4185" Type="http://schemas.openxmlformats.org/officeDocument/2006/relationships/hyperlink" Target="https://cdosuiteplus.us.bank-dns.com/Apps/DealMaintenance/Assets/AssetFacility_Transactions/FacilityTransactions/TransDetail.asp?parm=10759&amp;facility_trans_id=125797386&amp;" TargetMode="External"/><Relationship Id="rId1779" Type="http://schemas.openxmlformats.org/officeDocument/2006/relationships/hyperlink" Target="https://cdosuiteplus.us.bank-dns.com/Apps/DealMaintenance/Assets/AssetFacility_Transactions/FacilityTransactions/TransDetail.asp?parm=10759&amp;facility_trans_id=88653897&amp;" TargetMode="External"/><Relationship Id="rId1986" Type="http://schemas.openxmlformats.org/officeDocument/2006/relationships/hyperlink" Target="https://cdosuiteplus.us.bank-dns.com/Apps/DealMaintenance/Assets/AssetFacility_Transactions/Loans/AssetLoan_Transactions/Transactions/TransDetail.asp?parm=10759&amp;issue_trans_id=90926354&amp;" TargetMode="External"/><Relationship Id="rId4045" Type="http://schemas.openxmlformats.org/officeDocument/2006/relationships/hyperlink" Target="https://cdosuiteplus.us.bank-dns.com/Apps/DealMaintenance/Assets/AssetFacility_Transactions/FacilityTransactions/TransDetail.asp?parm=10759&amp;facility_trans_id=123929658&amp;" TargetMode="External"/><Relationship Id="rId4252" Type="http://schemas.openxmlformats.org/officeDocument/2006/relationships/hyperlink" Target="https://cdosuiteplus.us.bank-dns.com/Apps/DealMaintenance/Assets/AssetFacility_Transactions/FacilityTransactions/TransDetail.asp?parm=10759&amp;facility_trans_id=125735670&amp;" TargetMode="External"/><Relationship Id="rId1639" Type="http://schemas.openxmlformats.org/officeDocument/2006/relationships/hyperlink" Target="https://cdosuiteplus.us.bank-dns.com/Apps/DealMaintenance/Assets/AssetFacility_Transactions/Loans/AssetLoan_Transactions/Transactions/TransDetail.asp?parm=10759&amp;issue_trans_id=84411879&amp;" TargetMode="External"/><Relationship Id="rId1846" Type="http://schemas.openxmlformats.org/officeDocument/2006/relationships/hyperlink" Target="https://cdosuiteplus.us.bank-dns.com/Apps/DealMaintenance/Assets/AssetFacility_Transactions/Loans/AssetLoan_Transactions/Transactions/TransDetail.asp?parm=10759&amp;issue_trans_id=85540164&amp;" TargetMode="External"/><Relationship Id="rId3061" Type="http://schemas.openxmlformats.org/officeDocument/2006/relationships/hyperlink" Target="https://cdosuiteplus.us.bank-dns.com/Apps/DealMaintenance/Assets/AssetFacility_Transactions/FacilityTransactions/TransDetail.asp?parm=10759&amp;facility_trans_id=106942832&amp;" TargetMode="External"/><Relationship Id="rId1706" Type="http://schemas.openxmlformats.org/officeDocument/2006/relationships/hyperlink" Target="https://cdosuiteplus.us.bank-dns.com/Apps/DealMaintenance/Assets/AssetFacility_Transactions/Loans/AssetLoan_Transactions/Transactions/TransDetail.asp?parm=10759&amp;issue_trans_id=87721916&amp;" TargetMode="External"/><Relationship Id="rId1913" Type="http://schemas.openxmlformats.org/officeDocument/2006/relationships/hyperlink" Target="https://cdosuiteplus.us.bank-dns.com/Apps/DealMaintenance/Transactions/NonIssueTransactions/EntTransItem.asp?&amp;parm=10759&amp;ent_trans_id=2420703&amp;" TargetMode="External"/><Relationship Id="rId4112" Type="http://schemas.openxmlformats.org/officeDocument/2006/relationships/hyperlink" Target="https://cdosuiteplus.us.bank-dns.com/Apps/DealMaintenance/Assets/AssetFacility_Transactions/FacilityTransactions/TransDetail.asp?parm=10759&amp;facility_trans_id=125585297&amp;" TargetMode="External"/><Relationship Id="rId3878" Type="http://schemas.openxmlformats.org/officeDocument/2006/relationships/hyperlink" Target="https://cdosuiteplus.us.bank-dns.com/Apps/DealMaintenance/Assets/AssetFacility_Transactions/FacilityTransactions/TransDetail.asp?parm=10759&amp;facility_trans_id=120741673&amp;" TargetMode="External"/><Relationship Id="rId799" Type="http://schemas.openxmlformats.org/officeDocument/2006/relationships/hyperlink" Target="https://cdosuiteplus.us.bank-dns.com/Apps/DealMaintenance/Assets/AssetFacility_Transactions/FacilityTransactions/TransDetail.asp?parm=10759&amp;facility_trans_id=78000346&amp;" TargetMode="External"/><Relationship Id="rId2687" Type="http://schemas.openxmlformats.org/officeDocument/2006/relationships/hyperlink" Target="https://cdosuiteplus.us.bank-dns.com/Apps/DealMaintenance/Assets/AssetFacility_Transactions/FacilityTransactions/TransDetail.asp?parm=10759&amp;facility_trans_id=100492410&amp;" TargetMode="External"/><Relationship Id="rId2894" Type="http://schemas.openxmlformats.org/officeDocument/2006/relationships/hyperlink" Target="https://cdosuiteplus.us.bank-dns.com/Apps/DealMaintenance/Assets/AssetFacility_Transactions/FacilityTransactions/TransDetail.asp?parm=10759&amp;facility_trans_id=104410237&amp;" TargetMode="External"/><Relationship Id="rId3738" Type="http://schemas.openxmlformats.org/officeDocument/2006/relationships/hyperlink" Target="https://cdosuiteplus.us.bank-dns.com/Apps/DealMaintenance/Assets/AssetFacility_Transactions/Loans/AssetLoan_Transactions/Transactions/TransDetail.asp?parm=10759&amp;issue_trans_id=117879646&amp;" TargetMode="External"/><Relationship Id="rId659" Type="http://schemas.openxmlformats.org/officeDocument/2006/relationships/hyperlink" Target="https://cdosuiteplus.us.bank-dns.com/Apps/DealMaintenance/Assets/AssetFacility_Transactions/FacilityTransactions/TransDetail.asp?parm=10759&amp;facility_trans_id=74613600&amp;" TargetMode="External"/><Relationship Id="rId866" Type="http://schemas.openxmlformats.org/officeDocument/2006/relationships/hyperlink" Target="https://cdosuiteplus.us.bank-dns.com/Apps/DealMaintenance/Assets/AssetFacility_Transactions/Loans/AssetLoan_Transactions/Transactions/TransDetail.asp?parm=10759&amp;issue_trans_id=76485722&amp;" TargetMode="External"/><Relationship Id="rId1289" Type="http://schemas.openxmlformats.org/officeDocument/2006/relationships/hyperlink" Target="https://cdosuiteplus.us.bank-dns.com/Apps/DealMaintenance/Assets/AssetFacility_Transactions/FacilityTransactions/TransDetail.asp?parm=10759&amp;facility_trans_id=84583725&amp;" TargetMode="External"/><Relationship Id="rId1496" Type="http://schemas.openxmlformats.org/officeDocument/2006/relationships/hyperlink" Target="https://cdosuiteplus.us.bank-dns.com/Apps/DealMaintenance/Assets/AssetFacility_Transactions/Loans/AssetLoan_Transactions/Transactions/TransDetail.asp?parm=10759&amp;issue_trans_id=85566622&amp;" TargetMode="External"/><Relationship Id="rId2547" Type="http://schemas.openxmlformats.org/officeDocument/2006/relationships/hyperlink" Target="https://cdosuiteplus.us.bank-dns.com/Apps/DealMaintenance/Assets/AssetFacility_Transactions/Loans/AssetLoan_Transactions/Transactions/TransDetail.asp?parm=10759&amp;issue_trans_id=93072162&amp;" TargetMode="External"/><Relationship Id="rId3945" Type="http://schemas.openxmlformats.org/officeDocument/2006/relationships/hyperlink" Target="https://cdosuiteplus.us.bank-dns.com/Apps/DealMaintenance/Assets/AssetFacility_Transactions/Loans/AssetLoan_Transactions/Transactions/TransDetail.asp?parm=10759&amp;issue_trans_id=117507038&amp;" TargetMode="External"/><Relationship Id="rId519" Type="http://schemas.openxmlformats.org/officeDocument/2006/relationships/hyperlink" Target="https://cdosuiteplus.us.bank-dns.com/Apps/DealMaintenance/Assets/AssetFacility_Transactions/Loans/AssetLoan_Transactions/Transactions/TransDetail.asp?parm=10759&amp;issue_trans_id=72535294&amp;" TargetMode="External"/><Relationship Id="rId1149" Type="http://schemas.openxmlformats.org/officeDocument/2006/relationships/hyperlink" Target="https://cdosuiteplus.us.bank-dns.com/Apps/DealMaintenance/Assets/AssetFacility_Transactions/Loans/AssetLoan_Transactions/Transactions/TransDetail.asp?parm=10759&amp;issue_trans_id=83549291&amp;" TargetMode="External"/><Relationship Id="rId1356" Type="http://schemas.openxmlformats.org/officeDocument/2006/relationships/hyperlink" Target="https://cdosuiteplus.us.bank-dns.com/Apps/DealMaintenance/Assets/AssetFacility_Transactions/Loans/AssetLoan_Transactions/Transactions/TransDetail.asp?parm=10759&amp;issue_trans_id=81965575&amp;" TargetMode="External"/><Relationship Id="rId2754" Type="http://schemas.openxmlformats.org/officeDocument/2006/relationships/hyperlink" Target="https://cdosuiteplus.us.bank-dns.com/Apps/DealMaintenance/Assets/AssetFacility_Transactions/FacilityTransactions/TransDetail.asp?parm=10759&amp;facility_trans_id=101623454&amp;" TargetMode="External"/><Relationship Id="rId2961" Type="http://schemas.openxmlformats.org/officeDocument/2006/relationships/hyperlink" Target="https://cdosuiteplus.us.bank-dns.com/Apps/DealMaintenance/Assets/AssetFacility_Transactions/Loans/AssetLoan_Transactions/Transactions/TransDetail.asp?parm=10759&amp;issue_trans_id=104588578&amp;" TargetMode="External"/><Relationship Id="rId3805" Type="http://schemas.openxmlformats.org/officeDocument/2006/relationships/hyperlink" Target="https://cdosuiteplus.us.bank-dns.com/Apps/DealMaintenance/Assets/AssetFacility_Transactions/FacilityTransactions/TransDetail.asp?parm=10759&amp;facility_trans_id=120381235&amp;" TargetMode="External"/><Relationship Id="rId726" Type="http://schemas.openxmlformats.org/officeDocument/2006/relationships/hyperlink" Target="https://cdosuiteplus.us.bank-dns.com/Apps/DealMaintenance/Transactions/CashAccountTransfer/AccTransferMainItem.asp?action=LINK&amp;parm=10759&amp;transf_id=408794&amp;" TargetMode="External"/><Relationship Id="rId933" Type="http://schemas.openxmlformats.org/officeDocument/2006/relationships/hyperlink" Target="https://cdosuiteplus.us.bank-dns.com/Apps/DealMaintenance/Assets/AssetFacility_Transactions/FacilityTransactions/TransDetail.asp?parm=10759&amp;facility_trans_id=80275032&amp;" TargetMode="External"/><Relationship Id="rId1009" Type="http://schemas.openxmlformats.org/officeDocument/2006/relationships/hyperlink" Target="https://cdosuiteplus.us.bank-dns.com/Apps/DealMaintenance/Assets/AssetFacility_Transactions/Loans/AssetLoan_Transactions/Transactions/TransDetail.asp?parm=10759&amp;issue_trans_id=80492543&amp;" TargetMode="External"/><Relationship Id="rId1563" Type="http://schemas.openxmlformats.org/officeDocument/2006/relationships/hyperlink" Target="https://cdosuiteplus.us.bank-dns.com/Apps/DealMaintenance/Assets/AssetFacility_Transactions/Loans/AssetLoan_Transactions/Transactions/TransDetail.asp?parm=10759&amp;issue_trans_id=81369768&amp;" TargetMode="External"/><Relationship Id="rId1770" Type="http://schemas.openxmlformats.org/officeDocument/2006/relationships/hyperlink" Target="https://cdosuiteplus.us.bank-dns.com/Apps/DealMaintenance/Assets/AssetFacility_Transactions/FacilityTransactions/TransDetail.asp?parm=10759&amp;facility_trans_id=89348072&amp;" TargetMode="External"/><Relationship Id="rId2407" Type="http://schemas.openxmlformats.org/officeDocument/2006/relationships/hyperlink" Target="https://cdosuiteplus.us.bank-dns.com/Apps/DealMaintenance/Assets/AssetFacility_Transactions/Loans/AssetLoan_Transactions/Transactions/TransDetail.asp?parm=10759&amp;issue_trans_id=94279668&amp;" TargetMode="External"/><Relationship Id="rId2614" Type="http://schemas.openxmlformats.org/officeDocument/2006/relationships/hyperlink" Target="https://cdosuiteplus.us.bank-dns.com/Apps/DealMaintenance/Assets/AssetFacility_Transactions/Loans/AssetLoan_Transactions/Transactions/TransDetail.asp?parm=10759&amp;issue_trans_id=96962867&amp;" TargetMode="External"/><Relationship Id="rId2821" Type="http://schemas.openxmlformats.org/officeDocument/2006/relationships/hyperlink" Target="https://cdosuiteplus.us.bank-dns.com/Apps/DealMaintenance/Assets/AssetFacility_Transactions/Loans/AssetLoan_Transactions/Transactions/TransDetail.asp?parm=10759&amp;issue_trans_id=100402198&amp;" TargetMode="External"/><Relationship Id="rId62" Type="http://schemas.openxmlformats.org/officeDocument/2006/relationships/hyperlink" Target="https://cdosuiteplus.us.bank-dns.com/Apps/DealMaintenance/Transactions/NonIssueTransactions/EntTransItem.asp?&amp;parm=10759&amp;ent_trans_id=1876065&amp;" TargetMode="External"/><Relationship Id="rId1216" Type="http://schemas.openxmlformats.org/officeDocument/2006/relationships/hyperlink" Target="https://cdosuiteplus.us.bank-dns.com/Apps/DealMaintenance/Transactions/NonIssueTransactions/EntTransItem.asp?&amp;parm=10759&amp;ent_trans_id=2301019&amp;" TargetMode="External"/><Relationship Id="rId1423" Type="http://schemas.openxmlformats.org/officeDocument/2006/relationships/hyperlink" Target="https://cdosuiteplus.us.bank-dns.com/Apps/DealMaintenance/Assets/AssetFacility_Transactions/Loans/AssetLoan_Transactions/Transactions/TransDetail.asp?parm=10759&amp;issue_trans_id=86236964&amp;" TargetMode="External"/><Relationship Id="rId1630" Type="http://schemas.openxmlformats.org/officeDocument/2006/relationships/hyperlink" Target="https://cdosuiteplus.us.bank-dns.com/Apps/DealMaintenance/Assets/AssetFacility_Transactions/Loans/AssetLoan_Transactions/Transactions/TransDetail.asp?parm=10759&amp;issue_trans_id=87913056&amp;" TargetMode="External"/><Relationship Id="rId3388" Type="http://schemas.openxmlformats.org/officeDocument/2006/relationships/hyperlink" Target="https://cdosuiteplus.us.bank-dns.com/Apps/DealMaintenance/Assets/AssetFacility_Transactions/FacilityTransactions/TransDetail.asp?parm=10759&amp;facility_trans_id=112824836&amp;" TargetMode="External"/><Relationship Id="rId3595" Type="http://schemas.openxmlformats.org/officeDocument/2006/relationships/hyperlink" Target="https://cdosuiteplus.us.bank-dns.com/Apps/DealMaintenance/Assets/AssetFacility_Transactions/FacilityTransactions/TransDetail.asp?parm=10759&amp;facility_trans_id=116350512&amp;" TargetMode="External"/><Relationship Id="rId2197" Type="http://schemas.openxmlformats.org/officeDocument/2006/relationships/hyperlink" Target="https://cdosuiteplus.us.bank-dns.com/Apps/DealMaintenance/Assets/AssetFacility_Transactions/FacilityTransactions/TransDetail.asp?parm=10759&amp;facility_trans_id=94373128&amp;" TargetMode="External"/><Relationship Id="rId3248" Type="http://schemas.openxmlformats.org/officeDocument/2006/relationships/hyperlink" Target="https://cdosuiteplus.us.bank-dns.com/Apps/DealMaintenance/Assets/AssetFacility_Transactions/FacilityTransactions/TransDetail.asp?parm=10759&amp;facility_trans_id=110934228&amp;" TargetMode="External"/><Relationship Id="rId3455" Type="http://schemas.openxmlformats.org/officeDocument/2006/relationships/hyperlink" Target="https://cdosuiteplus.us.bank-dns.com/Apps/DealMaintenance/Assets/AssetFacility_Transactions/FacilityTransactions/TransDetail.asp?parm=10759&amp;facility_trans_id=114177725&amp;" TargetMode="External"/><Relationship Id="rId3662" Type="http://schemas.openxmlformats.org/officeDocument/2006/relationships/hyperlink" Target="https://cdosuiteplus.us.bank-dns.com/Apps/DealMaintenance/Assets/AssetFacility_Transactions/Loans/AssetLoan_Transactions/Transactions/TransDetail.asp?parm=10759&amp;issue_trans_id=116159361&amp;" TargetMode="External"/><Relationship Id="rId169" Type="http://schemas.openxmlformats.org/officeDocument/2006/relationships/hyperlink" Target="https://cdosuiteplus.us.bank-dns.com/Apps/DealMaintenance/Assets/AssetFacility_Transactions/FacilityTransactions/TransDetail.asp?parm=10759&amp;facility_trans_id=66099450&amp;" TargetMode="External"/><Relationship Id="rId376" Type="http://schemas.openxmlformats.org/officeDocument/2006/relationships/hyperlink" Target="https://cdosuiteplus.us.bank-dns.com/Apps/DealMaintenance/Assets/AssetFacility_Transactions/Loans/AssetLoan_Transactions/Transactions/TransDetail.asp?parm=10759&amp;issue_trans_id=69876985&amp;" TargetMode="External"/><Relationship Id="rId583" Type="http://schemas.openxmlformats.org/officeDocument/2006/relationships/hyperlink" Target="https://cdosuiteplus.us.bank-dns.com/Apps/DealMaintenance/Assets/AssetFacility_Transactions/Loans/AssetLoan_Transactions/Transactions/TransDetail.asp?parm=10759&amp;issue_trans_id=73412699&amp;" TargetMode="External"/><Relationship Id="rId790" Type="http://schemas.openxmlformats.org/officeDocument/2006/relationships/hyperlink" Target="https://cdosuiteplus.us.bank-dns.com/Apps/DealMaintenance/Assets/AssetFacility_Transactions/Loans/AssetLoan_Transactions/Transactions/TransDetail.asp?parm=10759&amp;issue_trans_id=76971854&amp;" TargetMode="External"/><Relationship Id="rId2057" Type="http://schemas.openxmlformats.org/officeDocument/2006/relationships/hyperlink" Target="https://cdosuiteplus.us.bank-dns.com/Apps/DealMaintenance/Assets/AssetFacility_Transactions/Loans/AssetLoan_Transactions/Transactions/TransDetail.asp?parm=10759&amp;issue_trans_id=82679189&amp;" TargetMode="External"/><Relationship Id="rId2264" Type="http://schemas.openxmlformats.org/officeDocument/2006/relationships/hyperlink" Target="https://cdosuiteplus.us.bank-dns.com/Apps/DealMaintenance/Assets/AssetFacility_Transactions/Loans/AssetLoan_Transactions/Transactions/TransDetail.asp?parm=10759&amp;issue_trans_id=89964539&amp;" TargetMode="External"/><Relationship Id="rId2471" Type="http://schemas.openxmlformats.org/officeDocument/2006/relationships/hyperlink" Target="https://cdosuiteplus.us.bank-dns.com/Apps/DealMaintenance/Transactions/NonIssueTransactions/EntTransItem.asp?&amp;parm=10759&amp;ent_trans_id=2541319&amp;" TargetMode="External"/><Relationship Id="rId3108" Type="http://schemas.openxmlformats.org/officeDocument/2006/relationships/hyperlink" Target="https://cdosuiteplus.us.bank-dns.com/Apps/DealMaintenance/Assets/AssetFacility_Transactions/Loans/AssetLoan_Transactions/Transactions/TransDetail.asp?parm=10759&amp;issue_trans_id=106667553&amp;" TargetMode="External"/><Relationship Id="rId3315" Type="http://schemas.openxmlformats.org/officeDocument/2006/relationships/hyperlink" Target="https://cdosuiteplus.us.bank-dns.com/Apps/DealMaintenance/Assets/AssetFacility_Transactions/Loans/AssetLoan_Transactions/Transactions/TransDetail.asp?parm=10759&amp;issue_trans_id=107045098&amp;" TargetMode="External"/><Relationship Id="rId3522" Type="http://schemas.openxmlformats.org/officeDocument/2006/relationships/hyperlink" Target="https://cdosuiteplus.us.bank-dns.com/Apps/DealMaintenance/Assets/AssetFacility_Transactions/Loans/AssetLoan_Transactions/Transactions/TransDetail.asp?parm=10759&amp;issue_trans_id=113906179&amp;" TargetMode="External"/><Relationship Id="rId236" Type="http://schemas.openxmlformats.org/officeDocument/2006/relationships/hyperlink" Target="https://cdosuiteplus.us.bank-dns.com/Apps/DealMaintenance/Assets/AssetFacility_Transactions/FacilityTransactions/TransDetail.asp?parm=10759&amp;facility_trans_id=66218639&amp;" TargetMode="External"/><Relationship Id="rId443" Type="http://schemas.openxmlformats.org/officeDocument/2006/relationships/hyperlink" Target="https://cdosuiteplus.us.bank-dns.com/Apps/DealMaintenance/Assets/AssetFacility_Transactions/FacilityTransactions/TransDetail.asp?parm=10759&amp;facility_trans_id=70473441&amp;" TargetMode="External"/><Relationship Id="rId650" Type="http://schemas.openxmlformats.org/officeDocument/2006/relationships/hyperlink" Target="https://cdosuiteplus.us.bank-dns.com/Apps/DealMaintenance/Assets/AssetFacility_Transactions/Loans/AssetLoan_Transactions/Transactions/TransDetail.asp?parm=10759&amp;issue_trans_id=75027943&amp;" TargetMode="External"/><Relationship Id="rId1073" Type="http://schemas.openxmlformats.org/officeDocument/2006/relationships/hyperlink" Target="https://cdosuiteplus.us.bank-dns.com/Apps/DealMaintenance/Assets/AssetFacility_Transactions/FacilityTransactions/TransDetail.asp?parm=10759&amp;facility_trans_id=82546340&amp;" TargetMode="External"/><Relationship Id="rId1280" Type="http://schemas.openxmlformats.org/officeDocument/2006/relationships/hyperlink" Target="https://cdosuiteplus.us.bank-dns.com/Apps/DealMaintenance/Assets/AssetFacility_Transactions/Loans/AssetLoan_Transactions/Transactions/TransDetail.asp?parm=10759&amp;issue_trans_id=84566107&amp;" TargetMode="External"/><Relationship Id="rId2124" Type="http://schemas.openxmlformats.org/officeDocument/2006/relationships/hyperlink" Target="https://cdosuiteplus.us.bank-dns.com/Apps/DealMaintenance/Assets/AssetFacility_Transactions/FacilityTransactions/TransDetail.asp?parm=10759&amp;facility_trans_id=92781888&amp;" TargetMode="External"/><Relationship Id="rId2331" Type="http://schemas.openxmlformats.org/officeDocument/2006/relationships/hyperlink" Target="https://cdosuiteplus.us.bank-dns.com/Apps/DealMaintenance/Assets/AssetFacility_Transactions/Loans/AssetLoan_Transactions/Transactions/TransDetail.asp?parm=10759&amp;issue_trans_id=93650431&amp;" TargetMode="External"/><Relationship Id="rId303" Type="http://schemas.openxmlformats.org/officeDocument/2006/relationships/hyperlink" Target="https://cdosuiteplus.us.bank-dns.com/Apps/DealMaintenance/Assets/AssetFacility_Transactions/Loans/AssetLoan_Transactions/Transactions/TransDetail.asp?parm=10759&amp;issue_trans_id=68225473&amp;" TargetMode="External"/><Relationship Id="rId1140" Type="http://schemas.openxmlformats.org/officeDocument/2006/relationships/hyperlink" Target="https://cdosuiteplus.us.bank-dns.com/Apps/DealMaintenance/Assets/AssetFacility_Transactions/Loans/AssetLoan_Transactions/Transactions/TransDetail.asp?parm=10759&amp;issue_trans_id=83527286&amp;" TargetMode="External"/><Relationship Id="rId4089" Type="http://schemas.openxmlformats.org/officeDocument/2006/relationships/hyperlink" Target="https://cdosuiteplus.us.bank-dns.com/Apps/DealMaintenance/Assets/AssetFacility_Transactions/FacilityTransactions/TransDetail.asp?parm=10759&amp;facility_trans_id=124551330&amp;" TargetMode="External"/><Relationship Id="rId4296" Type="http://schemas.openxmlformats.org/officeDocument/2006/relationships/hyperlink" Target="https://cdosuiteplus.us.bank-dns.com/Apps/DealMaintenance/Assets/AssetFacility_Transactions/Loans/AssetLoan_Transactions/Transactions/TransDetail.asp?parm=10759&amp;issue_trans_id=127175541&amp;" TargetMode="External"/><Relationship Id="rId510" Type="http://schemas.openxmlformats.org/officeDocument/2006/relationships/hyperlink" Target="https://cdosuiteplus.us.bank-dns.com/Apps/DealMaintenance/Assets/AssetFacility_Transactions/Loans/AssetLoan_Transactions/Transactions/TransDetail.asp?parm=10759&amp;issue_trans_id=71498378&amp;" TargetMode="External"/><Relationship Id="rId1000" Type="http://schemas.openxmlformats.org/officeDocument/2006/relationships/hyperlink" Target="https://cdosuiteplus.us.bank-dns.com/Apps/DealMaintenance/Assets/AssetFacility_Transactions/Loans/AssetLoan_Transactions/Transactions/TransDetail.asp?parm=10759&amp;issue_trans_id=80942740&amp;" TargetMode="External"/><Relationship Id="rId1957" Type="http://schemas.openxmlformats.org/officeDocument/2006/relationships/hyperlink" Target="https://cdosuiteplus.us.bank-dns.com/Apps/DealMaintenance/Assets/AssetFacility_Transactions/Loans/AssetLoan_Transactions/Transactions/TransDetail.asp?parm=10759&amp;issue_trans_id=90534979&amp;" TargetMode="External"/><Relationship Id="rId4156" Type="http://schemas.openxmlformats.org/officeDocument/2006/relationships/hyperlink" Target="https://cdosuiteplus.us.bank-dns.com/Apps/DealMaintenance/Assets/AssetFacility_Transactions/FacilityTransactions/TransDetail.asp?parm=10759&amp;facility_trans_id=125599454&amp;" TargetMode="External"/><Relationship Id="rId1817" Type="http://schemas.openxmlformats.org/officeDocument/2006/relationships/hyperlink" Target="https://cdosuiteplus.us.bank-dns.com/Apps/DealMaintenance/Assets/AssetFacility_Transactions/FacilityTransactions/TransDetail.asp?parm=10759&amp;facility_trans_id=90093941&amp;" TargetMode="External"/><Relationship Id="rId3172" Type="http://schemas.openxmlformats.org/officeDocument/2006/relationships/hyperlink" Target="https://cdosuiteplus.us.bank-dns.com/Apps/DealMaintenance/Assets/AssetFacility_Transactions/Loans/AssetLoan_Transactions/Transactions/TransDetail.asp?parm=10759&amp;issue_trans_id=108373179&amp;" TargetMode="External"/><Relationship Id="rId4016" Type="http://schemas.openxmlformats.org/officeDocument/2006/relationships/hyperlink" Target="https://cdosuiteplus.us.bank-dns.com/Apps/DealMaintenance/Assets/AssetFacility_Transactions/FacilityTransactions/TransDetail.asp?parm=10759&amp;facility_trans_id=123226282&amp;" TargetMode="External"/><Relationship Id="rId4223" Type="http://schemas.openxmlformats.org/officeDocument/2006/relationships/hyperlink" Target="https://cdosuiteplus.us.bank-dns.com/Apps/DealMaintenance/Assets/AssetFacility_Transactions/Loans/AssetLoan_Transactions/Transactions/TransDetail.asp?parm=10759&amp;issue_trans_id=125702670&amp;" TargetMode="External"/><Relationship Id="rId3032" Type="http://schemas.openxmlformats.org/officeDocument/2006/relationships/hyperlink" Target="https://cdosuiteplus.us.bank-dns.com/Apps/DealMaintenance/Assets/AssetFacility_Transactions/FacilityTransactions/TransDetail.asp?parm=10759&amp;facility_trans_id=106756899&amp;" TargetMode="External"/><Relationship Id="rId160" Type="http://schemas.openxmlformats.org/officeDocument/2006/relationships/hyperlink" Target="https://cdosuiteplus.us.bank-dns.com/Apps/DealMaintenance/Assets/AssetFacility_Transactions/Loans/AssetLoan_Transactions/Transactions/TransDetail.asp?parm=10759&amp;issue_trans_id=65328303&amp;" TargetMode="External"/><Relationship Id="rId3989" Type="http://schemas.openxmlformats.org/officeDocument/2006/relationships/hyperlink" Target="https://cdosuiteplus.us.bank-dns.com/Apps/DealMaintenance/Assets/AssetFacility_Transactions/FacilityTransactions/TransDetail.asp?parm=10759&amp;facility_trans_id=122739727&amp;" TargetMode="External"/><Relationship Id="rId2798" Type="http://schemas.openxmlformats.org/officeDocument/2006/relationships/hyperlink" Target="https://cdosuiteplus.us.bank-dns.com/Apps/DealMaintenance/Assets/AssetFacility_Transactions/Loans/AssetLoan_Transactions/Transactions/TransDetail.asp?parm=10759&amp;issue_trans_id=100181270&amp;" TargetMode="External"/><Relationship Id="rId3849" Type="http://schemas.openxmlformats.org/officeDocument/2006/relationships/hyperlink" Target="https://cdosuiteplus.us.bank-dns.com/Apps/DealMaintenance/Assets/AssetFacility_Transactions/Loans/AssetLoan_Transactions/Transactions/TransDetail.asp?parm=10759&amp;issue_trans_id=116112573&amp;" TargetMode="External"/><Relationship Id="rId977" Type="http://schemas.openxmlformats.org/officeDocument/2006/relationships/hyperlink" Target="https://cdosuiteplus.us.bank-dns.com/Apps/DealMaintenance/Assets/AssetFacility_Transactions/FacilityTransactions/TransDetail.asp?parm=10759&amp;facility_trans_id=80895246&amp;" TargetMode="External"/><Relationship Id="rId2658" Type="http://schemas.openxmlformats.org/officeDocument/2006/relationships/hyperlink" Target="https://cdosuiteplus.us.bank-dns.com/Apps/DealMaintenance/Assets/AssetFacility_Transactions/FacilityTransactions/TransDetail.asp?parm=10759&amp;facility_trans_id=100844273&amp;" TargetMode="External"/><Relationship Id="rId2865" Type="http://schemas.openxmlformats.org/officeDocument/2006/relationships/hyperlink" Target="https://cdosuiteplus.us.bank-dns.com/Apps/DealMaintenance/Assets/AssetFacility_Transactions/Loans/AssetLoan_Transactions/Transactions/TransDetail.asp?parm=10759&amp;issue_trans_id=104041343&amp;" TargetMode="External"/><Relationship Id="rId3709" Type="http://schemas.openxmlformats.org/officeDocument/2006/relationships/hyperlink" Target="https://cdosuiteplus.us.bank-dns.com/Apps/DealMaintenance/Assets/AssetFacility_Transactions/Loans/AssetLoan_Transactions/Transactions/TransDetail.asp?parm=10759&amp;issue_trans_id=117532376&amp;" TargetMode="External"/><Relationship Id="rId3916" Type="http://schemas.openxmlformats.org/officeDocument/2006/relationships/hyperlink" Target="https://cdosuiteplus.us.bank-dns.com/Apps/DealMaintenance/Assets/AssetFacility_Transactions/FacilityTransactions/TransDetail.asp?parm=10759&amp;facility_trans_id=122011042&amp;" TargetMode="External"/><Relationship Id="rId4080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6460&amp;" TargetMode="External"/><Relationship Id="rId837" Type="http://schemas.openxmlformats.org/officeDocument/2006/relationships/hyperlink" Target="https://cdosuiteplus.us.bank-dns.com/Apps/DealMaintenance/Assets/AssetFacility_Transactions/Loans/AssetLoan_Transactions/Transactions/TransDetail.asp?parm=10759&amp;issue_trans_id=73626745&amp;" TargetMode="External"/><Relationship Id="rId1467" Type="http://schemas.openxmlformats.org/officeDocument/2006/relationships/hyperlink" Target="https://cdosuiteplus.us.bank-dns.com/Apps/DealMaintenance/Assets/AssetFacility_Transactions/Loans/AssetLoan_Transactions/Transactions/TransDetail.asp?parm=10759&amp;issue_trans_id=79659081&amp;" TargetMode="External"/><Relationship Id="rId1674" Type="http://schemas.openxmlformats.org/officeDocument/2006/relationships/hyperlink" Target="https://cdosuiteplus.us.bank-dns.com/Apps/DealMaintenance/Transactions/NonIssueTransactions/EntTransItem.asp?&amp;parm=10759&amp;ent_trans_id=2379545&amp;" TargetMode="External"/><Relationship Id="rId1881" Type="http://schemas.openxmlformats.org/officeDocument/2006/relationships/hyperlink" Target="https://cdosuiteplus.us.bank-dns.com/Apps/DealMaintenance/Assets/AssetFacility_Transactions/Loans/AssetLoan_Transactions/Transactions/TransDetail.asp?parm=10759&amp;issue_trans_id=88752102&amp;" TargetMode="External"/><Relationship Id="rId2518" Type="http://schemas.openxmlformats.org/officeDocument/2006/relationships/hyperlink" Target="https://cdosuiteplus.us.bank-dns.com/Apps/DealMaintenance/Assets/AssetFacility_Transactions/FacilityTransactions/TransDetail.asp?parm=10759&amp;facility_trans_id=98275377&amp;" TargetMode="External"/><Relationship Id="rId2725" Type="http://schemas.openxmlformats.org/officeDocument/2006/relationships/hyperlink" Target="https://cdosuiteplus.us.bank-dns.com/Apps/DealMaintenance/Assets/AssetFacility_Transactions/Loans/AssetLoan_Transactions/Transactions/TransDetail.asp?parm=10759&amp;issue_trans_id=100515699&amp;" TargetMode="External"/><Relationship Id="rId2932" Type="http://schemas.openxmlformats.org/officeDocument/2006/relationships/hyperlink" Target="https://cdosuiteplus.us.bank-dns.com/Apps/DealMaintenance/Assets/AssetFacility_Transactions/Loans/AssetLoan_Transactions/Transactions/TransDetail.asp?parm=10759&amp;issue_trans_id=104118920&amp;" TargetMode="External"/><Relationship Id="rId904" Type="http://schemas.openxmlformats.org/officeDocument/2006/relationships/hyperlink" Target="https://cdosuiteplus.us.bank-dns.com/Apps/DealMaintenance/Assets/AssetFacility_Transactions/FacilityTransactions/TransDetail.asp?parm=10759&amp;facility_trans_id=79616661&amp;" TargetMode="External"/><Relationship Id="rId1327" Type="http://schemas.openxmlformats.org/officeDocument/2006/relationships/hyperlink" Target="https://cdosuiteplus.us.bank-dns.com/Apps/DealMaintenance/Assets/AssetFacility_Transactions/FacilityTransactions/TransDetail.asp?parm=10759&amp;facility_trans_id=84640118&amp;" TargetMode="External"/><Relationship Id="rId1534" Type="http://schemas.openxmlformats.org/officeDocument/2006/relationships/hyperlink" Target="https://cdosuiteplus.us.bank-dns.com/Apps/DealMaintenance/Assets/AssetFacility_Transactions/Loans/AssetLoan_Transactions/Transactions/TransDetail.asp?parm=10759&amp;issue_trans_id=79579987&amp;" TargetMode="External"/><Relationship Id="rId1741" Type="http://schemas.openxmlformats.org/officeDocument/2006/relationships/hyperlink" Target="https://cdosuiteplus.us.bank-dns.com/Apps/DealMaintenance/Assets/AssetFacility_Transactions/FacilityTransactions/TransDetail.asp?parm=10759&amp;facility_trans_id=89251742&amp;" TargetMode="External"/><Relationship Id="rId33" Type="http://schemas.openxmlformats.org/officeDocument/2006/relationships/hyperlink" Target="https://cdosuiteplus.us.bank-dns.com/Apps/DealMaintenance/Assets/AssetFacility_Transactions/Loans/AssetLoan_Transactions/Transactions/TransDetail.asp?parm=10759&amp;issue_trans_id=63179023&amp;" TargetMode="External"/><Relationship Id="rId1601" Type="http://schemas.openxmlformats.org/officeDocument/2006/relationships/hyperlink" Target="https://cdosuiteplus.us.bank-dns.com/Apps/DealMaintenance/Assets/AssetFacility_Transactions/Loans/AssetLoan_Transactions/Transactions/TransDetail.asp?parm=10759&amp;issue_trans_id=83376001&amp;" TargetMode="External"/><Relationship Id="rId3499" Type="http://schemas.openxmlformats.org/officeDocument/2006/relationships/hyperlink" Target="https://cdosuiteplus.us.bank-dns.com/Apps/DealMaintenance/Assets/AssetFacility_Transactions/Loans/AssetLoan_Transactions/Transactions/TransDetail.asp?parm=10759&amp;issue_trans_id=113333319&amp;" TargetMode="External"/><Relationship Id="rId3359" Type="http://schemas.openxmlformats.org/officeDocument/2006/relationships/hyperlink" Target="https://cdosuiteplus.us.bank-dns.com/Apps/DealMaintenance/Assets/AssetFacility_Transactions/Loans/AssetLoan_Transactions/Transactions/TransDetail.asp?parm=10759&amp;issue_trans_id=111331808&amp;" TargetMode="External"/><Relationship Id="rId3566" Type="http://schemas.openxmlformats.org/officeDocument/2006/relationships/hyperlink" Target="https://cdosuiteplus.us.bank-dns.com/Apps/DealMaintenance/Assets/AssetFacility_Transactions/Loans/AssetLoan_Transactions/Transactions/TransDetail.asp?parm=10759&amp;issue_trans_id=110356507&amp;" TargetMode="External"/><Relationship Id="rId487" Type="http://schemas.openxmlformats.org/officeDocument/2006/relationships/hyperlink" Target="https://cdosuiteplus.us.bank-dns.com/Apps/DealMaintenance/Assets/AssetFacility_Transactions/Loans/AssetLoan_Transactions/Transactions/TransDetail.asp?parm=10759&amp;issue_trans_id=67969033&amp;" TargetMode="External"/><Relationship Id="rId694" Type="http://schemas.openxmlformats.org/officeDocument/2006/relationships/hyperlink" Target="https://cdosuiteplus.us.bank-dns.com/Apps/DealMaintenance/Assets/AssetFacility_Transactions/Loans/AssetLoan_Transactions/Transactions/TransDetail.asp?parm=10759&amp;issue_trans_id=75747290&amp;" TargetMode="External"/><Relationship Id="rId2168" Type="http://schemas.openxmlformats.org/officeDocument/2006/relationships/hyperlink" Target="https://cdosuiteplus.us.bank-dns.com/Apps/DealMaintenance/Assets/AssetFacility_Transactions/Loans/AssetLoan_Transactions/Transactions/TransDetail.asp?parm=10759&amp;issue_trans_id=91748625&amp;" TargetMode="External"/><Relationship Id="rId2375" Type="http://schemas.openxmlformats.org/officeDocument/2006/relationships/hyperlink" Target="https://cdosuiteplus.us.bank-dns.com/Apps/DealMaintenance/Assets/AssetFacility_Transactions/FacilityTransactions/TransDetail.asp?parm=10759&amp;facility_trans_id=95783769&amp;" TargetMode="External"/><Relationship Id="rId3219" Type="http://schemas.openxmlformats.org/officeDocument/2006/relationships/hyperlink" Target="https://cdosuiteplus.us.bank-dns.com/Apps/DealMaintenance/Assets/AssetFacility_Transactions/Loans/AssetLoan_Transactions/Transactions/TransDetail.asp?parm=10759&amp;issue_trans_id=108980019&amp;" TargetMode="External"/><Relationship Id="rId3773" Type="http://schemas.openxmlformats.org/officeDocument/2006/relationships/hyperlink" Target="https://cdosuiteplus.us.bank-dns.com/Apps/DealMaintenance/Assets/AssetFacility_Transactions/Loans/AssetLoan_Transactions/Transactions/TransDetail.asp?parm=10759&amp;issue_trans_id=118223188&amp;" TargetMode="External"/><Relationship Id="rId3980" Type="http://schemas.openxmlformats.org/officeDocument/2006/relationships/hyperlink" Target="https://cdosuiteplus.us.bank-dns.com/Apps/DealMaintenance/Assets/AssetFacility_Transactions/Loans/AssetLoan_Transactions/Transactions/TransDetail.asp?parm=10759&amp;issue_trans_id=118709494&amp;" TargetMode="External"/><Relationship Id="rId347" Type="http://schemas.openxmlformats.org/officeDocument/2006/relationships/hyperlink" Target="https://cdosuiteplus.us.bank-dns.com/Apps/DealMaintenance/Assets/AssetFacility_Transactions/Loans/AssetLoan_Transactions/Transactions/TransDetail.asp?parm=10759&amp;issue_trans_id=62546753&amp;" TargetMode="External"/><Relationship Id="rId1184" Type="http://schemas.openxmlformats.org/officeDocument/2006/relationships/hyperlink" Target="https://cdosuiteplus.us.bank-dns.com/Apps/DealMaintenance/Assets/AssetFacility_Transactions/Loans/AssetLoan_Transactions/Transactions/TransDetail.asp?parm=10759&amp;issue_trans_id=83656056&amp;" TargetMode="External"/><Relationship Id="rId2028" Type="http://schemas.openxmlformats.org/officeDocument/2006/relationships/hyperlink" Target="https://cdosuiteplus.us.bank-dns.com/Apps/DealMaintenance/Assets/AssetFacility_Transactions/Loans/AssetLoan_Transactions/Transactions/TransDetail.asp?parm=10759&amp;issue_trans_id=83064690&amp;" TargetMode="External"/><Relationship Id="rId2582" Type="http://schemas.openxmlformats.org/officeDocument/2006/relationships/hyperlink" Target="https://cdosuiteplus.us.bank-dns.com/Apps/DealMaintenance/Assets/AssetFacility_Transactions/FacilityTransactions/TransDetail.asp?parm=10759&amp;facility_trans_id=98767762&amp;" TargetMode="External"/><Relationship Id="rId3426" Type="http://schemas.openxmlformats.org/officeDocument/2006/relationships/hyperlink" Target="https://cdosuiteplus.us.bank-dns.com/Apps/DealMaintenance/Assets/AssetFacility_Transactions/Loans/AssetLoan_Transactions/Transactions/TransDetail.asp?parm=10759&amp;issue_trans_id=112885026&amp;" TargetMode="External"/><Relationship Id="rId3633" Type="http://schemas.openxmlformats.org/officeDocument/2006/relationships/hyperlink" Target="https://cdosuiteplus.us.bank-dns.com/Apps/DealMaintenance/Assets/AssetFacility_Transactions/FacilityTransactions/TransDetail.asp?parm=10759&amp;facility_trans_id=116832235&amp;" TargetMode="External"/><Relationship Id="rId3840" Type="http://schemas.openxmlformats.org/officeDocument/2006/relationships/hyperlink" Target="https://cdosuiteplus.us.bank-dns.com/Apps/DealMaintenance/Assets/AssetFacility_Transactions/Loans/AssetLoan_Transactions/Transactions/TransDetail.asp?parm=10759&amp;issue_trans_id=115806715&amp;" TargetMode="External"/><Relationship Id="rId554" Type="http://schemas.openxmlformats.org/officeDocument/2006/relationships/hyperlink" Target="https://cdosuiteplus.us.bank-dns.com/Apps/DealMaintenance/Assets/AssetFacility_Transactions/FacilityTransactions/TransDetail.asp?parm=10759&amp;facility_trans_id=73257614&amp;" TargetMode="External"/><Relationship Id="rId761" Type="http://schemas.openxmlformats.org/officeDocument/2006/relationships/hyperlink" Target="https://cdosuiteplus.us.bank-dns.com/Apps/DealMaintenance/Assets/AssetFacility_Transactions/Loans/AssetLoan_Transactions/Transactions/TransDetail.asp?parm=10759&amp;issue_trans_id=78288899&amp;" TargetMode="External"/><Relationship Id="rId1391" Type="http://schemas.openxmlformats.org/officeDocument/2006/relationships/hyperlink" Target="https://cdosuiteplus.us.bank-dns.com/Apps/DealMaintenance/Assets/AssetFacility_Transactions/Loans/AssetLoan_Transactions/Transactions/TransDetail.asp?parm=10759&amp;issue_trans_id=86407633&amp;" TargetMode="External"/><Relationship Id="rId2235" Type="http://schemas.openxmlformats.org/officeDocument/2006/relationships/hyperlink" Target="https://cdosuiteplus.us.bank-dns.com/Apps/DealMaintenance/Assets/AssetFacility_Transactions/FacilityTransactions/TransDetail.asp?parm=10759&amp;facility_trans_id=94383586&amp;" TargetMode="External"/><Relationship Id="rId2442" Type="http://schemas.openxmlformats.org/officeDocument/2006/relationships/hyperlink" Target="https://cdosuiteplus.us.bank-dns.com/Apps/DealMaintenance/Assets/AssetFacility_Transactions/Loans/AssetLoan_Transactions/Transactions/TransDetail.asp?parm=10759&amp;issue_trans_id=91030221&amp;" TargetMode="External"/><Relationship Id="rId3700" Type="http://schemas.openxmlformats.org/officeDocument/2006/relationships/hyperlink" Target="https://cdosuiteplus.us.bank-dns.com/Apps/DealMaintenance/Assets/AssetFacility_Transactions/Loans/AssetLoan_Transactions/Transactions/TransDetail.asp?parm=10759&amp;issue_trans_id=113873500&amp;" TargetMode="External"/><Relationship Id="rId207" Type="http://schemas.openxmlformats.org/officeDocument/2006/relationships/hyperlink" Target="https://cdosuiteplus.us.bank-dns.com/Apps/DealMaintenance/Assets/AssetFacility_Transactions/Loans/AssetLoan_Transactions/Transactions/TransDetail.asp?parm=10759&amp;issue_trans_id=66775058&amp;" TargetMode="External"/><Relationship Id="rId414" Type="http://schemas.openxmlformats.org/officeDocument/2006/relationships/hyperlink" Target="https://cdosuiteplus.us.bank-dns.com/Apps/DealMaintenance/Assets/AssetFacility_Transactions/Loans/AssetLoan_Transactions/Transactions/TransDetail.asp?parm=10759&amp;issue_trans_id=70531235&amp;" TargetMode="External"/><Relationship Id="rId621" Type="http://schemas.openxmlformats.org/officeDocument/2006/relationships/hyperlink" Target="https://cdosuiteplus.us.bank-dns.com/Apps/DealMaintenance/Assets/AssetFacility_Transactions/Loans/AssetLoan_Transactions/Transactions/TransDetail.asp?parm=10759&amp;issue_trans_id=72964074&amp;" TargetMode="External"/><Relationship Id="rId1044" Type="http://schemas.openxmlformats.org/officeDocument/2006/relationships/hyperlink" Target="https://cdosuiteplus.us.bank-dns.com/Apps/DealMaintenance/Transactions/NonIssueTransactions/EntTransItem.asp?&amp;parm=10759&amp;ent_trans_id=2241994&amp;" TargetMode="External"/><Relationship Id="rId1251" Type="http://schemas.openxmlformats.org/officeDocument/2006/relationships/hyperlink" Target="https://cdosuiteplus.us.bank-dns.com/Apps/DealMaintenance/Assets/AssetFacility_Transactions/FacilityTransactions/TransDetail.asp?parm=10759&amp;facility_trans_id=83288628&amp;" TargetMode="External"/><Relationship Id="rId2302" Type="http://schemas.openxmlformats.org/officeDocument/2006/relationships/hyperlink" Target="https://cdosuiteplus.us.bank-dns.com/Apps/DealMaintenance/Assets/AssetFacility_Transactions/Loans/AssetLoan_Transactions/Transactions/TransDetail.asp?parm=10759&amp;issue_trans_id=93268331&amp;" TargetMode="External"/><Relationship Id="rId1111" Type="http://schemas.openxmlformats.org/officeDocument/2006/relationships/hyperlink" Target="https://cdosuiteplus.us.bank-dns.com/Apps/DealMaintenance/Assets/AssetFacility_Transactions/Loans/AssetLoan_Transactions/Transactions/TransDetail.asp?parm=10759&amp;issue_trans_id=81244920&amp;" TargetMode="External"/><Relationship Id="rId4267" Type="http://schemas.openxmlformats.org/officeDocument/2006/relationships/hyperlink" Target="https://cdosuiteplus.us.bank-dns.com/Apps/DealMaintenance/Assets/AssetFacility_Transactions/Loans/AssetLoan_Transactions/Transactions/TransDetail.asp?parm=10759&amp;issue_trans_id=125702986&amp;" TargetMode="External"/><Relationship Id="rId3076" Type="http://schemas.openxmlformats.org/officeDocument/2006/relationships/hyperlink" Target="https://cdosuiteplus.us.bank-dns.com/Apps/DealMaintenance/Assets/AssetFacility_Transactions/FacilityTransactions/TransDetail.asp?parm=10759&amp;facility_trans_id=105749714&amp;" TargetMode="External"/><Relationship Id="rId3283" Type="http://schemas.openxmlformats.org/officeDocument/2006/relationships/hyperlink" Target="https://cdosuiteplus.us.bank-dns.com/Apps/DealMaintenance/Assets/AssetFacility_Transactions/FacilityTransactions/TransDetail.asp?parm=10759&amp;facility_trans_id=110361584&amp;" TargetMode="External"/><Relationship Id="rId3490" Type="http://schemas.openxmlformats.org/officeDocument/2006/relationships/hyperlink" Target="https://cdosuiteplus.us.bank-dns.com/Apps/DealMaintenance/Transactions/NonIssueTransactions/EntTransItem.asp?&amp;parm=10759&amp;ent_trans_id=2884705&amp;" TargetMode="External"/><Relationship Id="rId4127" Type="http://schemas.openxmlformats.org/officeDocument/2006/relationships/hyperlink" Target="https://cdosuiteplus.us.bank-dns.com/Apps/DealMaintenance/Assets/AssetFacility_Transactions/Loans/AssetLoan_Transactions/Transactions/TransDetail.asp?parm=10759&amp;issue_trans_id=125731502&amp;" TargetMode="External"/><Relationship Id="rId1928" Type="http://schemas.openxmlformats.org/officeDocument/2006/relationships/hyperlink" Target="https://cdosuiteplus.us.bank-dns.com/Apps/DealMaintenance/Assets/AssetFacility_Transactions/Loans/AssetLoan_Transactions/Transactions/TransDetail.asp?parm=10759&amp;issue_trans_id=89245525&amp;" TargetMode="External"/><Relationship Id="rId2092" Type="http://schemas.openxmlformats.org/officeDocument/2006/relationships/hyperlink" Target="https://cdosuiteplus.us.bank-dns.com/Apps/DealMaintenance/Assets/AssetFacility_Transactions/Loans/AssetLoan_Transactions/Transactions/TransDetail.asp?parm=10759&amp;issue_trans_id=91576036&amp;" TargetMode="External"/><Relationship Id="rId3143" Type="http://schemas.openxmlformats.org/officeDocument/2006/relationships/hyperlink" Target="https://cdosuiteplus.us.bank-dns.com/Apps/DealMaintenance/Assets/AssetFacility_Transactions/FacilityTransactions/TransDetail.asp?parm=10759&amp;facility_trans_id=108490474&amp;" TargetMode="External"/><Relationship Id="rId3350" Type="http://schemas.openxmlformats.org/officeDocument/2006/relationships/hyperlink" Target="https://cdosuiteplus.us.bank-dns.com/Apps/DealMaintenance/Assets/AssetFacility_Transactions/Loans/AssetLoan_Transactions/Transactions/TransDetail.asp?parm=10759&amp;issue_trans_id=112634715&amp;" TargetMode="External"/><Relationship Id="rId271" Type="http://schemas.openxmlformats.org/officeDocument/2006/relationships/hyperlink" Target="https://cdosuiteplus.us.bank-dns.com/Apps/DealMaintenance/Assets/AssetFacility_Transactions/Loans/AssetLoan_Transactions/Transactions/TransDetail.asp?parm=10759&amp;issue_trans_id=66851419&amp;" TargetMode="External"/><Relationship Id="rId3003" Type="http://schemas.openxmlformats.org/officeDocument/2006/relationships/hyperlink" Target="https://cdosuiteplus.us.bank-dns.com/Apps/DealMaintenance/Assets/AssetFacility_Transactions/FacilityTransactions/TransDetail.asp?parm=10759&amp;facility_trans_id=105711419&amp;" TargetMode="External"/><Relationship Id="rId131" Type="http://schemas.openxmlformats.org/officeDocument/2006/relationships/hyperlink" Target="https://cdosuiteplus.us.bank-dns.com/Apps/DealMaintenance/Assets/AssetFacility_Transactions/FacilityTransactions/TransDetail.asp?parm=10759&amp;facility_trans_id=65203610&amp;" TargetMode="External"/><Relationship Id="rId3210" Type="http://schemas.openxmlformats.org/officeDocument/2006/relationships/hyperlink" Target="https://cdosuiteplus.us.bank-dns.com/Apps/DealMaintenance/Assets/AssetFacility_Transactions/FacilityTransactions/TransDetail.asp?parm=10759&amp;facility_trans_id=110765510&amp;" TargetMode="External"/><Relationship Id="rId2769" Type="http://schemas.openxmlformats.org/officeDocument/2006/relationships/hyperlink" Target="https://cdosuiteplus.us.bank-dns.com/Apps/DealMaintenance/Assets/AssetFacility_Transactions/Loans/AssetLoan_Transactions/Transactions/TransDetail.asp?parm=10759&amp;issue_trans_id=101948618&amp;" TargetMode="External"/><Relationship Id="rId2976" Type="http://schemas.openxmlformats.org/officeDocument/2006/relationships/hyperlink" Target="https://cdosuiteplus.us.bank-dns.com/Apps/DealMaintenance/Assets/AssetFacility_Transactions/Loans/AssetLoan_Transactions/Transactions/TransDetail.asp?parm=10759&amp;issue_trans_id=101955735&amp;" TargetMode="External"/><Relationship Id="rId948" Type="http://schemas.openxmlformats.org/officeDocument/2006/relationships/hyperlink" Target="https://cdosuiteplus.us.bank-dns.com/Apps/DealMaintenance/Assets/AssetFacility_Transactions/Loans/AssetLoan_Transactions/Transactions/TransDetail.asp?parm=10759&amp;issue_trans_id=80641611&amp;" TargetMode="External"/><Relationship Id="rId1578" Type="http://schemas.openxmlformats.org/officeDocument/2006/relationships/hyperlink" Target="https://cdosuiteplus.us.bank-dns.com/Apps/DealMaintenance/Assets/AssetFacility_Transactions/FacilityTransactions/TransDetail.asp?parm=10759&amp;facility_trans_id=86436538&amp;" TargetMode="External"/><Relationship Id="rId1785" Type="http://schemas.openxmlformats.org/officeDocument/2006/relationships/hyperlink" Target="https://cdosuiteplus.us.bank-dns.com/Apps/DealMaintenance/Assets/AssetFacility_Transactions/Loans/AssetLoan_Transactions/Transactions/TransDetail.asp?parm=10759&amp;issue_trans_id=86460006&amp;" TargetMode="External"/><Relationship Id="rId1992" Type="http://schemas.openxmlformats.org/officeDocument/2006/relationships/hyperlink" Target="https://cdosuiteplus.us.bank-dns.com/Apps/DealMaintenance/Assets/AssetFacility_Transactions/Loans/AssetLoan_Transactions/Transactions/TransDetail.asp?parm=10759&amp;issue_trans_id=91936015&amp;" TargetMode="External"/><Relationship Id="rId2629" Type="http://schemas.openxmlformats.org/officeDocument/2006/relationships/hyperlink" Target="https://cdosuiteplus.us.bank-dns.com/Apps/DealMaintenance/Transactions/NonIssueTransactions/EntTransItem.asp?&amp;parm=10759&amp;ent_trans_id=2587666&amp;" TargetMode="External"/><Relationship Id="rId2836" Type="http://schemas.openxmlformats.org/officeDocument/2006/relationships/hyperlink" Target="https://cdosuiteplus.us.bank-dns.com/Apps/DealMaintenance/Assets/AssetFacility_Transactions/Loans/AssetLoan_Transactions/Transactions/TransDetail.asp?parm=10759&amp;issue_trans_id=103863606&amp;" TargetMode="External"/><Relationship Id="rId4191" Type="http://schemas.openxmlformats.org/officeDocument/2006/relationships/hyperlink" Target="https://cdosuiteplus.us.bank-dns.com/Apps/DealMaintenance/Assets/AssetFacility_Transactions/FacilityTransactions/TransDetail.asp?parm=10759&amp;facility_trans_id=126123315&amp;" TargetMode="External"/><Relationship Id="rId77" Type="http://schemas.openxmlformats.org/officeDocument/2006/relationships/hyperlink" Target="https://cdosuiteplus.us.bank-dns.com/Apps/DealMaintenance/Assets/AssetFacility_Transactions/Loans/AssetLoan_Transactions/Transactions/TransDetail.asp?parm=10759&amp;issue_trans_id=64183527&amp;" TargetMode="External"/><Relationship Id="rId808" Type="http://schemas.openxmlformats.org/officeDocument/2006/relationships/hyperlink" Target="https://cdosuiteplus.us.bank-dns.com/Apps/DealMaintenance/Assets/AssetFacility_Transactions/Loans/AssetLoan_Transactions/Transactions/TransDetail.asp?parm=10759&amp;issue_trans_id=78473951&amp;" TargetMode="External"/><Relationship Id="rId1438" Type="http://schemas.openxmlformats.org/officeDocument/2006/relationships/hyperlink" Target="https://cdosuiteplus.us.bank-dns.com/Apps/DealMaintenance/Assets/AssetFacility_Transactions/FacilityTransactions/TransDetail.asp?parm=10759&amp;facility_trans_id=86542805&amp;" TargetMode="External"/><Relationship Id="rId1645" Type="http://schemas.openxmlformats.org/officeDocument/2006/relationships/hyperlink" Target="https://cdosuiteplus.us.bank-dns.com/Apps/DealMaintenance/Assets/AssetFacility_Transactions/Loans/AssetLoan_Transactions/Transactions/TransDetail.asp?parm=10759&amp;issue_trans_id=88122712&amp;" TargetMode="External"/><Relationship Id="rId4051" Type="http://schemas.openxmlformats.org/officeDocument/2006/relationships/hyperlink" Target="https://cdosuiteplus.us.bank-dns.com/Apps/DealMaintenance/Assets/AssetFacility_Transactions/FacilityTransactions/TransDetail.asp?parm=10759&amp;facility_trans_id=124022248&amp;" TargetMode="External"/><Relationship Id="rId1852" Type="http://schemas.openxmlformats.org/officeDocument/2006/relationships/hyperlink" Target="https://cdosuiteplus.us.bank-dns.com/Apps/DealMaintenance/Assets/AssetFacility_Transactions/FacilityTransactions/TransDetail.asp?parm=10759&amp;facility_trans_id=90216372&amp;" TargetMode="External"/><Relationship Id="rId2903" Type="http://schemas.openxmlformats.org/officeDocument/2006/relationships/hyperlink" Target="https://cdosuiteplus.us.bank-dns.com/Apps/DealMaintenance/Assets/AssetFacility_Transactions/Loans/AssetLoan_Transactions/Transactions/TransDetail.asp?parm=10759&amp;issue_trans_id=103455744&amp;" TargetMode="External"/><Relationship Id="rId1505" Type="http://schemas.openxmlformats.org/officeDocument/2006/relationships/hyperlink" Target="https://cdosuiteplus.us.bank-dns.com/Apps/DealMaintenance/Assets/AssetFacility_Transactions/Loans/AssetLoan_Transactions/Transactions/TransDetail.asp?parm=10759&amp;issue_trans_id=78444528&amp;" TargetMode="External"/><Relationship Id="rId1712" Type="http://schemas.openxmlformats.org/officeDocument/2006/relationships/hyperlink" Target="https://cdosuiteplus.us.bank-dns.com/Apps/DealMaintenance/Assets/AssetFacility_Transactions/Loans/AssetLoan_Transactions/Transactions/TransDetail.asp?parm=10759&amp;issue_trans_id=87830431&amp;" TargetMode="External"/><Relationship Id="rId3677" Type="http://schemas.openxmlformats.org/officeDocument/2006/relationships/hyperlink" Target="https://cdosuiteplus.us.bank-dns.com/Apps/DealMaintenance/Assets/AssetFacility_Transactions/Loans/AssetLoan_Transactions/Transactions/TransDetail.asp?parm=10759&amp;issue_trans_id=116539363&amp;" TargetMode="External"/><Relationship Id="rId3884" Type="http://schemas.openxmlformats.org/officeDocument/2006/relationships/hyperlink" Target="https://cdosuiteplus.us.bank-dns.com/Apps/DealMaintenance/Transactions/NonIssueTransactions/EntTransItem.asp?&amp;parm=10759&amp;ent_trans_id=2988948&amp;" TargetMode="External"/><Relationship Id="rId598" Type="http://schemas.openxmlformats.org/officeDocument/2006/relationships/hyperlink" Target="https://cdosuiteplus.us.bank-dns.com/Apps/DealMaintenance/Assets/AssetFacility_Transactions/Loans/AssetLoan_Transactions/Transactions/TransDetail.asp?parm=10759&amp;issue_trans_id=71499483&amp;" TargetMode="External"/><Relationship Id="rId2279" Type="http://schemas.openxmlformats.org/officeDocument/2006/relationships/hyperlink" Target="https://cdosuiteplus.us.bank-dns.com/Apps/DealMaintenance/Assets/AssetFacility_Transactions/Loans/AssetLoan_Transactions/Transactions/TransDetail.asp?parm=10759&amp;issue_trans_id=91662515&amp;" TargetMode="External"/><Relationship Id="rId2486" Type="http://schemas.openxmlformats.org/officeDocument/2006/relationships/hyperlink" Target="https://cdosuiteplus.us.bank-dns.com/Apps/DealMaintenance/Assets/AssetFacility_Transactions/Loans/AssetLoan_Transactions/Transactions/TransDetail.asp?parm=10759&amp;issue_trans_id=96515685&amp;" TargetMode="External"/><Relationship Id="rId2693" Type="http://schemas.openxmlformats.org/officeDocument/2006/relationships/hyperlink" Target="https://cdosuiteplus.us.bank-dns.com/Apps/DealMaintenance/Assets/AssetFacility_Transactions/FacilityTransactions/TransDetail.asp?parm=10759&amp;facility_trans_id=101140531&amp;" TargetMode="External"/><Relationship Id="rId3537" Type="http://schemas.openxmlformats.org/officeDocument/2006/relationships/hyperlink" Target="https://cdosuiteplus.us.bank-dns.com/Apps/DealMaintenance/Assets/AssetFacility_Transactions/FacilityTransactions/TransDetail.asp?parm=10759&amp;facility_trans_id=114954971&amp;" TargetMode="External"/><Relationship Id="rId3744" Type="http://schemas.openxmlformats.org/officeDocument/2006/relationships/hyperlink" Target="https://cdosuiteplus.us.bank-dns.com/Apps/DealMaintenance/Assets/AssetFacility_Transactions/FacilityTransactions/TransDetail.asp?parm=10759&amp;facility_trans_id=119027934&amp;" TargetMode="External"/><Relationship Id="rId3951" Type="http://schemas.openxmlformats.org/officeDocument/2006/relationships/hyperlink" Target="https://cdosuiteplus.us.bank-dns.com/Apps/DealMaintenance/Assets/AssetFacility_Transactions/Loans/AssetLoan_Transactions/Transactions/TransDetail.asp?parm=10759&amp;issue_trans_id=121901051&amp;" TargetMode="External"/><Relationship Id="rId458" Type="http://schemas.openxmlformats.org/officeDocument/2006/relationships/hyperlink" Target="https://cdosuiteplus.us.bank-dns.com/Apps/DealMaintenance/Transactions/NonIssueTransactions/EntTransItem.asp?&amp;parm=10759&amp;ent_trans_id=2010574&amp;" TargetMode="External"/><Relationship Id="rId665" Type="http://schemas.openxmlformats.org/officeDocument/2006/relationships/hyperlink" Target="https://cdosuiteplus.us.bank-dns.com/Apps/DealMaintenance/Assets/AssetFacility_Transactions/FacilityTransactions/TransDetail.asp?parm=10759&amp;facility_trans_id=75433091&amp;" TargetMode="External"/><Relationship Id="rId872" Type="http://schemas.openxmlformats.org/officeDocument/2006/relationships/hyperlink" Target="https://cdosuiteplus.us.bank-dns.com/Apps/DealMaintenance/Assets/AssetFacility_Transactions/FacilityTransactions/TransDetail.asp?parm=10759&amp;facility_trans_id=78498257&amp;" TargetMode="External"/><Relationship Id="rId1088" Type="http://schemas.openxmlformats.org/officeDocument/2006/relationships/hyperlink" Target="https://cdosuiteplus.us.bank-dns.com/Apps/DealMaintenance/Assets/AssetFacility_Transactions/FacilityTransactions/TransDetail.asp?parm=10759&amp;facility_trans_id=82591909&amp;" TargetMode="External"/><Relationship Id="rId1295" Type="http://schemas.openxmlformats.org/officeDocument/2006/relationships/hyperlink" Target="https://cdosuiteplus.us.bank-dns.com/Apps/DealMaintenance/Assets/AssetFacility_Transactions/FacilityTransactions/TransDetail.asp?parm=10759&amp;facility_trans_id=84681384&amp;" TargetMode="External"/><Relationship Id="rId2139" Type="http://schemas.openxmlformats.org/officeDocument/2006/relationships/hyperlink" Target="https://cdosuiteplus.us.bank-dns.com/Apps/DealMaintenance/Assets/AssetFacility_Transactions/FacilityTransactions/TransDetail.asp?parm=10759&amp;facility_trans_id=93141498&amp;" TargetMode="External"/><Relationship Id="rId2346" Type="http://schemas.openxmlformats.org/officeDocument/2006/relationships/hyperlink" Target="https://cdosuiteplus.us.bank-dns.com/Apps/DealMaintenance/Assets/AssetFacility_Transactions/Loans/AssetLoan_Transactions/Transactions/TransDetail.asp?parm=10759&amp;issue_trans_id=94011969&amp;" TargetMode="External"/><Relationship Id="rId2553" Type="http://schemas.openxmlformats.org/officeDocument/2006/relationships/hyperlink" Target="https://cdosuiteplus.us.bank-dns.com/Apps/DealMaintenance/Assets/AssetFacility_Transactions/Loans/AssetLoan_Transactions/Transactions/TransDetail.asp?parm=10759&amp;issue_trans_id=98417143&amp;" TargetMode="External"/><Relationship Id="rId2760" Type="http://schemas.openxmlformats.org/officeDocument/2006/relationships/hyperlink" Target="https://cdosuiteplus.us.bank-dns.com/Apps/DealMaintenance/Assets/AssetFacility_Transactions/FacilityTransactions/TransDetail.asp?parm=10759&amp;facility_trans_id=102000218&amp;" TargetMode="External"/><Relationship Id="rId3604" Type="http://schemas.openxmlformats.org/officeDocument/2006/relationships/hyperlink" Target="https://cdosuiteplus.us.bank-dns.com/Apps/DealMaintenance/Assets/AssetFacility_Transactions/Loans/AssetLoan_Transactions/Transactions/TransDetail.asp?parm=10759&amp;issue_trans_id=110900155&amp;" TargetMode="External"/><Relationship Id="rId3811" Type="http://schemas.openxmlformats.org/officeDocument/2006/relationships/hyperlink" Target="https://cdosuiteplus.us.bank-dns.com/Apps/DealMaintenance/Assets/AssetFacility_Transactions/FacilityTransactions/TransDetail.asp?parm=10759&amp;facility_trans_id=120554926&amp;" TargetMode="External"/><Relationship Id="rId318" Type="http://schemas.openxmlformats.org/officeDocument/2006/relationships/hyperlink" Target="https://cdosuiteplus.us.bank-dns.com/Apps/DealMaintenance/Assets/AssetFacility_Transactions/FacilityTransactions/TransDetail.asp?parm=10759&amp;facility_trans_id=67097361&amp;" TargetMode="External"/><Relationship Id="rId525" Type="http://schemas.openxmlformats.org/officeDocument/2006/relationships/hyperlink" Target="https://cdosuiteplus.us.bank-dns.com/Apps/DealMaintenance/Assets/AssetFacility_Transactions/Loans/AssetLoan_Transactions/Transactions/TransDetail.asp?parm=10759&amp;issue_trans_id=72876617&amp;" TargetMode="External"/><Relationship Id="rId732" Type="http://schemas.openxmlformats.org/officeDocument/2006/relationships/hyperlink" Target="https://cdosuiteplus.us.bank-dns.com/Apps/DealMaintenance/Assets/AssetFacility_Transactions/FacilityTransactions/TransDetail.asp?parm=10759&amp;facility_trans_id=77236755&amp;" TargetMode="External"/><Relationship Id="rId1155" Type="http://schemas.openxmlformats.org/officeDocument/2006/relationships/hyperlink" Target="https://cdosuiteplus.us.bank-dns.com/Apps/DealMaintenance/Assets/AssetFacility_Transactions/FacilityTransactions/TransDetail.asp?parm=10759&amp;facility_trans_id=83680599&amp;" TargetMode="External"/><Relationship Id="rId1362" Type="http://schemas.openxmlformats.org/officeDocument/2006/relationships/hyperlink" Target="https://cdosuiteplus.us.bank-dns.com/Apps/DealMaintenance/Assets/AssetFacility_Transactions/Loans/AssetLoan_Transactions/Transactions/TransDetail.asp?parm=10759&amp;issue_trans_id=84613007&amp;" TargetMode="External"/><Relationship Id="rId2206" Type="http://schemas.openxmlformats.org/officeDocument/2006/relationships/hyperlink" Target="https://cdosuiteplus.us.bank-dns.com/Apps/DealMaintenance/Assets/AssetFacility_Transactions/FacilityTransactions/TransDetail.asp?parm=10759&amp;facility_trans_id=94376377&amp;" TargetMode="External"/><Relationship Id="rId2413" Type="http://schemas.openxmlformats.org/officeDocument/2006/relationships/hyperlink" Target="https://cdosuiteplus.us.bank-dns.com/Apps/DealMaintenance/Assets/AssetFacility_Transactions/Loans/AssetLoan_Transactions/Transactions/TransDetail.asp?parm=10759&amp;issue_trans_id=91731231&amp;" TargetMode="External"/><Relationship Id="rId2620" Type="http://schemas.openxmlformats.org/officeDocument/2006/relationships/hyperlink" Target="https://cdosuiteplus.us.bank-dns.com/Apps/DealMaintenance/Assets/AssetFacility_Transactions/Loans/AssetLoan_Transactions/Transactions/TransDetail.asp?parm=10759&amp;issue_trans_id=99199468&amp;" TargetMode="External"/><Relationship Id="rId1015" Type="http://schemas.openxmlformats.org/officeDocument/2006/relationships/hyperlink" Target="https://cdosuiteplus.us.bank-dns.com/Apps/DealMaintenance/Assets/AssetFacility_Transactions/Loans/AssetLoan_Transactions/Transactions/TransDetail.asp?parm=10759&amp;issue_trans_id=82051969&amp;" TargetMode="External"/><Relationship Id="rId1222" Type="http://schemas.openxmlformats.org/officeDocument/2006/relationships/hyperlink" Target="https://cdosuiteplus.us.bank-dns.com/Apps/DealMaintenance/Assets/AssetFacility_Transactions/Loans/AssetLoan_Transactions/Transactions/TransDetail.asp?parm=10759&amp;issue_trans_id=80361898&amp;" TargetMode="External"/><Relationship Id="rId3187" Type="http://schemas.openxmlformats.org/officeDocument/2006/relationships/hyperlink" Target="https://cdosuiteplus.us.bank-dns.com/Apps/DealMaintenance/Assets/AssetFacility_Transactions/FacilityTransactions/TransDetail.asp?parm=10759&amp;facility_trans_id=109626839&amp;" TargetMode="External"/><Relationship Id="rId3394" Type="http://schemas.openxmlformats.org/officeDocument/2006/relationships/hyperlink" Target="https://cdosuiteplus.us.bank-dns.com/Apps/DealMaintenance/Assets/AssetFacility_Transactions/FacilityTransactions/TransDetail.asp?parm=10759&amp;facility_trans_id=113076920&amp;" TargetMode="External"/><Relationship Id="rId4238" Type="http://schemas.openxmlformats.org/officeDocument/2006/relationships/hyperlink" Target="https://cdosuiteplus.us.bank-dns.com/Apps/DealMaintenance/Assets/AssetFacility_Transactions/Loans/AssetLoan_Transactions/Transactions/TransDetail.asp?parm=10759&amp;issue_trans_id=127215269&amp;" TargetMode="External"/><Relationship Id="rId3047" Type="http://schemas.openxmlformats.org/officeDocument/2006/relationships/hyperlink" Target="https://cdosuiteplus.us.bank-dns.com/Apps/DealMaintenance/Transactions/NonIssueTransactions/EntTransItem.asp?&amp;parm=10759&amp;ent_trans_id=2719899&amp;" TargetMode="External"/><Relationship Id="rId175" Type="http://schemas.openxmlformats.org/officeDocument/2006/relationships/hyperlink" Target="https://cdosuiteplus.us.bank-dns.com/Apps/DealMaintenance/Assets/AssetFacility_Transactions/FacilityTransactions/TransDetail.asp?parm=10759&amp;facility_trans_id=66320337&amp;" TargetMode="External"/><Relationship Id="rId3254" Type="http://schemas.openxmlformats.org/officeDocument/2006/relationships/hyperlink" Target="https://cdosuiteplus.us.bank-dns.com/Apps/DealMaintenance/Assets/AssetFacility_Transactions/Loans/AssetLoan_Transactions/Transactions/TransDetail.asp?parm=10759&amp;issue_trans_id=106829603&amp;" TargetMode="External"/><Relationship Id="rId3461" Type="http://schemas.openxmlformats.org/officeDocument/2006/relationships/hyperlink" Target="https://cdosuiteplus.us.bank-dns.com/Apps/DealMaintenance/Assets/AssetFacility_Transactions/Loans/AssetLoan_Transactions/Transactions/TransDetail.asp?parm=10759&amp;issue_trans_id=114264065&amp;" TargetMode="External"/><Relationship Id="rId4305" Type="http://schemas.openxmlformats.org/officeDocument/2006/relationships/hyperlink" Target="https://cdosuiteplus.us.bank-dns.com/Apps/DealMaintenance/Assets/AssetFacility_Transactions/Loans/AssetLoan_Transactions/Transactions/TransDetail.asp?parm=10759&amp;issue_trans_id=126886251&amp;" TargetMode="External"/><Relationship Id="rId382" Type="http://schemas.openxmlformats.org/officeDocument/2006/relationships/hyperlink" Target="https://cdosuiteplus.us.bank-dns.com/Apps/DealMaintenance/Assets/AssetFacility_Transactions/Loans/AssetLoan_Transactions/Transactions/TransDetail.asp?parm=10759&amp;issue_trans_id=68958160&amp;" TargetMode="External"/><Relationship Id="rId2063" Type="http://schemas.openxmlformats.org/officeDocument/2006/relationships/hyperlink" Target="https://cdosuiteplus.us.bank-dns.com/Apps/DealMaintenance/Assets/AssetFacility_Transactions/Loans/AssetLoan_Transactions/Transactions/TransDetail.asp?parm=10759&amp;issue_trans_id=90062472&amp;" TargetMode="External"/><Relationship Id="rId2270" Type="http://schemas.openxmlformats.org/officeDocument/2006/relationships/hyperlink" Target="https://cdosuiteplus.us.bank-dns.com/Apps/DealMaintenance/Assets/AssetFacility_Transactions/FacilityTransactions/TransDetail.asp?parm=10759&amp;facility_trans_id=94144829&amp;" TargetMode="External"/><Relationship Id="rId3114" Type="http://schemas.openxmlformats.org/officeDocument/2006/relationships/hyperlink" Target="https://cdosuiteplus.us.bank-dns.com/Apps/DealMaintenance/Assets/AssetFacility_Transactions/Loans/AssetLoan_Transactions/Transactions/TransDetail.asp?parm=10759&amp;issue_trans_id=104145047&amp;" TargetMode="External"/><Relationship Id="rId3321" Type="http://schemas.openxmlformats.org/officeDocument/2006/relationships/hyperlink" Target="https://cdosuiteplus.us.bank-dns.com/Apps/DealMaintenance/Assets/AssetFacility_Transactions/FacilityTransactions/TransDetail.asp?parm=10759&amp;facility_trans_id=112042244&amp;" TargetMode="External"/><Relationship Id="rId242" Type="http://schemas.openxmlformats.org/officeDocument/2006/relationships/hyperlink" Target="https://cdosuiteplus.us.bank-dns.com/Apps/DealMaintenance/Assets/AssetFacility_Transactions/FacilityTransactions/TransDetail.asp?parm=10759&amp;facility_trans_id=67035760&amp;" TargetMode="External"/><Relationship Id="rId2130" Type="http://schemas.openxmlformats.org/officeDocument/2006/relationships/hyperlink" Target="https://cdosuiteplus.us.bank-dns.com/Apps/DealMaintenance/Assets/AssetFacility_Transactions/FacilityTransactions/TransDetail.asp?parm=10759&amp;facility_trans_id=92969489&amp;" TargetMode="External"/><Relationship Id="rId102" Type="http://schemas.openxmlformats.org/officeDocument/2006/relationships/hyperlink" Target="https://cdosuiteplus.us.bank-dns.com/Apps/DealMaintenance/Assets/AssetFacility_Transactions/Loans/AssetLoan_Transactions/Transactions/TransDetail.asp?parm=10759&amp;issue_trans_id=63523660&amp;" TargetMode="External"/><Relationship Id="rId1689" Type="http://schemas.openxmlformats.org/officeDocument/2006/relationships/hyperlink" Target="https://cdosuiteplus.us.bank-dns.com/Apps/DealMaintenance/Assets/AssetFacility_Transactions/Loans/AssetLoan_Transactions/Transactions/TransDetail.asp?parm=10759&amp;issue_trans_id=81597011&amp;" TargetMode="External"/><Relationship Id="rId4095" Type="http://schemas.openxmlformats.org/officeDocument/2006/relationships/hyperlink" Target="https://cdosuiteplus.us.bank-dns.com/Apps/DealMaintenance/Transactions/NonIssueTransactions/EntTransItem.asp?&amp;parm=10759&amp;ent_trans_id=3075343&amp;" TargetMode="External"/><Relationship Id="rId1896" Type="http://schemas.openxmlformats.org/officeDocument/2006/relationships/hyperlink" Target="https://cdosuiteplus.us.bank-dns.com/Apps/DealMaintenance/Assets/AssetFacility_Transactions/Loans/AssetLoan_Transactions/Transactions/TransDetail.asp?parm=10759&amp;issue_trans_id=90050123&amp;" TargetMode="External"/><Relationship Id="rId2947" Type="http://schemas.openxmlformats.org/officeDocument/2006/relationships/hyperlink" Target="https://cdosuiteplus.us.bank-dns.com/Apps/DealMaintenance/Assets/AssetFacility_Transactions/FacilityTransactions/TransDetail.asp?parm=10759&amp;facility_trans_id=105178365&amp;" TargetMode="External"/><Relationship Id="rId4162" Type="http://schemas.openxmlformats.org/officeDocument/2006/relationships/hyperlink" Target="https://cdosuiteplus.us.bank-dns.com/Apps/DealMaintenance/Assets/AssetFacility_Transactions/FacilityTransactions/TransDetail.asp?parm=10759&amp;facility_trans_id=125745903&amp;" TargetMode="External"/><Relationship Id="rId919" Type="http://schemas.openxmlformats.org/officeDocument/2006/relationships/hyperlink" Target="https://cdosuiteplus.us.bank-dns.com/Apps/DealMaintenance/Assets/AssetFacility_Transactions/FacilityTransactions/TransDetail.asp?parm=10759&amp;facility_trans_id=79895542&amp;" TargetMode="External"/><Relationship Id="rId1549" Type="http://schemas.openxmlformats.org/officeDocument/2006/relationships/hyperlink" Target="https://cdosuiteplus.us.bank-dns.com/Apps/DealMaintenance/Assets/AssetFacility_Transactions/Loans/AssetLoan_Transactions/Transactions/TransDetail.asp?parm=10759&amp;issue_trans_id=83226550&amp;" TargetMode="External"/><Relationship Id="rId1756" Type="http://schemas.openxmlformats.org/officeDocument/2006/relationships/hyperlink" Target="https://cdosuiteplus.us.bank-dns.com/Apps/DealMaintenance/Assets/AssetFacility_Transactions/FacilityTransactions/TransDetail.asp?parm=10759&amp;facility_trans_id=89602238&amp;" TargetMode="External"/><Relationship Id="rId1963" Type="http://schemas.openxmlformats.org/officeDocument/2006/relationships/hyperlink" Target="https://cdosuiteplus.us.bank-dns.com/Apps/DealMaintenance/Assets/AssetFacility_Transactions/Loans/AssetLoan_Transactions/Transactions/TransDetail.asp?parm=10759&amp;issue_trans_id=90722052&amp;" TargetMode="External"/><Relationship Id="rId2807" Type="http://schemas.openxmlformats.org/officeDocument/2006/relationships/hyperlink" Target="https://cdosuiteplus.us.bank-dns.com/Apps/DealMaintenance/Assets/AssetFacility_Transactions/FacilityTransactions/TransDetail.asp?parm=10759&amp;facility_trans_id=102958599&amp;" TargetMode="External"/><Relationship Id="rId4022" Type="http://schemas.openxmlformats.org/officeDocument/2006/relationships/hyperlink" Target="https://cdosuiteplus.us.bank-dns.com/Apps/DealMaintenance/Assets/AssetFacility_Transactions/Loans/AssetLoan_Transactions/Transactions/TransDetail.asp?parm=10759&amp;issue_trans_id=123378346&amp;" TargetMode="External"/><Relationship Id="rId48" Type="http://schemas.openxmlformats.org/officeDocument/2006/relationships/hyperlink" Target="https://cdosuiteplus.us.bank-dns.com/Apps/DealMaintenance/Assets/AssetFacility_Transactions/Loans/AssetLoan_Transactions/Transactions/TransDetail.asp?parm=10759&amp;issue_trans_id=62724465&amp;" TargetMode="External"/><Relationship Id="rId1409" Type="http://schemas.openxmlformats.org/officeDocument/2006/relationships/hyperlink" Target="https://cdosuiteplus.us.bank-dns.com/Apps/DealMaintenance/Assets/AssetFacility_Transactions/FacilityTransactions/TransDetail.asp?parm=10759&amp;facility_trans_id=86495277&amp;" TargetMode="External"/><Relationship Id="rId1616" Type="http://schemas.openxmlformats.org/officeDocument/2006/relationships/hyperlink" Target="https://cdosuiteplus.us.bank-dns.com/Apps/DealMaintenance/Assets/AssetFacility_Transactions/Loans/AssetLoan_Transactions/Transactions/TransDetail.asp?parm=10759&amp;issue_trans_id=86919119&amp;" TargetMode="External"/><Relationship Id="rId1823" Type="http://schemas.openxmlformats.org/officeDocument/2006/relationships/hyperlink" Target="https://cdosuiteplus.us.bank-dns.com/Apps/DealMaintenance/Assets/AssetFacility_Transactions/Loans/AssetLoan_Transactions/Transactions/TransDetail.asp?parm=10759&amp;issue_trans_id=89644629&amp;" TargetMode="External"/><Relationship Id="rId3788" Type="http://schemas.openxmlformats.org/officeDocument/2006/relationships/hyperlink" Target="https://cdosuiteplus.us.bank-dns.com/Apps/DealMaintenance/Assets/AssetFacility_Transactions/Loans/AssetLoan_Transactions/Transactions/TransDetail.asp?parm=10759&amp;issue_trans_id=120510386&amp;" TargetMode="External"/><Relationship Id="rId3995" Type="http://schemas.openxmlformats.org/officeDocument/2006/relationships/hyperlink" Target="https://cdosuiteplus.us.bank-dns.com/Apps/DealMaintenance/Assets/AssetFacility_Transactions/Loans/AssetLoan_Transactions/Transactions/TransDetail.asp?parm=10759&amp;issue_trans_id=118934915&amp;" TargetMode="External"/><Relationship Id="rId2597" Type="http://schemas.openxmlformats.org/officeDocument/2006/relationships/hyperlink" Target="https://cdosuiteplus.us.bank-dns.com/Apps/DealMaintenance/Assets/AssetFacility_Transactions/Loans/AssetLoan_Transactions/Transactions/TransDetail.asp?parm=10759&amp;issue_trans_id=94217147&amp;" TargetMode="External"/><Relationship Id="rId3648" Type="http://schemas.openxmlformats.org/officeDocument/2006/relationships/hyperlink" Target="https://cdosuiteplus.us.bank-dns.com/Apps/DealMaintenance/Assets/AssetFacility_Transactions/Loans/AssetLoan_Transactions/Transactions/TransDetail.asp?parm=10759&amp;issue_trans_id=117294673&amp;" TargetMode="External"/><Relationship Id="rId3855" Type="http://schemas.openxmlformats.org/officeDocument/2006/relationships/hyperlink" Target="https://cdosuiteplus.us.bank-dns.com/Apps/DealMaintenance/Assets/AssetFacility_Transactions/Loans/AssetLoan_Transactions/Transactions/TransDetail.asp?parm=10759&amp;issue_trans_id=116112116&amp;" TargetMode="External"/><Relationship Id="rId569" Type="http://schemas.openxmlformats.org/officeDocument/2006/relationships/hyperlink" Target="https://cdosuiteplus.us.bank-dns.com/Apps/DealMaintenance/Transactions/NonIssueTransactions/EntTransItem.asp?&amp;parm=10759&amp;ent_trans_id=2076933&amp;" TargetMode="External"/><Relationship Id="rId776" Type="http://schemas.openxmlformats.org/officeDocument/2006/relationships/hyperlink" Target="https://cdosuiteplus.us.bank-dns.com/Apps/DealMaintenance/Assets/AssetFacility_Transactions/FacilityTransactions/TransDetail.asp?parm=10759&amp;facility_trans_id=77888145&amp;" TargetMode="External"/><Relationship Id="rId983" Type="http://schemas.openxmlformats.org/officeDocument/2006/relationships/hyperlink" Target="https://cdosuiteplus.us.bank-dns.com/Apps/DealMaintenance/Assets/AssetFacility_Transactions/Loans/AssetLoan_Transactions/Transactions/TransDetail.asp?parm=10759&amp;issue_trans_id=77268410&amp;" TargetMode="External"/><Relationship Id="rId1199" Type="http://schemas.openxmlformats.org/officeDocument/2006/relationships/hyperlink" Target="https://cdosuiteplus.us.bank-dns.com/Apps/DealMaintenance/Assets/AssetFacility_Transactions/Loans/AssetLoan_Transactions/Transactions/TransDetail.asp?parm=10759&amp;issue_trans_id=83257163&amp;" TargetMode="External"/><Relationship Id="rId2457" Type="http://schemas.openxmlformats.org/officeDocument/2006/relationships/hyperlink" Target="https://cdosuiteplus.us.bank-dns.com/Apps/DealMaintenance/Assets/AssetFacility_Transactions/FacilityTransactions/TransDetail.asp?parm=10759&amp;facility_trans_id=96738114&amp;" TargetMode="External"/><Relationship Id="rId2664" Type="http://schemas.openxmlformats.org/officeDocument/2006/relationships/hyperlink" Target="https://cdosuiteplus.us.bank-dns.com/Apps/DealMaintenance/Assets/AssetFacility_Transactions/Loans/AssetLoan_Transactions/Transactions/TransDetail.asp?parm=10759&amp;issue_trans_id=99369144&amp;" TargetMode="External"/><Relationship Id="rId3508" Type="http://schemas.openxmlformats.org/officeDocument/2006/relationships/hyperlink" Target="https://cdosuiteplus.us.bank-dns.com/Apps/DealMaintenance/Assets/AssetFacility_Transactions/Loans/AssetLoan_Transactions/Transactions/TransDetail.asp?parm=10759&amp;issue_trans_id=110589056&amp;" TargetMode="External"/><Relationship Id="rId429" Type="http://schemas.openxmlformats.org/officeDocument/2006/relationships/hyperlink" Target="https://cdosuiteplus.us.bank-dns.com/Apps/DealMaintenance/Assets/AssetFacility_Transactions/Loans/AssetLoan_Transactions/Transactions/TransDetail.asp?parm=10759&amp;issue_trans_id=69741199&amp;" TargetMode="External"/><Relationship Id="rId636" Type="http://schemas.openxmlformats.org/officeDocument/2006/relationships/hyperlink" Target="https://cdosuiteplus.us.bank-dns.com/Apps/DealMaintenance/Assets/AssetFacility_Transactions/FacilityTransactions/TransDetail.asp?parm=10759&amp;facility_trans_id=74714747&amp;" TargetMode="External"/><Relationship Id="rId1059" Type="http://schemas.openxmlformats.org/officeDocument/2006/relationships/hyperlink" Target="https://cdosuiteplus.us.bank-dns.com/Apps/DealMaintenance/Assets/AssetFacility_Transactions/FacilityTransactions/TransDetail.asp?parm=10759&amp;facility_trans_id=78405102&amp;" TargetMode="External"/><Relationship Id="rId1266" Type="http://schemas.openxmlformats.org/officeDocument/2006/relationships/hyperlink" Target="https://cdosuiteplus.us.bank-dns.com/Apps/DealMaintenance/Assets/AssetFacility_Transactions/Loans/AssetLoan_Transactions/Transactions/TransDetail.asp?parm=10759&amp;issue_trans_id=81797087&amp;" TargetMode="External"/><Relationship Id="rId1473" Type="http://schemas.openxmlformats.org/officeDocument/2006/relationships/hyperlink" Target="https://cdosuiteplus.us.bank-dns.com/Apps/DealMaintenance/Assets/AssetFacility_Transactions/Loans/AssetLoan_Transactions/Transactions/TransDetail.asp?parm=10759&amp;issue_trans_id=83455896&amp;" TargetMode="External"/><Relationship Id="rId2317" Type="http://schemas.openxmlformats.org/officeDocument/2006/relationships/hyperlink" Target="https://cdosuiteplus.us.bank-dns.com/Apps/DealMaintenance/Assets/AssetFacility_Transactions/Loans/AssetLoan_Transactions/Transactions/TransDetail.asp?parm=10759&amp;issue_trans_id=90600725&amp;" TargetMode="External"/><Relationship Id="rId2871" Type="http://schemas.openxmlformats.org/officeDocument/2006/relationships/hyperlink" Target="https://cdosuiteplus.us.bank-dns.com/Apps/DealMaintenance/Transactions/NonIssueTransactions/EntTransItem.asp?&amp;parm=10759&amp;ent_trans_id=2670945&amp;" TargetMode="External"/><Relationship Id="rId3715" Type="http://schemas.openxmlformats.org/officeDocument/2006/relationships/hyperlink" Target="https://cdosuiteplus.us.bank-dns.com/Apps/DealMaintenance/Assets/AssetFacility_Transactions/Loans/AssetLoan_Transactions/Transactions/TransDetail.asp?parm=10759&amp;issue_trans_id=117738037&amp;" TargetMode="External"/><Relationship Id="rId3922" Type="http://schemas.openxmlformats.org/officeDocument/2006/relationships/hyperlink" Target="https://cdosuiteplus.us.bank-dns.com/Apps/DealMaintenance/Assets/AssetFacility_Transactions/Loans/AssetLoan_Transactions/Transactions/TransDetail.asp?parm=10759&amp;issue_trans_id=119912414&amp;" TargetMode="External"/><Relationship Id="rId843" Type="http://schemas.openxmlformats.org/officeDocument/2006/relationships/hyperlink" Target="https://cdosuiteplus.us.bank-dns.com/Apps/DealMaintenance/Assets/AssetFacility_Transactions/Loans/AssetLoan_Transactions/Transactions/TransDetail.asp?parm=10759&amp;issue_trans_id=75413287&amp;" TargetMode="External"/><Relationship Id="rId1126" Type="http://schemas.openxmlformats.org/officeDocument/2006/relationships/hyperlink" Target="https://cdosuiteplus.us.bank-dns.com/Apps/DealMaintenance/Assets/AssetFacility_Transactions/FacilityTransactions/TransDetail.asp?parm=10759&amp;facility_trans_id=83184302&amp;" TargetMode="External"/><Relationship Id="rId1680" Type="http://schemas.openxmlformats.org/officeDocument/2006/relationships/hyperlink" Target="https://cdosuiteplus.us.bank-dns.com/Apps/DealMaintenance/Transactions/NonIssueTransactions/EntTransItem.asp?&amp;parm=10759&amp;ent_trans_id=2377941&amp;" TargetMode="External"/><Relationship Id="rId2524" Type="http://schemas.openxmlformats.org/officeDocument/2006/relationships/hyperlink" Target="https://cdosuiteplus.us.bank-dns.com/Apps/DealMaintenance/Assets/AssetFacility_Transactions/Loans/AssetLoan_Transactions/Transactions/TransDetail.asp?parm=10759&amp;issue_trans_id=98454550&amp;" TargetMode="External"/><Relationship Id="rId2731" Type="http://schemas.openxmlformats.org/officeDocument/2006/relationships/hyperlink" Target="https://cdosuiteplus.us.bank-dns.com/Apps/DealMaintenance/Assets/AssetFacility_Transactions/Loans/AssetLoan_Transactions/Transactions/TransDetail.asp?parm=10759&amp;issue_trans_id=97968890&amp;" TargetMode="External"/><Relationship Id="rId703" Type="http://schemas.openxmlformats.org/officeDocument/2006/relationships/hyperlink" Target="https://cdosuiteplus.us.bank-dns.com/Apps/DealMaintenance/Assets/AssetFacility_Transactions/Loans/AssetLoan_Transactions/Transactions/TransDetail.asp?parm=10759&amp;issue_trans_id=75802040&amp;" TargetMode="External"/><Relationship Id="rId910" Type="http://schemas.openxmlformats.org/officeDocument/2006/relationships/hyperlink" Target="https://cdosuiteplus.us.bank-dns.com/Apps/DealMaintenance/Assets/AssetFacility_Transactions/FacilityTransactions/TransDetail.asp?parm=10759&amp;facility_trans_id=79733087&amp;" TargetMode="External"/><Relationship Id="rId1333" Type="http://schemas.openxmlformats.org/officeDocument/2006/relationships/hyperlink" Target="https://cdosuiteplus.us.bank-dns.com/Apps/DealMaintenance/Assets/AssetFacility_Transactions/FacilityTransactions/TransDetail.asp?parm=10759&amp;facility_trans_id=85998244&amp;" TargetMode="External"/><Relationship Id="rId1540" Type="http://schemas.openxmlformats.org/officeDocument/2006/relationships/hyperlink" Target="https://cdosuiteplus.us.bank-dns.com/Apps/DealMaintenance/Assets/AssetFacility_Transactions/FacilityTransactions/TransDetail.asp?parm=10759&amp;facility_trans_id=87094821&amp;" TargetMode="External"/><Relationship Id="rId1400" Type="http://schemas.openxmlformats.org/officeDocument/2006/relationships/hyperlink" Target="https://cdosuiteplus.us.bank-dns.com/Apps/DealMaintenance/Assets/AssetFacility_Transactions/Loans/AssetLoan_Transactions/Transactions/TransDetail.asp?parm=10759&amp;issue_trans_id=76399383&amp;" TargetMode="External"/><Relationship Id="rId3298" Type="http://schemas.openxmlformats.org/officeDocument/2006/relationships/hyperlink" Target="https://cdosuiteplus.us.bank-dns.com/Apps/DealMaintenance/Assets/AssetFacility_Transactions/Loans/AssetLoan_Transactions/Transactions/TransDetail.asp?parm=10759&amp;issue_trans_id=108664323&amp;" TargetMode="External"/><Relationship Id="rId3158" Type="http://schemas.openxmlformats.org/officeDocument/2006/relationships/hyperlink" Target="https://cdosuiteplus.us.bank-dns.com/Apps/DealMaintenance/Assets/AssetFacility_Transactions/Loans/AssetLoan_Transactions/Transactions/TransDetail.asp?parm=10759&amp;issue_trans_id=107889646&amp;" TargetMode="External"/><Relationship Id="rId3365" Type="http://schemas.openxmlformats.org/officeDocument/2006/relationships/hyperlink" Target="https://cdosuiteplus.us.bank-dns.com/Apps/DealMaintenance/Assets/AssetFacility_Transactions/Loans/AssetLoan_Transactions/Transactions/TransDetail.asp?parm=10759&amp;issue_trans_id=112730746&amp;" TargetMode="External"/><Relationship Id="rId3572" Type="http://schemas.openxmlformats.org/officeDocument/2006/relationships/hyperlink" Target="https://cdosuiteplus.us.bank-dns.com/Apps/DealMaintenance/Assets/AssetFacility_Transactions/FacilityTransactions/TransDetail.asp?parm=10759&amp;facility_trans_id=115713125&amp;" TargetMode="External"/><Relationship Id="rId4209" Type="http://schemas.openxmlformats.org/officeDocument/2006/relationships/hyperlink" Target="https://cdosuiteplus.us.bank-dns.com/Apps/DealMaintenance/Assets/AssetFacility_Transactions/FacilityTransactions/TransDetail.asp?parm=10759&amp;facility_trans_id=126488101&amp;" TargetMode="External"/><Relationship Id="rId286" Type="http://schemas.openxmlformats.org/officeDocument/2006/relationships/hyperlink" Target="https://cdosuiteplus.us.bank-dns.com/Apps/DealMaintenance/Assets/AssetFacility_Transactions/FacilityTransactions/TransDetail.asp?parm=10759&amp;facility_trans_id=67590049&amp;" TargetMode="External"/><Relationship Id="rId493" Type="http://schemas.openxmlformats.org/officeDocument/2006/relationships/hyperlink" Target="https://cdosuiteplus.us.bank-dns.com/Apps/DealMaintenance/Assets/AssetFacility_Transactions/Loans/AssetLoan_Transactions/Transactions/TransDetail.asp?parm=10759&amp;issue_trans_id=68042754&amp;" TargetMode="External"/><Relationship Id="rId2174" Type="http://schemas.openxmlformats.org/officeDocument/2006/relationships/hyperlink" Target="https://cdosuiteplus.us.bank-dns.com/Apps/DealMaintenance/Assets/AssetFacility_Transactions/Loans/AssetLoan_Transactions/Transactions/TransDetail.asp?parm=10759&amp;issue_trans_id=93994337&amp;" TargetMode="External"/><Relationship Id="rId2381" Type="http://schemas.openxmlformats.org/officeDocument/2006/relationships/hyperlink" Target="https://cdosuiteplus.us.bank-dns.com/Apps/DealMaintenance/Assets/AssetFacility_Transactions/Loans/AssetLoan_Transactions/Transactions/TransDetail.asp?parm=10759&amp;issue_trans_id=94727572&amp;" TargetMode="External"/><Relationship Id="rId3018" Type="http://schemas.openxmlformats.org/officeDocument/2006/relationships/hyperlink" Target="https://cdosuiteplus.us.bank-dns.com/Apps/DealMaintenance/Assets/AssetFacility_Transactions/FacilityTransactions/TransDetail.asp?parm=10759&amp;facility_trans_id=106337884&amp;" TargetMode="External"/><Relationship Id="rId3225" Type="http://schemas.openxmlformats.org/officeDocument/2006/relationships/hyperlink" Target="https://cdosuiteplus.us.bank-dns.com/Apps/DealMaintenance/Assets/AssetFacility_Transactions/Loans/AssetLoan_Transactions/Transactions/TransDetail.asp?parm=10759&amp;issue_trans_id=109966845&amp;" TargetMode="External"/><Relationship Id="rId3432" Type="http://schemas.openxmlformats.org/officeDocument/2006/relationships/hyperlink" Target="https://cdosuiteplus.us.bank-dns.com/Apps/DealMaintenance/Assets/AssetFacility_Transactions/Loans/AssetLoan_Transactions/Transactions/TransDetail.asp?parm=10759&amp;issue_trans_id=113905849&amp;" TargetMode="External"/><Relationship Id="rId146" Type="http://schemas.openxmlformats.org/officeDocument/2006/relationships/hyperlink" Target="https://cdosuiteplus.us.bank-dns.com/Apps/DealMaintenance/Assets/AssetFacility_Transactions/Loans/AssetLoan_Transactions/Transactions/TransDetail.asp?parm=10759&amp;issue_trans_id=64491569&amp;" TargetMode="External"/><Relationship Id="rId353" Type="http://schemas.openxmlformats.org/officeDocument/2006/relationships/hyperlink" Target="https://cdosuiteplus.us.bank-dns.com/Apps/DealMaintenance/Assets/AssetFacility_Transactions/Loans/AssetLoan_Transactions/Transactions/TransDetail.asp?parm=10759&amp;issue_trans_id=68556178&amp;" TargetMode="External"/><Relationship Id="rId560" Type="http://schemas.openxmlformats.org/officeDocument/2006/relationships/hyperlink" Target="https://cdosuiteplus.us.bank-dns.com/Apps/DealMaintenance/Transactions/NonIssueTransactions/EntTransItem.asp?&amp;parm=10759&amp;ent_trans_id=2067427&amp;" TargetMode="External"/><Relationship Id="rId1190" Type="http://schemas.openxmlformats.org/officeDocument/2006/relationships/hyperlink" Target="https://cdosuiteplus.us.bank-dns.com/Apps/DealMaintenance/Assets/AssetFacility_Transactions/Loans/AssetLoan_Transactions/Transactions/TransDetail.asp?parm=10759&amp;issue_trans_id=80803172&amp;" TargetMode="External"/><Relationship Id="rId2034" Type="http://schemas.openxmlformats.org/officeDocument/2006/relationships/hyperlink" Target="https://cdosuiteplus.us.bank-dns.com/Apps/DealMaintenance/Assets/AssetFacility_Transactions/Loans/AssetLoan_Transactions/Transactions/TransDetail.asp?parm=10759&amp;issue_trans_id=80284496&amp;" TargetMode="External"/><Relationship Id="rId2241" Type="http://schemas.openxmlformats.org/officeDocument/2006/relationships/hyperlink" Target="https://cdosuiteplus.us.bank-dns.com/Apps/DealMaintenance/Assets/AssetFacility_Transactions/FacilityTransactions/TransDetail.asp?parm=10759&amp;facility_trans_id=94383831&amp;" TargetMode="External"/><Relationship Id="rId213" Type="http://schemas.openxmlformats.org/officeDocument/2006/relationships/hyperlink" Target="https://cdosuiteplus.us.bank-dns.com/Apps/DealMaintenance/Assets/AssetFacility_Transactions/Loans/AssetLoan_Transactions/Transactions/TransDetail.asp?parm=10759&amp;issue_trans_id=63409262&amp;" TargetMode="External"/><Relationship Id="rId420" Type="http://schemas.openxmlformats.org/officeDocument/2006/relationships/hyperlink" Target="https://cdosuiteplus.us.bank-dns.com/Apps/DealMaintenance/Assets/AssetFacility_Transactions/Loans/AssetLoan_Transactions/Transactions/TransDetail.asp?parm=10759&amp;issue_trans_id=67552235&amp;" TargetMode="External"/><Relationship Id="rId1050" Type="http://schemas.openxmlformats.org/officeDocument/2006/relationships/hyperlink" Target="https://cdosuiteplus.us.bank-dns.com/Apps/DealMaintenance/Assets/AssetFacility_Transactions/Loans/AssetLoan_Transactions/Transactions/TransDetail.asp?parm=10759&amp;issue_trans_id=79910872&amp;" TargetMode="External"/><Relationship Id="rId2101" Type="http://schemas.openxmlformats.org/officeDocument/2006/relationships/hyperlink" Target="https://cdosuiteplus.us.bank-dns.com/Apps/DealMaintenance/Assets/AssetFacility_Transactions/Loans/AssetLoan_Transactions/Transactions/TransDetail.asp?parm=10759&amp;issue_trans_id=92006195&amp;" TargetMode="External"/><Relationship Id="rId4066" Type="http://schemas.openxmlformats.org/officeDocument/2006/relationships/hyperlink" Target="https://cdosuiteplus.us.bank-dns.com/Apps/DealMaintenance/Assets/AssetFacility_Transactions/Loans/AssetLoan_Transactions/Transactions/TransDetail.asp?parm=10759&amp;issue_trans_id=120735936&amp;" TargetMode="External"/><Relationship Id="rId1867" Type="http://schemas.openxmlformats.org/officeDocument/2006/relationships/hyperlink" Target="https://cdosuiteplus.us.bank-dns.com/Apps/DealMaintenance/Assets/AssetFacility_Transactions/Loans/AssetLoan_Transactions/Transactions/TransDetail.asp?parm=10759&amp;issue_trans_id=90301758&amp;" TargetMode="External"/><Relationship Id="rId2918" Type="http://schemas.openxmlformats.org/officeDocument/2006/relationships/hyperlink" Target="https://cdosuiteplus.us.bank-dns.com/Apps/DealMaintenance/Assets/AssetFacility_Transactions/Loans/AssetLoan_Transactions/Transactions/TransDetail.asp?parm=10759&amp;issue_trans_id=103905862&amp;" TargetMode="External"/><Relationship Id="rId4273" Type="http://schemas.openxmlformats.org/officeDocument/2006/relationships/hyperlink" Target="https://cdosuiteplus.us.bank-dns.com/Apps/DealMaintenance/Assets/AssetFacility_Transactions/FacilityTransactions/TransDetail.asp?parm=10759&amp;facility_trans_id=127680560&amp;" TargetMode="External"/><Relationship Id="rId1727" Type="http://schemas.openxmlformats.org/officeDocument/2006/relationships/hyperlink" Target="https://cdosuiteplus.us.bank-dns.com/Apps/DealMaintenance/Assets/AssetFacility_Transactions/FacilityTransactions/TransDetail.asp?parm=10759&amp;facility_trans_id=88591507&amp;" TargetMode="External"/><Relationship Id="rId1934" Type="http://schemas.openxmlformats.org/officeDocument/2006/relationships/hyperlink" Target="https://cdosuiteplus.us.bank-dns.com/Apps/DealMaintenance/Assets/AssetFacility_Transactions/FacilityTransactions/TransDetail.asp?parm=10759&amp;facility_trans_id=91311682&amp;" TargetMode="External"/><Relationship Id="rId3082" Type="http://schemas.openxmlformats.org/officeDocument/2006/relationships/hyperlink" Target="https://cdosuiteplus.us.bank-dns.com/Apps/DealMaintenance/Assets/AssetFacility_Transactions/Loans/AssetLoan_Transactions/Transactions/TransDetail.asp?parm=10759&amp;issue_trans_id=104099105&amp;" TargetMode="External"/><Relationship Id="rId4133" Type="http://schemas.openxmlformats.org/officeDocument/2006/relationships/hyperlink" Target="https://cdosuiteplus.us.bank-dns.com/Apps/DealMaintenance/Assets/AssetFacility_Transactions/FacilityTransactions/TransDetail.asp?parm=10759&amp;facility_trans_id=125743791&amp;" TargetMode="External"/><Relationship Id="rId19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213&amp;" TargetMode="External"/><Relationship Id="rId3899" Type="http://schemas.openxmlformats.org/officeDocument/2006/relationships/hyperlink" Target="https://cdosuiteplus.us.bank-dns.com/Apps/DealMaintenance/Assets/AssetFacility_Transactions/FacilityTransactions/TransDetail.asp?parm=10759&amp;facility_trans_id=121539614&amp;" TargetMode="External"/><Relationship Id="rId4200" Type="http://schemas.openxmlformats.org/officeDocument/2006/relationships/hyperlink" Target="https://cdosuiteplus.us.bank-dns.com/Apps/DealMaintenance/Assets/AssetFacility_Transactions/FacilityTransactions/TransDetail.asp?parm=10759&amp;facility_trans_id=126272267&amp;" TargetMode="External"/><Relationship Id="rId3759" Type="http://schemas.openxmlformats.org/officeDocument/2006/relationships/hyperlink" Target="https://cdosuiteplus.us.bank-dns.com/Apps/DealMaintenance/Assets/AssetFacility_Transactions/FacilityTransactions/TransDetail.asp?parm=10759&amp;facility_trans_id=119503142&amp;" TargetMode="External"/><Relationship Id="rId3966" Type="http://schemas.openxmlformats.org/officeDocument/2006/relationships/hyperlink" Target="https://cdosuiteplus.us.bank-dns.com/Apps/DealMaintenance/Assets/AssetFacility_Transactions/FacilityTransactions/TransDetail.asp?parm=10759&amp;facility_trans_id=122391467&amp;" TargetMode="External"/><Relationship Id="rId3" Type="http://schemas.openxmlformats.org/officeDocument/2006/relationships/hyperlink" Target="https://cdosuiteplus.us.bank-dns.com/Apps/DealMaintenance/Transactions/NonIssueTransactions/EntTransItem.asp?&amp;parm=10759&amp;ent_trans_id=1843659&amp;" TargetMode="External"/><Relationship Id="rId887" Type="http://schemas.openxmlformats.org/officeDocument/2006/relationships/hyperlink" Target="https://cdosuiteplus.us.bank-dns.com/Apps/DealMaintenance/Assets/AssetFacility_Transactions/Loans/AssetLoan_Transactions/Transactions/TransDetail.asp?parm=10759&amp;issue_trans_id=77966792&amp;" TargetMode="External"/><Relationship Id="rId2568" Type="http://schemas.openxmlformats.org/officeDocument/2006/relationships/hyperlink" Target="https://cdosuiteplus.us.bank-dns.com/Apps/DealMaintenance/Assets/AssetFacility_Transactions/Loans/AssetLoan_Transactions/Transactions/TransDetail.asp?parm=10759&amp;issue_trans_id=94053412&amp;" TargetMode="External"/><Relationship Id="rId2775" Type="http://schemas.openxmlformats.org/officeDocument/2006/relationships/hyperlink" Target="https://cdosuiteplus.us.bank-dns.com/Apps/DealMaintenance/Assets/AssetFacility_Transactions/FacilityTransactions/TransDetail.asp?parm=10759&amp;facility_trans_id=102084596&amp;" TargetMode="External"/><Relationship Id="rId2982" Type="http://schemas.openxmlformats.org/officeDocument/2006/relationships/hyperlink" Target="https://cdosuiteplus.us.bank-dns.com/Apps/DealMaintenance/Assets/AssetFacility_Transactions/Loans/AssetLoan_Transactions/Transactions/TransDetail.asp?parm=10759&amp;issue_trans_id=103298344&amp;" TargetMode="External"/><Relationship Id="rId3619" Type="http://schemas.openxmlformats.org/officeDocument/2006/relationships/hyperlink" Target="https://cdosuiteplus.us.bank-dns.com/Apps/DealMaintenance/Assets/AssetFacility_Transactions/FacilityTransactions/TransDetail.asp?parm=10759&amp;facility_trans_id=116783757&amp;" TargetMode="External"/><Relationship Id="rId3826" Type="http://schemas.openxmlformats.org/officeDocument/2006/relationships/hyperlink" Target="https://cdosuiteplus.us.bank-dns.com/Apps/DealMaintenance/Assets/AssetFacility_Transactions/Loans/AssetLoan_Transactions/Transactions/TransDetail.asp?parm=10759&amp;issue_trans_id=118813151&amp;" TargetMode="External"/><Relationship Id="rId747" Type="http://schemas.openxmlformats.org/officeDocument/2006/relationships/hyperlink" Target="https://cdosuiteplus.us.bank-dns.com/Apps/DealMaintenance/Assets/AssetFacility_Transactions/Loans/AssetLoan_Transactions/Transactions/TransDetail.asp?parm=10759&amp;issue_trans_id=74845946&amp;" TargetMode="External"/><Relationship Id="rId954" Type="http://schemas.openxmlformats.org/officeDocument/2006/relationships/hyperlink" Target="https://cdosuiteplus.us.bank-dns.com/Apps/DealMaintenance/Assets/AssetFacility_Transactions/Loans/AssetLoan_Transactions/Transactions/TransDetail.asp?parm=10759&amp;issue_trans_id=78999499&amp;" TargetMode="External"/><Relationship Id="rId1377" Type="http://schemas.openxmlformats.org/officeDocument/2006/relationships/hyperlink" Target="https://cdosuiteplus.us.bank-dns.com/Apps/DealMaintenance/Assets/AssetFacility_Transactions/FacilityTransactions/TransDetail.asp?parm=10759&amp;facility_trans_id=85888519&amp;" TargetMode="External"/><Relationship Id="rId1584" Type="http://schemas.openxmlformats.org/officeDocument/2006/relationships/hyperlink" Target="https://cdosuiteplus.us.bank-dns.com/Apps/DealMaintenance/Assets/AssetFacility_Transactions/FacilityTransactions/TransDetail.asp?parm=10759&amp;facility_trans_id=78407545&amp;" TargetMode="External"/><Relationship Id="rId1791" Type="http://schemas.openxmlformats.org/officeDocument/2006/relationships/hyperlink" Target="https://cdosuiteplus.us.bank-dns.com/Apps/DealMaintenance/Assets/AssetFacility_Transactions/FacilityTransactions/TransDetail.asp?parm=10759&amp;facility_trans_id=89889161&amp;" TargetMode="External"/><Relationship Id="rId2428" Type="http://schemas.openxmlformats.org/officeDocument/2006/relationships/hyperlink" Target="https://cdosuiteplus.us.bank-dns.com/Apps/DealMaintenance/Assets/AssetFacility_Transactions/Loans/AssetLoan_Transactions/Transactions/TransDetail.asp?parm=10759&amp;issue_trans_id=95511071&amp;" TargetMode="External"/><Relationship Id="rId2635" Type="http://schemas.openxmlformats.org/officeDocument/2006/relationships/hyperlink" Target="https://cdosuiteplus.us.bank-dns.com/Apps/DealMaintenance/Assets/AssetFacility_Transactions/FacilityTransactions/TransDetail.asp?parm=10759&amp;facility_trans_id=99894017&amp;" TargetMode="External"/><Relationship Id="rId2842" Type="http://schemas.openxmlformats.org/officeDocument/2006/relationships/hyperlink" Target="https://cdosuiteplus.us.bank-dns.com/Apps/DealMaintenance/Assets/AssetFacility_Transactions/FacilityTransactions/TransDetail.asp?parm=10759&amp;facility_trans_id=103878350&amp;" TargetMode="External"/><Relationship Id="rId83" Type="http://schemas.openxmlformats.org/officeDocument/2006/relationships/hyperlink" Target="https://cdosuiteplus.us.bank-dns.com/Apps/DealMaintenance/Assets/AssetFacility_Transactions/FacilityTransactions/TransDetail.asp?parm=10759&amp;facility_trans_id=64390410&amp;" TargetMode="External"/><Relationship Id="rId607" Type="http://schemas.openxmlformats.org/officeDocument/2006/relationships/hyperlink" Target="https://cdosuiteplus.us.bank-dns.com/Apps/DealMaintenance/Assets/AssetFacility_Transactions/FacilityTransactions/TransDetail.asp?parm=10759&amp;facility_trans_id=74024512&amp;" TargetMode="External"/><Relationship Id="rId814" Type="http://schemas.openxmlformats.org/officeDocument/2006/relationships/hyperlink" Target="https://cdosuiteplus.us.bank-dns.com/Apps/DealMaintenance/Assets/AssetFacility_Transactions/FacilityTransactions/TransDetail.asp?parm=10759&amp;facility_trans_id=78494919&amp;" TargetMode="External"/><Relationship Id="rId1237" Type="http://schemas.openxmlformats.org/officeDocument/2006/relationships/hyperlink" Target="https://cdosuiteplus.us.bank-dns.com/Apps/DealMaintenance/Transactions/NonIssueTransactions/EntTransItem.asp?&amp;parm=10759&amp;ent_trans_id=2301023&amp;" TargetMode="External"/><Relationship Id="rId1444" Type="http://schemas.openxmlformats.org/officeDocument/2006/relationships/hyperlink" Target="https://cdosuiteplus.us.bank-dns.com/Apps/DealMaintenance/Assets/AssetFacility_Transactions/Loans/AssetLoan_Transactions/Transactions/TransDetail.asp?parm=10759&amp;issue_trans_id=86531009&amp;" TargetMode="External"/><Relationship Id="rId1651" Type="http://schemas.openxmlformats.org/officeDocument/2006/relationships/hyperlink" Target="https://cdosuiteplus.us.bank-dns.com/Apps/DealMaintenance/Assets/AssetFacility_Transactions/FacilityTransactions/TransDetail.asp?parm=10759&amp;facility_trans_id=88137346&amp;" TargetMode="External"/><Relationship Id="rId2702" Type="http://schemas.openxmlformats.org/officeDocument/2006/relationships/hyperlink" Target="https://cdosuiteplus.us.bank-dns.com/Apps/DealMaintenance/Assets/AssetFacility_Transactions/FacilityTransactions/TransDetail.asp?parm=10759&amp;facility_trans_id=101099065&amp;" TargetMode="External"/><Relationship Id="rId1304" Type="http://schemas.openxmlformats.org/officeDocument/2006/relationships/hyperlink" Target="https://cdosuiteplus.us.bank-dns.com/Apps/DealMaintenance/Assets/AssetFacility_Transactions/FacilityTransactions/TransDetail.asp?parm=10759&amp;facility_trans_id=85095091&amp;" TargetMode="External"/><Relationship Id="rId1511" Type="http://schemas.openxmlformats.org/officeDocument/2006/relationships/hyperlink" Target="https://cdosuiteplus.us.bank-dns.com/Apps/DealMaintenance/Assets/AssetFacility_Transactions/FacilityTransactions/TransDetail.asp?parm=10759&amp;facility_trans_id=86954234&amp;" TargetMode="External"/><Relationship Id="rId3269" Type="http://schemas.openxmlformats.org/officeDocument/2006/relationships/hyperlink" Target="https://cdosuiteplus.us.bank-dns.com/Apps/DealMaintenance/Assets/AssetFacility_Transactions/FacilityTransactions/TransDetail.asp?parm=10759&amp;facility_trans_id=111150999&amp;" TargetMode="External"/><Relationship Id="rId3476" Type="http://schemas.openxmlformats.org/officeDocument/2006/relationships/hyperlink" Target="https://cdosuiteplus.us.bank-dns.com/Apps/DealMaintenance/Assets/AssetFacility_Transactions/FacilityTransactions/TransDetail.asp?parm=10759&amp;facility_trans_id=113646083&amp;" TargetMode="External"/><Relationship Id="rId3683" Type="http://schemas.openxmlformats.org/officeDocument/2006/relationships/hyperlink" Target="https://cdosuiteplus.us.bank-dns.com/Apps/DealMaintenance/Assets/AssetFacility_Transactions/Loans/AssetLoan_Transactions/Transactions/TransDetail.asp?parm=10759&amp;issue_trans_id=117174260&amp;" TargetMode="External"/><Relationship Id="rId10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056&amp;" TargetMode="External"/><Relationship Id="rId397" Type="http://schemas.openxmlformats.org/officeDocument/2006/relationships/hyperlink" Target="https://cdosuiteplus.us.bank-dns.com/Apps/DealMaintenance/Assets/AssetFacility_Transactions/Loans/AssetLoan_Transactions/Transactions/TransDetail.asp?parm=10759&amp;issue_trans_id=67025050&amp;" TargetMode="External"/><Relationship Id="rId2078" Type="http://schemas.openxmlformats.org/officeDocument/2006/relationships/hyperlink" Target="https://cdosuiteplus.us.bank-dns.com/Apps/DealMaintenance/Assets/AssetFacility_Transactions/Loans/AssetLoan_Transactions/Transactions/TransDetail.asp?parm=10759&amp;issue_trans_id=89423441&amp;" TargetMode="External"/><Relationship Id="rId2285" Type="http://schemas.openxmlformats.org/officeDocument/2006/relationships/hyperlink" Target="https://cdosuiteplus.us.bank-dns.com/Apps/DealMaintenance/Assets/AssetFacility_Transactions/FacilityTransactions/TransDetail.asp?parm=10759&amp;facility_trans_id=94611928&amp;" TargetMode="External"/><Relationship Id="rId2492" Type="http://schemas.openxmlformats.org/officeDocument/2006/relationships/hyperlink" Target="https://cdosuiteplus.us.bank-dns.com/Apps/DealMaintenance/Assets/AssetFacility_Transactions/FacilityTransactions/TransDetail.asp?parm=10759&amp;facility_trans_id=96964043&amp;" TargetMode="External"/><Relationship Id="rId3129" Type="http://schemas.openxmlformats.org/officeDocument/2006/relationships/hyperlink" Target="https://cdosuiteplus.us.bank-dns.com/Apps/DealMaintenance/Assets/AssetFacility_Transactions/FacilityTransactions/TransDetail.asp?parm=10759&amp;facility_trans_id=107506579&amp;" TargetMode="External"/><Relationship Id="rId3336" Type="http://schemas.openxmlformats.org/officeDocument/2006/relationships/hyperlink" Target="https://cdosuiteplus.us.bank-dns.com/Apps/DealMaintenance/Assets/AssetFacility_Transactions/Loans/AssetLoan_Transactions/Transactions/TransDetail.asp?parm=10759&amp;issue_trans_id=91847643&amp;" TargetMode="External"/><Relationship Id="rId3890" Type="http://schemas.openxmlformats.org/officeDocument/2006/relationships/hyperlink" Target="https://cdosuiteplus.us.bank-dns.com/Apps/DealMaintenance/Assets/AssetFacility_Transactions/Loans/AssetLoan_Transactions/Transactions/TransDetail.asp?parm=10759&amp;issue_trans_id=121371570&amp;" TargetMode="External"/><Relationship Id="rId257" Type="http://schemas.openxmlformats.org/officeDocument/2006/relationships/hyperlink" Target="https://cdosuiteplus.us.bank-dns.com/Apps/DealMaintenance/Assets/AssetFacility_Transactions/FacilityTransactions/TransDetail.asp?parm=10759&amp;facility_trans_id=67573109&amp;" TargetMode="External"/><Relationship Id="rId464" Type="http://schemas.openxmlformats.org/officeDocument/2006/relationships/hyperlink" Target="https://cdosuiteplus.us.bank-dns.com/Apps/DealMaintenance/Assets/AssetFacility_Transactions/FacilityTransactions/TransDetail.asp?parm=10759&amp;facility_trans_id=71270421&amp;" TargetMode="External"/><Relationship Id="rId1094" Type="http://schemas.openxmlformats.org/officeDocument/2006/relationships/hyperlink" Target="https://cdosuiteplus.us.bank-dns.com/Apps/DealMaintenance/Assets/AssetFacility_Transactions/FacilityTransactions/TransDetail.asp?parm=10759&amp;facility_trans_id=78405056&amp;" TargetMode="External"/><Relationship Id="rId2145" Type="http://schemas.openxmlformats.org/officeDocument/2006/relationships/hyperlink" Target="https://cdosuiteplus.us.bank-dns.com/Apps/DealMaintenance/Assets/AssetFacility_Transactions/FacilityTransactions/TransDetail.asp?parm=10759&amp;facility_trans_id=93644311&amp;" TargetMode="External"/><Relationship Id="rId3543" Type="http://schemas.openxmlformats.org/officeDocument/2006/relationships/hyperlink" Target="https://cdosuiteplus.us.bank-dns.com/Apps/DealMaintenance/Assets/AssetFacility_Transactions/FacilityTransactions/TransDetail.asp?parm=10759&amp;facility_trans_id=115561004&amp;" TargetMode="External"/><Relationship Id="rId3750" Type="http://schemas.openxmlformats.org/officeDocument/2006/relationships/hyperlink" Target="https://cdosuiteplus.us.bank-dns.com/Apps/DealMaintenance/Transactions/NonIssueTransactions/EntTransItem.asp?&amp;parm=10759&amp;ent_trans_id=2976543&amp;" TargetMode="External"/><Relationship Id="rId117" Type="http://schemas.openxmlformats.org/officeDocument/2006/relationships/hyperlink" Target="https://cdosuiteplus.us.bank-dns.com/Apps/DealMaintenance/Assets/AssetFacility_Transactions/Loans/AssetLoan_Transactions/Transactions/TransDetail.asp?parm=10759&amp;issue_trans_id=64178787&amp;" TargetMode="External"/><Relationship Id="rId671" Type="http://schemas.openxmlformats.org/officeDocument/2006/relationships/hyperlink" Target="https://cdosuiteplus.us.bank-dns.com/Apps/DealMaintenance/Assets/AssetFacility_Transactions/Loans/AssetLoan_Transactions/Transactions/TransDetail.asp?parm=10759&amp;issue_trans_id=75531713&amp;" TargetMode="External"/><Relationship Id="rId2352" Type="http://schemas.openxmlformats.org/officeDocument/2006/relationships/hyperlink" Target="https://cdosuiteplus.us.bank-dns.com/Apps/DealMaintenance/Assets/AssetFacility_Transactions/Loans/AssetLoan_Transactions/Transactions/TransDetail.asp?parm=10759&amp;issue_trans_id=90715319&amp;" TargetMode="External"/><Relationship Id="rId3403" Type="http://schemas.openxmlformats.org/officeDocument/2006/relationships/hyperlink" Target="https://cdosuiteplus.us.bank-dns.com/Apps/DealMaintenance/Transactions/NonIssueTransactions/EntTransItem.asp?&amp;parm=10759&amp;ent_trans_id=2860114&amp;" TargetMode="External"/><Relationship Id="rId3610" Type="http://schemas.openxmlformats.org/officeDocument/2006/relationships/hyperlink" Target="https://cdosuiteplus.us.bank-dns.com/Apps/DealMaintenance/Assets/AssetFacility_Transactions/Loans/AssetLoan_Transactions/Transactions/TransDetail.asp?parm=10759&amp;issue_trans_id=111767977&amp;" TargetMode="External"/><Relationship Id="rId324" Type="http://schemas.openxmlformats.org/officeDocument/2006/relationships/hyperlink" Target="https://cdosuiteplus.us.bank-dns.com/Apps/DealMaintenance/Assets/AssetFacility_Transactions/Loans/AssetLoan_Transactions/Transactions/TransDetail.asp?parm=10759&amp;issue_trans_id=67950320&amp;" TargetMode="External"/><Relationship Id="rId531" Type="http://schemas.openxmlformats.org/officeDocument/2006/relationships/hyperlink" Target="https://cdosuiteplus.us.bank-dns.com/Apps/DealMaintenance/Assets/AssetFacility_Transactions/FacilityTransactions/TransDetail.asp?parm=10759&amp;facility_trans_id=72090757&amp;" TargetMode="External"/><Relationship Id="rId1161" Type="http://schemas.openxmlformats.org/officeDocument/2006/relationships/hyperlink" Target="https://cdosuiteplus.us.bank-dns.com/Apps/DealMaintenance/Assets/AssetFacility_Transactions/Loans/AssetLoan_Transactions/Transactions/TransDetail.asp?parm=10759&amp;issue_trans_id=83655968&amp;" TargetMode="External"/><Relationship Id="rId2005" Type="http://schemas.openxmlformats.org/officeDocument/2006/relationships/hyperlink" Target="https://cdosuiteplus.us.bank-dns.com/Apps/DealMaintenance/Assets/AssetFacility_Transactions/Loans/AssetLoan_Transactions/Transactions/TransDetail.asp?parm=10759&amp;issue_trans_id=91090550&amp;" TargetMode="External"/><Relationship Id="rId2212" Type="http://schemas.openxmlformats.org/officeDocument/2006/relationships/hyperlink" Target="https://cdosuiteplus.us.bank-dns.com/Apps/DealMaintenance/Assets/AssetFacility_Transactions/FacilityTransactions/TransDetail.asp?parm=10759&amp;facility_trans_id=94377778&amp;" TargetMode="External"/><Relationship Id="rId1021" Type="http://schemas.openxmlformats.org/officeDocument/2006/relationships/hyperlink" Target="https://cdosuiteplus.us.bank-dns.com/Apps/DealMaintenance/Assets/AssetFacility_Transactions/FacilityTransactions/TransDetail.asp?parm=10759&amp;facility_trans_id=81598373&amp;" TargetMode="External"/><Relationship Id="rId1978" Type="http://schemas.openxmlformats.org/officeDocument/2006/relationships/hyperlink" Target="https://cdosuiteplus.us.bank-dns.com/Apps/DealMaintenance/Assets/AssetFacility_Transactions/Loans/AssetLoan_Transactions/Transactions/TransDetail.asp?parm=10759&amp;issue_trans_id=86383613&amp;" TargetMode="External"/><Relationship Id="rId4177" Type="http://schemas.openxmlformats.org/officeDocument/2006/relationships/hyperlink" Target="https://cdosuiteplus.us.bank-dns.com/Apps/DealMaintenance/Assets/AssetFacility_Transactions/Loans/AssetLoan_Transactions/Transactions/TransDetail.asp?parm=10759&amp;issue_trans_id=125826911&amp;" TargetMode="External"/><Relationship Id="rId3193" Type="http://schemas.openxmlformats.org/officeDocument/2006/relationships/hyperlink" Target="https://cdosuiteplus.us.bank-dns.com/Apps/DealMaintenance/Transactions/NonIssueTransactions/EntTransItem.asp?&amp;parm=10759&amp;ent_trans_id=2795597&amp;" TargetMode="External"/><Relationship Id="rId4037" Type="http://schemas.openxmlformats.org/officeDocument/2006/relationships/hyperlink" Target="https://cdosuiteplus.us.bank-dns.com/Apps/DealMaintenance/Assets/AssetFacility_Transactions/FacilityTransactions/TransDetail.asp?parm=10759&amp;facility_trans_id=123637574&amp;" TargetMode="External"/><Relationship Id="rId4244" Type="http://schemas.openxmlformats.org/officeDocument/2006/relationships/hyperlink" Target="https://cdosuiteplus.us.bank-dns.com/Apps/DealMaintenance/Assets/AssetFacility_Transactions/FacilityTransactions/TransDetail.asp?parm=10759&amp;facility_trans_id=127199963&amp;" TargetMode="External"/><Relationship Id="rId1838" Type="http://schemas.openxmlformats.org/officeDocument/2006/relationships/hyperlink" Target="https://cdosuiteplus.us.bank-dns.com/Apps/DealMaintenance/Assets/AssetFacility_Transactions/FacilityTransactions/TransDetail.asp?parm=10759&amp;facility_trans_id=89593979&amp;" TargetMode="External"/><Relationship Id="rId3053" Type="http://schemas.openxmlformats.org/officeDocument/2006/relationships/hyperlink" Target="https://cdosuiteplus.us.bank-dns.com/Apps/DealMaintenance/Assets/AssetFacility_Transactions/Loans/AssetLoan_Transactions/Transactions/TransDetail.asp?parm=10759&amp;issue_trans_id=106931088&amp;" TargetMode="External"/><Relationship Id="rId3260" Type="http://schemas.openxmlformats.org/officeDocument/2006/relationships/hyperlink" Target="https://cdosuiteplus.us.bank-dns.com/Apps/DealMaintenance/Assets/AssetFacility_Transactions/FacilityTransactions/TransDetail.asp?parm=10759&amp;facility_trans_id=110056517&amp;" TargetMode="External"/><Relationship Id="rId4104" Type="http://schemas.openxmlformats.org/officeDocument/2006/relationships/hyperlink" Target="https://cdosuiteplus.us.bank-dns.com/Apps/DealMaintenance/Assets/AssetFacility_Transactions/FacilityTransactions/TransDetail.asp?parm=10759&amp;facility_trans_id=125485367&amp;" TargetMode="External"/><Relationship Id="rId4311" Type="http://schemas.openxmlformats.org/officeDocument/2006/relationships/hyperlink" Target="https://cdosuiteplus.us.bank-dns.com/Apps/DealMaintenance/Assets/AssetFacility_Transactions/Loans/AssetLoan_Transactions/Transactions/TransDetail.asp?parm=10759&amp;issue_trans_id=126994590&amp;" TargetMode="External"/><Relationship Id="rId181" Type="http://schemas.openxmlformats.org/officeDocument/2006/relationships/hyperlink" Target="https://cdosuiteplus.us.bank-dns.com/Apps/DealMaintenance/Assets/AssetFacility_Transactions/FacilityTransactions/TransDetail.asp?parm=10759&amp;facility_trans_id=66345231&amp;" TargetMode="External"/><Relationship Id="rId1905" Type="http://schemas.openxmlformats.org/officeDocument/2006/relationships/hyperlink" Target="https://cdosuiteplus.us.bank-dns.com/Apps/DealMaintenance/Assets/AssetFacility_Transactions/Loans/AssetLoan_Transactions/Transactions/TransDetail.asp?parm=10759&amp;issue_trans_id=90063621&amp;" TargetMode="External"/><Relationship Id="rId3120" Type="http://schemas.openxmlformats.org/officeDocument/2006/relationships/hyperlink" Target="https://cdosuiteplus.us.bank-dns.com/Apps/DealMaintenance/Transactions/NonIssueTransactions/EntTransItem.asp?&amp;parm=10759&amp;ent_trans_id=2761140&amp;" TargetMode="External"/><Relationship Id="rId998" Type="http://schemas.openxmlformats.org/officeDocument/2006/relationships/hyperlink" Target="https://cdosuiteplus.us.bank-dns.com/Apps/DealMaintenance/Assets/AssetFacility_Transactions/FacilityTransactions/TransDetail.asp?parm=10759&amp;facility_trans_id=81806755&amp;" TargetMode="External"/><Relationship Id="rId2679" Type="http://schemas.openxmlformats.org/officeDocument/2006/relationships/hyperlink" Target="https://cdosuiteplus.us.bank-dns.com/Apps/DealMaintenance/Assets/AssetFacility_Transactions/Loans/AssetLoan_Transactions/Transactions/TransDetail.asp?parm=10759&amp;issue_trans_id=100188964&amp;" TargetMode="External"/><Relationship Id="rId2886" Type="http://schemas.openxmlformats.org/officeDocument/2006/relationships/hyperlink" Target="https://cdosuiteplus.us.bank-dns.com/Apps/DealMaintenance/Transactions/NonIssueTransactions/EntTransItem.asp?&amp;parm=10759&amp;ent_trans_id=2676888&amp;" TargetMode="External"/><Relationship Id="rId3937" Type="http://schemas.openxmlformats.org/officeDocument/2006/relationships/hyperlink" Target="https://cdosuiteplus.us.bank-dns.com/Apps/DealMaintenance/Assets/AssetFacility_Transactions/Loans/AssetLoan_Transactions/Transactions/TransDetail.asp?parm=10759&amp;issue_trans_id=122151383&amp;" TargetMode="External"/><Relationship Id="rId858" Type="http://schemas.openxmlformats.org/officeDocument/2006/relationships/hyperlink" Target="https://cdosuiteplus.us.bank-dns.com/Apps/DealMaintenance/Assets/AssetFacility_Transactions/Loans/AssetLoan_Transactions/Transactions/TransDetail.asp?parm=10759&amp;issue_trans_id=77133581&amp;" TargetMode="External"/><Relationship Id="rId1488" Type="http://schemas.openxmlformats.org/officeDocument/2006/relationships/hyperlink" Target="https://cdosuiteplus.us.bank-dns.com/Apps/DealMaintenance/Assets/AssetFacility_Transactions/Loans/AssetLoan_Transactions/Transactions/TransDetail.asp?parm=10759&amp;issue_trans_id=85031406&amp;" TargetMode="External"/><Relationship Id="rId1695" Type="http://schemas.openxmlformats.org/officeDocument/2006/relationships/hyperlink" Target="https://cdosuiteplus.us.bank-dns.com/Apps/DealMaintenance/Assets/AssetFacility_Transactions/Loans/AssetLoan_Transactions/Transactions/TransDetail.asp?parm=10759&amp;issue_trans_id=85487932&amp;" TargetMode="External"/><Relationship Id="rId2539" Type="http://schemas.openxmlformats.org/officeDocument/2006/relationships/hyperlink" Target="https://cdosuiteplus.us.bank-dns.com/Apps/DealMaintenance/Assets/AssetFacility_Transactions/FacilityTransactions/TransDetail.asp?parm=10759&amp;facility_trans_id=98562561&amp;" TargetMode="External"/><Relationship Id="rId2746" Type="http://schemas.openxmlformats.org/officeDocument/2006/relationships/hyperlink" Target="https://cdosuiteplus.us.bank-dns.com/Apps/DealMaintenance/Assets/AssetFacility_Transactions/FacilityTransactions/TransDetail.asp?parm=10759&amp;facility_trans_id=101472757&amp;" TargetMode="External"/><Relationship Id="rId2953" Type="http://schemas.openxmlformats.org/officeDocument/2006/relationships/hyperlink" Target="https://cdosuiteplus.us.bank-dns.com/Apps/DealMaintenance/Transactions/NonIssueTransactions/EntTransItem.asp?&amp;parm=10759&amp;ent_trans_id=2708972&amp;" TargetMode="External"/><Relationship Id="rId718" Type="http://schemas.openxmlformats.org/officeDocument/2006/relationships/hyperlink" Target="https://cdosuiteplus.us.bank-dns.com/Apps/DealMaintenance/Assets/AssetFacility_Transactions/FacilityTransactions/TransDetail.asp?parm=10759&amp;facility_trans_id=71244321&amp;" TargetMode="External"/><Relationship Id="rId925" Type="http://schemas.openxmlformats.org/officeDocument/2006/relationships/hyperlink" Target="https://cdosuiteplus.us.bank-dns.com/Apps/DealMaintenance/Assets/AssetFacility_Transactions/Loans/AssetLoan_Transactions/Transactions/TransDetail.asp?parm=10759&amp;issue_trans_id=79249286&amp;" TargetMode="External"/><Relationship Id="rId1348" Type="http://schemas.openxmlformats.org/officeDocument/2006/relationships/hyperlink" Target="https://cdosuiteplus.us.bank-dns.com/Apps/DealMaintenance/Assets/AssetFacility_Transactions/Loans/AssetLoan_Transactions/Transactions/TransDetail.asp?parm=10759&amp;issue_trans_id=82533530&amp;" TargetMode="External"/><Relationship Id="rId1555" Type="http://schemas.openxmlformats.org/officeDocument/2006/relationships/hyperlink" Target="https://cdosuiteplus.us.bank-dns.com/Apps/DealMaintenance/Assets/AssetFacility_Transactions/FacilityTransactions/TransDetail.asp?parm=10759&amp;facility_trans_id=87236275&amp;" TargetMode="External"/><Relationship Id="rId1762" Type="http://schemas.openxmlformats.org/officeDocument/2006/relationships/hyperlink" Target="https://cdosuiteplus.us.bank-dns.com/Apps/DealMaintenance/Assets/AssetFacility_Transactions/Loans/AssetLoan_Transactions/Transactions/TransDetail.asp?parm=10759&amp;issue_trans_id=88103805&amp;" TargetMode="External"/><Relationship Id="rId2606" Type="http://schemas.openxmlformats.org/officeDocument/2006/relationships/hyperlink" Target="https://cdosuiteplus.us.bank-dns.com/Apps/DealMaintenance/Assets/AssetFacility_Transactions/FacilityTransactions/TransDetail.asp?parm=10759&amp;facility_trans_id=99089887&amp;" TargetMode="External"/><Relationship Id="rId1208" Type="http://schemas.openxmlformats.org/officeDocument/2006/relationships/hyperlink" Target="https://cdosuiteplus.us.bank-dns.com/Apps/DealMaintenance/Assets/AssetFacility_Transactions/Loans/AssetLoan_Transactions/Transactions/TransDetail.asp?parm=10759&amp;issue_trans_id=81405988&amp;" TargetMode="External"/><Relationship Id="rId1415" Type="http://schemas.openxmlformats.org/officeDocument/2006/relationships/hyperlink" Target="https://cdosuiteplus.us.bank-dns.com/Apps/DealMaintenance/Assets/AssetFacility_Transactions/Loans/AssetLoan_Transactions/Transactions/TransDetail.asp?parm=10759&amp;issue_trans_id=86045919&amp;" TargetMode="External"/><Relationship Id="rId2813" Type="http://schemas.openxmlformats.org/officeDocument/2006/relationships/hyperlink" Target="https://cdosuiteplus.us.bank-dns.com/Apps/DealMaintenance/Assets/AssetFacility_Transactions/FacilityTransactions/TransDetail.asp?parm=10759&amp;facility_trans_id=102972153&amp;" TargetMode="External"/><Relationship Id="rId54" Type="http://schemas.openxmlformats.org/officeDocument/2006/relationships/hyperlink" Target="https://cdosuiteplus.us.bank-dns.com/Apps/DealMaintenance/Assets/AssetFacility_Transactions/Loans/AssetLoan_Transactions/Transactions/TransDetail.asp?parm=10759&amp;issue_trans_id=63108822&amp;" TargetMode="External"/><Relationship Id="rId1622" Type="http://schemas.openxmlformats.org/officeDocument/2006/relationships/hyperlink" Target="https://cdosuiteplus.us.bank-dns.com/Apps/DealMaintenance/Assets/AssetFacility_Transactions/FacilityTransactions/TransDetail.asp?parm=10759&amp;facility_trans_id=87649794&amp;" TargetMode="External"/><Relationship Id="rId2189" Type="http://schemas.openxmlformats.org/officeDocument/2006/relationships/hyperlink" Target="https://cdosuiteplus.us.bank-dns.com/Apps/DealMaintenance/Assets/AssetFacility_Transactions/FacilityTransactions/TransDetail.asp?parm=10759&amp;facility_trans_id=94237822&amp;" TargetMode="External"/><Relationship Id="rId3587" Type="http://schemas.openxmlformats.org/officeDocument/2006/relationships/hyperlink" Target="https://cdosuiteplus.us.bank-dns.com/Apps/DealMaintenance/Assets/AssetFacility_Transactions/FacilityTransactions/TransDetail.asp?parm=10759&amp;facility_trans_id=116237076&amp;" TargetMode="External"/><Relationship Id="rId3794" Type="http://schemas.openxmlformats.org/officeDocument/2006/relationships/hyperlink" Target="https://cdosuiteplus.us.bank-dns.com/Apps/DealMaintenance/Assets/AssetFacility_Transactions/FacilityTransactions/TransDetail.asp?parm=10759&amp;facility_trans_id=119511012&amp;" TargetMode="External"/><Relationship Id="rId2396" Type="http://schemas.openxmlformats.org/officeDocument/2006/relationships/hyperlink" Target="https://cdosuiteplus.us.bank-dns.com/Apps/DealMaintenance/Assets/AssetFacility_Transactions/Loans/AssetLoan_Transactions/Transactions/TransDetail.asp?parm=10759&amp;issue_trans_id=95169998&amp;" TargetMode="External"/><Relationship Id="rId3447" Type="http://schemas.openxmlformats.org/officeDocument/2006/relationships/hyperlink" Target="https://cdosuiteplus.us.bank-dns.com/Apps/DealMaintenance/Assets/AssetFacility_Transactions/FacilityTransactions/TransDetail.asp?parm=10759&amp;facility_trans_id=113647049&amp;" TargetMode="External"/><Relationship Id="rId3654" Type="http://schemas.openxmlformats.org/officeDocument/2006/relationships/hyperlink" Target="https://cdosuiteplus.us.bank-dns.com/Apps/DealMaintenance/Assets/AssetFacility_Transactions/Loans/AssetLoan_Transactions/Transactions/TransDetail.asp?parm=10759&amp;issue_trans_id=115358931&amp;" TargetMode="External"/><Relationship Id="rId3861" Type="http://schemas.openxmlformats.org/officeDocument/2006/relationships/hyperlink" Target="https://cdosuiteplus.us.bank-dns.com/Apps/DealMaintenance/Assets/AssetFacility_Transactions/FacilityTransactions/TransDetail.asp?parm=10759&amp;facility_trans_id=120774214&amp;" TargetMode="External"/><Relationship Id="rId368" Type="http://schemas.openxmlformats.org/officeDocument/2006/relationships/hyperlink" Target="https://cdosuiteplus.us.bank-dns.com/Apps/DealMaintenance/Assets/AssetFacility_Transactions/Loans/AssetLoan_Transactions/Transactions/TransDetail.asp?parm=10759&amp;issue_trans_id=68209526&amp;" TargetMode="External"/><Relationship Id="rId575" Type="http://schemas.openxmlformats.org/officeDocument/2006/relationships/hyperlink" Target="https://cdosuiteplus.us.bank-dns.com/Apps/DealMaintenance/Transactions/NonIssueTransactions/EntTransItem.asp?&amp;parm=10759&amp;ent_trans_id=2074814&amp;" TargetMode="External"/><Relationship Id="rId782" Type="http://schemas.openxmlformats.org/officeDocument/2006/relationships/hyperlink" Target="https://cdosuiteplus.us.bank-dns.com/Apps/DealMaintenance/Assets/AssetFacility_Transactions/FacilityTransactions/TransDetail.asp?parm=10759&amp;facility_trans_id=78216519&amp;" TargetMode="External"/><Relationship Id="rId2049" Type="http://schemas.openxmlformats.org/officeDocument/2006/relationships/hyperlink" Target="https://cdosuiteplus.us.bank-dns.com/Apps/DealMaintenance/Assets/AssetFacility_Transactions/Loans/AssetLoan_Transactions/Transactions/TransDetail.asp?parm=10759&amp;issue_trans_id=92496088&amp;" TargetMode="External"/><Relationship Id="rId2256" Type="http://schemas.openxmlformats.org/officeDocument/2006/relationships/hyperlink" Target="https://cdosuiteplus.us.bank-dns.com/Apps/DealMaintenance/Assets/AssetFacility_Transactions/FacilityTransactions/TransDetail.asp?parm=10759&amp;facility_trans_id=94410531&amp;" TargetMode="External"/><Relationship Id="rId2463" Type="http://schemas.openxmlformats.org/officeDocument/2006/relationships/hyperlink" Target="https://cdosuiteplus.us.bank-dns.com/Apps/DealMaintenance/Transactions/NonIssueTransactions/EntTransItem.asp?&amp;parm=10759&amp;ent_trans_id=2537449&amp;" TargetMode="External"/><Relationship Id="rId2670" Type="http://schemas.openxmlformats.org/officeDocument/2006/relationships/hyperlink" Target="https://cdosuiteplus.us.bank-dns.com/Apps/DealMaintenance/Assets/AssetFacility_Transactions/Loans/AssetLoan_Transactions/Transactions/TransDetail.asp?parm=10759&amp;issue_trans_id=100772285&amp;" TargetMode="External"/><Relationship Id="rId3307" Type="http://schemas.openxmlformats.org/officeDocument/2006/relationships/hyperlink" Target="https://cdosuiteplus.us.bank-dns.com/Apps/DealMaintenance/Assets/AssetFacility_Transactions/FacilityTransactions/TransDetail.asp?parm=10759&amp;facility_trans_id=111629789&amp;" TargetMode="External"/><Relationship Id="rId3514" Type="http://schemas.openxmlformats.org/officeDocument/2006/relationships/hyperlink" Target="https://cdosuiteplus.us.bank-dns.com/Apps/DealMaintenance/Assets/AssetFacility_Transactions/Loans/AssetLoan_Transactions/Transactions/TransDetail.asp?parm=10759&amp;issue_trans_id=111319294&amp;" TargetMode="External"/><Relationship Id="rId3721" Type="http://schemas.openxmlformats.org/officeDocument/2006/relationships/hyperlink" Target="https://cdosuiteplus.us.bank-dns.com/Apps/DealMaintenance/Assets/AssetFacility_Transactions/FacilityTransactions/TransDetail.asp?parm=10759&amp;facility_trans_id=118402136&amp;" TargetMode="External"/><Relationship Id="rId228" Type="http://schemas.openxmlformats.org/officeDocument/2006/relationships/hyperlink" Target="https://cdosuiteplus.us.bank-dns.com/Apps/DealMaintenance/Assets/AssetFacility_Transactions/Loans/AssetLoan_Transactions/Transactions/TransDetail.asp?parm=10759&amp;issue_trans_id=66444854&amp;" TargetMode="External"/><Relationship Id="rId435" Type="http://schemas.openxmlformats.org/officeDocument/2006/relationships/hyperlink" Target="https://cdosuiteplus.us.bank-dns.com/Apps/DealMaintenance/Assets/AssetFacility_Transactions/Loans/AssetLoan_Transactions/Transactions/TransDetail.asp?parm=10759&amp;issue_trans_id=70010473&amp;" TargetMode="External"/><Relationship Id="rId642" Type="http://schemas.openxmlformats.org/officeDocument/2006/relationships/hyperlink" Target="https://cdosuiteplus.us.bank-dns.com/Apps/DealMaintenance/Transactions/CashAccountTransfer/AccTransferMainItem.asp?action=LINK&amp;parm=10759&amp;transf_id=388371&amp;" TargetMode="External"/><Relationship Id="rId1065" Type="http://schemas.openxmlformats.org/officeDocument/2006/relationships/hyperlink" Target="https://cdosuiteplus.us.bank-dns.com/Apps/DealMaintenance/Assets/AssetFacility_Transactions/Loans/AssetLoan_Transactions/Transactions/TransDetail.asp?parm=10759&amp;issue_trans_id=80875339&amp;" TargetMode="External"/><Relationship Id="rId1272" Type="http://schemas.openxmlformats.org/officeDocument/2006/relationships/hyperlink" Target="https://cdosuiteplus.us.bank-dns.com/Apps/DealMaintenance/Assets/AssetFacility_Transactions/Loans/AssetLoan_Transactions/Transactions/TransDetail.asp?parm=10759&amp;issue_trans_id=83937399&amp;" TargetMode="External"/><Relationship Id="rId2116" Type="http://schemas.openxmlformats.org/officeDocument/2006/relationships/hyperlink" Target="https://cdosuiteplus.us.bank-dns.com/Apps/DealMaintenance/Assets/AssetFacility_Transactions/FacilityTransactions/TransDetail.asp?parm=10759&amp;facility_trans_id=92603465&amp;" TargetMode="External"/><Relationship Id="rId2323" Type="http://schemas.openxmlformats.org/officeDocument/2006/relationships/hyperlink" Target="https://cdosuiteplus.us.bank-dns.com/Apps/DealMaintenance/Assets/AssetFacility_Transactions/Loans/AssetLoan_Transactions/Transactions/TransDetail.asp?parm=10759&amp;issue_trans_id=90649755&amp;" TargetMode="External"/><Relationship Id="rId2530" Type="http://schemas.openxmlformats.org/officeDocument/2006/relationships/hyperlink" Target="https://cdosuiteplus.us.bank-dns.com/Apps/DealMaintenance/Assets/AssetFacility_Transactions/FacilityTransactions/TransDetail.asp?parm=10759&amp;facility_trans_id=98430852&amp;" TargetMode="External"/><Relationship Id="rId502" Type="http://schemas.openxmlformats.org/officeDocument/2006/relationships/hyperlink" Target="https://cdosuiteplus.us.bank-dns.com/Apps/DealMaintenance/Assets/AssetFacility_Transactions/Loans/AssetLoan_Transactions/Transactions/TransDetail.asp?parm=10759&amp;issue_trans_id=70573931&amp;" TargetMode="External"/><Relationship Id="rId1132" Type="http://schemas.openxmlformats.org/officeDocument/2006/relationships/hyperlink" Target="https://cdosuiteplus.us.bank-dns.com/Apps/DealMaintenance/Assets/AssetFacility_Transactions/Loans/AssetLoan_Transactions/Transactions/TransDetail.asp?parm=10759&amp;issue_trans_id=82357444&amp;" TargetMode="External"/><Relationship Id="rId4288" Type="http://schemas.openxmlformats.org/officeDocument/2006/relationships/hyperlink" Target="https://cdosuiteplus.us.bank-dns.com/Apps/DealMaintenance/Assets/AssetFacility_Transactions/Loans/AssetLoan_Transactions/Transactions/TransDetail.asp?parm=10759&amp;issue_trans_id=120986013&amp;" TargetMode="External"/><Relationship Id="rId3097" Type="http://schemas.openxmlformats.org/officeDocument/2006/relationships/hyperlink" Target="https://cdosuiteplus.us.bank-dns.com/Apps/DealMaintenance/Assets/AssetFacility_Transactions/Loans/AssetLoan_Transactions/Transactions/TransDetail.asp?parm=10759&amp;issue_trans_id=106068096&amp;" TargetMode="External"/><Relationship Id="rId4148" Type="http://schemas.openxmlformats.org/officeDocument/2006/relationships/hyperlink" Target="https://cdosuiteplus.us.bank-dns.com/Apps/DealMaintenance/Assets/AssetFacility_Transactions/Loans/AssetLoan_Transactions/Transactions/TransDetail.asp?parm=10759&amp;issue_trans_id=123380402&amp;" TargetMode="External"/><Relationship Id="rId1949" Type="http://schemas.openxmlformats.org/officeDocument/2006/relationships/hyperlink" Target="https://cdosuiteplus.us.bank-dns.com/Apps/DealMaintenance/Assets/AssetFacility_Transactions/FacilityTransactions/TransDetail.asp?parm=10759&amp;facility_trans_id=91674110&amp;" TargetMode="External"/><Relationship Id="rId3164" Type="http://schemas.openxmlformats.org/officeDocument/2006/relationships/hyperlink" Target="https://cdosuiteplus.us.bank-dns.com/Apps/DealMaintenance/Assets/AssetFacility_Transactions/Loans/AssetLoan_Transactions/Transactions/TransDetail.asp?parm=10759&amp;issue_trans_id=108146831&amp;" TargetMode="External"/><Relationship Id="rId4008" Type="http://schemas.openxmlformats.org/officeDocument/2006/relationships/hyperlink" Target="https://cdosuiteplus.us.bank-dns.com/Apps/DealMaintenance/Assets/AssetFacility_Transactions/Loans/AssetLoan_Transactions/Transactions/TransDetail.asp?parm=10759&amp;issue_trans_id=122929075&amp;" TargetMode="External"/><Relationship Id="rId292" Type="http://schemas.openxmlformats.org/officeDocument/2006/relationships/hyperlink" Target="https://cdosuiteplus.us.bank-dns.com/Apps/DealMaintenance/Assets/AssetFacility_Transactions/FacilityTransactions/TransDetail.asp?parm=10759&amp;facility_trans_id=67948333&amp;" TargetMode="External"/><Relationship Id="rId1809" Type="http://schemas.openxmlformats.org/officeDocument/2006/relationships/hyperlink" Target="https://cdosuiteplus.us.bank-dns.com/Apps/DealMaintenance/Assets/AssetFacility_Transactions/FacilityTransactions/TransDetail.asp?parm=10759&amp;facility_trans_id=89691979&amp;" TargetMode="External"/><Relationship Id="rId3371" Type="http://schemas.openxmlformats.org/officeDocument/2006/relationships/hyperlink" Target="https://cdosuiteplus.us.bank-dns.com/Apps/DealMaintenance/Assets/AssetFacility_Transactions/Loans/AssetLoan_Transactions/Transactions/TransDetail.asp?parm=10759&amp;issue_trans_id=112735020&amp;" TargetMode="External"/><Relationship Id="rId4215" Type="http://schemas.openxmlformats.org/officeDocument/2006/relationships/hyperlink" Target="https://cdosuiteplus.us.bank-dns.com/Apps/DealMaintenance/Assets/AssetFacility_Transactions/Loans/AssetLoan_Transactions/Transactions/TransDetail.asp?parm=10759&amp;issue_trans_id=121813874&amp;" TargetMode="External"/><Relationship Id="rId2180" Type="http://schemas.openxmlformats.org/officeDocument/2006/relationships/hyperlink" Target="https://cdosuiteplus.us.bank-dns.com/Apps/DealMaintenance/Assets/AssetFacility_Transactions/FacilityTransactions/TransDetail.asp?parm=10759&amp;facility_trans_id=93635404&amp;" TargetMode="External"/><Relationship Id="rId3024" Type="http://schemas.openxmlformats.org/officeDocument/2006/relationships/hyperlink" Target="https://cdosuiteplus.us.bank-dns.com/Apps/DealMaintenance/Assets/AssetFacility_Transactions/FacilityTransactions/TransDetail.asp?parm=10759&amp;facility_trans_id=106666261&amp;" TargetMode="External"/><Relationship Id="rId3231" Type="http://schemas.openxmlformats.org/officeDocument/2006/relationships/hyperlink" Target="https://cdosuiteplus.us.bank-dns.com/Apps/DealMaintenance/Assets/AssetFacility_Transactions/FacilityTransactions/TransDetail.asp?parm=10759&amp;facility_trans_id=110029330&amp;" TargetMode="External"/><Relationship Id="rId152" Type="http://schemas.openxmlformats.org/officeDocument/2006/relationships/hyperlink" Target="https://cdosuiteplus.us.bank-dns.com/Apps/DealMaintenance/Assets/AssetFacility_Transactions/Loans/AssetLoan_Transactions/Transactions/TransDetail.asp?parm=10759&amp;issue_trans_id=64671550&amp;" TargetMode="External"/><Relationship Id="rId2040" Type="http://schemas.openxmlformats.org/officeDocument/2006/relationships/hyperlink" Target="https://cdosuiteplus.us.bank-dns.com/Apps/DealMaintenance/Assets/AssetFacility_Transactions/FacilityTransactions/TransDetail.asp?parm=10759&amp;facility_trans_id=92564652&amp;" TargetMode="External"/><Relationship Id="rId2997" Type="http://schemas.openxmlformats.org/officeDocument/2006/relationships/hyperlink" Target="https://cdosuiteplus.us.bank-dns.com/Apps/DealMaintenance/Assets/AssetFacility_Transactions/Loans/AssetLoan_Transactions/Transactions/TransDetail.asp?parm=10759&amp;issue_trans_id=106766903&amp;" TargetMode="External"/><Relationship Id="rId969" Type="http://schemas.openxmlformats.org/officeDocument/2006/relationships/hyperlink" Target="https://cdosuiteplus.us.bank-dns.com/Apps/DealMaintenance/Assets/AssetFacility_Transactions/Loans/AssetLoan_Transactions/Transactions/TransDetail.asp?parm=10759&amp;issue_trans_id=79871914&amp;" TargetMode="External"/><Relationship Id="rId1599" Type="http://schemas.openxmlformats.org/officeDocument/2006/relationships/hyperlink" Target="https://cdosuiteplus.us.bank-dns.com/Apps/DealMaintenance/Assets/AssetFacility_Transactions/Loans/AssetLoan_Transactions/Transactions/TransDetail.asp?parm=10759&amp;issue_trans_id=82244841&amp;" TargetMode="External"/><Relationship Id="rId1459" Type="http://schemas.openxmlformats.org/officeDocument/2006/relationships/hyperlink" Target="https://cdosuiteplus.us.bank-dns.com/Apps/DealMaintenance/Assets/AssetFacility_Transactions/Loans/AssetLoan_Transactions/Transactions/TransDetail.asp?parm=10759&amp;issue_trans_id=78476946&amp;" TargetMode="External"/><Relationship Id="rId2857" Type="http://schemas.openxmlformats.org/officeDocument/2006/relationships/hyperlink" Target="https://cdosuiteplus.us.bank-dns.com/Apps/DealMaintenance/Assets/AssetFacility_Transactions/FacilityTransactions/TransDetail.asp?parm=10759&amp;facility_trans_id=104011988&amp;" TargetMode="External"/><Relationship Id="rId3908" Type="http://schemas.openxmlformats.org/officeDocument/2006/relationships/hyperlink" Target="https://cdosuiteplus.us.bank-dns.com/Apps/DealMaintenance/Assets/AssetFacility_Transactions/FacilityTransactions/TransDetail.asp?parm=10759&amp;facility_trans_id=121495290&amp;" TargetMode="External"/><Relationship Id="rId4072" Type="http://schemas.openxmlformats.org/officeDocument/2006/relationships/hyperlink" Target="https://cdosuiteplus.us.bank-dns.com/Apps/DealMaintenance/Assets/AssetFacility_Transactions/Loans/AssetLoan_Transactions/Transactions/TransDetail.asp?parm=10759&amp;issue_trans_id=122978902&amp;" TargetMode="External"/><Relationship Id="rId98" Type="http://schemas.openxmlformats.org/officeDocument/2006/relationships/hyperlink" Target="https://cdosuiteplus.us.bank-dns.com/Apps/DealMaintenance/Assets/AssetFacility_Transactions/Loans/AssetLoan_Transactions/Transactions/TransDetail.asp?parm=10759&amp;issue_trans_id=63610793&amp;" TargetMode="External"/><Relationship Id="rId829" Type="http://schemas.openxmlformats.org/officeDocument/2006/relationships/hyperlink" Target="https://cdosuiteplus.us.bank-dns.com/Apps/DealMaintenance/Assets/AssetFacility_Transactions/FacilityTransactions/TransDetail.asp?parm=10759&amp;facility_trans_id=78913811&amp;" TargetMode="External"/><Relationship Id="rId1666" Type="http://schemas.openxmlformats.org/officeDocument/2006/relationships/hyperlink" Target="https://cdosuiteplus.us.bank-dns.com/Apps/DealMaintenance/Assets/AssetFacility_Transactions/Loans/AssetLoan_Transactions/Transactions/TransDetail.asp?parm=10759&amp;issue_trans_id=84569294&amp;" TargetMode="External"/><Relationship Id="rId1873" Type="http://schemas.openxmlformats.org/officeDocument/2006/relationships/hyperlink" Target="https://cdosuiteplus.us.bank-dns.com/Apps/DealMaintenance/Assets/AssetFacility_Transactions/Loans/AssetLoan_Transactions/Transactions/TransDetail.asp?parm=10759&amp;issue_trans_id=90304946&amp;" TargetMode="External"/><Relationship Id="rId2717" Type="http://schemas.openxmlformats.org/officeDocument/2006/relationships/hyperlink" Target="https://cdosuiteplus.us.bank-dns.com/Apps/DealMaintenance/Transactions/CashAccountTransfer/AccTransferMainItem.asp?action=LINK&amp;parm=10759&amp;transf_id=539272&amp;" TargetMode="External"/><Relationship Id="rId2924" Type="http://schemas.openxmlformats.org/officeDocument/2006/relationships/hyperlink" Target="https://cdosuiteplus.us.bank-dns.com/Apps/DealMaintenance/Assets/AssetFacility_Transactions/Loans/AssetLoan_Transactions/Transactions/TransDetail.asp?parm=10759&amp;issue_trans_id=104625360&amp;" TargetMode="External"/><Relationship Id="rId1319" Type="http://schemas.openxmlformats.org/officeDocument/2006/relationships/hyperlink" Target="https://cdosuiteplus.us.bank-dns.com/Apps/DealMaintenance/Assets/AssetFacility_Transactions/FacilityTransactions/TransDetail.asp?parm=10759&amp;facility_trans_id=85846300&amp;" TargetMode="External"/><Relationship Id="rId1526" Type="http://schemas.openxmlformats.org/officeDocument/2006/relationships/hyperlink" Target="https://cdosuiteplus.us.bank-dns.com/Apps/DealMaintenance/Assets/AssetFacility_Transactions/Loans/AssetLoan_Transactions/Transactions/TransDetail.asp?parm=10759&amp;issue_trans_id=84452048&amp;" TargetMode="External"/><Relationship Id="rId1733" Type="http://schemas.openxmlformats.org/officeDocument/2006/relationships/hyperlink" Target="https://cdosuiteplus.us.bank-dns.com/Apps/DealMaintenance/Assets/AssetFacility_Transactions/FacilityTransactions/TransDetail.asp?parm=10759&amp;facility_trans_id=88679716&amp;" TargetMode="External"/><Relationship Id="rId1940" Type="http://schemas.openxmlformats.org/officeDocument/2006/relationships/hyperlink" Target="https://cdosuiteplus.us.bank-dns.com/Apps/DealMaintenance/Assets/AssetFacility_Transactions/Loans/AssetLoan_Transactions/Transactions/TransDetail.asp?parm=10759&amp;issue_trans_id=91052686&amp;" TargetMode="External"/><Relationship Id="rId25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805&amp;" TargetMode="External"/><Relationship Id="rId1800" Type="http://schemas.openxmlformats.org/officeDocument/2006/relationships/hyperlink" Target="https://cdosuiteplus.us.bank-dns.com/Apps/DealMaintenance/Assets/AssetFacility_Transactions/FacilityTransactions/TransDetail.asp?parm=10759&amp;facility_trans_id=89839728&amp;" TargetMode="External"/><Relationship Id="rId3698" Type="http://schemas.openxmlformats.org/officeDocument/2006/relationships/hyperlink" Target="https://cdosuiteplus.us.bank-dns.com/Apps/DealMaintenance/Assets/AssetFacility_Transactions/Loans/AssetLoan_Transactions/Transactions/TransDetail.asp?parm=10759&amp;issue_trans_id=109087246&amp;" TargetMode="External"/><Relationship Id="rId3558" Type="http://schemas.openxmlformats.org/officeDocument/2006/relationships/hyperlink" Target="https://cdosuiteplus.us.bank-dns.com/Apps/DealMaintenance/Assets/AssetFacility_Transactions/FacilityTransactions/TransDetail.asp?parm=10759&amp;facility_trans_id=115928077&amp;" TargetMode="External"/><Relationship Id="rId3765" Type="http://schemas.openxmlformats.org/officeDocument/2006/relationships/hyperlink" Target="https://cdosuiteplus.us.bank-dns.com/Apps/DealMaintenance/Assets/AssetFacility_Transactions/Loans/AssetLoan_Transactions/Transactions/TransDetail.asp?parm=10759&amp;issue_trans_id=116196716&amp;" TargetMode="External"/><Relationship Id="rId3972" Type="http://schemas.openxmlformats.org/officeDocument/2006/relationships/hyperlink" Target="https://cdosuiteplus.us.bank-dns.com/Apps/DealMaintenance/Assets/AssetFacility_Transactions/FacilityTransactions/TransDetail.asp?parm=10759&amp;facility_trans_id=122392369&amp;" TargetMode="External"/><Relationship Id="rId479" Type="http://schemas.openxmlformats.org/officeDocument/2006/relationships/hyperlink" Target="https://cdosuiteplus.us.bank-dns.com/Apps/DealMaintenance/Transactions/NonIssueTransactions/EntTransItem.asp?&amp;parm=10759&amp;ent_trans_id=2025424&amp;" TargetMode="External"/><Relationship Id="rId686" Type="http://schemas.openxmlformats.org/officeDocument/2006/relationships/hyperlink" Target="https://cdosuiteplus.us.bank-dns.com/Apps/DealMaintenance/Assets/AssetFacility_Transactions/Loans/AssetLoan_Transactions/Transactions/TransDetail.asp?parm=10759&amp;issue_trans_id=74947792&amp;" TargetMode="External"/><Relationship Id="rId893" Type="http://schemas.openxmlformats.org/officeDocument/2006/relationships/hyperlink" Target="https://cdosuiteplus.us.bank-dns.com/Apps/DealMaintenance/Assets/AssetFacility_Transactions/FacilityTransactions/TransDetail.asp?parm=10759&amp;facility_trans_id=77966577&amp;" TargetMode="External"/><Relationship Id="rId2367" Type="http://schemas.openxmlformats.org/officeDocument/2006/relationships/hyperlink" Target="https://cdosuiteplus.us.bank-dns.com/Apps/DealMaintenance/Assets/AssetFacility_Transactions/FacilityTransactions/TransDetail.asp?parm=10759&amp;facility_trans_id=95146649&amp;" TargetMode="External"/><Relationship Id="rId2574" Type="http://schemas.openxmlformats.org/officeDocument/2006/relationships/hyperlink" Target="https://cdosuiteplus.us.bank-dns.com/Apps/DealMaintenance/Assets/AssetFacility_Transactions/Loans/AssetLoan_Transactions/Transactions/TransDetail.asp?parm=10759&amp;issue_trans_id=96902141&amp;" TargetMode="External"/><Relationship Id="rId2781" Type="http://schemas.openxmlformats.org/officeDocument/2006/relationships/hyperlink" Target="https://cdosuiteplus.us.bank-dns.com/Apps/DealMaintenance/Assets/AssetFacility_Transactions/Loans/AssetLoan_Transactions/Transactions/TransDetail.asp?parm=10759&amp;issue_trans_id=99074519&amp;" TargetMode="External"/><Relationship Id="rId3418" Type="http://schemas.openxmlformats.org/officeDocument/2006/relationships/hyperlink" Target="https://cdosuiteplus.us.bank-dns.com/Apps/DealMaintenance/Assets/AssetFacility_Transactions/Loans/AssetLoan_Transactions/Transactions/TransDetail.asp?parm=10759&amp;issue_trans_id=112383893&amp;" TargetMode="External"/><Relationship Id="rId3625" Type="http://schemas.openxmlformats.org/officeDocument/2006/relationships/hyperlink" Target="https://cdosuiteplus.us.bank-dns.com/Apps/DealMaintenance/Assets/AssetFacility_Transactions/Loans/AssetLoan_Transactions/Transactions/TransDetail.asp?parm=10759&amp;issue_trans_id=111646729&amp;" TargetMode="External"/><Relationship Id="rId339" Type="http://schemas.openxmlformats.org/officeDocument/2006/relationships/hyperlink" Target="https://cdosuiteplus.us.bank-dns.com/Apps/DealMaintenance/Assets/AssetFacility_Transactions/Loans/AssetLoan_Transactions/Transactions/TransDetail.asp?parm=10759&amp;issue_trans_id=65451881&amp;" TargetMode="External"/><Relationship Id="rId546" Type="http://schemas.openxmlformats.org/officeDocument/2006/relationships/hyperlink" Target="https://cdosuiteplus.us.bank-dns.com/Apps/DealMaintenance/Assets/AssetFacility_Transactions/Loans/AssetLoan_Transactions/Transactions/TransDetail.asp?parm=10759&amp;issue_trans_id=73112690&amp;" TargetMode="External"/><Relationship Id="rId753" Type="http://schemas.openxmlformats.org/officeDocument/2006/relationships/hyperlink" Target="https://cdosuiteplus.us.bank-dns.com/Apps/DealMaintenance/Assets/AssetFacility_Transactions/Loans/AssetLoan_Transactions/Transactions/TransDetail.asp?parm=10759&amp;issue_trans_id=76491325&amp;" TargetMode="External"/><Relationship Id="rId1176" Type="http://schemas.openxmlformats.org/officeDocument/2006/relationships/hyperlink" Target="https://cdosuiteplus.us.bank-dns.com/Apps/DealMaintenance/Assets/AssetFacility_Transactions/Loans/AssetLoan_Transactions/Transactions/TransDetail.asp?parm=10759&amp;issue_trans_id=82891638&amp;" TargetMode="External"/><Relationship Id="rId1383" Type="http://schemas.openxmlformats.org/officeDocument/2006/relationships/hyperlink" Target="https://cdosuiteplus.us.bank-dns.com/Apps/DealMaintenance/Assets/AssetFacility_Transactions/FacilityTransactions/TransDetail.asp?parm=10759&amp;facility_trans_id=86344455&amp;" TargetMode="External"/><Relationship Id="rId2227" Type="http://schemas.openxmlformats.org/officeDocument/2006/relationships/hyperlink" Target="https://cdosuiteplus.us.bank-dns.com/Apps/DealMaintenance/Assets/AssetFacility_Transactions/FacilityTransactions/TransDetail.asp?parm=10759&amp;facility_trans_id=94382028&amp;" TargetMode="External"/><Relationship Id="rId2434" Type="http://schemas.openxmlformats.org/officeDocument/2006/relationships/hyperlink" Target="https://cdosuiteplus.us.bank-dns.com/Apps/DealMaintenance/Assets/AssetFacility_Transactions/Loans/AssetLoan_Transactions/Transactions/TransDetail.asp?parm=10759&amp;issue_trans_id=93069104&amp;" TargetMode="External"/><Relationship Id="rId3832" Type="http://schemas.openxmlformats.org/officeDocument/2006/relationships/hyperlink" Target="https://cdosuiteplus.us.bank-dns.com/Apps/DealMaintenance/Assets/AssetFacility_Transactions/Loans/AssetLoan_Transactions/Transactions/TransDetail.asp?parm=10759&amp;issue_trans_id=117174484&amp;" TargetMode="External"/><Relationship Id="rId406" Type="http://schemas.openxmlformats.org/officeDocument/2006/relationships/hyperlink" Target="https://cdosuiteplus.us.bank-dns.com/Apps/DealMaintenance/Transactions/CashAccountTransfer/AccTransferMainItem.asp?action=LINK&amp;parm=10759&amp;transf_id=362239&amp;" TargetMode="External"/><Relationship Id="rId960" Type="http://schemas.openxmlformats.org/officeDocument/2006/relationships/hyperlink" Target="https://cdosuiteplus.us.bank-dns.com/Apps/DealMaintenance/Assets/AssetFacility_Transactions/Loans/AssetLoan_Transactions/Transactions/TransDetail.asp?parm=10759&amp;issue_trans_id=79837523&amp;" TargetMode="External"/><Relationship Id="rId1036" Type="http://schemas.openxmlformats.org/officeDocument/2006/relationships/hyperlink" Target="https://cdosuiteplus.us.bank-dns.com/Apps/DealMaintenance/Assets/AssetFacility_Transactions/Loans/AssetLoan_Transactions/Transactions/TransDetail.asp?parm=10759&amp;issue_trans_id=78003630&amp;" TargetMode="External"/><Relationship Id="rId1243" Type="http://schemas.openxmlformats.org/officeDocument/2006/relationships/hyperlink" Target="https://cdosuiteplus.us.bank-dns.com/Apps/DealMaintenance/Assets/AssetFacility_Transactions/Loans/AssetLoan_Transactions/Transactions/TransDetail.asp?parm=10759&amp;issue_trans_id=82217696&amp;" TargetMode="External"/><Relationship Id="rId1590" Type="http://schemas.openxmlformats.org/officeDocument/2006/relationships/hyperlink" Target="https://cdosuiteplus.us.bank-dns.com/Apps/DealMaintenance/Assets/AssetFacility_Transactions/Loans/AssetLoan_Transactions/Transactions/TransDetail.asp?parm=10759&amp;issue_trans_id=87464435&amp;" TargetMode="External"/><Relationship Id="rId2641" Type="http://schemas.openxmlformats.org/officeDocument/2006/relationships/hyperlink" Target="https://cdosuiteplus.us.bank-dns.com/Apps/DealMaintenance/Assets/AssetFacility_Transactions/Loans/AssetLoan_Transactions/Transactions/TransDetail.asp?parm=10759&amp;issue_trans_id=100371586&amp;" TargetMode="External"/><Relationship Id="rId613" Type="http://schemas.openxmlformats.org/officeDocument/2006/relationships/hyperlink" Target="https://cdosuiteplus.us.bank-dns.com/Apps/DealMaintenance/Assets/AssetFacility_Transactions/FacilityTransactions/TransDetail.asp?parm=10759&amp;facility_trans_id=74641261&amp;" TargetMode="External"/><Relationship Id="rId820" Type="http://schemas.openxmlformats.org/officeDocument/2006/relationships/hyperlink" Target="https://cdosuiteplus.us.bank-dns.com/Apps/DealMaintenance/Assets/AssetFacility_Transactions/FacilityTransactions/TransDetail.asp?parm=10759&amp;facility_trans_id=78538363&amp;" TargetMode="External"/><Relationship Id="rId1450" Type="http://schemas.openxmlformats.org/officeDocument/2006/relationships/hyperlink" Target="https://cdosuiteplus.us.bank-dns.com/Apps/DealMaintenance/Assets/AssetFacility_Transactions/Loans/AssetLoan_Transactions/Transactions/TransDetail.asp?parm=10759&amp;issue_trans_id=76681741&amp;" TargetMode="External"/><Relationship Id="rId2501" Type="http://schemas.openxmlformats.org/officeDocument/2006/relationships/hyperlink" Target="https://cdosuiteplus.us.bank-dns.com/Apps/DealMaintenance/Assets/AssetFacility_Transactions/FacilityTransactions/TransDetail.asp?parm=10759&amp;facility_trans_id=97385216&amp;" TargetMode="External"/><Relationship Id="rId1103" Type="http://schemas.openxmlformats.org/officeDocument/2006/relationships/hyperlink" Target="https://cdosuiteplus.us.bank-dns.com/Apps/DealMaintenance/Assets/AssetFacility_Transactions/FacilityTransactions/TransDetail.asp?parm=10759&amp;facility_trans_id=82842244&amp;" TargetMode="External"/><Relationship Id="rId1310" Type="http://schemas.openxmlformats.org/officeDocument/2006/relationships/hyperlink" Target="https://cdosuiteplus.us.bank-dns.com/Apps/DealMaintenance/Assets/AssetFacility_Transactions/FacilityTransactions/TransDetail.asp?parm=10759&amp;facility_trans_id=85727236&amp;" TargetMode="External"/><Relationship Id="rId4259" Type="http://schemas.openxmlformats.org/officeDocument/2006/relationships/hyperlink" Target="https://cdosuiteplus.us.bank-dns.com/Apps/DealMaintenance/Assets/AssetFacility_Transactions/Loans/AssetLoan_Transactions/Transactions/TransDetail.asp?parm=10759&amp;issue_trans_id=122172758&amp;" TargetMode="External"/><Relationship Id="rId3068" Type="http://schemas.openxmlformats.org/officeDocument/2006/relationships/hyperlink" Target="https://cdosuiteplus.us.bank-dns.com/Apps/DealMaintenance/Assets/AssetFacility_Transactions/FacilityTransactions/TransDetail.asp?parm=10759&amp;facility_trans_id=107078688&amp;" TargetMode="External"/><Relationship Id="rId3275" Type="http://schemas.openxmlformats.org/officeDocument/2006/relationships/hyperlink" Target="https://cdosuiteplus.us.bank-dns.com/Apps/DealMaintenance/Assets/AssetFacility_Transactions/Loans/AssetLoan_Transactions/Transactions/TransDetail.asp?parm=10759&amp;issue_trans_id=106833520&amp;" TargetMode="External"/><Relationship Id="rId3482" Type="http://schemas.openxmlformats.org/officeDocument/2006/relationships/hyperlink" Target="https://cdosuiteplus.us.bank-dns.com/Apps/DealMaintenance/Assets/AssetFacility_Transactions/Loans/AssetLoan_Transactions/Transactions/TransDetail.asp?parm=10759&amp;issue_trans_id=114526010&amp;" TargetMode="External"/><Relationship Id="rId4119" Type="http://schemas.openxmlformats.org/officeDocument/2006/relationships/hyperlink" Target="https://cdosuiteplus.us.bank-dns.com/Apps/DealMaintenance/Assets/AssetFacility_Transactions/Loans/AssetLoan_Transactions/Transactions/TransDetail.asp?parm=10759&amp;issue_trans_id=121080931&amp;" TargetMode="External"/><Relationship Id="rId196" Type="http://schemas.openxmlformats.org/officeDocument/2006/relationships/hyperlink" Target="https://cdosuiteplus.us.bank-dns.com/Apps/DealMaintenance/Assets/AssetFacility_Transactions/Loans/AssetLoan_Transactions/Transactions/TransDetail.asp?parm=10759&amp;issue_trans_id=65776742&amp;" TargetMode="External"/><Relationship Id="rId2084" Type="http://schemas.openxmlformats.org/officeDocument/2006/relationships/hyperlink" Target="https://cdosuiteplus.us.bank-dns.com/Apps/DealMaintenance/Assets/AssetFacility_Transactions/Loans/AssetLoan_Transactions/Transactions/TransDetail.asp?parm=10759&amp;issue_trans_id=91524893&amp;" TargetMode="External"/><Relationship Id="rId2291" Type="http://schemas.openxmlformats.org/officeDocument/2006/relationships/hyperlink" Target="https://cdosuiteplus.us.bank-dns.com/Apps/DealMaintenance/Assets/AssetFacility_Transactions/FacilityTransactions/TransDetail.asp?parm=10759&amp;facility_trans_id=94620555&amp;" TargetMode="External"/><Relationship Id="rId3135" Type="http://schemas.openxmlformats.org/officeDocument/2006/relationships/hyperlink" Target="https://cdosuiteplus.us.bank-dns.com/Apps/DealMaintenance/Assets/AssetFacility_Transactions/FacilityTransactions/TransDetail.asp?parm=10759&amp;facility_trans_id=107390089&amp;" TargetMode="External"/><Relationship Id="rId3342" Type="http://schemas.openxmlformats.org/officeDocument/2006/relationships/hyperlink" Target="https://cdosuiteplus.us.bank-dns.com/Apps/DealMaintenance/Assets/AssetFacility_Transactions/FacilityTransactions/TransDetail.asp?parm=10759&amp;facility_trans_id=112162692&amp;" TargetMode="External"/><Relationship Id="rId263" Type="http://schemas.openxmlformats.org/officeDocument/2006/relationships/hyperlink" Target="https://cdosuiteplus.us.bank-dns.com/Apps/DealMaintenance/Assets/AssetFacility_Transactions/FacilityTransactions/TransDetail.asp?parm=10759&amp;facility_trans_id=67257457&amp;" TargetMode="External"/><Relationship Id="rId470" Type="http://schemas.openxmlformats.org/officeDocument/2006/relationships/hyperlink" Target="https://cdosuiteplus.us.bank-dns.com/Apps/DealMaintenance/Assets/AssetFacility_Transactions/Loans/AssetLoan_Transactions/Transactions/TransDetail.asp?parm=10759&amp;issue_trans_id=71442494&amp;" TargetMode="External"/><Relationship Id="rId2151" Type="http://schemas.openxmlformats.org/officeDocument/2006/relationships/hyperlink" Target="https://cdosuiteplus.us.bank-dns.com/Apps/DealMaintenance/Assets/AssetFacility_Transactions/FacilityTransactions/TransDetail.asp?parm=10759&amp;facility_trans_id=93797278&amp;" TargetMode="External"/><Relationship Id="rId3202" Type="http://schemas.openxmlformats.org/officeDocument/2006/relationships/hyperlink" Target="https://cdosuiteplus.us.bank-dns.com/Apps/DealMaintenance/Assets/AssetFacility_Transactions/FacilityTransactions/TransDetail.asp?parm=10759&amp;facility_trans_id=109987534&amp;" TargetMode="External"/><Relationship Id="rId123" Type="http://schemas.openxmlformats.org/officeDocument/2006/relationships/hyperlink" Target="https://cdosuiteplus.us.bank-dns.com/Apps/DealMaintenance/Assets/AssetFacility_Transactions/FacilityTransactions/TransDetail.asp?parm=10759&amp;facility_trans_id=65054570&amp;" TargetMode="External"/><Relationship Id="rId330" Type="http://schemas.openxmlformats.org/officeDocument/2006/relationships/hyperlink" Target="https://cdosuiteplus.us.bank-dns.com/Apps/DealMaintenance/Assets/AssetFacility_Transactions/Loans/AssetLoan_Transactions/Transactions/TransDetail.asp?parm=10759&amp;issue_trans_id=64979015&amp;" TargetMode="External"/><Relationship Id="rId2011" Type="http://schemas.openxmlformats.org/officeDocument/2006/relationships/hyperlink" Target="https://cdosuiteplus.us.bank-dns.com/Apps/DealMaintenance/Transactions/NonIssueTransactions/EntTransItem.asp?&amp;parm=10759&amp;ent_trans_id=2457340&amp;" TargetMode="External"/><Relationship Id="rId2968" Type="http://schemas.openxmlformats.org/officeDocument/2006/relationships/hyperlink" Target="https://cdosuiteplus.us.bank-dns.com/Apps/DealMaintenance/Assets/AssetFacility_Transactions/FacilityTransactions/TransDetail.asp?parm=10759&amp;facility_trans_id=105748304&amp;" TargetMode="External"/><Relationship Id="rId4183" Type="http://schemas.openxmlformats.org/officeDocument/2006/relationships/hyperlink" Target="https://cdosuiteplus.us.bank-dns.com/Apps/DealMaintenance/Assets/AssetFacility_Transactions/FacilityTransactions/TransDetail.asp?parm=10759&amp;facility_trans_id=125744542&amp;" TargetMode="External"/><Relationship Id="rId1777" Type="http://schemas.openxmlformats.org/officeDocument/2006/relationships/hyperlink" Target="https://cdosuiteplus.us.bank-dns.com/Apps/DealMaintenance/Assets/AssetFacility_Transactions/FacilityTransactions/TransDetail.asp?parm=10759&amp;facility_trans_id=89724543&amp;" TargetMode="External"/><Relationship Id="rId1984" Type="http://schemas.openxmlformats.org/officeDocument/2006/relationships/hyperlink" Target="https://cdosuiteplus.us.bank-dns.com/Apps/DealMaintenance/Assets/AssetFacility_Transactions/Loans/AssetLoan_Transactions/Transactions/TransDetail.asp?parm=10759&amp;issue_trans_id=90346366&amp;" TargetMode="External"/><Relationship Id="rId2828" Type="http://schemas.openxmlformats.org/officeDocument/2006/relationships/hyperlink" Target="https://cdosuiteplus.us.bank-dns.com/Apps/DealMaintenance/Assets/AssetFacility_Transactions/Loans/AssetLoan_Transactions/Transactions/TransDetail.asp?parm=10759&amp;issue_trans_id=101476824&amp;" TargetMode="External"/><Relationship Id="rId69" Type="http://schemas.openxmlformats.org/officeDocument/2006/relationships/hyperlink" Target="https://cdosuiteplus.us.bank-dns.com/Apps/DealMaintenance/Assets/AssetFacility_Transactions/Loans/AssetLoan_Transactions/Transactions/TransDetail.asp?parm=10759&amp;issue_trans_id=62977085&amp;" TargetMode="External"/><Relationship Id="rId1637" Type="http://schemas.openxmlformats.org/officeDocument/2006/relationships/hyperlink" Target="https://cdosuiteplus.us.bank-dns.com/Apps/DealMaintenance/Assets/AssetFacility_Transactions/FacilityTransactions/TransDetail.asp?parm=10759&amp;facility_trans_id=88033486&amp;" TargetMode="External"/><Relationship Id="rId1844" Type="http://schemas.openxmlformats.org/officeDocument/2006/relationships/hyperlink" Target="https://cdosuiteplus.us.bank-dns.com/Apps/DealMaintenance/Assets/AssetFacility_Transactions/FacilityTransactions/TransDetail.asp?parm=10759&amp;facility_trans_id=90190626&amp;" TargetMode="External"/><Relationship Id="rId4043" Type="http://schemas.openxmlformats.org/officeDocument/2006/relationships/hyperlink" Target="https://cdosuiteplus.us.bank-dns.com/Apps/DealMaintenance/Transactions/NonIssueTransactions/EntTransItem.asp?&amp;parm=10759&amp;ent_trans_id=3067859&amp;" TargetMode="External"/><Relationship Id="rId4250" Type="http://schemas.openxmlformats.org/officeDocument/2006/relationships/hyperlink" Target="https://cdosuiteplus.us.bank-dns.com/Apps/DealMaintenance/Assets/AssetFacility_Transactions/Loans/AssetLoan_Transactions/Transactions/TransDetail.asp?parm=10759&amp;issue_trans_id=125858918&amp;" TargetMode="External"/><Relationship Id="rId1704" Type="http://schemas.openxmlformats.org/officeDocument/2006/relationships/hyperlink" Target="https://cdosuiteplus.us.bank-dns.com/Apps/DealMaintenance/Assets/AssetFacility_Transactions/Loans/AssetLoan_Transactions/Transactions/TransDetail.asp?parm=10759&amp;issue_trans_id=87641681&amp;" TargetMode="External"/><Relationship Id="rId4110" Type="http://schemas.openxmlformats.org/officeDocument/2006/relationships/hyperlink" Target="https://cdosuiteplus.us.bank-dns.com/Apps/DealMaintenance/Assets/AssetFacility_Transactions/FacilityTransactions/TransDetail.asp?parm=10759&amp;facility_trans_id=125537863&amp;" TargetMode="External"/><Relationship Id="rId1911" Type="http://schemas.openxmlformats.org/officeDocument/2006/relationships/hyperlink" Target="https://cdosuiteplus.us.bank-dns.com/Apps/DealMaintenance/Assets/AssetFacility_Transactions/Loans/AssetLoan_Transactions/Transactions/TransDetail.asp?parm=10759&amp;issue_trans_id=90921056&amp;" TargetMode="External"/><Relationship Id="rId3669" Type="http://schemas.openxmlformats.org/officeDocument/2006/relationships/hyperlink" Target="https://cdosuiteplus.us.bank-dns.com/Apps/DealMaintenance/Assets/AssetFacility_Transactions/Loans/AssetLoan_Transactions/Transactions/TransDetail.asp?parm=10759&amp;issue_trans_id=112776725&amp;" TargetMode="External"/><Relationship Id="rId797" Type="http://schemas.openxmlformats.org/officeDocument/2006/relationships/hyperlink" Target="https://cdosuiteplus.us.bank-dns.com/Apps/DealMaintenance/Assets/AssetFacility_Transactions/Loans/AssetLoan_Transactions/Transactions/TransDetail.asp?parm=10759&amp;issue_trans_id=75604788&amp;" TargetMode="External"/><Relationship Id="rId2478" Type="http://schemas.openxmlformats.org/officeDocument/2006/relationships/hyperlink" Target="https://cdosuiteplus.us.bank-dns.com/Apps/DealMaintenance/Assets/AssetFacility_Transactions/Loans/AssetLoan_Transactions/Transactions/TransDetail.asp?parm=10759&amp;issue_trans_id=94079699&amp;" TargetMode="External"/><Relationship Id="rId3876" Type="http://schemas.openxmlformats.org/officeDocument/2006/relationships/hyperlink" Target="https://cdosuiteplus.us.bank-dns.com/Apps/DealMaintenance/Assets/AssetFacility_Transactions/FacilityTransactions/TransDetail.asp?parm=10759&amp;facility_trans_id=120830605&amp;" TargetMode="External"/><Relationship Id="rId1287" Type="http://schemas.openxmlformats.org/officeDocument/2006/relationships/hyperlink" Target="https://cdosuiteplus.us.bank-dns.com/Apps/DealMaintenance/Assets/AssetFacility_Transactions/Loans/AssetLoan_Transactions/Transactions/TransDetail.asp?parm=10759&amp;issue_trans_id=85803918&amp;" TargetMode="External"/><Relationship Id="rId2685" Type="http://schemas.openxmlformats.org/officeDocument/2006/relationships/hyperlink" Target="https://cdosuiteplus.us.bank-dns.com/Apps/DealMaintenance/Assets/AssetFacility_Transactions/FacilityTransactions/TransDetail.asp?parm=10759&amp;facility_trans_id=100982590&amp;" TargetMode="External"/><Relationship Id="rId2892" Type="http://schemas.openxmlformats.org/officeDocument/2006/relationships/hyperlink" Target="https://cdosuiteplus.us.bank-dns.com/Apps/DealMaintenance/Assets/AssetFacility_Transactions/Loans/AssetLoan_Transactions/Transactions/TransDetail.asp?parm=10759&amp;issue_trans_id=103090187&amp;" TargetMode="External"/><Relationship Id="rId3529" Type="http://schemas.openxmlformats.org/officeDocument/2006/relationships/hyperlink" Target="https://cdosuiteplus.us.bank-dns.com/Apps/DealMaintenance/Assets/AssetFacility_Transactions/Loans/AssetLoan_Transactions/Transactions/TransDetail.asp?parm=10759&amp;issue_trans_id=114819317&amp;" TargetMode="External"/><Relationship Id="rId3736" Type="http://schemas.openxmlformats.org/officeDocument/2006/relationships/hyperlink" Target="https://cdosuiteplus.us.bank-dns.com/Apps/DealMaintenance/Assets/AssetFacility_Transactions/FacilityTransactions/TransDetail.asp?parm=10759&amp;facility_trans_id=118903972&amp;" TargetMode="External"/><Relationship Id="rId3943" Type="http://schemas.openxmlformats.org/officeDocument/2006/relationships/hyperlink" Target="https://cdosuiteplus.us.bank-dns.com/Apps/DealMaintenance/Assets/AssetFacility_Transactions/Loans/AssetLoan_Transactions/Transactions/TransDetail.asp?parm=10759&amp;issue_trans_id=117865374&amp;" TargetMode="External"/><Relationship Id="rId657" Type="http://schemas.openxmlformats.org/officeDocument/2006/relationships/hyperlink" Target="https://cdosuiteplus.us.bank-dns.com/Apps/DealMaintenance/Assets/AssetFacility_Transactions/Loans/AssetLoan_Transactions/Transactions/TransDetail.asp?parm=10759&amp;issue_trans_id=70166055&amp;" TargetMode="External"/><Relationship Id="rId864" Type="http://schemas.openxmlformats.org/officeDocument/2006/relationships/hyperlink" Target="https://cdosuiteplus.us.bank-dns.com/Apps/DealMaintenance/Assets/AssetFacility_Transactions/Loans/AssetLoan_Transactions/Transactions/TransDetail.asp?parm=10759&amp;issue_trans_id=74079631&amp;" TargetMode="External"/><Relationship Id="rId1494" Type="http://schemas.openxmlformats.org/officeDocument/2006/relationships/hyperlink" Target="https://cdosuiteplus.us.bank-dns.com/Apps/DealMaintenance/Assets/AssetFacility_Transactions/Loans/AssetLoan_Transactions/Transactions/TransDetail.asp?parm=10759&amp;issue_trans_id=85497240&amp;" TargetMode="External"/><Relationship Id="rId2338" Type="http://schemas.openxmlformats.org/officeDocument/2006/relationships/hyperlink" Target="https://cdosuiteplus.us.bank-dns.com/Apps/DealMaintenance/Assets/AssetFacility_Transactions/Loans/AssetLoan_Transactions/Transactions/TransDetail.asp?parm=10759&amp;issue_trans_id=95410111&amp;" TargetMode="External"/><Relationship Id="rId2545" Type="http://schemas.openxmlformats.org/officeDocument/2006/relationships/hyperlink" Target="https://cdosuiteplus.us.bank-dns.com/Apps/DealMaintenance/Assets/AssetFacility_Transactions/FacilityTransactions/TransDetail.asp?parm=10759&amp;facility_trans_id=98591140&amp;" TargetMode="External"/><Relationship Id="rId2752" Type="http://schemas.openxmlformats.org/officeDocument/2006/relationships/hyperlink" Target="https://cdosuiteplus.us.bank-dns.com/Apps/DealMaintenance/Assets/AssetFacility_Transactions/FacilityTransactions/TransDetail.asp?parm=10759&amp;facility_trans_id=101586891&amp;" TargetMode="External"/><Relationship Id="rId3803" Type="http://schemas.openxmlformats.org/officeDocument/2006/relationships/hyperlink" Target="https://cdosuiteplus.us.bank-dns.com/Apps/DealMaintenance/Assets/AssetFacility_Transactions/FacilityTransactions/TransDetail.asp?parm=10759&amp;facility_trans_id=120192836&amp;" TargetMode="External"/><Relationship Id="rId517" Type="http://schemas.openxmlformats.org/officeDocument/2006/relationships/hyperlink" Target="https://cdosuiteplus.us.bank-dns.com/Apps/DealMaintenance/Assets/AssetFacility_Transactions/Loans/AssetLoan_Transactions/Transactions/TransDetail.asp?parm=10759&amp;issue_trans_id=72432117&amp;" TargetMode="External"/><Relationship Id="rId724" Type="http://schemas.openxmlformats.org/officeDocument/2006/relationships/hyperlink" Target="https://cdosuiteplus.us.bank-dns.com/Apps/DealMaintenance/Transactions/NonIssueTransactions/EntTransItem.asp?&amp;parm=10759&amp;ent_trans_id=2152434&amp;" TargetMode="External"/><Relationship Id="rId931" Type="http://schemas.openxmlformats.org/officeDocument/2006/relationships/hyperlink" Target="https://cdosuiteplus.us.bank-dns.com/Apps/DealMaintenance/Assets/AssetFacility_Transactions/Loans/AssetLoan_Transactions/Transactions/TransDetail.asp?parm=10759&amp;issue_trans_id=76652514&amp;" TargetMode="External"/><Relationship Id="rId1147" Type="http://schemas.openxmlformats.org/officeDocument/2006/relationships/hyperlink" Target="https://cdosuiteplus.us.bank-dns.com/Apps/DealMaintenance/Assets/AssetFacility_Transactions/FacilityTransactions/TransDetail.asp?parm=10759&amp;facility_trans_id=83584078&amp;" TargetMode="External"/><Relationship Id="rId1354" Type="http://schemas.openxmlformats.org/officeDocument/2006/relationships/hyperlink" Target="https://cdosuiteplus.us.bank-dns.com/Apps/DealMaintenance/Assets/AssetFacility_Transactions/FacilityTransactions/TransDetail.asp?parm=10759&amp;facility_trans_id=86259458&amp;" TargetMode="External"/><Relationship Id="rId1561" Type="http://schemas.openxmlformats.org/officeDocument/2006/relationships/hyperlink" Target="https://cdosuiteplus.us.bank-dns.com/Apps/DealMaintenance/Assets/AssetFacility_Transactions/Loans/AssetLoan_Transactions/Transactions/TransDetail.asp?parm=10759&amp;issue_trans_id=86045868&amp;" TargetMode="External"/><Relationship Id="rId2405" Type="http://schemas.openxmlformats.org/officeDocument/2006/relationships/hyperlink" Target="https://cdosuiteplus.us.bank-dns.com/Apps/DealMaintenance/Assets/AssetFacility_Transactions/Loans/AssetLoan_Transactions/Transactions/TransDetail.asp?parm=10759&amp;issue_trans_id=93737907&amp;" TargetMode="External"/><Relationship Id="rId2612" Type="http://schemas.openxmlformats.org/officeDocument/2006/relationships/hyperlink" Target="https://cdosuiteplus.us.bank-dns.com/Apps/DealMaintenance/Assets/AssetFacility_Transactions/Loans/AssetLoan_Transactions/Transactions/TransDetail.asp?parm=10759&amp;issue_trans_id=97690317&amp;" TargetMode="External"/><Relationship Id="rId60" Type="http://schemas.openxmlformats.org/officeDocument/2006/relationships/hyperlink" Target="https://cdosuiteplus.us.bank-dns.com/Apps/DealMaintenance/Transactions/NonIssueTransactions/EntTransItem.asp?&amp;parm=10759&amp;ent_trans_id=1876063&amp;" TargetMode="External"/><Relationship Id="rId1007" Type="http://schemas.openxmlformats.org/officeDocument/2006/relationships/hyperlink" Target="https://cdosuiteplus.us.bank-dns.com/Apps/DealMaintenance/Assets/AssetFacility_Transactions/Loans/AssetLoan_Transactions/Transactions/TransDetail.asp?parm=10759&amp;issue_trans_id=80264331&amp;" TargetMode="External"/><Relationship Id="rId1214" Type="http://schemas.openxmlformats.org/officeDocument/2006/relationships/hyperlink" Target="https://cdosuiteplus.us.bank-dns.com/Apps/DealMaintenance/Assets/AssetFacility_Transactions/Loans/AssetLoan_Transactions/Transactions/TransDetail.asp?parm=10759&amp;issue_trans_id=84452048&amp;" TargetMode="External"/><Relationship Id="rId1421" Type="http://schemas.openxmlformats.org/officeDocument/2006/relationships/hyperlink" Target="https://cdosuiteplus.us.bank-dns.com/Apps/DealMaintenance/Assets/AssetFacility_Transactions/Loans/AssetLoan_Transactions/Transactions/TransDetail.asp?parm=10759&amp;issue_trans_id=82533536&amp;" TargetMode="External"/><Relationship Id="rId3179" Type="http://schemas.openxmlformats.org/officeDocument/2006/relationships/hyperlink" Target="https://cdosuiteplus.us.bank-dns.com/Apps/DealMaintenance/Transactions/NonIssueTransactions/EntTransItem.asp?&amp;parm=10759&amp;ent_trans_id=2783915&amp;" TargetMode="External"/><Relationship Id="rId3386" Type="http://schemas.openxmlformats.org/officeDocument/2006/relationships/hyperlink" Target="https://cdosuiteplus.us.bank-dns.com/Apps/DealMaintenance/Assets/AssetFacility_Transactions/FacilityTransactions/TransDetail.asp?parm=10759&amp;facility_trans_id=113008611&amp;" TargetMode="External"/><Relationship Id="rId3593" Type="http://schemas.openxmlformats.org/officeDocument/2006/relationships/hyperlink" Target="https://cdosuiteplus.us.bank-dns.com/Apps/DealMaintenance/Assets/AssetFacility_Transactions/Loans/AssetLoan_Transactions/Transactions/TransDetail.asp?parm=10759&amp;issue_trans_id=111550247&amp;" TargetMode="External"/><Relationship Id="rId2195" Type="http://schemas.openxmlformats.org/officeDocument/2006/relationships/hyperlink" Target="https://cdosuiteplus.us.bank-dns.com/Apps/DealMaintenance/Assets/AssetFacility_Transactions/FacilityTransactions/TransDetail.asp?parm=10759&amp;facility_trans_id=94372173&amp;" TargetMode="External"/><Relationship Id="rId3039" Type="http://schemas.openxmlformats.org/officeDocument/2006/relationships/hyperlink" Target="https://cdosuiteplus.us.bank-dns.com/Apps/DealMaintenance/Assets/AssetFacility_Transactions/Loans/AssetLoan_Transactions/Transactions/TransDetail.asp?parm=10759&amp;issue_trans_id=101775059&amp;" TargetMode="External"/><Relationship Id="rId3246" Type="http://schemas.openxmlformats.org/officeDocument/2006/relationships/hyperlink" Target="https://cdosuiteplus.us.bank-dns.com/Apps/DealMaintenance/Assets/AssetFacility_Transactions/FacilityTransactions/TransDetail.asp?parm=10759&amp;facility_trans_id=110914773&amp;" TargetMode="External"/><Relationship Id="rId3453" Type="http://schemas.openxmlformats.org/officeDocument/2006/relationships/hyperlink" Target="https://cdosuiteplus.us.bank-dns.com/Apps/DealMaintenance/Assets/AssetFacility_Transactions/Loans/AssetLoan_Transactions/Transactions/TransDetail.asp?parm=10759&amp;issue_trans_id=113524232&amp;" TargetMode="External"/><Relationship Id="rId167" Type="http://schemas.openxmlformats.org/officeDocument/2006/relationships/hyperlink" Target="https://cdosuiteplus.us.bank-dns.com/Apps/DealMaintenance/Assets/AssetFacility_Transactions/FacilityTransactions/TransDetail.asp?parm=10759&amp;facility_trans_id=66074911&amp;" TargetMode="External"/><Relationship Id="rId374" Type="http://schemas.openxmlformats.org/officeDocument/2006/relationships/hyperlink" Target="https://cdosuiteplus.us.bank-dns.com/Apps/DealMaintenance/Assets/AssetFacility_Transactions/FacilityTransactions/TransDetail.asp?parm=10759&amp;facility_trans_id=69410960&amp;" TargetMode="External"/><Relationship Id="rId581" Type="http://schemas.openxmlformats.org/officeDocument/2006/relationships/hyperlink" Target="https://cdosuiteplus.us.bank-dns.com/Apps/DealMaintenance/Assets/AssetFacility_Transactions/Loans/AssetLoan_Transactions/Transactions/TransDetail.asp?parm=10759&amp;issue_trans_id=73997140&amp;" TargetMode="External"/><Relationship Id="rId2055" Type="http://schemas.openxmlformats.org/officeDocument/2006/relationships/hyperlink" Target="https://cdosuiteplus.us.bank-dns.com/Apps/DealMaintenance/Assets/AssetFacility_Transactions/Loans/AssetLoan_Transactions/Transactions/TransDetail.asp?parm=10759&amp;issue_trans_id=79217356&amp;" TargetMode="External"/><Relationship Id="rId2262" Type="http://schemas.openxmlformats.org/officeDocument/2006/relationships/hyperlink" Target="https://cdosuiteplus.us.bank-dns.com/Apps/DealMaintenance/Assets/AssetFacility_Transactions/Loans/AssetLoan_Transactions/Transactions/TransDetail.asp?parm=10759&amp;issue_trans_id=92040751&amp;" TargetMode="External"/><Relationship Id="rId3106" Type="http://schemas.openxmlformats.org/officeDocument/2006/relationships/hyperlink" Target="https://cdosuiteplus.us.bank-dns.com/Apps/DealMaintenance/Assets/AssetFacility_Transactions/Loans/AssetLoan_Transactions/Transactions/TransDetail.asp?parm=10759&amp;issue_trans_id=105878579&amp;" TargetMode="External"/><Relationship Id="rId3660" Type="http://schemas.openxmlformats.org/officeDocument/2006/relationships/hyperlink" Target="https://cdosuiteplus.us.bank-dns.com/Apps/DealMaintenance/Assets/AssetFacility_Transactions/Loans/AssetLoan_Transactions/Transactions/TransDetail.asp?parm=10759&amp;issue_trans_id=116112760&amp;" TargetMode="External"/><Relationship Id="rId234" Type="http://schemas.openxmlformats.org/officeDocument/2006/relationships/hyperlink" Target="https://cdosuiteplus.us.bank-dns.com/Apps/DealMaintenance/Assets/AssetFacility_Transactions/FacilityTransactions/TransDetail.asp?parm=10759&amp;facility_trans_id=66181775&amp;" TargetMode="External"/><Relationship Id="rId3313" Type="http://schemas.openxmlformats.org/officeDocument/2006/relationships/hyperlink" Target="https://cdosuiteplus.us.bank-dns.com/Apps/DealMaintenance/Assets/AssetFacility_Transactions/Loans/AssetLoan_Transactions/Transactions/TransDetail.asp?parm=10759&amp;issue_trans_id=107112275&amp;" TargetMode="External"/><Relationship Id="rId3520" Type="http://schemas.openxmlformats.org/officeDocument/2006/relationships/hyperlink" Target="https://cdosuiteplus.us.bank-dns.com/Apps/DealMaintenance/Assets/AssetFacility_Transactions/Loans/AssetLoan_Transactions/Transactions/TransDetail.asp?parm=10759&amp;issue_trans_id=113689634&amp;" TargetMode="External"/><Relationship Id="rId441" Type="http://schemas.openxmlformats.org/officeDocument/2006/relationships/hyperlink" Target="https://cdosuiteplus.us.bank-dns.com/Apps/DealMaintenance/Assets/AssetFacility_Transactions/FacilityTransactions/TransDetail.asp?parm=10759&amp;facility_trans_id=70392954&amp;" TargetMode="External"/><Relationship Id="rId1071" Type="http://schemas.openxmlformats.org/officeDocument/2006/relationships/hyperlink" Target="https://cdosuiteplus.us.bank-dns.com/Apps/DealMaintenance/Assets/AssetFacility_Transactions/Loans/AssetLoan_Transactions/Transactions/TransDetail.asp?parm=10759&amp;issue_trans_id=78974088&amp;" TargetMode="External"/><Relationship Id="rId2122" Type="http://schemas.openxmlformats.org/officeDocument/2006/relationships/hyperlink" Target="https://cdosuiteplus.us.bank-dns.com/Apps/DealMaintenance/Assets/AssetFacility_Transactions/FacilityTransactions/TransDetail.asp?parm=10759&amp;facility_trans_id=92717932&amp;" TargetMode="External"/><Relationship Id="rId301" Type="http://schemas.openxmlformats.org/officeDocument/2006/relationships/hyperlink" Target="https://cdosuiteplus.us.bank-dns.com/Apps/DealMaintenance/Assets/AssetFacility_Transactions/Loans/AssetLoan_Transactions/Transactions/TransDetail.asp?parm=10759&amp;issue_trans_id=66754344&amp;" TargetMode="External"/><Relationship Id="rId1888" Type="http://schemas.openxmlformats.org/officeDocument/2006/relationships/hyperlink" Target="https://cdosuiteplus.us.bank-dns.com/Apps/DealMaintenance/Assets/AssetFacility_Transactions/Loans/AssetLoan_Transactions/Transactions/TransDetail.asp?parm=10759&amp;issue_trans_id=89430462&amp;" TargetMode="External"/><Relationship Id="rId2939" Type="http://schemas.openxmlformats.org/officeDocument/2006/relationships/hyperlink" Target="https://cdosuiteplus.us.bank-dns.com/Apps/DealMaintenance/Assets/AssetFacility_Transactions/Loans/AssetLoan_Transactions/Transactions/TransDetail.asp?parm=10759&amp;issue_trans_id=102975189&amp;" TargetMode="External"/><Relationship Id="rId4087" Type="http://schemas.openxmlformats.org/officeDocument/2006/relationships/hyperlink" Target="https://cdosuiteplus.us.bank-dns.com/Apps/DealMaintenance/Assets/AssetFacility_Transactions/FacilityTransactions/TransDetail.asp?parm=10759&amp;facility_trans_id=124347857&amp;" TargetMode="External"/><Relationship Id="rId4294" Type="http://schemas.openxmlformats.org/officeDocument/2006/relationships/hyperlink" Target="https://cdosuiteplus.us.bank-dns.com/Apps/DealMaintenance/Assets/AssetFacility_Transactions/Loans/AssetLoan_Transactions/Transactions/TransDetail.asp?parm=10759&amp;issue_trans_id=126638260&amp;" TargetMode="External"/><Relationship Id="rId1748" Type="http://schemas.openxmlformats.org/officeDocument/2006/relationships/hyperlink" Target="https://cdosuiteplus.us.bank-dns.com/Apps/DealMaintenance/Assets/AssetFacility_Transactions/FacilityTransactions/TransDetail.asp?parm=10759&amp;facility_trans_id=89437931&amp;" TargetMode="External"/><Relationship Id="rId4154" Type="http://schemas.openxmlformats.org/officeDocument/2006/relationships/hyperlink" Target="https://cdosuiteplus.us.bank-dns.com/Apps/DealMaintenance/Assets/AssetFacility_Transactions/Loans/AssetLoan_Transactions/Transactions/TransDetail.asp?parm=10759&amp;issue_trans_id=125944415&amp;" TargetMode="External"/><Relationship Id="rId1955" Type="http://schemas.openxmlformats.org/officeDocument/2006/relationships/hyperlink" Target="https://cdosuiteplus.us.bank-dns.com/Apps/DealMaintenance/Assets/AssetFacility_Transactions/Loans/AssetLoan_Transactions/Transactions/TransDetail.asp?parm=10759&amp;issue_trans_id=90501427&amp;" TargetMode="External"/><Relationship Id="rId3170" Type="http://schemas.openxmlformats.org/officeDocument/2006/relationships/hyperlink" Target="https://cdosuiteplus.us.bank-dns.com/Apps/DealMaintenance/Assets/AssetFacility_Transactions/Loans/AssetLoan_Transactions/Transactions/TransDetail.asp?parm=10759&amp;issue_trans_id=109307577&amp;" TargetMode="External"/><Relationship Id="rId4014" Type="http://schemas.openxmlformats.org/officeDocument/2006/relationships/hyperlink" Target="https://cdosuiteplus.us.bank-dns.com/Apps/DealMaintenance/Assets/AssetFacility_Transactions/Loans/AssetLoan_Transactions/Transactions/TransDetail.asp?parm=10759&amp;issue_trans_id=122218965&amp;" TargetMode="External"/><Relationship Id="rId4221" Type="http://schemas.openxmlformats.org/officeDocument/2006/relationships/hyperlink" Target="https://cdosuiteplus.us.bank-dns.com/Apps/DealMaintenance/Assets/AssetFacility_Transactions/Loans/AssetLoan_Transactions/Transactions/TransDetail.asp?parm=10759&amp;issue_trans_id=125673283&amp;" TargetMode="External"/><Relationship Id="rId1608" Type="http://schemas.openxmlformats.org/officeDocument/2006/relationships/hyperlink" Target="https://cdosuiteplus.us.bank-dns.com/Apps/DealMaintenance/Assets/AssetFacility_Transactions/Loans/AssetLoan_Transactions/Transactions/TransDetail.asp?parm=10759&amp;issue_trans_id=86617329&amp;" TargetMode="External"/><Relationship Id="rId1815" Type="http://schemas.openxmlformats.org/officeDocument/2006/relationships/hyperlink" Target="https://cdosuiteplus.us.bank-dns.com/Apps/DealMaintenance/Assets/AssetFacility_Transactions/Loans/AssetLoan_Transactions/Transactions/TransDetail.asp?parm=10759&amp;issue_trans_id=86348879&amp;" TargetMode="External"/><Relationship Id="rId3030" Type="http://schemas.openxmlformats.org/officeDocument/2006/relationships/hyperlink" Target="https://cdosuiteplus.us.bank-dns.com/Apps/DealMaintenance/Assets/AssetFacility_Transactions/FacilityTransactions/TransDetail.asp?parm=10759&amp;facility_trans_id=106735080&amp;" TargetMode="External"/><Relationship Id="rId3987" Type="http://schemas.openxmlformats.org/officeDocument/2006/relationships/hyperlink" Target="https://cdosuiteplus.us.bank-dns.com/Apps/DealMaintenance/Assets/AssetFacility_Transactions/Loans/AssetLoan_Transactions/Transactions/TransDetail.asp?parm=10759&amp;issue_trans_id=122902518&amp;" TargetMode="External"/><Relationship Id="rId2589" Type="http://schemas.openxmlformats.org/officeDocument/2006/relationships/hyperlink" Target="https://cdosuiteplus.us.bank-dns.com/Apps/DealMaintenance/Assets/AssetFacility_Transactions/Loans/AssetLoan_Transactions/Transactions/TransDetail.asp?parm=10759&amp;issue_trans_id=95887137&amp;" TargetMode="External"/><Relationship Id="rId2796" Type="http://schemas.openxmlformats.org/officeDocument/2006/relationships/hyperlink" Target="https://cdosuiteplus.us.bank-dns.com/Apps/DealMaintenance/Assets/AssetFacility_Transactions/Loans/AssetLoan_Transactions/Transactions/TransDetail.asp?parm=10759&amp;issue_trans_id=100778331&amp;" TargetMode="External"/><Relationship Id="rId3847" Type="http://schemas.openxmlformats.org/officeDocument/2006/relationships/hyperlink" Target="https://cdosuiteplus.us.bank-dns.com/Apps/DealMaintenance/Assets/AssetFacility_Transactions/Loans/AssetLoan_Transactions/Transactions/TransDetail.asp?parm=10759&amp;issue_trans_id=120570596&amp;" TargetMode="External"/><Relationship Id="rId768" Type="http://schemas.openxmlformats.org/officeDocument/2006/relationships/hyperlink" Target="https://cdosuiteplus.us.bank-dns.com/Apps/DealMaintenance/Assets/AssetFacility_Transactions/FacilityTransactions/TransDetail.asp?parm=10759&amp;facility_trans_id=77340725&amp;" TargetMode="External"/><Relationship Id="rId975" Type="http://schemas.openxmlformats.org/officeDocument/2006/relationships/hyperlink" Target="https://cdosuiteplus.us.bank-dns.com/Apps/DealMaintenance/Assets/AssetFacility_Transactions/FacilityTransactions/TransDetail.asp?parm=10759&amp;facility_trans_id=80880715&amp;" TargetMode="External"/><Relationship Id="rId1398" Type="http://schemas.openxmlformats.org/officeDocument/2006/relationships/hyperlink" Target="https://cdosuiteplus.us.bank-dns.com/Apps/DealMaintenance/Assets/AssetFacility_Transactions/Loans/AssetLoan_Transactions/Transactions/TransDetail.asp?parm=10759&amp;issue_trans_id=83585686&amp;" TargetMode="External"/><Relationship Id="rId2449" Type="http://schemas.openxmlformats.org/officeDocument/2006/relationships/hyperlink" Target="https://cdosuiteplus.us.bank-dns.com/Apps/DealMaintenance/Assets/AssetFacility_Transactions/Loans/AssetLoan_Transactions/Transactions/TransDetail.asp?parm=10759&amp;issue_trans_id=92431037&amp;" TargetMode="External"/><Relationship Id="rId2656" Type="http://schemas.openxmlformats.org/officeDocument/2006/relationships/hyperlink" Target="https://cdosuiteplus.us.bank-dns.com/Apps/DealMaintenance/Assets/AssetFacility_Transactions/Loans/AssetLoan_Transactions/Transactions/TransDetail.asp?parm=10759&amp;issue_trans_id=96204330&amp;" TargetMode="External"/><Relationship Id="rId2863" Type="http://schemas.openxmlformats.org/officeDocument/2006/relationships/hyperlink" Target="https://cdosuiteplus.us.bank-dns.com/Apps/DealMaintenance/Assets/AssetFacility_Transactions/FacilityTransactions/TransDetail.asp?parm=10759&amp;facility_trans_id=104040973&amp;" TargetMode="External"/><Relationship Id="rId3707" Type="http://schemas.openxmlformats.org/officeDocument/2006/relationships/hyperlink" Target="https://cdosuiteplus.us.bank-dns.com/Apps/DealMaintenance/Assets/AssetFacility_Transactions/Loans/AssetLoan_Transactions/Transactions/TransDetail.asp?parm=10759&amp;issue_trans_id=117430829&amp;" TargetMode="External"/><Relationship Id="rId3914" Type="http://schemas.openxmlformats.org/officeDocument/2006/relationships/hyperlink" Target="https://cdosuiteplus.us.bank-dns.com/Apps/DealMaintenance/Assets/AssetFacility_Transactions/FacilityTransactions/TransDetail.asp?parm=10759&amp;facility_trans_id=121710127&amp;" TargetMode="External"/><Relationship Id="rId628" Type="http://schemas.openxmlformats.org/officeDocument/2006/relationships/hyperlink" Target="https://cdosuiteplus.us.bank-dns.com/Apps/DealMaintenance/Assets/AssetFacility_Transactions/Loans/AssetLoan_Transactions/Transactions/TransDetail.asp?parm=10759&amp;issue_trans_id=73178973&amp;" TargetMode="External"/><Relationship Id="rId835" Type="http://schemas.openxmlformats.org/officeDocument/2006/relationships/hyperlink" Target="https://cdosuiteplus.us.bank-dns.com/Apps/DealMaintenance/Assets/AssetFacility_Transactions/Loans/AssetLoan_Transactions/Transactions/TransDetail.asp?parm=10759&amp;issue_trans_id=75425026&amp;" TargetMode="External"/><Relationship Id="rId1258" Type="http://schemas.openxmlformats.org/officeDocument/2006/relationships/hyperlink" Target="https://cdosuiteplus.us.bank-dns.com/Apps/DealMaintenance/Transactions/NonIssueTransactions/EntTransItem.asp?&amp;parm=10759&amp;ent_trans_id=2303810&amp;" TargetMode="External"/><Relationship Id="rId1465" Type="http://schemas.openxmlformats.org/officeDocument/2006/relationships/hyperlink" Target="https://cdosuiteplus.us.bank-dns.com/Apps/DealMaintenance/Assets/AssetFacility_Transactions/Loans/AssetLoan_Transactions/Transactions/TransDetail.asp?parm=10759&amp;issue_trans_id=82601618&amp;" TargetMode="External"/><Relationship Id="rId1672" Type="http://schemas.openxmlformats.org/officeDocument/2006/relationships/hyperlink" Target="https://cdosuiteplus.us.bank-dns.com/Apps/DealMaintenance/Assets/AssetFacility_Transactions/Loans/AssetLoan_Transactions/Transactions/TransDetail.asp?parm=10759&amp;issue_trans_id=87483602&amp;" TargetMode="External"/><Relationship Id="rId2309" Type="http://schemas.openxmlformats.org/officeDocument/2006/relationships/hyperlink" Target="https://cdosuiteplus.us.bank-dns.com/Apps/DealMaintenance/Assets/AssetFacility_Transactions/Loans/AssetLoan_Transactions/Transactions/TransDetail.asp?parm=10759&amp;issue_trans_id=93948345&amp;" TargetMode="External"/><Relationship Id="rId2516" Type="http://schemas.openxmlformats.org/officeDocument/2006/relationships/hyperlink" Target="https://cdosuiteplus.us.bank-dns.com/Apps/DealMaintenance/Assets/AssetFacility_Transactions/FacilityTransactions/TransDetail.asp?parm=10759&amp;facility_trans_id=97619097&amp;" TargetMode="External"/><Relationship Id="rId2723" Type="http://schemas.openxmlformats.org/officeDocument/2006/relationships/hyperlink" Target="https://cdosuiteplus.us.bank-dns.com/Apps/DealMaintenance/Assets/AssetFacility_Transactions/FacilityTransactions/TransDetail.asp?parm=10759&amp;facility_trans_id=101368635&amp;" TargetMode="External"/><Relationship Id="rId1118" Type="http://schemas.openxmlformats.org/officeDocument/2006/relationships/hyperlink" Target="https://cdosuiteplus.us.bank-dns.com/Apps/DealMaintenance/Assets/AssetFacility_Transactions/Loans/AssetLoan_Transactions/Transactions/TransDetail.asp?parm=10759&amp;issue_trans_id=79552201&amp;" TargetMode="External"/><Relationship Id="rId1325" Type="http://schemas.openxmlformats.org/officeDocument/2006/relationships/hyperlink" Target="https://cdosuiteplus.us.bank-dns.com/Apps/DealMaintenance/Assets/AssetFacility_Transactions/Loans/AssetLoan_Transactions/Transactions/TransDetail.asp?parm=10759&amp;issue_trans_id=84171868&amp;" TargetMode="External"/><Relationship Id="rId1532" Type="http://schemas.openxmlformats.org/officeDocument/2006/relationships/hyperlink" Target="https://cdosuiteplus.us.bank-dns.com/Apps/DealMaintenance/Assets/AssetFacility_Transactions/Loans/AssetLoan_Transactions/Transactions/TransDetail.asp?parm=10759&amp;issue_trans_id=87081762&amp;" TargetMode="External"/><Relationship Id="rId2930" Type="http://schemas.openxmlformats.org/officeDocument/2006/relationships/hyperlink" Target="https://cdosuiteplus.us.bank-dns.com/Apps/DealMaintenance/Assets/AssetFacility_Transactions/FacilityTransactions/TransDetail.asp?parm=10759&amp;facility_trans_id=104662912&amp;" TargetMode="External"/><Relationship Id="rId902" Type="http://schemas.openxmlformats.org/officeDocument/2006/relationships/hyperlink" Target="https://cdosuiteplus.us.bank-dns.com/Apps/DealMaintenance/Assets/AssetFacility_Transactions/Loans/AssetLoan_Transactions/Transactions/TransDetail.asp?parm=10759&amp;issue_trans_id=79513499&amp;" TargetMode="External"/><Relationship Id="rId3497" Type="http://schemas.openxmlformats.org/officeDocument/2006/relationships/hyperlink" Target="https://cdosuiteplus.us.bank-dns.com/Apps/DealMaintenance/Transactions/CashAccountTransfer/AccTransferMainItem.asp?action=LINK&amp;parm=10759&amp;transf_id=583134&amp;" TargetMode="External"/><Relationship Id="rId31" Type="http://schemas.openxmlformats.org/officeDocument/2006/relationships/hyperlink" Target="https://cdosuiteplus.us.bank-dns.com/Apps/DealMaintenance/Assets/AssetFacility_Transactions/Loans/AssetLoan_Transactions/Transactions/TransDetail.asp?parm=10759&amp;issue_trans_id=62939569&amp;" TargetMode="External"/><Relationship Id="rId2099" Type="http://schemas.openxmlformats.org/officeDocument/2006/relationships/hyperlink" Target="https://cdosuiteplus.us.bank-dns.com/Apps/DealMaintenance/Assets/AssetFacility_Transactions/Loans/AssetLoan_Transactions/Transactions/TransDetail.asp?parm=10759&amp;issue_trans_id=91825153&amp;" TargetMode="External"/><Relationship Id="rId278" Type="http://schemas.openxmlformats.org/officeDocument/2006/relationships/hyperlink" Target="https://cdosuiteplus.us.bank-dns.com/Apps/DealMaintenance/Assets/AssetFacility_Transactions/Loans/AssetLoan_Transactions/Transactions/TransDetail.asp?parm=10759&amp;issue_trans_id=66584500&amp;" TargetMode="External"/><Relationship Id="rId3357" Type="http://schemas.openxmlformats.org/officeDocument/2006/relationships/hyperlink" Target="https://cdosuiteplus.us.bank-dns.com/Apps/DealMaintenance/Assets/AssetFacility_Transactions/Loans/AssetLoan_Transactions/Transactions/TransDetail.asp?parm=10759&amp;issue_trans_id=110951509&amp;" TargetMode="External"/><Relationship Id="rId3564" Type="http://schemas.openxmlformats.org/officeDocument/2006/relationships/hyperlink" Target="https://cdosuiteplus.us.bank-dns.com/Apps/DealMaintenance/Assets/AssetFacility_Transactions/FacilityTransactions/TransDetail.asp?parm=10759&amp;facility_trans_id=115999642&amp;" TargetMode="External"/><Relationship Id="rId3771" Type="http://schemas.openxmlformats.org/officeDocument/2006/relationships/hyperlink" Target="https://cdosuiteplus.us.bank-dns.com/Apps/DealMaintenance/Assets/AssetFacility_Transactions/Loans/AssetLoan_Transactions/Transactions/TransDetail.asp?parm=10759&amp;issue_trans_id=116665589&amp;" TargetMode="External"/><Relationship Id="rId485" Type="http://schemas.openxmlformats.org/officeDocument/2006/relationships/hyperlink" Target="https://cdosuiteplus.us.bank-dns.com/Apps/DealMaintenance/Assets/AssetFacility_Transactions/Loans/AssetLoan_Transactions/Transactions/TransDetail.asp?parm=10759&amp;issue_trans_id=70386089&amp;" TargetMode="External"/><Relationship Id="rId692" Type="http://schemas.openxmlformats.org/officeDocument/2006/relationships/hyperlink" Target="https://cdosuiteplus.us.bank-dns.com/Apps/DealMaintenance/Assets/AssetFacility_Transactions/Loans/AssetLoan_Transactions/Transactions/TransDetail.asp?parm=10759&amp;issue_trans_id=75611231&amp;" TargetMode="External"/><Relationship Id="rId2166" Type="http://schemas.openxmlformats.org/officeDocument/2006/relationships/hyperlink" Target="https://cdosuiteplus.us.bank-dns.com/Apps/DealMaintenance/Assets/AssetFacility_Transactions/Loans/AssetLoan_Transactions/Transactions/TransDetail.asp?parm=10759&amp;issue_trans_id=91935420&amp;" TargetMode="External"/><Relationship Id="rId2373" Type="http://schemas.openxmlformats.org/officeDocument/2006/relationships/hyperlink" Target="https://cdosuiteplus.us.bank-dns.com/Apps/DealMaintenance/Assets/AssetFacility_Transactions/Loans/AssetLoan_Transactions/Transactions/TransDetail.asp?parm=10759&amp;issue_trans_id=94691411&amp;" TargetMode="External"/><Relationship Id="rId2580" Type="http://schemas.openxmlformats.org/officeDocument/2006/relationships/hyperlink" Target="https://cdosuiteplus.us.bank-dns.com/Apps/DealMaintenance/Assets/AssetFacility_Transactions/Loans/AssetLoan_Transactions/Transactions/TransDetail.asp?parm=10759&amp;issue_trans_id=98760908&amp;" TargetMode="External"/><Relationship Id="rId3217" Type="http://schemas.openxmlformats.org/officeDocument/2006/relationships/hyperlink" Target="https://cdosuiteplus.us.bank-dns.com/Apps/DealMaintenance/Assets/AssetFacility_Transactions/Loans/AssetLoan_Transactions/Transactions/TransDetail.asp?parm=10759&amp;issue_trans_id=106916249&amp;" TargetMode="External"/><Relationship Id="rId3424" Type="http://schemas.openxmlformats.org/officeDocument/2006/relationships/hyperlink" Target="https://cdosuiteplus.us.bank-dns.com/Apps/DealMaintenance/Assets/AssetFacility_Transactions/Loans/AssetLoan_Transactions/Transactions/TransDetail.asp?parm=10759&amp;issue_trans_id=112876127&amp;" TargetMode="External"/><Relationship Id="rId3631" Type="http://schemas.openxmlformats.org/officeDocument/2006/relationships/hyperlink" Target="https://cdosuiteplus.us.bank-dns.com/Apps/DealMaintenance/Assets/AssetFacility_Transactions/FacilityTransactions/TransDetail.asp?parm=10759&amp;facility_trans_id=116832072&amp;" TargetMode="External"/><Relationship Id="rId138" Type="http://schemas.openxmlformats.org/officeDocument/2006/relationships/hyperlink" Target="https://cdosuiteplus.us.bank-dns.com/Apps/DealMaintenance/Assets/AssetFacility_Transactions/Loans/AssetLoan_Transactions/Transactions/TransDetail.asp?parm=10759&amp;issue_trans_id=64176306&amp;" TargetMode="External"/><Relationship Id="rId345" Type="http://schemas.openxmlformats.org/officeDocument/2006/relationships/hyperlink" Target="https://cdosuiteplus.us.bank-dns.com/Apps/DealMaintenance/Assets/AssetFacility_Transactions/FacilityTransactions/TransDetail.asp?parm=10759&amp;facility_trans_id=68836259&amp;" TargetMode="External"/><Relationship Id="rId552" Type="http://schemas.openxmlformats.org/officeDocument/2006/relationships/hyperlink" Target="https://cdosuiteplus.us.bank-dns.com/Apps/DealMaintenance/Assets/AssetFacility_Transactions/Loans/AssetLoan_Transactions/Transactions/TransDetail.asp?parm=10759&amp;issue_trans_id=70059911&amp;" TargetMode="External"/><Relationship Id="rId1182" Type="http://schemas.openxmlformats.org/officeDocument/2006/relationships/hyperlink" Target="https://cdosuiteplus.us.bank-dns.com/Apps/DealMaintenance/Assets/AssetFacility_Transactions/Loans/AssetLoan_Transactions/Transactions/TransDetail.asp?parm=10759&amp;issue_trans_id=83709175&amp;" TargetMode="External"/><Relationship Id="rId2026" Type="http://schemas.openxmlformats.org/officeDocument/2006/relationships/hyperlink" Target="https://cdosuiteplus.us.bank-dns.com/Apps/DealMaintenance/Assets/AssetFacility_Transactions/Loans/AssetLoan_Transactions/Transactions/TransDetail.asp?parm=10759&amp;issue_trans_id=78139592&amp;" TargetMode="External"/><Relationship Id="rId2233" Type="http://schemas.openxmlformats.org/officeDocument/2006/relationships/hyperlink" Target="https://cdosuiteplus.us.bank-dns.com/Apps/DealMaintenance/Assets/AssetFacility_Transactions/FacilityTransactions/TransDetail.asp?parm=10759&amp;facility_trans_id=94383487&amp;" TargetMode="External"/><Relationship Id="rId2440" Type="http://schemas.openxmlformats.org/officeDocument/2006/relationships/hyperlink" Target="https://cdosuiteplus.us.bank-dns.com/Apps/DealMaintenance/Assets/AssetFacility_Transactions/Loans/AssetLoan_Transactions/Transactions/TransDetail.asp?parm=10759&amp;issue_trans_id=94011969&amp;" TargetMode="External"/><Relationship Id="rId205" Type="http://schemas.openxmlformats.org/officeDocument/2006/relationships/hyperlink" Target="https://cdosuiteplus.us.bank-dns.com/Apps/DealMaintenance/Assets/AssetFacility_Transactions/Loans/AssetLoan_Transactions/Transactions/TransDetail.asp?parm=10759&amp;issue_trans_id=66168161&amp;" TargetMode="External"/><Relationship Id="rId412" Type="http://schemas.openxmlformats.org/officeDocument/2006/relationships/hyperlink" Target="https://cdosuiteplus.us.bank-dns.com/Apps/DealMaintenance/Assets/AssetFacility_Transactions/Loans/AssetLoan_Transactions/Transactions/TransDetail.asp?parm=10759&amp;issue_trans_id=70392972&amp;" TargetMode="External"/><Relationship Id="rId1042" Type="http://schemas.openxmlformats.org/officeDocument/2006/relationships/hyperlink" Target="https://cdosuiteplus.us.bank-dns.com/Apps/DealMaintenance/Assets/AssetFacility_Transactions/Loans/AssetLoan_Transactions/Transactions/TransDetail.asp?parm=10759&amp;issue_trans_id=80471897&amp;" TargetMode="External"/><Relationship Id="rId2300" Type="http://schemas.openxmlformats.org/officeDocument/2006/relationships/hyperlink" Target="https://cdosuiteplus.us.bank-dns.com/Apps/DealMaintenance/Assets/AssetFacility_Transactions/Loans/AssetLoan_Transactions/Transactions/TransDetail.asp?parm=10759&amp;issue_trans_id=93068608&amp;" TargetMode="External"/><Relationship Id="rId4198" Type="http://schemas.openxmlformats.org/officeDocument/2006/relationships/hyperlink" Target="https://cdosuiteplus.us.bank-dns.com/Apps/DealMaintenance/Assets/AssetFacility_Transactions/FacilityTransactions/TransDetail.asp?parm=10759&amp;facility_trans_id=126083069&amp;" TargetMode="External"/><Relationship Id="rId1999" Type="http://schemas.openxmlformats.org/officeDocument/2006/relationships/hyperlink" Target="https://cdosuiteplus.us.bank-dns.com/Apps/DealMaintenance/Assets/AssetFacility_Transactions/FacilityTransactions/TransDetail.asp?parm=10759&amp;facility_trans_id=91996806&amp;" TargetMode="External"/><Relationship Id="rId4058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6310&amp;" TargetMode="External"/><Relationship Id="rId4265" Type="http://schemas.openxmlformats.org/officeDocument/2006/relationships/hyperlink" Target="https://cdosuiteplus.us.bank-dns.com/Apps/DealMaintenance/Assets/AssetFacility_Transactions/FacilityTransactions/TransDetail.asp?parm=10759&amp;facility_trans_id=125499795&amp;" TargetMode="External"/><Relationship Id="rId1859" Type="http://schemas.openxmlformats.org/officeDocument/2006/relationships/hyperlink" Target="https://cdosuiteplus.us.bank-dns.com/Apps/DealMaintenance/Assets/AssetFacility_Transactions/Loans/AssetLoan_Transactions/Transactions/TransDetail.asp?parm=10759&amp;issue_trans_id=89762632&amp;" TargetMode="External"/><Relationship Id="rId3074" Type="http://schemas.openxmlformats.org/officeDocument/2006/relationships/hyperlink" Target="https://cdosuiteplus.us.bank-dns.com/Apps/DealMaintenance/Assets/AssetFacility_Transactions/Loans/AssetLoan_Transactions/Transactions/TransDetail.asp?parm=10759&amp;issue_trans_id=105248538&amp;" TargetMode="External"/><Relationship Id="rId4125" Type="http://schemas.openxmlformats.org/officeDocument/2006/relationships/hyperlink" Target="https://cdosuiteplus.us.bank-dns.com/Apps/DealMaintenance/Assets/AssetFacility_Transactions/Loans/AssetLoan_Transactions/Transactions/TransDetail.asp?parm=10759&amp;issue_trans_id=120859143&amp;" TargetMode="External"/><Relationship Id="rId1719" Type="http://schemas.openxmlformats.org/officeDocument/2006/relationships/hyperlink" Target="https://cdosuiteplus.us.bank-dns.com/Apps/DealMaintenance/Assets/AssetFacility_Transactions/FacilityTransactions/TransDetail.asp?parm=10759&amp;facility_trans_id=88460350&amp;" TargetMode="External"/><Relationship Id="rId1926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549&amp;" TargetMode="External"/><Relationship Id="rId3281" Type="http://schemas.openxmlformats.org/officeDocument/2006/relationships/hyperlink" Target="https://cdosuiteplus.us.bank-dns.com/Apps/DealMaintenance/Assets/AssetFacility_Transactions/Loans/AssetLoan_Transactions/Transactions/TransDetail.asp?parm=10759&amp;issue_trans_id=111424897&amp;" TargetMode="External"/><Relationship Id="rId2090" Type="http://schemas.openxmlformats.org/officeDocument/2006/relationships/hyperlink" Target="https://cdosuiteplus.us.bank-dns.com/Apps/DealMaintenance/Assets/AssetFacility_Transactions/Loans/AssetLoan_Transactions/Transactions/TransDetail.asp?parm=10759&amp;issue_trans_id=91561600&amp;" TargetMode="External"/><Relationship Id="rId3141" Type="http://schemas.openxmlformats.org/officeDocument/2006/relationships/hyperlink" Target="https://cdosuiteplus.us.bank-dns.com/Apps/DealMaintenance/Assets/AssetFacility_Transactions/Loans/AssetLoan_Transactions/Transactions/TransDetail.asp?parm=10759&amp;issue_trans_id=108721256&amp;" TargetMode="External"/><Relationship Id="rId3001" Type="http://schemas.openxmlformats.org/officeDocument/2006/relationships/hyperlink" Target="https://cdosuiteplus.us.bank-dns.com/Apps/DealMaintenance/Assets/AssetFacility_Transactions/FacilityTransactions/TransDetail.asp?parm=10759&amp;facility_trans_id=105653199&amp;" TargetMode="External"/><Relationship Id="rId3958" Type="http://schemas.openxmlformats.org/officeDocument/2006/relationships/hyperlink" Target="https://cdosuiteplus.us.bank-dns.com/Apps/DealMaintenance/Assets/AssetFacility_Transactions/Loans/AssetLoan_Transactions/Transactions/TransDetail.asp?parm=10759&amp;issue_trans_id=122413150&amp;" TargetMode="External"/><Relationship Id="rId879" Type="http://schemas.openxmlformats.org/officeDocument/2006/relationships/hyperlink" Target="https://cdosuiteplus.us.bank-dns.com/Apps/DealMaintenance/Assets/AssetFacility_Transactions/Loans/AssetLoan_Transactions/Transactions/TransDetail.asp?parm=10759&amp;issue_trans_id=77283630&amp;" TargetMode="External"/><Relationship Id="rId2767" Type="http://schemas.openxmlformats.org/officeDocument/2006/relationships/hyperlink" Target="https://cdosuiteplus.us.bank-dns.com/Apps/DealMaintenance/Assets/AssetFacility_Transactions/FacilityTransactions/TransDetail.asp?parm=10759&amp;facility_trans_id=102608976&amp;" TargetMode="External"/><Relationship Id="rId739" Type="http://schemas.openxmlformats.org/officeDocument/2006/relationships/hyperlink" Target="https://cdosuiteplus.us.bank-dns.com/Apps/DealMaintenance/Assets/AssetFacility_Transactions/FacilityTransactions/TransDetail.asp?parm=10759&amp;facility_trans_id=77293219&amp;" TargetMode="External"/><Relationship Id="rId1369" Type="http://schemas.openxmlformats.org/officeDocument/2006/relationships/hyperlink" Target="https://cdosuiteplus.us.bank-dns.com/Apps/DealMaintenance/Assets/AssetFacility_Transactions/Loans/AssetLoan_Transactions/Transactions/TransDetail.asp?parm=10759&amp;issue_trans_id=86348863&amp;" TargetMode="External"/><Relationship Id="rId1576" Type="http://schemas.openxmlformats.org/officeDocument/2006/relationships/hyperlink" Target="https://cdosuiteplus.us.bank-dns.com/Apps/DealMaintenance/Assets/AssetFacility_Transactions/FacilityTransactions/TransDetail.asp?parm=10759&amp;facility_trans_id=87408985&amp;" TargetMode="External"/><Relationship Id="rId2974" Type="http://schemas.openxmlformats.org/officeDocument/2006/relationships/hyperlink" Target="https://cdosuiteplus.us.bank-dns.com/Apps/DealMaintenance/Assets/AssetFacility_Transactions/Loans/AssetLoan_Transactions/Transactions/TransDetail.asp?parm=10759&amp;issue_trans_id=101378012&amp;" TargetMode="External"/><Relationship Id="rId3818" Type="http://schemas.openxmlformats.org/officeDocument/2006/relationships/hyperlink" Target="https://cdosuiteplus.us.bank-dns.com/Apps/DealMaintenance/Assets/AssetFacility_Transactions/Loans/AssetLoan_Transactions/Transactions/TransDetail.asp?parm=10759&amp;issue_trans_id=116906548&amp;" TargetMode="External"/><Relationship Id="rId946" Type="http://schemas.openxmlformats.org/officeDocument/2006/relationships/hyperlink" Target="https://cdosuiteplus.us.bank-dns.com/Apps/DealMaintenance/Assets/AssetFacility_Transactions/FacilityTransactions/TransDetail.asp?parm=10759&amp;facility_trans_id=80475576&amp;" TargetMode="External"/><Relationship Id="rId1229" Type="http://schemas.openxmlformats.org/officeDocument/2006/relationships/hyperlink" Target="https://cdosuiteplus.us.bank-dns.com/Apps/DealMaintenance/Assets/AssetFacility_Transactions/Loans/AssetLoan_Transactions/Transactions/TransDetail.asp?parm=10759&amp;issue_trans_id=83162805&amp;" TargetMode="External"/><Relationship Id="rId1783" Type="http://schemas.openxmlformats.org/officeDocument/2006/relationships/hyperlink" Target="https://cdosuiteplus.us.bank-dns.com/Apps/DealMaintenance/Assets/AssetFacility_Transactions/Loans/AssetLoan_Transactions/Transactions/TransDetail.asp?parm=10759&amp;issue_trans_id=87636219&amp;" TargetMode="External"/><Relationship Id="rId1990" Type="http://schemas.openxmlformats.org/officeDocument/2006/relationships/hyperlink" Target="https://cdosuiteplus.us.bank-dns.com/Apps/DealMaintenance/Assets/AssetFacility_Transactions/FacilityTransactions/TransDetail.asp?parm=10759&amp;facility_trans_id=91902253&amp;" TargetMode="External"/><Relationship Id="rId2627" Type="http://schemas.openxmlformats.org/officeDocument/2006/relationships/hyperlink" Target="https://cdosuiteplus.us.bank-dns.com/Apps/DealMaintenance/Assets/AssetFacility_Transactions/Loans/AssetLoan_Transactions/Transactions/TransDetail.asp?parm=10759&amp;issue_trans_id=99815860&amp;" TargetMode="External"/><Relationship Id="rId2834" Type="http://schemas.openxmlformats.org/officeDocument/2006/relationships/hyperlink" Target="https://cdosuiteplus.us.bank-dns.com/Apps/DealMaintenance/Assets/AssetFacility_Transactions/FacilityTransactions/TransDetail.asp?parm=10759&amp;facility_trans_id=103634497&amp;" TargetMode="External"/><Relationship Id="rId75" Type="http://schemas.openxmlformats.org/officeDocument/2006/relationships/hyperlink" Target="https://cdosuiteplus.us.bank-dns.com/Apps/DealMaintenance/Assets/AssetFacility_Transactions/Loans/AssetLoan_Transactions/Transactions/TransDetail.asp?parm=10759&amp;issue_trans_id=63542355&amp;" TargetMode="External"/><Relationship Id="rId806" Type="http://schemas.openxmlformats.org/officeDocument/2006/relationships/hyperlink" Target="https://cdosuiteplus.us.bank-dns.com/Apps/DealMaintenance/Assets/AssetFacility_Transactions/Loans/AssetLoan_Transactions/Transactions/TransDetail.asp?parm=10759&amp;issue_trans_id=75254660&amp;" TargetMode="External"/><Relationship Id="rId1436" Type="http://schemas.openxmlformats.org/officeDocument/2006/relationships/hyperlink" Target="https://cdosuiteplus.us.bank-dns.com/Apps/DealMaintenance/Assets/AssetFacility_Transactions/Loans/AssetLoan_Transactions/Transactions/TransDetail.asp?parm=10759&amp;issue_trans_id=84509758&amp;" TargetMode="External"/><Relationship Id="rId1643" Type="http://schemas.openxmlformats.org/officeDocument/2006/relationships/hyperlink" Target="https://cdosuiteplus.us.bank-dns.com/Apps/DealMaintenance/Assets/AssetFacility_Transactions/Loans/AssetLoan_Transactions/Transactions/TransDetail.asp?parm=10759&amp;issue_trans_id=88087633&amp;" TargetMode="External"/><Relationship Id="rId1850" Type="http://schemas.openxmlformats.org/officeDocument/2006/relationships/hyperlink" Target="https://cdosuiteplus.us.bank-dns.com/Apps/DealMaintenance/Assets/AssetFacility_Transactions/FacilityTransactions/TransDetail.asp?parm=10759&amp;facility_trans_id=89797844&amp;" TargetMode="External"/><Relationship Id="rId2901" Type="http://schemas.openxmlformats.org/officeDocument/2006/relationships/hyperlink" Target="https://cdosuiteplus.us.bank-dns.com/Apps/DealMaintenance/Assets/AssetFacility_Transactions/FacilityTransactions/TransDetail.asp?parm=10759&amp;facility_trans_id=104427892&amp;" TargetMode="External"/><Relationship Id="rId1503" Type="http://schemas.openxmlformats.org/officeDocument/2006/relationships/hyperlink" Target="https://cdosuiteplus.us.bank-dns.com/Apps/DealMaintenance/Assets/AssetFacility_Transactions/Loans/AssetLoan_Transactions/Transactions/TransDetail.asp?parm=10759&amp;issue_trans_id=81965575&amp;" TargetMode="External"/><Relationship Id="rId1710" Type="http://schemas.openxmlformats.org/officeDocument/2006/relationships/hyperlink" Target="https://cdosuiteplus.us.bank-dns.com/Apps/DealMaintenance/Assets/AssetFacility_Transactions/Loans/AssetLoan_Transactions/Transactions/TransDetail.asp?parm=10759&amp;issue_trans_id=87811878&amp;" TargetMode="External"/><Relationship Id="rId3468" Type="http://schemas.openxmlformats.org/officeDocument/2006/relationships/hyperlink" Target="https://cdosuiteplus.us.bank-dns.com/Apps/DealMaintenance/Assets/AssetFacility_Transactions/FacilityTransactions/TransDetail.asp?parm=10759&amp;facility_trans_id=114259175&amp;" TargetMode="External"/><Relationship Id="rId3675" Type="http://schemas.openxmlformats.org/officeDocument/2006/relationships/hyperlink" Target="https://cdosuiteplus.us.bank-dns.com/Apps/DealMaintenance/Assets/AssetFacility_Transactions/FacilityTransactions/TransDetail.asp?parm=10759&amp;facility_trans_id=117637712&amp;" TargetMode="External"/><Relationship Id="rId3882" Type="http://schemas.openxmlformats.org/officeDocument/2006/relationships/hyperlink" Target="https://cdosuiteplus.us.bank-dns.com/Apps/DealMaintenance/Transactions/NonIssueTransactions/EntTransItem.asp?&amp;parm=10759&amp;ent_trans_id=2999331&amp;" TargetMode="External"/><Relationship Id="rId389" Type="http://schemas.openxmlformats.org/officeDocument/2006/relationships/hyperlink" Target="https://cdosuiteplus.us.bank-dns.com/Apps/DealMaintenance/Assets/AssetFacility_Transactions/Loans/AssetLoan_Transactions/Transactions/TransDetail.asp?parm=10759&amp;issue_trans_id=69297267&amp;" TargetMode="External"/><Relationship Id="rId596" Type="http://schemas.openxmlformats.org/officeDocument/2006/relationships/hyperlink" Target="https://cdosuiteplus.us.bank-dns.com/Apps/DealMaintenance/Assets/AssetFacility_Transactions/FacilityTransactions/TransDetail.asp?parm=10759&amp;facility_trans_id=74663480&amp;" TargetMode="External"/><Relationship Id="rId2277" Type="http://schemas.openxmlformats.org/officeDocument/2006/relationships/hyperlink" Target="https://cdosuiteplus.us.bank-dns.com/Apps/DealMaintenance/Assets/AssetFacility_Transactions/FacilityTransactions/TransDetail.asp?parm=10759&amp;facility_trans_id=94380903&amp;" TargetMode="External"/><Relationship Id="rId2484" Type="http://schemas.openxmlformats.org/officeDocument/2006/relationships/hyperlink" Target="https://cdosuiteplus.us.bank-dns.com/Apps/DealMaintenance/Assets/AssetFacility_Transactions/Loans/AssetLoan_Transactions/Transactions/TransDetail.asp?parm=10759&amp;issue_trans_id=96117248&amp;" TargetMode="External"/><Relationship Id="rId2691" Type="http://schemas.openxmlformats.org/officeDocument/2006/relationships/hyperlink" Target="https://cdosuiteplus.us.bank-dns.com/Apps/DealMaintenance/Assets/AssetFacility_Transactions/FacilityTransactions/TransDetail.asp?parm=10759&amp;facility_trans_id=101139796&amp;" TargetMode="External"/><Relationship Id="rId3328" Type="http://schemas.openxmlformats.org/officeDocument/2006/relationships/hyperlink" Target="https://cdosuiteplus.us.bank-dns.com/Apps/DealMaintenance/Assets/AssetFacility_Transactions/Loans/AssetLoan_Transactions/Transactions/TransDetail.asp?parm=10759&amp;issue_trans_id=78399384&amp;" TargetMode="External"/><Relationship Id="rId3535" Type="http://schemas.openxmlformats.org/officeDocument/2006/relationships/hyperlink" Target="https://cdosuiteplus.us.bank-dns.com/Apps/DealMaintenance/Assets/AssetFacility_Transactions/FacilityTransactions/TransDetail.asp?parm=10759&amp;facility_trans_id=114869256&amp;" TargetMode="External"/><Relationship Id="rId3742" Type="http://schemas.openxmlformats.org/officeDocument/2006/relationships/hyperlink" Target="https://cdosuiteplus.us.bank-dns.com/Apps/DealMaintenance/Transactions/NonIssueTransactions/EntTransItem.asp?&amp;parm=10759&amp;ent_trans_id=2964280&amp;" TargetMode="External"/><Relationship Id="rId249" Type="http://schemas.openxmlformats.org/officeDocument/2006/relationships/hyperlink" Target="https://cdosuiteplus.us.bank-dns.com/Apps/DealMaintenance/Transactions/NonIssueTransactions/EntTransItem.asp?&amp;parm=10759&amp;ent_trans_id=1940914&amp;" TargetMode="External"/><Relationship Id="rId456" Type="http://schemas.openxmlformats.org/officeDocument/2006/relationships/hyperlink" Target="https://cdosuiteplus.us.bank-dns.com/Apps/DealMaintenance/Assets/AssetFacility_Transactions/FacilityTransactions/TransDetail.asp?parm=10759&amp;facility_trans_id=71047659&amp;" TargetMode="External"/><Relationship Id="rId663" Type="http://schemas.openxmlformats.org/officeDocument/2006/relationships/hyperlink" Target="https://cdosuiteplus.us.bank-dns.com/Apps/DealMaintenance/Assets/AssetFacility_Transactions/FacilityTransactions/TransDetail.asp?parm=10759&amp;facility_trans_id=74722279&amp;" TargetMode="External"/><Relationship Id="rId870" Type="http://schemas.openxmlformats.org/officeDocument/2006/relationships/hyperlink" Target="https://cdosuiteplus.us.bank-dns.com/Apps/DealMaintenance/Assets/AssetFacility_Transactions/FacilityTransactions/TransDetail.asp?parm=10759&amp;facility_trans_id=78120601&amp;" TargetMode="External"/><Relationship Id="rId1086" Type="http://schemas.openxmlformats.org/officeDocument/2006/relationships/hyperlink" Target="https://cdosuiteplus.us.bank-dns.com/Apps/DealMaintenance/Assets/AssetFacility_Transactions/FacilityTransactions/TransDetail.asp?parm=10759&amp;facility_trans_id=82402915&amp;" TargetMode="External"/><Relationship Id="rId1293" Type="http://schemas.openxmlformats.org/officeDocument/2006/relationships/hyperlink" Target="https://cdosuiteplus.us.bank-dns.com/Apps/DealMaintenance/Assets/AssetFacility_Transactions/FacilityTransactions/TransDetail.asp?parm=10759&amp;facility_trans_id=84608197&amp;" TargetMode="External"/><Relationship Id="rId2137" Type="http://schemas.openxmlformats.org/officeDocument/2006/relationships/hyperlink" Target="https://cdosuiteplus.us.bank-dns.com/Apps/DealMaintenance/Assets/AssetFacility_Transactions/FacilityTransactions/TransDetail.asp?parm=10759&amp;facility_trans_id=93081904&amp;" TargetMode="External"/><Relationship Id="rId2344" Type="http://schemas.openxmlformats.org/officeDocument/2006/relationships/hyperlink" Target="https://cdosuiteplus.us.bank-dns.com/Apps/DealMaintenance/Transactions/NonIssueTransactions/EntTransItem.asp?&amp;parm=10759&amp;ent_trans_id=2511747&amp;" TargetMode="External"/><Relationship Id="rId2551" Type="http://schemas.openxmlformats.org/officeDocument/2006/relationships/hyperlink" Target="https://cdosuiteplus.us.bank-dns.com/Apps/DealMaintenance/Assets/AssetFacility_Transactions/FacilityTransactions/TransDetail.asp?parm=10759&amp;facility_trans_id=98668894&amp;" TargetMode="External"/><Relationship Id="rId109" Type="http://schemas.openxmlformats.org/officeDocument/2006/relationships/hyperlink" Target="https://cdosuiteplus.us.bank-dns.com/Apps/DealMaintenance/Assets/AssetFacility_Transactions/FacilityTransactions/TransDetail.asp?parm=10759&amp;facility_trans_id=64676226&amp;" TargetMode="External"/><Relationship Id="rId316" Type="http://schemas.openxmlformats.org/officeDocument/2006/relationships/hyperlink" Target="https://cdosuiteplus.us.bank-dns.com/Apps/DealMaintenance/Assets/AssetFacility_Transactions/Loans/AssetLoan_Transactions/Transactions/TransDetail.asp?parm=10759&amp;issue_trans_id=68458072&amp;" TargetMode="External"/><Relationship Id="rId523" Type="http://schemas.openxmlformats.org/officeDocument/2006/relationships/hyperlink" Target="https://cdosuiteplus.us.bank-dns.com/Apps/DealMaintenance/Assets/AssetFacility_Transactions/Loans/AssetLoan_Transactions/Transactions/TransDetail.asp?parm=10759&amp;issue_trans_id=71244033&amp;" TargetMode="External"/><Relationship Id="rId1153" Type="http://schemas.openxmlformats.org/officeDocument/2006/relationships/hyperlink" Target="https://cdosuiteplus.us.bank-dns.com/Apps/DealMaintenance/Assets/AssetFacility_Transactions/FacilityTransactions/TransDetail.asp?parm=10759&amp;facility_trans_id=83680519&amp;" TargetMode="External"/><Relationship Id="rId2204" Type="http://schemas.openxmlformats.org/officeDocument/2006/relationships/hyperlink" Target="https://cdosuiteplus.us.bank-dns.com/Apps/DealMaintenance/Assets/AssetFacility_Transactions/FacilityTransactions/TransDetail.asp?parm=10759&amp;facility_trans_id=94373691&amp;" TargetMode="External"/><Relationship Id="rId3602" Type="http://schemas.openxmlformats.org/officeDocument/2006/relationships/hyperlink" Target="https://cdosuiteplus.us.bank-dns.com/Apps/DealMaintenance/Assets/AssetFacility_Transactions/FacilityTransactions/TransDetail.asp?parm=10759&amp;facility_trans_id=113687823&amp;" TargetMode="External"/><Relationship Id="rId730" Type="http://schemas.openxmlformats.org/officeDocument/2006/relationships/hyperlink" Target="https://cdosuiteplus.us.bank-dns.com/Apps/DealMaintenance/Assets/AssetFacility_Transactions/FacilityTransactions/TransDetail.asp?parm=10759&amp;facility_trans_id=77236407&amp;" TargetMode="External"/><Relationship Id="rId1013" Type="http://schemas.openxmlformats.org/officeDocument/2006/relationships/hyperlink" Target="https://cdosuiteplus.us.bank-dns.com/Apps/DealMaintenance/Assets/AssetFacility_Transactions/Loans/AssetLoan_Transactions/Transactions/TransDetail.asp?parm=10759&amp;issue_trans_id=81969847&amp;" TargetMode="External"/><Relationship Id="rId1360" Type="http://schemas.openxmlformats.org/officeDocument/2006/relationships/hyperlink" Target="https://cdosuiteplus.us.bank-dns.com/Apps/DealMaintenance/Assets/AssetFacility_Transactions/Loans/AssetLoan_Transactions/Transactions/TransDetail.asp?parm=10759&amp;issue_trans_id=82008711&amp;" TargetMode="External"/><Relationship Id="rId2411" Type="http://schemas.openxmlformats.org/officeDocument/2006/relationships/hyperlink" Target="https://cdosuiteplus.us.bank-dns.com/Apps/DealMaintenance/Assets/AssetFacility_Transactions/Loans/AssetLoan_Transactions/Transactions/TransDetail.asp?parm=10759&amp;issue_trans_id=93732627&amp;" TargetMode="External"/><Relationship Id="rId4169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2553&amp;" TargetMode="External"/><Relationship Id="rId1220" Type="http://schemas.openxmlformats.org/officeDocument/2006/relationships/hyperlink" Target="https://cdosuiteplus.us.bank-dns.com/Apps/DealMaintenance/Transactions/CashAccountTransfer/AccTransferMainItem.asp?action=LINK&amp;parm=10759&amp;transf_id=450900&amp;" TargetMode="External"/><Relationship Id="rId3185" Type="http://schemas.openxmlformats.org/officeDocument/2006/relationships/hyperlink" Target="https://cdosuiteplus.us.bank-dns.com/Apps/DealMaintenance/Assets/AssetFacility_Transactions/Loans/AssetLoan_Transactions/Transactions/TransDetail.asp?parm=10759&amp;issue_trans_id=105275255&amp;" TargetMode="External"/><Relationship Id="rId3392" Type="http://schemas.openxmlformats.org/officeDocument/2006/relationships/hyperlink" Target="https://cdosuiteplus.us.bank-dns.com/Apps/DealMaintenance/Assets/AssetFacility_Transactions/FacilityTransactions/TransDetail.asp?parm=10759&amp;facility_trans_id=113062987&amp;" TargetMode="External"/><Relationship Id="rId4029" Type="http://schemas.openxmlformats.org/officeDocument/2006/relationships/hyperlink" Target="https://cdosuiteplus.us.bank-dns.com/Apps/DealMaintenance/Assets/AssetFacility_Transactions/Loans/AssetLoan_Transactions/Transactions/TransDetail.asp?parm=10759&amp;issue_trans_id=122144561&amp;" TargetMode="External"/><Relationship Id="rId4236" Type="http://schemas.openxmlformats.org/officeDocument/2006/relationships/hyperlink" Target="https://cdosuiteplus.us.bank-dns.com/Apps/DealMaintenance/Assets/AssetFacility_Transactions/Loans/AssetLoan_Transactions/Transactions/TransDetail.asp?parm=10759&amp;issue_trans_id=125702670&amp;" TargetMode="External"/><Relationship Id="rId3045" Type="http://schemas.openxmlformats.org/officeDocument/2006/relationships/hyperlink" Target="https://cdosuiteplus.us.bank-dns.com/Apps/DealMaintenance/Assets/AssetFacility_Transactions/Loans/AssetLoan_Transactions/Transactions/TransDetail.asp?parm=10759&amp;issue_trans_id=106932990&amp;" TargetMode="External"/><Relationship Id="rId3252" Type="http://schemas.openxmlformats.org/officeDocument/2006/relationships/hyperlink" Target="https://cdosuiteplus.us.bank-dns.com/Apps/DealMaintenance/Assets/AssetFacility_Transactions/Loans/AssetLoan_Transactions/Transactions/TransDetail.asp?parm=10759&amp;issue_trans_id=105748374&amp;" TargetMode="External"/><Relationship Id="rId4303" Type="http://schemas.openxmlformats.org/officeDocument/2006/relationships/hyperlink" Target="https://cdosuiteplus.us.bank-dns.com/Apps/DealMaintenance/Assets/AssetFacility_Transactions/Loans/AssetLoan_Transactions/Transactions/TransDetail.asp?parm=10759&amp;issue_trans_id=126863024&amp;" TargetMode="External"/><Relationship Id="rId173" Type="http://schemas.openxmlformats.org/officeDocument/2006/relationships/hyperlink" Target="https://cdosuiteplus.us.bank-dns.com/Apps/DealMaintenance/Assets/AssetFacility_Transactions/Loans/AssetLoan_Transactions/Transactions/TransDetail.asp?parm=10759&amp;issue_trans_id=66031038&amp;" TargetMode="External"/><Relationship Id="rId380" Type="http://schemas.openxmlformats.org/officeDocument/2006/relationships/hyperlink" Target="https://cdosuiteplus.us.bank-dns.com/Apps/DealMaintenance/Assets/AssetFacility_Transactions/Loans/AssetLoan_Transactions/Transactions/TransDetail.asp?parm=10759&amp;issue_trans_id=68915625&amp;" TargetMode="External"/><Relationship Id="rId2061" Type="http://schemas.openxmlformats.org/officeDocument/2006/relationships/hyperlink" Target="https://cdosuiteplus.us.bank-dns.com/Apps/DealMaintenance/Assets/AssetFacility_Transactions/Loans/AssetLoan_Transactions/Transactions/TransDetail.asp?parm=10759&amp;issue_trans_id=86903693&amp;" TargetMode="External"/><Relationship Id="rId3112" Type="http://schemas.openxmlformats.org/officeDocument/2006/relationships/hyperlink" Target="https://cdosuiteplus.us.bank-dns.com/Apps/DealMaintenance/Assets/AssetFacility_Transactions/Loans/AssetLoan_Transactions/Transactions/TransDetail.asp?parm=10759&amp;issue_trans_id=108111058&amp;" TargetMode="External"/><Relationship Id="rId240" Type="http://schemas.openxmlformats.org/officeDocument/2006/relationships/hyperlink" Target="https://cdosuiteplus.us.bank-dns.com/Apps/DealMaintenance/Assets/AssetFacility_Transactions/Loans/AssetLoan_Transactions/Transactions/TransDetail.asp?parm=10759&amp;issue_trans_id=65117467&amp;" TargetMode="External"/><Relationship Id="rId100" Type="http://schemas.openxmlformats.org/officeDocument/2006/relationships/hyperlink" Target="https://cdosuiteplus.us.bank-dns.com/Apps/DealMaintenance/Assets/AssetFacility_Transactions/Loans/AssetLoan_Transactions/Transactions/TransDetail.asp?parm=10759&amp;issue_trans_id=63777495&amp;" TargetMode="External"/><Relationship Id="rId2878" Type="http://schemas.openxmlformats.org/officeDocument/2006/relationships/hyperlink" Target="https://cdosuiteplus.us.bank-dns.com/Apps/DealMaintenance/Assets/AssetFacility_Transactions/FacilityTransactions/TransDetail.asp?parm=10759&amp;facility_trans_id=104241808&amp;" TargetMode="External"/><Relationship Id="rId3929" Type="http://schemas.openxmlformats.org/officeDocument/2006/relationships/hyperlink" Target="https://cdosuiteplus.us.bank-dns.com/Apps/DealMaintenance/Assets/AssetFacility_Transactions/Loans/AssetLoan_Transactions/Transactions/TransDetail.asp?parm=10759&amp;issue_trans_id=121667955&amp;" TargetMode="External"/><Relationship Id="rId4093" Type="http://schemas.openxmlformats.org/officeDocument/2006/relationships/hyperlink" Target="https://cdosuiteplus.us.bank-dns.com/Apps/DealMaintenance/Assets/AssetFacility_Transactions/FacilityTransactions/TransDetail.asp?parm=10759&amp;facility_trans_id=125025243&amp;" TargetMode="External"/><Relationship Id="rId1687" Type="http://schemas.openxmlformats.org/officeDocument/2006/relationships/hyperlink" Target="https://cdosuiteplus.us.bank-dns.com/Apps/DealMaintenance/Assets/AssetFacility_Transactions/Loans/AssetLoan_Transactions/Transactions/TransDetail.asp?parm=10759&amp;issue_trans_id=87720504&amp;" TargetMode="External"/><Relationship Id="rId1894" Type="http://schemas.openxmlformats.org/officeDocument/2006/relationships/hyperlink" Target="https://cdosuiteplus.us.bank-dns.com/Apps/DealMaintenance/Assets/AssetFacility_Transactions/Loans/AssetLoan_Transactions/Transactions/TransDetail.asp?parm=10759&amp;issue_trans_id=89697184&amp;" TargetMode="External"/><Relationship Id="rId2738" Type="http://schemas.openxmlformats.org/officeDocument/2006/relationships/hyperlink" Target="https://cdosuiteplus.us.bank-dns.com/Apps/DealMaintenance/Assets/AssetFacility_Transactions/Loans/AssetLoan_Transactions/Transactions/TransDetail.asp?parm=10759&amp;issue_trans_id=100562088&amp;" TargetMode="External"/><Relationship Id="rId2945" Type="http://schemas.openxmlformats.org/officeDocument/2006/relationships/hyperlink" Target="https://cdosuiteplus.us.bank-dns.com/Apps/DealMaintenance/Assets/AssetFacility_Transactions/Loans/AssetLoan_Transactions/Transactions/TransDetail.asp?parm=10759&amp;issue_trans_id=102975189&amp;" TargetMode="External"/><Relationship Id="rId917" Type="http://schemas.openxmlformats.org/officeDocument/2006/relationships/hyperlink" Target="https://cdosuiteplus.us.bank-dns.com/Apps/DealMaintenance/Assets/AssetFacility_Transactions/FacilityTransactions/TransDetail.asp?parm=10759&amp;facility_trans_id=79855763&amp;" TargetMode="External"/><Relationship Id="rId1547" Type="http://schemas.openxmlformats.org/officeDocument/2006/relationships/hyperlink" Target="https://cdosuiteplus.us.bank-dns.com/Apps/DealMaintenance/Assets/AssetFacility_Transactions/Loans/AssetLoan_Transactions/Transactions/TransDetail.asp?parm=10759&amp;issue_trans_id=87122982&amp;" TargetMode="External"/><Relationship Id="rId1754" Type="http://schemas.openxmlformats.org/officeDocument/2006/relationships/hyperlink" Target="https://cdosuiteplus.us.bank-dns.com/Apps/DealMaintenance/Assets/AssetFacility_Transactions/FacilityTransactions/TransDetail.asp?parm=10759&amp;facility_trans_id=89567903&amp;" TargetMode="External"/><Relationship Id="rId1961" Type="http://schemas.openxmlformats.org/officeDocument/2006/relationships/hyperlink" Target="https://cdosuiteplus.us.bank-dns.com/Apps/DealMaintenance/Assets/AssetFacility_Transactions/Loans/AssetLoan_Transactions/Transactions/TransDetail.asp?parm=10759&amp;issue_trans_id=90715393&amp;" TargetMode="External"/><Relationship Id="rId2805" Type="http://schemas.openxmlformats.org/officeDocument/2006/relationships/hyperlink" Target="https://cdosuiteplus.us.bank-dns.com/Apps/DealMaintenance/Assets/AssetFacility_Transactions/FacilityTransactions/TransDetail.asp?parm=10759&amp;facility_trans_id=102864838&amp;" TargetMode="External"/><Relationship Id="rId4160" Type="http://schemas.openxmlformats.org/officeDocument/2006/relationships/hyperlink" Target="https://cdosuiteplus.us.bank-dns.com/Apps/DealMaintenance/Assets/AssetFacility_Transactions/Loans/AssetLoan_Transactions/Transactions/TransDetail.asp?parm=10759&amp;issue_trans_id=122903622&amp;" TargetMode="External"/><Relationship Id="rId46" Type="http://schemas.openxmlformats.org/officeDocument/2006/relationships/hyperlink" Target="https://cdosuiteplus.us.bank-dns.com/Apps/DealMaintenance/Assets/AssetFacility_Transactions/FacilityTransactions/TransDetail.asp?parm=10759&amp;facility_trans_id=63499880&amp;" TargetMode="External"/><Relationship Id="rId1407" Type="http://schemas.openxmlformats.org/officeDocument/2006/relationships/hyperlink" Target="https://cdosuiteplus.us.bank-dns.com/Apps/DealMaintenance/Assets/AssetFacility_Transactions/Loans/AssetLoan_Transactions/Transactions/TransDetail.asp?parm=10759&amp;issue_trans_id=83875732&amp;" TargetMode="External"/><Relationship Id="rId1614" Type="http://schemas.openxmlformats.org/officeDocument/2006/relationships/hyperlink" Target="https://cdosuiteplus.us.bank-dns.com/Apps/DealMaintenance/Assets/AssetFacility_Transactions/Loans/AssetLoan_Transactions/Transactions/TransDetail.asp?parm=10759&amp;issue_trans_id=86852673&amp;" TargetMode="External"/><Relationship Id="rId1821" Type="http://schemas.openxmlformats.org/officeDocument/2006/relationships/hyperlink" Target="https://cdosuiteplus.us.bank-dns.com/Apps/DealMaintenance/Assets/AssetFacility_Transactions/Loans/AssetLoan_Transactions/Transactions/TransDetail.asp?parm=10759&amp;issue_trans_id=89593759&amp;" TargetMode="External"/><Relationship Id="rId4020" Type="http://schemas.openxmlformats.org/officeDocument/2006/relationships/hyperlink" Target="https://cdosuiteplus.us.bank-dns.com/Apps/DealMaintenance/Assets/AssetFacility_Transactions/Loans/AssetLoan_Transactions/Transactions/TransDetail.asp?parm=10759&amp;issue_trans_id=123331802&amp;" TargetMode="External"/><Relationship Id="rId3579" Type="http://schemas.openxmlformats.org/officeDocument/2006/relationships/hyperlink" Target="https://cdosuiteplus.us.bank-dns.com/Apps/DealMaintenance/Assets/AssetFacility_Transactions/Loans/AssetLoan_Transactions/Transactions/TransDetail.asp?parm=10759&amp;issue_trans_id=111439422&amp;" TargetMode="External"/><Relationship Id="rId3786" Type="http://schemas.openxmlformats.org/officeDocument/2006/relationships/hyperlink" Target="https://cdosuiteplus.us.bank-dns.com/Apps/DealMaintenance/Assets/AssetFacility_Transactions/Loans/AssetLoan_Transactions/Transactions/TransDetail.asp?parm=10759&amp;issue_trans_id=120416437&amp;" TargetMode="External"/><Relationship Id="rId2388" Type="http://schemas.openxmlformats.org/officeDocument/2006/relationships/hyperlink" Target="https://cdosuiteplus.us.bank-dns.com/Apps/DealMaintenance/Assets/AssetFacility_Transactions/Loans/AssetLoan_Transactions/Transactions/TransDetail.asp?parm=10759&amp;issue_trans_id=95032623&amp;" TargetMode="External"/><Relationship Id="rId2595" Type="http://schemas.openxmlformats.org/officeDocument/2006/relationships/hyperlink" Target="https://cdosuiteplus.us.bank-dns.com/Apps/DealMaintenance/Assets/AssetFacility_Transactions/FacilityTransactions/TransDetail.asp?parm=10759&amp;facility_trans_id=98929017&amp;" TargetMode="External"/><Relationship Id="rId3439" Type="http://schemas.openxmlformats.org/officeDocument/2006/relationships/hyperlink" Target="https://cdosuiteplus.us.bank-dns.com/Apps/DealMaintenance/Assets/AssetFacility_Transactions/Loans/AssetLoan_Transactions/Transactions/TransDetail.asp?parm=10759&amp;issue_trans_id=109365401&amp;" TargetMode="External"/><Relationship Id="rId3993" Type="http://schemas.openxmlformats.org/officeDocument/2006/relationships/hyperlink" Target="https://cdosuiteplus.us.bank-dns.com/Apps/DealMaintenance/Assets/AssetFacility_Transactions/Loans/AssetLoan_Transactions/Transactions/TransDetail.asp?parm=10759&amp;issue_trans_id=118706534&amp;" TargetMode="External"/><Relationship Id="rId567" Type="http://schemas.openxmlformats.org/officeDocument/2006/relationships/hyperlink" Target="https://cdosuiteplus.us.bank-dns.com/Apps/DealMaintenance/Assets/AssetFacility_Transactions/Loans/AssetLoan_Transactions/Transactions/TransDetail.asp?parm=10759&amp;issue_trans_id=66744537&amp;" TargetMode="External"/><Relationship Id="rId1197" Type="http://schemas.openxmlformats.org/officeDocument/2006/relationships/hyperlink" Target="https://cdosuiteplus.us.bank-dns.com/Apps/DealMaintenance/Assets/AssetFacility_Transactions/Loans/AssetLoan_Transactions/Transactions/TransDetail.asp?parm=10759&amp;issue_trans_id=84303156&amp;" TargetMode="External"/><Relationship Id="rId2248" Type="http://schemas.openxmlformats.org/officeDocument/2006/relationships/hyperlink" Target="https://cdosuiteplus.us.bank-dns.com/Apps/DealMaintenance/Assets/AssetFacility_Transactions/FacilityTransactions/TransDetail.asp?parm=10759&amp;facility_trans_id=94385672&amp;" TargetMode="External"/><Relationship Id="rId3646" Type="http://schemas.openxmlformats.org/officeDocument/2006/relationships/hyperlink" Target="https://cdosuiteplus.us.bank-dns.com/Apps/DealMaintenance/Assets/AssetFacility_Transactions/FacilityTransactions/TransDetail.asp?parm=10759&amp;facility_trans_id=117066951&amp;" TargetMode="External"/><Relationship Id="rId3853" Type="http://schemas.openxmlformats.org/officeDocument/2006/relationships/hyperlink" Target="https://cdosuiteplus.us.bank-dns.com/Apps/DealMaintenance/Assets/AssetFacility_Transactions/Loans/AssetLoan_Transactions/Transactions/TransDetail.asp?parm=10759&amp;issue_trans_id=118532094&amp;" TargetMode="External"/><Relationship Id="rId774" Type="http://schemas.openxmlformats.org/officeDocument/2006/relationships/hyperlink" Target="https://cdosuiteplus.us.bank-dns.com/Apps/DealMaintenance/Assets/AssetFacility_Transactions/FacilityTransactions/TransDetail.asp?parm=10759&amp;facility_trans_id=77876580&amp;" TargetMode="External"/><Relationship Id="rId981" Type="http://schemas.openxmlformats.org/officeDocument/2006/relationships/hyperlink" Target="https://cdosuiteplus.us.bank-dns.com/Apps/DealMaintenance/Assets/AssetFacility_Transactions/Loans/AssetLoan_Transactions/Transactions/TransDetail.asp?parm=10759&amp;issue_trans_id=81588670&amp;" TargetMode="External"/><Relationship Id="rId1057" Type="http://schemas.openxmlformats.org/officeDocument/2006/relationships/hyperlink" Target="https://cdosuiteplus.us.bank-dns.com/Apps/DealMaintenance/Assets/AssetFacility_Transactions/FacilityTransactions/TransDetail.asp?parm=10759&amp;facility_trans_id=82327695&amp;" TargetMode="External"/><Relationship Id="rId2455" Type="http://schemas.openxmlformats.org/officeDocument/2006/relationships/hyperlink" Target="https://cdosuiteplus.us.bank-dns.com/Apps/DealMaintenance/Assets/AssetFacility_Transactions/Loans/AssetLoan_Transactions/Transactions/TransDetail.asp?parm=10759&amp;issue_trans_id=91975060&amp;" TargetMode="External"/><Relationship Id="rId2662" Type="http://schemas.openxmlformats.org/officeDocument/2006/relationships/hyperlink" Target="https://cdosuiteplus.us.bank-dns.com/Apps/DealMaintenance/Assets/AssetFacility_Transactions/Loans/AssetLoan_Transactions/Transactions/TransDetail.asp?parm=10759&amp;issue_trans_id=99284779&amp;" TargetMode="External"/><Relationship Id="rId3506" Type="http://schemas.openxmlformats.org/officeDocument/2006/relationships/hyperlink" Target="https://cdosuiteplus.us.bank-dns.com/Apps/DealMaintenance/Assets/AssetFacility_Transactions/Loans/AssetLoan_Transactions/Transactions/TransDetail.asp?parm=10759&amp;issue_trans_id=110300078&amp;" TargetMode="External"/><Relationship Id="rId3713" Type="http://schemas.openxmlformats.org/officeDocument/2006/relationships/hyperlink" Target="https://cdosuiteplus.us.bank-dns.com/Apps/DealMaintenance/Assets/AssetFacility_Transactions/Loans/AssetLoan_Transactions/Transactions/TransDetail.asp?parm=10759&amp;issue_trans_id=117722621&amp;" TargetMode="External"/><Relationship Id="rId3920" Type="http://schemas.openxmlformats.org/officeDocument/2006/relationships/hyperlink" Target="https://cdosuiteplus.us.bank-dns.com/Apps/DealMaintenance/Assets/AssetFacility_Transactions/Loans/AssetLoan_Transactions/Transactions/TransDetail.asp?parm=10759&amp;issue_trans_id=119790379&amp;" TargetMode="External"/><Relationship Id="rId427" Type="http://schemas.openxmlformats.org/officeDocument/2006/relationships/hyperlink" Target="https://cdosuiteplus.us.bank-dns.com/Apps/DealMaintenance/Assets/AssetFacility_Transactions/Loans/AssetLoan_Transactions/Transactions/TransDetail.asp?parm=10759&amp;issue_trans_id=69715917&amp;" TargetMode="External"/><Relationship Id="rId634" Type="http://schemas.openxmlformats.org/officeDocument/2006/relationships/hyperlink" Target="https://cdosuiteplus.us.bank-dns.com/Apps/DealMaintenance/Assets/AssetFacility_Transactions/FacilityTransactions/TransDetail.asp?parm=10759&amp;facility_trans_id=74283832&amp;" TargetMode="External"/><Relationship Id="rId841" Type="http://schemas.openxmlformats.org/officeDocument/2006/relationships/hyperlink" Target="https://cdosuiteplus.us.bank-dns.com/Apps/DealMaintenance/Assets/AssetFacility_Transactions/Loans/AssetLoan_Transactions/Transactions/TransDetail.asp?parm=10759&amp;issue_trans_id=74079755&amp;" TargetMode="External"/><Relationship Id="rId1264" Type="http://schemas.openxmlformats.org/officeDocument/2006/relationships/hyperlink" Target="https://cdosuiteplus.us.bank-dns.com/Apps/DealMaintenance/Assets/AssetFacility_Transactions/Loans/AssetLoan_Transactions/Transactions/TransDetail.asp?parm=10759&amp;issue_trans_id=81589098&amp;" TargetMode="External"/><Relationship Id="rId1471" Type="http://schemas.openxmlformats.org/officeDocument/2006/relationships/hyperlink" Target="https://cdosuiteplus.us.bank-dns.com/Apps/DealMaintenance/Assets/AssetFacility_Transactions/Loans/AssetLoan_Transactions/Transactions/TransDetail.asp?parm=10759&amp;issue_trans_id=83455917&amp;" TargetMode="External"/><Relationship Id="rId2108" Type="http://schemas.openxmlformats.org/officeDocument/2006/relationships/hyperlink" Target="https://cdosuiteplus.us.bank-dns.com/Apps/DealMaintenance/Assets/AssetFacility_Transactions/Loans/AssetLoan_Transactions/Transactions/TransDetail.asp?parm=10759&amp;issue_trans_id=91765791&amp;" TargetMode="External"/><Relationship Id="rId2315" Type="http://schemas.openxmlformats.org/officeDocument/2006/relationships/hyperlink" Target="https://cdosuiteplus.us.bank-dns.com/Apps/DealMaintenance/Assets/AssetFacility_Transactions/Loans/AssetLoan_Transactions/Transactions/TransDetail.asp?parm=10759&amp;issue_trans_id=93009973&amp;" TargetMode="External"/><Relationship Id="rId2522" Type="http://schemas.openxmlformats.org/officeDocument/2006/relationships/hyperlink" Target="https://cdosuiteplus.us.bank-dns.com/Apps/DealMaintenance/Assets/AssetFacility_Transactions/Loans/AssetLoan_Transactions/Transactions/TransDetail.asp?parm=10759&amp;issue_trans_id=94077034&amp;" TargetMode="External"/><Relationship Id="rId701" Type="http://schemas.openxmlformats.org/officeDocument/2006/relationships/hyperlink" Target="https://cdosuiteplus.us.bank-dns.com/Apps/DealMaintenance/Assets/AssetFacility_Transactions/Loans/AssetLoan_Transactions/Transactions/TransDetail.asp?parm=10759&amp;issue_trans_id=76080244&amp;" TargetMode="External"/><Relationship Id="rId1124" Type="http://schemas.openxmlformats.org/officeDocument/2006/relationships/hyperlink" Target="https://cdosuiteplus.us.bank-dns.com/Apps/DealMaintenance/Assets/AssetFacility_Transactions/Loans/AssetLoan_Transactions/Transactions/TransDetail.asp?parm=10759&amp;issue_trans_id=83078857&amp;" TargetMode="External"/><Relationship Id="rId1331" Type="http://schemas.openxmlformats.org/officeDocument/2006/relationships/hyperlink" Target="https://cdosuiteplus.us.bank-dns.com/Apps/DealMaintenance/Assets/AssetFacility_Transactions/Loans/AssetLoan_Transactions/Transactions/TransDetail.asp?parm=10759&amp;issue_trans_id=81635409&amp;" TargetMode="External"/><Relationship Id="rId3089" Type="http://schemas.openxmlformats.org/officeDocument/2006/relationships/hyperlink" Target="https://cdosuiteplus.us.bank-dns.com/Apps/DealMaintenance/Assets/AssetFacility_Transactions/FacilityTransactions/TransDetail.asp?parm=10759&amp;facility_trans_id=106798680&amp;" TargetMode="External"/><Relationship Id="rId3296" Type="http://schemas.openxmlformats.org/officeDocument/2006/relationships/hyperlink" Target="https://cdosuiteplus.us.bank-dns.com/Apps/DealMaintenance/Assets/AssetFacility_Transactions/Loans/AssetLoan_Transactions/Transactions/TransDetail.asp?parm=10759&amp;issue_trans_id=106021450&amp;" TargetMode="External"/><Relationship Id="rId3156" Type="http://schemas.openxmlformats.org/officeDocument/2006/relationships/hyperlink" Target="https://cdosuiteplus.us.bank-dns.com/Apps/DealMaintenance/Assets/AssetFacility_Transactions/Loans/AssetLoan_Transactions/Transactions/TransDetail.asp?parm=10759&amp;issue_trans_id=107791510&amp;" TargetMode="External"/><Relationship Id="rId3363" Type="http://schemas.openxmlformats.org/officeDocument/2006/relationships/hyperlink" Target="https://cdosuiteplus.us.bank-dns.com/Apps/DealMaintenance/Assets/AssetFacility_Transactions/Loans/AssetLoan_Transactions/Transactions/TransDetail.asp?parm=10759&amp;issue_trans_id=112270271&amp;" TargetMode="External"/><Relationship Id="rId4207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1628&amp;" TargetMode="External"/><Relationship Id="rId284" Type="http://schemas.openxmlformats.org/officeDocument/2006/relationships/hyperlink" Target="https://cdosuiteplus.us.bank-dns.com/Apps/DealMaintenance/Assets/AssetFacility_Transactions/FacilityTransactions/TransDetail.asp?parm=10759&amp;facility_trans_id=67582503&amp;" TargetMode="External"/><Relationship Id="rId491" Type="http://schemas.openxmlformats.org/officeDocument/2006/relationships/hyperlink" Target="https://cdosuiteplus.us.bank-dns.com/Apps/DealMaintenance/Assets/AssetFacility_Transactions/FacilityTransactions/TransDetail.asp?parm=10759&amp;facility_trans_id=71884636&amp;" TargetMode="External"/><Relationship Id="rId2172" Type="http://schemas.openxmlformats.org/officeDocument/2006/relationships/hyperlink" Target="https://cdosuiteplus.us.bank-dns.com/Apps/DealMaintenance/Assets/AssetFacility_Transactions/Loans/AssetLoan_Transactions/Transactions/TransDetail.asp?parm=10759&amp;issue_trans_id=93942792&amp;" TargetMode="External"/><Relationship Id="rId3016" Type="http://schemas.openxmlformats.org/officeDocument/2006/relationships/hyperlink" Target="https://cdosuiteplus.us.bank-dns.com/Apps/DealMaintenance/Assets/AssetFacility_Transactions/FacilityTransactions/TransDetail.asp?parm=10759&amp;facility_trans_id=106274413&amp;" TargetMode="External"/><Relationship Id="rId3223" Type="http://schemas.openxmlformats.org/officeDocument/2006/relationships/hyperlink" Target="https://cdosuiteplus.us.bank-dns.com/Apps/DealMaintenance/Assets/AssetFacility_Transactions/Loans/AssetLoan_Transactions/Transactions/TransDetail.asp?parm=10759&amp;issue_trans_id=109435674&amp;" TargetMode="External"/><Relationship Id="rId3570" Type="http://schemas.openxmlformats.org/officeDocument/2006/relationships/hyperlink" Target="https://cdosuiteplus.us.bank-dns.com/Apps/DealMaintenance/Assets/AssetFacility_Transactions/Loans/AssetLoan_Transactions/Transactions/TransDetail.asp?parm=10759&amp;issue_trans_id=113834782&amp;" TargetMode="External"/><Relationship Id="rId144" Type="http://schemas.openxmlformats.org/officeDocument/2006/relationships/hyperlink" Target="https://cdosuiteplus.us.bank-dns.com/Apps/DealMaintenance/Assets/AssetFacility_Transactions/FacilityTransactions/TransDetail.asp?parm=10759&amp;facility_trans_id=65850986&amp;" TargetMode="External"/><Relationship Id="rId3430" Type="http://schemas.openxmlformats.org/officeDocument/2006/relationships/hyperlink" Target="https://cdosuiteplus.us.bank-dns.com/Apps/DealMaintenance/Assets/AssetFacility_Transactions/Loans/AssetLoan_Transactions/Transactions/TransDetail.asp?parm=10759&amp;issue_trans_id=113882956&amp;" TargetMode="External"/><Relationship Id="rId351" Type="http://schemas.openxmlformats.org/officeDocument/2006/relationships/hyperlink" Target="https://cdosuiteplus.us.bank-dns.com/Apps/DealMaintenance/Assets/AssetFacility_Transactions/Loans/AssetLoan_Transactions/Transactions/TransDetail.asp?parm=10759&amp;issue_trans_id=67896909&amp;" TargetMode="External"/><Relationship Id="rId2032" Type="http://schemas.openxmlformats.org/officeDocument/2006/relationships/hyperlink" Target="https://cdosuiteplus.us.bank-dns.com/Apps/DealMaintenance/Assets/AssetFacility_Transactions/Loans/AssetLoan_Transactions/Transactions/TransDetail.asp?parm=10759&amp;issue_trans_id=78137381&amp;" TargetMode="External"/><Relationship Id="rId2989" Type="http://schemas.openxmlformats.org/officeDocument/2006/relationships/hyperlink" Target="https://cdosuiteplus.us.bank-dns.com/Apps/DealMaintenance/Assets/AssetFacility_Transactions/Loans/AssetLoan_Transactions/Transactions/TransDetail.asp?parm=10759&amp;issue_trans_id=104865258&amp;" TargetMode="External"/><Relationship Id="rId211" Type="http://schemas.openxmlformats.org/officeDocument/2006/relationships/hyperlink" Target="https://cdosuiteplus.us.bank-dns.com/Apps/DealMaintenance/Assets/AssetFacility_Transactions/Loans/AssetLoan_Transactions/Transactions/TransDetail.asp?parm=10759&amp;issue_trans_id=66844400&amp;" TargetMode="External"/><Relationship Id="rId1798" Type="http://schemas.openxmlformats.org/officeDocument/2006/relationships/hyperlink" Target="https://cdosuiteplus.us.bank-dns.com/Apps/DealMaintenance/Assets/AssetFacility_Transactions/Loans/AssetLoan_Transactions/Transactions/TransDetail.asp?parm=10759&amp;issue_trans_id=86169944&amp;" TargetMode="External"/><Relationship Id="rId2849" Type="http://schemas.openxmlformats.org/officeDocument/2006/relationships/hyperlink" Target="https://cdosuiteplus.us.bank-dns.com/Apps/DealMaintenance/Assets/AssetFacility_Transactions/Loans/AssetLoan_Transactions/Transactions/TransDetail.asp?parm=10759&amp;issue_trans_id=101762100&amp;" TargetMode="External"/><Relationship Id="rId1658" Type="http://schemas.openxmlformats.org/officeDocument/2006/relationships/hyperlink" Target="https://cdosuiteplus.us.bank-dns.com/Apps/DealMaintenance/Assets/AssetFacility_Transactions/FacilityTransactions/TransDetail.asp?parm=10759&amp;facility_trans_id=88200248&amp;" TargetMode="External"/><Relationship Id="rId1865" Type="http://schemas.openxmlformats.org/officeDocument/2006/relationships/hyperlink" Target="https://cdosuiteplus.us.bank-dns.com/Apps/DealMaintenance/Assets/AssetFacility_Transactions/Loans/AssetLoan_Transactions/Transactions/TransDetail.asp?parm=10759&amp;issue_trans_id=90301595&amp;" TargetMode="External"/><Relationship Id="rId2709" Type="http://schemas.openxmlformats.org/officeDocument/2006/relationships/hyperlink" Target="https://cdosuiteplus.us.bank-dns.com/Apps/DealMaintenance/Transactions/NonIssueTransactions/EntTransItem.asp?&amp;parm=10759&amp;ent_trans_id=2620241&amp;" TargetMode="External"/><Relationship Id="rId4064" Type="http://schemas.openxmlformats.org/officeDocument/2006/relationships/hyperlink" Target="https://cdosuiteplus.us.bank-dns.com/Apps/DealMaintenance/Assets/AssetFacility_Transactions/Loans/AssetLoan_Transactions/Transactions/TransDetail.asp?parm=10759&amp;issue_trans_id=120676651&amp;" TargetMode="External"/><Relationship Id="rId4271" Type="http://schemas.openxmlformats.org/officeDocument/2006/relationships/hyperlink" Target="https://cdosuiteplus.us.bank-dns.com/Apps/DealMaintenance/Assets/AssetFacility_Transactions/FacilityTransactions/TransDetail.asp?parm=10759&amp;facility_trans_id=127677446&amp;" TargetMode="External"/><Relationship Id="rId1518" Type="http://schemas.openxmlformats.org/officeDocument/2006/relationships/hyperlink" Target="https://cdosuiteplus.us.bank-dns.com/Apps/DealMaintenance/Assets/AssetFacility_Transactions/Loans/AssetLoan_Transactions/Transactions/TransDetail.asp?parm=10759&amp;issue_trans_id=84549089&amp;" TargetMode="External"/><Relationship Id="rId2916" Type="http://schemas.openxmlformats.org/officeDocument/2006/relationships/hyperlink" Target="https://cdosuiteplus.us.bank-dns.com/Apps/DealMaintenance/Assets/AssetFacility_Transactions/Loans/AssetLoan_Transactions/Transactions/TransDetail.asp?parm=10759&amp;issue_trans_id=103615573&amp;" TargetMode="External"/><Relationship Id="rId3080" Type="http://schemas.openxmlformats.org/officeDocument/2006/relationships/hyperlink" Target="https://cdosuiteplus.us.bank-dns.com/Apps/DealMaintenance/Assets/AssetFacility_Transactions/FacilityTransactions/TransDetail.asp?parm=10759&amp;facility_trans_id=107384205&amp;" TargetMode="External"/><Relationship Id="rId4131" Type="http://schemas.openxmlformats.org/officeDocument/2006/relationships/hyperlink" Target="https://cdosuiteplus.us.bank-dns.com/Apps/DealMaintenance/Assets/AssetFacility_Transactions/FacilityTransactions/TransDetail.asp?parm=10759&amp;facility_trans_id=125731460&amp;" TargetMode="External"/><Relationship Id="rId1725" Type="http://schemas.openxmlformats.org/officeDocument/2006/relationships/hyperlink" Target="https://cdosuiteplus.us.bank-dns.com/Apps/DealMaintenance/Assets/AssetFacility_Transactions/FacilityTransactions/TransDetail.asp?parm=10759&amp;facility_trans_id=88553181&amp;" TargetMode="External"/><Relationship Id="rId1932" Type="http://schemas.openxmlformats.org/officeDocument/2006/relationships/hyperlink" Target="https://cdosuiteplus.us.bank-dns.com/Apps/DealMaintenance/Assets/AssetFacility_Transactions/Loans/AssetLoan_Transactions/Transactions/TransDetail.asp?parm=10759&amp;issue_trans_id=91206390&amp;" TargetMode="External"/><Relationship Id="rId17" Type="http://schemas.openxmlformats.org/officeDocument/2006/relationships/hyperlink" Target="https://cdosuiteplus.us.bank-dns.com/Apps/DealMaintenance/Transactions/NonIssueTransactions/EntTransItem.asp?&amp;parm=10759&amp;ent_trans_id=1852783&amp;" TargetMode="External"/><Relationship Id="rId3897" Type="http://schemas.openxmlformats.org/officeDocument/2006/relationships/hyperlink" Target="https://cdosuiteplus.us.bank-dns.com/Apps/DealMaintenance/Assets/AssetFacility_Transactions/Loans/AssetLoan_Transactions/Transactions/TransDetail.asp?parm=10759&amp;issue_trans_id=119204408&amp;" TargetMode="External"/><Relationship Id="rId2499" Type="http://schemas.openxmlformats.org/officeDocument/2006/relationships/hyperlink" Target="https://cdosuiteplus.us.bank-dns.com/Apps/DealMaintenance/Assets/AssetFacility_Transactions/FacilityTransactions/TransDetail.asp?parm=10759&amp;facility_trans_id=97072965&amp;" TargetMode="External"/><Relationship Id="rId3757" Type="http://schemas.openxmlformats.org/officeDocument/2006/relationships/hyperlink" Target="https://cdosuiteplus.us.bank-dns.com/Apps/DealMaintenance/Assets/AssetFacility_Transactions/Loans/AssetLoan_Transactions/Transactions/TransDetail.asp?parm=10759&amp;issue_trans_id=104097640&amp;" TargetMode="External"/><Relationship Id="rId3964" Type="http://schemas.openxmlformats.org/officeDocument/2006/relationships/hyperlink" Target="https://cdosuiteplus.us.bank-dns.com/Apps/DealMaintenance/Assets/AssetFacility_Transactions/FacilityTransactions/TransDetail.asp?parm=10759&amp;facility_trans_id=122485521&amp;" TargetMode="External"/><Relationship Id="rId1" Type="http://schemas.openxmlformats.org/officeDocument/2006/relationships/hyperlink" Target="https://cdosuiteplus.us.bank-dns.com/Apps/DealMaintenance/Transactions/NonIssueTransactions/EntTransItem.asp?&amp;parm=10759&amp;ent_trans_id=1843530&amp;" TargetMode="External"/><Relationship Id="rId678" Type="http://schemas.openxmlformats.org/officeDocument/2006/relationships/hyperlink" Target="https://cdosuiteplus.us.bank-dns.com/Apps/DealMaintenance/Assets/AssetFacility_Transactions/Loans/AssetLoan_Transactions/Transactions/TransDetail.asp?parm=10759&amp;issue_trans_id=74275244&amp;" TargetMode="External"/><Relationship Id="rId885" Type="http://schemas.openxmlformats.org/officeDocument/2006/relationships/hyperlink" Target="https://cdosuiteplus.us.bank-dns.com/Apps/DealMaintenance/Assets/AssetFacility_Transactions/Loans/AssetLoan_Transactions/Transactions/TransDetail.asp?parm=10759&amp;issue_trans_id=79485187&amp;" TargetMode="External"/><Relationship Id="rId2359" Type="http://schemas.openxmlformats.org/officeDocument/2006/relationships/hyperlink" Target="https://cdosuiteplus.us.bank-dns.com/Apps/DealMaintenance/Assets/AssetFacility_Transactions/FacilityTransactions/TransDetail.asp?parm=10759&amp;facility_trans_id=95647995&amp;" TargetMode="External"/><Relationship Id="rId2566" Type="http://schemas.openxmlformats.org/officeDocument/2006/relationships/hyperlink" Target="https://cdosuiteplus.us.bank-dns.com/Apps/DealMaintenance/Assets/AssetFacility_Transactions/Loans/AssetLoan_Transactions/Transactions/TransDetail.asp?parm=10759&amp;issue_trans_id=96267917&amp;" TargetMode="External"/><Relationship Id="rId2773" Type="http://schemas.openxmlformats.org/officeDocument/2006/relationships/hyperlink" Target="https://cdosuiteplus.us.bank-dns.com/Apps/DealMaintenance/Assets/AssetFacility_Transactions/Loans/AssetLoan_Transactions/Transactions/TransDetail.asp?parm=10759&amp;issue_trans_id=102765830&amp;" TargetMode="External"/><Relationship Id="rId2980" Type="http://schemas.openxmlformats.org/officeDocument/2006/relationships/hyperlink" Target="https://cdosuiteplus.us.bank-dns.com/Apps/DealMaintenance/Assets/AssetFacility_Transactions/Loans/AssetLoan_Transactions/Transactions/TransDetail.asp?parm=10759&amp;issue_trans_id=102505310&amp;" TargetMode="External"/><Relationship Id="rId3617" Type="http://schemas.openxmlformats.org/officeDocument/2006/relationships/hyperlink" Target="https://cdosuiteplus.us.bank-dns.com/Apps/DealMaintenance/Assets/AssetFacility_Transactions/FacilityTransactions/TransDetail.asp?parm=10759&amp;facility_trans_id=116112023&amp;" TargetMode="External"/><Relationship Id="rId3824" Type="http://schemas.openxmlformats.org/officeDocument/2006/relationships/hyperlink" Target="https://cdosuiteplus.us.bank-dns.com/Apps/DealMaintenance/Assets/AssetFacility_Transactions/Loans/AssetLoan_Transactions/Transactions/TransDetail.asp?parm=10759&amp;issue_trans_id=118777405&amp;" TargetMode="External"/><Relationship Id="rId538" Type="http://schemas.openxmlformats.org/officeDocument/2006/relationships/hyperlink" Target="https://cdosuiteplus.us.bank-dns.com/Apps/DealMaintenance/Assets/AssetFacility_Transactions/Loans/AssetLoan_Transactions/Transactions/TransDetail.asp?parm=10759&amp;issue_trans_id=72063538&amp;" TargetMode="External"/><Relationship Id="rId745" Type="http://schemas.openxmlformats.org/officeDocument/2006/relationships/hyperlink" Target="https://cdosuiteplus.us.bank-dns.com/Apps/DealMaintenance/Assets/AssetFacility_Transactions/Loans/AssetLoan_Transactions/Transactions/TransDetail.asp?parm=10759&amp;issue_trans_id=74277456&amp;" TargetMode="External"/><Relationship Id="rId952" Type="http://schemas.openxmlformats.org/officeDocument/2006/relationships/hyperlink" Target="https://cdosuiteplus.us.bank-dns.com/Apps/DealMaintenance/Assets/AssetFacility_Transactions/FacilityTransactions/TransDetail.asp?parm=10759&amp;facility_trans_id=80635750&amp;" TargetMode="External"/><Relationship Id="rId1168" Type="http://schemas.openxmlformats.org/officeDocument/2006/relationships/hyperlink" Target="https://cdosuiteplus.us.bank-dns.com/Apps/DealMaintenance/Assets/AssetFacility_Transactions/FacilityTransactions/TransDetail.asp?parm=10759&amp;facility_trans_id=84000377&amp;" TargetMode="External"/><Relationship Id="rId1375" Type="http://schemas.openxmlformats.org/officeDocument/2006/relationships/hyperlink" Target="https://cdosuiteplus.us.bank-dns.com/Apps/DealMaintenance/Assets/AssetFacility_Transactions/FacilityTransactions/TransDetail.asp?parm=10759&amp;facility_trans_id=85486429&amp;" TargetMode="External"/><Relationship Id="rId1582" Type="http://schemas.openxmlformats.org/officeDocument/2006/relationships/hyperlink" Target="https://cdosuiteplus.us.bank-dns.com/Apps/DealMaintenance/Assets/AssetFacility_Transactions/Loans/AssetLoan_Transactions/Transactions/TransDetail.asp?parm=10759&amp;issue_trans_id=83874476&amp;" TargetMode="External"/><Relationship Id="rId2219" Type="http://schemas.openxmlformats.org/officeDocument/2006/relationships/hyperlink" Target="https://cdosuiteplus.us.bank-dns.com/Apps/DealMaintenance/Assets/AssetFacility_Transactions/FacilityTransactions/TransDetail.asp?parm=10759&amp;facility_trans_id=94380481&amp;" TargetMode="External"/><Relationship Id="rId2426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642&amp;" TargetMode="External"/><Relationship Id="rId2633" Type="http://schemas.openxmlformats.org/officeDocument/2006/relationships/hyperlink" Target="https://cdosuiteplus.us.bank-dns.com/Apps/DealMaintenance/Assets/AssetFacility_Transactions/FacilityTransactions/TransDetail.asp?parm=10759&amp;facility_trans_id=99832536&amp;" TargetMode="External"/><Relationship Id="rId81" Type="http://schemas.openxmlformats.org/officeDocument/2006/relationships/hyperlink" Target="https://cdosuiteplus.us.bank-dns.com/Apps/DealMaintenance/Assets/AssetFacility_Transactions/FacilityTransactions/TransDetail.asp?parm=10759&amp;facility_trans_id=64096558&amp;" TargetMode="External"/><Relationship Id="rId605" Type="http://schemas.openxmlformats.org/officeDocument/2006/relationships/hyperlink" Target="https://cdosuiteplus.us.bank-dns.com/Apps/DealMaintenance/Assets/AssetFacility_Transactions/Loans/AssetLoan_Transactions/Transactions/TransDetail.asp?parm=10759&amp;issue_trans_id=74844081&amp;" TargetMode="External"/><Relationship Id="rId812" Type="http://schemas.openxmlformats.org/officeDocument/2006/relationships/hyperlink" Target="https://cdosuiteplus.us.bank-dns.com/Apps/DealMaintenance/Assets/AssetFacility_Transactions/Loans/AssetLoan_Transactions/Transactions/TransDetail.asp?parm=10759&amp;issue_trans_id=76491823&amp;" TargetMode="External"/><Relationship Id="rId1028" Type="http://schemas.openxmlformats.org/officeDocument/2006/relationships/hyperlink" Target="https://cdosuiteplus.us.bank-dns.com/Apps/DealMaintenance/Assets/AssetFacility_Transactions/Loans/AssetLoan_Transactions/Transactions/TransDetail.asp?parm=10759&amp;issue_trans_id=82191273&amp;" TargetMode="External"/><Relationship Id="rId1235" Type="http://schemas.openxmlformats.org/officeDocument/2006/relationships/hyperlink" Target="https://cdosuiteplus.us.bank-dns.com/Apps/DealMaintenance/Transactions/NonIssueTransactions/EntTransItem.asp?&amp;parm=10759&amp;ent_trans_id=2301021&amp;" TargetMode="External"/><Relationship Id="rId1442" Type="http://schemas.openxmlformats.org/officeDocument/2006/relationships/hyperlink" Target="https://cdosuiteplus.us.bank-dns.com/Apps/DealMaintenance/Assets/AssetFacility_Transactions/FacilityTransactions/TransDetail.asp?parm=10759&amp;facility_trans_id=83429391&amp;" TargetMode="External"/><Relationship Id="rId2840" Type="http://schemas.openxmlformats.org/officeDocument/2006/relationships/hyperlink" Target="https://cdosuiteplus.us.bank-dns.com/Apps/DealMaintenance/Assets/AssetFacility_Transactions/FacilityTransactions/TransDetail.asp?parm=10759&amp;facility_trans_id=103863215&amp;" TargetMode="External"/><Relationship Id="rId1302" Type="http://schemas.openxmlformats.org/officeDocument/2006/relationships/hyperlink" Target="https://cdosuiteplus.us.bank-dns.com/Apps/DealMaintenance/Assets/AssetFacility_Transactions/FacilityTransactions/TransDetail.asp?parm=10759&amp;facility_trans_id=85086658&amp;" TargetMode="External"/><Relationship Id="rId2700" Type="http://schemas.openxmlformats.org/officeDocument/2006/relationships/hyperlink" Target="https://cdosuiteplus.us.bank-dns.com/Apps/DealMaintenance/Assets/AssetFacility_Transactions/FacilityTransactions/TransDetail.asp?parm=10759&amp;facility_trans_id=100985209&amp;" TargetMode="External"/><Relationship Id="rId3267" Type="http://schemas.openxmlformats.org/officeDocument/2006/relationships/hyperlink" Target="https://cdosuiteplus.us.bank-dns.com/Apps/DealMaintenance/Assets/AssetFacility_Transactions/FacilityTransactions/TransDetail.asp?parm=10759&amp;facility_trans_id=111035310&amp;" TargetMode="External"/><Relationship Id="rId188" Type="http://schemas.openxmlformats.org/officeDocument/2006/relationships/hyperlink" Target="https://cdosuiteplus.us.bank-dns.com/Apps/DealMaintenance/Assets/AssetFacility_Transactions/FacilityTransactions/TransDetail.asp?parm=10759&amp;facility_trans_id=66397245&amp;" TargetMode="External"/><Relationship Id="rId395" Type="http://schemas.openxmlformats.org/officeDocument/2006/relationships/hyperlink" Target="https://cdosuiteplus.us.bank-dns.com/Apps/DealMaintenance/Assets/AssetFacility_Transactions/Loans/AssetLoan_Transactions/Transactions/TransDetail.asp?parm=10759&amp;issue_trans_id=70185591&amp;" TargetMode="External"/><Relationship Id="rId2076" Type="http://schemas.openxmlformats.org/officeDocument/2006/relationships/hyperlink" Target="https://cdosuiteplus.us.bank-dns.com/Apps/DealMaintenance/Assets/AssetFacility_Transactions/Loans/AssetLoan_Transactions/Transactions/TransDetail.asp?parm=10759&amp;issue_trans_id=89140092&amp;" TargetMode="External"/><Relationship Id="rId3474" Type="http://schemas.openxmlformats.org/officeDocument/2006/relationships/hyperlink" Target="https://cdosuiteplus.us.bank-dns.com/Apps/DealMaintenance/Assets/AssetFacility_Transactions/FacilityTransactions/TransDetail.asp?parm=10759&amp;facility_trans_id=114283758&amp;" TargetMode="External"/><Relationship Id="rId3681" Type="http://schemas.openxmlformats.org/officeDocument/2006/relationships/hyperlink" Target="https://cdosuiteplus.us.bank-dns.com/Apps/DealMaintenance/Transactions/NonIssueTransactions/EntTransItem.asp?&amp;parm=10759&amp;ent_trans_id=2936388&amp;" TargetMode="External"/><Relationship Id="rId4318" Type="http://schemas.openxmlformats.org/officeDocument/2006/relationships/hyperlink" Target="https://cdosuiteplus.us.bank-dns.com/Apps/DealMaintenance/Assets/AssetFacility_Transactions/Loans/AssetLoan_Transactions/Transactions/TransDetail.asp?parm=10759&amp;issue_trans_id=126994589&amp;" TargetMode="External"/><Relationship Id="rId2283" Type="http://schemas.openxmlformats.org/officeDocument/2006/relationships/hyperlink" Target="https://cdosuiteplus.us.bank-dns.com/Apps/DealMaintenance/Assets/AssetFacility_Transactions/Loans/AssetLoan_Transactions/Transactions/TransDetail.asp?parm=10759&amp;issue_trans_id=92552536&amp;" TargetMode="External"/><Relationship Id="rId2490" Type="http://schemas.openxmlformats.org/officeDocument/2006/relationships/hyperlink" Target="https://cdosuiteplus.us.bank-dns.com/Apps/DealMaintenance/Assets/AssetFacility_Transactions/FacilityTransactions/TransDetail.asp?parm=10759&amp;facility_trans_id=96944450&amp;" TargetMode="External"/><Relationship Id="rId3127" Type="http://schemas.openxmlformats.org/officeDocument/2006/relationships/hyperlink" Target="https://cdosuiteplus.us.bank-dns.com/Apps/DealMaintenance/Assets/AssetFacility_Transactions/FacilityTransactions/TransDetail.asp?parm=10759&amp;facility_trans_id=107506346&amp;" TargetMode="External"/><Relationship Id="rId3334" Type="http://schemas.openxmlformats.org/officeDocument/2006/relationships/hyperlink" Target="https://cdosuiteplus.us.bank-dns.com/Apps/DealMaintenance/Assets/AssetFacility_Transactions/Loans/AssetLoan_Transactions/Transactions/TransDetail.asp?parm=10759&amp;issue_trans_id=94167561&amp;" TargetMode="External"/><Relationship Id="rId3541" Type="http://schemas.openxmlformats.org/officeDocument/2006/relationships/hyperlink" Target="https://cdosuiteplus.us.bank-dns.com/Apps/DealMaintenance/Assets/AssetFacility_Transactions/FacilityTransactions/TransDetail.asp?parm=10759&amp;facility_trans_id=115189088&amp;" TargetMode="External"/><Relationship Id="rId255" Type="http://schemas.openxmlformats.org/officeDocument/2006/relationships/hyperlink" Target="https://cdosuiteplus.us.bank-dns.com/Apps/DealMaintenance/Transactions/CashAccountTransfer/AccTransferMainItem.asp?action=LINK&amp;parm=10759&amp;transf_id=341551&amp;" TargetMode="External"/><Relationship Id="rId462" Type="http://schemas.openxmlformats.org/officeDocument/2006/relationships/hyperlink" Target="https://cdosuiteplus.us.bank-dns.com/Apps/DealMaintenance/Assets/AssetFacility_Transactions/FacilityTransactions/TransDetail.asp?parm=10759&amp;facility_trans_id=71253313&amp;" TargetMode="External"/><Relationship Id="rId1092" Type="http://schemas.openxmlformats.org/officeDocument/2006/relationships/hyperlink" Target="https://cdosuiteplus.us.bank-dns.com/Apps/DealMaintenance/Assets/AssetFacility_Transactions/Loans/AssetLoan_Transactions/Transactions/TransDetail.asp?parm=10759&amp;issue_trans_id=82546431&amp;" TargetMode="External"/><Relationship Id="rId2143" Type="http://schemas.openxmlformats.org/officeDocument/2006/relationships/hyperlink" Target="https://cdosuiteplus.us.bank-dns.com/Apps/DealMaintenance/Assets/AssetFacility_Transactions/FacilityTransactions/TransDetail.asp?parm=10759&amp;facility_trans_id=93596374&amp;" TargetMode="External"/><Relationship Id="rId2350" Type="http://schemas.openxmlformats.org/officeDocument/2006/relationships/hyperlink" Target="https://cdosuiteplus.us.bank-dns.com/Apps/DealMaintenance/Assets/AssetFacility_Transactions/Loans/AssetLoan_Transactions/Transactions/TransDetail.asp?parm=10759&amp;issue_trans_id=93489525&amp;" TargetMode="External"/><Relationship Id="rId3401" Type="http://schemas.openxmlformats.org/officeDocument/2006/relationships/hyperlink" Target="https://cdosuiteplus.us.bank-dns.com/Apps/DealMaintenance/Transactions/NonIssueTransactions/EntTransItem.asp?&amp;parm=10759&amp;ent_trans_id=2858704&amp;" TargetMode="External"/><Relationship Id="rId115" Type="http://schemas.openxmlformats.org/officeDocument/2006/relationships/hyperlink" Target="https://cdosuiteplus.us.bank-dns.com/Apps/DealMaintenance/Assets/AssetFacility_Transactions/FacilityTransactions/TransDetail.asp?parm=10759&amp;facility_trans_id=64974558&amp;" TargetMode="External"/><Relationship Id="rId322" Type="http://schemas.openxmlformats.org/officeDocument/2006/relationships/hyperlink" Target="https://cdosuiteplus.us.bank-dns.com/Apps/DealMaintenance/Assets/AssetFacility_Transactions/Loans/AssetLoan_Transactions/Transactions/TransDetail.asp?parm=10759&amp;issue_trans_id=64927444&amp;" TargetMode="External"/><Relationship Id="rId2003" Type="http://schemas.openxmlformats.org/officeDocument/2006/relationships/hyperlink" Target="https://cdosuiteplus.us.bank-dns.com/Apps/DealMaintenance/Assets/AssetFacility_Transactions/FacilityTransactions/TransDetail.asp?parm=10759&amp;facility_trans_id=92021807&amp;" TargetMode="External"/><Relationship Id="rId2210" Type="http://schemas.openxmlformats.org/officeDocument/2006/relationships/hyperlink" Target="https://cdosuiteplus.us.bank-dns.com/Apps/DealMaintenance/Assets/AssetFacility_Transactions/FacilityTransactions/TransDetail.asp?parm=10759&amp;facility_trans_id=94377342&amp;" TargetMode="External"/><Relationship Id="rId4175" Type="http://schemas.openxmlformats.org/officeDocument/2006/relationships/hyperlink" Target="https://cdosuiteplus.us.bank-dns.com/Apps/DealMaintenance/Assets/AssetFacility_Transactions/Loans/AssetLoan_Transactions/Transactions/TransDetail.asp?parm=10759&amp;issue_trans_id=123449404&amp;" TargetMode="External"/><Relationship Id="rId1769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582&amp;" TargetMode="External"/><Relationship Id="rId1976" Type="http://schemas.openxmlformats.org/officeDocument/2006/relationships/hyperlink" Target="https://cdosuiteplus.us.bank-dns.com/Apps/DealMaintenance/Assets/AssetFacility_Transactions/Loans/AssetLoan_Transactions/Transactions/TransDetail.asp?parm=10759&amp;issue_trans_id=84180268&amp;" TargetMode="External"/><Relationship Id="rId3191" Type="http://schemas.openxmlformats.org/officeDocument/2006/relationships/hyperlink" Target="https://cdosuiteplus.us.bank-dns.com/Apps/DealMaintenance/Transactions/NonIssueTransactions/EntTransItem.asp?&amp;parm=10759&amp;ent_trans_id=2795586&amp;" TargetMode="External"/><Relationship Id="rId4035" Type="http://schemas.openxmlformats.org/officeDocument/2006/relationships/hyperlink" Target="https://cdosuiteplus.us.bank-dns.com/Apps/DealMaintenance/Assets/AssetFacility_Transactions/Loans/AssetLoan_Transactions/Transactions/TransDetail.asp?parm=10759&amp;issue_trans_id=123534126&amp;" TargetMode="External"/><Relationship Id="rId4242" Type="http://schemas.openxmlformats.org/officeDocument/2006/relationships/hyperlink" Target="https://cdosuiteplus.us.bank-dns.com/Apps/DealMaintenance/Assets/AssetFacility_Transactions/FacilityTransactions/TransDetail.asp?parm=10759&amp;facility_trans_id=126925102&amp;" TargetMode="External"/><Relationship Id="rId1629" Type="http://schemas.openxmlformats.org/officeDocument/2006/relationships/hyperlink" Target="https://cdosuiteplus.us.bank-dns.com/Apps/DealMaintenance/Assets/AssetFacility_Transactions/Loans/AssetLoan_Transactions/Transactions/TransDetail.asp?parm=10759&amp;issue_trans_id=87007383&amp;" TargetMode="External"/><Relationship Id="rId1836" Type="http://schemas.openxmlformats.org/officeDocument/2006/relationships/hyperlink" Target="https://cdosuiteplus.us.bank-dns.com/Apps/DealMaintenance/Assets/AssetFacility_Transactions/Loans/AssetLoan_Transactions/Transactions/TransDetail.asp?parm=10759&amp;issue_trans_id=86286851&amp;" TargetMode="External"/><Relationship Id="rId1903" Type="http://schemas.openxmlformats.org/officeDocument/2006/relationships/hyperlink" Target="https://cdosuiteplus.us.bank-dns.com/Apps/DealMaintenance/Assets/AssetFacility_Transactions/Loans/AssetLoan_Transactions/Transactions/TransDetail.asp?parm=10759&amp;issue_trans_id=86892223&amp;" TargetMode="External"/><Relationship Id="rId3051" Type="http://schemas.openxmlformats.org/officeDocument/2006/relationships/hyperlink" Target="https://cdosuiteplus.us.bank-dns.com/Apps/DealMaintenance/Assets/AssetFacility_Transactions/Loans/AssetLoan_Transactions/Transactions/TransDetail.asp?parm=10759&amp;issue_trans_id=94405604&amp;" TargetMode="External"/><Relationship Id="rId4102" Type="http://schemas.openxmlformats.org/officeDocument/2006/relationships/hyperlink" Target="https://cdosuiteplus.us.bank-dns.com/Apps/DealMaintenance/Assets/AssetFacility_Transactions/FacilityTransactions/TransDetail.asp?parm=10759&amp;facility_trans_id=125458829&amp;" TargetMode="External"/><Relationship Id="rId3868" Type="http://schemas.openxmlformats.org/officeDocument/2006/relationships/hyperlink" Target="https://cdosuiteplus.us.bank-dns.com/Apps/DealMaintenance/Assets/AssetFacility_Transactions/FacilityTransactions/TransDetail.asp?parm=10759&amp;facility_trans_id=120825507&amp;" TargetMode="External"/><Relationship Id="rId789" Type="http://schemas.openxmlformats.org/officeDocument/2006/relationships/hyperlink" Target="https://cdosuiteplus.us.bank-dns.com/Apps/DealMaintenance/Assets/AssetFacility_Transactions/Loans/AssetLoan_Transactions/Transactions/TransDetail.asp?parm=10759&amp;issue_trans_id=78334146&amp;" TargetMode="External"/><Relationship Id="rId996" Type="http://schemas.openxmlformats.org/officeDocument/2006/relationships/hyperlink" Target="https://cdosuiteplus.us.bank-dns.com/Apps/DealMaintenance/Assets/AssetFacility_Transactions/FacilityTransactions/TransDetail.asp?parm=10759&amp;facility_trans_id=81748222&amp;" TargetMode="External"/><Relationship Id="rId2677" Type="http://schemas.openxmlformats.org/officeDocument/2006/relationships/hyperlink" Target="https://cdosuiteplus.us.bank-dns.com/Apps/DealMaintenance/Assets/AssetFacility_Transactions/FacilityTransactions/TransDetail.asp?parm=10759&amp;facility_trans_id=100902287&amp;" TargetMode="External"/><Relationship Id="rId2884" Type="http://schemas.openxmlformats.org/officeDocument/2006/relationships/hyperlink" Target="https://cdosuiteplus.us.bank-dns.com/Apps/DealMaintenance/Assets/AssetFacility_Transactions/FacilityTransactions/TransDetail.asp?parm=10759&amp;facility_trans_id=101458489&amp;" TargetMode="External"/><Relationship Id="rId3728" Type="http://schemas.openxmlformats.org/officeDocument/2006/relationships/hyperlink" Target="https://cdosuiteplus.us.bank-dns.com/Apps/DealMaintenance/Assets/AssetFacility_Transactions/Loans/AssetLoan_Transactions/Transactions/TransDetail.asp?parm=10759&amp;issue_trans_id=117876171&amp;" TargetMode="External"/><Relationship Id="rId649" Type="http://schemas.openxmlformats.org/officeDocument/2006/relationships/hyperlink" Target="https://cdosuiteplus.us.bank-dns.com/Apps/DealMaintenance/Assets/AssetFacility_Transactions/Loans/AssetLoan_Transactions/Transactions/TransDetail.asp?parm=10759&amp;issue_trans_id=71558050&amp;" TargetMode="External"/><Relationship Id="rId856" Type="http://schemas.openxmlformats.org/officeDocument/2006/relationships/hyperlink" Target="https://cdosuiteplus.us.bank-dns.com/Apps/DealMaintenance/Assets/AssetFacility_Transactions/Loans/AssetLoan_Transactions/Transactions/TransDetail.asp?parm=10759&amp;issue_trans_id=75801814&amp;" TargetMode="External"/><Relationship Id="rId1279" Type="http://schemas.openxmlformats.org/officeDocument/2006/relationships/hyperlink" Target="https://cdosuiteplus.us.bank-dns.com/Apps/DealMaintenance/Assets/AssetFacility_Transactions/Loans/AssetLoan_Transactions/Transactions/TransDetail.asp?parm=10759&amp;issue_trans_id=84037132&amp;" TargetMode="External"/><Relationship Id="rId1486" Type="http://schemas.openxmlformats.org/officeDocument/2006/relationships/hyperlink" Target="https://cdosuiteplus.us.bank-dns.com/Apps/DealMaintenance/Assets/AssetFacility_Transactions/FacilityTransactions/TransDetail.asp?parm=10759&amp;facility_trans_id=86754461&amp;" TargetMode="External"/><Relationship Id="rId2537" Type="http://schemas.openxmlformats.org/officeDocument/2006/relationships/hyperlink" Target="https://cdosuiteplus.us.bank-dns.com/Apps/DealMaintenance/Assets/AssetFacility_Transactions/Loans/AssetLoan_Transactions/Transactions/TransDetail.asp?parm=10759&amp;issue_trans_id=96476207&amp;" TargetMode="External"/><Relationship Id="rId3935" Type="http://schemas.openxmlformats.org/officeDocument/2006/relationships/hyperlink" Target="https://cdosuiteplus.us.bank-dns.com/Apps/DealMaintenance/Assets/AssetFacility_Transactions/Loans/AssetLoan_Transactions/Transactions/TransDetail.asp?parm=10759&amp;issue_trans_id=122113985&amp;" TargetMode="External"/><Relationship Id="rId509" Type="http://schemas.openxmlformats.org/officeDocument/2006/relationships/hyperlink" Target="https://cdosuiteplus.us.bank-dns.com/Apps/DealMaintenance/Assets/AssetFacility_Transactions/Loans/AssetLoan_Transactions/Transactions/TransDetail.asp?parm=10759&amp;issue_trans_id=71404949&amp;" TargetMode="External"/><Relationship Id="rId1139" Type="http://schemas.openxmlformats.org/officeDocument/2006/relationships/hyperlink" Target="https://cdosuiteplus.us.bank-dns.com/Apps/DealMaintenance/Assets/AssetFacility_Transactions/FacilityTransactions/TransDetail.asp?parm=10759&amp;facility_trans_id=78405009&amp;" TargetMode="External"/><Relationship Id="rId1346" Type="http://schemas.openxmlformats.org/officeDocument/2006/relationships/hyperlink" Target="https://cdosuiteplus.us.bank-dns.com/Apps/DealMaintenance/Assets/AssetFacility_Transactions/Loans/AssetLoan_Transactions/Transactions/TransDetail.asp?parm=10759&amp;issue_trans_id=86011361&amp;" TargetMode="External"/><Relationship Id="rId1693" Type="http://schemas.openxmlformats.org/officeDocument/2006/relationships/hyperlink" Target="https://cdosuiteplus.us.bank-dns.com/Apps/DealMaintenance/Assets/AssetFacility_Transactions/Loans/AssetLoan_Transactions/Transactions/TransDetail.asp?parm=10759&amp;issue_trans_id=85434608&amp;" TargetMode="External"/><Relationship Id="rId2744" Type="http://schemas.openxmlformats.org/officeDocument/2006/relationships/hyperlink" Target="https://cdosuiteplus.us.bank-dns.com/Apps/DealMaintenance/Assets/AssetFacility_Transactions/FacilityTransactions/TransDetail.asp?parm=10759&amp;facility_trans_id=101458569&amp;" TargetMode="External"/><Relationship Id="rId2951" Type="http://schemas.openxmlformats.org/officeDocument/2006/relationships/hyperlink" Target="https://cdosuiteplus.us.bank-dns.com/Apps/DealMaintenance/Assets/AssetFacility_Transactions/Loans/AssetLoan_Transactions/Transactions/TransDetail.asp?parm=10759&amp;issue_trans_id=104298115&amp;" TargetMode="External"/><Relationship Id="rId716" Type="http://schemas.openxmlformats.org/officeDocument/2006/relationships/hyperlink" Target="https://cdosuiteplus.us.bank-dns.com/Apps/DealMaintenance/Assets/AssetFacility_Transactions/FacilityTransactions/TransDetail.asp?parm=10759&amp;facility_trans_id=77129565&amp;" TargetMode="External"/><Relationship Id="rId923" Type="http://schemas.openxmlformats.org/officeDocument/2006/relationships/hyperlink" Target="https://cdosuiteplus.us.bank-dns.com/Apps/DealMaintenance/Assets/AssetFacility_Transactions/Loans/AssetLoan_Transactions/Transactions/TransDetail.asp?parm=10759&amp;issue_trans_id=79023033&amp;" TargetMode="External"/><Relationship Id="rId1553" Type="http://schemas.openxmlformats.org/officeDocument/2006/relationships/hyperlink" Target="https://cdosuiteplus.us.bank-dns.com/Apps/DealMaintenance/Assets/AssetFacility_Transactions/FacilityTransactions/TransDetail.asp?parm=10759&amp;facility_trans_id=86445521&amp;" TargetMode="External"/><Relationship Id="rId1760" Type="http://schemas.openxmlformats.org/officeDocument/2006/relationships/hyperlink" Target="https://cdosuiteplus.us.bank-dns.com/Apps/DealMaintenance/Assets/AssetFacility_Transactions/Loans/AssetLoan_Transactions/Transactions/TransDetail.asp?parm=10759&amp;issue_trans_id=87472921&amp;" TargetMode="External"/><Relationship Id="rId2604" Type="http://schemas.openxmlformats.org/officeDocument/2006/relationships/hyperlink" Target="https://cdosuiteplus.us.bank-dns.com/Apps/DealMaintenance/Assets/AssetFacility_Transactions/FacilityTransactions/TransDetail.asp?parm=10759&amp;facility_trans_id=98853759&amp;" TargetMode="External"/><Relationship Id="rId2811" Type="http://schemas.openxmlformats.org/officeDocument/2006/relationships/hyperlink" Target="https://cdosuiteplus.us.bank-dns.com/Apps/DealMaintenance/Assets/AssetFacility_Transactions/FacilityTransactions/TransDetail.asp?parm=10759&amp;facility_trans_id=102967457&amp;" TargetMode="External"/><Relationship Id="rId52" Type="http://schemas.openxmlformats.org/officeDocument/2006/relationships/hyperlink" Target="https://cdosuiteplus.us.bank-dns.com/Apps/DealMaintenance/Assets/AssetFacility_Transactions/Loans/AssetLoan_Transactions/Transactions/TransDetail.asp?parm=10759&amp;issue_trans_id=63178269&amp;" TargetMode="External"/><Relationship Id="rId1206" Type="http://schemas.openxmlformats.org/officeDocument/2006/relationships/hyperlink" Target="https://cdosuiteplus.us.bank-dns.com/Apps/DealMaintenance/Assets/AssetFacility_Transactions/FacilityTransactions/TransDetail.asp?parm=10759&amp;facility_trans_id=80808306&amp;" TargetMode="External"/><Relationship Id="rId1413" Type="http://schemas.openxmlformats.org/officeDocument/2006/relationships/hyperlink" Target="https://cdosuiteplus.us.bank-dns.com/Apps/DealMaintenance/Assets/AssetFacility_Transactions/Loans/AssetLoan_Transactions/Transactions/TransDetail.asp?parm=10759&amp;issue_trans_id=82161718&amp;" TargetMode="External"/><Relationship Id="rId1620" Type="http://schemas.openxmlformats.org/officeDocument/2006/relationships/hyperlink" Target="https://cdosuiteplus.us.bank-dns.com/Apps/DealMaintenance/Assets/AssetFacility_Transactions/Loans/AssetLoan_Transactions/Transactions/TransDetail.asp?parm=10759&amp;issue_trans_id=87173005&amp;" TargetMode="External"/><Relationship Id="rId3378" Type="http://schemas.openxmlformats.org/officeDocument/2006/relationships/hyperlink" Target="https://cdosuiteplus.us.bank-dns.com/Apps/DealMaintenance/Assets/AssetFacility_Transactions/FacilityTransactions/TransDetail.asp?parm=10759&amp;facility_trans_id=112691445&amp;" TargetMode="External"/><Relationship Id="rId3585" Type="http://schemas.openxmlformats.org/officeDocument/2006/relationships/hyperlink" Target="https://cdosuiteplus.us.bank-dns.com/Apps/DealMaintenance/Assets/AssetFacility_Transactions/FacilityTransactions/TransDetail.asp?parm=10759&amp;facility_trans_id=115806635&amp;" TargetMode="External"/><Relationship Id="rId3792" Type="http://schemas.openxmlformats.org/officeDocument/2006/relationships/hyperlink" Target="https://cdosuiteplus.us.bank-dns.com/Apps/DealMaintenance/Assets/AssetFacility_Transactions/FacilityTransactions/TransDetail.asp?parm=10759&amp;facility_trans_id=119463086&amp;" TargetMode="External"/><Relationship Id="rId299" Type="http://schemas.openxmlformats.org/officeDocument/2006/relationships/hyperlink" Target="https://cdosuiteplus.us.bank-dns.com/Apps/DealMaintenance/Assets/AssetFacility_Transactions/FacilityTransactions/TransDetail.asp?parm=10759&amp;facility_trans_id=68107369&amp;" TargetMode="External"/><Relationship Id="rId2187" Type="http://schemas.openxmlformats.org/officeDocument/2006/relationships/hyperlink" Target="https://cdosuiteplus.us.bank-dns.com/Apps/DealMaintenance/Assets/AssetFacility_Transactions/Loans/AssetLoan_Transactions/Transactions/TransDetail.asp?parm=10759&amp;issue_trans_id=91155031&amp;" TargetMode="External"/><Relationship Id="rId2394" Type="http://schemas.openxmlformats.org/officeDocument/2006/relationships/hyperlink" Target="https://cdosuiteplus.us.bank-dns.com/Apps/DealMaintenance/Assets/AssetFacility_Transactions/FacilityTransactions/TransDetail.asp?parm=10759&amp;facility_trans_id=96341802&amp;" TargetMode="External"/><Relationship Id="rId3238" Type="http://schemas.openxmlformats.org/officeDocument/2006/relationships/hyperlink" Target="https://cdosuiteplus.us.bank-dns.com/Apps/DealMaintenance/Assets/AssetFacility_Transactions/FacilityTransactions/TransDetail.asp?parm=10759&amp;facility_trans_id=110357642&amp;" TargetMode="External"/><Relationship Id="rId3445" Type="http://schemas.openxmlformats.org/officeDocument/2006/relationships/hyperlink" Target="https://cdosuiteplus.us.bank-dns.com/Apps/DealMaintenance/Assets/AssetFacility_Transactions/FacilityTransactions/TransDetail.asp?parm=10759&amp;facility_trans_id=114113992&amp;" TargetMode="External"/><Relationship Id="rId3652" Type="http://schemas.openxmlformats.org/officeDocument/2006/relationships/hyperlink" Target="https://cdosuiteplus.us.bank-dns.com/Apps/DealMaintenance/Assets/AssetFacility_Transactions/Loans/AssetLoan_Transactions/Transactions/TransDetail.asp?parm=10759&amp;issue_trans_id=114552481&amp;" TargetMode="External"/><Relationship Id="rId159" Type="http://schemas.openxmlformats.org/officeDocument/2006/relationships/hyperlink" Target="https://cdosuiteplus.us.bank-dns.com/Apps/DealMaintenance/Assets/AssetFacility_Transactions/Loans/AssetLoan_Transactions/Transactions/TransDetail.asp?parm=10759&amp;issue_trans_id=65328256&amp;" TargetMode="External"/><Relationship Id="rId366" Type="http://schemas.openxmlformats.org/officeDocument/2006/relationships/hyperlink" Target="https://cdosuiteplus.us.bank-dns.com/Apps/DealMaintenance/Assets/AssetFacility_Transactions/FacilityTransactions/TransDetail.asp?parm=10759&amp;facility_trans_id=69463622&amp;" TargetMode="External"/><Relationship Id="rId573" Type="http://schemas.openxmlformats.org/officeDocument/2006/relationships/hyperlink" Target="https://cdosuiteplus.us.bank-dns.com/Apps/DealMaintenance/Transactions/NonIssueTransactions/EntTransItem.asp?&amp;parm=10759&amp;ent_trans_id=2076940&amp;" TargetMode="External"/><Relationship Id="rId780" Type="http://schemas.openxmlformats.org/officeDocument/2006/relationships/hyperlink" Target="https://cdosuiteplus.us.bank-dns.com/Apps/DealMaintenance/Assets/AssetFacility_Transactions/FacilityTransactions/TransDetail.asp?parm=10759&amp;facility_trans_id=78120703&amp;" TargetMode="External"/><Relationship Id="rId2047" Type="http://schemas.openxmlformats.org/officeDocument/2006/relationships/hyperlink" Target="https://cdosuiteplus.us.bank-dns.com/Apps/DealMaintenance/Assets/AssetFacility_Transactions/Loans/AssetLoan_Transactions/Transactions/TransDetail.asp?parm=10759&amp;issue_trans_id=91727319&amp;" TargetMode="External"/><Relationship Id="rId2254" Type="http://schemas.openxmlformats.org/officeDocument/2006/relationships/hyperlink" Target="https://cdosuiteplus.us.bank-dns.com/Apps/DealMaintenance/Assets/AssetFacility_Transactions/FacilityTransactions/TransDetail.asp?parm=10759&amp;facility_trans_id=94190599&amp;" TargetMode="External"/><Relationship Id="rId2461" Type="http://schemas.openxmlformats.org/officeDocument/2006/relationships/hyperlink" Target="https://cdosuiteplus.us.bank-dns.com/Apps/DealMaintenance/Transactions/NonIssueTransactions/EntTransItem.asp?&amp;parm=10759&amp;ent_trans_id=2537446&amp;" TargetMode="External"/><Relationship Id="rId3305" Type="http://schemas.openxmlformats.org/officeDocument/2006/relationships/hyperlink" Target="https://cdosuiteplus.us.bank-dns.com/Apps/DealMaintenance/Assets/AssetFacility_Transactions/FacilityTransactions/TransDetail.asp?parm=10759&amp;facility_trans_id=111628269&amp;" TargetMode="External"/><Relationship Id="rId3512" Type="http://schemas.openxmlformats.org/officeDocument/2006/relationships/hyperlink" Target="https://cdosuiteplus.us.bank-dns.com/Apps/DealMaintenance/Assets/AssetFacility_Transactions/Loans/AssetLoan_Transactions/Transactions/TransDetail.asp?parm=10759&amp;issue_trans_id=110911662&amp;" TargetMode="External"/><Relationship Id="rId226" Type="http://schemas.openxmlformats.org/officeDocument/2006/relationships/hyperlink" Target="https://cdosuiteplus.us.bank-dns.com/Apps/DealMaintenance/Assets/AssetFacility_Transactions/Loans/AssetLoan_Transactions/Transactions/TransDetail.asp?parm=10759&amp;issue_trans_id=64183685&amp;" TargetMode="External"/><Relationship Id="rId433" Type="http://schemas.openxmlformats.org/officeDocument/2006/relationships/hyperlink" Target="https://cdosuiteplus.us.bank-dns.com/Apps/DealMaintenance/Assets/AssetFacility_Transactions/Loans/AssetLoan_Transactions/Transactions/TransDetail.asp?parm=10759&amp;issue_trans_id=69850200&amp;" TargetMode="External"/><Relationship Id="rId1063" Type="http://schemas.openxmlformats.org/officeDocument/2006/relationships/hyperlink" Target="https://cdosuiteplus.us.bank-dns.com/Apps/DealMaintenance/Assets/AssetFacility_Transactions/Loans/AssetLoan_Transactions/Transactions/TransDetail.asp?parm=10759&amp;issue_trans_id=78936003&amp;" TargetMode="External"/><Relationship Id="rId1270" Type="http://schemas.openxmlformats.org/officeDocument/2006/relationships/hyperlink" Target="https://cdosuiteplus.us.bank-dns.com/Apps/DealMaintenance/Assets/AssetFacility_Transactions/Loans/AssetLoan_Transactions/Transactions/TransDetail.asp?parm=10759&amp;issue_trans_id=83765830&amp;" TargetMode="External"/><Relationship Id="rId2114" Type="http://schemas.openxmlformats.org/officeDocument/2006/relationships/hyperlink" Target="https://cdosuiteplus.us.bank-dns.com/Apps/DealMaintenance/Assets/AssetFacility_Transactions/FacilityTransactions/TransDetail.asp?parm=10759&amp;facility_trans_id=92560818&amp;" TargetMode="External"/><Relationship Id="rId640" Type="http://schemas.openxmlformats.org/officeDocument/2006/relationships/hyperlink" Target="https://cdosuiteplus.us.bank-dns.com/Apps/DealMaintenance/Assets/AssetFacility_Transactions/FacilityTransactions/TransDetail.asp?parm=10759&amp;facility_trans_id=74937793&amp;" TargetMode="External"/><Relationship Id="rId2321" Type="http://schemas.openxmlformats.org/officeDocument/2006/relationships/hyperlink" Target="https://cdosuiteplus.us.bank-dns.com/Apps/DealMaintenance/Assets/AssetFacility_Transactions/Loans/AssetLoan_Transactions/Transactions/TransDetail.asp?parm=10759&amp;issue_trans_id=93069104&amp;" TargetMode="External"/><Relationship Id="rId4079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5016&amp;" TargetMode="External"/><Relationship Id="rId4286" Type="http://schemas.openxmlformats.org/officeDocument/2006/relationships/hyperlink" Target="https://cdosuiteplus.us.bank-dns.com/Apps/DealMaintenance/Assets/AssetFacility_Transactions/Loans/AssetLoan_Transactions/Transactions/TransDetail.asp?parm=10759&amp;issue_trans_id=127834604&amp;" TargetMode="External"/><Relationship Id="rId500" Type="http://schemas.openxmlformats.org/officeDocument/2006/relationships/hyperlink" Target="https://cdosuiteplus.us.bank-dns.com/Apps/DealMaintenance/Assets/AssetFacility_Transactions/Loans/AssetLoan_Transactions/Transactions/TransDetail.asp?parm=10759&amp;issue_trans_id=69007561&amp;" TargetMode="External"/><Relationship Id="rId1130" Type="http://schemas.openxmlformats.org/officeDocument/2006/relationships/hyperlink" Target="https://cdosuiteplus.us.bank-dns.com/Apps/DealMaintenance/Assets/AssetFacility_Transactions/FacilityTransactions/TransDetail.asp?parm=10759&amp;facility_trans_id=83288206&amp;" TargetMode="External"/><Relationship Id="rId1947" Type="http://schemas.openxmlformats.org/officeDocument/2006/relationships/hyperlink" Target="https://cdosuiteplus.us.bank-dns.com/Apps/DealMaintenance/Assets/AssetFacility_Transactions/Loans/AssetLoan_Transactions/Transactions/TransDetail.asp?parm=10759&amp;issue_trans_id=87515407&amp;" TargetMode="External"/><Relationship Id="rId3095" Type="http://schemas.openxmlformats.org/officeDocument/2006/relationships/hyperlink" Target="https://cdosuiteplus.us.bank-dns.com/Apps/DealMaintenance/Assets/AssetFacility_Transactions/FacilityTransactions/TransDetail.asp?parm=10759&amp;facility_trans_id=107701728&amp;" TargetMode="External"/><Relationship Id="rId4146" Type="http://schemas.openxmlformats.org/officeDocument/2006/relationships/hyperlink" Target="https://cdosuiteplus.us.bank-dns.com/Apps/DealMaintenance/Assets/AssetFacility_Transactions/Loans/AssetLoan_Transactions/Transactions/TransDetail.asp?parm=10759&amp;issue_trans_id=125826912&amp;" TargetMode="External"/><Relationship Id="rId1807" Type="http://schemas.openxmlformats.org/officeDocument/2006/relationships/hyperlink" Target="https://cdosuiteplus.us.bank-dns.com/Apps/DealMaintenance/Assets/AssetFacility_Transactions/FacilityTransactions/TransDetail.asp?parm=10759&amp;facility_trans_id=89889249&amp;" TargetMode="External"/><Relationship Id="rId3162" Type="http://schemas.openxmlformats.org/officeDocument/2006/relationships/hyperlink" Target="https://cdosuiteplus.us.bank-dns.com/Apps/DealMaintenance/Assets/AssetFacility_Transactions/Loans/AssetLoan_Transactions/Transactions/TransDetail.asp?parm=10759&amp;issue_trans_id=108101710&amp;" TargetMode="External"/><Relationship Id="rId4006" Type="http://schemas.openxmlformats.org/officeDocument/2006/relationships/hyperlink" Target="https://cdosuiteplus.us.bank-dns.com/Apps/DealMaintenance/Assets/AssetFacility_Transactions/Loans/AssetLoan_Transactions/Transactions/TransDetail.asp?parm=10759&amp;issue_trans_id=122924173&amp;" TargetMode="External"/><Relationship Id="rId4213" Type="http://schemas.openxmlformats.org/officeDocument/2006/relationships/hyperlink" Target="https://cdosuiteplus.us.bank-dns.com/Apps/DealMaintenance/Assets/AssetFacility_Transactions/Loans/AssetLoan_Transactions/Transactions/TransDetail.asp?parm=10759&amp;issue_trans_id=124292393&amp;" TargetMode="External"/><Relationship Id="rId290" Type="http://schemas.openxmlformats.org/officeDocument/2006/relationships/hyperlink" Target="https://cdosuiteplus.us.bank-dns.com/Apps/DealMaintenance/Assets/AssetFacility_Transactions/FacilityTransactions/TransDetail.asp?parm=10759&amp;facility_trans_id=67873191&amp;" TargetMode="External"/><Relationship Id="rId3022" Type="http://schemas.openxmlformats.org/officeDocument/2006/relationships/hyperlink" Target="https://cdosuiteplus.us.bank-dns.com/Apps/DealMaintenance/Assets/AssetFacility_Transactions/FacilityTransactions/TransDetail.asp?parm=10759&amp;facility_trans_id=106620151&amp;" TargetMode="External"/><Relationship Id="rId150" Type="http://schemas.openxmlformats.org/officeDocument/2006/relationships/hyperlink" Target="https://cdosuiteplus.us.bank-dns.com/Apps/DealMaintenance/Assets/AssetFacility_Transactions/Loans/AssetLoan_Transactions/Transactions/TransDetail.asp?parm=10759&amp;issue_trans_id=64664700&amp;" TargetMode="External"/><Relationship Id="rId3979" Type="http://schemas.openxmlformats.org/officeDocument/2006/relationships/hyperlink" Target="https://cdosuiteplus.us.bank-dns.com/Apps/DealMaintenance/Assets/AssetFacility_Transactions/FacilityTransactions/TransDetail.asp?parm=10759&amp;facility_trans_id=122495730&amp;" TargetMode="External"/><Relationship Id="rId2788" Type="http://schemas.openxmlformats.org/officeDocument/2006/relationships/hyperlink" Target="https://cdosuiteplus.us.bank-dns.com/Apps/DealMaintenance/Assets/AssetFacility_Transactions/Loans/AssetLoan_Transactions/Transactions/TransDetail.asp?parm=10759&amp;issue_trans_id=102919278&amp;" TargetMode="External"/><Relationship Id="rId2995" Type="http://schemas.openxmlformats.org/officeDocument/2006/relationships/hyperlink" Target="https://cdosuiteplus.us.bank-dns.com/Apps/DealMaintenance/Assets/AssetFacility_Transactions/Loans/AssetLoan_Transactions/Transactions/TransDetail.asp?parm=10759&amp;issue_trans_id=106757384&amp;" TargetMode="External"/><Relationship Id="rId3839" Type="http://schemas.openxmlformats.org/officeDocument/2006/relationships/hyperlink" Target="https://cdosuiteplus.us.bank-dns.com/Apps/DealMaintenance/Assets/AssetFacility_Transactions/Loans/AssetLoan_Transactions/Transactions/TransDetail.asp?parm=10759&amp;issue_trans_id=116314508&amp;" TargetMode="External"/><Relationship Id="rId967" Type="http://schemas.openxmlformats.org/officeDocument/2006/relationships/hyperlink" Target="https://cdosuiteplus.us.bank-dns.com/Apps/DealMaintenance/Transactions/NonIssueTransactions/EntTransItem.asp?&amp;parm=10759&amp;ent_trans_id=2226855&amp;" TargetMode="External"/><Relationship Id="rId1597" Type="http://schemas.openxmlformats.org/officeDocument/2006/relationships/hyperlink" Target="https://cdosuiteplus.us.bank-dns.com/Apps/DealMaintenance/Assets/AssetFacility_Transactions/FacilityTransactions/TransDetail.asp?parm=10759&amp;facility_trans_id=87773171&amp;" TargetMode="External"/><Relationship Id="rId2648" Type="http://schemas.openxmlformats.org/officeDocument/2006/relationships/hyperlink" Target="https://cdosuiteplus.us.bank-dns.com/Apps/DealMaintenance/Assets/AssetFacility_Transactions/Loans/AssetLoan_Transactions/Transactions/TransDetail.asp?parm=10759&amp;issue_trans_id=84303156&amp;" TargetMode="External"/><Relationship Id="rId2855" Type="http://schemas.openxmlformats.org/officeDocument/2006/relationships/hyperlink" Target="https://cdosuiteplus.us.bank-dns.com/Apps/DealMaintenance/Assets/AssetFacility_Transactions/FacilityTransactions/TransDetail.asp?parm=10759&amp;facility_trans_id=104011668&amp;" TargetMode="External"/><Relationship Id="rId3906" Type="http://schemas.openxmlformats.org/officeDocument/2006/relationships/hyperlink" Target="https://cdosuiteplus.us.bank-dns.com/Apps/DealMaintenance/Assets/AssetFacility_Transactions/Loans/AssetLoan_Transactions/Transactions/TransDetail.asp?parm=10759&amp;issue_trans_id=121109963&amp;" TargetMode="External"/><Relationship Id="rId96" Type="http://schemas.openxmlformats.org/officeDocument/2006/relationships/hyperlink" Target="https://cdosuiteplus.us.bank-dns.com/Apps/DealMaintenance/Assets/AssetFacility_Transactions/Loans/AssetLoan_Transactions/Transactions/TransDetail.asp?parm=10759&amp;issue_trans_id=64185916&amp;" TargetMode="External"/><Relationship Id="rId827" Type="http://schemas.openxmlformats.org/officeDocument/2006/relationships/hyperlink" Target="https://cdosuiteplus.us.bank-dns.com/Apps/DealMaintenance/Assets/AssetFacility_Transactions/FacilityTransactions/TransDetail.asp?parm=10759&amp;facility_trans_id=77156692&amp;" TargetMode="External"/><Relationship Id="rId1457" Type="http://schemas.openxmlformats.org/officeDocument/2006/relationships/hyperlink" Target="https://cdosuiteplus.us.bank-dns.com/Apps/DealMaintenance/Assets/AssetFacility_Transactions/Loans/AssetLoan_Transactions/Transactions/TransDetail.asp?parm=10759&amp;issue_trans_id=78476904&amp;" TargetMode="External"/><Relationship Id="rId1664" Type="http://schemas.openxmlformats.org/officeDocument/2006/relationships/hyperlink" Target="https://cdosuiteplus.us.bank-dns.com/Apps/DealMaintenance/Assets/AssetFacility_Transactions/Loans/AssetLoan_Transactions/Transactions/TransDetail.asp?parm=10759&amp;issue_trans_id=88351831&amp;" TargetMode="External"/><Relationship Id="rId1871" Type="http://schemas.openxmlformats.org/officeDocument/2006/relationships/hyperlink" Target="https://cdosuiteplus.us.bank-dns.com/Apps/DealMaintenance/Assets/AssetFacility_Transactions/Loans/AssetLoan_Transactions/Transactions/TransDetail.asp?parm=10759&amp;issue_trans_id=90305007&amp;" TargetMode="External"/><Relationship Id="rId2508" Type="http://schemas.openxmlformats.org/officeDocument/2006/relationships/hyperlink" Target="https://cdosuiteplus.us.bank-dns.com/Apps/DealMaintenance/Assets/AssetFacility_Transactions/Loans/AssetLoan_Transactions/Transactions/TransDetail.asp?parm=10759&amp;issue_trans_id=93757120&amp;" TargetMode="External"/><Relationship Id="rId2715" Type="http://schemas.openxmlformats.org/officeDocument/2006/relationships/hyperlink" Target="https://cdosuiteplus.us.bank-dns.com/Apps/DealMaintenance/Assets/AssetFacility_Transactions/Loans/AssetLoan_Transactions/Transactions/TransDetail.asp?parm=10759&amp;issue_trans_id=97981369&amp;" TargetMode="External"/><Relationship Id="rId2922" Type="http://schemas.openxmlformats.org/officeDocument/2006/relationships/hyperlink" Target="https://cdosuiteplus.us.bank-dns.com/Apps/DealMaintenance/Assets/AssetFacility_Transactions/Loans/AssetLoan_Transactions/Transactions/TransDetail.asp?parm=10759&amp;issue_trans_id=104135784&amp;" TargetMode="External"/><Relationship Id="rId4070" Type="http://schemas.openxmlformats.org/officeDocument/2006/relationships/hyperlink" Target="https://cdosuiteplus.us.bank-dns.com/Apps/DealMaintenance/Assets/AssetFacility_Transactions/Loans/AssetLoan_Transactions/Transactions/TransDetail.asp?parm=10759&amp;issue_trans_id=122968579&amp;" TargetMode="External"/><Relationship Id="rId1317" Type="http://schemas.openxmlformats.org/officeDocument/2006/relationships/hyperlink" Target="https://cdosuiteplus.us.bank-dns.com/Apps/DealMaintenance/Assets/AssetFacility_Transactions/FacilityTransactions/TransDetail.asp?parm=10759&amp;facility_trans_id=84599824&amp;" TargetMode="External"/><Relationship Id="rId1524" Type="http://schemas.openxmlformats.org/officeDocument/2006/relationships/hyperlink" Target="https://cdosuiteplus.us.bank-dns.com/Apps/DealMaintenance/Assets/AssetFacility_Transactions/Loans/AssetLoan_Transactions/Transactions/TransDetail.asp?parm=10759&amp;issue_trans_id=85980737&amp;" TargetMode="External"/><Relationship Id="rId1731" Type="http://schemas.openxmlformats.org/officeDocument/2006/relationships/hyperlink" Target="https://cdosuiteplus.us.bank-dns.com/Apps/DealMaintenance/Assets/AssetFacility_Transactions/FacilityTransactions/TransDetail.asp?parm=10759&amp;facility_trans_id=88656104&amp;" TargetMode="External"/><Relationship Id="rId23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212&amp;" TargetMode="External"/><Relationship Id="rId3489" Type="http://schemas.openxmlformats.org/officeDocument/2006/relationships/hyperlink" Target="https://cdosuiteplus.us.bank-dns.com/Apps/DealMaintenance/Transactions/NonIssueTransactions/EntTransItem.asp?&amp;parm=10759&amp;ent_trans_id=2884704&amp;" TargetMode="External"/><Relationship Id="rId3696" Type="http://schemas.openxmlformats.org/officeDocument/2006/relationships/hyperlink" Target="https://cdosuiteplus.us.bank-dns.com/Apps/DealMaintenance/Assets/AssetFacility_Transactions/Loans/AssetLoan_Transactions/Transactions/TransDetail.asp?parm=10759&amp;issue_trans_id=118569482&amp;" TargetMode="External"/><Relationship Id="rId2298" Type="http://schemas.openxmlformats.org/officeDocument/2006/relationships/hyperlink" Target="https://cdosuiteplus.us.bank-dns.com/Apps/DealMaintenance/Assets/AssetFacility_Transactions/Loans/AssetLoan_Transactions/Transactions/TransDetail.asp?parm=10759&amp;issue_trans_id=92560972&amp;" TargetMode="External"/><Relationship Id="rId3349" Type="http://schemas.openxmlformats.org/officeDocument/2006/relationships/hyperlink" Target="https://cdosuiteplus.us.bank-dns.com/Apps/DealMaintenance/Assets/AssetFacility_Transactions/Loans/AssetLoan_Transactions/Transactions/TransDetail.asp?parm=10759&amp;issue_trans_id=111320920&amp;" TargetMode="External"/><Relationship Id="rId3556" Type="http://schemas.openxmlformats.org/officeDocument/2006/relationships/hyperlink" Target="https://cdosuiteplus.us.bank-dns.com/Apps/DealMaintenance/Assets/AssetFacility_Transactions/FacilityTransactions/TransDetail.asp?parm=10759&amp;facility_trans_id=115922796&amp;" TargetMode="External"/><Relationship Id="rId477" Type="http://schemas.openxmlformats.org/officeDocument/2006/relationships/hyperlink" Target="https://cdosuiteplus.us.bank-dns.com/Apps/DealMaintenance/Assets/AssetFacility_Transactions/FacilityTransactions/TransDetail.asp?parm=10759&amp;facility_trans_id=70072544&amp;" TargetMode="External"/><Relationship Id="rId684" Type="http://schemas.openxmlformats.org/officeDocument/2006/relationships/hyperlink" Target="https://cdosuiteplus.us.bank-dns.com/Apps/DealMaintenance/Assets/AssetFacility_Transactions/Loans/AssetLoan_Transactions/Transactions/TransDetail.asp?parm=10759&amp;issue_trans_id=75276238&amp;" TargetMode="External"/><Relationship Id="rId2158" Type="http://schemas.openxmlformats.org/officeDocument/2006/relationships/hyperlink" Target="https://cdosuiteplus.us.bank-dns.com/Apps/DealMaintenance/Assets/AssetFacility_Transactions/FacilityTransactions/TransDetail.asp?parm=10759&amp;facility_trans_id=93854213&amp;" TargetMode="External"/><Relationship Id="rId2365" Type="http://schemas.openxmlformats.org/officeDocument/2006/relationships/hyperlink" Target="https://cdosuiteplus.us.bank-dns.com/Apps/DealMaintenance/Assets/AssetFacility_Transactions/Loans/AssetLoan_Transactions/Transactions/TransDetail.asp?parm=10759&amp;issue_trans_id=94489638&amp;" TargetMode="External"/><Relationship Id="rId3209" Type="http://schemas.openxmlformats.org/officeDocument/2006/relationships/hyperlink" Target="https://cdosuiteplus.us.bank-dns.com/Apps/DealMaintenance/Transactions/CashAccountTransfer/AccTransferMainItem.asp?action=LINK&amp;parm=10759&amp;transf_id=567001&amp;" TargetMode="External"/><Relationship Id="rId3763" Type="http://schemas.openxmlformats.org/officeDocument/2006/relationships/hyperlink" Target="https://cdosuiteplus.us.bank-dns.com/Apps/DealMaintenance/Assets/AssetFacility_Transactions/Loans/AssetLoan_Transactions/Transactions/TransDetail.asp?parm=10759&amp;issue_trans_id=116119255&amp;" TargetMode="External"/><Relationship Id="rId3970" Type="http://schemas.openxmlformats.org/officeDocument/2006/relationships/hyperlink" Target="https://cdosuiteplus.us.bank-dns.com/Apps/DealMaintenance/Transactions/NonIssueTransactions/EntTransItem.asp?&amp;parm=10759&amp;ent_trans_id=3037600&amp;" TargetMode="External"/><Relationship Id="rId337" Type="http://schemas.openxmlformats.org/officeDocument/2006/relationships/hyperlink" Target="https://cdosuiteplus.us.bank-dns.com/Apps/DealMaintenance/Assets/AssetFacility_Transactions/Loans/AssetLoan_Transactions/Transactions/TransDetail.asp?parm=10759&amp;issue_trans_id=65451881&amp;" TargetMode="External"/><Relationship Id="rId891" Type="http://schemas.openxmlformats.org/officeDocument/2006/relationships/hyperlink" Target="https://cdosuiteplus.us.bank-dns.com/Apps/DealMaintenance/Assets/AssetFacility_Transactions/Loans/AssetLoan_Transactions/Transactions/TransDetail.asp?parm=10759&amp;issue_trans_id=79551964&amp;" TargetMode="External"/><Relationship Id="rId2018" Type="http://schemas.openxmlformats.org/officeDocument/2006/relationships/hyperlink" Target="https://cdosuiteplus.us.bank-dns.com/Apps/DealMaintenance/Assets/AssetFacility_Transactions/Loans/AssetLoan_Transactions/Transactions/TransDetail.asp?parm=10759&amp;issue_trans_id=91528309&amp;" TargetMode="External"/><Relationship Id="rId2572" Type="http://schemas.openxmlformats.org/officeDocument/2006/relationships/hyperlink" Target="https://cdosuiteplus.us.bank-dns.com/Apps/DealMaintenance/Assets/AssetFacility_Transactions/Loans/AssetLoan_Transactions/Transactions/TransDetail.asp?parm=10759&amp;issue_trans_id=93380936&amp;" TargetMode="External"/><Relationship Id="rId3416" Type="http://schemas.openxmlformats.org/officeDocument/2006/relationships/hyperlink" Target="https://cdosuiteplus.us.bank-dns.com/Apps/DealMaintenance/Assets/AssetFacility_Transactions/Loans/AssetLoan_Transactions/Transactions/TransDetail.asp?parm=10759&amp;issue_trans_id=109079699&amp;" TargetMode="External"/><Relationship Id="rId3623" Type="http://schemas.openxmlformats.org/officeDocument/2006/relationships/hyperlink" Target="https://cdosuiteplus.us.bank-dns.com/Apps/DealMaintenance/Assets/AssetFacility_Transactions/Loans/AssetLoan_Transactions/Transactions/TransDetail.asp?parm=10759&amp;issue_trans_id=111594904&amp;" TargetMode="External"/><Relationship Id="rId3830" Type="http://schemas.openxmlformats.org/officeDocument/2006/relationships/hyperlink" Target="https://cdosuiteplus.us.bank-dns.com/Apps/DealMaintenance/Assets/AssetFacility_Transactions/FacilityTransactions/TransDetail.asp?parm=10759&amp;facility_trans_id=120778549&amp;" TargetMode="External"/><Relationship Id="rId544" Type="http://schemas.openxmlformats.org/officeDocument/2006/relationships/hyperlink" Target="https://cdosuiteplus.us.bank-dns.com/Apps/DealMaintenance/Assets/AssetFacility_Transactions/Loans/AssetLoan_Transactions/Transactions/TransDetail.asp?parm=10759&amp;issue_trans_id=72391802&amp;" TargetMode="External"/><Relationship Id="rId751" Type="http://schemas.openxmlformats.org/officeDocument/2006/relationships/hyperlink" Target="https://cdosuiteplus.us.bank-dns.com/Apps/DealMaintenance/Assets/AssetFacility_Transactions/Loans/AssetLoan_Transactions/Transactions/TransDetail.asp?parm=10759&amp;issue_trans_id=76403347&amp;" TargetMode="External"/><Relationship Id="rId1174" Type="http://schemas.openxmlformats.org/officeDocument/2006/relationships/hyperlink" Target="https://cdosuiteplus.us.bank-dns.com/Apps/DealMaintenance/Assets/AssetFacility_Transactions/Loans/AssetLoan_Transactions/Transactions/TransDetail.asp?parm=10759&amp;issue_trans_id=82754270&amp;" TargetMode="External"/><Relationship Id="rId1381" Type="http://schemas.openxmlformats.org/officeDocument/2006/relationships/hyperlink" Target="https://cdosuiteplus.us.bank-dns.com/Apps/DealMaintenance/Assets/AssetFacility_Transactions/FacilityTransactions/TransDetail.asp?parm=10759&amp;facility_trans_id=86342991&amp;" TargetMode="External"/><Relationship Id="rId2225" Type="http://schemas.openxmlformats.org/officeDocument/2006/relationships/hyperlink" Target="https://cdosuiteplus.us.bank-dns.com/Apps/DealMaintenance/Assets/AssetFacility_Transactions/FacilityTransactions/TransDetail.asp?parm=10759&amp;facility_trans_id=94381266&amp;" TargetMode="External"/><Relationship Id="rId2432" Type="http://schemas.openxmlformats.org/officeDocument/2006/relationships/hyperlink" Target="https://cdosuiteplus.us.bank-dns.com/Apps/DealMaintenance/Assets/AssetFacility_Transactions/Loans/AssetLoan_Transactions/Transactions/TransDetail.asp?parm=10759&amp;issue_trans_id=94234459&amp;" TargetMode="External"/><Relationship Id="rId404" Type="http://schemas.openxmlformats.org/officeDocument/2006/relationships/hyperlink" Target="https://cdosuiteplus.us.bank-dns.com/Apps/DealMaintenance/Transactions/NonIssueTransactions/EntTransItem.asp?&amp;parm=10759&amp;ent_trans_id=2005331&amp;" TargetMode="External"/><Relationship Id="rId611" Type="http://schemas.openxmlformats.org/officeDocument/2006/relationships/hyperlink" Target="https://cdosuiteplus.us.bank-dns.com/Apps/DealMaintenance/Assets/AssetFacility_Transactions/FacilityTransactions/TransDetail.asp?parm=10759&amp;facility_trans_id=74218106&amp;" TargetMode="External"/><Relationship Id="rId1034" Type="http://schemas.openxmlformats.org/officeDocument/2006/relationships/hyperlink" Target="https://cdosuiteplus.us.bank-dns.com/Apps/DealMaintenance/Assets/AssetFacility_Transactions/FacilityTransactions/TransDetail.asp?parm=10759&amp;facility_trans_id=78404936&amp;" TargetMode="External"/><Relationship Id="rId1241" Type="http://schemas.openxmlformats.org/officeDocument/2006/relationships/hyperlink" Target="https://cdosuiteplus.us.bank-dns.com/Apps/DealMaintenance/Assets/AssetFacility_Transactions/Loans/AssetLoan_Transactions/Transactions/TransDetail.asp?parm=10759&amp;issue_trans_id=84053746&amp;" TargetMode="External"/><Relationship Id="rId1101" Type="http://schemas.openxmlformats.org/officeDocument/2006/relationships/hyperlink" Target="https://cdosuiteplus.us.bank-dns.com/Apps/DealMaintenance/Assets/AssetFacility_Transactions/FacilityTransactions/TransDetail.asp?parm=10759&amp;facility_trans_id=78419852&amp;" TargetMode="External"/><Relationship Id="rId4257" Type="http://schemas.openxmlformats.org/officeDocument/2006/relationships/hyperlink" Target="https://cdosuiteplus.us.bank-dns.com/Apps/DealMaintenance/Assets/AssetFacility_Transactions/FacilityTransactions/TransDetail.asp?parm=10759&amp;facility_trans_id=127360300&amp;" TargetMode="External"/><Relationship Id="rId3066" Type="http://schemas.openxmlformats.org/officeDocument/2006/relationships/hyperlink" Target="https://cdosuiteplus.us.bank-dns.com/Apps/DealMaintenance/Assets/AssetFacility_Transactions/Loans/AssetLoan_Transactions/Transactions/TransDetail.asp?parm=10759&amp;issue_trans_id=102848842&amp;" TargetMode="External"/><Relationship Id="rId3273" Type="http://schemas.openxmlformats.org/officeDocument/2006/relationships/hyperlink" Target="https://cdosuiteplus.us.bank-dns.com/Apps/DealMaintenance/Assets/AssetFacility_Transactions/FacilityTransactions/TransDetail.asp?parm=10759&amp;facility_trans_id=111257932&amp;" TargetMode="External"/><Relationship Id="rId3480" Type="http://schemas.openxmlformats.org/officeDocument/2006/relationships/hyperlink" Target="https://cdosuiteplus.us.bank-dns.com/Apps/DealMaintenance/Transactions/NonIssueTransactions/EntTransItem.asp?&amp;parm=10759&amp;ent_trans_id=2881196&amp;" TargetMode="External"/><Relationship Id="rId4117" Type="http://schemas.openxmlformats.org/officeDocument/2006/relationships/hyperlink" Target="https://cdosuiteplus.us.bank-dns.com/Apps/DealMaintenance/Assets/AssetFacility_Transactions/Loans/AssetLoan_Transactions/Transactions/TransDetail.asp?parm=10759&amp;issue_trans_id=120756252&amp;" TargetMode="External"/><Relationship Id="rId194" Type="http://schemas.openxmlformats.org/officeDocument/2006/relationships/hyperlink" Target="https://cdosuiteplus.us.bank-dns.com/Apps/DealMaintenance/Assets/AssetFacility_Transactions/Loans/AssetLoan_Transactions/Transactions/TransDetail.asp?parm=10759&amp;issue_trans_id=65909038&amp;" TargetMode="External"/><Relationship Id="rId1918" Type="http://schemas.openxmlformats.org/officeDocument/2006/relationships/hyperlink" Target="https://cdosuiteplus.us.bank-dns.com/Apps/DealMaintenance/Assets/AssetFacility_Transactions/FacilityTransactions/TransDetail.asp?parm=10759&amp;facility_trans_id=90262353&amp;" TargetMode="External"/><Relationship Id="rId2082" Type="http://schemas.openxmlformats.org/officeDocument/2006/relationships/hyperlink" Target="https://cdosuiteplus.us.bank-dns.com/Apps/DealMaintenance/Assets/AssetFacility_Transactions/Loans/AssetLoan_Transactions/Transactions/TransDetail.asp?parm=10759&amp;issue_trans_id=90039067&amp;" TargetMode="External"/><Relationship Id="rId3133" Type="http://schemas.openxmlformats.org/officeDocument/2006/relationships/hyperlink" Target="https://cdosuiteplus.us.bank-dns.com/Apps/DealMaintenance/Assets/AssetFacility_Transactions/Loans/AssetLoan_Transactions/Transactions/TransDetail.asp?parm=10759&amp;issue_trans_id=108344668&amp;" TargetMode="External"/><Relationship Id="rId261" Type="http://schemas.openxmlformats.org/officeDocument/2006/relationships/hyperlink" Target="https://cdosuiteplus.us.bank-dns.com/Apps/DealMaintenance/Assets/AssetFacility_Transactions/Loans/AssetLoan_Transactions/Transactions/TransDetail.asp?parm=10759&amp;issue_trans_id=64123407&amp;" TargetMode="External"/><Relationship Id="rId3340" Type="http://schemas.openxmlformats.org/officeDocument/2006/relationships/hyperlink" Target="https://cdosuiteplus.us.bank-dns.com/Apps/DealMaintenance/Assets/AssetFacility_Transactions/FacilityTransactions/TransDetail.asp?parm=10759&amp;facility_trans_id=112162670&amp;" TargetMode="External"/><Relationship Id="rId2899" Type="http://schemas.openxmlformats.org/officeDocument/2006/relationships/hyperlink" Target="https://cdosuiteplus.us.bank-dns.com/Apps/DealMaintenance/Assets/AssetFacility_Transactions/FacilityTransactions/TransDetail.asp?parm=10759&amp;facility_trans_id=104592853&amp;" TargetMode="External"/><Relationship Id="rId3200" Type="http://schemas.openxmlformats.org/officeDocument/2006/relationships/hyperlink" Target="https://cdosuiteplus.us.bank-dns.com/Apps/DealMaintenance/Assets/AssetFacility_Transactions/FacilityTransactions/TransDetail.asp?parm=10759&amp;facility_trans_id=109987091&amp;" TargetMode="External"/><Relationship Id="rId121" Type="http://schemas.openxmlformats.org/officeDocument/2006/relationships/hyperlink" Target="https://cdosuiteplus.us.bank-dns.com/Apps/DealMaintenance/Assets/AssetFacility_Transactions/FacilityTransactions/TransDetail.asp?parm=10759&amp;facility_trans_id=64927490&amp;" TargetMode="External"/><Relationship Id="rId2759" Type="http://schemas.openxmlformats.org/officeDocument/2006/relationships/hyperlink" Target="https://cdosuiteplus.us.bank-dns.com/Apps/DealMaintenance/Assets/AssetFacility_Transactions/FacilityTransactions/TransDetail.asp?parm=10759&amp;facility_trans_id=101998967&amp;" TargetMode="External"/><Relationship Id="rId2966" Type="http://schemas.openxmlformats.org/officeDocument/2006/relationships/hyperlink" Target="https://cdosuiteplus.us.bank-dns.com/Apps/DealMaintenance/Assets/AssetFacility_Transactions/Loans/AssetLoan_Transactions/Transactions/TransDetail.asp?parm=10759&amp;issue_trans_id=105402166&amp;" TargetMode="External"/><Relationship Id="rId938" Type="http://schemas.openxmlformats.org/officeDocument/2006/relationships/hyperlink" Target="https://cdosuiteplus.us.bank-dns.com/Apps/DealMaintenance/Assets/AssetFacility_Transactions/Loans/AssetLoan_Transactions/Transactions/TransDetail.asp?parm=10759&amp;issue_trans_id=80394306&amp;" TargetMode="External"/><Relationship Id="rId1568" Type="http://schemas.openxmlformats.org/officeDocument/2006/relationships/hyperlink" Target="https://cdosuiteplus.us.bank-dns.com/Apps/DealMaintenance/Assets/AssetFacility_Transactions/FacilityTransactions/TransDetail.asp?parm=10759&amp;facility_trans_id=87341269&amp;" TargetMode="External"/><Relationship Id="rId1775" Type="http://schemas.openxmlformats.org/officeDocument/2006/relationships/hyperlink" Target="https://cdosuiteplus.us.bank-dns.com/Apps/DealMaintenance/Assets/AssetFacility_Transactions/FacilityTransactions/TransDetail.asp?parm=10759&amp;facility_trans_id=89700912&amp;" TargetMode="External"/><Relationship Id="rId2619" Type="http://schemas.openxmlformats.org/officeDocument/2006/relationships/hyperlink" Target="https://cdosuiteplus.us.bank-dns.com/Apps/DealMaintenance/Assets/AssetFacility_Transactions/Loans/AssetLoan_Transactions/Transactions/TransDetail.asp?parm=10759&amp;issue_trans_id=98414928&amp;" TargetMode="External"/><Relationship Id="rId2826" Type="http://schemas.openxmlformats.org/officeDocument/2006/relationships/hyperlink" Target="https://cdosuiteplus.us.bank-dns.com/Apps/DealMaintenance/Assets/AssetFacility_Transactions/FacilityTransactions/TransDetail.asp?parm=10759&amp;facility_trans_id=103358973&amp;" TargetMode="External"/><Relationship Id="rId4181" Type="http://schemas.openxmlformats.org/officeDocument/2006/relationships/hyperlink" Target="https://cdosuiteplus.us.bank-dns.com/Apps/DealMaintenance/Assets/AssetFacility_Transactions/FacilityTransactions/TransDetail.asp?parm=10759&amp;facility_trans_id=125202647&amp;" TargetMode="External"/><Relationship Id="rId67" Type="http://schemas.openxmlformats.org/officeDocument/2006/relationships/hyperlink" Target="https://cdosuiteplus.us.bank-dns.com/Apps/DealMaintenance/Assets/AssetFacility_Transactions/FacilityTransactions/TransDetail.asp?parm=10759&amp;facility_trans_id=64226004&amp;" TargetMode="External"/><Relationship Id="rId1428" Type="http://schemas.openxmlformats.org/officeDocument/2006/relationships/hyperlink" Target="https://cdosuiteplus.us.bank-dns.com/Apps/DealMaintenance/Assets/AssetFacility_Transactions/FacilityTransactions/TransDetail.asp?parm=10759&amp;facility_trans_id=86236956&amp;" TargetMode="External"/><Relationship Id="rId1635" Type="http://schemas.openxmlformats.org/officeDocument/2006/relationships/hyperlink" Target="https://cdosuiteplus.us.bank-dns.com/Apps/DealMaintenance/Assets/AssetFacility_Transactions/Loans/AssetLoan_Transactions/Transactions/TransDetail.asp?parm=10759&amp;issue_trans_id=87078994&amp;" TargetMode="External"/><Relationship Id="rId1982" Type="http://schemas.openxmlformats.org/officeDocument/2006/relationships/hyperlink" Target="https://cdosuiteplus.us.bank-dns.com/Apps/DealMaintenance/Assets/AssetFacility_Transactions/Loans/AssetLoan_Transactions/Transactions/TransDetail.asp?parm=10759&amp;issue_trans_id=87919312&amp;" TargetMode="External"/><Relationship Id="rId4041" Type="http://schemas.openxmlformats.org/officeDocument/2006/relationships/hyperlink" Target="https://cdosuiteplus.us.bank-dns.com/Apps/DealMaintenance/Assets/AssetFacility_Transactions/FacilityTransactions/TransDetail.asp?parm=10759&amp;facility_trans_id=123736766&amp;" TargetMode="External"/><Relationship Id="rId1842" Type="http://schemas.openxmlformats.org/officeDocument/2006/relationships/hyperlink" Target="https://cdosuiteplus.us.bank-dns.com/Apps/DealMaintenance/Assets/AssetFacility_Transactions/FacilityTransactions/TransDetail.asp?parm=10759&amp;facility_trans_id=90190437&amp;" TargetMode="External"/><Relationship Id="rId1702" Type="http://schemas.openxmlformats.org/officeDocument/2006/relationships/hyperlink" Target="https://cdosuiteplus.us.bank-dns.com/Apps/DealMaintenance/Assets/AssetFacility_Transactions/Loans/AssetLoan_Transactions/Transactions/TransDetail.asp?parm=10759&amp;issue_trans_id=87620041&amp;" TargetMode="External"/><Relationship Id="rId3667" Type="http://schemas.openxmlformats.org/officeDocument/2006/relationships/hyperlink" Target="https://cdosuiteplus.us.bank-dns.com/Apps/DealMaintenance/Assets/AssetFacility_Transactions/Loans/AssetLoan_Transactions/Transactions/TransDetail.asp?parm=10759&amp;issue_trans_id=112358005&amp;" TargetMode="External"/><Relationship Id="rId3874" Type="http://schemas.openxmlformats.org/officeDocument/2006/relationships/hyperlink" Target="https://cdosuiteplus.us.bank-dns.com/Apps/DealMaintenance/Assets/AssetFacility_Transactions/FacilityTransactions/TransDetail.asp?parm=10759&amp;facility_trans_id=120829413&amp;" TargetMode="External"/><Relationship Id="rId588" Type="http://schemas.openxmlformats.org/officeDocument/2006/relationships/hyperlink" Target="https://cdosuiteplus.us.bank-dns.com/Apps/DealMaintenance/Assets/AssetFacility_Transactions/Loans/AssetLoan_Transactions/Transactions/TransDetail.asp?parm=10759&amp;issue_trans_id=74664040&amp;" TargetMode="External"/><Relationship Id="rId795" Type="http://schemas.openxmlformats.org/officeDocument/2006/relationships/hyperlink" Target="https://cdosuiteplus.us.bank-dns.com/Apps/DealMaintenance/Assets/AssetFacility_Transactions/FacilityTransactions/TransDetail.asp?parm=10759&amp;facility_trans_id=78398611&amp;" TargetMode="External"/><Relationship Id="rId2269" Type="http://schemas.openxmlformats.org/officeDocument/2006/relationships/hyperlink" Target="https://cdosuiteplus.us.bank-dns.com/Apps/DealMaintenance/Assets/AssetFacility_Transactions/Loans/AssetLoan_Transactions/Transactions/TransDetail.asp?parm=10759&amp;issue_trans_id=93898147&amp;" TargetMode="External"/><Relationship Id="rId2476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194&amp;" TargetMode="External"/><Relationship Id="rId2683" Type="http://schemas.openxmlformats.org/officeDocument/2006/relationships/hyperlink" Target="https://cdosuiteplus.us.bank-dns.com/Apps/DealMaintenance/Transactions/NonIssueTransactions/EntTransItem.asp?&amp;parm=10759&amp;ent_trans_id=2610792&amp;" TargetMode="External"/><Relationship Id="rId2890" Type="http://schemas.openxmlformats.org/officeDocument/2006/relationships/hyperlink" Target="https://cdosuiteplus.us.bank-dns.com/Apps/DealMaintenance/Assets/AssetFacility_Transactions/FacilityTransactions/TransDetail.asp?parm=10759&amp;facility_trans_id=104321001&amp;" TargetMode="External"/><Relationship Id="rId3527" Type="http://schemas.openxmlformats.org/officeDocument/2006/relationships/hyperlink" Target="https://cdosuiteplus.us.bank-dns.com/Apps/DealMaintenance/Assets/AssetFacility_Transactions/Loans/AssetLoan_Transactions/Transactions/TransDetail.asp?parm=10759&amp;issue_trans_id=114759274&amp;" TargetMode="External"/><Relationship Id="rId3734" Type="http://schemas.openxmlformats.org/officeDocument/2006/relationships/hyperlink" Target="https://cdosuiteplus.us.bank-dns.com/Apps/DealMaintenance/Assets/AssetFacility_Transactions/Loans/AssetLoan_Transactions/Transactions/TransDetail.asp?parm=10759&amp;issue_trans_id=113988950&amp;" TargetMode="External"/><Relationship Id="rId3941" Type="http://schemas.openxmlformats.org/officeDocument/2006/relationships/hyperlink" Target="https://cdosuiteplus.us.bank-dns.com/Apps/DealMaintenance/Assets/AssetFacility_Transactions/Loans/AssetLoan_Transactions/Transactions/TransDetail.asp?parm=10759&amp;issue_trans_id=122151382&amp;" TargetMode="External"/><Relationship Id="rId448" Type="http://schemas.openxmlformats.org/officeDocument/2006/relationships/hyperlink" Target="https://cdosuiteplus.us.bank-dns.com/Apps/DealMaintenance/Assets/AssetFacility_Transactions/FacilityTransactions/TransDetail.asp?parm=10759&amp;facility_trans_id=70784519&amp;" TargetMode="External"/><Relationship Id="rId655" Type="http://schemas.openxmlformats.org/officeDocument/2006/relationships/hyperlink" Target="https://cdosuiteplus.us.bank-dns.com/Apps/DealMaintenance/Assets/AssetFacility_Transactions/Loans/AssetLoan_Transactions/Transactions/TransDetail.asp?parm=10759&amp;issue_trans_id=69608796&amp;" TargetMode="External"/><Relationship Id="rId862" Type="http://schemas.openxmlformats.org/officeDocument/2006/relationships/hyperlink" Target="https://cdosuiteplus.us.bank-dns.com/Apps/DealMaintenance/Assets/AssetFacility_Transactions/Loans/AssetLoan_Transactions/Transactions/TransDetail.asp?parm=10759&amp;issue_trans_id=73197343&amp;" TargetMode="External"/><Relationship Id="rId1078" Type="http://schemas.openxmlformats.org/officeDocument/2006/relationships/hyperlink" Target="https://cdosuiteplus.us.bank-dns.com/Apps/DealMaintenance/Assets/AssetFacility_Transactions/FacilityTransactions/TransDetail.asp?parm=10759&amp;facility_trans_id=81825993&amp;" TargetMode="External"/><Relationship Id="rId1285" Type="http://schemas.openxmlformats.org/officeDocument/2006/relationships/hyperlink" Target="https://cdosuiteplus.us.bank-dns.com/Apps/DealMaintenance/Assets/AssetFacility_Transactions/Loans/AssetLoan_Transactions/Transactions/TransDetail.asp?parm=10759&amp;issue_trans_id=85743934&amp;" TargetMode="External"/><Relationship Id="rId1492" Type="http://schemas.openxmlformats.org/officeDocument/2006/relationships/hyperlink" Target="https://cdosuiteplus.us.bank-dns.com/Apps/DealMaintenance/Assets/AssetFacility_Transactions/Loans/AssetLoan_Transactions/Transactions/TransDetail.asp?parm=10759&amp;issue_trans_id=85401869&amp;" TargetMode="External"/><Relationship Id="rId2129" Type="http://schemas.openxmlformats.org/officeDocument/2006/relationships/hyperlink" Target="https://cdosuiteplus.us.bank-dns.com/Apps/DealMaintenance/Assets/AssetFacility_Transactions/FacilityTransactions/TransDetail.asp?parm=10759&amp;facility_trans_id=92928479&amp;" TargetMode="External"/><Relationship Id="rId2336" Type="http://schemas.openxmlformats.org/officeDocument/2006/relationships/hyperlink" Target="https://cdosuiteplus.us.bank-dns.com/Apps/DealMaintenance/Assets/AssetFacility_Transactions/Loans/AssetLoan_Transactions/Transactions/TransDetail.asp?parm=10759&amp;issue_trans_id=95360140&amp;" TargetMode="External"/><Relationship Id="rId2543" Type="http://schemas.openxmlformats.org/officeDocument/2006/relationships/hyperlink" Target="https://cdosuiteplus.us.bank-dns.com/Apps/DealMaintenance/Assets/AssetFacility_Transactions/FacilityTransactions/TransDetail.asp?parm=10759&amp;facility_trans_id=96681281&amp;" TargetMode="External"/><Relationship Id="rId2750" Type="http://schemas.openxmlformats.org/officeDocument/2006/relationships/hyperlink" Target="https://cdosuiteplus.us.bank-dns.com/Apps/DealMaintenance/Assets/AssetFacility_Transactions/FacilityTransactions/TransDetail.asp?parm=10759&amp;facility_trans_id=101579963&amp;" TargetMode="External"/><Relationship Id="rId3801" Type="http://schemas.openxmlformats.org/officeDocument/2006/relationships/hyperlink" Target="https://cdosuiteplus.us.bank-dns.com/Apps/DealMaintenance/Assets/AssetFacility_Transactions/FacilityTransactions/TransDetail.asp?parm=10759&amp;facility_trans_id=119701023&amp;" TargetMode="External"/><Relationship Id="rId308" Type="http://schemas.openxmlformats.org/officeDocument/2006/relationships/hyperlink" Target="https://cdosuiteplus.us.bank-dns.com/Apps/DealMaintenance/Assets/AssetFacility_Transactions/FacilityTransactions/TransDetail.asp?parm=10759&amp;facility_trans_id=68409042&amp;" TargetMode="External"/><Relationship Id="rId515" Type="http://schemas.openxmlformats.org/officeDocument/2006/relationships/hyperlink" Target="https://cdosuiteplus.us.bank-dns.com/Apps/DealMaintenance/Transactions/NonIssueTransactions/EntTransItem.asp?&amp;parm=10759&amp;ent_trans_id=2041028&amp;" TargetMode="External"/><Relationship Id="rId722" Type="http://schemas.openxmlformats.org/officeDocument/2006/relationships/hyperlink" Target="https://cdosuiteplus.us.bank-dns.com/Apps/DealMaintenance/Transactions/NonIssueTransactions/EntTransItem.asp?&amp;parm=10759&amp;ent_trans_id=2152432&amp;" TargetMode="External"/><Relationship Id="rId1145" Type="http://schemas.openxmlformats.org/officeDocument/2006/relationships/hyperlink" Target="https://cdosuiteplus.us.bank-dns.com/Apps/DealMaintenance/Assets/AssetFacility_Transactions/Loans/AssetLoan_Transactions/Transactions/TransDetail.asp?parm=10759&amp;issue_trans_id=83585652&amp;" TargetMode="External"/><Relationship Id="rId1352" Type="http://schemas.openxmlformats.org/officeDocument/2006/relationships/hyperlink" Target="https://cdosuiteplus.us.bank-dns.com/Apps/DealMaintenance/Assets/AssetFacility_Transactions/FacilityTransactions/TransDetail.asp?parm=10759&amp;facility_trans_id=85440947&amp;" TargetMode="External"/><Relationship Id="rId2403" Type="http://schemas.openxmlformats.org/officeDocument/2006/relationships/hyperlink" Target="https://cdosuiteplus.us.bank-dns.com/Apps/DealMaintenance/Assets/AssetFacility_Transactions/Loans/AssetLoan_Transactions/Transactions/TransDetail.asp?parm=10759&amp;issue_trans_id=96116572&amp;" TargetMode="External"/><Relationship Id="rId1005" Type="http://schemas.openxmlformats.org/officeDocument/2006/relationships/hyperlink" Target="https://cdosuiteplus.us.bank-dns.com/Apps/DealMaintenance/Assets/AssetFacility_Transactions/Loans/AssetLoan_Transactions/Transactions/TransDetail.asp?parm=10759&amp;issue_trans_id=78981563&amp;" TargetMode="External"/><Relationship Id="rId1212" Type="http://schemas.openxmlformats.org/officeDocument/2006/relationships/hyperlink" Target="https://cdosuiteplus.us.bank-dns.com/Apps/DealMaintenance/Assets/AssetFacility_Transactions/Loans/AssetLoan_Transactions/Transactions/TransDetail.asp?parm=10759&amp;issue_trans_id=80950800&amp;" TargetMode="External"/><Relationship Id="rId2610" Type="http://schemas.openxmlformats.org/officeDocument/2006/relationships/hyperlink" Target="https://cdosuiteplus.us.bank-dns.com/Apps/DealMaintenance/Assets/AssetFacility_Transactions/FacilityTransactions/TransDetail.asp?parm=10759&amp;facility_trans_id=99142047&amp;" TargetMode="External"/><Relationship Id="rId3177" Type="http://schemas.openxmlformats.org/officeDocument/2006/relationships/hyperlink" Target="https://cdosuiteplus.us.bank-dns.com/Apps/DealMaintenance/Assets/AssetFacility_Transactions/Loans/AssetLoan_Transactions/Transactions/TransDetail.asp?parm=10759&amp;issue_trans_id=104960482&amp;" TargetMode="External"/><Relationship Id="rId4228" Type="http://schemas.openxmlformats.org/officeDocument/2006/relationships/hyperlink" Target="https://cdosuiteplus.us.bank-dns.com/Apps/DealMaintenance/Assets/AssetFacility_Transactions/Loans/AssetLoan_Transactions/Transactions/TransDetail.asp?parm=10759&amp;issue_trans_id=125895472&amp;" TargetMode="External"/><Relationship Id="rId3037" Type="http://schemas.openxmlformats.org/officeDocument/2006/relationships/hyperlink" Target="https://cdosuiteplus.us.bank-dns.com/Apps/DealMaintenance/Assets/AssetFacility_Transactions/FacilityTransactions/TransDetail.asp?parm=10759&amp;facility_trans_id=106792916&amp;" TargetMode="External"/><Relationship Id="rId3384" Type="http://schemas.openxmlformats.org/officeDocument/2006/relationships/hyperlink" Target="https://cdosuiteplus.us.bank-dns.com/Apps/DealMaintenance/Assets/AssetFacility_Transactions/Loans/AssetLoan_Transactions/Transactions/TransDetail.asp?parm=10759&amp;issue_trans_id=108404119&amp;" TargetMode="External"/><Relationship Id="rId3591" Type="http://schemas.openxmlformats.org/officeDocument/2006/relationships/hyperlink" Target="https://cdosuiteplus.us.bank-dns.com/Apps/DealMaintenance/Assets/AssetFacility_Transactions/FacilityTransactions/TransDetail.asp?parm=10759&amp;facility_trans_id=114354861&amp;" TargetMode="External"/><Relationship Id="rId2193" Type="http://schemas.openxmlformats.org/officeDocument/2006/relationships/hyperlink" Target="https://cdosuiteplus.us.bank-dns.com/Apps/DealMaintenance/Assets/AssetFacility_Transactions/FacilityTransactions/TransDetail.asp?parm=10759&amp;facility_trans_id=94369844&amp;" TargetMode="External"/><Relationship Id="rId3244" Type="http://schemas.openxmlformats.org/officeDocument/2006/relationships/hyperlink" Target="https://cdosuiteplus.us.bank-dns.com/Apps/DealMaintenance/Assets/AssetFacility_Transactions/FacilityTransactions/TransDetail.asp?parm=10759&amp;facility_trans_id=110890116&amp;" TargetMode="External"/><Relationship Id="rId3451" Type="http://schemas.openxmlformats.org/officeDocument/2006/relationships/hyperlink" Target="https://cdosuiteplus.us.bank-dns.com/Apps/DealMaintenance/Assets/AssetFacility_Transactions/FacilityTransactions/TransDetail.asp?parm=10759&amp;facility_trans_id=113652903&amp;" TargetMode="External"/><Relationship Id="rId165" Type="http://schemas.openxmlformats.org/officeDocument/2006/relationships/hyperlink" Target="https://cdosuiteplus.us.bank-dns.com/Apps/DealMaintenance/Assets/AssetFacility_Transactions/Loans/AssetLoan_Transactions/Transactions/TransDetail.asp?parm=10759&amp;issue_trans_id=65315014&amp;" TargetMode="External"/><Relationship Id="rId372" Type="http://schemas.openxmlformats.org/officeDocument/2006/relationships/hyperlink" Target="https://cdosuiteplus.us.bank-dns.com/Apps/DealMaintenance/Assets/AssetFacility_Transactions/Loans/AssetLoan_Transactions/Transactions/TransDetail.asp?parm=10759&amp;issue_trans_id=68218919&amp;" TargetMode="External"/><Relationship Id="rId2053" Type="http://schemas.openxmlformats.org/officeDocument/2006/relationships/hyperlink" Target="https://cdosuiteplus.us.bank-dns.com/Apps/DealMaintenance/Assets/AssetFacility_Transactions/Loans/AssetLoan_Transactions/Transactions/TransDetail.asp?parm=10759&amp;issue_trans_id=76551395&amp;" TargetMode="External"/><Relationship Id="rId2260" Type="http://schemas.openxmlformats.org/officeDocument/2006/relationships/hyperlink" Target="https://cdosuiteplus.us.bank-dns.com/Apps/DealMaintenance/Assets/AssetFacility_Transactions/Loans/AssetLoan_Transactions/Transactions/TransDetail.asp?parm=10759&amp;issue_trans_id=90176336&amp;" TargetMode="External"/><Relationship Id="rId3104" Type="http://schemas.openxmlformats.org/officeDocument/2006/relationships/hyperlink" Target="https://cdosuiteplus.us.bank-dns.com/Apps/DealMaintenance/Assets/AssetFacility_Transactions/FacilityTransactions/TransDetail.asp?parm=10759&amp;facility_trans_id=108011080&amp;" TargetMode="External"/><Relationship Id="rId3311" Type="http://schemas.openxmlformats.org/officeDocument/2006/relationships/hyperlink" Target="https://cdosuiteplus.us.bank-dns.com/Apps/DealMaintenance/Assets/AssetFacility_Transactions/Loans/AssetLoan_Transactions/Transactions/TransDetail.asp?parm=10759&amp;issue_trans_id=106236630&amp;" TargetMode="External"/><Relationship Id="rId232" Type="http://schemas.openxmlformats.org/officeDocument/2006/relationships/hyperlink" Target="https://cdosuiteplus.us.bank-dns.com/Apps/DealMaintenance/Assets/AssetFacility_Transactions/FacilityTransactions/TransDetail.asp?parm=10759&amp;facility_trans_id=65688425&amp;" TargetMode="External"/><Relationship Id="rId2120" Type="http://schemas.openxmlformats.org/officeDocument/2006/relationships/hyperlink" Target="https://cdosuiteplus.us.bank-dns.com/Apps/DealMaintenance/Assets/AssetFacility_Transactions/FacilityTransactions/TransDetail.asp?parm=10759&amp;facility_trans_id=92612149&amp;" TargetMode="External"/><Relationship Id="rId1679" Type="http://schemas.openxmlformats.org/officeDocument/2006/relationships/hyperlink" Target="https://cdosuiteplus.us.bank-dns.com/Apps/DealMaintenance/Transactions/NonIssueTransactions/EntTransItem.asp?&amp;parm=10759&amp;ent_trans_id=2377940&amp;" TargetMode="External"/><Relationship Id="rId4085" Type="http://schemas.openxmlformats.org/officeDocument/2006/relationships/hyperlink" Target="https://cdosuiteplus.us.bank-dns.com/Apps/DealMaintenance/Assets/AssetFacility_Transactions/Loans/AssetLoan_Transactions/Transactions/TransDetail.asp?parm=10759&amp;issue_trans_id=125618937&amp;" TargetMode="External"/><Relationship Id="rId4292" Type="http://schemas.openxmlformats.org/officeDocument/2006/relationships/hyperlink" Target="https://cdosuiteplus.us.bank-dns.com/Apps/DealMaintenance/Assets/AssetFacility_Transactions/FacilityTransactions/TransDetail.asp?parm=10759&amp;facility_trans_id=127842291&amp;" TargetMode="External"/><Relationship Id="rId1886" Type="http://schemas.openxmlformats.org/officeDocument/2006/relationships/hyperlink" Target="https://cdosuiteplus.us.bank-dns.com/Apps/DealMaintenance/Assets/AssetFacility_Transactions/Loans/AssetLoan_Transactions/Transactions/TransDetail.asp?parm=10759&amp;issue_trans_id=89287391&amp;" TargetMode="External"/><Relationship Id="rId2937" Type="http://schemas.openxmlformats.org/officeDocument/2006/relationships/hyperlink" Target="https://cdosuiteplus.us.bank-dns.com/Apps/DealMaintenance/Transactions/NonIssueTransactions/EntTransItem.asp?&amp;parm=10759&amp;ent_trans_id=2696286&amp;" TargetMode="External"/><Relationship Id="rId4152" Type="http://schemas.openxmlformats.org/officeDocument/2006/relationships/hyperlink" Target="https://cdosuiteplus.us.bank-dns.com/Apps/DealMaintenance/Assets/AssetFacility_Transactions/Loans/AssetLoan_Transactions/Transactions/TransDetail.asp?parm=10759&amp;issue_trans_id=119808382&amp;" TargetMode="External"/><Relationship Id="rId909" Type="http://schemas.openxmlformats.org/officeDocument/2006/relationships/hyperlink" Target="https://cdosuiteplus.us.bank-dns.com/Apps/DealMaintenance/Assets/AssetFacility_Transactions/Loans/AssetLoan_Transactions/Transactions/TransDetail.asp?parm=10759&amp;issue_trans_id=79503876&amp;" TargetMode="External"/><Relationship Id="rId1539" Type="http://schemas.openxmlformats.org/officeDocument/2006/relationships/hyperlink" Target="https://cdosuiteplus.us.bank-dns.com/Apps/DealMaintenance/Assets/AssetFacility_Transactions/Loans/AssetLoan_Transactions/Transactions/TransDetail.asp?parm=10759&amp;issue_trans_id=86771822&amp;" TargetMode="External"/><Relationship Id="rId1746" Type="http://schemas.openxmlformats.org/officeDocument/2006/relationships/hyperlink" Target="https://cdosuiteplus.us.bank-dns.com/Apps/DealMaintenance/Assets/AssetFacility_Transactions/FacilityTransactions/TransDetail.asp?parm=10759&amp;facility_trans_id=89429419&amp;" TargetMode="External"/><Relationship Id="rId1953" Type="http://schemas.openxmlformats.org/officeDocument/2006/relationships/hyperlink" Target="https://cdosuiteplus.us.bank-dns.com/Apps/DealMaintenance/Assets/AssetFacility_Transactions/Loans/AssetLoan_Transactions/Transactions/TransDetail.asp?parm=10759&amp;issue_trans_id=90462069&amp;" TargetMode="External"/><Relationship Id="rId38" Type="http://schemas.openxmlformats.org/officeDocument/2006/relationships/hyperlink" Target="https://cdosuiteplus.us.bank-dns.com/Apps/DealMaintenance/Assets/AssetFacility_Transactions/Loans/AssetLoan_Transactions/Transactions/TransDetail.asp?parm=10759&amp;issue_trans_id=63494226&amp;" TargetMode="External"/><Relationship Id="rId1606" Type="http://schemas.openxmlformats.org/officeDocument/2006/relationships/hyperlink" Target="https://cdosuiteplus.us.bank-dns.com/Apps/DealMaintenance/Assets/AssetFacility_Transactions/Loans/AssetLoan_Transactions/Transactions/TransDetail.asp?parm=10759&amp;issue_trans_id=84228016&amp;" TargetMode="External"/><Relationship Id="rId1813" Type="http://schemas.openxmlformats.org/officeDocument/2006/relationships/hyperlink" Target="https://cdosuiteplus.us.bank-dns.com/Apps/DealMaintenance/Assets/AssetFacility_Transactions/FacilityTransactions/TransDetail.asp?parm=10759&amp;facility_trans_id=89935358&amp;" TargetMode="External"/><Relationship Id="rId4012" Type="http://schemas.openxmlformats.org/officeDocument/2006/relationships/hyperlink" Target="https://cdosuiteplus.us.bank-dns.com/Apps/DealMaintenance/Assets/AssetFacility_Transactions/Loans/AssetLoan_Transactions/Transactions/TransDetail.asp?parm=10759&amp;issue_trans_id=120975452&amp;" TargetMode="External"/><Relationship Id="rId3778" Type="http://schemas.openxmlformats.org/officeDocument/2006/relationships/hyperlink" Target="https://cdosuiteplus.us.bank-dns.com/Apps/DealMaintenance/Assets/AssetFacility_Transactions/Loans/AssetLoan_Transactions/Transactions/TransDetail.asp?parm=10759&amp;issue_trans_id=118465372&amp;" TargetMode="External"/><Relationship Id="rId3985" Type="http://schemas.openxmlformats.org/officeDocument/2006/relationships/hyperlink" Target="https://cdosuiteplus.us.bank-dns.com/Apps/DealMaintenance/Assets/AssetFacility_Transactions/FacilityTransactions/TransDetail.asp?parm=10759&amp;facility_trans_id=122851397&amp;" TargetMode="External"/><Relationship Id="rId699" Type="http://schemas.openxmlformats.org/officeDocument/2006/relationships/hyperlink" Target="https://cdosuiteplus.us.bank-dns.com/Apps/DealMaintenance/Assets/AssetFacility_Transactions/Loans/AssetLoan_Transactions/Transactions/TransDetail.asp?parm=10759&amp;issue_trans_id=76712315&amp;" TargetMode="External"/><Relationship Id="rId2587" Type="http://schemas.openxmlformats.org/officeDocument/2006/relationships/hyperlink" Target="https://cdosuiteplus.us.bank-dns.com/Apps/DealMaintenance/Assets/AssetFacility_Transactions/Loans/AssetLoan_Transactions/Transactions/TransDetail.asp?parm=10759&amp;issue_trans_id=98575172&amp;" TargetMode="External"/><Relationship Id="rId2794" Type="http://schemas.openxmlformats.org/officeDocument/2006/relationships/hyperlink" Target="https://cdosuiteplus.us.bank-dns.com/Apps/DealMaintenance/Assets/AssetFacility_Transactions/Loans/AssetLoan_Transactions/Transactions/TransDetail.asp?parm=10759&amp;issue_trans_id=102865064&amp;" TargetMode="External"/><Relationship Id="rId3638" Type="http://schemas.openxmlformats.org/officeDocument/2006/relationships/hyperlink" Target="https://cdosuiteplus.us.bank-dns.com/Apps/DealMaintenance/Assets/AssetFacility_Transactions/FacilityTransactions/TransDetail.asp?parm=10759&amp;facility_trans_id=116847507&amp;" TargetMode="External"/><Relationship Id="rId3845" Type="http://schemas.openxmlformats.org/officeDocument/2006/relationships/hyperlink" Target="https://cdosuiteplus.us.bank-dns.com/Apps/DealMaintenance/Assets/AssetFacility_Transactions/Loans/AssetLoan_Transactions/Transactions/TransDetail.asp?parm=10759&amp;issue_trans_id=115549869&amp;" TargetMode="External"/><Relationship Id="rId559" Type="http://schemas.openxmlformats.org/officeDocument/2006/relationships/hyperlink" Target="https://cdosuiteplus.us.bank-dns.com/Apps/DealMaintenance/Assets/AssetFacility_Transactions/Loans/AssetLoan_Transactions/Transactions/TransDetail.asp?parm=10759&amp;issue_trans_id=73298246&amp;" TargetMode="External"/><Relationship Id="rId766" Type="http://schemas.openxmlformats.org/officeDocument/2006/relationships/hyperlink" Target="https://cdosuiteplus.us.bank-dns.com/Apps/DealMaintenance/Assets/AssetFacility_Transactions/FacilityTransactions/TransDetail.asp?parm=10759&amp;facility_trans_id=77270854&amp;" TargetMode="External"/><Relationship Id="rId1189" Type="http://schemas.openxmlformats.org/officeDocument/2006/relationships/hyperlink" Target="https://cdosuiteplus.us.bank-dns.com/Apps/DealMaintenance/Assets/AssetFacility_Transactions/Loans/AssetLoan_Transactions/Transactions/TransDetail.asp?parm=10759&amp;issue_trans_id=83113724&amp;" TargetMode="External"/><Relationship Id="rId1396" Type="http://schemas.openxmlformats.org/officeDocument/2006/relationships/hyperlink" Target="https://cdosuiteplus.us.bank-dns.com/Apps/DealMaintenance/Assets/AssetFacility_Transactions/FacilityTransactions/TransDetail.asp?parm=10759&amp;facility_trans_id=86435807&amp;" TargetMode="External"/><Relationship Id="rId2447" Type="http://schemas.openxmlformats.org/officeDocument/2006/relationships/hyperlink" Target="https://cdosuiteplus.us.bank-dns.com/Apps/DealMaintenance/Assets/AssetFacility_Transactions/Loans/AssetLoan_Transactions/Transactions/TransDetail.asp?parm=10759&amp;issue_trans_id=96116572&amp;" TargetMode="External"/><Relationship Id="rId419" Type="http://schemas.openxmlformats.org/officeDocument/2006/relationships/hyperlink" Target="https://cdosuiteplus.us.bank-dns.com/Apps/DealMaintenance/Assets/AssetFacility_Transactions/Loans/AssetLoan_Transactions/Transactions/TransDetail.asp?parm=10759&amp;issue_trans_id=67551404&amp;" TargetMode="External"/><Relationship Id="rId626" Type="http://schemas.openxmlformats.org/officeDocument/2006/relationships/hyperlink" Target="https://cdosuiteplus.us.bank-dns.com/Apps/DealMaintenance/Assets/AssetFacility_Transactions/Loans/AssetLoan_Transactions/Transactions/TransDetail.asp?parm=10759&amp;issue_trans_id=71392474&amp;" TargetMode="External"/><Relationship Id="rId973" Type="http://schemas.openxmlformats.org/officeDocument/2006/relationships/hyperlink" Target="https://cdosuiteplus.us.bank-dns.com/Apps/DealMaintenance/Assets/AssetFacility_Transactions/FacilityTransactions/TransDetail.asp?parm=10759&amp;facility_trans_id=80874960&amp;" TargetMode="External"/><Relationship Id="rId1049" Type="http://schemas.openxmlformats.org/officeDocument/2006/relationships/hyperlink" Target="https://cdosuiteplus.us.bank-dns.com/Apps/DealMaintenance/Assets/AssetFacility_Transactions/Loans/AssetLoan_Transactions/Transactions/TransDetail.asp?parm=10759&amp;issue_trans_id=81997737&amp;" TargetMode="External"/><Relationship Id="rId1256" Type="http://schemas.openxmlformats.org/officeDocument/2006/relationships/hyperlink" Target="https://cdosuiteplus.us.bank-dns.com/Apps/DealMaintenance/Assets/AssetFacility_Transactions/FacilityTransactions/TransDetail.asp?parm=10759&amp;facility_trans_id=83923135&amp;" TargetMode="External"/><Relationship Id="rId2307" Type="http://schemas.openxmlformats.org/officeDocument/2006/relationships/hyperlink" Target="https://cdosuiteplus.us.bank-dns.com/Apps/DealMaintenance/Assets/AssetFacility_Transactions/Loans/AssetLoan_Transactions/Transactions/TransDetail.asp?parm=10759&amp;issue_trans_id=94178841&amp;" TargetMode="External"/><Relationship Id="rId2654" Type="http://schemas.openxmlformats.org/officeDocument/2006/relationships/hyperlink" Target="https://cdosuiteplus.us.bank-dns.com/Apps/DealMaintenance/Assets/AssetFacility_Transactions/Loans/AssetLoan_Transactions/Transactions/TransDetail.asp?parm=10759&amp;issue_trans_id=100559979&amp;" TargetMode="External"/><Relationship Id="rId2861" Type="http://schemas.openxmlformats.org/officeDocument/2006/relationships/hyperlink" Target="https://cdosuiteplus.us.bank-dns.com/Apps/DealMaintenance/Assets/AssetFacility_Transactions/Loans/AssetLoan_Transactions/Transactions/TransDetail.asp?parm=10759&amp;issue_trans_id=100526205&amp;" TargetMode="External"/><Relationship Id="rId3705" Type="http://schemas.openxmlformats.org/officeDocument/2006/relationships/hyperlink" Target="https://cdosuiteplus.us.bank-dns.com/Apps/DealMaintenance/Assets/AssetFacility_Transactions/Loans/AssetLoan_Transactions/Transactions/TransDetail.asp?parm=10759&amp;issue_trans_id=117257217&amp;" TargetMode="External"/><Relationship Id="rId3912" Type="http://schemas.openxmlformats.org/officeDocument/2006/relationships/hyperlink" Target="https://cdosuiteplus.us.bank-dns.com/Apps/DealMaintenance/Assets/AssetFacility_Transactions/Loans/AssetLoan_Transactions/Transactions/TransDetail.asp?parm=10759&amp;issue_trans_id=121697620&amp;" TargetMode="External"/><Relationship Id="rId833" Type="http://schemas.openxmlformats.org/officeDocument/2006/relationships/hyperlink" Target="https://cdosuiteplus.us.bank-dns.com/Apps/DealMaintenance/Assets/AssetFacility_Transactions/Loans/AssetLoan_Transactions/Transactions/TransDetail.asp?parm=10759&amp;issue_trans_id=71840052&amp;" TargetMode="External"/><Relationship Id="rId1116" Type="http://schemas.openxmlformats.org/officeDocument/2006/relationships/hyperlink" Target="https://cdosuiteplus.us.bank-dns.com/Apps/DealMaintenance/Assets/AssetFacility_Transactions/Loans/AssetLoan_Transactions/Transactions/TransDetail.asp?parm=10759&amp;issue_trans_id=81814819&amp;" TargetMode="External"/><Relationship Id="rId1463" Type="http://schemas.openxmlformats.org/officeDocument/2006/relationships/hyperlink" Target="https://cdosuiteplus.us.bank-dns.com/Apps/DealMaintenance/Assets/AssetFacility_Transactions/Loans/AssetLoan_Transactions/Transactions/TransDetail.asp?parm=10759&amp;issue_trans_id=83103005&amp;" TargetMode="External"/><Relationship Id="rId1670" Type="http://schemas.openxmlformats.org/officeDocument/2006/relationships/hyperlink" Target="https://cdosuiteplus.us.bank-dns.com/Apps/DealMaintenance/Transactions/CashAccountTransfer/AccTransferMainItem.asp?action=LINK&amp;parm=10759&amp;transf_id=483963&amp;" TargetMode="External"/><Relationship Id="rId2514" Type="http://schemas.openxmlformats.org/officeDocument/2006/relationships/hyperlink" Target="https://cdosuiteplus.us.bank-dns.com/Apps/DealMaintenance/Assets/AssetFacility_Transactions/FacilityTransactions/TransDetail.asp?parm=10759&amp;facility_trans_id=96962351&amp;" TargetMode="External"/><Relationship Id="rId2721" Type="http://schemas.openxmlformats.org/officeDocument/2006/relationships/hyperlink" Target="https://cdosuiteplus.us.bank-dns.com/Apps/DealMaintenance/Assets/AssetFacility_Transactions/Loans/AssetLoan_Transactions/Transactions/TransDetail.asp?parm=10759&amp;issue_trans_id=100334616&amp;" TargetMode="External"/><Relationship Id="rId900" Type="http://schemas.openxmlformats.org/officeDocument/2006/relationships/hyperlink" Target="https://cdosuiteplus.us.bank-dns.com/Apps/DealMaintenance/Assets/AssetFacility_Transactions/FacilityTransactions/TransDetail.asp?parm=10759&amp;facility_trans_id=78175668&amp;" TargetMode="External"/><Relationship Id="rId1323" Type="http://schemas.openxmlformats.org/officeDocument/2006/relationships/hyperlink" Target="https://cdosuiteplus.us.bank-dns.com/Apps/DealMaintenance/Assets/AssetFacility_Transactions/Loans/AssetLoan_Transactions/Transactions/TransDetail.asp?parm=10759&amp;issue_trans_id=84266651&amp;" TargetMode="External"/><Relationship Id="rId1530" Type="http://schemas.openxmlformats.org/officeDocument/2006/relationships/hyperlink" Target="https://cdosuiteplus.us.bank-dns.com/Apps/DealMaintenance/Assets/AssetFacility_Transactions/Loans/AssetLoan_Transactions/Transactions/TransDetail.asp?parm=10759&amp;issue_trans_id=80070228&amp;" TargetMode="External"/><Relationship Id="rId3288" Type="http://schemas.openxmlformats.org/officeDocument/2006/relationships/hyperlink" Target="https://cdosuiteplus.us.bank-dns.com/Apps/DealMaintenance/Assets/AssetFacility_Transactions/FacilityTransactions/TransDetail.asp?parm=10759&amp;facility_trans_id=111421480&amp;" TargetMode="External"/><Relationship Id="rId3495" Type="http://schemas.openxmlformats.org/officeDocument/2006/relationships/hyperlink" Target="https://cdosuiteplus.us.bank-dns.com/Apps/DealMaintenance/Transactions/NonIssueTransactions/EntTransItem.asp?&amp;parm=10759&amp;ent_trans_id=2884703&amp;" TargetMode="External"/><Relationship Id="rId2097" Type="http://schemas.openxmlformats.org/officeDocument/2006/relationships/hyperlink" Target="https://cdosuiteplus.us.bank-dns.com/Apps/DealMaintenance/Assets/AssetFacility_Transactions/Loans/AssetLoan_Transactions/Transactions/TransDetail.asp?parm=10759&amp;issue_trans_id=91740439&amp;" TargetMode="External"/><Relationship Id="rId3148" Type="http://schemas.openxmlformats.org/officeDocument/2006/relationships/hyperlink" Target="https://cdosuiteplus.us.bank-dns.com/Apps/DealMaintenance/Assets/AssetFacility_Transactions/FacilityTransactions/TransDetail.asp?parm=10759&amp;facility_trans_id=109105779&amp;" TargetMode="External"/><Relationship Id="rId3355" Type="http://schemas.openxmlformats.org/officeDocument/2006/relationships/hyperlink" Target="https://cdosuiteplus.us.bank-dns.com/Apps/DealMaintenance/Assets/AssetFacility_Transactions/Loans/AssetLoan_Transactions/Transactions/TransDetail.asp?parm=10759&amp;issue_trans_id=110208275&amp;" TargetMode="External"/><Relationship Id="rId3562" Type="http://schemas.openxmlformats.org/officeDocument/2006/relationships/hyperlink" Target="https://cdosuiteplus.us.bank-dns.com/Apps/DealMaintenance/Assets/AssetFacility_Transactions/FacilityTransactions/TransDetail.asp?parm=10759&amp;facility_trans_id=115963168&amp;" TargetMode="External"/><Relationship Id="rId276" Type="http://schemas.openxmlformats.org/officeDocument/2006/relationships/hyperlink" Target="https://cdosuiteplus.us.bank-dns.com/Apps/DealMaintenance/Assets/AssetFacility_Transactions/Loans/AssetLoan_Transactions/Transactions/TransDetail.asp?parm=10759&amp;issue_trans_id=66923056&amp;" TargetMode="External"/><Relationship Id="rId483" Type="http://schemas.openxmlformats.org/officeDocument/2006/relationships/hyperlink" Target="https://cdosuiteplus.us.bank-dns.com/Apps/DealMaintenance/Assets/AssetFacility_Transactions/FacilityTransactions/TransDetail.asp?parm=10759&amp;facility_trans_id=71880813&amp;" TargetMode="External"/><Relationship Id="rId690" Type="http://schemas.openxmlformats.org/officeDocument/2006/relationships/hyperlink" Target="https://cdosuiteplus.us.bank-dns.com/Apps/DealMaintenance/Assets/AssetFacility_Transactions/Loans/AssetLoan_Transactions/Transactions/TransDetail.asp?parm=10759&amp;issue_trans_id=75489081&amp;" TargetMode="External"/><Relationship Id="rId2164" Type="http://schemas.openxmlformats.org/officeDocument/2006/relationships/hyperlink" Target="https://cdosuiteplus.us.bank-dns.com/Apps/DealMaintenance/Assets/AssetFacility_Transactions/Loans/AssetLoan_Transactions/Transactions/TransDetail.asp?parm=10759&amp;issue_trans_id=89596761&amp;" TargetMode="External"/><Relationship Id="rId2371" Type="http://schemas.openxmlformats.org/officeDocument/2006/relationships/hyperlink" Target="https://cdosuiteplus.us.bank-dns.com/Apps/DealMaintenance/Assets/AssetFacility_Transactions/FacilityTransactions/TransDetail.asp?parm=10759&amp;facility_trans_id=95874438&amp;" TargetMode="External"/><Relationship Id="rId3008" Type="http://schemas.openxmlformats.org/officeDocument/2006/relationships/hyperlink" Target="https://cdosuiteplus.us.bank-dns.com/Apps/DealMaintenance/Assets/AssetFacility_Transactions/FacilityTransactions/TransDetail.asp?parm=10759&amp;facility_trans_id=105895698&amp;" TargetMode="External"/><Relationship Id="rId3215" Type="http://schemas.openxmlformats.org/officeDocument/2006/relationships/hyperlink" Target="https://cdosuiteplus.us.bank-dns.com/Apps/DealMaintenance/Assets/AssetFacility_Transactions/Loans/AssetLoan_Transactions/Transactions/TransDetail.asp?parm=10759&amp;issue_trans_id=106459995&amp;" TargetMode="External"/><Relationship Id="rId3422" Type="http://schemas.openxmlformats.org/officeDocument/2006/relationships/hyperlink" Target="https://cdosuiteplus.us.bank-dns.com/Apps/DealMaintenance/Assets/AssetFacility_Transactions/Loans/AssetLoan_Transactions/Transactions/TransDetail.asp?parm=10759&amp;issue_trans_id=112724070&amp;" TargetMode="External"/><Relationship Id="rId136" Type="http://schemas.openxmlformats.org/officeDocument/2006/relationships/hyperlink" Target="https://cdosuiteplus.us.bank-dns.com/Apps/DealMaintenance/Transactions/NonIssueTransactions/EntTransItem.asp?&amp;parm=10759&amp;ent_trans_id=1897804&amp;" TargetMode="External"/><Relationship Id="rId343" Type="http://schemas.openxmlformats.org/officeDocument/2006/relationships/hyperlink" Target="https://cdosuiteplus.us.bank-dns.com/Apps/DealMaintenance/Assets/AssetFacility_Transactions/FacilityTransactions/TransDetail.asp?parm=10759&amp;facility_trans_id=67874597&amp;" TargetMode="External"/><Relationship Id="rId550" Type="http://schemas.openxmlformats.org/officeDocument/2006/relationships/hyperlink" Target="https://cdosuiteplus.us.bank-dns.com/Apps/DealMaintenance/Assets/AssetFacility_Transactions/Loans/AssetLoan_Transactions/Transactions/TransDetail.asp?parm=10759&amp;issue_trans_id=71188454&amp;" TargetMode="External"/><Relationship Id="rId1180" Type="http://schemas.openxmlformats.org/officeDocument/2006/relationships/hyperlink" Target="https://cdosuiteplus.us.bank-dns.com/Apps/DealMaintenance/Assets/AssetFacility_Transactions/Loans/AssetLoan_Transactions/Transactions/TransDetail.asp?parm=10759&amp;issue_trans_id=83034276&amp;" TargetMode="External"/><Relationship Id="rId2024" Type="http://schemas.openxmlformats.org/officeDocument/2006/relationships/hyperlink" Target="https://cdosuiteplus.us.bank-dns.com/Apps/DealMaintenance/Assets/AssetFacility_Transactions/Loans/AssetLoan_Transactions/Transactions/TransDetail.asp?parm=10759&amp;issue_trans_id=91391196&amp;" TargetMode="External"/><Relationship Id="rId2231" Type="http://schemas.openxmlformats.org/officeDocument/2006/relationships/hyperlink" Target="https://cdosuiteplus.us.bank-dns.com/Apps/DealMaintenance/Assets/AssetFacility_Transactions/FacilityTransactions/TransDetail.asp?parm=10759&amp;facility_trans_id=94382313&amp;" TargetMode="External"/><Relationship Id="rId203" Type="http://schemas.openxmlformats.org/officeDocument/2006/relationships/hyperlink" Target="https://cdosuiteplus.us.bank-dns.com/Apps/DealMaintenance/Assets/AssetFacility_Transactions/FacilityTransactions/TransDetail.asp?parm=10759&amp;facility_trans_id=66754017&amp;" TargetMode="External"/><Relationship Id="rId1040" Type="http://schemas.openxmlformats.org/officeDocument/2006/relationships/hyperlink" Target="https://cdosuiteplus.us.bank-dns.com/Apps/DealMaintenance/Assets/AssetFacility_Transactions/FacilityTransactions/TransDetail.asp?parm=10759&amp;facility_trans_id=82335581&amp;" TargetMode="External"/><Relationship Id="rId4196" Type="http://schemas.openxmlformats.org/officeDocument/2006/relationships/hyperlink" Target="https://cdosuiteplus.us.bank-dns.com/Apps/DealMaintenance/Assets/AssetFacility_Transactions/Loans/AssetLoan_Transactions/Transactions/TransDetail.asp?parm=10759&amp;issue_trans_id=120695472&amp;" TargetMode="External"/><Relationship Id="rId410" Type="http://schemas.openxmlformats.org/officeDocument/2006/relationships/hyperlink" Target="https://cdosuiteplus.us.bank-dns.com/Apps/DealMaintenance/Assets/AssetFacility_Transactions/FacilityTransactions/TransDetail.asp?parm=10759&amp;facility_trans_id=70417048&amp;" TargetMode="External"/><Relationship Id="rId1997" Type="http://schemas.openxmlformats.org/officeDocument/2006/relationships/hyperlink" Target="https://cdosuiteplus.us.bank-dns.com/Apps/DealMaintenance/Transactions/NonIssueTransactions/EntTransItem.asp?&amp;parm=10759&amp;ent_trans_id=2448844&amp;" TargetMode="External"/><Relationship Id="rId4056" Type="http://schemas.openxmlformats.org/officeDocument/2006/relationships/hyperlink" Target="https://cdosuiteplus.us.bank-dns.com/Apps/DealMaintenance/Assets/AssetFacility_Transactions/Loans/AssetLoan_Transactions/Transactions/TransDetail.asp?parm=10759&amp;issue_trans_id=124553358&amp;" TargetMode="External"/><Relationship Id="rId1857" Type="http://schemas.openxmlformats.org/officeDocument/2006/relationships/hyperlink" Target="https://cdosuiteplus.us.bank-dns.com/Apps/DealMaintenance/Assets/AssetFacility_Transactions/FacilityTransactions/TransDetail.asp?parm=10759&amp;facility_trans_id=89847829&amp;" TargetMode="External"/><Relationship Id="rId2908" Type="http://schemas.openxmlformats.org/officeDocument/2006/relationships/hyperlink" Target="https://cdosuiteplus.us.bank-dns.com/Apps/DealMaintenance/Assets/AssetFacility_Transactions/Loans/AssetLoan_Transactions/Transactions/TransDetail.asp?parm=10759&amp;issue_trans_id=100559985&amp;" TargetMode="External"/><Relationship Id="rId4263" Type="http://schemas.openxmlformats.org/officeDocument/2006/relationships/hyperlink" Target="https://cdosuiteplus.us.bank-dns.com/Apps/DealMaintenance/Assets/AssetFacility_Transactions/Loans/AssetLoan_Transactions/Transactions/TransDetail.asp?parm=10759&amp;issue_trans_id=126145701&amp;" TargetMode="External"/><Relationship Id="rId1717" Type="http://schemas.openxmlformats.org/officeDocument/2006/relationships/hyperlink" Target="https://cdosuiteplus.us.bank-dns.com/Apps/DealMaintenance/Assets/AssetFacility_Transactions/Loans/AssetLoan_Transactions/Transactions/TransDetail.asp?parm=10759&amp;issue_trans_id=89462912&amp;" TargetMode="External"/><Relationship Id="rId1924" Type="http://schemas.openxmlformats.org/officeDocument/2006/relationships/hyperlink" Target="https://cdosuiteplus.us.bank-dns.com/Apps/DealMaintenance/Assets/AssetFacility_Transactions/FacilityTransactions/TransDetail.asp?parm=10759&amp;facility_trans_id=91020302&amp;" TargetMode="External"/><Relationship Id="rId3072" Type="http://schemas.openxmlformats.org/officeDocument/2006/relationships/hyperlink" Target="https://cdosuiteplus.us.bank-dns.com/Apps/DealMaintenance/Assets/AssetFacility_Transactions/FacilityTransactions/TransDetail.asp?parm=10759&amp;facility_trans_id=107231301&amp;" TargetMode="External"/><Relationship Id="rId4123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1866&amp;" TargetMode="External"/><Relationship Id="rId3889" Type="http://schemas.openxmlformats.org/officeDocument/2006/relationships/hyperlink" Target="https://cdosuiteplus.us.bank-dns.com/Apps/DealMaintenance/Assets/AssetFacility_Transactions/Loans/AssetLoan_Transactions/Transactions/TransDetail.asp?parm=10759&amp;issue_trans_id=116558986&amp;" TargetMode="External"/><Relationship Id="rId2698" Type="http://schemas.openxmlformats.org/officeDocument/2006/relationships/hyperlink" Target="https://cdosuiteplus.us.bank-dns.com/Apps/DealMaintenance/Assets/AssetFacility_Transactions/FacilityTransactions/TransDetail.asp?parm=10759&amp;facility_trans_id=101179674&amp;" TargetMode="External"/><Relationship Id="rId3749" Type="http://schemas.openxmlformats.org/officeDocument/2006/relationships/hyperlink" Target="https://cdosuiteplus.us.bank-dns.com/Apps/DealMaintenance/Transactions/NonIssueTransactions/EntTransItem.asp?&amp;parm=10759&amp;ent_trans_id=2976541&amp;" TargetMode="External"/><Relationship Id="rId3956" Type="http://schemas.openxmlformats.org/officeDocument/2006/relationships/hyperlink" Target="https://cdosuiteplus.us.bank-dns.com/Apps/DealMaintenance/Assets/AssetFacility_Transactions/FacilityTransactions/TransDetail.asp?parm=10759&amp;facility_trans_id=122904285&amp;" TargetMode="External"/><Relationship Id="rId877" Type="http://schemas.openxmlformats.org/officeDocument/2006/relationships/hyperlink" Target="https://cdosuiteplus.us.bank-dns.com/Apps/DealMaintenance/Assets/AssetFacility_Transactions/Loans/AssetLoan_Transactions/Transactions/TransDetail.asp?parm=10759&amp;issue_trans_id=77267966&amp;" TargetMode="External"/><Relationship Id="rId2558" Type="http://schemas.openxmlformats.org/officeDocument/2006/relationships/hyperlink" Target="https://cdosuiteplus.us.bank-dns.com/Apps/DealMaintenance/Assets/AssetFacility_Transactions/Loans/AssetLoan_Transactions/Transactions/TransDetail.asp?parm=10759&amp;issue_trans_id=96251830&amp;" TargetMode="External"/><Relationship Id="rId2765" Type="http://schemas.openxmlformats.org/officeDocument/2006/relationships/hyperlink" Target="https://cdosuiteplus.us.bank-dns.com/Apps/DealMaintenance/Assets/AssetFacility_Transactions/FacilityTransactions/TransDetail.asp?parm=10759&amp;facility_trans_id=102436733&amp;" TargetMode="External"/><Relationship Id="rId2972" Type="http://schemas.openxmlformats.org/officeDocument/2006/relationships/hyperlink" Target="https://cdosuiteplus.us.bank-dns.com/Apps/DealMaintenance/Assets/AssetFacility_Transactions/Loans/AssetLoan_Transactions/Transactions/TransDetail.asp?parm=10759&amp;issue_trans_id=106319492&amp;" TargetMode="External"/><Relationship Id="rId3609" Type="http://schemas.openxmlformats.org/officeDocument/2006/relationships/hyperlink" Target="https://cdosuiteplus.us.bank-dns.com/Apps/DealMaintenance/Assets/AssetFacility_Transactions/Loans/AssetLoan_Transactions/Transactions/TransDetail.asp?parm=10759&amp;issue_trans_id=114818609&amp;" TargetMode="External"/><Relationship Id="rId3816" Type="http://schemas.openxmlformats.org/officeDocument/2006/relationships/hyperlink" Target="https://cdosuiteplus.us.bank-dns.com/Apps/DealMaintenance/Assets/AssetFacility_Transactions/Loans/AssetLoan_Transactions/Transactions/TransDetail.asp?parm=10759&amp;issue_trans_id=120589644&amp;" TargetMode="External"/><Relationship Id="rId737" Type="http://schemas.openxmlformats.org/officeDocument/2006/relationships/hyperlink" Target="https://cdosuiteplus.us.bank-dns.com/Apps/DealMaintenance/Assets/AssetFacility_Transactions/FacilityTransactions/TransDetail.asp?parm=10759&amp;facility_trans_id=74833168&amp;" TargetMode="External"/><Relationship Id="rId944" Type="http://schemas.openxmlformats.org/officeDocument/2006/relationships/hyperlink" Target="https://cdosuiteplus.us.bank-dns.com/Apps/DealMaintenance/Assets/AssetFacility_Transactions/Loans/AssetLoan_Transactions/Transactions/TransDetail.asp?parm=10759&amp;issue_trans_id=80462355&amp;" TargetMode="External"/><Relationship Id="rId1367" Type="http://schemas.openxmlformats.org/officeDocument/2006/relationships/hyperlink" Target="https://cdosuiteplus.us.bank-dns.com/Apps/DealMaintenance/Assets/AssetFacility_Transactions/Loans/AssetLoan_Transactions/Transactions/TransDetail.asp?parm=10759&amp;issue_trans_id=81799360&amp;" TargetMode="External"/><Relationship Id="rId1574" Type="http://schemas.openxmlformats.org/officeDocument/2006/relationships/hyperlink" Target="https://cdosuiteplus.us.bank-dns.com/Apps/DealMaintenance/Assets/AssetFacility_Transactions/Loans/AssetLoan_Transactions/Transactions/TransDetail.asp?parm=10759&amp;issue_trans_id=87266238&amp;" TargetMode="External"/><Relationship Id="rId1781" Type="http://schemas.openxmlformats.org/officeDocument/2006/relationships/hyperlink" Target="https://cdosuiteplus.us.bank-dns.com/Apps/DealMaintenance/Assets/AssetFacility_Transactions/FacilityTransactions/TransDetail.asp?parm=10759&amp;facility_trans_id=89810372&amp;" TargetMode="External"/><Relationship Id="rId2418" Type="http://schemas.openxmlformats.org/officeDocument/2006/relationships/hyperlink" Target="https://cdosuiteplus.us.bank-dns.com/Apps/DealMaintenance/Assets/AssetFacility_Transactions/Loans/AssetLoan_Transactions/Transactions/TransDetail.asp?parm=10759&amp;issue_trans_id=95247549&amp;" TargetMode="External"/><Relationship Id="rId2625" Type="http://schemas.openxmlformats.org/officeDocument/2006/relationships/hyperlink" Target="https://cdosuiteplus.us.bank-dns.com/Apps/DealMaintenance/Assets/AssetFacility_Transactions/Loans/AssetLoan_Transactions/Transactions/TransDetail.asp?parm=10759&amp;issue_trans_id=98907047&amp;" TargetMode="External"/><Relationship Id="rId2832" Type="http://schemas.openxmlformats.org/officeDocument/2006/relationships/hyperlink" Target="https://cdosuiteplus.us.bank-dns.com/Apps/DealMaintenance/Assets/AssetFacility_Transactions/FacilityTransactions/TransDetail.asp?parm=10759&amp;facility_trans_id=103570762&amp;" TargetMode="External"/><Relationship Id="rId73" Type="http://schemas.openxmlformats.org/officeDocument/2006/relationships/hyperlink" Target="https://cdosuiteplus.us.bank-dns.com/Apps/DealMaintenance/Assets/AssetFacility_Transactions/Loans/AssetLoan_Transactions/Transactions/TransDetail.asp?parm=10759&amp;issue_trans_id=63368305&amp;" TargetMode="External"/><Relationship Id="rId804" Type="http://schemas.openxmlformats.org/officeDocument/2006/relationships/hyperlink" Target="https://cdosuiteplus.us.bank-dns.com/Apps/DealMaintenance/Assets/AssetFacility_Transactions/Loans/AssetLoan_Transactions/Transactions/TransDetail.asp?parm=10759&amp;issue_trans_id=74670822&amp;" TargetMode="External"/><Relationship Id="rId1227" Type="http://schemas.openxmlformats.org/officeDocument/2006/relationships/hyperlink" Target="https://cdosuiteplus.us.bank-dns.com/Apps/DealMaintenance/Assets/AssetFacility_Transactions/Loans/AssetLoan_Transactions/Transactions/TransDetail.asp?parm=10759&amp;issue_trans_id=83163894&amp;" TargetMode="External"/><Relationship Id="rId1434" Type="http://schemas.openxmlformats.org/officeDocument/2006/relationships/hyperlink" Target="https://cdosuiteplus.us.bank-dns.com/Apps/DealMaintenance/Assets/AssetFacility_Transactions/FacilityTransactions/TransDetail.asp?parm=10759&amp;facility_trans_id=86510347&amp;" TargetMode="External"/><Relationship Id="rId1641" Type="http://schemas.openxmlformats.org/officeDocument/2006/relationships/hyperlink" Target="https://cdosuiteplus.us.bank-dns.com/Apps/DealMaintenance/Assets/AssetFacility_Transactions/FacilityTransactions/TransDetail.asp?parm=10759&amp;facility_trans_id=87518368&amp;" TargetMode="External"/><Relationship Id="rId1501" Type="http://schemas.openxmlformats.org/officeDocument/2006/relationships/hyperlink" Target="https://cdosuiteplus.us.bank-dns.com/Apps/DealMaintenance/Assets/AssetFacility_Transactions/Loans/AssetLoan_Transactions/Transactions/TransDetail.asp?parm=10759&amp;issue_trans_id=84303156&amp;" TargetMode="External"/><Relationship Id="rId3399" Type="http://schemas.openxmlformats.org/officeDocument/2006/relationships/hyperlink" Target="https://cdosuiteplus.us.bank-dns.com/Apps/DealMaintenance/Assets/AssetFacility_Transactions/Loans/AssetLoan_Transactions/Transactions/TransDetail.asp?parm=10759&amp;issue_trans_id=109452493&amp;" TargetMode="External"/><Relationship Id="rId3259" Type="http://schemas.openxmlformats.org/officeDocument/2006/relationships/hyperlink" Target="https://cdosuiteplus.us.bank-dns.com/Apps/DealMaintenance/Assets/AssetFacility_Transactions/Loans/AssetLoan_Transactions/Transactions/TransDetail.asp?parm=10759&amp;issue_trans_id=109299629&amp;" TargetMode="External"/><Relationship Id="rId3466" Type="http://schemas.openxmlformats.org/officeDocument/2006/relationships/hyperlink" Target="https://cdosuiteplus.us.bank-dns.com/Apps/DealMaintenance/Assets/AssetFacility_Transactions/FacilityTransactions/TransDetail.asp?parm=10759&amp;facility_trans_id=114309458&amp;" TargetMode="External"/><Relationship Id="rId387" Type="http://schemas.openxmlformats.org/officeDocument/2006/relationships/hyperlink" Target="https://cdosuiteplus.us.bank-dns.com/Apps/DealMaintenance/Assets/AssetFacility_Transactions/FacilityTransactions/TransDetail.asp?parm=10759&amp;facility_trans_id=69926146&amp;" TargetMode="External"/><Relationship Id="rId594" Type="http://schemas.openxmlformats.org/officeDocument/2006/relationships/hyperlink" Target="https://cdosuiteplus.us.bank-dns.com/Apps/DealMaintenance/Assets/AssetFacility_Transactions/FacilityTransactions/TransDetail.asp?parm=10759&amp;facility_trans_id=74584282&amp;" TargetMode="External"/><Relationship Id="rId2068" Type="http://schemas.openxmlformats.org/officeDocument/2006/relationships/hyperlink" Target="https://cdosuiteplus.us.bank-dns.com/Apps/DealMaintenance/Assets/AssetFacility_Transactions/Loans/AssetLoan_Transactions/Transactions/TransDetail.asp?parm=10759&amp;issue_trans_id=88970902&amp;" TargetMode="External"/><Relationship Id="rId2275" Type="http://schemas.openxmlformats.org/officeDocument/2006/relationships/hyperlink" Target="https://cdosuiteplus.us.bank-dns.com/Apps/DealMaintenance/Assets/AssetFacility_Transactions/FacilityTransactions/TransDetail.asp?parm=10759&amp;facility_trans_id=94104441&amp;" TargetMode="External"/><Relationship Id="rId3119" Type="http://schemas.openxmlformats.org/officeDocument/2006/relationships/hyperlink" Target="https://cdosuiteplus.us.bank-dns.com/Apps/DealMaintenance/Transactions/NonIssueTransactions/EntTransItem.asp?&amp;parm=10759&amp;ent_trans_id=2761139&amp;" TargetMode="External"/><Relationship Id="rId3326" Type="http://schemas.openxmlformats.org/officeDocument/2006/relationships/hyperlink" Target="https://cdosuiteplus.us.bank-dns.com/Apps/DealMaintenance/Assets/AssetFacility_Transactions/Loans/AssetLoan_Transactions/Transactions/TransDetail.asp?parm=10759&amp;issue_trans_id=109703167&amp;" TargetMode="External"/><Relationship Id="rId3673" Type="http://schemas.openxmlformats.org/officeDocument/2006/relationships/hyperlink" Target="https://cdosuiteplus.us.bank-dns.com/Apps/DealMaintenance/Assets/AssetFacility_Transactions/FacilityTransactions/TransDetail.asp?parm=10759&amp;facility_trans_id=117230262&amp;" TargetMode="External"/><Relationship Id="rId3880" Type="http://schemas.openxmlformats.org/officeDocument/2006/relationships/hyperlink" Target="https://cdosuiteplus.us.bank-dns.com/Apps/DealMaintenance/Assets/AssetFacility_Transactions/Loans/AssetLoan_Transactions/Transactions/TransDetail.asp?parm=10759&amp;issue_trans_id=121020737&amp;" TargetMode="External"/><Relationship Id="rId247" Type="http://schemas.openxmlformats.org/officeDocument/2006/relationships/hyperlink" Target="https://cdosuiteplus.us.bank-dns.com/Apps/DealMaintenance/Transactions/NonIssueTransactions/EntTransItem.asp?&amp;parm=10759&amp;ent_trans_id=1940127&amp;" TargetMode="External"/><Relationship Id="rId1084" Type="http://schemas.openxmlformats.org/officeDocument/2006/relationships/hyperlink" Target="https://cdosuiteplus.us.bank-dns.com/Apps/DealMaintenance/Assets/AssetFacility_Transactions/Loans/AssetLoan_Transactions/Transactions/TransDetail.asp?parm=10759&amp;issue_trans_id=78960545&amp;" TargetMode="External"/><Relationship Id="rId2482" Type="http://schemas.openxmlformats.org/officeDocument/2006/relationships/hyperlink" Target="https://cdosuiteplus.us.bank-dns.com/Apps/DealMaintenance/Assets/AssetFacility_Transactions/Loans/AssetLoan_Transactions/Transactions/TransDetail.asp?parm=10759&amp;issue_trans_id=95926125&amp;" TargetMode="External"/><Relationship Id="rId3533" Type="http://schemas.openxmlformats.org/officeDocument/2006/relationships/hyperlink" Target="https://cdosuiteplus.us.bank-dns.com/Apps/DealMaintenance/Assets/AssetFacility_Transactions/Loans/AssetLoan_Transactions/Transactions/TransDetail.asp?parm=10759&amp;issue_trans_id=114196457&amp;" TargetMode="External"/><Relationship Id="rId3740" Type="http://schemas.openxmlformats.org/officeDocument/2006/relationships/hyperlink" Target="https://cdosuiteplus.us.bank-dns.com/Apps/DealMaintenance/Assets/AssetFacility_Transactions/Loans/AssetLoan_Transactions/Transactions/TransDetail.asp?parm=10759&amp;issue_trans_id=118988348&amp;" TargetMode="External"/><Relationship Id="rId107" Type="http://schemas.openxmlformats.org/officeDocument/2006/relationships/hyperlink" Target="https://cdosuiteplus.us.bank-dns.com/Apps/DealMaintenance/Assets/AssetFacility_Transactions/FacilityTransactions/TransDetail.asp?parm=10759&amp;facility_trans_id=64506328&amp;" TargetMode="External"/><Relationship Id="rId454" Type="http://schemas.openxmlformats.org/officeDocument/2006/relationships/hyperlink" Target="https://cdosuiteplus.us.bank-dns.com/Apps/DealMaintenance/Assets/AssetFacility_Transactions/FacilityTransactions/TransDetail.asp?parm=10759&amp;facility_trans_id=71011878&amp;" TargetMode="External"/><Relationship Id="rId661" Type="http://schemas.openxmlformats.org/officeDocument/2006/relationships/hyperlink" Target="https://cdosuiteplus.us.bank-dns.com/Apps/DealMaintenance/Assets/AssetFacility_Transactions/FacilityTransactions/TransDetail.asp?parm=10759&amp;facility_trans_id=74621023&amp;" TargetMode="External"/><Relationship Id="rId1291" Type="http://schemas.openxmlformats.org/officeDocument/2006/relationships/hyperlink" Target="https://cdosuiteplus.us.bank-dns.com/Apps/DealMaintenance/Assets/AssetFacility_Transactions/FacilityTransactions/TransDetail.asp?parm=10759&amp;facility_trans_id=84601817&amp;" TargetMode="External"/><Relationship Id="rId2135" Type="http://schemas.openxmlformats.org/officeDocument/2006/relationships/hyperlink" Target="https://cdosuiteplus.us.bank-dns.com/Apps/DealMaintenance/Assets/AssetFacility_Transactions/FacilityTransactions/TransDetail.asp?parm=10759&amp;facility_trans_id=93071757&amp;" TargetMode="External"/><Relationship Id="rId2342" Type="http://schemas.openxmlformats.org/officeDocument/2006/relationships/hyperlink" Target="https://cdosuiteplus.us.bank-dns.com/Apps/DealMaintenance/Assets/AssetFacility_Transactions/FacilityTransactions/TransDetail.asp?parm=10759&amp;facility_trans_id=95489702&amp;" TargetMode="External"/><Relationship Id="rId3600" Type="http://schemas.openxmlformats.org/officeDocument/2006/relationships/hyperlink" Target="https://cdosuiteplus.us.bank-dns.com/Apps/DealMaintenance/Assets/AssetFacility_Transactions/FacilityTransactions/TransDetail.asp?parm=10759&amp;facility_trans_id=116350756&amp;" TargetMode="External"/><Relationship Id="rId314" Type="http://schemas.openxmlformats.org/officeDocument/2006/relationships/hyperlink" Target="https://cdosuiteplus.us.bank-dns.com/Apps/DealMaintenance/Assets/AssetFacility_Transactions/FacilityTransactions/TransDetail.asp?parm=10759&amp;facility_trans_id=68409395&amp;" TargetMode="External"/><Relationship Id="rId521" Type="http://schemas.openxmlformats.org/officeDocument/2006/relationships/hyperlink" Target="https://cdosuiteplus.us.bank-dns.com/Apps/DealMaintenance/Assets/AssetFacility_Transactions/Loans/AssetLoan_Transactions/Transactions/TransDetail.asp?parm=10759&amp;issue_trans_id=72744167&amp;" TargetMode="External"/><Relationship Id="rId1151" Type="http://schemas.openxmlformats.org/officeDocument/2006/relationships/hyperlink" Target="https://cdosuiteplus.us.bank-dns.com/Apps/DealMaintenance/Assets/AssetFacility_Transactions/FacilityTransactions/TransDetail.asp?parm=10759&amp;facility_trans_id=83680491&amp;" TargetMode="External"/><Relationship Id="rId2202" Type="http://schemas.openxmlformats.org/officeDocument/2006/relationships/hyperlink" Target="https://cdosuiteplus.us.bank-dns.com/Apps/DealMaintenance/Assets/AssetFacility_Transactions/FacilityTransactions/TransDetail.asp?parm=10759&amp;facility_trans_id=94373326&amp;" TargetMode="External"/><Relationship Id="rId1011" Type="http://schemas.openxmlformats.org/officeDocument/2006/relationships/hyperlink" Target="https://cdosuiteplus.us.bank-dns.com/Apps/DealMaintenance/Assets/AssetFacility_Transactions/Loans/AssetLoan_Transactions/Transactions/TransDetail.asp?parm=10759&amp;issue_trans_id=81920907&amp;" TargetMode="External"/><Relationship Id="rId1968" Type="http://schemas.openxmlformats.org/officeDocument/2006/relationships/hyperlink" Target="https://cdosuiteplus.us.bank-dns.com/Apps/DealMaintenance/Assets/AssetFacility_Transactions/Loans/AssetLoan_Transactions/Transactions/TransDetail.asp?parm=10759&amp;issue_trans_id=90746404&amp;" TargetMode="External"/><Relationship Id="rId4167" Type="http://schemas.openxmlformats.org/officeDocument/2006/relationships/hyperlink" Target="https://cdosuiteplus.us.bank-dns.com/Apps/DealMaintenance/Assets/AssetFacility_Transactions/Loans/AssetLoan_Transactions/Transactions/TransDetail.asp?parm=10759&amp;issue_trans_id=122924428&amp;" TargetMode="External"/><Relationship Id="rId3183" Type="http://schemas.openxmlformats.org/officeDocument/2006/relationships/hyperlink" Target="https://cdosuiteplus.us.bank-dns.com/Apps/DealMaintenance/Assets/AssetFacility_Transactions/Loans/AssetLoan_Transactions/Transactions/TransDetail.asp?parm=10759&amp;issue_trans_id=108324132&amp;" TargetMode="External"/><Relationship Id="rId3390" Type="http://schemas.openxmlformats.org/officeDocument/2006/relationships/hyperlink" Target="https://cdosuiteplus.us.bank-dns.com/Apps/DealMaintenance/Assets/AssetFacility_Transactions/Loans/AssetLoan_Transactions/Transactions/TransDetail.asp?parm=10759&amp;issue_trans_id=113063029&amp;" TargetMode="External"/><Relationship Id="rId4027" Type="http://schemas.openxmlformats.org/officeDocument/2006/relationships/hyperlink" Target="https://cdosuiteplus.us.bank-dns.com/Apps/DealMaintenance/Transactions/NonIssueTransactions/EntTransItem.asp?&amp;parm=10759&amp;ent_trans_id=3056555&amp;" TargetMode="External"/><Relationship Id="rId4234" Type="http://schemas.openxmlformats.org/officeDocument/2006/relationships/hyperlink" Target="https://cdosuiteplus.us.bank-dns.com/Apps/DealMaintenance/Assets/AssetFacility_Transactions/Loans/AssetLoan_Transactions/Transactions/TransDetail.asp?parm=10759&amp;issue_trans_id=126671731&amp;" TargetMode="External"/><Relationship Id="rId1828" Type="http://schemas.openxmlformats.org/officeDocument/2006/relationships/hyperlink" Target="https://cdosuiteplus.us.bank-dns.com/Apps/DealMaintenance/Assets/AssetFacility_Transactions/Loans/AssetLoan_Transactions/Transactions/TransDetail.asp?parm=10759&amp;issue_trans_id=89152442&amp;" TargetMode="External"/><Relationship Id="rId3043" Type="http://schemas.openxmlformats.org/officeDocument/2006/relationships/hyperlink" Target="https://cdosuiteplus.us.bank-dns.com/Apps/DealMaintenance/Assets/AssetFacility_Transactions/Loans/AssetLoan_Transactions/Transactions/TransDetail.asp?parm=10759&amp;issue_trans_id=103297177&amp;" TargetMode="External"/><Relationship Id="rId3250" Type="http://schemas.openxmlformats.org/officeDocument/2006/relationships/hyperlink" Target="https://cdosuiteplus.us.bank-dns.com/Apps/DealMaintenance/Assets/AssetFacility_Transactions/FacilityTransactions/TransDetail.asp?parm=10759&amp;facility_trans_id=110953424&amp;" TargetMode="External"/><Relationship Id="rId171" Type="http://schemas.openxmlformats.org/officeDocument/2006/relationships/hyperlink" Target="https://cdosuiteplus.us.bank-dns.com/Apps/DealMaintenance/Assets/AssetFacility_Transactions/FacilityTransactions/TransDetail.asp?parm=10759&amp;facility_trans_id=66186204&amp;" TargetMode="External"/><Relationship Id="rId4301" Type="http://schemas.openxmlformats.org/officeDocument/2006/relationships/hyperlink" Target="https://cdosuiteplus.us.bank-dns.com/Apps/DealMaintenance/Assets/AssetFacility_Transactions/Loans/AssetLoan_Transactions/Transactions/TransDetail.asp?parm=10759&amp;issue_trans_id=123245107&amp;" TargetMode="External"/><Relationship Id="rId3110" Type="http://schemas.openxmlformats.org/officeDocument/2006/relationships/hyperlink" Target="https://cdosuiteplus.us.bank-dns.com/Apps/DealMaintenance/Assets/AssetFacility_Transactions/Loans/AssetLoan_Transactions/Transactions/TransDetail.asp?parm=10759&amp;issue_trans_id=107751094&amp;" TargetMode="External"/><Relationship Id="rId988" Type="http://schemas.openxmlformats.org/officeDocument/2006/relationships/hyperlink" Target="https://cdosuiteplus.us.bank-dns.com/Apps/DealMaintenance/Assets/AssetFacility_Transactions/Loans/AssetLoan_Transactions/Transactions/TransDetail.asp?parm=10759&amp;issue_trans_id=80275067&amp;" TargetMode="External"/><Relationship Id="rId2669" Type="http://schemas.openxmlformats.org/officeDocument/2006/relationships/hyperlink" Target="https://cdosuiteplus.us.bank-dns.com/Apps/DealMaintenance/Assets/AssetFacility_Transactions/Loans/AssetLoan_Transactions/Transactions/TransDetail.asp?parm=10759&amp;issue_trans_id=100504524&amp;" TargetMode="External"/><Relationship Id="rId2876" Type="http://schemas.openxmlformats.org/officeDocument/2006/relationships/hyperlink" Target="https://cdosuiteplus.us.bank-dns.com/Apps/DealMaintenance/Assets/AssetFacility_Transactions/FacilityTransactions/TransDetail.asp?parm=10759&amp;facility_trans_id=103703814&amp;" TargetMode="External"/><Relationship Id="rId3927" Type="http://schemas.openxmlformats.org/officeDocument/2006/relationships/hyperlink" Target="https://cdosuiteplus.us.bank-dns.com/Apps/DealMaintenance/Assets/AssetFacility_Transactions/Loans/AssetLoan_Transactions/Transactions/TransDetail.asp?parm=10759&amp;issue_trans_id=121227633&amp;" TargetMode="External"/><Relationship Id="rId848" Type="http://schemas.openxmlformats.org/officeDocument/2006/relationships/hyperlink" Target="https://cdosuiteplus.us.bank-dns.com/Apps/DealMaintenance/Assets/AssetFacility_Transactions/FacilityTransactions/TransDetail.asp?parm=10759&amp;facility_trans_id=77351105&amp;" TargetMode="External"/><Relationship Id="rId1478" Type="http://schemas.openxmlformats.org/officeDocument/2006/relationships/hyperlink" Target="https://cdosuiteplus.us.bank-dns.com/Apps/DealMaintenance/Assets/AssetFacility_Transactions/Loans/AssetLoan_Transactions/Transactions/TransDetail.asp?parm=10759&amp;issue_trans_id=83549291&amp;" TargetMode="External"/><Relationship Id="rId1685" Type="http://schemas.openxmlformats.org/officeDocument/2006/relationships/hyperlink" Target="https://cdosuiteplus.us.bank-dns.com/Apps/DealMaintenance/Assets/AssetFacility_Transactions/FacilityTransactions/TransDetail.asp?parm=10759&amp;facility_trans_id=88513307&amp;" TargetMode="External"/><Relationship Id="rId1892" Type="http://schemas.openxmlformats.org/officeDocument/2006/relationships/hyperlink" Target="https://cdosuiteplus.us.bank-dns.com/Apps/DealMaintenance/Assets/AssetFacility_Transactions/Loans/AssetLoan_Transactions/Transactions/TransDetail.asp?parm=10759&amp;issue_trans_id=89475644&amp;" TargetMode="External"/><Relationship Id="rId2529" Type="http://schemas.openxmlformats.org/officeDocument/2006/relationships/hyperlink" Target="https://cdosuiteplus.us.bank-dns.com/Apps/DealMaintenance/Assets/AssetFacility_Transactions/FacilityTransactions/TransDetail.asp?parm=10759&amp;facility_trans_id=97682884&amp;" TargetMode="External"/><Relationship Id="rId2736" Type="http://schemas.openxmlformats.org/officeDocument/2006/relationships/hyperlink" Target="https://cdosuiteplus.us.bank-dns.com/Apps/DealMaintenance/Assets/AssetFacility_Transactions/Loans/AssetLoan_Transactions/Transactions/TransDetail.asp?parm=10759&amp;issue_trans_id=100517898&amp;" TargetMode="External"/><Relationship Id="rId4091" Type="http://schemas.openxmlformats.org/officeDocument/2006/relationships/hyperlink" Target="https://cdosuiteplus.us.bank-dns.com/Apps/DealMaintenance/Assets/AssetFacility_Transactions/FacilityTransactions/TransDetail.asp?parm=10759&amp;facility_trans_id=124991150&amp;" TargetMode="External"/><Relationship Id="rId708" Type="http://schemas.openxmlformats.org/officeDocument/2006/relationships/hyperlink" Target="https://cdosuiteplus.us.bank-dns.com/Apps/DealMaintenance/Assets/AssetFacility_Transactions/Loans/AssetLoan_Transactions/Transactions/TransDetail.asp?parm=10759&amp;issue_trans_id=73683655&amp;" TargetMode="External"/><Relationship Id="rId915" Type="http://schemas.openxmlformats.org/officeDocument/2006/relationships/hyperlink" Target="https://cdosuiteplus.us.bank-dns.com/Apps/DealMaintenance/Assets/AssetFacility_Transactions/Loans/AssetLoan_Transactions/Transactions/TransDetail.asp?parm=10759&amp;issue_trans_id=78475994&amp;" TargetMode="External"/><Relationship Id="rId1338" Type="http://schemas.openxmlformats.org/officeDocument/2006/relationships/hyperlink" Target="https://cdosuiteplus.us.bank-dns.com/Apps/DealMaintenance/Assets/AssetFacility_Transactions/FacilityTransactions/TransDetail.asp?parm=10759&amp;facility_trans_id=85954689&amp;" TargetMode="External"/><Relationship Id="rId1545" Type="http://schemas.openxmlformats.org/officeDocument/2006/relationships/hyperlink" Target="https://cdosuiteplus.us.bank-dns.com/Apps/DealMaintenance/Assets/AssetFacility_Transactions/FacilityTransactions/TransDetail.asp?parm=10759&amp;facility_trans_id=87119111&amp;" TargetMode="External"/><Relationship Id="rId2943" Type="http://schemas.openxmlformats.org/officeDocument/2006/relationships/hyperlink" Target="https://cdosuiteplus.us.bank-dns.com/Apps/DealMaintenance/Assets/AssetFacility_Transactions/FacilityTransactions/TransDetail.asp?parm=10759&amp;facility_trans_id=105121341&amp;" TargetMode="External"/><Relationship Id="rId1405" Type="http://schemas.openxmlformats.org/officeDocument/2006/relationships/hyperlink" Target="https://cdosuiteplus.us.bank-dns.com/Apps/DealMaintenance/Assets/AssetFacility_Transactions/FacilityTransactions/TransDetail.asp?parm=10759&amp;facility_trans_id=86484644&amp;" TargetMode="External"/><Relationship Id="rId1752" Type="http://schemas.openxmlformats.org/officeDocument/2006/relationships/hyperlink" Target="https://cdosuiteplus.us.bank-dns.com/Apps/DealMaintenance/Assets/AssetFacility_Transactions/FacilityTransactions/TransDetail.asp?parm=10759&amp;facility_trans_id=89474836&amp;" TargetMode="External"/><Relationship Id="rId2803" Type="http://schemas.openxmlformats.org/officeDocument/2006/relationships/hyperlink" Target="https://cdosuiteplus.us.bank-dns.com/Apps/DealMaintenance/Assets/AssetFacility_Transactions/FacilityTransactions/TransDetail.asp?parm=10759&amp;facility_trans_id=101482246&amp;" TargetMode="External"/><Relationship Id="rId44" Type="http://schemas.openxmlformats.org/officeDocument/2006/relationships/hyperlink" Target="https://cdosuiteplus.us.bank-dns.com/Apps/DealMaintenance/Assets/AssetFacility_Transactions/FacilityTransactions/TransDetail.asp?parm=10759&amp;facility_trans_id=63289281&amp;" TargetMode="External"/><Relationship Id="rId1612" Type="http://schemas.openxmlformats.org/officeDocument/2006/relationships/hyperlink" Target="https://cdosuiteplus.us.bank-dns.com/Apps/DealMaintenance/Assets/AssetFacility_Transactions/Loans/AssetLoan_Transactions/Transactions/TransDetail.asp?parm=10759&amp;issue_trans_id=86839816&amp;" TargetMode="External"/><Relationship Id="rId498" Type="http://schemas.openxmlformats.org/officeDocument/2006/relationships/hyperlink" Target="https://cdosuiteplus.us.bank-dns.com/Apps/DealMaintenance/Assets/AssetFacility_Transactions/FacilityTransactions/TransDetail.asp?parm=10759&amp;facility_trans_id=71218024&amp;" TargetMode="External"/><Relationship Id="rId2179" Type="http://schemas.openxmlformats.org/officeDocument/2006/relationships/hyperlink" Target="https://cdosuiteplus.us.bank-dns.com/Apps/DealMaintenance/Assets/AssetFacility_Transactions/FacilityTransactions/TransDetail.asp?parm=10759&amp;facility_trans_id=93487191&amp;" TargetMode="External"/><Relationship Id="rId3577" Type="http://schemas.openxmlformats.org/officeDocument/2006/relationships/hyperlink" Target="https://cdosuiteplus.us.bank-dns.com/Apps/DealMaintenance/Assets/AssetFacility_Transactions/FacilityTransactions/TransDetail.asp?parm=10759&amp;facility_trans_id=116197153&amp;" TargetMode="External"/><Relationship Id="rId3784" Type="http://schemas.openxmlformats.org/officeDocument/2006/relationships/hyperlink" Target="https://cdosuiteplus.us.bank-dns.com/Apps/DealMaintenance/Assets/AssetFacility_Transactions/Loans/AssetLoan_Transactions/Transactions/TransDetail.asp?parm=10759&amp;issue_trans_id=118936401&amp;" TargetMode="External"/><Relationship Id="rId3991" Type="http://schemas.openxmlformats.org/officeDocument/2006/relationships/hyperlink" Target="https://cdosuiteplus.us.bank-dns.com/Apps/DealMaintenance/Assets/AssetFacility_Transactions/Loans/AssetLoan_Transactions/Transactions/TransDetail.asp?parm=10759&amp;issue_trans_id=118482679&amp;" TargetMode="External"/><Relationship Id="rId2386" Type="http://schemas.openxmlformats.org/officeDocument/2006/relationships/hyperlink" Target="https://cdosuiteplus.us.bank-dns.com/Apps/DealMaintenance/Assets/AssetFacility_Transactions/Loans/AssetLoan_Transactions/Transactions/TransDetail.asp?parm=10759&amp;issue_trans_id=95108748&amp;" TargetMode="External"/><Relationship Id="rId2593" Type="http://schemas.openxmlformats.org/officeDocument/2006/relationships/hyperlink" Target="https://cdosuiteplus.us.bank-dns.com/Apps/DealMaintenance/Assets/AssetFacility_Transactions/Loans/AssetLoan_Transactions/Transactions/TransDetail.asp?parm=10759&amp;issue_trans_id=94461544&amp;" TargetMode="External"/><Relationship Id="rId3437" Type="http://schemas.openxmlformats.org/officeDocument/2006/relationships/hyperlink" Target="https://cdosuiteplus.us.bank-dns.com/Apps/DealMaintenance/Assets/AssetFacility_Transactions/FacilityTransactions/TransDetail.asp?parm=10759&amp;facility_trans_id=113999020&amp;" TargetMode="External"/><Relationship Id="rId3644" Type="http://schemas.openxmlformats.org/officeDocument/2006/relationships/hyperlink" Target="https://cdosuiteplus.us.bank-dns.com/Apps/DealMaintenance/Assets/AssetFacility_Transactions/Loans/AssetLoan_Transactions/Transactions/TransDetail.asp?parm=10759&amp;issue_trans_id=114609456&amp;" TargetMode="External"/><Relationship Id="rId3851" Type="http://schemas.openxmlformats.org/officeDocument/2006/relationships/hyperlink" Target="https://cdosuiteplus.us.bank-dns.com/Apps/DealMaintenance/Assets/AssetFacility_Transactions/Loans/AssetLoan_Transactions/Transactions/TransDetail.asp?parm=10759&amp;issue_trans_id=116092588&amp;" TargetMode="External"/><Relationship Id="rId358" Type="http://schemas.openxmlformats.org/officeDocument/2006/relationships/hyperlink" Target="https://cdosuiteplus.us.bank-dns.com/Apps/DealMaintenance/Assets/AssetFacility_Transactions/FacilityTransactions/TransDetail.asp?parm=10759&amp;facility_trans_id=69128683&amp;" TargetMode="External"/><Relationship Id="rId565" Type="http://schemas.openxmlformats.org/officeDocument/2006/relationships/hyperlink" Target="https://cdosuiteplus.us.bank-dns.com/Apps/DealMaintenance/Assets/AssetFacility_Transactions/Loans/AssetLoan_Transactions/Transactions/TransDetail.asp?parm=10759&amp;issue_trans_id=70194526&amp;" TargetMode="External"/><Relationship Id="rId772" Type="http://schemas.openxmlformats.org/officeDocument/2006/relationships/hyperlink" Target="https://cdosuiteplus.us.bank-dns.com/Apps/DealMaintenance/Assets/AssetFacility_Transactions/FacilityTransactions/TransDetail.asp?parm=10759&amp;facility_trans_id=77654537&amp;" TargetMode="External"/><Relationship Id="rId1195" Type="http://schemas.openxmlformats.org/officeDocument/2006/relationships/hyperlink" Target="https://cdosuiteplus.us.bank-dns.com/Apps/DealMaintenance/Assets/AssetFacility_Transactions/Loans/AssetLoan_Transactions/Transactions/TransDetail.asp?parm=10759&amp;issue_trans_id=83656077&amp;" TargetMode="External"/><Relationship Id="rId2039" Type="http://schemas.openxmlformats.org/officeDocument/2006/relationships/hyperlink" Target="https://cdosuiteplus.us.bank-dns.com/Apps/DealMaintenance/Assets/AssetFacility_Transactions/FacilityTransactions/TransDetail.asp?parm=10759&amp;facility_trans_id=92564161&amp;" TargetMode="External"/><Relationship Id="rId2246" Type="http://schemas.openxmlformats.org/officeDocument/2006/relationships/hyperlink" Target="https://cdosuiteplus.us.bank-dns.com/Apps/DealMaintenance/Assets/AssetFacility_Transactions/FacilityTransactions/TransDetail.asp?parm=10759&amp;facility_trans_id=94385390&amp;" TargetMode="External"/><Relationship Id="rId2453" Type="http://schemas.openxmlformats.org/officeDocument/2006/relationships/hyperlink" Target="https://cdosuiteplus.us.bank-dns.com/Apps/DealMaintenance/Assets/AssetFacility_Transactions/Loans/AssetLoan_Transactions/Transactions/TransDetail.asp?parm=10759&amp;issue_trans_id=93948345&amp;" TargetMode="External"/><Relationship Id="rId2660" Type="http://schemas.openxmlformats.org/officeDocument/2006/relationships/hyperlink" Target="https://cdosuiteplus.us.bank-dns.com/Apps/DealMaintenance/Assets/AssetFacility_Transactions/Loans/AssetLoan_Transactions/Transactions/TransDetail.asp?parm=10759&amp;issue_trans_id=96265245&amp;" TargetMode="External"/><Relationship Id="rId3504" Type="http://schemas.openxmlformats.org/officeDocument/2006/relationships/hyperlink" Target="https://cdosuiteplus.us.bank-dns.com/Apps/DealMaintenance/Assets/AssetFacility_Transactions/Loans/AssetLoan_Transactions/Transactions/TransDetail.asp?parm=10759&amp;issue_trans_id=110207477&amp;" TargetMode="External"/><Relationship Id="rId3711" Type="http://schemas.openxmlformats.org/officeDocument/2006/relationships/hyperlink" Target="https://cdosuiteplus.us.bank-dns.com/Apps/DealMaintenance/Assets/AssetFacility_Transactions/Loans/AssetLoan_Transactions/Transactions/TransDetail.asp?parm=10759&amp;issue_trans_id=117643893&amp;" TargetMode="External"/><Relationship Id="rId218" Type="http://schemas.openxmlformats.org/officeDocument/2006/relationships/hyperlink" Target="https://cdosuiteplus.us.bank-dns.com/Apps/DealMaintenance/Assets/AssetFacility_Transactions/FacilityTransactions/TransDetail.asp?parm=10759&amp;facility_trans_id=66946792&amp;" TargetMode="External"/><Relationship Id="rId425" Type="http://schemas.openxmlformats.org/officeDocument/2006/relationships/hyperlink" Target="https://cdosuiteplus.us.bank-dns.com/Apps/DealMaintenance/Assets/AssetFacility_Transactions/Loans/AssetLoan_Transactions/Transactions/TransDetail.asp?parm=10759&amp;issue_trans_id=68419206&amp;" TargetMode="External"/><Relationship Id="rId632" Type="http://schemas.openxmlformats.org/officeDocument/2006/relationships/hyperlink" Target="https://cdosuiteplus.us.bank-dns.com/Apps/DealMaintenance/Assets/AssetFacility_Transactions/FacilityTransactions/TransDetail.asp?parm=10759&amp;facility_trans_id=73946865&amp;" TargetMode="External"/><Relationship Id="rId1055" Type="http://schemas.openxmlformats.org/officeDocument/2006/relationships/hyperlink" Target="https://cdosuiteplus.us.bank-dns.com/Apps/DealMaintenance/Assets/AssetFacility_Transactions/Loans/AssetLoan_Transactions/Transactions/TransDetail.asp?parm=10759&amp;issue_trans_id=77888425&amp;" TargetMode="External"/><Relationship Id="rId1262" Type="http://schemas.openxmlformats.org/officeDocument/2006/relationships/hyperlink" Target="https://cdosuiteplus.us.bank-dns.com/Apps/DealMaintenance/Assets/AssetFacility_Transactions/FacilityTransactions/TransDetail.asp?parm=10759&amp;facility_trans_id=84531172&amp;" TargetMode="External"/><Relationship Id="rId2106" Type="http://schemas.openxmlformats.org/officeDocument/2006/relationships/hyperlink" Target="https://cdosuiteplus.us.bank-dns.com/Apps/DealMaintenance/Assets/AssetFacility_Transactions/Loans/AssetLoan_Transactions/Transactions/TransDetail.asp?parm=10759&amp;issue_trans_id=89258661&amp;" TargetMode="External"/><Relationship Id="rId2313" Type="http://schemas.openxmlformats.org/officeDocument/2006/relationships/hyperlink" Target="https://cdosuiteplus.us.bank-dns.com/Apps/DealMaintenance/Assets/AssetFacility_Transactions/Loans/AssetLoan_Transactions/Transactions/TransDetail.asp?parm=10759&amp;issue_trans_id=93072311&amp;" TargetMode="External"/><Relationship Id="rId2520" Type="http://schemas.openxmlformats.org/officeDocument/2006/relationships/hyperlink" Target="https://cdosuiteplus.us.bank-dns.com/Apps/DealMaintenance/Assets/AssetFacility_Transactions/Loans/AssetLoan_Transactions/Transactions/TransDetail.asp?parm=10759&amp;issue_trans_id=98351573&amp;" TargetMode="External"/><Relationship Id="rId1122" Type="http://schemas.openxmlformats.org/officeDocument/2006/relationships/hyperlink" Target="https://cdosuiteplus.us.bank-dns.com/Apps/DealMaintenance/Assets/AssetFacility_Transactions/Loans/AssetLoan_Transactions/Transactions/TransDetail.asp?parm=10759&amp;issue_trans_id=81970902&amp;" TargetMode="External"/><Relationship Id="rId4278" Type="http://schemas.openxmlformats.org/officeDocument/2006/relationships/hyperlink" Target="https://cdosuiteplus.us.bank-dns.com/Apps/DealMaintenance/Assets/AssetFacility_Transactions/FacilityTransactions/TransDetail.asp?parm=10759&amp;facility_trans_id=127716587&amp;" TargetMode="External"/><Relationship Id="rId3087" Type="http://schemas.openxmlformats.org/officeDocument/2006/relationships/hyperlink" Target="https://cdosuiteplus.us.bank-dns.com/Apps/DealMaintenance/Assets/AssetFacility_Transactions/FacilityTransactions/TransDetail.asp?parm=10759&amp;facility_trans_id=106320059&amp;" TargetMode="External"/><Relationship Id="rId3294" Type="http://schemas.openxmlformats.org/officeDocument/2006/relationships/hyperlink" Target="https://cdosuiteplus.us.bank-dns.com/Apps/DealMaintenance/Assets/AssetFacility_Transactions/Loans/AssetLoan_Transactions/Transactions/TransDetail.asp?parm=10759&amp;issue_trans_id=106996103&amp;" TargetMode="External"/><Relationship Id="rId4138" Type="http://schemas.openxmlformats.org/officeDocument/2006/relationships/hyperlink" Target="https://cdosuiteplus.us.bank-dns.com/Apps/DealMaintenance/Assets/AssetFacility_Transactions/FacilityTransactions/TransDetail.asp?parm=10759&amp;facility_trans_id=125795608&amp;" TargetMode="External"/><Relationship Id="rId1939" Type="http://schemas.openxmlformats.org/officeDocument/2006/relationships/hyperlink" Target="https://cdosuiteplus.us.bank-dns.com/Apps/DealMaintenance/Assets/AssetFacility_Transactions/Loans/AssetLoan_Transactions/Transactions/TransDetail.asp?parm=10759&amp;issue_trans_id=90400174&amp;" TargetMode="External"/><Relationship Id="rId3154" Type="http://schemas.openxmlformats.org/officeDocument/2006/relationships/hyperlink" Target="https://cdosuiteplus.us.bank-dns.com/Apps/DealMaintenance/Assets/AssetFacility_Transactions/Loans/AssetLoan_Transactions/Transactions/TransDetail.asp?parm=10759&amp;issue_trans_id=107395183&amp;" TargetMode="External"/><Relationship Id="rId3361" Type="http://schemas.openxmlformats.org/officeDocument/2006/relationships/hyperlink" Target="https://cdosuiteplus.us.bank-dns.com/Apps/DealMaintenance/Assets/AssetFacility_Transactions/Loans/AssetLoan_Transactions/Transactions/TransDetail.asp?parm=10759&amp;issue_trans_id=111632004&amp;" TargetMode="External"/><Relationship Id="rId4205" Type="http://schemas.openxmlformats.org/officeDocument/2006/relationships/hyperlink" Target="https://cdosuiteplus.us.bank-dns.com/Apps/DealMaintenance/Assets/AssetFacility_Transactions/FacilityTransactions/TransDetail.asp?parm=10759&amp;facility_trans_id=126349451&amp;" TargetMode="External"/><Relationship Id="rId282" Type="http://schemas.openxmlformats.org/officeDocument/2006/relationships/hyperlink" Target="https://cdosuiteplus.us.bank-dns.com/Apps/DealMaintenance/Assets/AssetFacility_Transactions/FacilityTransactions/TransDetail.asp?parm=10759&amp;facility_trans_id=67501041&amp;" TargetMode="External"/><Relationship Id="rId2170" Type="http://schemas.openxmlformats.org/officeDocument/2006/relationships/hyperlink" Target="https://cdosuiteplus.us.bank-dns.com/Apps/DealMaintenance/Assets/AssetFacility_Transactions/FacilityTransactions/TransDetail.asp?parm=10759&amp;facility_trans_id=93939304&amp;" TargetMode="External"/><Relationship Id="rId3014" Type="http://schemas.openxmlformats.org/officeDocument/2006/relationships/hyperlink" Target="https://cdosuiteplus.us.bank-dns.com/Apps/DealMaintenance/Assets/AssetFacility_Transactions/FacilityTransactions/TransDetail.asp?parm=10759&amp;facility_trans_id=106098331&amp;" TargetMode="External"/><Relationship Id="rId3221" Type="http://schemas.openxmlformats.org/officeDocument/2006/relationships/hyperlink" Target="https://cdosuiteplus.us.bank-dns.com/Apps/DealMaintenance/Assets/AssetFacility_Transactions/Loans/AssetLoan_Transactions/Transactions/TransDetail.asp?parm=10759&amp;issue_trans_id=109294118&amp;" TargetMode="External"/><Relationship Id="rId8" Type="http://schemas.openxmlformats.org/officeDocument/2006/relationships/hyperlink" Target="https://cdosuiteplus.us.bank-dns.com/Apps/DealMaintenance/Assets/AssetFacility_Transactions/Loans/AssetLoan_Transactions/Transactions/TransDetail.asp?parm=10759&amp;issue_trans_id=62562720&amp;" TargetMode="External"/><Relationship Id="rId142" Type="http://schemas.openxmlformats.org/officeDocument/2006/relationships/hyperlink" Target="https://cdosuiteplus.us.bank-dns.com/Apps/DealMaintenance/Transactions/NonIssueTransactions/EntTransItem.asp?&amp;parm=10759&amp;ent_trans_id=1906227&amp;" TargetMode="External"/><Relationship Id="rId2030" Type="http://schemas.openxmlformats.org/officeDocument/2006/relationships/hyperlink" Target="https://cdosuiteplus.us.bank-dns.com/Apps/DealMaintenance/Assets/AssetFacility_Transactions/Loans/AssetLoan_Transactions/Transactions/TransDetail.asp?parm=10759&amp;issue_trans_id=83923401&amp;" TargetMode="External"/><Relationship Id="rId2987" Type="http://schemas.openxmlformats.org/officeDocument/2006/relationships/hyperlink" Target="https://cdosuiteplus.us.bank-dns.com/Apps/DealMaintenance/Assets/AssetFacility_Transactions/Loans/AssetLoan_Transactions/Transactions/TransDetail.asp?parm=10759&amp;issue_trans_id=104823718&amp;" TargetMode="External"/><Relationship Id="rId959" Type="http://schemas.openxmlformats.org/officeDocument/2006/relationships/hyperlink" Target="https://cdosuiteplus.us.bank-dns.com/Apps/DealMaintenance/Assets/AssetFacility_Transactions/Loans/AssetLoan_Transactions/Transactions/TransDetail.asp?parm=10759&amp;issue_trans_id=79837523&amp;" TargetMode="External"/><Relationship Id="rId1589" Type="http://schemas.openxmlformats.org/officeDocument/2006/relationships/hyperlink" Target="https://cdosuiteplus.us.bank-dns.com/Apps/DealMaintenance/Assets/AssetFacility_Transactions/FacilityTransactions/TransDetail.asp?parm=10759&amp;facility_trans_id=87534486&amp;" TargetMode="External"/><Relationship Id="rId1449" Type="http://schemas.openxmlformats.org/officeDocument/2006/relationships/hyperlink" Target="https://cdosuiteplus.us.bank-dns.com/Apps/DealMaintenance/Assets/AssetFacility_Transactions/Loans/AssetLoan_Transactions/Transactions/TransDetail.asp?parm=10759&amp;issue_trans_id=75329164&amp;" TargetMode="External"/><Relationship Id="rId1796" Type="http://schemas.openxmlformats.org/officeDocument/2006/relationships/hyperlink" Target="https://cdosuiteplus.us.bank-dns.com/Apps/DealMaintenance/Assets/AssetFacility_Transactions/FacilityTransactions/TransDetail.asp?parm=10759&amp;facility_trans_id=89888855&amp;" TargetMode="External"/><Relationship Id="rId2847" Type="http://schemas.openxmlformats.org/officeDocument/2006/relationships/hyperlink" Target="https://cdosuiteplus.us.bank-dns.com/Apps/DealMaintenance/Assets/AssetFacility_Transactions/Loans/AssetLoan_Transactions/Transactions/TransDetail.asp?parm=10759&amp;issue_trans_id=100526206&amp;" TargetMode="External"/><Relationship Id="rId4062" Type="http://schemas.openxmlformats.org/officeDocument/2006/relationships/hyperlink" Target="https://cdosuiteplus.us.bank-dns.com/Apps/DealMaintenance/Assets/AssetFacility_Transactions/Loans/AssetLoan_Transactions/Transactions/TransDetail.asp?parm=10759&amp;issue_trans_id=120478352&amp;" TargetMode="External"/><Relationship Id="rId88" Type="http://schemas.openxmlformats.org/officeDocument/2006/relationships/hyperlink" Target="https://cdosuiteplus.us.bank-dns.com/Apps/DealMaintenance/Assets/AssetFacility_Transactions/FacilityTransactions/TransDetail.asp?parm=10759&amp;facility_trans_id=64872609&amp;" TargetMode="External"/><Relationship Id="rId819" Type="http://schemas.openxmlformats.org/officeDocument/2006/relationships/hyperlink" Target="https://cdosuiteplus.us.bank-dns.com/Apps/DealMaintenance/Assets/AssetFacility_Transactions/FacilityTransactions/TransDetail.asp?parm=10759&amp;facility_trans_id=78537397&amp;" TargetMode="External"/><Relationship Id="rId1656" Type="http://schemas.openxmlformats.org/officeDocument/2006/relationships/hyperlink" Target="https://cdosuiteplus.us.bank-dns.com/Apps/DealMaintenance/Assets/AssetFacility_Transactions/Loans/AssetLoan_Transactions/Transactions/TransDetail.asp?parm=10759&amp;issue_trans_id=84303085&amp;" TargetMode="External"/><Relationship Id="rId1863" Type="http://schemas.openxmlformats.org/officeDocument/2006/relationships/hyperlink" Target="https://cdosuiteplus.us.bank-dns.com/Apps/DealMaintenance/Assets/AssetFacility_Transactions/Loans/AssetLoan_Transactions/Transactions/TransDetail.asp?parm=10759&amp;issue_trans_id=89393820&amp;" TargetMode="External"/><Relationship Id="rId2707" Type="http://schemas.openxmlformats.org/officeDocument/2006/relationships/hyperlink" Target="https://cdosuiteplus.us.bank-dns.com/Apps/DealMaintenance/Transactions/CashAccountTransfer/AccTransferMainItem.asp?action=LINK&amp;parm=10759&amp;transf_id=539272&amp;" TargetMode="External"/><Relationship Id="rId2914" Type="http://schemas.openxmlformats.org/officeDocument/2006/relationships/hyperlink" Target="https://cdosuiteplus.us.bank-dns.com/Apps/DealMaintenance/Assets/AssetFacility_Transactions/Loans/AssetLoan_Transactions/Transactions/TransDetail.asp?parm=10759&amp;issue_trans_id=103417495&amp;" TargetMode="External"/><Relationship Id="rId1309" Type="http://schemas.openxmlformats.org/officeDocument/2006/relationships/hyperlink" Target="https://cdosuiteplus.us.bank-dns.com/Apps/DealMaintenance/Assets/AssetFacility_Transactions/FacilityTransactions/TransDetail.asp?parm=10759&amp;facility_trans_id=85592392&amp;" TargetMode="External"/><Relationship Id="rId1516" Type="http://schemas.openxmlformats.org/officeDocument/2006/relationships/hyperlink" Target="https://cdosuiteplus.us.bank-dns.com/Apps/DealMaintenance/Assets/AssetFacility_Transactions/Loans/AssetLoan_Transactions/Transactions/TransDetail.asp?parm=10759&amp;issue_trans_id=87020454&amp;" TargetMode="External"/><Relationship Id="rId1723" Type="http://schemas.openxmlformats.org/officeDocument/2006/relationships/hyperlink" Target="https://cdosuiteplus.us.bank-dns.com/Apps/DealMaintenance/Assets/AssetFacility_Transactions/FacilityTransactions/TransDetail.asp?parm=10759&amp;facility_trans_id=88531521&amp;" TargetMode="External"/><Relationship Id="rId1930" Type="http://schemas.openxmlformats.org/officeDocument/2006/relationships/hyperlink" Target="https://cdosuiteplus.us.bank-dns.com/Apps/DealMaintenance/Assets/AssetFacility_Transactions/Loans/AssetLoan_Transactions/Transactions/TransDetail.asp?parm=10759&amp;issue_trans_id=90158550&amp;" TargetMode="External"/><Relationship Id="rId15" Type="http://schemas.openxmlformats.org/officeDocument/2006/relationships/hyperlink" Target="https://cdosuiteplus.us.bank-dns.com/Apps/DealMaintenance/Assets/AssetFacility_Transactions/FacilityTransactions/TransDetail.asp?parm=10759&amp;facility_trans_id=62757239&amp;" TargetMode="External"/><Relationship Id="rId3688" Type="http://schemas.openxmlformats.org/officeDocument/2006/relationships/hyperlink" Target="https://cdosuiteplus.us.bank-dns.com/Apps/DealMaintenance/Assets/AssetFacility_Transactions/Loans/AssetLoan_Transactions/Transactions/TransDetail.asp?parm=10759&amp;issue_trans_id=117755832&amp;" TargetMode="External"/><Relationship Id="rId3895" Type="http://schemas.openxmlformats.org/officeDocument/2006/relationships/hyperlink" Target="https://cdosuiteplus.us.bank-dns.com/Apps/DealMaintenance/Assets/AssetFacility_Transactions/Loans/AssetLoan_Transactions/Transactions/TransDetail.asp?parm=10759&amp;issue_trans_id=119204373&amp;" TargetMode="External"/><Relationship Id="rId2497" Type="http://schemas.openxmlformats.org/officeDocument/2006/relationships/hyperlink" Target="https://cdosuiteplus.us.bank-dns.com/Apps/DealMaintenance/Assets/AssetFacility_Transactions/FacilityTransactions/TransDetail.asp?parm=10759&amp;facility_trans_id=97061837&amp;" TargetMode="External"/><Relationship Id="rId3548" Type="http://schemas.openxmlformats.org/officeDocument/2006/relationships/hyperlink" Target="https://cdosuiteplus.us.bank-dns.com/Apps/DealMaintenance/Assets/AssetFacility_Transactions/FacilityTransactions/TransDetail.asp?parm=10759&amp;facility_trans_id=115756255&amp;" TargetMode="External"/><Relationship Id="rId3755" Type="http://schemas.openxmlformats.org/officeDocument/2006/relationships/hyperlink" Target="https://cdosuiteplus.us.bank-dns.com/Apps/DealMaintenance/Assets/AssetFacility_Transactions/Loans/AssetLoan_Transactions/Transactions/TransDetail.asp?parm=10759&amp;issue_trans_id=118227568&amp;" TargetMode="External"/><Relationship Id="rId469" Type="http://schemas.openxmlformats.org/officeDocument/2006/relationships/hyperlink" Target="https://cdosuiteplus.us.bank-dns.com/Apps/DealMaintenance/Assets/AssetFacility_Transactions/Loans/AssetLoan_Transactions/Transactions/TransDetail.asp?parm=10759&amp;issue_trans_id=71429029&amp;" TargetMode="External"/><Relationship Id="rId676" Type="http://schemas.openxmlformats.org/officeDocument/2006/relationships/hyperlink" Target="https://cdosuiteplus.us.bank-dns.com/Apps/DealMaintenance/Assets/AssetFacility_Transactions/Loans/AssetLoan_Transactions/Transactions/TransDetail.asp?parm=10759&amp;issue_trans_id=73999160&amp;" TargetMode="External"/><Relationship Id="rId883" Type="http://schemas.openxmlformats.org/officeDocument/2006/relationships/hyperlink" Target="https://cdosuiteplus.us.bank-dns.com/Apps/DealMaintenance/Assets/AssetFacility_Transactions/Loans/AssetLoan_Transactions/Transactions/TransDetail.asp?parm=10759&amp;issue_trans_id=78727428&amp;" TargetMode="External"/><Relationship Id="rId1099" Type="http://schemas.openxmlformats.org/officeDocument/2006/relationships/hyperlink" Target="https://cdosuiteplus.us.bank-dns.com/Apps/DealMaintenance/Assets/AssetFacility_Transactions/FacilityTransactions/TransDetail.asp?parm=10759&amp;facility_trans_id=82179965&amp;" TargetMode="External"/><Relationship Id="rId2357" Type="http://schemas.openxmlformats.org/officeDocument/2006/relationships/hyperlink" Target="https://cdosuiteplus.us.bank-dns.com/Apps/DealMaintenance/Assets/AssetFacility_Transactions/Loans/AssetLoan_Transactions/Transactions/TransDetail.asp?parm=10759&amp;issue_trans_id=95128082&amp;" TargetMode="External"/><Relationship Id="rId2564" Type="http://schemas.openxmlformats.org/officeDocument/2006/relationships/hyperlink" Target="https://cdosuiteplus.us.bank-dns.com/Apps/DealMaintenance/Assets/AssetFacility_Transactions/FacilityTransactions/TransDetail.asp?parm=10759&amp;facility_trans_id=98757430&amp;" TargetMode="External"/><Relationship Id="rId3408" Type="http://schemas.openxmlformats.org/officeDocument/2006/relationships/hyperlink" Target="https://cdosuiteplus.us.bank-dns.com/Apps/DealMaintenance/Assets/AssetFacility_Transactions/FacilityTransactions/TransDetail.asp?parm=10759&amp;facility_trans_id=112824733&amp;" TargetMode="External"/><Relationship Id="rId3615" Type="http://schemas.openxmlformats.org/officeDocument/2006/relationships/hyperlink" Target="https://cdosuiteplus.us.bank-dns.com/Apps/DealMaintenance/Assets/AssetFacility_Transactions/FacilityTransactions/TransDetail.asp?parm=10759&amp;facility_trans_id=115954600&amp;" TargetMode="External"/><Relationship Id="rId3962" Type="http://schemas.openxmlformats.org/officeDocument/2006/relationships/hyperlink" Target="https://cdosuiteplus.us.bank-dns.com/Apps/DealMaintenance/Assets/AssetFacility_Transactions/FacilityTransactions/TransDetail.asp?parm=10759&amp;facility_trans_id=122198564&amp;" TargetMode="External"/><Relationship Id="rId329" Type="http://schemas.openxmlformats.org/officeDocument/2006/relationships/hyperlink" Target="https://cdosuiteplus.us.bank-dns.com/Apps/DealMaintenance/Assets/AssetFacility_Transactions/Loans/AssetLoan_Transactions/Transactions/TransDetail.asp?parm=10759&amp;issue_trans_id=68458072&amp;" TargetMode="External"/><Relationship Id="rId536" Type="http://schemas.openxmlformats.org/officeDocument/2006/relationships/hyperlink" Target="https://cdosuiteplus.us.bank-dns.com/Apps/DealMaintenance/Assets/AssetFacility_Transactions/Loans/AssetLoan_Transactions/Transactions/TransDetail.asp?parm=10759&amp;issue_trans_id=72002645&amp;" TargetMode="External"/><Relationship Id="rId1166" Type="http://schemas.openxmlformats.org/officeDocument/2006/relationships/hyperlink" Target="https://cdosuiteplus.us.bank-dns.com/Apps/DealMaintenance/Assets/AssetFacility_Transactions/FacilityTransactions/TransDetail.asp?parm=10759&amp;facility_trans_id=83376053&amp;" TargetMode="External"/><Relationship Id="rId1373" Type="http://schemas.openxmlformats.org/officeDocument/2006/relationships/hyperlink" Target="https://cdosuiteplus.us.bank-dns.com/Apps/DealMaintenance/Assets/AssetFacility_Transactions/Loans/AssetLoan_Transactions/Transactions/TransDetail.asp?parm=10759&amp;issue_trans_id=85655552&amp;" TargetMode="External"/><Relationship Id="rId2217" Type="http://schemas.openxmlformats.org/officeDocument/2006/relationships/hyperlink" Target="https://cdosuiteplus.us.bank-dns.com/Apps/DealMaintenance/Assets/AssetFacility_Transactions/FacilityTransactions/TransDetail.asp?parm=10759&amp;facility_trans_id=94380383&amp;" TargetMode="External"/><Relationship Id="rId2771" Type="http://schemas.openxmlformats.org/officeDocument/2006/relationships/hyperlink" Target="https://cdosuiteplus.us.bank-dns.com/Apps/DealMaintenance/Assets/AssetFacility_Transactions/Loans/AssetLoan_Transactions/Transactions/TransDetail.asp?parm=10759&amp;issue_trans_id=100826950&amp;" TargetMode="External"/><Relationship Id="rId3822" Type="http://schemas.openxmlformats.org/officeDocument/2006/relationships/hyperlink" Target="https://cdosuiteplus.us.bank-dns.com/Apps/DealMaintenance/Assets/AssetFacility_Transactions/FacilityTransactions/TransDetail.asp?parm=10759&amp;facility_trans_id=120677415&amp;" TargetMode="External"/><Relationship Id="rId743" Type="http://schemas.openxmlformats.org/officeDocument/2006/relationships/hyperlink" Target="https://cdosuiteplus.us.bank-dns.com/Apps/DealMaintenance/Assets/AssetFacility_Transactions/Loans/AssetLoan_Transactions/Transactions/TransDetail.asp?parm=10759&amp;issue_trans_id=76955288&amp;" TargetMode="External"/><Relationship Id="rId950" Type="http://schemas.openxmlformats.org/officeDocument/2006/relationships/hyperlink" Target="https://cdosuiteplus.us.bank-dns.com/Apps/DealMaintenance/Assets/AssetFacility_Transactions/Loans/AssetLoan_Transactions/Transactions/TransDetail.asp?parm=10759&amp;issue_trans_id=70694982&amp;" TargetMode="External"/><Relationship Id="rId1026" Type="http://schemas.openxmlformats.org/officeDocument/2006/relationships/hyperlink" Target="https://cdosuiteplus.us.bank-dns.com/Apps/DealMaintenance/Assets/AssetFacility_Transactions/FacilityTransactions/TransDetail.asp?parm=10759&amp;facility_trans_id=82014923&amp;" TargetMode="External"/><Relationship Id="rId1580" Type="http://schemas.openxmlformats.org/officeDocument/2006/relationships/hyperlink" Target="https://cdosuiteplus.us.bank-dns.com/Apps/DealMaintenance/Assets/AssetFacility_Transactions/Loans/AssetLoan_Transactions/Transactions/TransDetail.asp?parm=10759&amp;issue_trans_id=86470904&amp;" TargetMode="External"/><Relationship Id="rId2424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642&amp;" TargetMode="External"/><Relationship Id="rId2631" Type="http://schemas.openxmlformats.org/officeDocument/2006/relationships/hyperlink" Target="https://cdosuiteplus.us.bank-dns.com/Apps/DealMaintenance/Assets/AssetFacility_Transactions/Loans/AssetLoan_Transactions/Transactions/TransDetail.asp?parm=10759&amp;issue_trans_id=99848085&amp;" TargetMode="External"/><Relationship Id="rId603" Type="http://schemas.openxmlformats.org/officeDocument/2006/relationships/hyperlink" Target="https://cdosuiteplus.us.bank-dns.com/Apps/DealMaintenance/Assets/AssetFacility_Transactions/Loans/AssetLoan_Transactions/Transactions/TransDetail.asp?parm=10759&amp;issue_trans_id=73123426&amp;" TargetMode="External"/><Relationship Id="rId810" Type="http://schemas.openxmlformats.org/officeDocument/2006/relationships/hyperlink" Target="https://cdosuiteplus.us.bank-dns.com/Apps/DealMaintenance/Assets/AssetFacility_Transactions/Loans/AssetLoan_Transactions/Transactions/TransDetail.asp?parm=10759&amp;issue_trans_id=74483625&amp;" TargetMode="External"/><Relationship Id="rId1233" Type="http://schemas.openxmlformats.org/officeDocument/2006/relationships/hyperlink" Target="https://cdosuiteplus.us.bank-dns.com/Apps/DealMaintenance/Assets/AssetFacility_Transactions/Loans/AssetLoan_Transactions/Transactions/TransDetail.asp?parm=10759&amp;issue_trans_id=78948691&amp;" TargetMode="External"/><Relationship Id="rId1440" Type="http://schemas.openxmlformats.org/officeDocument/2006/relationships/hyperlink" Target="https://cdosuiteplus.us.bank-dns.com/Apps/DealMaintenance/Assets/AssetFacility_Transactions/FacilityTransactions/TransDetail.asp?parm=10759&amp;facility_trans_id=86021555&amp;" TargetMode="External"/><Relationship Id="rId1300" Type="http://schemas.openxmlformats.org/officeDocument/2006/relationships/hyperlink" Target="https://cdosuiteplus.us.bank-dns.com/Apps/DealMaintenance/Assets/AssetFacility_Transactions/FacilityTransactions/TransDetail.asp?parm=10759&amp;facility_trans_id=84803598&amp;" TargetMode="External"/><Relationship Id="rId3198" Type="http://schemas.openxmlformats.org/officeDocument/2006/relationships/hyperlink" Target="https://cdosuiteplus.us.bank-dns.com/Apps/DealMaintenance/Assets/AssetFacility_Transactions/FacilityTransactions/TransDetail.asp?parm=10759&amp;facility_trans_id=109835700&amp;" TargetMode="External"/><Relationship Id="rId4249" Type="http://schemas.openxmlformats.org/officeDocument/2006/relationships/hyperlink" Target="https://cdosuiteplus.us.bank-dns.com/Apps/DealMaintenance/Assets/AssetFacility_Transactions/Loans/AssetLoan_Transactions/Transactions/TransDetail.asp?parm=10759&amp;issue_trans_id=125858917&amp;" TargetMode="External"/><Relationship Id="rId3058" Type="http://schemas.openxmlformats.org/officeDocument/2006/relationships/hyperlink" Target="https://cdosuiteplus.us.bank-dns.com/Apps/DealMaintenance/Assets/AssetFacility_Transactions/FacilityTransactions/TransDetail.asp?parm=10759&amp;facility_trans_id=93079401&amp;" TargetMode="External"/><Relationship Id="rId3265" Type="http://schemas.openxmlformats.org/officeDocument/2006/relationships/hyperlink" Target="https://cdosuiteplus.us.bank-dns.com/Apps/DealMaintenance/Assets/AssetFacility_Transactions/FacilityTransactions/TransDetail.asp?parm=10759&amp;facility_trans_id=110702506&amp;" TargetMode="External"/><Relationship Id="rId3472" Type="http://schemas.openxmlformats.org/officeDocument/2006/relationships/hyperlink" Target="https://cdosuiteplus.us.bank-dns.com/Apps/DealMaintenance/Assets/AssetFacility_Transactions/FacilityTransactions/TransDetail.asp?parm=10759&amp;facility_trans_id=114268482&amp;" TargetMode="External"/><Relationship Id="rId4109" Type="http://schemas.openxmlformats.org/officeDocument/2006/relationships/hyperlink" Target="https://cdosuiteplus.us.bank-dns.com/Apps/DealMaintenance/Assets/AssetFacility_Transactions/FacilityTransactions/TransDetail.asp?parm=10759&amp;facility_trans_id=125530592&amp;" TargetMode="External"/><Relationship Id="rId4316" Type="http://schemas.openxmlformats.org/officeDocument/2006/relationships/hyperlink" Target="https://cdosuiteplus.us.bank-dns.com/Apps/DealMaintenance/Assets/AssetFacility_Transactions/Loans/AssetLoan_Transactions/Transactions/TransDetail.asp?parm=10759&amp;issue_trans_id=127182773&amp;" TargetMode="External"/><Relationship Id="rId186" Type="http://schemas.openxmlformats.org/officeDocument/2006/relationships/hyperlink" Target="https://cdosuiteplus.us.bank-dns.com/Apps/DealMaintenance/Assets/AssetFacility_Transactions/FacilityTransactions/TransDetail.asp?parm=10759&amp;facility_trans_id=66394408&amp;" TargetMode="External"/><Relationship Id="rId393" Type="http://schemas.openxmlformats.org/officeDocument/2006/relationships/hyperlink" Target="https://cdosuiteplus.us.bank-dns.com/Apps/DealMaintenance/Assets/AssetFacility_Transactions/FacilityTransactions/TransDetail.asp?parm=10759&amp;facility_trans_id=66973670&amp;" TargetMode="External"/><Relationship Id="rId2074" Type="http://schemas.openxmlformats.org/officeDocument/2006/relationships/hyperlink" Target="https://cdosuiteplus.us.bank-dns.com/Apps/DealMaintenance/Assets/AssetFacility_Transactions/Loans/AssetLoan_Transactions/Transactions/TransDetail.asp?parm=10759&amp;issue_trans_id=88752130&amp;" TargetMode="External"/><Relationship Id="rId2281" Type="http://schemas.openxmlformats.org/officeDocument/2006/relationships/hyperlink" Target="https://cdosuiteplus.us.bank-dns.com/Apps/DealMaintenance/Assets/AssetFacility_Transactions/Loans/AssetLoan_Transactions/Transactions/TransDetail.asp?parm=10759&amp;issue_trans_id=91880952&amp;" TargetMode="External"/><Relationship Id="rId3125" Type="http://schemas.openxmlformats.org/officeDocument/2006/relationships/hyperlink" Target="https://cdosuiteplus.us.bank-dns.com/Apps/DealMaintenance/Assets/AssetFacility_Transactions/FacilityTransactions/TransDetail.asp?parm=10759&amp;facility_trans_id=108345662&amp;" TargetMode="External"/><Relationship Id="rId3332" Type="http://schemas.openxmlformats.org/officeDocument/2006/relationships/hyperlink" Target="https://cdosuiteplus.us.bank-dns.com/Apps/DealMaintenance/Assets/AssetFacility_Transactions/Loans/AssetLoan_Transactions/Transactions/TransDetail.asp?parm=10759&amp;issue_trans_id=87559950&amp;" TargetMode="External"/><Relationship Id="rId253" Type="http://schemas.openxmlformats.org/officeDocument/2006/relationships/hyperlink" Target="https://cdosuiteplus.us.bank-dns.com/Apps/DealMaintenance/Transactions/NonIssueTransactions/EntTransItem.asp?&amp;parm=10759&amp;ent_trans_id=1940922&amp;" TargetMode="External"/><Relationship Id="rId460" Type="http://schemas.openxmlformats.org/officeDocument/2006/relationships/hyperlink" Target="https://cdosuiteplus.us.bank-dns.com/Apps/DealMaintenance/Assets/AssetFacility_Transactions/FacilityTransactions/TransDetail.asp?parm=10759&amp;facility_trans_id=71236619&amp;" TargetMode="External"/><Relationship Id="rId1090" Type="http://schemas.openxmlformats.org/officeDocument/2006/relationships/hyperlink" Target="https://cdosuiteplus.us.bank-dns.com/Apps/DealMaintenance/Assets/AssetFacility_Transactions/FacilityTransactions/TransDetail.asp?parm=10759&amp;facility_trans_id=78407266&amp;" TargetMode="External"/><Relationship Id="rId2141" Type="http://schemas.openxmlformats.org/officeDocument/2006/relationships/hyperlink" Target="https://cdosuiteplus.us.bank-dns.com/Apps/DealMaintenance/Assets/AssetFacility_Transactions/FacilityTransactions/TransDetail.asp?parm=10759&amp;facility_trans_id=93570746&amp;" TargetMode="External"/><Relationship Id="rId113" Type="http://schemas.openxmlformats.org/officeDocument/2006/relationships/hyperlink" Target="https://cdosuiteplus.us.bank-dns.com/Apps/DealMaintenance/Assets/AssetFacility_Transactions/FacilityTransactions/TransDetail.asp?parm=10759&amp;facility_trans_id=64971611&amp;" TargetMode="External"/><Relationship Id="rId320" Type="http://schemas.openxmlformats.org/officeDocument/2006/relationships/hyperlink" Target="https://cdosuiteplus.us.bank-dns.com/Apps/DealMaintenance/Assets/AssetFacility_Transactions/FacilityTransactions/TransDetail.asp?parm=10759&amp;facility_trans_id=68494047&amp;" TargetMode="External"/><Relationship Id="rId2001" Type="http://schemas.openxmlformats.org/officeDocument/2006/relationships/hyperlink" Target="https://cdosuiteplus.us.bank-dns.com/Apps/DealMaintenance/Assets/AssetFacility_Transactions/Loans/AssetLoan_Transactions/Transactions/TransDetail.asp?parm=10759&amp;issue_trans_id=92051776&amp;" TargetMode="External"/><Relationship Id="rId2958" Type="http://schemas.openxmlformats.org/officeDocument/2006/relationships/hyperlink" Target="https://cdosuiteplus.us.bank-dns.com/Apps/DealMaintenance/Transactions/CashAccountTransfer/AccTransferMainItem.asp?action=LINK&amp;parm=10759&amp;transf_id=553307&amp;" TargetMode="External"/><Relationship Id="rId1767" Type="http://schemas.openxmlformats.org/officeDocument/2006/relationships/hyperlink" Target="https://cdosuiteplus.us.bank-dns.com/Apps/DealMaintenance/Transactions/CashAccountTransfer/AccTransferMainItem.asp?action=LINK&amp;parm=10759&amp;transf_id=487159&amp;" TargetMode="External"/><Relationship Id="rId1974" Type="http://schemas.openxmlformats.org/officeDocument/2006/relationships/hyperlink" Target="https://cdosuiteplus.us.bank-dns.com/Apps/DealMaintenance/Assets/AssetFacility_Transactions/Loans/AssetLoan_Transactions/Transactions/TransDetail.asp?parm=10759&amp;issue_trans_id=90716610&amp;" TargetMode="External"/><Relationship Id="rId2818" Type="http://schemas.openxmlformats.org/officeDocument/2006/relationships/hyperlink" Target="https://cdosuiteplus.us.bank-dns.com/Apps/DealMaintenance/Assets/AssetFacility_Transactions/Loans/AssetLoan_Transactions/Transactions/TransDetail.asp?parm=10759&amp;issue_trans_id=103203272&amp;" TargetMode="External"/><Relationship Id="rId4173" Type="http://schemas.openxmlformats.org/officeDocument/2006/relationships/hyperlink" Target="https://cdosuiteplus.us.bank-dns.com/Apps/DealMaintenance/Assets/AssetFacility_Transactions/Loans/AssetLoan_Transactions/Transactions/TransDetail.asp?parm=10759&amp;issue_trans_id=123279792&amp;" TargetMode="External"/><Relationship Id="rId59" Type="http://schemas.openxmlformats.org/officeDocument/2006/relationships/hyperlink" Target="https://cdosuiteplus.us.bank-dns.com/Apps/DealMaintenance/Transactions/NonIssueTransactions/EntTransItem.asp?&amp;parm=10759&amp;ent_trans_id=1876061&amp;" TargetMode="External"/><Relationship Id="rId1627" Type="http://schemas.openxmlformats.org/officeDocument/2006/relationships/hyperlink" Target="https://cdosuiteplus.us.bank-dns.com/Apps/DealMaintenance/Assets/AssetFacility_Transactions/Loans/AssetLoan_Transactions/Transactions/TransDetail.asp?parm=10759&amp;issue_trans_id=86820955&amp;" TargetMode="External"/><Relationship Id="rId1834" Type="http://schemas.openxmlformats.org/officeDocument/2006/relationships/hyperlink" Target="https://cdosuiteplus.us.bank-dns.com/Apps/DealMaintenance/Assets/AssetFacility_Transactions/Loans/AssetLoan_Transactions/Transactions/TransDetail.asp?parm=10759&amp;issue_trans_id=85700936&amp;" TargetMode="External"/><Relationship Id="rId4033" Type="http://schemas.openxmlformats.org/officeDocument/2006/relationships/hyperlink" Target="https://cdosuiteplus.us.bank-dns.com/Apps/DealMaintenance/Assets/AssetFacility_Transactions/Loans/AssetLoan_Transactions/Transactions/TransDetail.asp?parm=10759&amp;issue_trans_id=122144560&amp;" TargetMode="External"/><Relationship Id="rId4240" Type="http://schemas.openxmlformats.org/officeDocument/2006/relationships/hyperlink" Target="https://cdosuiteplus.us.bank-dns.com/Apps/DealMaintenance/Assets/AssetFacility_Transactions/Loans/AssetLoan_Transactions/Transactions/TransDetail.asp?parm=10759&amp;issue_trans_id=121813876&amp;" TargetMode="External"/><Relationship Id="rId3799" Type="http://schemas.openxmlformats.org/officeDocument/2006/relationships/hyperlink" Target="https://cdosuiteplus.us.bank-dns.com/Apps/DealMaintenance/Assets/AssetFacility_Transactions/FacilityTransactions/TransDetail.asp?parm=10759&amp;facility_trans_id=119650967&amp;" TargetMode="External"/><Relationship Id="rId4100" Type="http://schemas.openxmlformats.org/officeDocument/2006/relationships/hyperlink" Target="https://cdosuiteplus.us.bank-dns.com/Apps/DealMaintenance/Assets/AssetFacility_Transactions/FacilityTransactions/TransDetail.asp?parm=10759&amp;facility_trans_id=125412605&amp;" TargetMode="External"/><Relationship Id="rId1901" Type="http://schemas.openxmlformats.org/officeDocument/2006/relationships/hyperlink" Target="https://cdosuiteplus.us.bank-dns.com/Apps/DealMaintenance/Assets/AssetFacility_Transactions/Loans/AssetLoan_Transactions/Transactions/TransDetail.asp?parm=10759&amp;issue_trans_id=90778551&amp;" TargetMode="External"/><Relationship Id="rId3659" Type="http://schemas.openxmlformats.org/officeDocument/2006/relationships/hyperlink" Target="https://cdosuiteplus.us.bank-dns.com/Apps/DealMaintenance/Assets/AssetFacility_Transactions/Loans/AssetLoan_Transactions/Transactions/TransDetail.asp?parm=10759&amp;issue_trans_id=116111263&amp;" TargetMode="External"/><Relationship Id="rId3866" Type="http://schemas.openxmlformats.org/officeDocument/2006/relationships/hyperlink" Target="https://cdosuiteplus.us.bank-dns.com/Apps/DealMaintenance/Assets/AssetFacility_Transactions/FacilityTransactions/TransDetail.asp?parm=10759&amp;facility_trans_id=120824995&amp;" TargetMode="External"/><Relationship Id="rId787" Type="http://schemas.openxmlformats.org/officeDocument/2006/relationships/hyperlink" Target="https://cdosuiteplus.us.bank-dns.com/Apps/DealMaintenance/Assets/AssetFacility_Transactions/Loans/AssetLoan_Transactions/Transactions/TransDetail.asp?parm=10759&amp;issue_trans_id=74139223&amp;" TargetMode="External"/><Relationship Id="rId994" Type="http://schemas.openxmlformats.org/officeDocument/2006/relationships/hyperlink" Target="https://cdosuiteplus.us.bank-dns.com/Apps/DealMaintenance/Assets/AssetFacility_Transactions/FacilityTransactions/TransDetail.asp?parm=10759&amp;facility_trans_id=81588908&amp;" TargetMode="External"/><Relationship Id="rId2468" Type="http://schemas.openxmlformats.org/officeDocument/2006/relationships/hyperlink" Target="https://cdosuiteplus.us.bank-dns.com/Apps/DealMaintenance/Assets/AssetFacility_Transactions/Loans/AssetLoan_Transactions/Transactions/TransDetail.asp?parm=10759&amp;issue_trans_id=93942792&amp;" TargetMode="External"/><Relationship Id="rId2675" Type="http://schemas.openxmlformats.org/officeDocument/2006/relationships/hyperlink" Target="https://cdosuiteplus.us.bank-dns.com/Apps/DealMaintenance/Assets/AssetFacility_Transactions/FacilityTransactions/TransDetail.asp?parm=10759&amp;facility_trans_id=100791655&amp;" TargetMode="External"/><Relationship Id="rId2882" Type="http://schemas.openxmlformats.org/officeDocument/2006/relationships/hyperlink" Target="https://cdosuiteplus.us.bank-dns.com/Apps/DealMaintenance/Assets/AssetFacility_Transactions/FacilityTransactions/TransDetail.asp?parm=10759&amp;facility_trans_id=101458445&amp;" TargetMode="External"/><Relationship Id="rId3519" Type="http://schemas.openxmlformats.org/officeDocument/2006/relationships/hyperlink" Target="https://cdosuiteplus.us.bank-dns.com/Apps/DealMaintenance/Assets/AssetFacility_Transactions/Loans/AssetLoan_Transactions/Transactions/TransDetail.asp?parm=10759&amp;issue_trans_id=113689407&amp;" TargetMode="External"/><Relationship Id="rId3726" Type="http://schemas.openxmlformats.org/officeDocument/2006/relationships/hyperlink" Target="https://cdosuiteplus.us.bank-dns.com/Apps/DealMaintenance/Assets/AssetFacility_Transactions/Loans/AssetLoan_Transactions/Transactions/TransDetail.asp?parm=10759&amp;issue_trans_id=117630075&amp;" TargetMode="External"/><Relationship Id="rId3933" Type="http://schemas.openxmlformats.org/officeDocument/2006/relationships/hyperlink" Target="https://cdosuiteplus.us.bank-dns.com/Apps/DealMaintenance/Assets/AssetFacility_Transactions/Loans/AssetLoan_Transactions/Transactions/TransDetail.asp?parm=10759&amp;issue_trans_id=121227637&amp;" TargetMode="External"/><Relationship Id="rId647" Type="http://schemas.openxmlformats.org/officeDocument/2006/relationships/hyperlink" Target="https://cdosuiteplus.us.bank-dns.com/Apps/DealMaintenance/Assets/AssetFacility_Transactions/FacilityTransactions/TransDetail.asp?parm=10759&amp;facility_trans_id=75168107&amp;" TargetMode="External"/><Relationship Id="rId854" Type="http://schemas.openxmlformats.org/officeDocument/2006/relationships/hyperlink" Target="https://cdosuiteplus.us.bank-dns.com/Apps/DealMaintenance/Assets/AssetFacility_Transactions/Loans/AssetLoan_Transactions/Transactions/TransDetail.asp?parm=10759&amp;issue_trans_id=76284643&amp;" TargetMode="External"/><Relationship Id="rId1277" Type="http://schemas.openxmlformats.org/officeDocument/2006/relationships/hyperlink" Target="https://cdosuiteplus.us.bank-dns.com/Apps/DealMaintenance/Assets/AssetFacility_Transactions/Loans/AssetLoan_Transactions/Transactions/TransDetail.asp?parm=10759&amp;issue_trans_id=84000496&amp;" TargetMode="External"/><Relationship Id="rId1484" Type="http://schemas.openxmlformats.org/officeDocument/2006/relationships/hyperlink" Target="https://cdosuiteplus.us.bank-dns.com/Apps/DealMaintenance/Assets/AssetFacility_Transactions/Loans/AssetLoan_Transactions/Transactions/TransDetail.asp?parm=10759&amp;issue_trans_id=83549533&amp;" TargetMode="External"/><Relationship Id="rId1691" Type="http://schemas.openxmlformats.org/officeDocument/2006/relationships/hyperlink" Target="https://cdosuiteplus.us.bank-dns.com/Apps/DealMaintenance/Assets/AssetFacility_Transactions/Loans/AssetLoan_Transactions/Transactions/TransDetail.asp?parm=10759&amp;issue_trans_id=85083094&amp;" TargetMode="External"/><Relationship Id="rId2328" Type="http://schemas.openxmlformats.org/officeDocument/2006/relationships/hyperlink" Target="https://cdosuiteplus.us.bank-dns.com/Apps/DealMaintenance/Assets/AssetFacility_Transactions/Loans/AssetLoan_Transactions/Transactions/TransDetail.asp?parm=10759&amp;issue_trans_id=93633035&amp;" TargetMode="External"/><Relationship Id="rId2535" Type="http://schemas.openxmlformats.org/officeDocument/2006/relationships/hyperlink" Target="https://cdosuiteplus.us.bank-dns.com/Apps/DealMaintenance/Assets/AssetFacility_Transactions/FacilityTransactions/TransDetail.asp?parm=10759&amp;facility_trans_id=98476716&amp;" TargetMode="External"/><Relationship Id="rId2742" Type="http://schemas.openxmlformats.org/officeDocument/2006/relationships/hyperlink" Target="https://cdosuiteplus.us.bank-dns.com/Apps/DealMaintenance/Assets/AssetFacility_Transactions/Loans/AssetLoan_Transactions/Transactions/TransDetail.asp?parm=10759&amp;issue_trans_id=100887019&amp;" TargetMode="External"/><Relationship Id="rId507" Type="http://schemas.openxmlformats.org/officeDocument/2006/relationships/hyperlink" Target="https://cdosuiteplus.us.bank-dns.com/Apps/DealMaintenance/Assets/AssetFacility_Transactions/Loans/AssetLoan_Transactions/Transactions/TransDetail.asp?parm=10759&amp;issue_trans_id=71116375&amp;" TargetMode="External"/><Relationship Id="rId714" Type="http://schemas.openxmlformats.org/officeDocument/2006/relationships/hyperlink" Target="https://cdosuiteplus.us.bank-dns.com/Apps/DealMaintenance/Assets/AssetFacility_Transactions/Loans/AssetLoan_Transactions/Transactions/TransDetail.asp?parm=10759&amp;issue_trans_id=75042385&amp;" TargetMode="External"/><Relationship Id="rId921" Type="http://schemas.openxmlformats.org/officeDocument/2006/relationships/hyperlink" Target="https://cdosuiteplus.us.bank-dns.com/Apps/DealMaintenance/Assets/AssetFacility_Transactions/Loans/AssetLoan_Transactions/Transactions/TransDetail.asp?parm=10759&amp;issue_trans_id=74947820&amp;" TargetMode="External"/><Relationship Id="rId1137" Type="http://schemas.openxmlformats.org/officeDocument/2006/relationships/hyperlink" Target="https://cdosuiteplus.us.bank-dns.com/Apps/DealMaintenance/Assets/AssetFacility_Transactions/Loans/AssetLoan_Transactions/Transactions/TransDetail.asp?parm=10759&amp;issue_trans_id=81803459&amp;" TargetMode="External"/><Relationship Id="rId1344" Type="http://schemas.openxmlformats.org/officeDocument/2006/relationships/hyperlink" Target="https://cdosuiteplus.us.bank-dns.com/Apps/DealMaintenance/Assets/AssetFacility_Transactions/FacilityTransactions/TransDetail.asp?parm=10759&amp;facility_trans_id=86179267&amp;" TargetMode="External"/><Relationship Id="rId1551" Type="http://schemas.openxmlformats.org/officeDocument/2006/relationships/hyperlink" Target="https://cdosuiteplus.us.bank-dns.com/Apps/DealMaintenance/Assets/AssetFacility_Transactions/FacilityTransactions/TransDetail.asp?parm=10759&amp;facility_trans_id=87150238&amp;" TargetMode="External"/><Relationship Id="rId2602" Type="http://schemas.openxmlformats.org/officeDocument/2006/relationships/hyperlink" Target="https://cdosuiteplus.us.bank-dns.com/Apps/DealMaintenance/Assets/AssetFacility_Transactions/Loans/AssetLoan_Transactions/Transactions/TransDetail.asp?parm=10759&amp;issue_trans_id=95880235&amp;" TargetMode="External"/><Relationship Id="rId50" Type="http://schemas.openxmlformats.org/officeDocument/2006/relationships/hyperlink" Target="https://cdosuiteplus.us.bank-dns.com/Apps/DealMaintenance/Assets/AssetFacility_Transactions/Loans/AssetLoan_Transactions/Transactions/TransDetail.asp?parm=10759&amp;issue_trans_id=62719828&amp;" TargetMode="External"/><Relationship Id="rId1204" Type="http://schemas.openxmlformats.org/officeDocument/2006/relationships/hyperlink" Target="https://cdosuiteplus.us.bank-dns.com/Apps/DealMaintenance/Assets/AssetFacility_Transactions/FacilityTransactions/TransDetail.asp?parm=10759&amp;facility_trans_id=84315126&amp;" TargetMode="External"/><Relationship Id="rId1411" Type="http://schemas.openxmlformats.org/officeDocument/2006/relationships/hyperlink" Target="https://cdosuiteplus.us.bank-dns.com/Apps/DealMaintenance/Assets/AssetFacility_Transactions/Loans/AssetLoan_Transactions/Transactions/TransDetail.asp?parm=10759&amp;issue_trans_id=86065048&amp;" TargetMode="External"/><Relationship Id="rId3169" Type="http://schemas.openxmlformats.org/officeDocument/2006/relationships/hyperlink" Target="https://cdosuiteplus.us.bank-dns.com/Apps/DealMaintenance/Assets/AssetFacility_Transactions/Loans/AssetLoan_Transactions/Transactions/TransDetail.asp?parm=10759&amp;issue_trans_id=109224034&amp;" TargetMode="External"/><Relationship Id="rId3376" Type="http://schemas.openxmlformats.org/officeDocument/2006/relationships/hyperlink" Target="https://cdosuiteplus.us.bank-dns.com/Apps/DealMaintenance/Transactions/NonIssueTransactions/EntTransItem.asp?&amp;parm=10759&amp;ent_trans_id=2848455&amp;" TargetMode="External"/><Relationship Id="rId3583" Type="http://schemas.openxmlformats.org/officeDocument/2006/relationships/hyperlink" Target="https://cdosuiteplus.us.bank-dns.com/Apps/DealMaintenance/Transactions/NonIssueTransactions/EntTransItem.asp?&amp;parm=10759&amp;ent_trans_id=2898290&amp;" TargetMode="External"/><Relationship Id="rId297" Type="http://schemas.openxmlformats.org/officeDocument/2006/relationships/hyperlink" Target="https://cdosuiteplus.us.bank-dns.com/Apps/DealMaintenance/Assets/AssetFacility_Transactions/FacilityTransactions/TransDetail.asp?parm=10759&amp;facility_trans_id=68071882&amp;" TargetMode="External"/><Relationship Id="rId2185" Type="http://schemas.openxmlformats.org/officeDocument/2006/relationships/hyperlink" Target="https://cdosuiteplus.us.bank-dns.com/Apps/DealMaintenance/Assets/AssetFacility_Transactions/FacilityTransactions/TransDetail.asp?parm=10759&amp;facility_trans_id=93993051&amp;" TargetMode="External"/><Relationship Id="rId2392" Type="http://schemas.openxmlformats.org/officeDocument/2006/relationships/hyperlink" Target="https://cdosuiteplus.us.bank-dns.com/Apps/DealMaintenance/Assets/AssetFacility_Transactions/Loans/AssetLoan_Transactions/Transactions/TransDetail.asp?parm=10759&amp;issue_trans_id=95061051&amp;" TargetMode="External"/><Relationship Id="rId3029" Type="http://schemas.openxmlformats.org/officeDocument/2006/relationships/hyperlink" Target="https://cdosuiteplus.us.bank-dns.com/Apps/DealMaintenance/Assets/AssetFacility_Transactions/FacilityTransactions/TransDetail.asp?parm=10759&amp;facility_trans_id=106729320&amp;" TargetMode="External"/><Relationship Id="rId3236" Type="http://schemas.openxmlformats.org/officeDocument/2006/relationships/hyperlink" Target="https://cdosuiteplus.us.bank-dns.com/Apps/DealMaintenance/Assets/AssetFacility_Transactions/FacilityTransactions/TransDetail.asp?parm=10759&amp;facility_trans_id=110355109&amp;" TargetMode="External"/><Relationship Id="rId3790" Type="http://schemas.openxmlformats.org/officeDocument/2006/relationships/hyperlink" Target="https://cdosuiteplus.us.bank-dns.com/Apps/DealMaintenance/Assets/AssetFacility_Transactions/FacilityTransactions/TransDetail.asp?parm=10759&amp;facility_trans_id=119434988&amp;" TargetMode="External"/><Relationship Id="rId157" Type="http://schemas.openxmlformats.org/officeDocument/2006/relationships/hyperlink" Target="https://cdosuiteplus.us.bank-dns.com/Apps/DealMaintenance/Assets/AssetFacility_Transactions/Loans/AssetLoan_Transactions/Transactions/TransDetail.asp?parm=10759&amp;issue_trans_id=65502389&amp;" TargetMode="External"/><Relationship Id="rId364" Type="http://schemas.openxmlformats.org/officeDocument/2006/relationships/hyperlink" Target="https://cdosuiteplus.us.bank-dns.com/Apps/DealMaintenance/Transactions/NonIssueTransactions/EntTransItem.asp?&amp;parm=10759&amp;ent_trans_id=1982097&amp;" TargetMode="External"/><Relationship Id="rId2045" Type="http://schemas.openxmlformats.org/officeDocument/2006/relationships/hyperlink" Target="https://cdosuiteplus.us.bank-dns.com/Apps/DealMaintenance/Assets/AssetFacility_Transactions/Loans/AssetLoan_Transactions/Transactions/TransDetail.asp?parm=10759&amp;issue_trans_id=85972242&amp;" TargetMode="External"/><Relationship Id="rId3443" Type="http://schemas.openxmlformats.org/officeDocument/2006/relationships/hyperlink" Target="https://cdosuiteplus.us.bank-dns.com/Apps/DealMaintenance/Assets/AssetFacility_Transactions/FacilityTransactions/TransDetail.asp?parm=10759&amp;facility_trans_id=114013413&amp;" TargetMode="External"/><Relationship Id="rId3650" Type="http://schemas.openxmlformats.org/officeDocument/2006/relationships/hyperlink" Target="https://cdosuiteplus.us.bank-dns.com/Apps/DealMaintenance/Assets/AssetFacility_Transactions/Loans/AssetLoan_Transactions/Transactions/TransDetail.asp?parm=10759&amp;issue_trans_id=116304007&amp;" TargetMode="External"/><Relationship Id="rId571" Type="http://schemas.openxmlformats.org/officeDocument/2006/relationships/hyperlink" Target="https://cdosuiteplus.us.bank-dns.com/Apps/DealMaintenance/Transactions/NonIssueTransactions/EntTransItem.asp?&amp;parm=10759&amp;ent_trans_id=2076937&amp;" TargetMode="External"/><Relationship Id="rId2252" Type="http://schemas.openxmlformats.org/officeDocument/2006/relationships/hyperlink" Target="https://cdosuiteplus.us.bank-dns.com/Apps/DealMaintenance/Assets/AssetFacility_Transactions/Loans/AssetLoan_Transactions/Transactions/TransDetail.asp?parm=10759&amp;issue_trans_id=94423689&amp;" TargetMode="External"/><Relationship Id="rId3303" Type="http://schemas.openxmlformats.org/officeDocument/2006/relationships/hyperlink" Target="https://cdosuiteplus.us.bank-dns.com/Apps/DealMaintenance/Assets/AssetFacility_Transactions/FacilityTransactions/TransDetail.asp?parm=10759&amp;facility_trans_id=111474475&amp;" TargetMode="External"/><Relationship Id="rId3510" Type="http://schemas.openxmlformats.org/officeDocument/2006/relationships/hyperlink" Target="https://cdosuiteplus.us.bank-dns.com/Apps/DealMaintenance/Assets/AssetFacility_Transactions/Loans/AssetLoan_Transactions/Transactions/TransDetail.asp?parm=10759&amp;issue_trans_id=110780853&amp;" TargetMode="External"/><Relationship Id="rId224" Type="http://schemas.openxmlformats.org/officeDocument/2006/relationships/hyperlink" Target="https://cdosuiteplus.us.bank-dns.com/Apps/DealMaintenance/Assets/AssetFacility_Transactions/FacilityTransactions/TransDetail.asp?parm=10759&amp;facility_trans_id=65877186&amp;" TargetMode="External"/><Relationship Id="rId431" Type="http://schemas.openxmlformats.org/officeDocument/2006/relationships/hyperlink" Target="https://cdosuiteplus.us.bank-dns.com/Apps/DealMaintenance/Assets/AssetFacility_Transactions/Loans/AssetLoan_Transactions/Transactions/TransDetail.asp?parm=10759&amp;issue_trans_id=69826454&amp;" TargetMode="External"/><Relationship Id="rId1061" Type="http://schemas.openxmlformats.org/officeDocument/2006/relationships/hyperlink" Target="https://cdosuiteplus.us.bank-dns.com/Apps/DealMaintenance/Assets/AssetFacility_Transactions/Loans/AssetLoan_Transactions/Transactions/TransDetail.asp?parm=10759&amp;issue_trans_id=78842862&amp;" TargetMode="External"/><Relationship Id="rId2112" Type="http://schemas.openxmlformats.org/officeDocument/2006/relationships/hyperlink" Target="https://cdosuiteplus.us.bank-dns.com/Apps/DealMaintenance/Assets/AssetFacility_Transactions/FacilityTransactions/TransDetail.asp?parm=10759&amp;facility_trans_id=92552736&amp;" TargetMode="External"/><Relationship Id="rId1878" Type="http://schemas.openxmlformats.org/officeDocument/2006/relationships/hyperlink" Target="https://cdosuiteplus.us.bank-dns.com/Apps/DealMaintenance/Assets/AssetFacility_Transactions/FacilityTransactions/TransDetail.asp?parm=10759&amp;facility_trans_id=90727610&amp;" TargetMode="External"/><Relationship Id="rId2929" Type="http://schemas.openxmlformats.org/officeDocument/2006/relationships/hyperlink" Target="https://cdosuiteplus.us.bank-dns.com/Apps/DealMaintenance/Assets/AssetFacility_Transactions/FacilityTransactions/TransDetail.asp?parm=10759&amp;facility_trans_id=104662895&amp;" TargetMode="External"/><Relationship Id="rId4077" Type="http://schemas.openxmlformats.org/officeDocument/2006/relationships/hyperlink" Target="https://cdosuiteplus.us.bank-dns.com/Apps/DealMaintenance/Assets/AssetFacility_Transactions/Loans/AssetLoan_Transactions/Transactions/TransDetail.asp?parm=10759&amp;issue_trans_id=123721848&amp;" TargetMode="External"/><Relationship Id="rId4284" Type="http://schemas.openxmlformats.org/officeDocument/2006/relationships/hyperlink" Target="https://cdosuiteplus.us.bank-dns.com/Apps/DealMaintenance/Assets/AssetFacility_Transactions/Loans/AssetLoan_Transactions/Transactions/TransDetail.asp?parm=10759&amp;issue_trans_id=126421668&amp;" TargetMode="External"/><Relationship Id="rId1738" Type="http://schemas.openxmlformats.org/officeDocument/2006/relationships/hyperlink" Target="https://cdosuiteplus.us.bank-dns.com/Apps/DealMaintenance/Assets/AssetFacility_Transactions/FacilityTransactions/TransDetail.asp?parm=10759&amp;facility_trans_id=89134957&amp;" TargetMode="External"/><Relationship Id="rId3093" Type="http://schemas.openxmlformats.org/officeDocument/2006/relationships/hyperlink" Target="https://cdosuiteplus.us.bank-dns.com/Apps/DealMaintenance/Assets/AssetFacility_Transactions/FacilityTransactions/TransDetail.asp?parm=10759&amp;facility_trans_id=107701664&amp;" TargetMode="External"/><Relationship Id="rId4144" Type="http://schemas.openxmlformats.org/officeDocument/2006/relationships/hyperlink" Target="https://cdosuiteplus.us.bank-dns.com/Apps/DealMaintenance/Transactions/NonIssueTransactions/EntTransItem.asp?&amp;parm=10759&amp;ent_trans_id=3083043&amp;" TargetMode="External"/><Relationship Id="rId1945" Type="http://schemas.openxmlformats.org/officeDocument/2006/relationships/hyperlink" Target="https://cdosuiteplus.us.bank-dns.com/Apps/DealMaintenance/Assets/AssetFacility_Transactions/FacilityTransactions/TransDetail.asp?parm=10759&amp;facility_trans_id=91473234&amp;" TargetMode="External"/><Relationship Id="rId3160" Type="http://schemas.openxmlformats.org/officeDocument/2006/relationships/hyperlink" Target="https://cdosuiteplus.us.bank-dns.com/Apps/DealMaintenance/Assets/AssetFacility_Transactions/Loans/AssetLoan_Transactions/Transactions/TransDetail.asp?parm=10759&amp;issue_trans_id=108002405&amp;" TargetMode="External"/><Relationship Id="rId4004" Type="http://schemas.openxmlformats.org/officeDocument/2006/relationships/hyperlink" Target="https://cdosuiteplus.us.bank-dns.com/Apps/DealMaintenance/Assets/AssetFacility_Transactions/Loans/AssetLoan_Transactions/Transactions/TransDetail.asp?parm=10759&amp;issue_trans_id=122350532&amp;" TargetMode="External"/><Relationship Id="rId4211" Type="http://schemas.openxmlformats.org/officeDocument/2006/relationships/hyperlink" Target="https://cdosuiteplus.us.bank-dns.com/Apps/DealMaintenance/Assets/AssetFacility_Transactions/FacilityTransactions/TransDetail.asp?parm=10759&amp;facility_trans_id=126468208&amp;" TargetMode="External"/><Relationship Id="rId1805" Type="http://schemas.openxmlformats.org/officeDocument/2006/relationships/hyperlink" Target="https://cdosuiteplus.us.bank-dns.com/Apps/DealMaintenance/Assets/AssetFacility_Transactions/FacilityTransactions/TransDetail.asp?parm=10759&amp;facility_trans_id=89889120&amp;" TargetMode="External"/><Relationship Id="rId3020" Type="http://schemas.openxmlformats.org/officeDocument/2006/relationships/hyperlink" Target="https://cdosuiteplus.us.bank-dns.com/Apps/DealMaintenance/Assets/AssetFacility_Transactions/FacilityTransactions/TransDetail.asp?parm=10759&amp;facility_trans_id=106434988&amp;" TargetMode="External"/><Relationship Id="rId3977" Type="http://schemas.openxmlformats.org/officeDocument/2006/relationships/hyperlink" Target="https://cdosuiteplus.us.bank-dns.com/Apps/DealMaintenance/Assets/AssetFacility_Transactions/FacilityTransactions/TransDetail.asp?parm=10759&amp;facility_trans_id=122659419&amp;" TargetMode="External"/><Relationship Id="rId898" Type="http://schemas.openxmlformats.org/officeDocument/2006/relationships/hyperlink" Target="https://cdosuiteplus.us.bank-dns.com/Apps/DealMaintenance/Assets/AssetFacility_Transactions/FacilityTransactions/TransDetail.asp?parm=10759&amp;facility_trans_id=79575027&amp;" TargetMode="External"/><Relationship Id="rId2579" Type="http://schemas.openxmlformats.org/officeDocument/2006/relationships/hyperlink" Target="https://cdosuiteplus.us.bank-dns.com/Apps/DealMaintenance/Assets/AssetFacility_Transactions/Loans/AssetLoan_Transactions/Transactions/TransDetail.asp?parm=10759&amp;issue_trans_id=98760908&amp;" TargetMode="External"/><Relationship Id="rId2786" Type="http://schemas.openxmlformats.org/officeDocument/2006/relationships/hyperlink" Target="https://cdosuiteplus.us.bank-dns.com/Apps/DealMaintenance/Assets/AssetFacility_Transactions/FacilityTransactions/TransDetail.asp?parm=10759&amp;facility_trans_id=102215588&amp;" TargetMode="External"/><Relationship Id="rId2993" Type="http://schemas.openxmlformats.org/officeDocument/2006/relationships/hyperlink" Target="https://cdosuiteplus.us.bank-dns.com/Apps/DealMaintenance/Assets/AssetFacility_Transactions/Loans/AssetLoan_Transactions/Transactions/TransDetail.asp?parm=10759&amp;issue_trans_id=105576886&amp;" TargetMode="External"/><Relationship Id="rId3837" Type="http://schemas.openxmlformats.org/officeDocument/2006/relationships/hyperlink" Target="https://cdosuiteplus.us.bank-dns.com/Apps/DealMaintenance/Assets/AssetFacility_Transactions/Loans/AssetLoan_Transactions/Transactions/TransDetail.asp?parm=10759&amp;issue_trans_id=116957614&amp;" TargetMode="External"/><Relationship Id="rId758" Type="http://schemas.openxmlformats.org/officeDocument/2006/relationships/hyperlink" Target="https://cdosuiteplus.us.bank-dns.com/Apps/DealMaintenance/Assets/AssetFacility_Transactions/Loans/AssetLoan_Transactions/Transactions/TransDetail.asp?parm=10759&amp;issue_trans_id=77888205&amp;" TargetMode="External"/><Relationship Id="rId965" Type="http://schemas.openxmlformats.org/officeDocument/2006/relationships/hyperlink" Target="https://cdosuiteplus.us.bank-dns.com/Apps/DealMaintenance/Transactions/NonIssueTransactions/EntTransItem.asp?&amp;parm=10759&amp;ent_trans_id=2226853&amp;" TargetMode="External"/><Relationship Id="rId1388" Type="http://schemas.openxmlformats.org/officeDocument/2006/relationships/hyperlink" Target="https://cdosuiteplus.us.bank-dns.com/Apps/DealMaintenance/Assets/AssetFacility_Transactions/FacilityTransactions/TransDetail.asp?parm=10759&amp;facility_trans_id=85878009&amp;" TargetMode="External"/><Relationship Id="rId1595" Type="http://schemas.openxmlformats.org/officeDocument/2006/relationships/hyperlink" Target="https://cdosuiteplus.us.bank-dns.com/Apps/DealMaintenance/Assets/AssetFacility_Transactions/Loans/AssetLoan_Transactions/Transactions/TransDetail.asp?parm=10759&amp;issue_trans_id=84271938&amp;" TargetMode="External"/><Relationship Id="rId2439" Type="http://schemas.openxmlformats.org/officeDocument/2006/relationships/hyperlink" Target="https://cdosuiteplus.us.bank-dns.com/Apps/DealMaintenance/Assets/AssetFacility_Transactions/Loans/AssetLoan_Transactions/Transactions/TransDetail.asp?parm=10759&amp;issue_trans_id=93072311&amp;" TargetMode="External"/><Relationship Id="rId2646" Type="http://schemas.openxmlformats.org/officeDocument/2006/relationships/hyperlink" Target="https://cdosuiteplus.us.bank-dns.com/Apps/DealMaintenance/Assets/AssetFacility_Transactions/Loans/AssetLoan_Transactions/Transactions/TransDetail.asp?parm=10759&amp;issue_trans_id=100432154&amp;" TargetMode="External"/><Relationship Id="rId2853" Type="http://schemas.openxmlformats.org/officeDocument/2006/relationships/hyperlink" Target="https://cdosuiteplus.us.bank-dns.com/Apps/DealMaintenance/Assets/AssetFacility_Transactions/Loans/AssetLoan_Transactions/Transactions/TransDetail.asp?parm=10759&amp;issue_trans_id=102731734&amp;" TargetMode="External"/><Relationship Id="rId3904" Type="http://schemas.openxmlformats.org/officeDocument/2006/relationships/hyperlink" Target="https://cdosuiteplus.us.bank-dns.com/Apps/DealMaintenance/Assets/AssetFacility_Transactions/FacilityTransactions/TransDetail.asp?parm=10759&amp;facility_trans_id=121542907&amp;" TargetMode="External"/><Relationship Id="rId94" Type="http://schemas.openxmlformats.org/officeDocument/2006/relationships/hyperlink" Target="https://cdosuiteplus.us.bank-dns.com/Apps/DealMaintenance/Assets/AssetFacility_Transactions/Loans/AssetLoan_Transactions/Transactions/TransDetail.asp?parm=10759&amp;issue_trans_id=63697089&amp;" TargetMode="External"/><Relationship Id="rId618" Type="http://schemas.openxmlformats.org/officeDocument/2006/relationships/hyperlink" Target="https://cdosuiteplus.us.bank-dns.com/Apps/DealMaintenance/Assets/AssetFacility_Transactions/FacilityTransactions/TransDetail.asp?parm=10759&amp;facility_trans_id=74844768&amp;" TargetMode="External"/><Relationship Id="rId825" Type="http://schemas.openxmlformats.org/officeDocument/2006/relationships/hyperlink" Target="https://cdosuiteplus.us.bank-dns.com/Apps/DealMaintenance/Assets/AssetFacility_Transactions/FacilityTransactions/TransDetail.asp?parm=10759&amp;facility_trans_id=78174541&amp;" TargetMode="External"/><Relationship Id="rId1248" Type="http://schemas.openxmlformats.org/officeDocument/2006/relationships/hyperlink" Target="https://cdosuiteplus.us.bank-dns.com/Apps/DealMaintenance/Assets/AssetFacility_Transactions/Loans/AssetLoan_Transactions/Transactions/TransDetail.asp?parm=10759&amp;issue_trans_id=81841764&amp;" TargetMode="External"/><Relationship Id="rId1455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195&amp;" TargetMode="External"/><Relationship Id="rId1662" Type="http://schemas.openxmlformats.org/officeDocument/2006/relationships/hyperlink" Target="https://cdosuiteplus.us.bank-dns.com/Apps/DealMaintenance/Assets/AssetFacility_Transactions/Loans/AssetLoan_Transactions/Transactions/TransDetail.asp?parm=10759&amp;issue_trans_id=88321055&amp;" TargetMode="External"/><Relationship Id="rId2506" Type="http://schemas.openxmlformats.org/officeDocument/2006/relationships/hyperlink" Target="https://cdosuiteplus.us.bank-dns.com/Apps/DealMaintenance/Assets/AssetFacility_Transactions/Loans/AssetLoan_Transactions/Transactions/TransDetail.asp?parm=10759&amp;issue_trans_id=96420832&amp;" TargetMode="External"/><Relationship Id="rId1108" Type="http://schemas.openxmlformats.org/officeDocument/2006/relationships/hyperlink" Target="https://cdosuiteplus.us.bank-dns.com/Apps/DealMaintenance/Assets/AssetFacility_Transactions/Loans/AssetLoan_Transactions/Transactions/TransDetail.asp?parm=10759&amp;issue_trans_id=75626394&amp;" TargetMode="External"/><Relationship Id="rId1315" Type="http://schemas.openxmlformats.org/officeDocument/2006/relationships/hyperlink" Target="https://cdosuiteplus.us.bank-dns.com/Apps/DealMaintenance/Assets/AssetFacility_Transactions/Loans/AssetLoan_Transactions/Transactions/TransDetail.asp?parm=10759&amp;issue_trans_id=85815538&amp;" TargetMode="External"/><Relationship Id="rId2713" Type="http://schemas.openxmlformats.org/officeDocument/2006/relationships/hyperlink" Target="https://cdosuiteplus.us.bank-dns.com/Apps/DealMaintenance/Assets/AssetFacility_Transactions/FacilityTransactions/TransDetail.asp?parm=10759&amp;facility_trans_id=99045705&amp;" TargetMode="External"/><Relationship Id="rId2920" Type="http://schemas.openxmlformats.org/officeDocument/2006/relationships/hyperlink" Target="https://cdosuiteplus.us.bank-dns.com/Apps/DealMaintenance/Assets/AssetFacility_Transactions/Loans/AssetLoan_Transactions/Transactions/TransDetail.asp?parm=10759&amp;issue_trans_id=103947945&amp;" TargetMode="External"/><Relationship Id="rId1522" Type="http://schemas.openxmlformats.org/officeDocument/2006/relationships/hyperlink" Target="https://cdosuiteplus.us.bank-dns.com/Apps/DealMaintenance/Assets/AssetFacility_Transactions/Loans/AssetLoan_Transactions/Transactions/TransDetail.asp?parm=10759&amp;issue_trans_id=86122702&amp;" TargetMode="External"/><Relationship Id="rId21" Type="http://schemas.openxmlformats.org/officeDocument/2006/relationships/hyperlink" Target="https://cdosuiteplus.us.bank-dns.com/Apps/DealMaintenance/Assets/AssetFacility_Transactions/FacilityTransactions/TransDetail.asp?parm=10759&amp;facility_trans_id=62820335&amp;" TargetMode="External"/><Relationship Id="rId2089" Type="http://schemas.openxmlformats.org/officeDocument/2006/relationships/hyperlink" Target="https://cdosuiteplus.us.bank-dns.com/Apps/DealMaintenance/Assets/AssetFacility_Transactions/Loans/AssetLoan_Transactions/Transactions/TransDetail.asp?parm=10759&amp;issue_trans_id=91561426&amp;" TargetMode="External"/><Relationship Id="rId3487" Type="http://schemas.openxmlformats.org/officeDocument/2006/relationships/hyperlink" Target="https://cdosuiteplus.us.bank-dns.com/Apps/DealMaintenance/Assets/AssetFacility_Transactions/Loans/AssetLoan_Transactions/Transactions/TransDetail.asp?parm=10759&amp;issue_trans_id=103842269&amp;" TargetMode="External"/><Relationship Id="rId3694" Type="http://schemas.openxmlformats.org/officeDocument/2006/relationships/hyperlink" Target="https://cdosuiteplus.us.bank-dns.com/Apps/DealMaintenance/Assets/AssetFacility_Transactions/Loans/AssetLoan_Transactions/Transactions/TransDetail.asp?parm=10759&amp;issue_trans_id=116891994&amp;" TargetMode="External"/><Relationship Id="rId2296" Type="http://schemas.openxmlformats.org/officeDocument/2006/relationships/hyperlink" Target="https://cdosuiteplus.us.bank-dns.com/Apps/DealMaintenance/Assets/AssetFacility_Transactions/FacilityTransactions/TransDetail.asp?parm=10759&amp;facility_trans_id=94723668&amp;" TargetMode="External"/><Relationship Id="rId3347" Type="http://schemas.openxmlformats.org/officeDocument/2006/relationships/hyperlink" Target="https://cdosuiteplus.us.bank-dns.com/Apps/DealMaintenance/Assets/AssetFacility_Transactions/Loans/AssetLoan_Transactions/Transactions/TransDetail.asp?parm=10759&amp;issue_trans_id=112540078&amp;" TargetMode="External"/><Relationship Id="rId3554" Type="http://schemas.openxmlformats.org/officeDocument/2006/relationships/hyperlink" Target="https://cdosuiteplus.us.bank-dns.com/Apps/DealMaintenance/Assets/AssetFacility_Transactions/FacilityTransactions/TransDetail.asp?parm=10759&amp;facility_trans_id=115915848&amp;" TargetMode="External"/><Relationship Id="rId3761" Type="http://schemas.openxmlformats.org/officeDocument/2006/relationships/hyperlink" Target="https://cdosuiteplus.us.bank-dns.com/Apps/DealMaintenance/Assets/AssetFacility_Transactions/Loans/AssetLoan_Transactions/Transactions/TransDetail.asp?parm=10759&amp;issue_trans_id=115946046&amp;" TargetMode="External"/><Relationship Id="rId268" Type="http://schemas.openxmlformats.org/officeDocument/2006/relationships/hyperlink" Target="https://cdosuiteplus.us.bank-dns.com/Apps/DealMaintenance/Assets/AssetFacility_Transactions/Loans/AssetLoan_Transactions/Transactions/TransDetail.asp?parm=10759&amp;issue_trans_id=66543916&amp;" TargetMode="External"/><Relationship Id="rId475" Type="http://schemas.openxmlformats.org/officeDocument/2006/relationships/hyperlink" Target="https://cdosuiteplus.us.bank-dns.com/Apps/DealMaintenance/Assets/AssetFacility_Transactions/Loans/AssetLoan_Transactions/Transactions/TransDetail.asp?parm=10759&amp;issue_trans_id=70076657&amp;" TargetMode="External"/><Relationship Id="rId682" Type="http://schemas.openxmlformats.org/officeDocument/2006/relationships/hyperlink" Target="https://cdosuiteplus.us.bank-dns.com/Apps/DealMaintenance/Assets/AssetFacility_Transactions/Loans/AssetLoan_Transactions/Transactions/TransDetail.asp?parm=10759&amp;issue_trans_id=74947792&amp;" TargetMode="External"/><Relationship Id="rId2156" Type="http://schemas.openxmlformats.org/officeDocument/2006/relationships/hyperlink" Target="https://cdosuiteplus.us.bank-dns.com/Apps/DealMaintenance/Assets/AssetFacility_Transactions/FacilityTransactions/TransDetail.asp?parm=10759&amp;facility_trans_id=105878968&amp;" TargetMode="External"/><Relationship Id="rId2363" Type="http://schemas.openxmlformats.org/officeDocument/2006/relationships/hyperlink" Target="https://cdosuiteplus.us.bank-dns.com/Apps/DealMaintenance/Assets/AssetFacility_Transactions/FacilityTransactions/TransDetail.asp?parm=10759&amp;facility_trans_id=95647965&amp;" TargetMode="External"/><Relationship Id="rId2570" Type="http://schemas.openxmlformats.org/officeDocument/2006/relationships/hyperlink" Target="https://cdosuiteplus.us.bank-dns.com/Apps/DealMaintenance/Assets/AssetFacility_Transactions/Loans/AssetLoan_Transactions/Transactions/TransDetail.asp?parm=10759&amp;issue_trans_id=92762365&amp;" TargetMode="External"/><Relationship Id="rId3207" Type="http://schemas.openxmlformats.org/officeDocument/2006/relationships/hyperlink" Target="https://cdosuiteplus.us.bank-dns.com/Apps/DealMaintenance/Assets/AssetFacility_Transactions/FacilityTransactions/TransDetail.asp?parm=10759&amp;facility_trans_id=110466322&amp;" TargetMode="External"/><Relationship Id="rId3414" Type="http://schemas.openxmlformats.org/officeDocument/2006/relationships/hyperlink" Target="https://cdosuiteplus.us.bank-dns.com/Apps/DealMaintenance/Assets/AssetFacility_Transactions/Loans/AssetLoan_Transactions/Transactions/TransDetail.asp?parm=10759&amp;issue_trans_id=112394842&amp;" TargetMode="External"/><Relationship Id="rId3621" Type="http://schemas.openxmlformats.org/officeDocument/2006/relationships/hyperlink" Target="https://cdosuiteplus.us.bank-dns.com/Apps/DealMaintenance/Assets/AssetFacility_Transactions/FacilityTransactions/TransDetail.asp?parm=10759&amp;facility_trans_id=116787930&amp;" TargetMode="External"/><Relationship Id="rId128" Type="http://schemas.openxmlformats.org/officeDocument/2006/relationships/hyperlink" Target="https://cdosuiteplus.us.bank-dns.com/Apps/DealMaintenance/Assets/AssetFacility_Transactions/FacilityTransactions/TransDetail.asp?parm=10759&amp;facility_trans_id=65249759&amp;" TargetMode="External"/><Relationship Id="rId335" Type="http://schemas.openxmlformats.org/officeDocument/2006/relationships/hyperlink" Target="https://cdosuiteplus.us.bank-dns.com/Apps/DealMaintenance/Assets/AssetFacility_Transactions/Loans/AssetLoan_Transactions/Transactions/TransDetail.asp?parm=10759&amp;issue_trans_id=67807644&amp;" TargetMode="External"/><Relationship Id="rId542" Type="http://schemas.openxmlformats.org/officeDocument/2006/relationships/hyperlink" Target="https://cdosuiteplus.us.bank-dns.com/Apps/DealMaintenance/Assets/AssetFacility_Transactions/Loans/AssetLoan_Transactions/Transactions/TransDetail.asp?parm=10759&amp;issue_trans_id=72253556&amp;" TargetMode="External"/><Relationship Id="rId1172" Type="http://schemas.openxmlformats.org/officeDocument/2006/relationships/hyperlink" Target="https://cdosuiteplus.us.bank-dns.com/Apps/DealMaintenance/Assets/AssetFacility_Transactions/Loans/AssetLoan_Transactions/Transactions/TransDetail.asp?parm=10759&amp;issue_trans_id=80157030&amp;" TargetMode="External"/><Relationship Id="rId2016" Type="http://schemas.openxmlformats.org/officeDocument/2006/relationships/hyperlink" Target="https://cdosuiteplus.us.bank-dns.com/Apps/DealMaintenance/Transactions/CashAccountTransfer/AccTransferMainItem.asp?action=LINK&amp;parm=10759&amp;transf_id=505922&amp;" TargetMode="External"/><Relationship Id="rId2223" Type="http://schemas.openxmlformats.org/officeDocument/2006/relationships/hyperlink" Target="https://cdosuiteplus.us.bank-dns.com/Apps/DealMaintenance/Assets/AssetFacility_Transactions/FacilityTransactions/TransDetail.asp?parm=10759&amp;facility_trans_id=94380751&amp;" TargetMode="External"/><Relationship Id="rId2430" Type="http://schemas.openxmlformats.org/officeDocument/2006/relationships/hyperlink" Target="https://cdosuiteplus.us.bank-dns.com/Apps/DealMaintenance/Assets/AssetFacility_Transactions/Loans/AssetLoan_Transactions/Transactions/TransDetail.asp?parm=10759&amp;issue_trans_id=95128082&amp;" TargetMode="External"/><Relationship Id="rId402" Type="http://schemas.openxmlformats.org/officeDocument/2006/relationships/hyperlink" Target="https://cdosuiteplus.us.bank-dns.com/Apps/DealMaintenance/Transactions/NonIssueTransactions/EntTransItem.asp?&amp;parm=10759&amp;ent_trans_id=2005329&amp;" TargetMode="External"/><Relationship Id="rId1032" Type="http://schemas.openxmlformats.org/officeDocument/2006/relationships/hyperlink" Target="https://cdosuiteplus.us.bank-dns.com/Apps/DealMaintenance/Assets/AssetFacility_Transactions/FacilityTransactions/TransDetail.asp?parm=10759&amp;facility_trans_id=81227102&amp;" TargetMode="External"/><Relationship Id="rId4188" Type="http://schemas.openxmlformats.org/officeDocument/2006/relationships/hyperlink" Target="https://cdosuiteplus.us.bank-dns.com/Apps/DealMaintenance/Assets/AssetFacility_Transactions/FacilityTransactions/TransDetail.asp?parm=10759&amp;facility_trans_id=125999531&amp;" TargetMode="External"/><Relationship Id="rId1989" Type="http://schemas.openxmlformats.org/officeDocument/2006/relationships/hyperlink" Target="https://cdosuiteplus.us.bank-dns.com/Apps/DealMaintenance/Assets/AssetFacility_Transactions/FacilityTransactions/TransDetail.asp?parm=10759&amp;facility_trans_id=91902501&amp;" TargetMode="External"/><Relationship Id="rId4048" Type="http://schemas.openxmlformats.org/officeDocument/2006/relationships/hyperlink" Target="https://cdosuiteplus.us.bank-dns.com/Apps/DealMaintenance/Transactions/CashAccountTransfer/AccTransferMainItem.asp?action=LINK&amp;parm=10759&amp;transf_id=636355&amp;" TargetMode="External"/><Relationship Id="rId4255" Type="http://schemas.openxmlformats.org/officeDocument/2006/relationships/hyperlink" Target="https://cdosuiteplus.us.bank-dns.com/Apps/DealMaintenance/Transactions/NonIssueTransactions/EntTransItem.asp?&amp;parm=10759&amp;ent_trans_id=3128055&amp;" TargetMode="External"/><Relationship Id="rId1849" Type="http://schemas.openxmlformats.org/officeDocument/2006/relationships/hyperlink" Target="https://cdosuiteplus.us.bank-dns.com/Apps/DealMaintenance/Assets/AssetFacility_Transactions/Loans/AssetLoan_Transactions/Transactions/TransDetail.asp?parm=10759&amp;issue_trans_id=88088099&amp;" TargetMode="External"/><Relationship Id="rId3064" Type="http://schemas.openxmlformats.org/officeDocument/2006/relationships/hyperlink" Target="https://cdosuiteplus.us.bank-dns.com/Apps/DealMaintenance/Assets/AssetFacility_Transactions/FacilityTransactions/TransDetail.asp?parm=10759&amp;facility_trans_id=106967864&amp;" TargetMode="External"/><Relationship Id="rId192" Type="http://schemas.openxmlformats.org/officeDocument/2006/relationships/hyperlink" Target="https://cdosuiteplus.us.bank-dns.com/Apps/DealMaintenance/Assets/AssetFacility_Transactions/FacilityTransactions/TransDetail.asp?parm=10759&amp;facility_trans_id=66614875&amp;" TargetMode="External"/><Relationship Id="rId1709" Type="http://schemas.openxmlformats.org/officeDocument/2006/relationships/hyperlink" Target="https://cdosuiteplus.us.bank-dns.com/Apps/DealMaintenance/Assets/AssetFacility_Transactions/Loans/AssetLoan_Transactions/Transactions/TransDetail.asp?parm=10759&amp;issue_trans_id=87783311&amp;" TargetMode="External"/><Relationship Id="rId1916" Type="http://schemas.openxmlformats.org/officeDocument/2006/relationships/hyperlink" Target="https://cdosuiteplus.us.bank-dns.com/Apps/DealMaintenance/Assets/AssetFacility_Transactions/Loans/AssetLoan_Transactions/Transactions/TransDetail.asp?parm=10759&amp;issue_trans_id=90809412&amp;" TargetMode="External"/><Relationship Id="rId3271" Type="http://schemas.openxmlformats.org/officeDocument/2006/relationships/hyperlink" Target="https://cdosuiteplus.us.bank-dns.com/Apps/DealMaintenance/Assets/AssetFacility_Transactions/FacilityTransactions/TransDetail.asp?parm=10759&amp;facility_trans_id=111151397&amp;" TargetMode="External"/><Relationship Id="rId4115" Type="http://schemas.openxmlformats.org/officeDocument/2006/relationships/hyperlink" Target="https://cdosuiteplus.us.bank-dns.com/Apps/DealMaintenance/Assets/AssetFacility_Transactions/FacilityTransactions/TransDetail.asp?parm=10759&amp;facility_trans_id=125599265&amp;" TargetMode="External"/><Relationship Id="rId4322" Type="http://schemas.openxmlformats.org/officeDocument/2006/relationships/printerSettings" Target="../printerSettings/printerSettings7.bin"/><Relationship Id="rId2080" Type="http://schemas.openxmlformats.org/officeDocument/2006/relationships/hyperlink" Target="https://cdosuiteplus.us.bank-dns.com/Apps/DealMaintenance/Assets/AssetFacility_Transactions/Loans/AssetLoan_Transactions/Transactions/TransDetail.asp?parm=10759&amp;issue_trans_id=89540062&amp;" TargetMode="External"/><Relationship Id="rId3131" Type="http://schemas.openxmlformats.org/officeDocument/2006/relationships/hyperlink" Target="https://cdosuiteplus.us.bank-dns.com/Apps/DealMaintenance/Assets/AssetFacility_Transactions/FacilityTransactions/TransDetail.asp?parm=10759&amp;facility_trans_id=107384528&amp;" TargetMode="External"/><Relationship Id="rId2897" Type="http://schemas.openxmlformats.org/officeDocument/2006/relationships/hyperlink" Target="https://cdosuiteplus.us.bank-dns.com/Apps/DealMaintenance/Assets/AssetFacility_Transactions/Loans/AssetLoan_Transactions/Transactions/TransDetail.asp?parm=10759&amp;issue_trans_id=62773430&amp;" TargetMode="External"/><Relationship Id="rId3948" Type="http://schemas.openxmlformats.org/officeDocument/2006/relationships/hyperlink" Target="https://cdosuiteplus.us.bank-dns.com/Apps/DealMaintenance/Assets/AssetFacility_Transactions/FacilityTransactions/TransDetail.asp?parm=10759&amp;facility_trans_id=122174255&amp;" TargetMode="External"/><Relationship Id="rId869" Type="http://schemas.openxmlformats.org/officeDocument/2006/relationships/hyperlink" Target="https://cdosuiteplus.us.bank-dns.com/Apps/DealMaintenance/Assets/AssetFacility_Transactions/FacilityTransactions/TransDetail.asp?parm=10759&amp;facility_trans_id=77765590&amp;" TargetMode="External"/><Relationship Id="rId1499" Type="http://schemas.openxmlformats.org/officeDocument/2006/relationships/hyperlink" Target="https://cdosuiteplus.us.bank-dns.com/Apps/DealMaintenance/Assets/AssetFacility_Transactions/Loans/AssetLoan_Transactions/Transactions/TransDetail.asp?parm=10759&amp;issue_trans_id=86728902&amp;" TargetMode="External"/><Relationship Id="rId729" Type="http://schemas.openxmlformats.org/officeDocument/2006/relationships/hyperlink" Target="https://cdosuiteplus.us.bank-dns.com/Apps/DealMaintenance/Assets/AssetFacility_Transactions/FacilityTransactions/TransDetail.asp?parm=10759&amp;facility_trans_id=76705275&amp;" TargetMode="External"/><Relationship Id="rId1359" Type="http://schemas.openxmlformats.org/officeDocument/2006/relationships/hyperlink" Target="https://cdosuiteplus.us.bank-dns.com/Apps/DealMaintenance/Assets/AssetFacility_Transactions/Loans/AssetLoan_Transactions/Transactions/TransDetail.asp?parm=10759&amp;issue_trans_id=81303462&amp;" TargetMode="External"/><Relationship Id="rId2757" Type="http://schemas.openxmlformats.org/officeDocument/2006/relationships/hyperlink" Target="https://cdosuiteplus.us.bank-dns.com/Apps/DealMaintenance/Assets/AssetFacility_Transactions/FacilityTransactions/TransDetail.asp?parm=10759&amp;facility_trans_id=101946959&amp;" TargetMode="External"/><Relationship Id="rId2964" Type="http://schemas.openxmlformats.org/officeDocument/2006/relationships/hyperlink" Target="https://cdosuiteplus.us.bank-dns.com/Apps/DealMaintenance/Transactions/NonIssueTransactions/EntTransItem.asp?&amp;parm=10759&amp;ent_trans_id=2712986&amp;" TargetMode="External"/><Relationship Id="rId3808" Type="http://schemas.openxmlformats.org/officeDocument/2006/relationships/hyperlink" Target="https://cdosuiteplus.us.bank-dns.com/Apps/DealMaintenance/Assets/AssetFacility_Transactions/FacilityTransactions/TransDetail.asp?parm=10759&amp;facility_trans_id=120504147&amp;" TargetMode="External"/><Relationship Id="rId936" Type="http://schemas.openxmlformats.org/officeDocument/2006/relationships/hyperlink" Target="https://cdosuiteplus.us.bank-dns.com/Apps/DealMaintenance/Assets/AssetFacility_Transactions/Loans/AssetLoan_Transactions/Transactions/TransDetail.asp?parm=10759&amp;issue_trans_id=79655693&amp;" TargetMode="External"/><Relationship Id="rId1219" Type="http://schemas.openxmlformats.org/officeDocument/2006/relationships/hyperlink" Target="https://cdosuiteplus.us.bank-dns.com/Apps/DealMaintenance/Assets/AssetFacility_Transactions/FacilityTransactions/TransDetail.asp?parm=10759&amp;facility_trans_id=83645363&amp;" TargetMode="External"/><Relationship Id="rId1566" Type="http://schemas.openxmlformats.org/officeDocument/2006/relationships/hyperlink" Target="https://cdosuiteplus.us.bank-dns.com/Apps/DealMaintenance/Assets/AssetFacility_Transactions/FacilityTransactions/TransDetail.asp?parm=10759&amp;facility_trans_id=87314292&amp;" TargetMode="External"/><Relationship Id="rId1773" Type="http://schemas.openxmlformats.org/officeDocument/2006/relationships/hyperlink" Target="https://cdosuiteplus.us.bank-dns.com/Apps/DealMaintenance/Assets/AssetFacility_Transactions/FacilityTransactions/TransDetail.asp?parm=10759&amp;facility_trans_id=89689644&amp;" TargetMode="External"/><Relationship Id="rId1980" Type="http://schemas.openxmlformats.org/officeDocument/2006/relationships/hyperlink" Target="https://cdosuiteplus.us.bank-dns.com/Apps/DealMaintenance/Assets/AssetFacility_Transactions/Loans/AssetLoan_Transactions/Transactions/TransDetail.asp?parm=10759&amp;issue_trans_id=89152165&amp;" TargetMode="External"/><Relationship Id="rId2617" Type="http://schemas.openxmlformats.org/officeDocument/2006/relationships/hyperlink" Target="https://cdosuiteplus.us.bank-dns.com/Apps/DealMaintenance/Assets/AssetFacility_Transactions/Loans/AssetLoan_Transactions/Transactions/TransDetail.asp?parm=10759&amp;issue_trans_id=97562287&amp;" TargetMode="External"/><Relationship Id="rId2824" Type="http://schemas.openxmlformats.org/officeDocument/2006/relationships/hyperlink" Target="https://cdosuiteplus.us.bank-dns.com/Apps/DealMaintenance/Assets/AssetFacility_Transactions/Loans/AssetLoan_Transactions/Transactions/TransDetail.asp?parm=10759&amp;issue_trans_id=99800165&amp;" TargetMode="External"/><Relationship Id="rId65" Type="http://schemas.openxmlformats.org/officeDocument/2006/relationships/hyperlink" Target="https://cdosuiteplus.us.bank-dns.com/Apps/DealMaintenance/Assets/AssetFacility_Transactions/FacilityTransactions/TransDetail.asp?parm=10759&amp;facility_trans_id=64262242&amp;" TargetMode="External"/><Relationship Id="rId1426" Type="http://schemas.openxmlformats.org/officeDocument/2006/relationships/hyperlink" Target="https://cdosuiteplus.us.bank-dns.com/Apps/DealMaintenance/Assets/AssetFacility_Transactions/FacilityTransactions/TransDetail.asp?parm=10759&amp;facility_trans_id=85937173&amp;" TargetMode="External"/><Relationship Id="rId1633" Type="http://schemas.openxmlformats.org/officeDocument/2006/relationships/hyperlink" Target="https://cdosuiteplus.us.bank-dns.com/Apps/DealMaintenance/Assets/AssetFacility_Transactions/Loans/AssetLoan_Transactions/Transactions/TransDetail.asp?parm=10759&amp;issue_trans_id=87960499&amp;" TargetMode="External"/><Relationship Id="rId1840" Type="http://schemas.openxmlformats.org/officeDocument/2006/relationships/hyperlink" Target="https://cdosuiteplus.us.bank-dns.com/Apps/DealMaintenance/Assets/AssetFacility_Transactions/FacilityTransactions/TransDetail.asp?parm=10759&amp;facility_trans_id=90188918&amp;" TargetMode="External"/><Relationship Id="rId1700" Type="http://schemas.openxmlformats.org/officeDocument/2006/relationships/hyperlink" Target="https://cdosuiteplus.us.bank-dns.com/Apps/DealMaintenance/Assets/AssetFacility_Transactions/Loans/AssetLoan_Transactions/Transactions/TransDetail.asp?parm=10759&amp;issue_trans_id=87219458&amp;" TargetMode="External"/><Relationship Id="rId3598" Type="http://schemas.openxmlformats.org/officeDocument/2006/relationships/hyperlink" Target="https://cdosuiteplus.us.bank-dns.com/Apps/DealMaintenance/Assets/AssetFacility_Transactions/Loans/AssetLoan_Transactions/Transactions/TransDetail.asp?parm=10759&amp;issue_trans_id=114758851&amp;" TargetMode="External"/><Relationship Id="rId3458" Type="http://schemas.openxmlformats.org/officeDocument/2006/relationships/hyperlink" Target="https://cdosuiteplus.us.bank-dns.com/Apps/DealMaintenance/Assets/AssetFacility_Transactions/Loans/AssetLoan_Transactions/Transactions/TransDetail.asp?parm=10759&amp;issue_trans_id=114259181&amp;" TargetMode="External"/><Relationship Id="rId3665" Type="http://schemas.openxmlformats.org/officeDocument/2006/relationships/hyperlink" Target="https://cdosuiteplus.us.bank-dns.com/Apps/DealMaintenance/Assets/AssetFacility_Transactions/Loans/AssetLoan_Transactions/Transactions/TransDetail.asp?parm=10759&amp;issue_trans_id=116302708&amp;" TargetMode="External"/><Relationship Id="rId3872" Type="http://schemas.openxmlformats.org/officeDocument/2006/relationships/hyperlink" Target="https://cdosuiteplus.us.bank-dns.com/Apps/DealMaintenance/Assets/AssetFacility_Transactions/FacilityTransactions/TransDetail.asp?parm=10759&amp;facility_trans_id=120828518&amp;" TargetMode="External"/><Relationship Id="rId379" Type="http://schemas.openxmlformats.org/officeDocument/2006/relationships/hyperlink" Target="https://cdosuiteplus.us.bank-dns.com/Apps/DealMaintenance/Assets/AssetFacility_Transactions/Loans/AssetLoan_Transactions/Transactions/TransDetail.asp?parm=10759&amp;issue_trans_id=68911579&amp;" TargetMode="External"/><Relationship Id="rId586" Type="http://schemas.openxmlformats.org/officeDocument/2006/relationships/hyperlink" Target="https://cdosuiteplus.us.bank-dns.com/Apps/DealMaintenance/Assets/AssetFacility_Transactions/Loans/AssetLoan_Transactions/Transactions/TransDetail.asp?parm=10759&amp;issue_trans_id=72784508&amp;" TargetMode="External"/><Relationship Id="rId793" Type="http://schemas.openxmlformats.org/officeDocument/2006/relationships/hyperlink" Target="https://cdosuiteplus.us.bank-dns.com/Apps/DealMaintenance/Assets/AssetFacility_Transactions/FacilityTransactions/TransDetail.asp?parm=10759&amp;facility_trans_id=74910485&amp;" TargetMode="External"/><Relationship Id="rId2267" Type="http://schemas.openxmlformats.org/officeDocument/2006/relationships/hyperlink" Target="https://cdosuiteplus.us.bank-dns.com/Apps/DealMaintenance/Assets/AssetFacility_Transactions/Loans/AssetLoan_Transactions/Transactions/TransDetail.asp?parm=10759&amp;issue_trans_id=93898147&amp;" TargetMode="External"/><Relationship Id="rId2474" Type="http://schemas.openxmlformats.org/officeDocument/2006/relationships/hyperlink" Target="https://cdosuiteplus.us.bank-dns.com/Apps/DealMaintenance/Assets/AssetFacility_Transactions/Loans/AssetLoan_Transactions/Transactions/TransDetail.asp?parm=10759&amp;issue_trans_id=93535557&amp;" TargetMode="External"/><Relationship Id="rId2681" Type="http://schemas.openxmlformats.org/officeDocument/2006/relationships/hyperlink" Target="https://cdosuiteplus.us.bank-dns.com/Apps/DealMaintenance/Assets/AssetFacility_Transactions/FacilityTransactions/TransDetail.asp?parm=10759&amp;facility_trans_id=100211446&amp;" TargetMode="External"/><Relationship Id="rId3318" Type="http://schemas.openxmlformats.org/officeDocument/2006/relationships/hyperlink" Target="https://cdosuiteplus.us.bank-dns.com/Apps/DealMaintenance/Assets/AssetFacility_Transactions/FacilityTransactions/TransDetail.asp?parm=10759&amp;facility_trans_id=111778235&amp;" TargetMode="External"/><Relationship Id="rId3525" Type="http://schemas.openxmlformats.org/officeDocument/2006/relationships/hyperlink" Target="https://cdosuiteplus.us.bank-dns.com/Apps/DealMaintenance/Assets/AssetFacility_Transactions/Loans/AssetLoan_Transactions/Transactions/TransDetail.asp?parm=10759&amp;issue_trans_id=114196458&amp;" TargetMode="External"/><Relationship Id="rId239" Type="http://schemas.openxmlformats.org/officeDocument/2006/relationships/hyperlink" Target="https://cdosuiteplus.us.bank-dns.com/Apps/DealMaintenance/Assets/AssetFacility_Transactions/Loans/AssetLoan_Transactions/Transactions/TransDetail.asp?parm=10759&amp;issue_trans_id=63905263&amp;" TargetMode="External"/><Relationship Id="rId446" Type="http://schemas.openxmlformats.org/officeDocument/2006/relationships/hyperlink" Target="https://cdosuiteplus.us.bank-dns.com/Apps/DealMaintenance/Assets/AssetFacility_Transactions/FacilityTransactions/TransDetail.asp?parm=10759&amp;facility_trans_id=70572037&amp;" TargetMode="External"/><Relationship Id="rId653" Type="http://schemas.openxmlformats.org/officeDocument/2006/relationships/hyperlink" Target="https://cdosuiteplus.us.bank-dns.com/Apps/DealMaintenance/Assets/AssetFacility_Transactions/FacilityTransactions/TransDetail.asp?parm=10759&amp;facility_trans_id=75379323&amp;" TargetMode="External"/><Relationship Id="rId1076" Type="http://schemas.openxmlformats.org/officeDocument/2006/relationships/hyperlink" Target="https://cdosuiteplus.us.bank-dns.com/Apps/DealMaintenance/Assets/AssetFacility_Transactions/FacilityTransactions/TransDetail.asp?parm=10759&amp;facility_trans_id=81481736&amp;" TargetMode="External"/><Relationship Id="rId1283" Type="http://schemas.openxmlformats.org/officeDocument/2006/relationships/hyperlink" Target="https://cdosuiteplus.us.bank-dns.com/Apps/DealMaintenance/Assets/AssetFacility_Transactions/Loans/AssetLoan_Transactions/Transactions/TransDetail.asp?parm=10759&amp;issue_trans_id=85729870&amp;" TargetMode="External"/><Relationship Id="rId1490" Type="http://schemas.openxmlformats.org/officeDocument/2006/relationships/hyperlink" Target="https://cdosuiteplus.us.bank-dns.com/Apps/DealMaintenance/Assets/AssetFacility_Transactions/Loans/AssetLoan_Transactions/Transactions/TransDetail.asp?parm=10759&amp;issue_trans_id=85096081&amp;" TargetMode="External"/><Relationship Id="rId2127" Type="http://schemas.openxmlformats.org/officeDocument/2006/relationships/hyperlink" Target="https://cdosuiteplus.us.bank-dns.com/Apps/DealMaintenance/Assets/AssetFacility_Transactions/FacilityTransactions/TransDetail.asp?parm=10759&amp;facility_trans_id=92846018&amp;" TargetMode="External"/><Relationship Id="rId2334" Type="http://schemas.openxmlformats.org/officeDocument/2006/relationships/hyperlink" Target="https://cdosuiteplus.us.bank-dns.com/Apps/DealMaintenance/Assets/AssetFacility_Transactions/Loans/AssetLoan_Transactions/Transactions/TransDetail.asp?parm=10759&amp;issue_trans_id=95276181&amp;" TargetMode="External"/><Relationship Id="rId3732" Type="http://schemas.openxmlformats.org/officeDocument/2006/relationships/hyperlink" Target="https://cdosuiteplus.us.bank-dns.com/Apps/DealMaintenance/Assets/AssetFacility_Transactions/FacilityTransactions/TransDetail.asp?parm=10759&amp;facility_trans_id=118903697&amp;" TargetMode="External"/><Relationship Id="rId306" Type="http://schemas.openxmlformats.org/officeDocument/2006/relationships/hyperlink" Target="https://cdosuiteplus.us.bank-dns.com/Apps/DealMaintenance/Assets/AssetFacility_Transactions/Loans/AssetLoan_Transactions/Transactions/TransDetail.asp?parm=10759&amp;issue_trans_id=67295041&amp;" TargetMode="External"/><Relationship Id="rId860" Type="http://schemas.openxmlformats.org/officeDocument/2006/relationships/hyperlink" Target="https://cdosuiteplus.us.bank-dns.com/Apps/DealMaintenance/Assets/AssetFacility_Transactions/Loans/AssetLoan_Transactions/Transactions/TransDetail.asp?parm=10759&amp;issue_trans_id=75625842&amp;" TargetMode="External"/><Relationship Id="rId1143" Type="http://schemas.openxmlformats.org/officeDocument/2006/relationships/hyperlink" Target="https://cdosuiteplus.us.bank-dns.com/Apps/DealMaintenance/Assets/AssetFacility_Transactions/Loans/AssetLoan_Transactions/Transactions/TransDetail.asp?parm=10759&amp;issue_trans_id=79579987&amp;" TargetMode="External"/><Relationship Id="rId2541" Type="http://schemas.openxmlformats.org/officeDocument/2006/relationships/hyperlink" Target="https://cdosuiteplus.us.bank-dns.com/Apps/DealMaintenance/Assets/AssetFacility_Transactions/Loans/AssetLoan_Transactions/Transactions/TransDetail.asp?parm=10759&amp;issue_trans_id=94053412&amp;" TargetMode="External"/><Relationship Id="rId4299" Type="http://schemas.openxmlformats.org/officeDocument/2006/relationships/hyperlink" Target="https://cdosuiteplus.us.bank-dns.com/Apps/DealMaintenance/Assets/AssetFacility_Transactions/Loans/AssetLoan_Transactions/Transactions/TransDetail.asp?parm=10759&amp;issue_trans_id=123039038&amp;" TargetMode="External"/><Relationship Id="rId513" Type="http://schemas.openxmlformats.org/officeDocument/2006/relationships/hyperlink" Target="https://cdosuiteplus.us.bank-dns.com/Apps/DealMaintenance/Assets/AssetFacility_Transactions/FacilityTransactions/TransDetail.asp?parm=10759&amp;facility_trans_id=72315116&amp;" TargetMode="External"/><Relationship Id="rId720" Type="http://schemas.openxmlformats.org/officeDocument/2006/relationships/hyperlink" Target="https://cdosuiteplus.us.bank-dns.com/Apps/DealMaintenance/Transactions/CashAccountTransfer/AccTransferMainItem.asp?action=LINK&amp;parm=10759&amp;transf_id=408794&amp;" TargetMode="External"/><Relationship Id="rId1350" Type="http://schemas.openxmlformats.org/officeDocument/2006/relationships/hyperlink" Target="https://cdosuiteplus.us.bank-dns.com/Apps/DealMaintenance/Assets/AssetFacility_Transactions/Loans/AssetLoan_Transactions/Transactions/TransDetail.asp?parm=10759&amp;issue_trans_id=85441482&amp;" TargetMode="External"/><Relationship Id="rId2401" Type="http://schemas.openxmlformats.org/officeDocument/2006/relationships/hyperlink" Target="https://cdosuiteplus.us.bank-dns.com/Apps/DealMaintenance/Assets/AssetFacility_Transactions/Loans/AssetLoan_Transactions/Transactions/TransDetail.asp?parm=10759&amp;issue_trans_id=95385443&amp;" TargetMode="External"/><Relationship Id="rId4159" Type="http://schemas.openxmlformats.org/officeDocument/2006/relationships/hyperlink" Target="https://cdosuiteplus.us.bank-dns.com/Apps/DealMaintenance/Assets/AssetFacility_Transactions/Loans/AssetLoan_Transactions/Transactions/TransDetail.asp?parm=10759&amp;issue_trans_id=124326064&amp;" TargetMode="External"/><Relationship Id="rId1003" Type="http://schemas.openxmlformats.org/officeDocument/2006/relationships/hyperlink" Target="https://cdosuiteplus.us.bank-dns.com/Apps/DealMaintenance/Assets/AssetFacility_Transactions/Loans/AssetLoan_Transactions/Transactions/TransDetail.asp?parm=10759&amp;issue_trans_id=81828641&amp;" TargetMode="External"/><Relationship Id="rId1210" Type="http://schemas.openxmlformats.org/officeDocument/2006/relationships/hyperlink" Target="https://cdosuiteplus.us.bank-dns.com/Apps/DealMaintenance/Assets/AssetFacility_Transactions/Loans/AssetLoan_Transactions/Transactions/TransDetail.asp?parm=10759&amp;issue_trans_id=84411877&amp;" TargetMode="External"/><Relationship Id="rId3175" Type="http://schemas.openxmlformats.org/officeDocument/2006/relationships/hyperlink" Target="https://cdosuiteplus.us.bank-dns.com/Apps/DealMaintenance/Assets/AssetFacility_Transactions/Loans/AssetLoan_Transactions/Transactions/TransDetail.asp?parm=10759&amp;issue_trans_id=109361590&amp;" TargetMode="External"/><Relationship Id="rId3382" Type="http://schemas.openxmlformats.org/officeDocument/2006/relationships/hyperlink" Target="https://cdosuiteplus.us.bank-dns.com/Apps/DealMaintenance/Assets/AssetFacility_Transactions/Loans/AssetLoan_Transactions/Transactions/TransDetail.asp?parm=10759&amp;issue_trans_id=108495454&amp;" TargetMode="External"/><Relationship Id="rId4019" Type="http://schemas.openxmlformats.org/officeDocument/2006/relationships/hyperlink" Target="https://cdosuiteplus.us.bank-dns.com/Apps/DealMaintenance/Assets/AssetFacility_Transactions/Loans/AssetLoan_Transactions/Transactions/TransDetail.asp?parm=10759&amp;issue_trans_id=121876365&amp;" TargetMode="External"/><Relationship Id="rId4226" Type="http://schemas.openxmlformats.org/officeDocument/2006/relationships/hyperlink" Target="https://cdosuiteplus.us.bank-dns.com/Apps/DealMaintenance/Assets/AssetFacility_Transactions/Loans/AssetLoan_Transactions/Transactions/TransDetail.asp?parm=10759&amp;issue_trans_id=125784280&amp;" TargetMode="External"/><Relationship Id="rId2191" Type="http://schemas.openxmlformats.org/officeDocument/2006/relationships/hyperlink" Target="https://cdosuiteplus.us.bank-dns.com/Apps/DealMaintenance/Assets/AssetFacility_Transactions/Loans/AssetLoan_Transactions/Transactions/TransDetail.asp?parm=10759&amp;issue_trans_id=94236458&amp;" TargetMode="External"/><Relationship Id="rId3035" Type="http://schemas.openxmlformats.org/officeDocument/2006/relationships/hyperlink" Target="https://cdosuiteplus.us.bank-dns.com/Apps/DealMaintenance/Assets/AssetFacility_Transactions/FacilityTransactions/TransDetail.asp?parm=10759&amp;facility_trans_id=106768398&amp;" TargetMode="External"/><Relationship Id="rId3242" Type="http://schemas.openxmlformats.org/officeDocument/2006/relationships/hyperlink" Target="https://cdosuiteplus.us.bank-dns.com/Apps/DealMaintenance/Assets/AssetFacility_Transactions/FacilityTransactions/TransDetail.asp?parm=10759&amp;facility_trans_id=110739755&amp;" TargetMode="External"/><Relationship Id="rId163" Type="http://schemas.openxmlformats.org/officeDocument/2006/relationships/hyperlink" Target="https://cdosuiteplus.us.bank-dns.com/Apps/DealMaintenance/Assets/AssetFacility_Transactions/Loans/AssetLoan_Transactions/Transactions/TransDetail.asp?parm=10759&amp;issue_trans_id=64363520&amp;" TargetMode="External"/><Relationship Id="rId370" Type="http://schemas.openxmlformats.org/officeDocument/2006/relationships/hyperlink" Target="https://cdosuiteplus.us.bank-dns.com/Apps/DealMaintenance/Assets/AssetFacility_Transactions/FacilityTransactions/TransDetail.asp?parm=10759&amp;facility_trans_id=69524750&amp;" TargetMode="External"/><Relationship Id="rId2051" Type="http://schemas.openxmlformats.org/officeDocument/2006/relationships/hyperlink" Target="https://cdosuiteplus.us.bank-dns.com/Apps/DealMaintenance/Assets/AssetFacility_Transactions/Loans/AssetLoan_Transactions/Transactions/TransDetail.asp?parm=10759&amp;issue_trans_id=78120752&amp;" TargetMode="External"/><Relationship Id="rId3102" Type="http://schemas.openxmlformats.org/officeDocument/2006/relationships/hyperlink" Target="https://cdosuiteplus.us.bank-dns.com/Apps/DealMaintenance/Assets/AssetFacility_Transactions/Loans/AssetLoan_Transactions/Transactions/TransDetail.asp?parm=10759&amp;issue_trans_id=108009987&amp;" TargetMode="External"/><Relationship Id="rId230" Type="http://schemas.openxmlformats.org/officeDocument/2006/relationships/hyperlink" Target="https://cdosuiteplus.us.bank-dns.com/Apps/DealMaintenance/Assets/AssetFacility_Transactions/FacilityTransactions/TransDetail.asp?parm=10759&amp;facility_trans_id=65320677&amp;" TargetMode="External"/><Relationship Id="rId2868" Type="http://schemas.openxmlformats.org/officeDocument/2006/relationships/hyperlink" Target="https://cdosuiteplus.us.bank-dns.com/Apps/DealMaintenance/Assets/AssetFacility_Transactions/Loans/AssetLoan_Transactions/Transactions/TransDetail.asp?parm=10759&amp;issue_trans_id=103947906&amp;" TargetMode="External"/><Relationship Id="rId3919" Type="http://schemas.openxmlformats.org/officeDocument/2006/relationships/hyperlink" Target="https://cdosuiteplus.us.bank-dns.com/Apps/DealMaintenance/Assets/AssetFacility_Transactions/Loans/AssetLoan_Transactions/Transactions/TransDetail.asp?parm=10759&amp;issue_trans_id=119651528&amp;" TargetMode="External"/><Relationship Id="rId4083" Type="http://schemas.openxmlformats.org/officeDocument/2006/relationships/hyperlink" Target="https://cdosuiteplus.us.bank-dns.com/Apps/DealMaintenance/Assets/AssetFacility_Transactions/Loans/AssetLoan_Transactions/Transactions/TransDetail.asp?parm=10759&amp;issue_trans_id=124935554&amp;" TargetMode="External"/><Relationship Id="rId1677" Type="http://schemas.openxmlformats.org/officeDocument/2006/relationships/hyperlink" Target="https://cdosuiteplus.us.bank-dns.com/Apps/DealMaintenance/Transactions/NonIssueTransactions/EntTransItem.asp?&amp;parm=10759&amp;ent_trans_id=2377938&amp;" TargetMode="External"/><Relationship Id="rId1884" Type="http://schemas.openxmlformats.org/officeDocument/2006/relationships/hyperlink" Target="https://cdosuiteplus.us.bank-dns.com/Apps/DealMaintenance/Assets/AssetFacility_Transactions/Loans/AssetLoan_Transactions/Transactions/TransDetail.asp?parm=10759&amp;issue_trans_id=89151712&amp;" TargetMode="External"/><Relationship Id="rId2728" Type="http://schemas.openxmlformats.org/officeDocument/2006/relationships/hyperlink" Target="https://cdosuiteplus.us.bank-dns.com/Apps/DealMaintenance/Assets/AssetFacility_Transactions/Loans/AssetLoan_Transactions/Transactions/TransDetail.asp?parm=10759&amp;issue_trans_id=96944459&amp;" TargetMode="External"/><Relationship Id="rId2935" Type="http://schemas.openxmlformats.org/officeDocument/2006/relationships/hyperlink" Target="https://cdosuiteplus.us.bank-dns.com/Apps/DealMaintenance/Assets/AssetFacility_Transactions/FacilityTransactions/TransDetail.asp?parm=10759&amp;facility_trans_id=105068668&amp;" TargetMode="External"/><Relationship Id="rId4290" Type="http://schemas.openxmlformats.org/officeDocument/2006/relationships/hyperlink" Target="https://cdosuiteplus.us.bank-dns.com/Apps/DealMaintenance/Assets/AssetFacility_Transactions/FacilityTransactions/TransDetail.asp?parm=10759&amp;facility_trans_id=127159994&amp;" TargetMode="External"/><Relationship Id="rId907" Type="http://schemas.openxmlformats.org/officeDocument/2006/relationships/hyperlink" Target="https://cdosuiteplus.us.bank-dns.com/Apps/DealMaintenance/Assets/AssetFacility_Transactions/FacilityTransactions/TransDetail.asp?parm=10759&amp;facility_trans_id=78407801&amp;" TargetMode="External"/><Relationship Id="rId1537" Type="http://schemas.openxmlformats.org/officeDocument/2006/relationships/hyperlink" Target="https://cdosuiteplus.us.bank-dns.com/Apps/DealMaintenance/Assets/AssetFacility_Transactions/Loans/AssetLoan_Transactions/Transactions/TransDetail.asp?parm=10759&amp;issue_trans_id=86412076&amp;" TargetMode="External"/><Relationship Id="rId1744" Type="http://schemas.openxmlformats.org/officeDocument/2006/relationships/hyperlink" Target="https://cdosuiteplus.us.bank-dns.com/Apps/DealMaintenance/Assets/AssetFacility_Transactions/FacilityTransactions/TransDetail.asp?parm=10759&amp;facility_trans_id=89377213&amp;" TargetMode="External"/><Relationship Id="rId1951" Type="http://schemas.openxmlformats.org/officeDocument/2006/relationships/hyperlink" Target="https://cdosuiteplus.us.bank-dns.com/Apps/DealMaintenance/Assets/AssetFacility_Transactions/Loans/AssetLoan_Transactions/Transactions/TransDetail.asp?parm=10759&amp;issue_trans_id=87727643&amp;" TargetMode="External"/><Relationship Id="rId4150" Type="http://schemas.openxmlformats.org/officeDocument/2006/relationships/hyperlink" Target="https://cdosuiteplus.us.bank-dns.com/Apps/DealMaintenance/Assets/AssetFacility_Transactions/FacilityTransactions/TransDetail.asp?parm=10759&amp;facility_trans_id=125745329&amp;" TargetMode="External"/><Relationship Id="rId36" Type="http://schemas.openxmlformats.org/officeDocument/2006/relationships/hyperlink" Target="https://cdosuiteplus.us.bank-dns.com/Apps/DealMaintenance/Assets/AssetFacility_Transactions/Loans/AssetLoan_Transactions/Transactions/TransDetail.asp?parm=10759&amp;issue_trans_id=62855692&amp;" TargetMode="External"/><Relationship Id="rId1604" Type="http://schemas.openxmlformats.org/officeDocument/2006/relationships/hyperlink" Target="https://cdosuiteplus.us.bank-dns.com/Apps/DealMaintenance/Assets/AssetFacility_Transactions/FacilityTransactions/TransDetail.asp?parm=10759&amp;facility_trans_id=87773167&amp;" TargetMode="External"/><Relationship Id="rId4010" Type="http://schemas.openxmlformats.org/officeDocument/2006/relationships/hyperlink" Target="https://cdosuiteplus.us.bank-dns.com/Apps/DealMaintenance/Assets/AssetFacility_Transactions/Loans/AssetLoan_Transactions/Transactions/TransDetail.asp?parm=10759&amp;issue_trans_id=123102841&amp;" TargetMode="External"/><Relationship Id="rId1811" Type="http://schemas.openxmlformats.org/officeDocument/2006/relationships/hyperlink" Target="https://cdosuiteplus.us.bank-dns.com/Apps/DealMaintenance/Assets/AssetFacility_Transactions/Loans/AssetLoan_Transactions/Transactions/TransDetail.asp?parm=10759&amp;issue_trans_id=88079084&amp;" TargetMode="External"/><Relationship Id="rId3569" Type="http://schemas.openxmlformats.org/officeDocument/2006/relationships/hyperlink" Target="https://cdosuiteplus.us.bank-dns.com/Apps/DealMaintenance/Assets/AssetFacility_Transactions/Loans/AssetLoan_Transactions/Transactions/TransDetail.asp?parm=10759&amp;issue_trans_id=114019330&amp;" TargetMode="External"/><Relationship Id="rId697" Type="http://schemas.openxmlformats.org/officeDocument/2006/relationships/hyperlink" Target="https://cdosuiteplus.us.bank-dns.com/Apps/DealMaintenance/Assets/AssetFacility_Transactions/Loans/AssetLoan_Transactions/Transactions/TransDetail.asp?parm=10759&amp;issue_trans_id=76009335&amp;" TargetMode="External"/><Relationship Id="rId2378" Type="http://schemas.openxmlformats.org/officeDocument/2006/relationships/hyperlink" Target="https://cdosuiteplus.us.bank-dns.com/Apps/DealMaintenance/Assets/AssetFacility_Transactions/Loans/AssetLoan_Transactions/Transactions/TransDetail.asp?parm=10759&amp;issue_trans_id=94723643&amp;" TargetMode="External"/><Relationship Id="rId3429" Type="http://schemas.openxmlformats.org/officeDocument/2006/relationships/hyperlink" Target="https://cdosuiteplus.us.bank-dns.com/Apps/DealMaintenance/Assets/AssetFacility_Transactions/Loans/AssetLoan_Transactions/Transactions/TransDetail.asp?parm=10759&amp;issue_trans_id=113882859&amp;" TargetMode="External"/><Relationship Id="rId3776" Type="http://schemas.openxmlformats.org/officeDocument/2006/relationships/hyperlink" Target="https://cdosuiteplus.us.bank-dns.com/Apps/DealMaintenance/Assets/AssetFacility_Transactions/Loans/AssetLoan_Transactions/Transactions/TransDetail.asp?parm=10759&amp;issue_trans_id=118446200&amp;" TargetMode="External"/><Relationship Id="rId3983" Type="http://schemas.openxmlformats.org/officeDocument/2006/relationships/hyperlink" Target="https://cdosuiteplus.us.bank-dns.com/Apps/DealMaintenance/Assets/AssetFacility_Transactions/FacilityTransactions/TransDetail.asp?parm=10759&amp;facility_trans_id=122851168&amp;" TargetMode="External"/><Relationship Id="rId1187" Type="http://schemas.openxmlformats.org/officeDocument/2006/relationships/hyperlink" Target="https://cdosuiteplus.us.bank-dns.com/Apps/DealMaintenance/Assets/AssetFacility_Transactions/Loans/AssetLoan_Transactions/Transactions/TransDetail.asp?parm=10759&amp;issue_trans_id=83114063&amp;" TargetMode="External"/><Relationship Id="rId2585" Type="http://schemas.openxmlformats.org/officeDocument/2006/relationships/hyperlink" Target="https://cdosuiteplus.us.bank-dns.com/Apps/DealMaintenance/Assets/AssetFacility_Transactions/FacilityTransactions/TransDetail.asp?parm=10759&amp;facility_trans_id=98757237&amp;" TargetMode="External"/><Relationship Id="rId2792" Type="http://schemas.openxmlformats.org/officeDocument/2006/relationships/hyperlink" Target="https://cdosuiteplus.us.bank-dns.com/Apps/DealMaintenance/Assets/AssetFacility_Transactions/Loans/AssetLoan_Transactions/Transactions/TransDetail.asp?parm=10759&amp;issue_trans_id=100241261&amp;" TargetMode="External"/><Relationship Id="rId3636" Type="http://schemas.openxmlformats.org/officeDocument/2006/relationships/hyperlink" Target="https://cdosuiteplus.us.bank-dns.com/Apps/DealMaintenance/Assets/AssetFacility_Transactions/FacilityTransactions/TransDetail.asp?parm=10759&amp;facility_trans_id=116350447&amp;" TargetMode="External"/><Relationship Id="rId3843" Type="http://schemas.openxmlformats.org/officeDocument/2006/relationships/hyperlink" Target="https://cdosuiteplus.us.bank-dns.com/Apps/DealMaintenance/Assets/AssetFacility_Transactions/Loans/AssetLoan_Transactions/Transactions/TransDetail.asp?parm=10759&amp;issue_trans_id=117707193&amp;" TargetMode="External"/><Relationship Id="rId557" Type="http://schemas.openxmlformats.org/officeDocument/2006/relationships/hyperlink" Target="https://cdosuiteplus.us.bank-dns.com/Apps/DealMaintenance/Assets/AssetFacility_Transactions/Loans/AssetLoan_Transactions/Transactions/TransDetail.asp?parm=10759&amp;issue_trans_id=72556849&amp;" TargetMode="External"/><Relationship Id="rId764" Type="http://schemas.openxmlformats.org/officeDocument/2006/relationships/hyperlink" Target="https://cdosuiteplus.us.bank-dns.com/Apps/DealMaintenance/Assets/AssetFacility_Transactions/FacilityTransactions/TransDetail.asp?parm=10759&amp;facility_trans_id=77268231&amp;" TargetMode="External"/><Relationship Id="rId971" Type="http://schemas.openxmlformats.org/officeDocument/2006/relationships/hyperlink" Target="https://cdosuiteplus.us.bank-dns.com/Apps/DealMaintenance/Transactions/CashAccountTransfer/AccTransferMainItem.asp?action=LINK&amp;parm=10759&amp;transf_id=427187&amp;" TargetMode="External"/><Relationship Id="rId1394" Type="http://schemas.openxmlformats.org/officeDocument/2006/relationships/hyperlink" Target="https://cdosuiteplus.us.bank-dns.com/Apps/DealMaintenance/Assets/AssetFacility_Transactions/FacilityTransactions/TransDetail.asp?parm=10759&amp;facility_trans_id=86409611&amp;" TargetMode="External"/><Relationship Id="rId2238" Type="http://schemas.openxmlformats.org/officeDocument/2006/relationships/hyperlink" Target="https://cdosuiteplus.us.bank-dns.com/Apps/DealMaintenance/Assets/AssetFacility_Transactions/FacilityTransactions/TransDetail.asp?parm=10759&amp;facility_trans_id=94383750&amp;" TargetMode="External"/><Relationship Id="rId2445" Type="http://schemas.openxmlformats.org/officeDocument/2006/relationships/hyperlink" Target="https://cdosuiteplus.us.bank-dns.com/Apps/DealMaintenance/Assets/AssetFacility_Transactions/Loans/AssetLoan_Transactions/Transactions/TransDetail.asp?parm=10759&amp;issue_trans_id=95360140&amp;" TargetMode="External"/><Relationship Id="rId2652" Type="http://schemas.openxmlformats.org/officeDocument/2006/relationships/hyperlink" Target="https://cdosuiteplus.us.bank-dns.com/Apps/DealMaintenance/Assets/AssetFacility_Transactions/FacilityTransactions/TransDetail.asp?parm=10759&amp;facility_trans_id=100512265&amp;" TargetMode="External"/><Relationship Id="rId3703" Type="http://schemas.openxmlformats.org/officeDocument/2006/relationships/hyperlink" Target="https://cdosuiteplus.us.bank-dns.com/Apps/DealMaintenance/Assets/AssetFacility_Transactions/Loans/AssetLoan_Transactions/Transactions/TransDetail.asp?parm=10759&amp;issue_trans_id=115856203&amp;" TargetMode="External"/><Relationship Id="rId3910" Type="http://schemas.openxmlformats.org/officeDocument/2006/relationships/hyperlink" Target="https://cdosuiteplus.us.bank-dns.com/Apps/DealMaintenance/Assets/AssetFacility_Transactions/FacilityTransactions/TransDetail.asp?parm=10759&amp;facility_trans_id=121589706&amp;" TargetMode="External"/><Relationship Id="rId417" Type="http://schemas.openxmlformats.org/officeDocument/2006/relationships/hyperlink" Target="https://cdosuiteplus.us.bank-dns.com/Apps/DealMaintenance/Assets/AssetFacility_Transactions/FacilityTransactions/TransDetail.asp?parm=10759&amp;facility_trans_id=70531215&amp;" TargetMode="External"/><Relationship Id="rId624" Type="http://schemas.openxmlformats.org/officeDocument/2006/relationships/hyperlink" Target="https://cdosuiteplus.us.bank-dns.com/Apps/DealMaintenance/Assets/AssetFacility_Transactions/Loans/AssetLoan_Transactions/Transactions/TransDetail.asp?parm=10759&amp;issue_trans_id=73172725&amp;" TargetMode="External"/><Relationship Id="rId831" Type="http://schemas.openxmlformats.org/officeDocument/2006/relationships/hyperlink" Target="https://cdosuiteplus.us.bank-dns.com/Apps/DealMaintenance/Transactions/NonIssueTransactions/EntTransItem.asp?&amp;parm=10759&amp;ent_trans_id=2177766&amp;" TargetMode="External"/><Relationship Id="rId1047" Type="http://schemas.openxmlformats.org/officeDocument/2006/relationships/hyperlink" Target="https://cdosuiteplus.us.bank-dns.com/Apps/DealMaintenance/Assets/AssetFacility_Transactions/FacilityTransactions/TransDetail.asp?parm=10759&amp;facility_trans_id=82372818&amp;" TargetMode="External"/><Relationship Id="rId1254" Type="http://schemas.openxmlformats.org/officeDocument/2006/relationships/hyperlink" Target="https://cdosuiteplus.us.bank-dns.com/Apps/DealMaintenance/Assets/AssetFacility_Transactions/Loans/AssetLoan_Transactions/Transactions/TransDetail.asp?parm=10759&amp;issue_trans_id=83655943&amp;" TargetMode="External"/><Relationship Id="rId1461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143&amp;" TargetMode="External"/><Relationship Id="rId2305" Type="http://schemas.openxmlformats.org/officeDocument/2006/relationships/hyperlink" Target="https://cdosuiteplus.us.bank-dns.com/Apps/DealMaintenance/Assets/AssetFacility_Transactions/Loans/AssetLoan_Transactions/Transactions/TransDetail.asp?parm=10759&amp;issue_trans_id=93545261&amp;" TargetMode="External"/><Relationship Id="rId2512" Type="http://schemas.openxmlformats.org/officeDocument/2006/relationships/hyperlink" Target="https://cdosuiteplus.us.bank-dns.com/Apps/DealMaintenance/Assets/AssetFacility_Transactions/Loans/AssetLoan_Transactions/Transactions/TransDetail.asp?parm=10759&amp;issue_trans_id=96663927&amp;" TargetMode="External"/><Relationship Id="rId1114" Type="http://schemas.openxmlformats.org/officeDocument/2006/relationships/hyperlink" Target="https://cdosuiteplus.us.bank-dns.com/Apps/DealMaintenance/Assets/AssetFacility_Transactions/Loans/AssetLoan_Transactions/Transactions/TransDetail.asp?parm=10759&amp;issue_trans_id=81755907&amp;" TargetMode="External"/><Relationship Id="rId1321" Type="http://schemas.openxmlformats.org/officeDocument/2006/relationships/hyperlink" Target="https://cdosuiteplus.us.bank-dns.com/Apps/DealMaintenance/Assets/AssetFacility_Transactions/Loans/AssetLoan_Transactions/Transactions/TransDetail.asp?parm=10759&amp;issue_trans_id=85857871&amp;" TargetMode="External"/><Relationship Id="rId3079" Type="http://schemas.openxmlformats.org/officeDocument/2006/relationships/hyperlink" Target="https://cdosuiteplus.us.bank-dns.com/Apps/DealMaintenance/Assets/AssetFacility_Transactions/FacilityTransactions/TransDetail.asp?parm=10759&amp;facility_trans_id=107384029&amp;" TargetMode="External"/><Relationship Id="rId3286" Type="http://schemas.openxmlformats.org/officeDocument/2006/relationships/hyperlink" Target="https://cdosuiteplus.us.bank-dns.com/Apps/DealMaintenance/Assets/AssetFacility_Transactions/FacilityTransactions/TransDetail.asp?parm=10759&amp;facility_trans_id=111132165&amp;" TargetMode="External"/><Relationship Id="rId3493" Type="http://schemas.openxmlformats.org/officeDocument/2006/relationships/hyperlink" Target="https://cdosuiteplus.us.bank-dns.com/Apps/DealMaintenance/Transactions/NonIssueTransactions/EntTransItem.asp?&amp;parm=10759&amp;ent_trans_id=2884708&amp;" TargetMode="External"/><Relationship Id="rId2095" Type="http://schemas.openxmlformats.org/officeDocument/2006/relationships/hyperlink" Target="https://cdosuiteplus.us.bank-dns.com/Apps/DealMaintenance/Assets/AssetFacility_Transactions/Loans/AssetLoan_Transactions/Transactions/TransDetail.asp?parm=10759&amp;issue_trans_id=91685488&amp;" TargetMode="External"/><Relationship Id="rId3146" Type="http://schemas.openxmlformats.org/officeDocument/2006/relationships/hyperlink" Target="https://cdosuiteplus.us.bank-dns.com/Apps/DealMaintenance/Assets/AssetFacility_Transactions/Loans/AssetLoan_Transactions/Transactions/TransDetail.asp?parm=10759&amp;issue_trans_id=107736427&amp;" TargetMode="External"/><Relationship Id="rId3353" Type="http://schemas.openxmlformats.org/officeDocument/2006/relationships/hyperlink" Target="https://cdosuiteplus.us.bank-dns.com/Apps/DealMaintenance/Assets/AssetFacility_Transactions/FacilityTransactions/TransDetail.asp?parm=10759&amp;facility_trans_id=112635273&amp;" TargetMode="External"/><Relationship Id="rId274" Type="http://schemas.openxmlformats.org/officeDocument/2006/relationships/hyperlink" Target="https://cdosuiteplus.us.bank-dns.com/Apps/DealMaintenance/Assets/AssetFacility_Transactions/Loans/AssetLoan_Transactions/Transactions/TransDetail.asp?parm=10759&amp;issue_trans_id=67458397&amp;" TargetMode="External"/><Relationship Id="rId481" Type="http://schemas.openxmlformats.org/officeDocument/2006/relationships/hyperlink" Target="https://cdosuiteplus.us.bank-dns.com/Apps/DealMaintenance/Assets/AssetFacility_Transactions/Loans/AssetLoan_Transactions/Transactions/TransDetail.asp?parm=10759&amp;issue_trans_id=69530234&amp;" TargetMode="External"/><Relationship Id="rId2162" Type="http://schemas.openxmlformats.org/officeDocument/2006/relationships/hyperlink" Target="https://cdosuiteplus.us.bank-dns.com/Apps/DealMaintenance/Assets/AssetFacility_Transactions/Loans/AssetLoan_Transactions/Transactions/TransDetail.asp?parm=10759&amp;issue_trans_id=90065633&amp;" TargetMode="External"/><Relationship Id="rId3006" Type="http://schemas.openxmlformats.org/officeDocument/2006/relationships/hyperlink" Target="https://cdosuiteplus.us.bank-dns.com/Apps/DealMaintenance/Assets/AssetFacility_Transactions/FacilityTransactions/TransDetail.asp?parm=10759&amp;facility_trans_id=105847964&amp;" TargetMode="External"/><Relationship Id="rId3560" Type="http://schemas.openxmlformats.org/officeDocument/2006/relationships/hyperlink" Target="https://cdosuiteplus.us.bank-dns.com/Apps/DealMaintenance/Assets/AssetFacility_Transactions/FacilityTransactions/TransDetail.asp?parm=10759&amp;facility_trans_id=116628671&amp;" TargetMode="External"/><Relationship Id="rId134" Type="http://schemas.openxmlformats.org/officeDocument/2006/relationships/hyperlink" Target="https://cdosuiteplus.us.bank-dns.com/Apps/DealMaintenance/Assets/AssetFacility_Transactions/Loans/AssetLoan_Transactions/Transactions/TransDetail.asp?parm=10759&amp;issue_trans_id=63886225&amp;" TargetMode="External"/><Relationship Id="rId3213" Type="http://schemas.openxmlformats.org/officeDocument/2006/relationships/hyperlink" Target="https://cdosuiteplus.us.bank-dns.com/Apps/DealMaintenance/Assets/AssetFacility_Transactions/Loans/AssetLoan_Transactions/Transactions/TransDetail.asp?parm=10759&amp;issue_trans_id=107040668&amp;" TargetMode="External"/><Relationship Id="rId3420" Type="http://schemas.openxmlformats.org/officeDocument/2006/relationships/hyperlink" Target="https://cdosuiteplus.us.bank-dns.com/Apps/DealMaintenance/Assets/AssetFacility_Transactions/Loans/AssetLoan_Transactions/Transactions/TransDetail.asp?parm=10759&amp;issue_trans_id=112445724&amp;" TargetMode="External"/><Relationship Id="rId341" Type="http://schemas.openxmlformats.org/officeDocument/2006/relationships/hyperlink" Target="https://cdosuiteplus.us.bank-dns.com/Apps/DealMaintenance/Assets/AssetFacility_Transactions/Loans/AssetLoan_Transactions/Transactions/TransDetail.asp?parm=10759&amp;issue_trans_id=64979015&amp;" TargetMode="External"/><Relationship Id="rId2022" Type="http://schemas.openxmlformats.org/officeDocument/2006/relationships/hyperlink" Target="https://cdosuiteplus.us.bank-dns.com/Apps/DealMaintenance/Assets/AssetFacility_Transactions/FacilityTransactions/TransDetail.asp?parm=10759&amp;facility_trans_id=91264629&amp;" TargetMode="External"/><Relationship Id="rId2979" Type="http://schemas.openxmlformats.org/officeDocument/2006/relationships/hyperlink" Target="https://cdosuiteplus.us.bank-dns.com/Apps/DealMaintenance/Assets/AssetFacility_Transactions/Loans/AssetLoan_Transactions/Transactions/TransDetail.asp?parm=10759&amp;issue_trans_id=102244546&amp;" TargetMode="External"/><Relationship Id="rId201" Type="http://schemas.openxmlformats.org/officeDocument/2006/relationships/hyperlink" Target="https://cdosuiteplus.us.bank-dns.com/Apps/DealMaintenance/Assets/AssetFacility_Transactions/Loans/AssetLoan_Transactions/Transactions/TransDetail.asp?parm=10759&amp;issue_trans_id=66443353&amp;" TargetMode="External"/><Relationship Id="rId1788" Type="http://schemas.openxmlformats.org/officeDocument/2006/relationships/hyperlink" Target="https://cdosuiteplus.us.bank-dns.com/Apps/DealMaintenance/Assets/AssetFacility_Transactions/FacilityTransactions/TransDetail.asp?parm=10759&amp;facility_trans_id=89889017&amp;" TargetMode="External"/><Relationship Id="rId1995" Type="http://schemas.openxmlformats.org/officeDocument/2006/relationships/hyperlink" Target="https://cdosuiteplus.us.bank-dns.com/Apps/DealMaintenance/Assets/AssetFacility_Transactions/FacilityTransactions/TransDetail.asp?parm=10759&amp;facility_trans_id=91264565&amp;" TargetMode="External"/><Relationship Id="rId2839" Type="http://schemas.openxmlformats.org/officeDocument/2006/relationships/hyperlink" Target="https://cdosuiteplus.us.bank-dns.com/Apps/DealMaintenance/Assets/AssetFacility_Transactions/Loans/AssetLoan_Transactions/Transactions/TransDetail.asp?parm=10759&amp;issue_trans_id=101752179&amp;" TargetMode="External"/><Relationship Id="rId4194" Type="http://schemas.openxmlformats.org/officeDocument/2006/relationships/hyperlink" Target="https://cdosuiteplus.us.bank-dns.com/Apps/DealMaintenance/Assets/AssetFacility_Transactions/Loans/AssetLoan_Transactions/Transactions/TransDetail.asp?parm=10759&amp;issue_trans_id=123663411&amp;" TargetMode="External"/><Relationship Id="rId1648" Type="http://schemas.openxmlformats.org/officeDocument/2006/relationships/hyperlink" Target="https://cdosuiteplus.us.bank-dns.com/Apps/DealMaintenance/Assets/AssetFacility_Transactions/Loans/AssetLoan_Transactions/Transactions/TransDetail.asp?parm=10759&amp;issue_trans_id=88125544&amp;" TargetMode="External"/><Relationship Id="rId4054" Type="http://schemas.openxmlformats.org/officeDocument/2006/relationships/hyperlink" Target="https://cdosuiteplus.us.bank-dns.com/Apps/DealMaintenance/Assets/AssetFacility_Transactions/FacilityTransactions/TransDetail.asp?parm=10759&amp;facility_trans_id=124356813&amp;" TargetMode="External"/><Relationship Id="rId4261" Type="http://schemas.openxmlformats.org/officeDocument/2006/relationships/hyperlink" Target="https://cdosuiteplus.us.bank-dns.com/Apps/DealMaintenance/Assets/AssetFacility_Transactions/FacilityTransactions/TransDetail.asp?parm=10759&amp;facility_trans_id=127401351&amp;" TargetMode="External"/><Relationship Id="rId1508" Type="http://schemas.openxmlformats.org/officeDocument/2006/relationships/hyperlink" Target="https://cdosuiteplus.us.bank-dns.com/Apps/DealMaintenance/Assets/AssetFacility_Transactions/Loans/AssetLoan_Transactions/Transactions/TransDetail.asp?parm=10759&amp;issue_trans_id=86966817&amp;" TargetMode="External"/><Relationship Id="rId1855" Type="http://schemas.openxmlformats.org/officeDocument/2006/relationships/hyperlink" Target="https://cdosuiteplus.us.bank-dns.com/Apps/DealMaintenance/Assets/AssetFacility_Transactions/Loans/AssetLoan_Transactions/Transactions/TransDetail.asp?parm=10759&amp;issue_trans_id=88397448&amp;" TargetMode="External"/><Relationship Id="rId2906" Type="http://schemas.openxmlformats.org/officeDocument/2006/relationships/hyperlink" Target="https://cdosuiteplus.us.bank-dns.com/Apps/DealMaintenance/Assets/AssetFacility_Transactions/Loans/AssetLoan_Transactions/Transactions/TransDetail.asp?parm=10759&amp;issue_trans_id=103659244&amp;" TargetMode="External"/><Relationship Id="rId3070" Type="http://schemas.openxmlformats.org/officeDocument/2006/relationships/hyperlink" Target="https://cdosuiteplus.us.bank-dns.com/Apps/DealMaintenance/Assets/AssetFacility_Transactions/FacilityTransactions/TransDetail.asp?parm=10759&amp;facility_trans_id=107113801&amp;" TargetMode="External"/><Relationship Id="rId4121" Type="http://schemas.openxmlformats.org/officeDocument/2006/relationships/hyperlink" Target="https://cdosuiteplus.us.bank-dns.com/Apps/DealMaintenance/Assets/AssetFacility_Transactions/Loans/AssetLoan_Transactions/Transactions/TransDetail.asp?parm=10759&amp;issue_trans_id=124369473&amp;" TargetMode="External"/><Relationship Id="rId1715" Type="http://schemas.openxmlformats.org/officeDocument/2006/relationships/hyperlink" Target="https://cdosuiteplus.us.bank-dns.com/Apps/DealMaintenance/Assets/AssetFacility_Transactions/Loans/AssetLoan_Transactions/Transactions/TransDetail.asp?parm=10759&amp;issue_trans_id=88520126&amp;" TargetMode="External"/><Relationship Id="rId1922" Type="http://schemas.openxmlformats.org/officeDocument/2006/relationships/hyperlink" Target="https://cdosuiteplus.us.bank-dns.com/Apps/DealMaintenance/Assets/AssetFacility_Transactions/FacilityTransactions/TransDetail.asp?parm=10759&amp;facility_trans_id=91019404&amp;" TargetMode="External"/><Relationship Id="rId3887" Type="http://schemas.openxmlformats.org/officeDocument/2006/relationships/hyperlink" Target="https://cdosuiteplus.us.bank-dns.com/Apps/DealMaintenance/Assets/AssetFacility_Transactions/FacilityTransactions/TransDetail.asp?parm=10759&amp;facility_trans_id=121287133&amp;" TargetMode="External"/><Relationship Id="rId2489" Type="http://schemas.openxmlformats.org/officeDocument/2006/relationships/hyperlink" Target="https://cdosuiteplus.us.bank-dns.com/Apps/DealMaintenance/Assets/AssetFacility_Transactions/Loans/AssetLoan_Transactions/Transactions/TransDetail.asp?parm=10759&amp;issue_trans_id=98263153&amp;" TargetMode="External"/><Relationship Id="rId2696" Type="http://schemas.openxmlformats.org/officeDocument/2006/relationships/hyperlink" Target="https://cdosuiteplus.us.bank-dns.com/Apps/DealMaintenance/Assets/AssetFacility_Transactions/FacilityTransactions/TransDetail.asp?parm=10759&amp;facility_trans_id=100986631&amp;" TargetMode="External"/><Relationship Id="rId3747" Type="http://schemas.openxmlformats.org/officeDocument/2006/relationships/hyperlink" Target="https://cdosuiteplus.us.bank-dns.com/Apps/DealMaintenance/Transactions/NonIssueTransactions/EntTransItem.asp?&amp;parm=10759&amp;ent_trans_id=2976539&amp;" TargetMode="External"/><Relationship Id="rId3954" Type="http://schemas.openxmlformats.org/officeDocument/2006/relationships/hyperlink" Target="https://cdosuiteplus.us.bank-dns.com/Apps/DealMaintenance/Assets/AssetFacility_Transactions/Loans/AssetLoan_Transactions/Transactions/TransDetail.asp?parm=10759&amp;issue_trans_id=118246256&amp;" TargetMode="External"/><Relationship Id="rId668" Type="http://schemas.openxmlformats.org/officeDocument/2006/relationships/hyperlink" Target="https://cdosuiteplus.us.bank-dns.com/Apps/DealMaintenance/Assets/AssetFacility_Transactions/FacilityTransactions/TransDetail.asp?parm=10759&amp;facility_trans_id=75433341&amp;" TargetMode="External"/><Relationship Id="rId875" Type="http://schemas.openxmlformats.org/officeDocument/2006/relationships/hyperlink" Target="https://cdosuiteplus.us.bank-dns.com/Apps/DealMaintenance/Assets/AssetFacility_Transactions/Loans/AssetLoan_Transactions/Transactions/TransDetail.asp?parm=10759&amp;issue_trans_id=75626363&amp;" TargetMode="External"/><Relationship Id="rId1298" Type="http://schemas.openxmlformats.org/officeDocument/2006/relationships/hyperlink" Target="https://cdosuiteplus.us.bank-dns.com/Apps/DealMaintenance/Assets/AssetFacility_Transactions/FacilityTransactions/TransDetail.asp?parm=10759&amp;facility_trans_id=84726899&amp;" TargetMode="External"/><Relationship Id="rId2349" Type="http://schemas.openxmlformats.org/officeDocument/2006/relationships/hyperlink" Target="https://cdosuiteplus.us.bank-dns.com/Apps/DealMaintenance/Assets/AssetFacility_Transactions/Loans/AssetLoan_Transactions/Transactions/TransDetail.asp?parm=10759&amp;issue_trans_id=93898147&amp;" TargetMode="External"/><Relationship Id="rId2556" Type="http://schemas.openxmlformats.org/officeDocument/2006/relationships/hyperlink" Target="https://cdosuiteplus.us.bank-dns.com/Apps/DealMaintenance/Assets/AssetFacility_Transactions/Loans/AssetLoan_Transactions/Transactions/TransDetail.asp?parm=10759&amp;issue_trans_id=96894866&amp;" TargetMode="External"/><Relationship Id="rId2763" Type="http://schemas.openxmlformats.org/officeDocument/2006/relationships/hyperlink" Target="https://cdosuiteplus.us.bank-dns.com/Apps/DealMaintenance/Assets/AssetFacility_Transactions/FacilityTransactions/TransDetail.asp?parm=10759&amp;facility_trans_id=102228197&amp;" TargetMode="External"/><Relationship Id="rId2970" Type="http://schemas.openxmlformats.org/officeDocument/2006/relationships/hyperlink" Target="https://cdosuiteplus.us.bank-dns.com/Apps/DealMaintenance/Assets/AssetFacility_Transactions/Loans/AssetLoan_Transactions/Transactions/TransDetail.asp?parm=10759&amp;issue_trans_id=102699588&amp;" TargetMode="External"/><Relationship Id="rId3607" Type="http://schemas.openxmlformats.org/officeDocument/2006/relationships/hyperlink" Target="https://cdosuiteplus.us.bank-dns.com/Apps/DealMaintenance/Assets/AssetFacility_Transactions/Loans/AssetLoan_Transactions/Transactions/TransDetail.asp?parm=10759&amp;issue_trans_id=113983931&amp;" TargetMode="External"/><Relationship Id="rId3814" Type="http://schemas.openxmlformats.org/officeDocument/2006/relationships/hyperlink" Target="https://cdosuiteplus.us.bank-dns.com/Apps/DealMaintenance/Assets/AssetFacility_Transactions/FacilityTransactions/TransDetail.asp?parm=10759&amp;facility_trans_id=120573902&amp;" TargetMode="External"/><Relationship Id="rId528" Type="http://schemas.openxmlformats.org/officeDocument/2006/relationships/hyperlink" Target="https://cdosuiteplus.us.bank-dns.com/Apps/DealMaintenance/Assets/AssetFacility_Transactions/FacilityTransactions/TransDetail.asp?parm=10759&amp;facility_trans_id=72908599&amp;" TargetMode="External"/><Relationship Id="rId735" Type="http://schemas.openxmlformats.org/officeDocument/2006/relationships/hyperlink" Target="https://cdosuiteplus.us.bank-dns.com/Apps/DealMaintenance/Assets/AssetFacility_Transactions/Loans/AssetLoan_Transactions/Transactions/TransDetail.asp?parm=10759&amp;issue_trans_id=73813998&amp;" TargetMode="External"/><Relationship Id="rId942" Type="http://schemas.openxmlformats.org/officeDocument/2006/relationships/hyperlink" Target="https://cdosuiteplus.us.bank-dns.com/Apps/DealMaintenance/Assets/AssetFacility_Transactions/FacilityTransactions/TransDetail.asp?parm=10759&amp;facility_trans_id=78470144&amp;" TargetMode="External"/><Relationship Id="rId1158" Type="http://schemas.openxmlformats.org/officeDocument/2006/relationships/hyperlink" Target="https://cdosuiteplus.us.bank-dns.com/Apps/DealMaintenance/Assets/AssetFacility_Transactions/Loans/AssetLoan_Transactions/Transactions/TransDetail.asp?parm=10759&amp;issue_trans_id=80980191&amp;" TargetMode="External"/><Relationship Id="rId1365" Type="http://schemas.openxmlformats.org/officeDocument/2006/relationships/hyperlink" Target="https://cdosuiteplus.us.bank-dns.com/Apps/DealMaintenance/Assets/AssetFacility_Transactions/Loans/AssetLoan_Transactions/Transactions/TransDetail.asp?parm=10759&amp;issue_trans_id=83300039&amp;" TargetMode="External"/><Relationship Id="rId1572" Type="http://schemas.openxmlformats.org/officeDocument/2006/relationships/hyperlink" Target="https://cdosuiteplus.us.bank-dns.com/Apps/DealMaintenance/Assets/AssetFacility_Transactions/Loans/AssetLoan_Transactions/Transactions/TransDetail.asp?parm=10759&amp;issue_trans_id=82652600&amp;" TargetMode="External"/><Relationship Id="rId2209" Type="http://schemas.openxmlformats.org/officeDocument/2006/relationships/hyperlink" Target="https://cdosuiteplus.us.bank-dns.com/Apps/DealMaintenance/Assets/AssetFacility_Transactions/FacilityTransactions/TransDetail.asp?parm=10759&amp;facility_trans_id=94377306&amp;" TargetMode="External"/><Relationship Id="rId2416" Type="http://schemas.openxmlformats.org/officeDocument/2006/relationships/hyperlink" Target="https://cdosuiteplus.us.bank-dns.com/Apps/DealMaintenance/Assets/AssetFacility_Transactions/Loans/AssetLoan_Transactions/Transactions/TransDetail.asp?parm=10759&amp;issue_trans_id=94348603&amp;" TargetMode="External"/><Relationship Id="rId2623" Type="http://schemas.openxmlformats.org/officeDocument/2006/relationships/hyperlink" Target="https://cdosuiteplus.us.bank-dns.com/Apps/DealMaintenance/Assets/AssetFacility_Transactions/Loans/AssetLoan_Transactions/Transactions/TransDetail.asp?parm=10759&amp;issue_trans_id=96922112&amp;" TargetMode="External"/><Relationship Id="rId1018" Type="http://schemas.openxmlformats.org/officeDocument/2006/relationships/hyperlink" Target="https://cdosuiteplus.us.bank-dns.com/Apps/DealMaintenance/Assets/AssetFacility_Transactions/FacilityTransactions/TransDetail.asp?parm=10759&amp;facility_trans_id=81030772&amp;" TargetMode="External"/><Relationship Id="rId1225" Type="http://schemas.openxmlformats.org/officeDocument/2006/relationships/hyperlink" Target="https://cdosuiteplus.us.bank-dns.com/Apps/DealMaintenance/Assets/AssetFacility_Transactions/Loans/AssetLoan_Transactions/Transactions/TransDetail.asp?parm=10759&amp;issue_trans_id=78880947&amp;" TargetMode="External"/><Relationship Id="rId1432" Type="http://schemas.openxmlformats.org/officeDocument/2006/relationships/hyperlink" Target="https://cdosuiteplus.us.bank-dns.com/Apps/DealMaintenance/Assets/AssetFacility_Transactions/FacilityTransactions/TransDetail.asp?parm=10759&amp;facility_trans_id=86497140&amp;" TargetMode="External"/><Relationship Id="rId2830" Type="http://schemas.openxmlformats.org/officeDocument/2006/relationships/hyperlink" Target="https://cdosuiteplus.us.bank-dns.com/Apps/DealMaintenance/Assets/AssetFacility_Transactions/Loans/AssetLoan_Transactions/Transactions/TransDetail.asp?parm=10759&amp;issue_trans_id=103550185&amp;" TargetMode="External"/><Relationship Id="rId71" Type="http://schemas.openxmlformats.org/officeDocument/2006/relationships/hyperlink" Target="https://cdosuiteplus.us.bank-dns.com/Apps/DealMaintenance/Assets/AssetFacility_Transactions/Loans/AssetLoan_Transactions/Transactions/TransDetail.asp?parm=10759&amp;issue_trans_id=63307797&amp;" TargetMode="External"/><Relationship Id="rId802" Type="http://schemas.openxmlformats.org/officeDocument/2006/relationships/hyperlink" Target="https://cdosuiteplus.us.bank-dns.com/Apps/DealMaintenance/Assets/AssetFacility_Transactions/FacilityTransactions/TransDetail.asp?parm=10759&amp;facility_trans_id=78467180&amp;" TargetMode="External"/><Relationship Id="rId3397" Type="http://schemas.openxmlformats.org/officeDocument/2006/relationships/hyperlink" Target="https://cdosuiteplus.us.bank-dns.com/Apps/DealMaintenance/Assets/AssetFacility_Transactions/Loans/AssetLoan_Transactions/Transactions/TransDetail.asp?parm=10759&amp;issue_trans_id=113161291&amp;" TargetMode="External"/><Relationship Id="rId178" Type="http://schemas.openxmlformats.org/officeDocument/2006/relationships/hyperlink" Target="https://cdosuiteplus.us.bank-dns.com/Apps/DealMaintenance/Assets/AssetFacility_Transactions/Loans/AssetLoan_Transactions/Transactions/TransDetail.asp?parm=10759&amp;issue_trans_id=66330035&amp;" TargetMode="External"/><Relationship Id="rId3257" Type="http://schemas.openxmlformats.org/officeDocument/2006/relationships/hyperlink" Target="https://cdosuiteplus.us.bank-dns.com/Apps/DealMaintenance/Assets/AssetFacility_Transactions/Loans/AssetLoan_Transactions/Transactions/TransDetail.asp?parm=10759&amp;issue_trans_id=107019479&amp;" TargetMode="External"/><Relationship Id="rId3464" Type="http://schemas.openxmlformats.org/officeDocument/2006/relationships/hyperlink" Target="https://cdosuiteplus.us.bank-dns.com/Apps/DealMaintenance/Assets/AssetFacility_Transactions/Loans/AssetLoan_Transactions/Transactions/TransDetail.asp?parm=10759&amp;issue_trans_id=114259181&amp;" TargetMode="External"/><Relationship Id="rId3671" Type="http://schemas.openxmlformats.org/officeDocument/2006/relationships/hyperlink" Target="https://cdosuiteplus.us.bank-dns.com/Apps/DealMaintenance/Assets/AssetFacility_Transactions/FacilityTransactions/TransDetail.asp?parm=10759&amp;facility_trans_id=117164524&amp;" TargetMode="External"/><Relationship Id="rId4308" Type="http://schemas.openxmlformats.org/officeDocument/2006/relationships/hyperlink" Target="https://cdosuiteplus.us.bank-dns.com/Apps/DealMaintenance/Assets/AssetFacility_Transactions/Loans/AssetLoan_Transactions/Transactions/TransDetail.asp?parm=10759&amp;issue_trans_id=126959794&amp;" TargetMode="External"/><Relationship Id="rId385" Type="http://schemas.openxmlformats.org/officeDocument/2006/relationships/hyperlink" Target="https://cdosuiteplus.us.bank-dns.com/Apps/DealMaintenance/Assets/AssetFacility_Transactions/Loans/AssetLoan_Transactions/Transactions/TransDetail.asp?parm=10759&amp;issue_trans_id=69631986&amp;" TargetMode="External"/><Relationship Id="rId592" Type="http://schemas.openxmlformats.org/officeDocument/2006/relationships/hyperlink" Target="https://cdosuiteplus.us.bank-dns.com/Apps/DealMaintenance/Assets/AssetFacility_Transactions/FacilityTransactions/TransDetail.asp?parm=10759&amp;facility_trans_id=73999866&amp;" TargetMode="External"/><Relationship Id="rId2066" Type="http://schemas.openxmlformats.org/officeDocument/2006/relationships/hyperlink" Target="https://cdosuiteplus.us.bank-dns.com/Apps/DealMaintenance/Assets/AssetFacility_Transactions/Loans/AssetLoan_Transactions/Transactions/TransDetail.asp?parm=10759&amp;issue_trans_id=88545499&amp;" TargetMode="External"/><Relationship Id="rId2273" Type="http://schemas.openxmlformats.org/officeDocument/2006/relationships/hyperlink" Target="https://cdosuiteplus.us.bank-dns.com/Apps/DealMaintenance/Assets/AssetFacility_Transactions/FacilityTransactions/TransDetail.asp?parm=10759&amp;facility_trans_id=93890652&amp;" TargetMode="External"/><Relationship Id="rId2480" Type="http://schemas.openxmlformats.org/officeDocument/2006/relationships/hyperlink" Target="https://cdosuiteplus.us.bank-dns.com/Apps/DealMaintenance/Assets/AssetFacility_Transactions/Loans/AssetLoan_Transactions/Transactions/TransDetail.asp?parm=10759&amp;issue_trans_id=94335290&amp;" TargetMode="External"/><Relationship Id="rId3117" Type="http://schemas.openxmlformats.org/officeDocument/2006/relationships/hyperlink" Target="https://cdosuiteplus.us.bank-dns.com/Apps/DealMaintenance/Assets/AssetFacility_Transactions/Loans/AssetLoan_Transactions/Transactions/TransDetail.asp?parm=10759&amp;issue_trans_id=103842269&amp;" TargetMode="External"/><Relationship Id="rId3324" Type="http://schemas.openxmlformats.org/officeDocument/2006/relationships/hyperlink" Target="https://cdosuiteplus.us.bank-dns.com/Apps/DealMaintenance/Transactions/NonIssueTransactions/EntTransItem.asp?&amp;parm=10759&amp;ent_trans_id=2823983&amp;" TargetMode="External"/><Relationship Id="rId3531" Type="http://schemas.openxmlformats.org/officeDocument/2006/relationships/hyperlink" Target="https://cdosuiteplus.us.bank-dns.com/Apps/DealMaintenance/Assets/AssetFacility_Transactions/Loans/AssetLoan_Transactions/Transactions/TransDetail.asp?parm=10759&amp;issue_trans_id=113543118&amp;" TargetMode="External"/><Relationship Id="rId245" Type="http://schemas.openxmlformats.org/officeDocument/2006/relationships/hyperlink" Target="https://cdosuiteplus.us.bank-dns.com/Apps/DealMaintenance/Transactions/NonIssueTransactions/EntTransItem.asp?&amp;parm=10759&amp;ent_trans_id=1940059&amp;" TargetMode="External"/><Relationship Id="rId452" Type="http://schemas.openxmlformats.org/officeDocument/2006/relationships/hyperlink" Target="https://cdosuiteplus.us.bank-dns.com/Apps/DealMaintenance/Assets/AssetFacility_Transactions/FacilityTransactions/TransDetail.asp?parm=10759&amp;facility_trans_id=70929404&amp;" TargetMode="External"/><Relationship Id="rId1082" Type="http://schemas.openxmlformats.org/officeDocument/2006/relationships/hyperlink" Target="https://cdosuiteplus.us.bank-dns.com/Apps/DealMaintenance/Assets/AssetFacility_Transactions/FacilityTransactions/TransDetail.asp?parm=10759&amp;facility_trans_id=82538876&amp;" TargetMode="External"/><Relationship Id="rId2133" Type="http://schemas.openxmlformats.org/officeDocument/2006/relationships/hyperlink" Target="https://cdosuiteplus.us.bank-dns.com/Apps/DealMaintenance/Assets/AssetFacility_Transactions/FacilityTransactions/TransDetail.asp?parm=10759&amp;facility_trans_id=93062543&amp;" TargetMode="External"/><Relationship Id="rId2340" Type="http://schemas.openxmlformats.org/officeDocument/2006/relationships/hyperlink" Target="https://cdosuiteplus.us.bank-dns.com/Apps/DealMaintenance/Assets/AssetFacility_Transactions/Loans/AssetLoan_Transactions/Transactions/TransDetail.asp?parm=10759&amp;issue_trans_id=95297666&amp;" TargetMode="External"/><Relationship Id="rId105" Type="http://schemas.openxmlformats.org/officeDocument/2006/relationships/hyperlink" Target="https://cdosuiteplus.us.bank-dns.com/Apps/DealMaintenance/Assets/AssetFacility_Transactions/FacilityTransactions/TransDetail.asp?parm=10759&amp;facility_trans_id=64328597&amp;" TargetMode="External"/><Relationship Id="rId312" Type="http://schemas.openxmlformats.org/officeDocument/2006/relationships/hyperlink" Target="https://cdosuiteplus.us.bank-dns.com/Apps/DealMaintenance/Assets/AssetFacility_Transactions/FacilityTransactions/TransDetail.asp?parm=10759&amp;facility_trans_id=68209520&amp;" TargetMode="External"/><Relationship Id="rId2200" Type="http://schemas.openxmlformats.org/officeDocument/2006/relationships/hyperlink" Target="https://cdosuiteplus.us.bank-dns.com/Apps/DealMaintenance/Assets/AssetFacility_Transactions/FacilityTransactions/TransDetail.asp?parm=10759&amp;facility_trans_id=94373225&amp;" TargetMode="External"/><Relationship Id="rId4098" Type="http://schemas.openxmlformats.org/officeDocument/2006/relationships/hyperlink" Target="https://cdosuiteplus.us.bank-dns.com/Apps/DealMaintenance/Assets/AssetFacility_Transactions/FacilityTransactions/TransDetail.asp?parm=10759&amp;facility_trans_id=125229665&amp;" TargetMode="External"/><Relationship Id="rId1899" Type="http://schemas.openxmlformats.org/officeDocument/2006/relationships/hyperlink" Target="https://cdosuiteplus.us.bank-dns.com/Apps/DealMaintenance/Assets/AssetFacility_Transactions/Loans/AssetLoan_Transactions/Transactions/TransDetail.asp?parm=10759&amp;issue_trans_id=90739942&amp;" TargetMode="External"/><Relationship Id="rId4165" Type="http://schemas.openxmlformats.org/officeDocument/2006/relationships/hyperlink" Target="https://cdosuiteplus.us.bank-dns.com/Apps/DealMaintenance/Assets/AssetFacility_Transactions/Loans/AssetLoan_Transactions/Transactions/TransDetail.asp?parm=10759&amp;issue_trans_id=125694739&amp;" TargetMode="External"/><Relationship Id="rId1759" Type="http://schemas.openxmlformats.org/officeDocument/2006/relationships/hyperlink" Target="https://cdosuiteplus.us.bank-dns.com/Apps/DealMaintenance/Assets/AssetFacility_Transactions/Loans/AssetLoan_Transactions/Transactions/TransDetail.asp?parm=10759&amp;issue_trans_id=85936878&amp;" TargetMode="External"/><Relationship Id="rId1966" Type="http://schemas.openxmlformats.org/officeDocument/2006/relationships/hyperlink" Target="https://cdosuiteplus.us.bank-dns.com/Apps/DealMaintenance/Assets/AssetFacility_Transactions/Loans/AssetLoan_Transactions/Transactions/TransDetail.asp?parm=10759&amp;issue_trans_id=90741938&amp;" TargetMode="External"/><Relationship Id="rId3181" Type="http://schemas.openxmlformats.org/officeDocument/2006/relationships/hyperlink" Target="https://cdosuiteplus.us.bank-dns.com/Apps/DealMaintenance/Assets/AssetFacility_Transactions/Loans/AssetLoan_Transactions/Transactions/TransDetail.asp?parm=10759&amp;issue_trans_id=109381331&amp;" TargetMode="External"/><Relationship Id="rId4025" Type="http://schemas.openxmlformats.org/officeDocument/2006/relationships/hyperlink" Target="https://cdosuiteplus.us.bank-dns.com/Apps/DealMaintenance/Assets/AssetFacility_Transactions/Loans/AssetLoan_Transactions/Transactions/TransDetail.asp?parm=10759&amp;issue_trans_id=123128911&amp;" TargetMode="External"/><Relationship Id="rId1619" Type="http://schemas.openxmlformats.org/officeDocument/2006/relationships/hyperlink" Target="https://cdosuiteplus.us.bank-dns.com/Apps/DealMaintenance/Assets/AssetFacility_Transactions/Loans/AssetLoan_Transactions/Transactions/TransDetail.asp?parm=10759&amp;issue_trans_id=87159424&amp;" TargetMode="External"/><Relationship Id="rId1826" Type="http://schemas.openxmlformats.org/officeDocument/2006/relationships/hyperlink" Target="https://cdosuiteplus.us.bank-dns.com/Apps/DealMaintenance/Assets/AssetFacility_Transactions/Loans/AssetLoan_Transactions/Transactions/TransDetail.asp?parm=10759&amp;issue_trans_id=89152426&amp;" TargetMode="External"/><Relationship Id="rId4232" Type="http://schemas.openxmlformats.org/officeDocument/2006/relationships/hyperlink" Target="https://cdosuiteplus.us.bank-dns.com/Apps/DealMaintenance/Assets/AssetFacility_Transactions/Loans/AssetLoan_Transactions/Transactions/TransDetail.asp?parm=10759&amp;issue_trans_id=126007038&amp;" TargetMode="External"/><Relationship Id="rId3041" Type="http://schemas.openxmlformats.org/officeDocument/2006/relationships/hyperlink" Target="https://cdosuiteplus.us.bank-dns.com/Apps/DealMaintenance/Assets/AssetFacility_Transactions/Loans/AssetLoan_Transactions/Transactions/TransDetail.asp?parm=10759&amp;issue_trans_id=105071344&amp;" TargetMode="External"/><Relationship Id="rId3998" Type="http://schemas.openxmlformats.org/officeDocument/2006/relationships/hyperlink" Target="https://cdosuiteplus.us.bank-dns.com/Apps/DealMaintenance/Assets/AssetFacility_Transactions/Loans/AssetLoan_Transactions/Transactions/TransDetail.asp?parm=10759&amp;issue_trans_id=121848301&amp;" TargetMode="External"/><Relationship Id="rId3858" Type="http://schemas.openxmlformats.org/officeDocument/2006/relationships/hyperlink" Target="https://cdosuiteplus.us.bank-dns.com/Apps/DealMaintenance/Assets/AssetFacility_Transactions/FacilityTransactions/TransDetail.asp?parm=10759&amp;facility_trans_id=120550219&amp;" TargetMode="External"/><Relationship Id="rId779" Type="http://schemas.openxmlformats.org/officeDocument/2006/relationships/hyperlink" Target="https://cdosuiteplus.us.bank-dns.com/Apps/DealMaintenance/Assets/AssetFacility_Transactions/FacilityTransactions/TransDetail.asp?parm=10759&amp;facility_trans_id=78021737&amp;" TargetMode="External"/><Relationship Id="rId986" Type="http://schemas.openxmlformats.org/officeDocument/2006/relationships/hyperlink" Target="https://cdosuiteplus.us.bank-dns.com/Apps/DealMaintenance/Assets/AssetFacility_Transactions/Loans/AssetLoan_Transactions/Transactions/TransDetail.asp?parm=10759&amp;issue_trans_id=80095152&amp;" TargetMode="External"/><Relationship Id="rId2667" Type="http://schemas.openxmlformats.org/officeDocument/2006/relationships/hyperlink" Target="https://cdosuiteplus.us.bank-dns.com/Apps/DealMaintenance/Assets/AssetFacility_Transactions/Loans/AssetLoan_Transactions/Transactions/TransDetail.asp?parm=10759&amp;issue_trans_id=99679551&amp;" TargetMode="External"/><Relationship Id="rId3718" Type="http://schemas.openxmlformats.org/officeDocument/2006/relationships/hyperlink" Target="https://cdosuiteplus.us.bank-dns.com/Apps/DealMaintenance/Assets/AssetFacility_Transactions/Loans/AssetLoan_Transactions/Transactions/TransDetail.asp?parm=10759&amp;issue_trans_id=117551516&amp;" TargetMode="External"/><Relationship Id="rId639" Type="http://schemas.openxmlformats.org/officeDocument/2006/relationships/hyperlink" Target="https://cdosuiteplus.us.bank-dns.com/Apps/DealMaintenance/Assets/AssetFacility_Transactions/FacilityTransactions/TransDetail.asp?parm=10759&amp;facility_trans_id=74921730&amp;" TargetMode="External"/><Relationship Id="rId1269" Type="http://schemas.openxmlformats.org/officeDocument/2006/relationships/hyperlink" Target="https://cdosuiteplus.us.bank-dns.com/Apps/DealMaintenance/Assets/AssetFacility_Transactions/Loans/AssetLoan_Transactions/Transactions/TransDetail.asp?parm=10759&amp;issue_trans_id=83745179&amp;" TargetMode="External"/><Relationship Id="rId1476" Type="http://schemas.openxmlformats.org/officeDocument/2006/relationships/hyperlink" Target="https://cdosuiteplus.us.bank-dns.com/Apps/DealMaintenance/Assets/AssetFacility_Transactions/Loans/AssetLoan_Transactions/Transactions/TransDetail.asp?parm=10759&amp;issue_trans_id=83549198&amp;" TargetMode="External"/><Relationship Id="rId2874" Type="http://schemas.openxmlformats.org/officeDocument/2006/relationships/hyperlink" Target="https://cdosuiteplus.us.bank-dns.com/Apps/DealMaintenance/Assets/AssetFacility_Transactions/FacilityTransactions/TransDetail.asp?parm=10759&amp;facility_trans_id=104239814&amp;" TargetMode="External"/><Relationship Id="rId3925" Type="http://schemas.openxmlformats.org/officeDocument/2006/relationships/hyperlink" Target="https://cdosuiteplus.us.bank-dns.com/Apps/DealMaintenance/Assets/AssetFacility_Transactions/Loans/AssetLoan_Transactions/Transactions/TransDetail.asp?parm=10759&amp;issue_trans_id=120839420&amp;" TargetMode="External"/><Relationship Id="rId846" Type="http://schemas.openxmlformats.org/officeDocument/2006/relationships/hyperlink" Target="https://cdosuiteplus.us.bank-dns.com/Apps/DealMaintenance/Assets/AssetFacility_Transactions/FacilityTransactions/TransDetail.asp?parm=10759&amp;facility_trans_id=77584732&amp;" TargetMode="External"/><Relationship Id="rId1129" Type="http://schemas.openxmlformats.org/officeDocument/2006/relationships/hyperlink" Target="https://cdosuiteplus.us.bank-dns.com/Apps/DealMaintenance/Assets/AssetFacility_Transactions/Loans/AssetLoan_Transactions/Transactions/TransDetail.asp?parm=10759&amp;issue_trans_id=82679189&amp;" TargetMode="External"/><Relationship Id="rId1683" Type="http://schemas.openxmlformats.org/officeDocument/2006/relationships/hyperlink" Target="https://cdosuiteplus.us.bank-dns.com/Apps/DealMaintenance/Assets/AssetFacility_Transactions/Loans/AssetLoan_Transactions/Transactions/TransDetail.asp?parm=10759&amp;issue_trans_id=87564865&amp;" TargetMode="External"/><Relationship Id="rId1890" Type="http://schemas.openxmlformats.org/officeDocument/2006/relationships/hyperlink" Target="https://cdosuiteplus.us.bank-dns.com/Apps/DealMaintenance/Assets/AssetFacility_Transactions/Loans/AssetLoan_Transactions/Transactions/TransDetail.asp?parm=10759&amp;issue_trans_id=89439247&amp;" TargetMode="External"/><Relationship Id="rId2527" Type="http://schemas.openxmlformats.org/officeDocument/2006/relationships/hyperlink" Target="https://cdosuiteplus.us.bank-dns.com/Apps/DealMaintenance/Assets/AssetFacility_Transactions/Loans/AssetLoan_Transactions/Transactions/TransDetail.asp?parm=10759&amp;issue_trans_id=94270542&amp;" TargetMode="External"/><Relationship Id="rId2734" Type="http://schemas.openxmlformats.org/officeDocument/2006/relationships/hyperlink" Target="https://cdosuiteplus.us.bank-dns.com/Apps/DealMaintenance/Assets/AssetFacility_Transactions/Loans/AssetLoan_Transactions/Transactions/TransDetail.asp?parm=10759&amp;issue_trans_id=98622867&amp;" TargetMode="External"/><Relationship Id="rId2941" Type="http://schemas.openxmlformats.org/officeDocument/2006/relationships/hyperlink" Target="https://cdosuiteplus.us.bank-dns.com/Apps/DealMaintenance/Assets/AssetFacility_Transactions/FacilityTransactions/TransDetail.asp?parm=10759&amp;facility_trans_id=99139323&amp;" TargetMode="External"/><Relationship Id="rId706" Type="http://schemas.openxmlformats.org/officeDocument/2006/relationships/hyperlink" Target="https://cdosuiteplus.us.bank-dns.com/Apps/DealMaintenance/Assets/AssetFacility_Transactions/FacilityTransactions/TransDetail.asp?parm=10759&amp;facility_trans_id=74715816&amp;" TargetMode="External"/><Relationship Id="rId913" Type="http://schemas.openxmlformats.org/officeDocument/2006/relationships/hyperlink" Target="https://cdosuiteplus.us.bank-dns.com/Apps/DealMaintenance/Assets/AssetFacility_Transactions/FacilityTransactions/TransDetail.asp?parm=10759&amp;facility_trans_id=79751135&amp;" TargetMode="External"/><Relationship Id="rId1336" Type="http://schemas.openxmlformats.org/officeDocument/2006/relationships/hyperlink" Target="https://cdosuiteplus.us.bank-dns.com/Apps/DealMaintenance/Assets/AssetFacility_Transactions/Loans/AssetLoan_Transactions/Transactions/TransDetail.asp?parm=10759&amp;issue_trans_id=84601240&amp;" TargetMode="External"/><Relationship Id="rId1543" Type="http://schemas.openxmlformats.org/officeDocument/2006/relationships/hyperlink" Target="https://cdosuiteplus.us.bank-dns.com/Apps/DealMaintenance/Assets/AssetFacility_Transactions/FacilityTransactions/TransDetail.asp?parm=10759&amp;facility_trans_id=86294290&amp;" TargetMode="External"/><Relationship Id="rId1750" Type="http://schemas.openxmlformats.org/officeDocument/2006/relationships/hyperlink" Target="https://cdosuiteplus.us.bank-dns.com/Apps/DealMaintenance/Assets/AssetFacility_Transactions/FacilityTransactions/TransDetail.asp?parm=10759&amp;facility_trans_id=89462905&amp;" TargetMode="External"/><Relationship Id="rId2801" Type="http://schemas.openxmlformats.org/officeDocument/2006/relationships/hyperlink" Target="https://cdosuiteplus.us.bank-dns.com/Apps/DealMaintenance/Assets/AssetFacility_Transactions/Loans/AssetLoan_Transactions/Transactions/TransDetail.asp?parm=10759&amp;issue_trans_id=97901673&amp;" TargetMode="External"/><Relationship Id="rId42" Type="http://schemas.openxmlformats.org/officeDocument/2006/relationships/hyperlink" Target="https://cdosuiteplus.us.bank-dns.com/Apps/DealMaintenance/Assets/AssetFacility_Transactions/Loans/AssetLoan_Transactions/Transactions/TransDetail.asp?parm=10759&amp;issue_trans_id=63180640&amp;" TargetMode="External"/><Relationship Id="rId1403" Type="http://schemas.openxmlformats.org/officeDocument/2006/relationships/hyperlink" Target="https://cdosuiteplus.us.bank-dns.com/Apps/DealMaintenance/Assets/AssetFacility_Transactions/Loans/AssetLoan_Transactions/Transactions/TransDetail.asp?parm=10759&amp;issue_trans_id=81856672&amp;" TargetMode="External"/><Relationship Id="rId1610" Type="http://schemas.openxmlformats.org/officeDocument/2006/relationships/hyperlink" Target="https://cdosuiteplus.us.bank-dns.com/Apps/DealMaintenance/Assets/AssetFacility_Transactions/Loans/AssetLoan_Transactions/Transactions/TransDetail.asp?parm=10759&amp;issue_trans_id=86736050&amp;" TargetMode="External"/><Relationship Id="rId3368" Type="http://schemas.openxmlformats.org/officeDocument/2006/relationships/hyperlink" Target="https://cdosuiteplus.us.bank-dns.com/Apps/DealMaintenance/Assets/AssetFacility_Transactions/Loans/AssetLoan_Transactions/Transactions/TransDetail.asp?parm=10759&amp;issue_trans_id=112223337&amp;" TargetMode="External"/><Relationship Id="rId3575" Type="http://schemas.openxmlformats.org/officeDocument/2006/relationships/hyperlink" Target="https://cdosuiteplus.us.bank-dns.com/Apps/DealMaintenance/Assets/AssetFacility_Transactions/FacilityTransactions/TransDetail.asp?parm=10759&amp;facility_trans_id=116116333&amp;" TargetMode="External"/><Relationship Id="rId3782" Type="http://schemas.openxmlformats.org/officeDocument/2006/relationships/hyperlink" Target="https://cdosuiteplus.us.bank-dns.com/Apps/DealMaintenance/Assets/AssetFacility_Transactions/Loans/AssetLoan_Transactions/Transactions/TransDetail.asp?parm=10759&amp;issue_trans_id=118716455&amp;" TargetMode="External"/><Relationship Id="rId289" Type="http://schemas.openxmlformats.org/officeDocument/2006/relationships/hyperlink" Target="https://cdosuiteplus.us.bank-dns.com/Apps/DealMaintenance/Assets/AssetFacility_Transactions/FacilityTransactions/TransDetail.asp?parm=10759&amp;facility_trans_id=67842995&amp;" TargetMode="External"/><Relationship Id="rId496" Type="http://schemas.openxmlformats.org/officeDocument/2006/relationships/hyperlink" Target="https://cdosuiteplus.us.bank-dns.com/Apps/DealMaintenance/Assets/AssetFacility_Transactions/Loans/AssetLoan_Transactions/Transactions/TransDetail.asp?parm=10759&amp;issue_trans_id=71216897&amp;" TargetMode="External"/><Relationship Id="rId2177" Type="http://schemas.openxmlformats.org/officeDocument/2006/relationships/hyperlink" Target="https://cdosuiteplus.us.bank-dns.com/Apps/DealMaintenance/Assets/AssetFacility_Transactions/FacilityTransactions/TransDetail.asp?parm=10759&amp;facility_trans_id=92989527&amp;" TargetMode="External"/><Relationship Id="rId2384" Type="http://schemas.openxmlformats.org/officeDocument/2006/relationships/hyperlink" Target="https://cdosuiteplus.us.bank-dns.com/Apps/DealMaintenance/Assets/AssetFacility_Transactions/Loans/AssetLoan_Transactions/Transactions/TransDetail.asp?parm=10759&amp;issue_trans_id=95108748&amp;" TargetMode="External"/><Relationship Id="rId2591" Type="http://schemas.openxmlformats.org/officeDocument/2006/relationships/hyperlink" Target="https://cdosuiteplus.us.bank-dns.com/Apps/DealMaintenance/Assets/AssetFacility_Transactions/Loans/AssetLoan_Transactions/Transactions/TransDetail.asp?parm=10759&amp;issue_trans_id=98882073&amp;" TargetMode="External"/><Relationship Id="rId3228" Type="http://schemas.openxmlformats.org/officeDocument/2006/relationships/hyperlink" Target="https://cdosuiteplus.us.bank-dns.com/Apps/DealMaintenance/Assets/AssetFacility_Transactions/Loans/AssetLoan_Transactions/Transactions/TransDetail.asp?parm=10759&amp;issue_trans_id=110890239&amp;" TargetMode="External"/><Relationship Id="rId3435" Type="http://schemas.openxmlformats.org/officeDocument/2006/relationships/hyperlink" Target="https://cdosuiteplus.us.bank-dns.com/Apps/DealMaintenance/Assets/AssetFacility_Transactions/Loans/AssetLoan_Transactions/Transactions/TransDetail.asp?parm=10759&amp;issue_trans_id=112844565&amp;" TargetMode="External"/><Relationship Id="rId3642" Type="http://schemas.openxmlformats.org/officeDocument/2006/relationships/hyperlink" Target="https://cdosuiteplus.us.bank-dns.com/Apps/DealMaintenance/Assets/AssetFacility_Transactions/FacilityTransactions/TransDetail.asp?parm=10759&amp;facility_trans_id=116975510&amp;" TargetMode="External"/><Relationship Id="rId149" Type="http://schemas.openxmlformats.org/officeDocument/2006/relationships/hyperlink" Target="https://cdosuiteplus.us.bank-dns.com/Apps/DealMaintenance/Assets/AssetFacility_Transactions/Loans/AssetLoan_Transactions/Transactions/TransDetail.asp?parm=10759&amp;issue_trans_id=64521503&amp;" TargetMode="External"/><Relationship Id="rId356" Type="http://schemas.openxmlformats.org/officeDocument/2006/relationships/hyperlink" Target="https://cdosuiteplus.us.bank-dns.com/Apps/DealMaintenance/Assets/AssetFacility_Transactions/Loans/AssetLoan_Transactions/Transactions/TransDetail.asp?parm=10759&amp;issue_trans_id=68879039&amp;" TargetMode="External"/><Relationship Id="rId563" Type="http://schemas.openxmlformats.org/officeDocument/2006/relationships/hyperlink" Target="https://cdosuiteplus.us.bank-dns.com/Apps/DealMaintenance/Assets/AssetFacility_Transactions/FacilityTransactions/TransDetail.asp?parm=10759&amp;facility_trans_id=73357551&amp;" TargetMode="External"/><Relationship Id="rId770" Type="http://schemas.openxmlformats.org/officeDocument/2006/relationships/hyperlink" Target="https://cdosuiteplus.us.bank-dns.com/Apps/DealMaintenance/Assets/AssetFacility_Transactions/FacilityTransactions/TransDetail.asp?parm=10759&amp;facility_trans_id=77579760&amp;" TargetMode="External"/><Relationship Id="rId1193" Type="http://schemas.openxmlformats.org/officeDocument/2006/relationships/hyperlink" Target="https://cdosuiteplus.us.bank-dns.com/Apps/DealMaintenance/Assets/AssetFacility_Transactions/Loans/AssetLoan_Transactions/Transactions/TransDetail.asp?parm=10759&amp;issue_trans_id=80465784&amp;" TargetMode="External"/><Relationship Id="rId2037" Type="http://schemas.openxmlformats.org/officeDocument/2006/relationships/hyperlink" Target="https://cdosuiteplus.us.bank-dns.com/Apps/DealMaintenance/Assets/AssetFacility_Transactions/FacilityTransactions/TransDetail.asp?parm=10759&amp;facility_trans_id=92564018&amp;" TargetMode="External"/><Relationship Id="rId2244" Type="http://schemas.openxmlformats.org/officeDocument/2006/relationships/hyperlink" Target="https://cdosuiteplus.us.bank-dns.com/Apps/DealMaintenance/Assets/AssetFacility_Transactions/FacilityTransactions/TransDetail.asp?parm=10759&amp;facility_trans_id=94383961&amp;" TargetMode="External"/><Relationship Id="rId2451" Type="http://schemas.openxmlformats.org/officeDocument/2006/relationships/hyperlink" Target="https://cdosuiteplus.us.bank-dns.com/Apps/DealMaintenance/Assets/AssetFacility_Transactions/Loans/AssetLoan_Transactions/Transactions/TransDetail.asp?parm=10759&amp;issue_trans_id=92561831&amp;" TargetMode="External"/><Relationship Id="rId216" Type="http://schemas.openxmlformats.org/officeDocument/2006/relationships/hyperlink" Target="https://cdosuiteplus.us.bank-dns.com/Apps/DealMaintenance/Assets/AssetFacility_Transactions/Loans/AssetLoan_Transactions/Transactions/TransDetail.asp?parm=10759&amp;issue_trans_id=64940268&amp;" TargetMode="External"/><Relationship Id="rId423" Type="http://schemas.openxmlformats.org/officeDocument/2006/relationships/hyperlink" Target="https://cdosuiteplus.us.bank-dns.com/Apps/DealMaintenance/Assets/AssetFacility_Transactions/Loans/AssetLoan_Transactions/Transactions/TransDetail.asp?parm=10759&amp;issue_trans_id=68003486&amp;" TargetMode="External"/><Relationship Id="rId1053" Type="http://schemas.openxmlformats.org/officeDocument/2006/relationships/hyperlink" Target="https://cdosuiteplus.us.bank-dns.com/Apps/DealMaintenance/Assets/AssetFacility_Transactions/FacilityTransactions/TransDetail.asp?parm=10759&amp;facility_trans_id=82478197&amp;" TargetMode="External"/><Relationship Id="rId1260" Type="http://schemas.openxmlformats.org/officeDocument/2006/relationships/hyperlink" Target="https://cdosuiteplus.us.bank-dns.com/Apps/DealMaintenance/Assets/AssetFacility_Transactions/FacilityTransactions/TransDetail.asp?parm=10759&amp;facility_trans_id=84604181&amp;" TargetMode="External"/><Relationship Id="rId2104" Type="http://schemas.openxmlformats.org/officeDocument/2006/relationships/hyperlink" Target="https://cdosuiteplus.us.bank-dns.com/Apps/DealMaintenance/Assets/AssetFacility_Transactions/Loans/AssetLoan_Transactions/Transactions/TransDetail.asp?parm=10759&amp;issue_trans_id=93732627&amp;" TargetMode="External"/><Relationship Id="rId3502" Type="http://schemas.openxmlformats.org/officeDocument/2006/relationships/hyperlink" Target="https://cdosuiteplus.us.bank-dns.com/Apps/DealMaintenance/Assets/AssetFacility_Transactions/Loans/AssetLoan_Transactions/Transactions/TransDetail.asp?parm=10759&amp;issue_trans_id=115561066&amp;" TargetMode="External"/><Relationship Id="rId630" Type="http://schemas.openxmlformats.org/officeDocument/2006/relationships/hyperlink" Target="https://cdosuiteplus.us.bank-dns.com/Apps/DealMaintenance/Assets/AssetFacility_Transactions/Loans/AssetLoan_Transactions/Transactions/TransDetail.asp?parm=10759&amp;issue_trans_id=73229661&amp;" TargetMode="External"/><Relationship Id="rId2311" Type="http://schemas.openxmlformats.org/officeDocument/2006/relationships/hyperlink" Target="https://cdosuiteplus.us.bank-dns.com/Apps/DealMaintenance/Assets/AssetFacility_Transactions/Loans/AssetLoan_Transactions/Transactions/TransDetail.asp?parm=10759&amp;issue_trans_id=92899999&amp;" TargetMode="External"/><Relationship Id="rId4069" Type="http://schemas.openxmlformats.org/officeDocument/2006/relationships/hyperlink" Target="https://cdosuiteplus.us.bank-dns.com/Apps/DealMaintenance/Assets/AssetFacility_Transactions/Loans/AssetLoan_Transactions/Transactions/TransDetail.asp?parm=10759&amp;issue_trans_id=122841101&amp;" TargetMode="External"/><Relationship Id="rId1120" Type="http://schemas.openxmlformats.org/officeDocument/2006/relationships/hyperlink" Target="https://cdosuiteplus.us.bank-dns.com/Apps/DealMaintenance/Assets/AssetFacility_Transactions/Loans/AssetLoan_Transactions/Transactions/TransDetail.asp?parm=10759&amp;issue_trans_id=81970959&amp;" TargetMode="External"/><Relationship Id="rId4276" Type="http://schemas.openxmlformats.org/officeDocument/2006/relationships/hyperlink" Target="https://cdosuiteplus.us.bank-dns.com/Apps/DealMaintenance/Assets/AssetFacility_Transactions/Loans/AssetLoan_Transactions/Transactions/TransDetail.asp?parm=10759&amp;issue_trans_id=127713530&amp;" TargetMode="External"/><Relationship Id="rId1937" Type="http://schemas.openxmlformats.org/officeDocument/2006/relationships/hyperlink" Target="https://cdosuiteplus.us.bank-dns.com/Apps/DealMaintenance/Assets/AssetFacility_Transactions/Loans/AssetLoan_Transactions/Transactions/TransDetail.asp?parm=10759&amp;issue_trans_id=77319111&amp;" TargetMode="External"/><Relationship Id="rId3085" Type="http://schemas.openxmlformats.org/officeDocument/2006/relationships/hyperlink" Target="https://cdosuiteplus.us.bank-dns.com/Apps/DealMaintenance/Assets/AssetFacility_Transactions/Loans/AssetLoan_Transactions/Transactions/TransDetail.asp?parm=10759&amp;issue_trans_id=104924805&amp;" TargetMode="External"/><Relationship Id="rId3292" Type="http://schemas.openxmlformats.org/officeDocument/2006/relationships/hyperlink" Target="https://cdosuiteplus.us.bank-dns.com/Apps/DealMaintenance/Assets/AssetFacility_Transactions/FacilityTransactions/TransDetail.asp?parm=10759&amp;facility_trans_id=111029815&amp;" TargetMode="External"/><Relationship Id="rId4136" Type="http://schemas.openxmlformats.org/officeDocument/2006/relationships/hyperlink" Target="https://cdosuiteplus.us.bank-dns.com/Apps/DealMaintenance/Assets/AssetFacility_Transactions/FacilityTransactions/TransDetail.asp?parm=10759&amp;facility_trans_id=125767168&amp;" TargetMode="External"/><Relationship Id="rId3152" Type="http://schemas.openxmlformats.org/officeDocument/2006/relationships/hyperlink" Target="https://cdosuiteplus.us.bank-dns.com/Apps/DealMaintenance/Assets/AssetFacility_Transactions/Loans/AssetLoan_Transactions/Transactions/TransDetail.asp?parm=10759&amp;issue_trans_id=104824090&amp;" TargetMode="External"/><Relationship Id="rId4203" Type="http://schemas.openxmlformats.org/officeDocument/2006/relationships/hyperlink" Target="https://cdosuiteplus.us.bank-dns.com/Apps/DealMaintenance/Assets/AssetFacility_Transactions/FacilityTransactions/TransDetail.asp?parm=10759&amp;facility_trans_id=125160583&amp;" TargetMode="External"/><Relationship Id="rId280" Type="http://schemas.openxmlformats.org/officeDocument/2006/relationships/hyperlink" Target="https://cdosuiteplus.us.bank-dns.com/Apps/DealMaintenance/Assets/AssetFacility_Transactions/FacilityTransactions/TransDetail.asp?parm=10759&amp;facility_trans_id=67404009&amp;" TargetMode="External"/><Relationship Id="rId3012" Type="http://schemas.openxmlformats.org/officeDocument/2006/relationships/hyperlink" Target="https://cdosuiteplus.us.bank-dns.com/Apps/DealMaintenance/Assets/AssetFacility_Transactions/FacilityTransactions/TransDetail.asp?parm=10759&amp;facility_trans_id=106049127&amp;" TargetMode="External"/><Relationship Id="rId140" Type="http://schemas.openxmlformats.org/officeDocument/2006/relationships/hyperlink" Target="https://cdosuiteplus.us.bank-dns.com/Apps/DealMaintenance/Assets/AssetFacility_Transactions/FacilityTransactions/TransDetail.asp?parm=10759&amp;facility_trans_id=65245496&amp;" TargetMode="External"/><Relationship Id="rId3969" Type="http://schemas.openxmlformats.org/officeDocument/2006/relationships/hyperlink" Target="https://cdosuiteplus.us.bank-dns.com/Apps/DealMaintenance/Assets/AssetFacility_Transactions/Loans/AssetLoan_Transactions/Transactions/TransDetail.asp?parm=10759&amp;issue_trans_id=122659316&amp;" TargetMode="External"/><Relationship Id="rId6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435&amp;" TargetMode="External"/><Relationship Id="rId2778" Type="http://schemas.openxmlformats.org/officeDocument/2006/relationships/hyperlink" Target="https://cdosuiteplus.us.bank-dns.com/Apps/DealMaintenance/Assets/AssetFacility_Transactions/FacilityTransactions/TransDetail.asp?parm=10759&amp;facility_trans_id=102765796&amp;" TargetMode="External"/><Relationship Id="rId2985" Type="http://schemas.openxmlformats.org/officeDocument/2006/relationships/hyperlink" Target="https://cdosuiteplus.us.bank-dns.com/Apps/DealMaintenance/Assets/AssetFacility_Transactions/Loans/AssetLoan_Transactions/Transactions/TransDetail.asp?parm=10759&amp;issue_trans_id=104755386&amp;" TargetMode="External"/><Relationship Id="rId3829" Type="http://schemas.openxmlformats.org/officeDocument/2006/relationships/hyperlink" Target="https://cdosuiteplus.us.bank-dns.com/Apps/DealMaintenance/Assets/AssetFacility_Transactions/FacilityTransactions/TransDetail.asp?parm=10759&amp;facility_trans_id=120755158&amp;" TargetMode="External"/><Relationship Id="rId957" Type="http://schemas.openxmlformats.org/officeDocument/2006/relationships/hyperlink" Target="https://cdosuiteplus.us.bank-dns.com/Apps/DealMaintenance/Assets/AssetFacility_Transactions/Loans/AssetLoan_Transactions/Transactions/TransDetail.asp?parm=10759&amp;issue_trans_id=78368177&amp;" TargetMode="External"/><Relationship Id="rId1587" Type="http://schemas.openxmlformats.org/officeDocument/2006/relationships/hyperlink" Target="https://cdosuiteplus.us.bank-dns.com/Apps/DealMaintenance/Assets/AssetFacility_Transactions/FacilityTransactions/TransDetail.asp?parm=10759&amp;facility_trans_id=87533959&amp;" TargetMode="External"/><Relationship Id="rId1794" Type="http://schemas.openxmlformats.org/officeDocument/2006/relationships/hyperlink" Target="https://cdosuiteplus.us.bank-dns.com/Apps/DealMaintenance/Assets/AssetFacility_Transactions/FacilityTransactions/TransDetail.asp?parm=10759&amp;facility_trans_id=89889318&amp;" TargetMode="External"/><Relationship Id="rId2638" Type="http://schemas.openxmlformats.org/officeDocument/2006/relationships/hyperlink" Target="https://cdosuiteplus.us.bank-dns.com/Apps/DealMaintenance/Assets/AssetFacility_Transactions/Loans/AssetLoan_Transactions/Transactions/TransDetail.asp?parm=10759&amp;issue_trans_id=96894866&amp;" TargetMode="External"/><Relationship Id="rId2845" Type="http://schemas.openxmlformats.org/officeDocument/2006/relationships/hyperlink" Target="https://cdosuiteplus.us.bank-dns.com/Apps/DealMaintenance/Assets/AssetFacility_Transactions/Loans/AssetLoan_Transactions/Transactions/TransDetail.asp?parm=10759&amp;issue_trans_id=101884593&amp;" TargetMode="External"/><Relationship Id="rId86" Type="http://schemas.openxmlformats.org/officeDocument/2006/relationships/hyperlink" Target="https://cdosuiteplus.us.bank-dns.com/Apps/DealMaintenance/Assets/AssetFacility_Transactions/FacilityTransactions/TransDetail.asp?parm=10759&amp;facility_trans_id=64615789&amp;" TargetMode="External"/><Relationship Id="rId817" Type="http://schemas.openxmlformats.org/officeDocument/2006/relationships/hyperlink" Target="https://cdosuiteplus.us.bank-dns.com/Apps/DealMaintenance/Assets/AssetFacility_Transactions/FacilityTransactions/TransDetail.asp?parm=10759&amp;facility_trans_id=78473827&amp;" TargetMode="External"/><Relationship Id="rId1447" Type="http://schemas.openxmlformats.org/officeDocument/2006/relationships/hyperlink" Target="https://cdosuiteplus.us.bank-dns.com/Apps/DealMaintenance/Assets/AssetFacility_Transactions/FacilityTransactions/TransDetail.asp?parm=10759&amp;facility_trans_id=86613734&amp;" TargetMode="External"/><Relationship Id="rId1654" Type="http://schemas.openxmlformats.org/officeDocument/2006/relationships/hyperlink" Target="https://cdosuiteplus.us.bank-dns.com/Apps/DealMaintenance/Assets/AssetFacility_Transactions/FacilityTransactions/TransDetail.asp?parm=10759&amp;facility_trans_id=88154067&amp;" TargetMode="External"/><Relationship Id="rId1861" Type="http://schemas.openxmlformats.org/officeDocument/2006/relationships/hyperlink" Target="https://cdosuiteplus.us.bank-dns.com/Apps/DealMaintenance/Assets/AssetFacility_Transactions/FacilityTransactions/TransDetail.asp?parm=10759&amp;facility_trans_id=90345658&amp;" TargetMode="External"/><Relationship Id="rId2705" Type="http://schemas.openxmlformats.org/officeDocument/2006/relationships/hyperlink" Target="https://cdosuiteplus.us.bank-dns.com/Apps/DealMaintenance/Assets/AssetFacility_Transactions/FacilityTransactions/TransDetail.asp?parm=10759&amp;facility_trans_id=101099041&amp;" TargetMode="External"/><Relationship Id="rId2912" Type="http://schemas.openxmlformats.org/officeDocument/2006/relationships/hyperlink" Target="https://cdosuiteplus.us.bank-dns.com/Apps/DealMaintenance/Assets/AssetFacility_Transactions/Loans/AssetLoan_Transactions/Transactions/TransDetail.asp?parm=10759&amp;issue_trans_id=100625616&amp;" TargetMode="External"/><Relationship Id="rId4060" Type="http://schemas.openxmlformats.org/officeDocument/2006/relationships/hyperlink" Target="https://cdosuiteplus.us.bank-dns.com/Apps/DealMaintenance/Assets/AssetFacility_Transactions/Loans/AssetLoan_Transactions/Transactions/TransDetail.asp?parm=10759&amp;issue_trans_id=115735144&amp;" TargetMode="External"/><Relationship Id="rId1307" Type="http://schemas.openxmlformats.org/officeDocument/2006/relationships/hyperlink" Target="https://cdosuiteplus.us.bank-dns.com/Apps/DealMaintenance/Assets/AssetFacility_Transactions/FacilityTransactions/TransDetail.asp?parm=10759&amp;facility_trans_id=85486607&amp;" TargetMode="External"/><Relationship Id="rId1514" Type="http://schemas.openxmlformats.org/officeDocument/2006/relationships/hyperlink" Target="https://cdosuiteplus.us.bank-dns.com/Apps/DealMaintenance/Assets/AssetFacility_Transactions/Loans/AssetLoan_Transactions/Transactions/TransDetail.asp?parm=10759&amp;issue_trans_id=86819120&amp;" TargetMode="External"/><Relationship Id="rId1721" Type="http://schemas.openxmlformats.org/officeDocument/2006/relationships/hyperlink" Target="https://cdosuiteplus.us.bank-dns.com/Apps/DealMaintenance/Assets/AssetFacility_Transactions/FacilityTransactions/TransDetail.asp?parm=10759&amp;facility_trans_id=88520944&amp;" TargetMode="External"/><Relationship Id="rId13" Type="http://schemas.openxmlformats.org/officeDocument/2006/relationships/hyperlink" Target="https://cdosuiteplus.us.bank-dns.com/Apps/DealMaintenance/Assets/AssetFacility_Transactions/Loans/AssetLoan_Transactions/Transactions/TransDetail.asp?parm=10759&amp;issue_trans_id=62539032&amp;" TargetMode="External"/><Relationship Id="rId3479" Type="http://schemas.openxmlformats.org/officeDocument/2006/relationships/hyperlink" Target="https://cdosuiteplus.us.bank-dns.com/Apps/DealMaintenance/Assets/AssetFacility_Transactions/FacilityTransactions/TransDetail.asp?parm=10759&amp;facility_trans_id=113654294&amp;" TargetMode="External"/><Relationship Id="rId3686" Type="http://schemas.openxmlformats.org/officeDocument/2006/relationships/hyperlink" Target="https://cdosuiteplus.us.bank-dns.com/Apps/DealMaintenance/Assets/AssetFacility_Transactions/Loans/AssetLoan_Transactions/Transactions/TransDetail.asp?parm=10759&amp;issue_trans_id=117829941&amp;" TargetMode="External"/><Relationship Id="rId2288" Type="http://schemas.openxmlformats.org/officeDocument/2006/relationships/hyperlink" Target="https://cdosuiteplus.us.bank-dns.com/Apps/DealMaintenance/Assets/AssetFacility_Transactions/FacilityTransactions/TransDetail.asp?parm=10759&amp;facility_trans_id=94625685&amp;" TargetMode="External"/><Relationship Id="rId2495" Type="http://schemas.openxmlformats.org/officeDocument/2006/relationships/hyperlink" Target="https://cdosuiteplus.us.bank-dns.com/Apps/DealMaintenance/Assets/AssetFacility_Transactions/FacilityTransactions/TransDetail.asp?parm=10759&amp;facility_trans_id=97030502&amp;" TargetMode="External"/><Relationship Id="rId3339" Type="http://schemas.openxmlformats.org/officeDocument/2006/relationships/hyperlink" Target="https://cdosuiteplus.us.bank-dns.com/Apps/DealMaintenance/Assets/AssetFacility_Transactions/FacilityTransactions/TransDetail.asp?parm=10759&amp;facility_trans_id=112162653&amp;" TargetMode="External"/><Relationship Id="rId3893" Type="http://schemas.openxmlformats.org/officeDocument/2006/relationships/hyperlink" Target="https://cdosuiteplus.us.bank-dns.com/Apps/DealMaintenance/Assets/AssetFacility_Transactions/FacilityTransactions/TransDetail.asp?parm=10759&amp;facility_trans_id=121369999&amp;" TargetMode="External"/><Relationship Id="rId467" Type="http://schemas.openxmlformats.org/officeDocument/2006/relationships/hyperlink" Target="https://cdosuiteplus.us.bank-dns.com/Apps/DealMaintenance/Assets/AssetFacility_Transactions/Loans/AssetLoan_Transactions/Transactions/TransDetail.asp?parm=10759&amp;issue_trans_id=70071225&amp;" TargetMode="External"/><Relationship Id="rId1097" Type="http://schemas.openxmlformats.org/officeDocument/2006/relationships/hyperlink" Target="https://cdosuiteplus.us.bank-dns.com/Apps/DealMaintenance/Assets/AssetFacility_Transactions/Loans/AssetLoan_Transactions/Transactions/TransDetail.asp?parm=10759&amp;issue_trans_id=79973464&amp;" TargetMode="External"/><Relationship Id="rId2148" Type="http://schemas.openxmlformats.org/officeDocument/2006/relationships/hyperlink" Target="https://cdosuiteplus.us.bank-dns.com/Apps/DealMaintenance/Assets/AssetFacility_Transactions/FacilityTransactions/TransDetail.asp?parm=10759&amp;facility_trans_id=93649494&amp;" TargetMode="External"/><Relationship Id="rId3546" Type="http://schemas.openxmlformats.org/officeDocument/2006/relationships/hyperlink" Target="https://cdosuiteplus.us.bank-dns.com/Apps/DealMaintenance/Assets/AssetFacility_Transactions/FacilityTransactions/TransDetail.asp?parm=10759&amp;facility_trans_id=115701512&amp;" TargetMode="External"/><Relationship Id="rId3753" Type="http://schemas.openxmlformats.org/officeDocument/2006/relationships/hyperlink" Target="https://cdosuiteplus.us.bank-dns.com/Apps/DealMaintenance/Assets/AssetFacility_Transactions/Loans/AssetLoan_Transactions/Transactions/TransDetail.asp?parm=10759&amp;issue_trans_id=118227586&amp;" TargetMode="External"/><Relationship Id="rId3960" Type="http://schemas.openxmlformats.org/officeDocument/2006/relationships/hyperlink" Target="https://cdosuiteplus.us.bank-dns.com/Apps/DealMaintenance/Assets/AssetFacility_Transactions/Loans/AssetLoan_Transactions/Transactions/TransDetail.asp?parm=10759&amp;issue_trans_id=122514168&amp;" TargetMode="External"/><Relationship Id="rId674" Type="http://schemas.openxmlformats.org/officeDocument/2006/relationships/hyperlink" Target="https://cdosuiteplus.us.bank-dns.com/Apps/DealMaintenance/Assets/AssetFacility_Transactions/Loans/AssetLoan_Transactions/Transactions/TransDetail.asp?parm=10759&amp;issue_trans_id=69007663&amp;" TargetMode="External"/><Relationship Id="rId881" Type="http://schemas.openxmlformats.org/officeDocument/2006/relationships/hyperlink" Target="https://cdosuiteplus.us.bank-dns.com/Apps/DealMaintenance/Assets/AssetFacility_Transactions/Loans/AssetLoan_Transactions/Transactions/TransDetail.asp?parm=10759&amp;issue_trans_id=78023175&amp;" TargetMode="External"/><Relationship Id="rId2355" Type="http://schemas.openxmlformats.org/officeDocument/2006/relationships/hyperlink" Target="https://cdosuiteplus.us.bank-dns.com/Apps/DealMaintenance/Assets/AssetFacility_Transactions/Loans/AssetLoan_Transactions/Transactions/TransDetail.asp?parm=10759&amp;issue_trans_id=94631140&amp;" TargetMode="External"/><Relationship Id="rId2562" Type="http://schemas.openxmlformats.org/officeDocument/2006/relationships/hyperlink" Target="https://cdosuiteplus.us.bank-dns.com/Apps/DealMaintenance/Assets/AssetFacility_Transactions/FacilityTransactions/TransDetail.asp?parm=10759&amp;facility_trans_id=98670006&amp;" TargetMode="External"/><Relationship Id="rId3406" Type="http://schemas.openxmlformats.org/officeDocument/2006/relationships/hyperlink" Target="https://cdosuiteplus.us.bank-dns.com/Apps/DealMaintenance/Assets/AssetFacility_Transactions/FacilityTransactions/TransDetail.asp?parm=10759&amp;facility_trans_id=113002085&amp;" TargetMode="External"/><Relationship Id="rId3613" Type="http://schemas.openxmlformats.org/officeDocument/2006/relationships/hyperlink" Target="https://cdosuiteplus.us.bank-dns.com/Apps/DealMaintenance/Assets/AssetFacility_Transactions/FacilityTransactions/TransDetail.asp?parm=10759&amp;facility_trans_id=115945448&amp;" TargetMode="External"/><Relationship Id="rId3820" Type="http://schemas.openxmlformats.org/officeDocument/2006/relationships/hyperlink" Target="https://cdosuiteplus.us.bank-dns.com/Apps/DealMaintenance/Assets/AssetFacility_Transactions/FacilityTransactions/TransDetail.asp?parm=10759&amp;facility_trans_id=120154767&amp;" TargetMode="External"/><Relationship Id="rId327" Type="http://schemas.openxmlformats.org/officeDocument/2006/relationships/hyperlink" Target="https://cdosuiteplus.us.bank-dns.com/Apps/DealMaintenance/Transactions/NonIssueTransactions/EntTransItem.asp?&amp;parm=10759&amp;ent_trans_id=1955136&amp;" TargetMode="External"/><Relationship Id="rId534" Type="http://schemas.openxmlformats.org/officeDocument/2006/relationships/hyperlink" Target="https://cdosuiteplus.us.bank-dns.com/Apps/DealMaintenance/Assets/AssetFacility_Transactions/Loans/AssetLoan_Transactions/Transactions/TransDetail.asp?parm=10759&amp;issue_trans_id=66522058&amp;" TargetMode="External"/><Relationship Id="rId741" Type="http://schemas.openxmlformats.org/officeDocument/2006/relationships/hyperlink" Target="https://cdosuiteplus.us.bank-dns.com/Apps/DealMaintenance/Transactions/NonIssueTransactions/EntTransItem.asp?&amp;parm=10759&amp;ent_trans_id=2158011&amp;" TargetMode="External"/><Relationship Id="rId1164" Type="http://schemas.openxmlformats.org/officeDocument/2006/relationships/hyperlink" Target="https://cdosuiteplus.us.bank-dns.com/Apps/DealMaintenance/Assets/AssetFacility_Transactions/FacilityTransactions/TransDetail.asp?parm=10759&amp;facility_trans_id=83585562&amp;" TargetMode="External"/><Relationship Id="rId1371" Type="http://schemas.openxmlformats.org/officeDocument/2006/relationships/hyperlink" Target="https://cdosuiteplus.us.bank-dns.com/Apps/DealMaintenance/Assets/AssetFacility_Transactions/Loans/AssetLoan_Transactions/Transactions/TransDetail.asp?parm=10759&amp;issue_trans_id=84818391&amp;" TargetMode="External"/><Relationship Id="rId2008" Type="http://schemas.openxmlformats.org/officeDocument/2006/relationships/hyperlink" Target="https://cdosuiteplus.us.bank-dns.com/Apps/DealMaintenance/Transactions/NonIssueTransactions/EntTransItem.asp?&amp;parm=10759&amp;ent_trans_id=2454602&amp;" TargetMode="External"/><Relationship Id="rId2215" Type="http://schemas.openxmlformats.org/officeDocument/2006/relationships/hyperlink" Target="https://cdosuiteplus.us.bank-dns.com/Apps/DealMaintenance/Assets/AssetFacility_Transactions/FacilityTransactions/TransDetail.asp?parm=10759&amp;facility_trans_id=94380280&amp;" TargetMode="External"/><Relationship Id="rId2422" Type="http://schemas.openxmlformats.org/officeDocument/2006/relationships/hyperlink" Target="https://cdosuiteplus.us.bank-dns.com/Apps/DealMaintenance/Assets/AssetFacility_Transactions/Loans/AssetLoan_Transactions/Transactions/TransDetail.asp?parm=10759&amp;issue_trans_id=95276181&amp;" TargetMode="External"/><Relationship Id="rId601" Type="http://schemas.openxmlformats.org/officeDocument/2006/relationships/hyperlink" Target="https://cdosuiteplus.us.bank-dns.com/Apps/DealMaintenance/Assets/AssetFacility_Transactions/Loans/AssetLoan_Transactions/Transactions/TransDetail.asp?parm=10759&amp;issue_trans_id=72967401&amp;" TargetMode="External"/><Relationship Id="rId1024" Type="http://schemas.openxmlformats.org/officeDocument/2006/relationships/hyperlink" Target="https://cdosuiteplus.us.bank-dns.com/Apps/DealMaintenance/Assets/AssetFacility_Transactions/FacilityTransactions/TransDetail.asp?parm=10759&amp;facility_trans_id=81933607&amp;" TargetMode="External"/><Relationship Id="rId1231" Type="http://schemas.openxmlformats.org/officeDocument/2006/relationships/hyperlink" Target="https://cdosuiteplus.us.bank-dns.com/Apps/DealMaintenance/Assets/AssetFacility_Transactions/Loans/AssetLoan_Transactions/Transactions/TransDetail.asp?parm=10759&amp;issue_trans_id=74483625&amp;" TargetMode="External"/><Relationship Id="rId3196" Type="http://schemas.openxmlformats.org/officeDocument/2006/relationships/hyperlink" Target="https://cdosuiteplus.us.bank-dns.com/Apps/DealMaintenance/Assets/AssetFacility_Transactions/Loans/AssetLoan_Transactions/Transactions/TransDetail.asp?parm=10759&amp;issue_trans_id=109835611&amp;" TargetMode="External"/><Relationship Id="rId4247" Type="http://schemas.openxmlformats.org/officeDocument/2006/relationships/hyperlink" Target="https://cdosuiteplus.us.bank-dns.com/Apps/DealMaintenance/Assets/AssetFacility_Transactions/Loans/AssetLoan_Transactions/Transactions/TransDetail.asp?parm=10759&amp;issue_trans_id=125512305&amp;" TargetMode="External"/><Relationship Id="rId3056" Type="http://schemas.openxmlformats.org/officeDocument/2006/relationships/hyperlink" Target="https://cdosuiteplus.us.bank-dns.com/Apps/DealMaintenance/Assets/AssetFacility_Transactions/FacilityTransactions/TransDetail.asp?parm=10759&amp;facility_trans_id=86196467&amp;" TargetMode="External"/><Relationship Id="rId3263" Type="http://schemas.openxmlformats.org/officeDocument/2006/relationships/hyperlink" Target="https://cdosuiteplus.us.bank-dns.com/Apps/DealMaintenance/Assets/AssetFacility_Transactions/FacilityTransactions/TransDetail.asp?parm=10759&amp;facility_trans_id=110286724&amp;" TargetMode="External"/><Relationship Id="rId3470" Type="http://schemas.openxmlformats.org/officeDocument/2006/relationships/hyperlink" Target="https://cdosuiteplus.us.bank-dns.com/Apps/DealMaintenance/Assets/AssetFacility_Transactions/FacilityTransactions/TransDetail.asp?parm=10759&amp;facility_trans_id=113653324&amp;" TargetMode="External"/><Relationship Id="rId4107" Type="http://schemas.openxmlformats.org/officeDocument/2006/relationships/hyperlink" Target="https://cdosuiteplus.us.bank-dns.com/Apps/DealMaintenance/Assets/AssetFacility_Transactions/FacilityTransactions/TransDetail.asp?parm=10759&amp;facility_trans_id=125525568&amp;" TargetMode="External"/><Relationship Id="rId4314" Type="http://schemas.openxmlformats.org/officeDocument/2006/relationships/hyperlink" Target="https://cdosuiteplus.us.bank-dns.com/Apps/DealMaintenance/Assets/AssetFacility_Transactions/Loans/AssetLoan_Transactions/Transactions/TransDetail.asp?parm=10759&amp;issue_trans_id=127199982&amp;" TargetMode="External"/><Relationship Id="rId184" Type="http://schemas.openxmlformats.org/officeDocument/2006/relationships/hyperlink" Target="https://cdosuiteplus.us.bank-dns.com/Apps/DealMaintenance/Assets/AssetFacility_Transactions/Loans/AssetLoan_Transactions/Transactions/TransDetail.asp?parm=10759&amp;issue_trans_id=65577447&amp;" TargetMode="External"/><Relationship Id="rId391" Type="http://schemas.openxmlformats.org/officeDocument/2006/relationships/hyperlink" Target="https://cdosuiteplus.us.bank-dns.com/Apps/DealMaintenance/Assets/AssetFacility_Transactions/Loans/AssetLoan_Transactions/Transactions/TransDetail.asp?parm=10759&amp;issue_trans_id=69183713&amp;" TargetMode="External"/><Relationship Id="rId1908" Type="http://schemas.openxmlformats.org/officeDocument/2006/relationships/hyperlink" Target="https://cdosuiteplus.us.bank-dns.com/Apps/DealMaintenance/Assets/AssetFacility_Transactions/Loans/AssetLoan_Transactions/Transactions/TransDetail.asp?parm=10759&amp;issue_trans_id=89245525&amp;" TargetMode="External"/><Relationship Id="rId2072" Type="http://schemas.openxmlformats.org/officeDocument/2006/relationships/hyperlink" Target="https://cdosuiteplus.us.bank-dns.com/Apps/DealMaintenance/Assets/AssetFacility_Transactions/Loans/AssetLoan_Transactions/Transactions/TransDetail.asp?parm=10759&amp;issue_trans_id=88184872&amp;" TargetMode="External"/><Relationship Id="rId3123" Type="http://schemas.openxmlformats.org/officeDocument/2006/relationships/hyperlink" Target="https://cdosuiteplus.us.bank-dns.com/Apps/DealMaintenance/Assets/AssetFacility_Transactions/FacilityTransactions/TransDetail.asp?parm=10759&amp;facility_trans_id=107506153&amp;" TargetMode="External"/><Relationship Id="rId251" Type="http://schemas.openxmlformats.org/officeDocument/2006/relationships/hyperlink" Target="https://cdosuiteplus.us.bank-dns.com/Apps/DealMaintenance/Transactions/NonIssueTransactions/EntTransItem.asp?&amp;parm=10759&amp;ent_trans_id=1940919&amp;" TargetMode="External"/><Relationship Id="rId3330" Type="http://schemas.openxmlformats.org/officeDocument/2006/relationships/hyperlink" Target="https://cdosuiteplus.us.bank-dns.com/Apps/DealMaintenance/Assets/AssetFacility_Transactions/Loans/AssetLoan_Transactions/Transactions/TransDetail.asp?parm=10759&amp;issue_trans_id=81859557&amp;" TargetMode="External"/><Relationship Id="rId2889" Type="http://schemas.openxmlformats.org/officeDocument/2006/relationships/hyperlink" Target="https://cdosuiteplus.us.bank-dns.com/Apps/DealMaintenance/Assets/AssetFacility_Transactions/FacilityTransactions/TransDetail.asp?parm=10759&amp;facility_trans_id=104123517&amp;" TargetMode="External"/><Relationship Id="rId111" Type="http://schemas.openxmlformats.org/officeDocument/2006/relationships/hyperlink" Target="https://cdosuiteplus.us.bank-dns.com/Apps/DealMaintenance/Assets/AssetFacility_Transactions/FacilityTransactions/TransDetail.asp?parm=10759&amp;facility_trans_id=64677974&amp;" TargetMode="External"/><Relationship Id="rId1698" Type="http://schemas.openxmlformats.org/officeDocument/2006/relationships/hyperlink" Target="https://cdosuiteplus.us.bank-dns.com/Apps/DealMaintenance/Assets/AssetFacility_Transactions/Loans/AssetLoan_Transactions/Transactions/TransDetail.asp?parm=10759&amp;issue_trans_id=86005977&amp;" TargetMode="External"/><Relationship Id="rId2749" Type="http://schemas.openxmlformats.org/officeDocument/2006/relationships/hyperlink" Target="https://cdosuiteplus.us.bank-dns.com/Apps/DealMaintenance/Assets/AssetFacility_Transactions/FacilityTransactions/TransDetail.asp?parm=10759&amp;facility_trans_id=101569982&amp;" TargetMode="External"/><Relationship Id="rId2956" Type="http://schemas.openxmlformats.org/officeDocument/2006/relationships/hyperlink" Target="https://cdosuiteplus.us.bank-dns.com/Apps/DealMaintenance/Transactions/NonIssueTransactions/EntTransItem.asp?&amp;parm=10759&amp;ent_trans_id=2708975&amp;" TargetMode="External"/><Relationship Id="rId928" Type="http://schemas.openxmlformats.org/officeDocument/2006/relationships/hyperlink" Target="https://cdosuiteplus.us.bank-dns.com/Apps/DealMaintenance/Assets/AssetFacility_Transactions/Loans/AssetLoan_Transactions/Transactions/TransDetail.asp?parm=10759&amp;issue_trans_id=79367445&amp;" TargetMode="External"/><Relationship Id="rId1558" Type="http://schemas.openxmlformats.org/officeDocument/2006/relationships/hyperlink" Target="https://cdosuiteplus.us.bank-dns.com/Apps/DealMaintenance/Assets/AssetFacility_Transactions/FacilityTransactions/TransDetail.asp?parm=10759&amp;facility_trans_id=87236332&amp;" TargetMode="External"/><Relationship Id="rId1765" Type="http://schemas.openxmlformats.org/officeDocument/2006/relationships/hyperlink" Target="https://cdosuiteplus.us.bank-dns.com/Apps/DealMaintenance/Assets/AssetFacility_Transactions/Loans/AssetLoan_Transactions/Transactions/TransDetail.asp?parm=10759&amp;issue_trans_id=88031606&amp;" TargetMode="External"/><Relationship Id="rId2609" Type="http://schemas.openxmlformats.org/officeDocument/2006/relationships/hyperlink" Target="https://cdosuiteplus.us.bank-dns.com/Apps/DealMaintenance/Assets/AssetFacility_Transactions/Loans/AssetLoan_Transactions/Transactions/TransDetail.asp?parm=10759&amp;issue_trans_id=94604274&amp;" TargetMode="External"/><Relationship Id="rId4171" Type="http://schemas.openxmlformats.org/officeDocument/2006/relationships/hyperlink" Target="https://cdosuiteplus.us.bank-dns.com/Apps/DealMaintenance/Assets/AssetFacility_Transactions/Loans/AssetLoan_Transactions/Transactions/TransDetail.asp?parm=10759&amp;issue_trans_id=122575396&amp;" TargetMode="External"/><Relationship Id="rId57" Type="http://schemas.openxmlformats.org/officeDocument/2006/relationships/hyperlink" Target="https://cdosuiteplus.us.bank-dns.com/Apps/DealMaintenance/Assets/AssetFacility_Transactions/Loans/AssetLoan_Transactions/Transactions/TransDetail.asp?parm=10759&amp;issue_trans_id=63783679&amp;" TargetMode="External"/><Relationship Id="rId1418" Type="http://schemas.openxmlformats.org/officeDocument/2006/relationships/hyperlink" Target="https://cdosuiteplus.us.bank-dns.com/Apps/DealMaintenance/Assets/AssetFacility_Transactions/Loans/AssetLoan_Transactions/Transactions/TransDetail.asp?parm=10759&amp;issue_trans_id=80285180&amp;" TargetMode="External"/><Relationship Id="rId1972" Type="http://schemas.openxmlformats.org/officeDocument/2006/relationships/hyperlink" Target="https://cdosuiteplus.us.bank-dns.com/Apps/DealMaintenance/Assets/AssetFacility_Transactions/Loans/AssetLoan_Transactions/Transactions/TransDetail.asp?parm=10759&amp;issue_trans_id=91868333&amp;" TargetMode="External"/><Relationship Id="rId2816" Type="http://schemas.openxmlformats.org/officeDocument/2006/relationships/hyperlink" Target="https://cdosuiteplus.us.bank-dns.com/Apps/DealMaintenance/Assets/AssetFacility_Transactions/FacilityTransactions/TransDetail.asp?parm=10759&amp;facility_trans_id=103033333&amp;" TargetMode="External"/><Relationship Id="rId4031" Type="http://schemas.openxmlformats.org/officeDocument/2006/relationships/hyperlink" Target="https://cdosuiteplus.us.bank-dns.com/Apps/DealMaintenance/Assets/AssetFacility_Transactions/Loans/AssetLoan_Transactions/Transactions/TransDetail.asp?parm=10759&amp;issue_trans_id=120778873&amp;" TargetMode="External"/><Relationship Id="rId1625" Type="http://schemas.openxmlformats.org/officeDocument/2006/relationships/hyperlink" Target="https://cdosuiteplus.us.bank-dns.com/Apps/DealMaintenance/Assets/AssetFacility_Transactions/Loans/AssetLoan_Transactions/Transactions/TransDetail.asp?parm=10759&amp;issue_trans_id=86903693&amp;" TargetMode="External"/><Relationship Id="rId1832" Type="http://schemas.openxmlformats.org/officeDocument/2006/relationships/hyperlink" Target="https://cdosuiteplus.us.bank-dns.com/Apps/DealMaintenance/Assets/AssetFacility_Transactions/Loans/AssetLoan_Transactions/Transactions/TransDetail.asp?parm=10759&amp;issue_trans_id=87771220&amp;" TargetMode="External"/><Relationship Id="rId3797" Type="http://schemas.openxmlformats.org/officeDocument/2006/relationships/hyperlink" Target="https://cdosuiteplus.us.bank-dns.com/Apps/DealMaintenance/Assets/AssetFacility_Transactions/FacilityTransactions/TransDetail.asp?parm=10759&amp;facility_trans_id=119635524&amp;" TargetMode="External"/><Relationship Id="rId2399" Type="http://schemas.openxmlformats.org/officeDocument/2006/relationships/hyperlink" Target="https://cdosuiteplus.us.bank-dns.com/Apps/DealMaintenance/Assets/AssetFacility_Transactions/Loans/AssetLoan_Transactions/Transactions/TransDetail.asp?parm=10759&amp;issue_trans_id=96416601&amp;" TargetMode="External"/><Relationship Id="rId3657" Type="http://schemas.openxmlformats.org/officeDocument/2006/relationships/hyperlink" Target="https://cdosuiteplus.us.bank-dns.com/Apps/DealMaintenance/Assets/AssetFacility_Transactions/Loans/AssetLoan_Transactions/Transactions/TransDetail.asp?parm=10759&amp;issue_trans_id=116106192&amp;" TargetMode="External"/><Relationship Id="rId3864" Type="http://schemas.openxmlformats.org/officeDocument/2006/relationships/hyperlink" Target="https://cdosuiteplus.us.bank-dns.com/Apps/DealMaintenance/Assets/AssetFacility_Transactions/FacilityTransactions/TransDetail.asp?parm=10759&amp;facility_trans_id=120823911&amp;" TargetMode="External"/><Relationship Id="rId578" Type="http://schemas.openxmlformats.org/officeDocument/2006/relationships/hyperlink" Target="https://cdosuiteplus.us.bank-dns.com/Apps/DealMaintenance/Assets/AssetFacility_Transactions/Loans/AssetLoan_Transactions/Transactions/TransDetail.asp?parm=10759&amp;issue_trans_id=73411539&amp;" TargetMode="External"/><Relationship Id="rId785" Type="http://schemas.openxmlformats.org/officeDocument/2006/relationships/hyperlink" Target="https://cdosuiteplus.us.bank-dns.com/Apps/DealMaintenance/Assets/AssetFacility_Transactions/FacilityTransactions/TransDetail.asp?parm=10759&amp;facility_trans_id=78314172&amp;" TargetMode="External"/><Relationship Id="rId992" Type="http://schemas.openxmlformats.org/officeDocument/2006/relationships/hyperlink" Target="https://cdosuiteplus.us.bank-dns.com/Apps/DealMaintenance/Assets/AssetFacility_Transactions/FacilityTransactions/TransDetail.asp?parm=10759&amp;facility_trans_id=81277431&amp;" TargetMode="External"/><Relationship Id="rId2259" Type="http://schemas.openxmlformats.org/officeDocument/2006/relationships/hyperlink" Target="https://cdosuiteplus.us.bank-dns.com/Apps/DealMaintenance/Assets/AssetFacility_Transactions/Loans/AssetLoan_Transactions/Transactions/TransDetail.asp?parm=10759&amp;issue_trans_id=92430475&amp;" TargetMode="External"/><Relationship Id="rId2466" Type="http://schemas.openxmlformats.org/officeDocument/2006/relationships/hyperlink" Target="https://cdosuiteplus.us.bank-dns.com/Apps/DealMaintenance/Transactions/CashAccountTransfer/AccTransferMainItem.asp?action=LINK&amp;parm=10759&amp;transf_id=522426&amp;" TargetMode="External"/><Relationship Id="rId2673" Type="http://schemas.openxmlformats.org/officeDocument/2006/relationships/hyperlink" Target="https://cdosuiteplus.us.bank-dns.com/Apps/DealMaintenance/Assets/AssetFacility_Transactions/Loans/AssetLoan_Transactions/Transactions/TransDetail.asp?parm=10759&amp;issue_trans_id=98417143&amp;" TargetMode="External"/><Relationship Id="rId2880" Type="http://schemas.openxmlformats.org/officeDocument/2006/relationships/hyperlink" Target="https://cdosuiteplus.us.bank-dns.com/Apps/DealMaintenance/Assets/AssetFacility_Transactions/FacilityTransactions/TransDetail.asp?parm=10759&amp;facility_trans_id=104241834&amp;" TargetMode="External"/><Relationship Id="rId3517" Type="http://schemas.openxmlformats.org/officeDocument/2006/relationships/hyperlink" Target="https://cdosuiteplus.us.bank-dns.com/Apps/DealMaintenance/Assets/AssetFacility_Transactions/Loans/AssetLoan_Transactions/Transactions/TransDetail.asp?parm=10759&amp;issue_trans_id=113606272&amp;" TargetMode="External"/><Relationship Id="rId3724" Type="http://schemas.openxmlformats.org/officeDocument/2006/relationships/hyperlink" Target="https://cdosuiteplus.us.bank-dns.com/Apps/DealMaintenance/Assets/AssetFacility_Transactions/FacilityTransactions/TransDetail.asp?parm=10759&amp;facility_trans_id=118774666&amp;" TargetMode="External"/><Relationship Id="rId3931" Type="http://schemas.openxmlformats.org/officeDocument/2006/relationships/hyperlink" Target="https://cdosuiteplus.us.bank-dns.com/Apps/DealMaintenance/Assets/AssetFacility_Transactions/Loans/AssetLoan_Transactions/Transactions/TransDetail.asp?parm=10759&amp;issue_trans_id=121876292&amp;" TargetMode="External"/><Relationship Id="rId438" Type="http://schemas.openxmlformats.org/officeDocument/2006/relationships/hyperlink" Target="https://cdosuiteplus.us.bank-dns.com/Apps/DealMaintenance/Assets/AssetFacility_Transactions/FacilityTransactions/TransDetail.asp?parm=10759&amp;facility_trans_id=71339974&amp;" TargetMode="External"/><Relationship Id="rId645" Type="http://schemas.openxmlformats.org/officeDocument/2006/relationships/hyperlink" Target="https://cdosuiteplus.us.bank-dns.com/Apps/DealMaintenance/Assets/AssetFacility_Transactions/Loans/AssetLoan_Transactions/Transactions/TransDetail.asp?parm=10759&amp;issue_trans_id=70795485&amp;" TargetMode="External"/><Relationship Id="rId852" Type="http://schemas.openxmlformats.org/officeDocument/2006/relationships/hyperlink" Target="https://cdosuiteplus.us.bank-dns.com/Apps/DealMaintenance/Assets/AssetFacility_Transactions/FacilityTransactions/TransDetail.asp?parm=10759&amp;facility_trans_id=79148103&amp;" TargetMode="External"/><Relationship Id="rId1068" Type="http://schemas.openxmlformats.org/officeDocument/2006/relationships/hyperlink" Target="https://cdosuiteplus.us.bank-dns.com/Apps/DealMaintenance/Assets/AssetFacility_Transactions/Loans/AssetLoan_Transactions/Transactions/TransDetail.asp?parm=10759&amp;issue_trans_id=78466975&amp;" TargetMode="External"/><Relationship Id="rId1275" Type="http://schemas.openxmlformats.org/officeDocument/2006/relationships/hyperlink" Target="https://cdosuiteplus.us.bank-dns.com/Apps/DealMaintenance/Assets/AssetFacility_Transactions/Loans/AssetLoan_Transactions/Transactions/TransDetail.asp?parm=10759&amp;issue_trans_id=83991384&amp;" TargetMode="External"/><Relationship Id="rId1482" Type="http://schemas.openxmlformats.org/officeDocument/2006/relationships/hyperlink" Target="https://cdosuiteplus.us.bank-dns.com/Apps/DealMaintenance/Assets/AssetFacility_Transactions/Loans/AssetLoan_Transactions/Transactions/TransDetail.asp?parm=10759&amp;issue_trans_id=82083358&amp;" TargetMode="External"/><Relationship Id="rId2119" Type="http://schemas.openxmlformats.org/officeDocument/2006/relationships/hyperlink" Target="https://cdosuiteplus.us.bank-dns.com/Apps/DealMaintenance/Assets/AssetFacility_Transactions/FacilityTransactions/TransDetail.asp?parm=10759&amp;facility_trans_id=92611082&amp;" TargetMode="External"/><Relationship Id="rId2326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642&amp;" TargetMode="External"/><Relationship Id="rId2533" Type="http://schemas.openxmlformats.org/officeDocument/2006/relationships/hyperlink" Target="https://cdosuiteplus.us.bank-dns.com/Apps/DealMaintenance/Assets/AssetFacility_Transactions/FacilityTransactions/TransDetail.asp?parm=10759&amp;facility_trans_id=98468025&amp;" TargetMode="External"/><Relationship Id="rId2740" Type="http://schemas.openxmlformats.org/officeDocument/2006/relationships/hyperlink" Target="https://cdosuiteplus.us.bank-dns.com/Apps/DealMaintenance/Assets/AssetFacility_Transactions/Loans/AssetLoan_Transactions/Transactions/TransDetail.asp?parm=10759&amp;issue_trans_id=100610797&amp;" TargetMode="External"/><Relationship Id="rId505" Type="http://schemas.openxmlformats.org/officeDocument/2006/relationships/hyperlink" Target="https://cdosuiteplus.us.bank-dns.com/Apps/DealMaintenance/Assets/AssetFacility_Transactions/Loans/AssetLoan_Transactions/Transactions/TransDetail.asp?parm=10759&amp;issue_trans_id=71110487&amp;" TargetMode="External"/><Relationship Id="rId712" Type="http://schemas.openxmlformats.org/officeDocument/2006/relationships/hyperlink" Target="https://cdosuiteplus.us.bank-dns.com/Apps/DealMaintenance/Assets/AssetFacility_Transactions/Loans/AssetLoan_Transactions/Transactions/TransDetail.asp?parm=10759&amp;issue_trans_id=75040660&amp;" TargetMode="External"/><Relationship Id="rId1135" Type="http://schemas.openxmlformats.org/officeDocument/2006/relationships/hyperlink" Target="https://cdosuiteplus.us.bank-dns.com/Apps/DealMaintenance/Assets/AssetFacility_Transactions/FacilityTransactions/TransDetail.asp?parm=10759&amp;facility_trans_id=82110884&amp;" TargetMode="External"/><Relationship Id="rId1342" Type="http://schemas.openxmlformats.org/officeDocument/2006/relationships/hyperlink" Target="https://cdosuiteplus.us.bank-dns.com/Apps/DealMaintenance/Assets/AssetFacility_Transactions/Loans/AssetLoan_Transactions/Transactions/TransDetail.asp?parm=10759&amp;issue_trans_id=84226803&amp;" TargetMode="External"/><Relationship Id="rId1202" Type="http://schemas.openxmlformats.org/officeDocument/2006/relationships/hyperlink" Target="https://cdosuiteplus.us.bank-dns.com/Apps/DealMaintenance/Assets/AssetFacility_Transactions/FacilityTransactions/TransDetail.asp?parm=10759&amp;facility_trans_id=84315396&amp;" TargetMode="External"/><Relationship Id="rId2600" Type="http://schemas.openxmlformats.org/officeDocument/2006/relationships/hyperlink" Target="https://cdosuiteplus.us.bank-dns.com/Apps/DealMaintenance/Assets/AssetFacility_Transactions/FacilityTransactions/TransDetail.asp?parm=10759&amp;facility_trans_id=98922303&amp;" TargetMode="External"/><Relationship Id="rId3167" Type="http://schemas.openxmlformats.org/officeDocument/2006/relationships/hyperlink" Target="https://cdosuiteplus.us.bank-dns.com/Apps/DealMaintenance/Assets/AssetFacility_Transactions/Loans/AssetLoan_Transactions/Transactions/TransDetail.asp?parm=10759&amp;issue_trans_id=106319550&amp;" TargetMode="External"/><Relationship Id="rId295" Type="http://schemas.openxmlformats.org/officeDocument/2006/relationships/hyperlink" Target="https://cdosuiteplus.us.bank-dns.com/Apps/DealMaintenance/Assets/AssetFacility_Transactions/FacilityTransactions/TransDetail.asp?parm=10759&amp;facility_trans_id=68002164&amp;" TargetMode="External"/><Relationship Id="rId3374" Type="http://schemas.openxmlformats.org/officeDocument/2006/relationships/hyperlink" Target="https://cdosuiteplus.us.bank-dns.com/Apps/DealMaintenance/Assets/AssetFacility_Transactions/FacilityTransactions/TransDetail.asp?parm=10759&amp;facility_trans_id=112761098&amp;" TargetMode="External"/><Relationship Id="rId3581" Type="http://schemas.openxmlformats.org/officeDocument/2006/relationships/hyperlink" Target="https://cdosuiteplus.us.bank-dns.com/Apps/DealMaintenance/Assets/AssetFacility_Transactions/Loans/AssetLoan_Transactions/Transactions/TransDetail.asp?parm=10759&amp;issue_trans_id=116237108&amp;" TargetMode="External"/><Relationship Id="rId4218" Type="http://schemas.openxmlformats.org/officeDocument/2006/relationships/hyperlink" Target="https://cdosuiteplus.us.bank-dns.com/Apps/DealMaintenance/Assets/AssetFacility_Transactions/Loans/AssetLoan_Transactions/Transactions/TransDetail.asp?parm=10759&amp;issue_trans_id=125060290&amp;" TargetMode="External"/><Relationship Id="rId2183" Type="http://schemas.openxmlformats.org/officeDocument/2006/relationships/hyperlink" Target="https://cdosuiteplus.us.bank-dns.com/Apps/DealMaintenance/Assets/AssetFacility_Transactions/FacilityTransactions/TransDetail.asp?parm=10759&amp;facility_trans_id=93979133&amp;" TargetMode="External"/><Relationship Id="rId2390" Type="http://schemas.openxmlformats.org/officeDocument/2006/relationships/hyperlink" Target="https://cdosuiteplus.us.bank-dns.com/Apps/DealMaintenance/Assets/AssetFacility_Transactions/Loans/AssetLoan_Transactions/Transactions/TransDetail.asp?parm=10759&amp;issue_trans_id=95316216&amp;" TargetMode="External"/><Relationship Id="rId3027" Type="http://schemas.openxmlformats.org/officeDocument/2006/relationships/hyperlink" Target="https://cdosuiteplus.us.bank-dns.com/Apps/DealMaintenance/Assets/AssetFacility_Transactions/FacilityTransactions/TransDetail.asp?parm=10759&amp;facility_trans_id=106719017&amp;" TargetMode="External"/><Relationship Id="rId3234" Type="http://schemas.openxmlformats.org/officeDocument/2006/relationships/hyperlink" Target="https://cdosuiteplus.us.bank-dns.com/Apps/DealMaintenance/Assets/AssetFacility_Transactions/FacilityTransactions/TransDetail.asp?parm=10759&amp;facility_trans_id=110118727&amp;" TargetMode="External"/><Relationship Id="rId3441" Type="http://schemas.openxmlformats.org/officeDocument/2006/relationships/hyperlink" Target="https://cdosuiteplus.us.bank-dns.com/Apps/DealMaintenance/Transactions/NonIssueTransactions/EntTransItem.asp?&amp;parm=10759&amp;ent_trans_id=2874155&amp;" TargetMode="External"/><Relationship Id="rId155" Type="http://schemas.openxmlformats.org/officeDocument/2006/relationships/hyperlink" Target="https://cdosuiteplus.us.bank-dns.com/Apps/DealMaintenance/Assets/AssetFacility_Transactions/FacilityTransactions/TransDetail.asp?parm=10759&amp;facility_trans_id=65999549&amp;" TargetMode="External"/><Relationship Id="rId362" Type="http://schemas.openxmlformats.org/officeDocument/2006/relationships/hyperlink" Target="https://cdosuiteplus.us.bank-dns.com/Apps/DealMaintenance/Assets/AssetFacility_Transactions/Loans/AssetLoan_Transactions/Transactions/TransDetail.asp?parm=10759&amp;issue_trans_id=69235325&amp;" TargetMode="External"/><Relationship Id="rId2043" Type="http://schemas.openxmlformats.org/officeDocument/2006/relationships/hyperlink" Target="https://cdosuiteplus.us.bank-dns.com/Apps/DealMaintenance/Assets/AssetFacility_Transactions/Loans/AssetLoan_Transactions/Transactions/TransDetail.asp?parm=10759&amp;issue_trans_id=89785577&amp;" TargetMode="External"/><Relationship Id="rId2250" Type="http://schemas.openxmlformats.org/officeDocument/2006/relationships/hyperlink" Target="https://cdosuiteplus.us.bank-dns.com/Apps/DealMaintenance/Assets/AssetFacility_Transactions/Loans/AssetLoan_Transactions/Transactions/TransDetail.asp?parm=10759&amp;issue_trans_id=94190695&amp;" TargetMode="External"/><Relationship Id="rId3301" Type="http://schemas.openxmlformats.org/officeDocument/2006/relationships/hyperlink" Target="https://cdosuiteplus.us.bank-dns.com/Apps/DealMaintenance/Assets/AssetFacility_Transactions/FacilityTransactions/TransDetail.asp?parm=10759&amp;facility_trans_id=110780687&amp;" TargetMode="External"/><Relationship Id="rId222" Type="http://schemas.openxmlformats.org/officeDocument/2006/relationships/hyperlink" Target="https://cdosuiteplus.us.bank-dns.com/Apps/DealMaintenance/Assets/AssetFacility_Transactions/FacilityTransactions/TransDetail.asp?parm=10759&amp;facility_trans_id=66946780&amp;" TargetMode="External"/><Relationship Id="rId2110" Type="http://schemas.openxmlformats.org/officeDocument/2006/relationships/hyperlink" Target="https://cdosuiteplus.us.bank-dns.com/Apps/DealMaintenance/Assets/AssetFacility_Transactions/FacilityTransactions/TransDetail.asp?parm=10759&amp;facility_trans_id=92469362&amp;" TargetMode="External"/><Relationship Id="rId4075" Type="http://schemas.openxmlformats.org/officeDocument/2006/relationships/hyperlink" Target="https://cdosuiteplus.us.bank-dns.com/Apps/DealMaintenance/Assets/AssetFacility_Transactions/Loans/AssetLoan_Transactions/Transactions/TransDetail.asp?parm=10759&amp;issue_trans_id=123322183&amp;" TargetMode="External"/><Relationship Id="rId4282" Type="http://schemas.openxmlformats.org/officeDocument/2006/relationships/hyperlink" Target="https://cdosuiteplus.us.bank-dns.com/Apps/DealMaintenance/Assets/AssetFacility_Transactions/FacilityTransactions/TransDetail.asp?parm=10759&amp;facility_trans_id=127768233&amp;" TargetMode="External"/><Relationship Id="rId1669" Type="http://schemas.openxmlformats.org/officeDocument/2006/relationships/hyperlink" Target="https://cdosuiteplus.us.bank-dns.com/Apps/DealMaintenance/Transactions/CashAccountTransfer/AccTransferMainItem.asp?action=LINK&amp;parm=10759&amp;transf_id=483963&amp;" TargetMode="External"/><Relationship Id="rId1876" Type="http://schemas.openxmlformats.org/officeDocument/2006/relationships/hyperlink" Target="https://cdosuiteplus.us.bank-dns.com/Apps/DealMaintenance/Assets/AssetFacility_Transactions/FacilityTransactions/TransDetail.asp?parm=10759&amp;facility_trans_id=89844679&amp;" TargetMode="External"/><Relationship Id="rId2927" Type="http://schemas.openxmlformats.org/officeDocument/2006/relationships/hyperlink" Target="https://cdosuiteplus.us.bank-dns.com/Apps/DealMaintenance/Assets/AssetFacility_Transactions/Loans/AssetLoan_Transactions/Transactions/TransDetail.asp?parm=10759&amp;issue_trans_id=103660469&amp;" TargetMode="External"/><Relationship Id="rId3091" Type="http://schemas.openxmlformats.org/officeDocument/2006/relationships/hyperlink" Target="https://cdosuiteplus.us.bank-dns.com/Apps/DealMaintenance/Assets/AssetFacility_Transactions/FacilityTransactions/TransDetail.asp?parm=10759&amp;facility_trans_id=107699209&amp;" TargetMode="External"/><Relationship Id="rId4142" Type="http://schemas.openxmlformats.org/officeDocument/2006/relationships/hyperlink" Target="https://cdosuiteplus.us.bank-dns.com/Apps/DealMaintenance/Assets/AssetFacility_Transactions/Loans/AssetLoan_Transactions/Transactions/TransDetail.asp?parm=10759&amp;issue_trans_id=123380401&amp;" TargetMode="External"/><Relationship Id="rId1529" Type="http://schemas.openxmlformats.org/officeDocument/2006/relationships/hyperlink" Target="https://cdosuiteplus.us.bank-dns.com/Apps/DealMaintenance/Assets/AssetFacility_Transactions/Loans/AssetLoan_Transactions/Transactions/TransDetail.asp?parm=10759&amp;issue_trans_id=76384862&amp;" TargetMode="External"/><Relationship Id="rId1736" Type="http://schemas.openxmlformats.org/officeDocument/2006/relationships/hyperlink" Target="https://cdosuiteplus.us.bank-dns.com/Apps/DealMaintenance/Assets/AssetFacility_Transactions/FacilityTransactions/TransDetail.asp?parm=10759&amp;facility_trans_id=88968815&amp;" TargetMode="External"/><Relationship Id="rId1943" Type="http://schemas.openxmlformats.org/officeDocument/2006/relationships/hyperlink" Target="https://cdosuiteplus.us.bank-dns.com/Apps/DealMaintenance/Assets/AssetFacility_Transactions/Loans/AssetLoan_Transactions/Transactions/TransDetail.asp?parm=10759&amp;issue_trans_id=90293187&amp;" TargetMode="External"/><Relationship Id="rId28" Type="http://schemas.openxmlformats.org/officeDocument/2006/relationships/hyperlink" Target="https://cdosuiteplus.us.bank-dns.com/Apps/DealMaintenance/Assets/AssetFacility_Transactions/FacilityTransactions/TransDetail.asp?parm=10759&amp;facility_trans_id=63170664&amp;" TargetMode="External"/><Relationship Id="rId1803" Type="http://schemas.openxmlformats.org/officeDocument/2006/relationships/hyperlink" Target="https://cdosuiteplus.us.bank-dns.com/Apps/DealMaintenance/Assets/AssetFacility_Transactions/FacilityTransactions/TransDetail.asp?parm=10759&amp;facility_trans_id=89888896&amp;" TargetMode="External"/><Relationship Id="rId4002" Type="http://schemas.openxmlformats.org/officeDocument/2006/relationships/hyperlink" Target="https://cdosuiteplus.us.bank-dns.com/Apps/DealMaintenance/Assets/AssetFacility_Transactions/Loans/AssetLoan_Transactions/Transactions/TransDetail.asp?parm=10759&amp;issue_trans_id=122226053&amp;" TargetMode="External"/><Relationship Id="rId3768" Type="http://schemas.openxmlformats.org/officeDocument/2006/relationships/hyperlink" Target="https://cdosuiteplus.us.bank-dns.com/Apps/DealMaintenance/Assets/AssetFacility_Transactions/Loans/AssetLoan_Transactions/Transactions/TransDetail.asp?parm=10759&amp;issue_trans_id=116241704&amp;" TargetMode="External"/><Relationship Id="rId3975" Type="http://schemas.openxmlformats.org/officeDocument/2006/relationships/hyperlink" Target="https://cdosuiteplus.us.bank-dns.com/Apps/DealMaintenance/Assets/AssetFacility_Transactions/FacilityTransactions/TransDetail.asp?parm=10759&amp;facility_trans_id=122560222&amp;" TargetMode="External"/><Relationship Id="rId689" Type="http://schemas.openxmlformats.org/officeDocument/2006/relationships/hyperlink" Target="https://cdosuiteplus.us.bank-dns.com/Apps/DealMaintenance/Assets/AssetFacility_Transactions/Loans/AssetLoan_Transactions/Transactions/TransDetail.asp?parm=10759&amp;issue_trans_id=73141270&amp;" TargetMode="External"/><Relationship Id="rId896" Type="http://schemas.openxmlformats.org/officeDocument/2006/relationships/hyperlink" Target="https://cdosuiteplus.us.bank-dns.com/Apps/DealMaintenance/Assets/AssetFacility_Transactions/Loans/AssetLoan_Transactions/Transactions/TransDetail.asp?parm=10759&amp;issue_trans_id=78646868&amp;" TargetMode="External"/><Relationship Id="rId2577" Type="http://schemas.openxmlformats.org/officeDocument/2006/relationships/hyperlink" Target="https://cdosuiteplus.us.bank-dns.com/Apps/DealMaintenance/Assets/AssetFacility_Transactions/Loans/AssetLoan_Transactions/Transactions/TransDetail.asp?parm=10759&amp;issue_trans_id=94028399&amp;" TargetMode="External"/><Relationship Id="rId2784" Type="http://schemas.openxmlformats.org/officeDocument/2006/relationships/hyperlink" Target="https://cdosuiteplus.us.bank-dns.com/Apps/DealMaintenance/Transactions/NonIssueTransactions/EntTransItem.asp?&amp;parm=10759&amp;ent_trans_id=2632549&amp;" TargetMode="External"/><Relationship Id="rId3628" Type="http://schemas.openxmlformats.org/officeDocument/2006/relationships/hyperlink" Target="https://cdosuiteplus.us.bank-dns.com/Apps/DealMaintenance/Transactions/NonIssueTransactions/EntTransItem.asp?&amp;parm=10759&amp;ent_trans_id=2913616&amp;" TargetMode="External"/><Relationship Id="rId549" Type="http://schemas.openxmlformats.org/officeDocument/2006/relationships/hyperlink" Target="https://cdosuiteplus.us.bank-dns.com/Apps/DealMaintenance/Assets/AssetFacility_Transactions/Loans/AssetLoan_Transactions/Transactions/TransDetail.asp?parm=10759&amp;issue_trans_id=71187992&amp;" TargetMode="External"/><Relationship Id="rId756" Type="http://schemas.openxmlformats.org/officeDocument/2006/relationships/hyperlink" Target="https://cdosuiteplus.us.bank-dns.com/Apps/DealMaintenance/Assets/AssetFacility_Transactions/Loans/AssetLoan_Transactions/Transactions/TransDetail.asp?parm=10759&amp;issue_trans_id=77309398&amp;" TargetMode="External"/><Relationship Id="rId1179" Type="http://schemas.openxmlformats.org/officeDocument/2006/relationships/hyperlink" Target="https://cdosuiteplus.us.bank-dns.com/Apps/DealMaintenance/Assets/AssetFacility_Transactions/Loans/AssetLoan_Transactions/Transactions/TransDetail.asp?parm=10759&amp;issue_trans_id=83030816&amp;" TargetMode="External"/><Relationship Id="rId1386" Type="http://schemas.openxmlformats.org/officeDocument/2006/relationships/hyperlink" Target="https://cdosuiteplus.us.bank-dns.com/Apps/DealMaintenance/Assets/AssetFacility_Transactions/Loans/AssetLoan_Transactions/Transactions/TransDetail.asp?parm=10759&amp;issue_trans_id=84175148&amp;" TargetMode="External"/><Relationship Id="rId1593" Type="http://schemas.openxmlformats.org/officeDocument/2006/relationships/hyperlink" Target="https://cdosuiteplus.us.bank-dns.com/Apps/DealMaintenance/Assets/AssetFacility_Transactions/FacilityTransactions/TransDetail.asp?parm=10759&amp;facility_trans_id=86294110&amp;" TargetMode="External"/><Relationship Id="rId2437" Type="http://schemas.openxmlformats.org/officeDocument/2006/relationships/hyperlink" Target="https://cdosuiteplus.us.bank-dns.com/Apps/DealMaintenance/Assets/AssetFacility_Transactions/Loans/AssetLoan_Transactions/Transactions/TransDetail.asp?parm=10759&amp;issue_trans_id=93992044&amp;" TargetMode="External"/><Relationship Id="rId2991" Type="http://schemas.openxmlformats.org/officeDocument/2006/relationships/hyperlink" Target="https://cdosuiteplus.us.bank-dns.com/Apps/DealMaintenance/Assets/AssetFacility_Transactions/Loans/AssetLoan_Transactions/Transactions/TransDetail.asp?parm=10759&amp;issue_trans_id=104944515&amp;" TargetMode="External"/><Relationship Id="rId3835" Type="http://schemas.openxmlformats.org/officeDocument/2006/relationships/hyperlink" Target="https://cdosuiteplus.us.bank-dns.com/Apps/DealMaintenance/Assets/AssetFacility_Transactions/Loans/AssetLoan_Transactions/Transactions/TransDetail.asp?parm=10759&amp;issue_trans_id=118778038&amp;" TargetMode="External"/><Relationship Id="rId409" Type="http://schemas.openxmlformats.org/officeDocument/2006/relationships/hyperlink" Target="https://cdosuiteplus.us.bank-dns.com/Apps/DealMaintenance/Assets/AssetFacility_Transactions/FacilityTransactions/TransDetail.asp?parm=10759&amp;facility_trans_id=69596832&amp;" TargetMode="External"/><Relationship Id="rId963" Type="http://schemas.openxmlformats.org/officeDocument/2006/relationships/hyperlink" Target="https://cdosuiteplus.us.bank-dns.com/Apps/DealMaintenance/Transactions/NonIssueTransactions/EntTransItem.asp?&amp;parm=10759&amp;ent_trans_id=2226850&amp;" TargetMode="External"/><Relationship Id="rId1039" Type="http://schemas.openxmlformats.org/officeDocument/2006/relationships/hyperlink" Target="https://cdosuiteplus.us.bank-dns.com/Apps/DealMaintenance/Assets/AssetFacility_Transactions/FacilityTransactions/TransDetail.asp?parm=10759&amp;facility_trans_id=78407453&amp;" TargetMode="External"/><Relationship Id="rId1246" Type="http://schemas.openxmlformats.org/officeDocument/2006/relationships/hyperlink" Target="https://cdosuiteplus.us.bank-dns.com/Apps/DealMaintenance/Assets/AssetFacility_Transactions/Loans/AssetLoan_Transactions/Transactions/TransDetail.asp?parm=10759&amp;issue_trans_id=81376664&amp;" TargetMode="External"/><Relationship Id="rId2644" Type="http://schemas.openxmlformats.org/officeDocument/2006/relationships/hyperlink" Target="https://cdosuiteplus.us.bank-dns.com/Apps/DealMaintenance/Assets/AssetFacility_Transactions/FacilityTransactions/TransDetail.asp?parm=10759&amp;facility_trans_id=100408832&amp;" TargetMode="External"/><Relationship Id="rId2851" Type="http://schemas.openxmlformats.org/officeDocument/2006/relationships/hyperlink" Target="https://cdosuiteplus.us.bank-dns.com/Apps/DealMaintenance/Assets/AssetFacility_Transactions/Loans/AssetLoan_Transactions/Transactions/TransDetail.asp?parm=10759&amp;issue_trans_id=102005454&amp;" TargetMode="External"/><Relationship Id="rId3902" Type="http://schemas.openxmlformats.org/officeDocument/2006/relationships/hyperlink" Target="https://cdosuiteplus.us.bank-dns.com/Apps/DealMaintenance/Assets/AssetFacility_Transactions/FacilityTransactions/TransDetail.asp?parm=10759&amp;facility_trans_id=121494739&amp;" TargetMode="External"/><Relationship Id="rId92" Type="http://schemas.openxmlformats.org/officeDocument/2006/relationships/hyperlink" Target="https://cdosuiteplus.us.bank-dns.com/Apps/DealMaintenance/Assets/AssetFacility_Transactions/Loans/AssetLoan_Transactions/Transactions/TransDetail.asp?parm=10759&amp;issue_trans_id=63309214&amp;" TargetMode="External"/><Relationship Id="rId616" Type="http://schemas.openxmlformats.org/officeDocument/2006/relationships/hyperlink" Target="https://cdosuiteplus.us.bank-dns.com/Apps/DealMaintenance/Assets/AssetFacility_Transactions/FacilityTransactions/TransDetail.asp?parm=10759&amp;facility_trans_id=74782237&amp;" TargetMode="External"/><Relationship Id="rId823" Type="http://schemas.openxmlformats.org/officeDocument/2006/relationships/hyperlink" Target="https://cdosuiteplus.us.bank-dns.com/Apps/DealMaintenance/Assets/AssetFacility_Transactions/Loans/AssetLoan_Transactions/Transactions/TransDetail.asp?parm=10759&amp;issue_trans_id=75422290&amp;" TargetMode="External"/><Relationship Id="rId1453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055&amp;" TargetMode="External"/><Relationship Id="rId1660" Type="http://schemas.openxmlformats.org/officeDocument/2006/relationships/hyperlink" Target="https://cdosuiteplus.us.bank-dns.com/Apps/DealMaintenance/Assets/AssetFacility_Transactions/Loans/AssetLoan_Transactions/Transactions/TransDetail.asp?parm=10759&amp;issue_trans_id=84282761&amp;" TargetMode="External"/><Relationship Id="rId2504" Type="http://schemas.openxmlformats.org/officeDocument/2006/relationships/hyperlink" Target="https://cdosuiteplus.us.bank-dns.com/Apps/DealMaintenance/Assets/AssetFacility_Transactions/FacilityTransactions/TransDetail.asp?parm=10759&amp;facility_trans_id=98165697&amp;" TargetMode="External"/><Relationship Id="rId2711" Type="http://schemas.openxmlformats.org/officeDocument/2006/relationships/hyperlink" Target="https://cdosuiteplus.us.bank-dns.com/Apps/DealMaintenance/Transactions/NonIssueTransactions/EntTransItem.asp?&amp;parm=10759&amp;ent_trans_id=2620243&amp;" TargetMode="External"/><Relationship Id="rId1106" Type="http://schemas.openxmlformats.org/officeDocument/2006/relationships/hyperlink" Target="https://cdosuiteplus.us.bank-dns.com/Apps/DealMaintenance/Assets/AssetFacility_Transactions/Loans/AssetLoan_Transactions/Transactions/TransDetail.asp?parm=10759&amp;issue_trans_id=80950800&amp;" TargetMode="External"/><Relationship Id="rId1313" Type="http://schemas.openxmlformats.org/officeDocument/2006/relationships/hyperlink" Target="https://cdosuiteplus.us.bank-dns.com/Apps/DealMaintenance/Assets/AssetFacility_Transactions/Loans/AssetLoan_Transactions/Transactions/TransDetail.asp?parm=10759&amp;issue_trans_id=85064730&amp;" TargetMode="External"/><Relationship Id="rId1520" Type="http://schemas.openxmlformats.org/officeDocument/2006/relationships/hyperlink" Target="https://cdosuiteplus.us.bank-dns.com/Apps/DealMaintenance/Assets/AssetFacility_Transactions/Loans/AssetLoan_Transactions/Transactions/TransDetail.asp?parm=10759&amp;issue_trans_id=86889294&amp;" TargetMode="External"/><Relationship Id="rId3278" Type="http://schemas.openxmlformats.org/officeDocument/2006/relationships/hyperlink" Target="https://cdosuiteplus.us.bank-dns.com/Apps/DealMaintenance/Assets/AssetFacility_Transactions/Loans/AssetLoan_Transactions/Transactions/TransDetail.asp?parm=10759&amp;issue_trans_id=111397034&amp;" TargetMode="External"/><Relationship Id="rId3485" Type="http://schemas.openxmlformats.org/officeDocument/2006/relationships/hyperlink" Target="https://cdosuiteplus.us.bank-dns.com/Apps/DealMaintenance/Assets/AssetFacility_Transactions/Loans/AssetLoan_Transactions/Transactions/TransDetail.asp?parm=10759&amp;issue_trans_id=109326717&amp;" TargetMode="External"/><Relationship Id="rId3692" Type="http://schemas.openxmlformats.org/officeDocument/2006/relationships/hyperlink" Target="https://cdosuiteplus.us.bank-dns.com/Apps/DealMaintenance/Assets/AssetFacility_Transactions/Loans/AssetLoan_Transactions/Transactions/TransDetail.asp?parm=10759&amp;issue_trans_id=117036829&amp;" TargetMode="External"/><Relationship Id="rId199" Type="http://schemas.openxmlformats.org/officeDocument/2006/relationships/hyperlink" Target="https://cdosuiteplus.us.bank-dns.com/Apps/DealMaintenance/Assets/AssetFacility_Transactions/Loans/AssetLoan_Transactions/Transactions/TransDetail.asp?parm=10759&amp;issue_trans_id=65873597&amp;" TargetMode="External"/><Relationship Id="rId2087" Type="http://schemas.openxmlformats.org/officeDocument/2006/relationships/hyperlink" Target="https://cdosuiteplus.us.bank-dns.com/Apps/DealMaintenance/Assets/AssetFacility_Transactions/Loans/AssetLoan_Transactions/Transactions/TransDetail.asp?parm=10759&amp;issue_trans_id=91543090&amp;" TargetMode="External"/><Relationship Id="rId2294" Type="http://schemas.openxmlformats.org/officeDocument/2006/relationships/hyperlink" Target="https://cdosuiteplus.us.bank-dns.com/Apps/DealMaintenance/Assets/AssetFacility_Transactions/Loans/AssetLoan_Transactions/Transactions/TransDetail.asp?parm=10759&amp;issue_trans_id=92431037&amp;" TargetMode="External"/><Relationship Id="rId3138" Type="http://schemas.openxmlformats.org/officeDocument/2006/relationships/hyperlink" Target="https://cdosuiteplus.us.bank-dns.com/Apps/DealMaintenance/Assets/AssetFacility_Transactions/Loans/AssetLoan_Transactions/Transactions/TransDetail.asp?parm=10759&amp;issue_trans_id=108290475&amp;" TargetMode="External"/><Relationship Id="rId3345" Type="http://schemas.openxmlformats.org/officeDocument/2006/relationships/hyperlink" Target="https://cdosuiteplus.us.bank-dns.com/Apps/DealMaintenance/Assets/AssetFacility_Transactions/FacilityTransactions/TransDetail.asp?parm=10759&amp;facility_trans_id=112204095&amp;" TargetMode="External"/><Relationship Id="rId3552" Type="http://schemas.openxmlformats.org/officeDocument/2006/relationships/hyperlink" Target="https://cdosuiteplus.us.bank-dns.com/Apps/DealMaintenance/Assets/AssetFacility_Transactions/FacilityTransactions/TransDetail.asp?parm=10759&amp;facility_trans_id=115903095&amp;" TargetMode="External"/><Relationship Id="rId266" Type="http://schemas.openxmlformats.org/officeDocument/2006/relationships/hyperlink" Target="https://cdosuiteplus.us.bank-dns.com/Apps/DealMaintenance/Assets/AssetFacility_Transactions/Loans/AssetLoan_Transactions/Transactions/TransDetail.asp?parm=10759&amp;issue_trans_id=65502014&amp;" TargetMode="External"/><Relationship Id="rId473" Type="http://schemas.openxmlformats.org/officeDocument/2006/relationships/hyperlink" Target="https://cdosuiteplus.us.bank-dns.com/Apps/DealMaintenance/Assets/AssetFacility_Transactions/FacilityTransactions/TransDetail.asp?parm=10759&amp;facility_trans_id=69690721&amp;" TargetMode="External"/><Relationship Id="rId680" Type="http://schemas.openxmlformats.org/officeDocument/2006/relationships/hyperlink" Target="https://cdosuiteplus.us.bank-dns.com/Apps/DealMaintenance/Assets/AssetFacility_Transactions/Loans/AssetLoan_Transactions/Transactions/TransDetail.asp?parm=10759&amp;issue_trans_id=74433957&amp;" TargetMode="External"/><Relationship Id="rId2154" Type="http://schemas.openxmlformats.org/officeDocument/2006/relationships/hyperlink" Target="https://cdosuiteplus.us.bank-dns.com/Apps/DealMaintenance/Assets/AssetFacility_Transactions/FacilityTransactions/TransDetail.asp?parm=10759&amp;facility_trans_id=93830415&amp;" TargetMode="External"/><Relationship Id="rId2361" Type="http://schemas.openxmlformats.org/officeDocument/2006/relationships/hyperlink" Target="https://cdosuiteplus.us.bank-dns.com/Apps/DealMaintenance/Assets/AssetFacility_Transactions/FacilityTransactions/TransDetail.asp?parm=10759&amp;facility_trans_id=95648055&amp;" TargetMode="External"/><Relationship Id="rId3205" Type="http://schemas.openxmlformats.org/officeDocument/2006/relationships/hyperlink" Target="https://cdosuiteplus.us.bank-dns.com/Apps/DealMaintenance/Assets/AssetFacility_Transactions/Loans/AssetLoan_Transactions/Transactions/TransDetail.asp?parm=10759&amp;issue_trans_id=108936889&amp;" TargetMode="External"/><Relationship Id="rId3412" Type="http://schemas.openxmlformats.org/officeDocument/2006/relationships/hyperlink" Target="https://cdosuiteplus.us.bank-dns.com/Apps/DealMaintenance/Assets/AssetFacility_Transactions/Loans/AssetLoan_Transactions/Transactions/TransDetail.asp?parm=10759&amp;issue_trans_id=113330884&amp;" TargetMode="External"/><Relationship Id="rId126" Type="http://schemas.openxmlformats.org/officeDocument/2006/relationships/hyperlink" Target="https://cdosuiteplus.us.bank-dns.com/Apps/DealMaintenance/Assets/AssetFacility_Transactions/FacilityTransactions/TransDetail.asp?parm=10759&amp;facility_trans_id=65162847&amp;" TargetMode="External"/><Relationship Id="rId333" Type="http://schemas.openxmlformats.org/officeDocument/2006/relationships/hyperlink" Target="https://cdosuiteplus.us.bank-dns.com/Apps/DealMaintenance/Assets/AssetFacility_Transactions/FacilityTransactions/TransDetail.asp?parm=10759&amp;facility_trans_id=67950230&amp;" TargetMode="External"/><Relationship Id="rId540" Type="http://schemas.openxmlformats.org/officeDocument/2006/relationships/hyperlink" Target="https://cdosuiteplus.us.bank-dns.com/Apps/DealMaintenance/Assets/AssetFacility_Transactions/Loans/AssetLoan_Transactions/Transactions/TransDetail.asp?parm=10759&amp;issue_trans_id=72154412&amp;" TargetMode="External"/><Relationship Id="rId1170" Type="http://schemas.openxmlformats.org/officeDocument/2006/relationships/hyperlink" Target="https://cdosuiteplus.us.bank-dns.com/Apps/DealMaintenance/Assets/AssetFacility_Transactions/FacilityTransactions/TransDetail.asp?parm=10759&amp;facility_trans_id=83651252&amp;" TargetMode="External"/><Relationship Id="rId2014" Type="http://schemas.openxmlformats.org/officeDocument/2006/relationships/hyperlink" Target="https://cdosuiteplus.us.bank-dns.com/Apps/DealMaintenance/Transactions/NonIssueTransactions/EntTransItem.asp?&amp;parm=10759&amp;ent_trans_id=2457344&amp;" TargetMode="External"/><Relationship Id="rId2221" Type="http://schemas.openxmlformats.org/officeDocument/2006/relationships/hyperlink" Target="https://cdosuiteplus.us.bank-dns.com/Apps/DealMaintenance/Assets/AssetFacility_Transactions/FacilityTransactions/TransDetail.asp?parm=10759&amp;facility_trans_id=94620441&amp;" TargetMode="External"/><Relationship Id="rId1030" Type="http://schemas.openxmlformats.org/officeDocument/2006/relationships/hyperlink" Target="https://cdosuiteplus.us.bank-dns.com/Apps/DealMaintenance/Assets/AssetFacility_Transactions/Loans/AssetLoan_Transactions/Transactions/TransDetail.asp?parm=10759&amp;issue_trans_id=80727139&amp;" TargetMode="External"/><Relationship Id="rId4186" Type="http://schemas.openxmlformats.org/officeDocument/2006/relationships/hyperlink" Target="https://cdosuiteplus.us.bank-dns.com/Apps/DealMaintenance/Assets/AssetFacility_Transactions/FacilityTransactions/TransDetail.asp?parm=10759&amp;facility_trans_id=125926167&amp;" TargetMode="External"/><Relationship Id="rId400" Type="http://schemas.openxmlformats.org/officeDocument/2006/relationships/hyperlink" Target="https://cdosuiteplus.us.bank-dns.com/Apps/DealMaintenance/Transactions/NonIssueTransactions/EntTransItem.asp?&amp;parm=10759&amp;ent_trans_id=2005327&amp;" TargetMode="External"/><Relationship Id="rId1987" Type="http://schemas.openxmlformats.org/officeDocument/2006/relationships/hyperlink" Target="https://cdosuiteplus.us.bank-dns.com/Apps/DealMaintenance/Assets/AssetFacility_Transactions/Loans/AssetLoan_Transactions/Transactions/TransDetail.asp?parm=10759&amp;issue_trans_id=90926398&amp;" TargetMode="External"/><Relationship Id="rId1847" Type="http://schemas.openxmlformats.org/officeDocument/2006/relationships/hyperlink" Target="https://cdosuiteplus.us.bank-dns.com/Apps/DealMaintenance/Assets/AssetFacility_Transactions/Loans/AssetLoan_Transactions/Transactions/TransDetail.asp?parm=10759&amp;issue_trans_id=88319987&amp;" TargetMode="External"/><Relationship Id="rId4046" Type="http://schemas.openxmlformats.org/officeDocument/2006/relationships/hyperlink" Target="https://cdosuiteplus.us.bank-dns.com/Apps/DealMaintenance/Transactions/NonIssueTransactions/EntTransItem.asp?&amp;parm=10759&amp;ent_trans_id=3070467&amp;" TargetMode="External"/><Relationship Id="rId4253" Type="http://schemas.openxmlformats.org/officeDocument/2006/relationships/hyperlink" Target="https://cdosuiteplus.us.bank-dns.com/Apps/DealMaintenance/Assets/AssetFacility_Transactions/FacilityTransactions/TransDetail.asp?parm=10759&amp;facility_trans_id=126282728&amp;" TargetMode="External"/><Relationship Id="rId1707" Type="http://schemas.openxmlformats.org/officeDocument/2006/relationships/hyperlink" Target="https://cdosuiteplus.us.bank-dns.com/Apps/DealMaintenance/Assets/AssetFacility_Transactions/Loans/AssetLoan_Transactions/Transactions/TransDetail.asp?parm=10759&amp;issue_trans_id=87733774&amp;" TargetMode="External"/><Relationship Id="rId3062" Type="http://schemas.openxmlformats.org/officeDocument/2006/relationships/hyperlink" Target="https://cdosuiteplus.us.bank-dns.com/Apps/DealMaintenance/Assets/AssetFacility_Transactions/FacilityTransactions/TransDetail.asp?parm=10759&amp;facility_trans_id=106954055&amp;" TargetMode="External"/><Relationship Id="rId4113" Type="http://schemas.openxmlformats.org/officeDocument/2006/relationships/hyperlink" Target="https://cdosuiteplus.us.bank-dns.com/Apps/DealMaintenance/Assets/AssetFacility_Transactions/FacilityTransactions/TransDetail.asp?parm=10759&amp;facility_trans_id=125585344&amp;" TargetMode="External"/><Relationship Id="rId4320" Type="http://schemas.openxmlformats.org/officeDocument/2006/relationships/hyperlink" Target="https://cdosuiteplus.us.bank-dns.com/Apps/DealMaintenance/Assets/AssetFacility_Transactions/FacilityTransactions/TransDetail.asp?parm=10759&amp;facility_trans_id=128207412&amp;" TargetMode="External"/><Relationship Id="rId190" Type="http://schemas.openxmlformats.org/officeDocument/2006/relationships/hyperlink" Target="https://cdosuiteplus.us.bank-dns.com/Apps/DealMaintenance/Assets/AssetFacility_Transactions/Loans/AssetLoan_Transactions/Transactions/TransDetail.asp?parm=10759&amp;issue_trans_id=66031038&amp;" TargetMode="External"/><Relationship Id="rId1914" Type="http://schemas.openxmlformats.org/officeDocument/2006/relationships/hyperlink" Target="https://cdosuiteplus.us.bank-dns.com/Apps/DealMaintenance/Assets/AssetFacility_Transactions/FacilityTransactions/TransDetail.asp?parm=10759&amp;facility_trans_id=90917961&amp;" TargetMode="External"/><Relationship Id="rId3879" Type="http://schemas.openxmlformats.org/officeDocument/2006/relationships/hyperlink" Target="https://cdosuiteplus.us.bank-dns.com/Apps/DealMaintenance/Assets/AssetFacility_Transactions/FacilityTransactions/TransDetail.asp?parm=10759&amp;facility_trans_id=120742258&amp;" TargetMode="External"/><Relationship Id="rId2688" Type="http://schemas.openxmlformats.org/officeDocument/2006/relationships/hyperlink" Target="https://cdosuiteplus.us.bank-dns.com/Apps/DealMaintenance/Assets/AssetFacility_Transactions/Loans/AssetLoan_Transactions/Transactions/TransDetail.asp?parm=10759&amp;issue_trans_id=100958424&amp;" TargetMode="External"/><Relationship Id="rId2895" Type="http://schemas.openxmlformats.org/officeDocument/2006/relationships/hyperlink" Target="https://cdosuiteplus.us.bank-dns.com/Apps/DealMaintenance/Assets/AssetFacility_Transactions/Loans/AssetLoan_Transactions/Transactions/TransDetail.asp?parm=10759&amp;issue_trans_id=99636044&amp;" TargetMode="External"/><Relationship Id="rId3739" Type="http://schemas.openxmlformats.org/officeDocument/2006/relationships/hyperlink" Target="https://cdosuiteplus.us.bank-dns.com/Apps/DealMaintenance/Assets/AssetFacility_Transactions/Loans/AssetLoan_Transactions/Transactions/TransDetail.asp?parm=10759&amp;issue_trans_id=117879874&amp;" TargetMode="External"/><Relationship Id="rId3946" Type="http://schemas.openxmlformats.org/officeDocument/2006/relationships/hyperlink" Target="https://cdosuiteplus.us.bank-dns.com/Apps/DealMaintenance/Assets/AssetFacility_Transactions/Loans/AssetLoan_Transactions/Transactions/TransDetail.asp?parm=10759&amp;issue_trans_id=117634738&amp;" TargetMode="External"/><Relationship Id="rId867" Type="http://schemas.openxmlformats.org/officeDocument/2006/relationships/hyperlink" Target="https://cdosuiteplus.us.bank-dns.com/Apps/DealMaintenance/Assets/AssetFacility_Transactions/FacilityTransactions/TransDetail.asp?parm=10759&amp;facility_trans_id=74079735&amp;" TargetMode="External"/><Relationship Id="rId1497" Type="http://schemas.openxmlformats.org/officeDocument/2006/relationships/hyperlink" Target="https://cdosuiteplus.us.bank-dns.com/Apps/DealMaintenance/Assets/AssetFacility_Transactions/Loans/AssetLoan_Transactions/Transactions/TransDetail.asp?parm=10759&amp;issue_trans_id=85890424&amp;" TargetMode="External"/><Relationship Id="rId2548" Type="http://schemas.openxmlformats.org/officeDocument/2006/relationships/hyperlink" Target="https://cdosuiteplus.us.bank-dns.com/Apps/DealMaintenance/Assets/AssetFacility_Transactions/Loans/AssetLoan_Transactions/Transactions/TransDetail.asp?parm=10759&amp;issue_trans_id=98668607&amp;" TargetMode="External"/><Relationship Id="rId2755" Type="http://schemas.openxmlformats.org/officeDocument/2006/relationships/hyperlink" Target="https://cdosuiteplus.us.bank-dns.com/Apps/DealMaintenance/Assets/AssetFacility_Transactions/FacilityTransactions/TransDetail.asp?parm=10759&amp;facility_trans_id=101658323&amp;" TargetMode="External"/><Relationship Id="rId2962" Type="http://schemas.openxmlformats.org/officeDocument/2006/relationships/hyperlink" Target="https://cdosuiteplus.us.bank-dns.com/Apps/DealMaintenance/Assets/AssetFacility_Transactions/Loans/AssetLoan_Transactions/Transactions/TransDetail.asp?parm=10759&amp;issue_trans_id=104679603&amp;" TargetMode="External"/><Relationship Id="rId3806" Type="http://schemas.openxmlformats.org/officeDocument/2006/relationships/hyperlink" Target="https://cdosuiteplus.us.bank-dns.com/Apps/DealMaintenance/Assets/AssetFacility_Transactions/FacilityTransactions/TransDetail.asp?parm=10759&amp;facility_trans_id=120414870&amp;" TargetMode="External"/><Relationship Id="rId727" Type="http://schemas.openxmlformats.org/officeDocument/2006/relationships/hyperlink" Target="https://cdosuiteplus.us.bank-dns.com/Apps/DealMaintenance/Assets/AssetFacility_Transactions/FacilityTransactions/TransDetail.asp?parm=10759&amp;facility_trans_id=77205704&amp;" TargetMode="External"/><Relationship Id="rId934" Type="http://schemas.openxmlformats.org/officeDocument/2006/relationships/hyperlink" Target="https://cdosuiteplus.us.bank-dns.com/Apps/DealMaintenance/Transactions/NonIssueTransactions/EntTransItem.asp?&amp;parm=10759&amp;ent_trans_id=2212076&amp;" TargetMode="External"/><Relationship Id="rId1357" Type="http://schemas.openxmlformats.org/officeDocument/2006/relationships/hyperlink" Target="https://cdosuiteplus.us.bank-dns.com/Apps/DealMaintenance/Assets/AssetFacility_Transactions/Loans/AssetLoan_Transactions/Transactions/TransDetail.asp?parm=10759&amp;issue_trans_id=82565549&amp;" TargetMode="External"/><Relationship Id="rId1564" Type="http://schemas.openxmlformats.org/officeDocument/2006/relationships/hyperlink" Target="https://cdosuiteplus.us.bank-dns.com/Apps/DealMaintenance/Assets/AssetFacility_Transactions/FacilityTransactions/TransDetail.asp?parm=10759&amp;facility_trans_id=86445667&amp;" TargetMode="External"/><Relationship Id="rId1771" Type="http://schemas.openxmlformats.org/officeDocument/2006/relationships/hyperlink" Target="https://cdosuiteplus.us.bank-dns.com/Apps/DealMaintenance/Assets/AssetFacility_Transactions/FacilityTransactions/TransDetail.asp?parm=10759&amp;facility_trans_id=89568690&amp;" TargetMode="External"/><Relationship Id="rId2408" Type="http://schemas.openxmlformats.org/officeDocument/2006/relationships/hyperlink" Target="https://cdosuiteplus.us.bank-dns.com/Apps/DealMaintenance/Assets/AssetFacility_Transactions/Loans/AssetLoan_Transactions/Transactions/TransDetail.asp?parm=10759&amp;issue_trans_id=94280098&amp;" TargetMode="External"/><Relationship Id="rId2615" Type="http://schemas.openxmlformats.org/officeDocument/2006/relationships/hyperlink" Target="https://cdosuiteplus.us.bank-dns.com/Apps/DealMaintenance/Assets/AssetFacility_Transactions/Loans/AssetLoan_Transactions/Transactions/TransDetail.asp?parm=10759&amp;issue_trans_id=97074763&amp;" TargetMode="External"/><Relationship Id="rId2822" Type="http://schemas.openxmlformats.org/officeDocument/2006/relationships/hyperlink" Target="https://cdosuiteplus.us.bank-dns.com/Apps/DealMaintenance/Assets/AssetFacility_Transactions/FacilityTransactions/TransDetail.asp?parm=10759&amp;facility_trans_id=103161154&amp;" TargetMode="External"/><Relationship Id="rId63" Type="http://schemas.openxmlformats.org/officeDocument/2006/relationships/hyperlink" Target="https://cdosuiteplus.us.bank-dns.com/Apps/DealMaintenance/Transactions/CashAccountTransfer/AccTransferMainItem.asp?action=LINK&amp;parm=10759&amp;transf_id=323962&amp;" TargetMode="External"/><Relationship Id="rId1217" Type="http://schemas.openxmlformats.org/officeDocument/2006/relationships/hyperlink" Target="https://cdosuiteplus.us.bank-dns.com/Apps/DealMaintenance/Transactions/CashAccountTransfer/AccTransferMainItem.asp?action=LINK&amp;parm=10759&amp;transf_id=450900&amp;" TargetMode="External"/><Relationship Id="rId1424" Type="http://schemas.openxmlformats.org/officeDocument/2006/relationships/hyperlink" Target="https://cdosuiteplus.us.bank-dns.com/Apps/DealMaintenance/Assets/AssetFacility_Transactions/FacilityTransactions/TransDetail.asp?parm=10759&amp;facility_trans_id=84935657&amp;" TargetMode="External"/><Relationship Id="rId1631" Type="http://schemas.openxmlformats.org/officeDocument/2006/relationships/hyperlink" Target="https://cdosuiteplus.us.bank-dns.com/Apps/DealMaintenance/Assets/AssetFacility_Transactions/Loans/AssetLoan_Transactions/Transactions/TransDetail.asp?parm=10759&amp;issue_trans_id=86616810&amp;" TargetMode="External"/><Relationship Id="rId3389" Type="http://schemas.openxmlformats.org/officeDocument/2006/relationships/hyperlink" Target="https://cdosuiteplus.us.bank-dns.com/Apps/DealMaintenance/Assets/AssetFacility_Transactions/FacilityTransactions/TransDetail.asp?parm=10759&amp;facility_trans_id=112825031&amp;" TargetMode="External"/><Relationship Id="rId3596" Type="http://schemas.openxmlformats.org/officeDocument/2006/relationships/hyperlink" Target="https://cdosuiteplus.us.bank-dns.com/Apps/DealMaintenance/Transactions/NonIssueTransactions/EntTransItem.asp?&amp;parm=10759&amp;ent_trans_id=2901968&amp;" TargetMode="External"/><Relationship Id="rId2198" Type="http://schemas.openxmlformats.org/officeDocument/2006/relationships/hyperlink" Target="https://cdosuiteplus.us.bank-dns.com/Apps/DealMaintenance/Assets/AssetFacility_Transactions/FacilityTransactions/TransDetail.asp?parm=10759&amp;facility_trans_id=94373148&amp;" TargetMode="External"/><Relationship Id="rId3249" Type="http://schemas.openxmlformats.org/officeDocument/2006/relationships/hyperlink" Target="https://cdosuiteplus.us.bank-dns.com/Apps/DealMaintenance/Assets/AssetFacility_Transactions/FacilityTransactions/TransDetail.asp?parm=10759&amp;facility_trans_id=110951208&amp;" TargetMode="External"/><Relationship Id="rId3456" Type="http://schemas.openxmlformats.org/officeDocument/2006/relationships/hyperlink" Target="https://cdosuiteplus.us.bank-dns.com/Apps/DealMaintenance/Assets/AssetFacility_Transactions/Loans/AssetLoan_Transactions/Transactions/TransDetail.asp?parm=10759&amp;issue_trans_id=112804605&amp;" TargetMode="External"/><Relationship Id="rId377" Type="http://schemas.openxmlformats.org/officeDocument/2006/relationships/hyperlink" Target="https://cdosuiteplus.us.bank-dns.com/Apps/DealMaintenance/Assets/AssetFacility_Transactions/Loans/AssetLoan_Transactions/Transactions/TransDetail.asp?parm=10759&amp;issue_trans_id=66570482&amp;" TargetMode="External"/><Relationship Id="rId584" Type="http://schemas.openxmlformats.org/officeDocument/2006/relationships/hyperlink" Target="https://cdosuiteplus.us.bank-dns.com/Apps/DealMaintenance/Assets/AssetFacility_Transactions/Loans/AssetLoan_Transactions/Transactions/TransDetail.asp?parm=10759&amp;issue_trans_id=74276793&amp;" TargetMode="External"/><Relationship Id="rId2058" Type="http://schemas.openxmlformats.org/officeDocument/2006/relationships/hyperlink" Target="https://cdosuiteplus.us.bank-dns.com/Apps/DealMaintenance/Assets/AssetFacility_Transactions/Loans/AssetLoan_Transactions/Transactions/TransDetail.asp?parm=10759&amp;issue_trans_id=83257163&amp;" TargetMode="External"/><Relationship Id="rId2265" Type="http://schemas.openxmlformats.org/officeDocument/2006/relationships/hyperlink" Target="https://cdosuiteplus.us.bank-dns.com/Apps/DealMaintenance/Assets/AssetFacility_Transactions/FacilityTransactions/TransDetail.asp?parm=10759&amp;facility_trans_id=94132057&amp;" TargetMode="External"/><Relationship Id="rId3109" Type="http://schemas.openxmlformats.org/officeDocument/2006/relationships/hyperlink" Target="https://cdosuiteplus.us.bank-dns.com/Apps/DealMaintenance/Assets/AssetFacility_Transactions/Loans/AssetLoan_Transactions/Transactions/TransDetail.asp?parm=10759&amp;issue_trans_id=107006206&amp;" TargetMode="External"/><Relationship Id="rId3663" Type="http://schemas.openxmlformats.org/officeDocument/2006/relationships/hyperlink" Target="https://cdosuiteplus.us.bank-dns.com/Apps/DealMaintenance/Assets/AssetFacility_Transactions/Loans/AssetLoan_Transactions/Transactions/TransDetail.asp?parm=10759&amp;issue_trans_id=116237759&amp;" TargetMode="External"/><Relationship Id="rId3870" Type="http://schemas.openxmlformats.org/officeDocument/2006/relationships/hyperlink" Target="https://cdosuiteplus.us.bank-dns.com/Apps/DealMaintenance/Assets/AssetFacility_Transactions/FacilityTransactions/TransDetail.asp?parm=10759&amp;facility_trans_id=120826073&amp;" TargetMode="External"/><Relationship Id="rId237" Type="http://schemas.openxmlformats.org/officeDocument/2006/relationships/hyperlink" Target="https://cdosuiteplus.us.bank-dns.com/Apps/DealMaintenance/Assets/AssetFacility_Transactions/FacilityTransactions/TransDetail.asp?parm=10759&amp;facility_trans_id=66218654&amp;" TargetMode="External"/><Relationship Id="rId791" Type="http://schemas.openxmlformats.org/officeDocument/2006/relationships/hyperlink" Target="https://cdosuiteplus.us.bank-dns.com/Apps/DealMaintenance/Assets/AssetFacility_Transactions/Loans/AssetLoan_Transactions/Transactions/TransDetail.asp?parm=10759&amp;issue_trans_id=76971854&amp;" TargetMode="External"/><Relationship Id="rId1074" Type="http://schemas.openxmlformats.org/officeDocument/2006/relationships/hyperlink" Target="https://cdosuiteplus.us.bank-dns.com/Apps/DealMaintenance/Assets/AssetFacility_Transactions/FacilityTransactions/TransDetail.asp?parm=10759&amp;facility_trans_id=82546356&amp;" TargetMode="External"/><Relationship Id="rId2472" Type="http://schemas.openxmlformats.org/officeDocument/2006/relationships/hyperlink" Target="https://cdosuiteplus.us.bank-dns.com/Apps/DealMaintenance/Assets/AssetFacility_Transactions/FacilityTransactions/TransDetail.asp?parm=10759&amp;facility_trans_id=97608971&amp;" TargetMode="External"/><Relationship Id="rId3316" Type="http://schemas.openxmlformats.org/officeDocument/2006/relationships/hyperlink" Target="https://cdosuiteplus.us.bank-dns.com/Apps/DealMaintenance/Assets/AssetFacility_Transactions/FacilityTransactions/TransDetail.asp?parm=10759&amp;facility_trans_id=111454156&amp;" TargetMode="External"/><Relationship Id="rId3523" Type="http://schemas.openxmlformats.org/officeDocument/2006/relationships/hyperlink" Target="https://cdosuiteplus.us.bank-dns.com/Apps/DealMaintenance/Assets/AssetFacility_Transactions/Loans/AssetLoan_Transactions/Transactions/TransDetail.asp?parm=10759&amp;issue_trans_id=113906180&amp;" TargetMode="External"/><Relationship Id="rId3730" Type="http://schemas.openxmlformats.org/officeDocument/2006/relationships/hyperlink" Target="https://cdosuiteplus.us.bank-dns.com/Apps/DealMaintenance/Assets/AssetFacility_Transactions/Loans/AssetLoan_Transactions/Transactions/TransDetail.asp?parm=10759&amp;issue_trans_id=118819919&amp;" TargetMode="External"/><Relationship Id="rId444" Type="http://schemas.openxmlformats.org/officeDocument/2006/relationships/hyperlink" Target="https://cdosuiteplus.us.bank-dns.com/Apps/DealMaintenance/Assets/AssetFacility_Transactions/FacilityTransactions/TransDetail.asp?parm=10759&amp;facility_trans_id=70508569&amp;" TargetMode="External"/><Relationship Id="rId651" Type="http://schemas.openxmlformats.org/officeDocument/2006/relationships/hyperlink" Target="https://cdosuiteplus.us.bank-dns.com/Apps/DealMaintenance/Assets/AssetFacility_Transactions/Loans/AssetLoan_Transactions/Transactions/TransDetail.asp?parm=10759&amp;issue_trans_id=71558050&amp;" TargetMode="External"/><Relationship Id="rId1281" Type="http://schemas.openxmlformats.org/officeDocument/2006/relationships/hyperlink" Target="https://cdosuiteplus.us.bank-dns.com/Apps/DealMaintenance/Assets/AssetFacility_Transactions/Loans/AssetLoan_Transactions/Transactions/TransDetail.asp?parm=10759&amp;issue_trans_id=84569280&amp;" TargetMode="External"/><Relationship Id="rId2125" Type="http://schemas.openxmlformats.org/officeDocument/2006/relationships/hyperlink" Target="https://cdosuiteplus.us.bank-dns.com/Apps/DealMaintenance/Assets/AssetFacility_Transactions/FacilityTransactions/TransDetail.asp?parm=10759&amp;facility_trans_id=92820502&amp;" TargetMode="External"/><Relationship Id="rId2332" Type="http://schemas.openxmlformats.org/officeDocument/2006/relationships/hyperlink" Target="https://cdosuiteplus.us.bank-dns.com/Apps/DealMaintenance/Assets/AssetFacility_Transactions/FacilityTransactions/TransDetail.asp?parm=10759&amp;facility_trans_id=95250472&amp;" TargetMode="External"/><Relationship Id="rId304" Type="http://schemas.openxmlformats.org/officeDocument/2006/relationships/hyperlink" Target="https://cdosuiteplus.us.bank-dns.com/Apps/DealMaintenance/Assets/AssetFacility_Transactions/FacilityTransactions/TransDetail.asp?parm=10759&amp;facility_trans_id=67742469&amp;" TargetMode="External"/><Relationship Id="rId511" Type="http://schemas.openxmlformats.org/officeDocument/2006/relationships/hyperlink" Target="https://cdosuiteplus.us.bank-dns.com/Apps/DealMaintenance/Assets/AssetFacility_Transactions/Loans/AssetLoan_Transactions/Transactions/TransDetail.asp?parm=10759&amp;issue_trans_id=71718945&amp;" TargetMode="External"/><Relationship Id="rId1141" Type="http://schemas.openxmlformats.org/officeDocument/2006/relationships/hyperlink" Target="https://cdosuiteplus.us.bank-dns.com/Apps/DealMaintenance/Assets/AssetFacility_Transactions/Loans/AssetLoan_Transactions/Transactions/TransDetail.asp?parm=10759&amp;issue_trans_id=82532882&amp;" TargetMode="External"/><Relationship Id="rId4297" Type="http://schemas.openxmlformats.org/officeDocument/2006/relationships/hyperlink" Target="https://cdosuiteplus.us.bank-dns.com/Apps/DealMaintenance/Assets/AssetFacility_Transactions/Loans/AssetLoan_Transactions/Transactions/TransDetail.asp?parm=10759&amp;issue_trans_id=128316782&amp;" TargetMode="External"/><Relationship Id="rId1001" Type="http://schemas.openxmlformats.org/officeDocument/2006/relationships/hyperlink" Target="https://cdosuiteplus.us.bank-dns.com/Apps/DealMaintenance/Assets/AssetFacility_Transactions/Loans/AssetLoan_Transactions/Transactions/TransDetail.asp?parm=10759&amp;issue_trans_id=78440416&amp;" TargetMode="External"/><Relationship Id="rId4157" Type="http://schemas.openxmlformats.org/officeDocument/2006/relationships/hyperlink" Target="https://cdosuiteplus.us.bank-dns.com/Apps/DealMaintenance/Assets/AssetFacility_Transactions/FacilityTransactions/TransDetail.asp?parm=10759&amp;facility_trans_id=125744071&amp;" TargetMode="External"/><Relationship Id="rId1958" Type="http://schemas.openxmlformats.org/officeDocument/2006/relationships/hyperlink" Target="https://cdosuiteplus.us.bank-dns.com/Apps/DealMaintenance/Assets/AssetFacility_Transactions/Loans/AssetLoan_Transactions/Transactions/TransDetail.asp?parm=10759&amp;issue_trans_id=90589462&amp;" TargetMode="External"/><Relationship Id="rId3173" Type="http://schemas.openxmlformats.org/officeDocument/2006/relationships/hyperlink" Target="https://cdosuiteplus.us.bank-dns.com/Apps/DealMaintenance/Assets/AssetFacility_Transactions/FacilityTransactions/TransDetail.asp?parm=10759&amp;facility_trans_id=109334399&amp;" TargetMode="External"/><Relationship Id="rId3380" Type="http://schemas.openxmlformats.org/officeDocument/2006/relationships/hyperlink" Target="https://cdosuiteplus.us.bank-dns.com/Apps/DealMaintenance/Assets/AssetFacility_Transactions/Loans/AssetLoan_Transactions/Transactions/TransDetail.asp?parm=10759&amp;issue_trans_id=108383117&amp;" TargetMode="External"/><Relationship Id="rId4017" Type="http://schemas.openxmlformats.org/officeDocument/2006/relationships/hyperlink" Target="https://cdosuiteplus.us.bank-dns.com/Apps/DealMaintenance/Transactions/NonIssueTransactions/EntTransItem.asp?&amp;parm=10759&amp;ent_trans_id=3049777&amp;" TargetMode="External"/><Relationship Id="rId4224" Type="http://schemas.openxmlformats.org/officeDocument/2006/relationships/hyperlink" Target="https://cdosuiteplus.us.bank-dns.com/Apps/DealMaintenance/Assets/AssetFacility_Transactions/Loans/AssetLoan_Transactions/Transactions/TransDetail.asp?parm=10759&amp;issue_trans_id=125760109&amp;" TargetMode="External"/><Relationship Id="rId1818" Type="http://schemas.openxmlformats.org/officeDocument/2006/relationships/hyperlink" Target="https://cdosuiteplus.us.bank-dns.com/Apps/DealMaintenance/Assets/AssetFacility_Transactions/FacilityTransactions/TransDetail.asp?parm=10759&amp;facility_trans_id=105873256&amp;" TargetMode="External"/><Relationship Id="rId3033" Type="http://schemas.openxmlformats.org/officeDocument/2006/relationships/hyperlink" Target="https://cdosuiteplus.us.bank-dns.com/Apps/DealMaintenance/Assets/AssetFacility_Transactions/FacilityTransactions/TransDetail.asp?parm=10759&amp;facility_trans_id=106757512&amp;" TargetMode="External"/><Relationship Id="rId3240" Type="http://schemas.openxmlformats.org/officeDocument/2006/relationships/hyperlink" Target="https://cdosuiteplus.us.bank-dns.com/Apps/DealMaintenance/Assets/AssetFacility_Transactions/FacilityTransactions/TransDetail.asp?parm=10759&amp;facility_trans_id=110544320&amp;" TargetMode="External"/><Relationship Id="rId161" Type="http://schemas.openxmlformats.org/officeDocument/2006/relationships/hyperlink" Target="https://cdosuiteplus.us.bank-dns.com/Apps/DealMaintenance/Assets/AssetFacility_Transactions/Loans/AssetLoan_Transactions/Transactions/TransDetail.asp?parm=10759&amp;issue_trans_id=65063178&amp;" TargetMode="External"/><Relationship Id="rId2799" Type="http://schemas.openxmlformats.org/officeDocument/2006/relationships/hyperlink" Target="https://cdosuiteplus.us.bank-dns.com/Apps/DealMaintenance/Assets/AssetFacility_Transactions/Loans/AssetLoan_Transactions/Transactions/TransDetail.asp?parm=10759&amp;issue_trans_id=98490820&amp;" TargetMode="External"/><Relationship Id="rId3100" Type="http://schemas.openxmlformats.org/officeDocument/2006/relationships/hyperlink" Target="https://cdosuiteplus.us.bank-dns.com/Apps/DealMaintenance/Assets/AssetFacility_Transactions/Loans/AssetLoan_Transactions/Transactions/TransDetail.asp?parm=10759&amp;issue_trans_id=107076541&amp;" TargetMode="External"/><Relationship Id="rId978" Type="http://schemas.openxmlformats.org/officeDocument/2006/relationships/hyperlink" Target="https://cdosuiteplus.us.bank-dns.com/Apps/DealMaintenance/Assets/AssetFacility_Transactions/Loans/AssetLoan_Transactions/Transactions/TransDetail.asp?parm=10759&amp;issue_trans_id=77283836&amp;" TargetMode="External"/><Relationship Id="rId2659" Type="http://schemas.openxmlformats.org/officeDocument/2006/relationships/hyperlink" Target="https://cdosuiteplus.us.bank-dns.com/Apps/DealMaintenance/Assets/AssetFacility_Transactions/Loans/AssetLoan_Transactions/Transactions/TransDetail.asp?parm=10759&amp;issue_trans_id=96004177&amp;" TargetMode="External"/><Relationship Id="rId2866" Type="http://schemas.openxmlformats.org/officeDocument/2006/relationships/hyperlink" Target="https://cdosuiteplus.us.bank-dns.com/Apps/DealMaintenance/Assets/AssetFacility_Transactions/FacilityTransactions/TransDetail.asp?parm=10759&amp;facility_trans_id=103958420&amp;" TargetMode="External"/><Relationship Id="rId3917" Type="http://schemas.openxmlformats.org/officeDocument/2006/relationships/hyperlink" Target="https://cdosuiteplus.us.bank-dns.com/Apps/DealMaintenance/Assets/AssetFacility_Transactions/FacilityTransactions/TransDetail.asp?parm=10759&amp;facility_trans_id=121867345&amp;" TargetMode="External"/><Relationship Id="rId838" Type="http://schemas.openxmlformats.org/officeDocument/2006/relationships/hyperlink" Target="https://cdosuiteplus.us.bank-dns.com/Apps/DealMaintenance/Assets/AssetFacility_Transactions/Loans/AssetLoan_Transactions/Transactions/TransDetail.asp?parm=10759&amp;issue_trans_id=75247568&amp;" TargetMode="External"/><Relationship Id="rId1468" Type="http://schemas.openxmlformats.org/officeDocument/2006/relationships/hyperlink" Target="https://cdosuiteplus.us.bank-dns.com/Apps/DealMaintenance/Assets/AssetFacility_Transactions/Loans/AssetLoan_Transactions/Transactions/TransDetail.asp?parm=10759&amp;issue_trans_id=78898803&amp;" TargetMode="External"/><Relationship Id="rId1675" Type="http://schemas.openxmlformats.org/officeDocument/2006/relationships/hyperlink" Target="https://cdosuiteplus.us.bank-dns.com/Apps/DealMaintenance/Assets/AssetFacility_Transactions/FacilityTransactions/TransDetail.asp?parm=10759&amp;facility_trans_id=88451416&amp;" TargetMode="External"/><Relationship Id="rId1882" Type="http://schemas.openxmlformats.org/officeDocument/2006/relationships/hyperlink" Target="https://cdosuiteplus.us.bank-dns.com/Apps/DealMaintenance/Assets/AssetFacility_Transactions/Loans/AssetLoan_Transactions/Transactions/TransDetail.asp?parm=10759&amp;issue_trans_id=88753560&amp;" TargetMode="External"/><Relationship Id="rId2519" Type="http://schemas.openxmlformats.org/officeDocument/2006/relationships/hyperlink" Target="https://cdosuiteplus.us.bank-dns.com/Apps/DealMaintenance/Assets/AssetFacility_Transactions/Loans/AssetLoan_Transactions/Transactions/TransDetail.asp?parm=10759&amp;issue_trans_id=96493496&amp;" TargetMode="External"/><Relationship Id="rId2726" Type="http://schemas.openxmlformats.org/officeDocument/2006/relationships/hyperlink" Target="https://cdosuiteplus.us.bank-dns.com/Apps/DealMaintenance/Assets/AssetFacility_Transactions/Loans/AssetLoan_Transactions/Transactions/TransDetail.asp?parm=10759&amp;issue_trans_id=100791121&amp;" TargetMode="External"/><Relationship Id="rId4081" Type="http://schemas.openxmlformats.org/officeDocument/2006/relationships/hyperlink" Target="https://cdosuiteplus.us.bank-dns.com/Apps/DealMaintenance/Assets/AssetFacility_Transactions/Loans/AssetLoan_Transactions/Transactions/TransDetail.asp?parm=10759&amp;issue_trans_id=116314508&amp;" TargetMode="External"/><Relationship Id="rId1328" Type="http://schemas.openxmlformats.org/officeDocument/2006/relationships/hyperlink" Target="https://cdosuiteplus.us.bank-dns.com/Apps/DealMaintenance/Assets/AssetFacility_Transactions/FacilityTransactions/TransDetail.asp?parm=10759&amp;facility_trans_id=84897751&amp;" TargetMode="External"/><Relationship Id="rId1535" Type="http://schemas.openxmlformats.org/officeDocument/2006/relationships/hyperlink" Target="https://cdosuiteplus.us.bank-dns.com/Apps/DealMaintenance/Assets/AssetFacility_Transactions/Loans/AssetLoan_Transactions/Transactions/TransDetail.asp?parm=10759&amp;issue_trans_id=83021513&amp;" TargetMode="External"/><Relationship Id="rId2933" Type="http://schemas.openxmlformats.org/officeDocument/2006/relationships/hyperlink" Target="https://cdosuiteplus.us.bank-dns.com/Apps/DealMaintenance/Assets/AssetFacility_Transactions/FacilityTransactions/TransDetail.asp?parm=10759&amp;facility_trans_id=105046179&amp;" TargetMode="External"/><Relationship Id="rId905" Type="http://schemas.openxmlformats.org/officeDocument/2006/relationships/hyperlink" Target="https://cdosuiteplus.us.bank-dns.com/Apps/DealMaintenance/Assets/AssetFacility_Transactions/FacilityTransactions/TransDetail.asp?parm=10759&amp;facility_trans_id=79617187&amp;" TargetMode="External"/><Relationship Id="rId1742" Type="http://schemas.openxmlformats.org/officeDocument/2006/relationships/hyperlink" Target="https://cdosuiteplus.us.bank-dns.com/Apps/DealMaintenance/Assets/AssetFacility_Transactions/FacilityTransactions/TransDetail.asp?parm=10759&amp;facility_trans_id=89262574&amp;" TargetMode="External"/><Relationship Id="rId34" Type="http://schemas.openxmlformats.org/officeDocument/2006/relationships/hyperlink" Target="https://cdosuiteplus.us.bank-dns.com/Apps/DealMaintenance/Assets/AssetFacility_Transactions/Loans/AssetLoan_Transactions/Transactions/TransDetail.asp?parm=10759&amp;issue_trans_id=63181186&amp;" TargetMode="External"/><Relationship Id="rId1602" Type="http://schemas.openxmlformats.org/officeDocument/2006/relationships/hyperlink" Target="https://cdosuiteplus.us.bank-dns.com/Apps/DealMaintenance/Assets/AssetFacility_Transactions/Loans/AssetLoan_Transactions/Transactions/TransDetail.asp?parm=10759&amp;issue_trans_id=84180268&amp;" TargetMode="External"/><Relationship Id="rId3567" Type="http://schemas.openxmlformats.org/officeDocument/2006/relationships/hyperlink" Target="https://cdosuiteplus.us.bank-dns.com/Apps/DealMaintenance/Assets/AssetFacility_Transactions/Loans/AssetLoan_Transactions/Transactions/TransDetail.asp?parm=10759&amp;issue_trans_id=111594904&amp;" TargetMode="External"/><Relationship Id="rId3774" Type="http://schemas.openxmlformats.org/officeDocument/2006/relationships/hyperlink" Target="https://cdosuiteplus.us.bank-dns.com/Apps/DealMaintenance/Assets/AssetFacility_Transactions/Loans/AssetLoan_Transactions/Transactions/TransDetail.asp?parm=10759&amp;issue_trans_id=118262132&amp;" TargetMode="External"/><Relationship Id="rId3981" Type="http://schemas.openxmlformats.org/officeDocument/2006/relationships/hyperlink" Target="https://cdosuiteplus.us.bank-dns.com/Apps/DealMaintenance/Assets/AssetFacility_Transactions/FacilityTransactions/TransDetail.asp?parm=10759&amp;facility_trans_id=122736850&amp;" TargetMode="External"/><Relationship Id="rId488" Type="http://schemas.openxmlformats.org/officeDocument/2006/relationships/hyperlink" Target="https://cdosuiteplus.us.bank-dns.com/Apps/DealMaintenance/Assets/AssetFacility_Transactions/FacilityTransactions/TransDetail.asp?parm=10759&amp;facility_trans_id=71360346&amp;" TargetMode="External"/><Relationship Id="rId695" Type="http://schemas.openxmlformats.org/officeDocument/2006/relationships/hyperlink" Target="https://cdosuiteplus.us.bank-dns.com/Apps/DealMaintenance/Assets/AssetFacility_Transactions/Loans/AssetLoan_Transactions/Transactions/TransDetail.asp?parm=10759&amp;issue_trans_id=75808899&amp;" TargetMode="External"/><Relationship Id="rId2169" Type="http://schemas.openxmlformats.org/officeDocument/2006/relationships/hyperlink" Target="https://cdosuiteplus.us.bank-dns.com/Apps/DealMaintenance/Assets/AssetFacility_Transactions/FacilityTransactions/TransDetail.asp?parm=10759&amp;facility_trans_id=93938368&amp;" TargetMode="External"/><Relationship Id="rId2376" Type="http://schemas.openxmlformats.org/officeDocument/2006/relationships/hyperlink" Target="https://cdosuiteplus.us.bank-dns.com/Apps/DealMaintenance/Assets/AssetFacility_Transactions/Loans/AssetLoan_Transactions/Transactions/TransDetail.asp?parm=10759&amp;issue_trans_id=96203859&amp;" TargetMode="External"/><Relationship Id="rId2583" Type="http://schemas.openxmlformats.org/officeDocument/2006/relationships/hyperlink" Target="https://cdosuiteplus.us.bank-dns.com/Apps/DealMaintenance/Assets/AssetFacility_Transactions/FacilityTransactions/TransDetail.asp?parm=10759&amp;facility_trans_id=97968576&amp;" TargetMode="External"/><Relationship Id="rId2790" Type="http://schemas.openxmlformats.org/officeDocument/2006/relationships/hyperlink" Target="https://cdosuiteplus.us.bank-dns.com/Apps/DealMaintenance/Assets/AssetFacility_Transactions/FacilityTransactions/TransDetail.asp?parm=10759&amp;facility_trans_id=102503103&amp;" TargetMode="External"/><Relationship Id="rId3427" Type="http://schemas.openxmlformats.org/officeDocument/2006/relationships/hyperlink" Target="https://cdosuiteplus.us.bank-dns.com/Apps/DealMaintenance/Assets/AssetFacility_Transactions/Loans/AssetLoan_Transactions/Transactions/TransDetail.asp?parm=10759&amp;issue_trans_id=113525140&amp;" TargetMode="External"/><Relationship Id="rId3634" Type="http://schemas.openxmlformats.org/officeDocument/2006/relationships/hyperlink" Target="https://cdosuiteplus.us.bank-dns.com/Apps/DealMaintenance/Assets/AssetFacility_Transactions/FacilityTransactions/TransDetail.asp?parm=10759&amp;facility_trans_id=116832297&amp;" TargetMode="External"/><Relationship Id="rId3841" Type="http://schemas.openxmlformats.org/officeDocument/2006/relationships/hyperlink" Target="https://cdosuiteplus.us.bank-dns.com/Apps/DealMaintenance/Assets/AssetFacility_Transactions/Loans/AssetLoan_Transactions/Transactions/TransDetail.asp?parm=10759&amp;issue_trans_id=118938910&amp;" TargetMode="External"/><Relationship Id="rId348" Type="http://schemas.openxmlformats.org/officeDocument/2006/relationships/hyperlink" Target="https://cdosuiteplus.us.bank-dns.com/Apps/DealMaintenance/Assets/AssetFacility_Transactions/Loans/AssetLoan_Transactions/Transactions/TransDetail.asp?parm=10759&amp;issue_trans_id=67489813&amp;" TargetMode="External"/><Relationship Id="rId555" Type="http://schemas.openxmlformats.org/officeDocument/2006/relationships/hyperlink" Target="https://cdosuiteplus.us.bank-dns.com/Apps/DealMaintenance/Assets/AssetFacility_Transactions/Loans/AssetLoan_Transactions/Transactions/TransDetail.asp?parm=10759&amp;issue_trans_id=72610059&amp;" TargetMode="External"/><Relationship Id="rId762" Type="http://schemas.openxmlformats.org/officeDocument/2006/relationships/hyperlink" Target="https://cdosuiteplus.us.bank-dns.com/Apps/DealMaintenance/Assets/AssetFacility_Transactions/FacilityTransactions/TransDetail.asp?parm=10759&amp;facility_trans_id=77267829&amp;" TargetMode="External"/><Relationship Id="rId1185" Type="http://schemas.openxmlformats.org/officeDocument/2006/relationships/hyperlink" Target="https://cdosuiteplus.us.bank-dns.com/Apps/DealMaintenance/Assets/AssetFacility_Transactions/Loans/AssetLoan_Transactions/Transactions/TransDetail.asp?parm=10759&amp;issue_trans_id=83064678&amp;" TargetMode="External"/><Relationship Id="rId1392" Type="http://schemas.openxmlformats.org/officeDocument/2006/relationships/hyperlink" Target="https://cdosuiteplus.us.bank-dns.com/Apps/DealMaintenance/Assets/AssetFacility_Transactions/Loans/AssetLoan_Transactions/Transactions/TransDetail.asp?parm=10759&amp;issue_trans_id=83906148&amp;" TargetMode="External"/><Relationship Id="rId2029" Type="http://schemas.openxmlformats.org/officeDocument/2006/relationships/hyperlink" Target="https://cdosuiteplus.us.bank-dns.com/Apps/DealMaintenance/Assets/AssetFacility_Transactions/Loans/AssetLoan_Transactions/Transactions/TransDetail.asp?parm=10759&amp;issue_trans_id=76485722&amp;" TargetMode="External"/><Relationship Id="rId2236" Type="http://schemas.openxmlformats.org/officeDocument/2006/relationships/hyperlink" Target="https://cdosuiteplus.us.bank-dns.com/Apps/DealMaintenance/Assets/AssetFacility_Transactions/FacilityTransactions/TransDetail.asp?parm=10759&amp;facility_trans_id=94383656&amp;" TargetMode="External"/><Relationship Id="rId2443" Type="http://schemas.openxmlformats.org/officeDocument/2006/relationships/hyperlink" Target="https://cdosuiteplus.us.bank-dns.com/Apps/DealMaintenance/Assets/AssetFacility_Transactions/FacilityTransactions/TransDetail.asp?parm=10759&amp;facility_trans_id=96447626&amp;" TargetMode="External"/><Relationship Id="rId2650" Type="http://schemas.openxmlformats.org/officeDocument/2006/relationships/hyperlink" Target="https://cdosuiteplus.us.bank-dns.com/Apps/DealMaintenance/Assets/AssetFacility_Transactions/Loans/AssetLoan_Transactions/Transactions/TransDetail.asp?parm=10759&amp;issue_trans_id=100500055&amp;" TargetMode="External"/><Relationship Id="rId3701" Type="http://schemas.openxmlformats.org/officeDocument/2006/relationships/hyperlink" Target="https://cdosuiteplus.us.bank-dns.com/Apps/DealMaintenance/Assets/AssetFacility_Transactions/Loans/AssetLoan_Transactions/Transactions/TransDetail.asp?parm=10759&amp;issue_trans_id=113878766&amp;" TargetMode="External"/><Relationship Id="rId208" Type="http://schemas.openxmlformats.org/officeDocument/2006/relationships/hyperlink" Target="https://cdosuiteplus.us.bank-dns.com/Apps/DealMaintenance/Assets/AssetFacility_Transactions/Loans/AssetLoan_Transactions/Transactions/TransDetail.asp?parm=10759&amp;issue_trans_id=66783900&amp;" TargetMode="External"/><Relationship Id="rId415" Type="http://schemas.openxmlformats.org/officeDocument/2006/relationships/hyperlink" Target="https://cdosuiteplus.us.bank-dns.com/Apps/DealMaintenance/Assets/AssetFacility_Transactions/FacilityTransactions/TransDetail.asp?parm=10759&amp;facility_trans_id=70529266&amp;" TargetMode="External"/><Relationship Id="rId622" Type="http://schemas.openxmlformats.org/officeDocument/2006/relationships/hyperlink" Target="https://cdosuiteplus.us.bank-dns.com/Apps/DealMaintenance/Assets/AssetFacility_Transactions/Loans/AssetLoan_Transactions/Transactions/TransDetail.asp?parm=10759&amp;issue_trans_id=71217668&amp;" TargetMode="External"/><Relationship Id="rId1045" Type="http://schemas.openxmlformats.org/officeDocument/2006/relationships/hyperlink" Target="https://cdosuiteplus.us.bank-dns.com/Apps/DealMaintenance/Assets/AssetFacility_Transactions/FacilityTransactions/TransDetail.asp?parm=10759&amp;facility_trans_id=78407605&amp;" TargetMode="External"/><Relationship Id="rId1252" Type="http://schemas.openxmlformats.org/officeDocument/2006/relationships/hyperlink" Target="https://cdosuiteplus.us.bank-dns.com/Apps/DealMaintenance/Assets/AssetFacility_Transactions/FacilityTransactions/TransDetail.asp?parm=10759&amp;facility_trans_id=84389928&amp;" TargetMode="External"/><Relationship Id="rId2303" Type="http://schemas.openxmlformats.org/officeDocument/2006/relationships/hyperlink" Target="https://cdosuiteplus.us.bank-dns.com/Apps/DealMaintenance/Assets/AssetFacility_Transactions/Loans/AssetLoan_Transactions/Transactions/TransDetail.asp?parm=10759&amp;issue_trans_id=93537609&amp;" TargetMode="External"/><Relationship Id="rId2510" Type="http://schemas.openxmlformats.org/officeDocument/2006/relationships/hyperlink" Target="https://cdosuiteplus.us.bank-dns.com/Apps/DealMaintenance/Assets/AssetFacility_Transactions/Loans/AssetLoan_Transactions/Transactions/TransDetail.asp?parm=10759&amp;issue_trans_id=94973724&amp;" TargetMode="External"/><Relationship Id="rId1112" Type="http://schemas.openxmlformats.org/officeDocument/2006/relationships/hyperlink" Target="https://cdosuiteplus.us.bank-dns.com/Apps/DealMaintenance/Assets/AssetFacility_Transactions/Loans/AssetLoan_Transactions/Transactions/TransDetail.asp?parm=10759&amp;issue_trans_id=81482827&amp;" TargetMode="External"/><Relationship Id="rId4268" Type="http://schemas.openxmlformats.org/officeDocument/2006/relationships/hyperlink" Target="https://cdosuiteplus.us.bank-dns.com/Apps/DealMaintenance/Assets/AssetFacility_Transactions/Loans/AssetLoan_Transactions/Transactions/TransDetail.asp?parm=10759&amp;issue_trans_id=123228372&amp;" TargetMode="External"/><Relationship Id="rId3077" Type="http://schemas.openxmlformats.org/officeDocument/2006/relationships/hyperlink" Target="https://cdosuiteplus.us.bank-dns.com/Apps/DealMaintenance/Assets/AssetFacility_Transactions/FacilityTransactions/TransDetail.asp?parm=10759&amp;facility_trans_id=107382230&amp;" TargetMode="External"/><Relationship Id="rId3284" Type="http://schemas.openxmlformats.org/officeDocument/2006/relationships/hyperlink" Target="https://cdosuiteplus.us.bank-dns.com/Apps/DealMaintenance/Assets/AssetFacility_Transactions/FacilityTransactions/TransDetail.asp?parm=10759&amp;facility_trans_id=110361601&amp;" TargetMode="External"/><Relationship Id="rId4128" Type="http://schemas.openxmlformats.org/officeDocument/2006/relationships/hyperlink" Target="https://cdosuiteplus.us.bank-dns.com/Apps/DealMaintenance/Assets/AssetFacility_Transactions/FacilityTransactions/TransDetail.asp?parm=10759&amp;facility_trans_id=125066329&amp;" TargetMode="External"/><Relationship Id="rId1929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794&amp;" TargetMode="External"/><Relationship Id="rId2093" Type="http://schemas.openxmlformats.org/officeDocument/2006/relationships/hyperlink" Target="https://cdosuiteplus.us.bank-dns.com/Apps/DealMaintenance/Assets/AssetFacility_Transactions/Loans/AssetLoan_Transactions/Transactions/TransDetail.asp?parm=10759&amp;issue_trans_id=91618782&amp;" TargetMode="External"/><Relationship Id="rId3491" Type="http://schemas.openxmlformats.org/officeDocument/2006/relationships/hyperlink" Target="https://cdosuiteplus.us.bank-dns.com/Apps/DealMaintenance/Transactions/NonIssueTransactions/EntTransItem.asp?&amp;parm=10759&amp;ent_trans_id=2884706&amp;" TargetMode="External"/><Relationship Id="rId3144" Type="http://schemas.openxmlformats.org/officeDocument/2006/relationships/hyperlink" Target="https://cdosuiteplus.us.bank-dns.com/Apps/DealMaintenance/Assets/AssetFacility_Transactions/FacilityTransactions/TransDetail.asp?parm=10759&amp;facility_trans_id=107383625&amp;" TargetMode="External"/><Relationship Id="rId3351" Type="http://schemas.openxmlformats.org/officeDocument/2006/relationships/hyperlink" Target="https://cdosuiteplus.us.bank-dns.com/Apps/DealMaintenance/Assets/AssetFacility_Transactions/Loans/AssetLoan_Transactions/Transactions/TransDetail.asp?parm=10759&amp;issue_trans_id=112634797&amp;" TargetMode="External"/><Relationship Id="rId272" Type="http://schemas.openxmlformats.org/officeDocument/2006/relationships/hyperlink" Target="https://cdosuiteplus.us.bank-dns.com/Apps/DealMaintenance/Assets/AssetFacility_Transactions/Loans/AssetLoan_Transactions/Transactions/TransDetail.asp?parm=10759&amp;issue_trans_id=67297592&amp;" TargetMode="External"/><Relationship Id="rId2160" Type="http://schemas.openxmlformats.org/officeDocument/2006/relationships/hyperlink" Target="https://cdosuiteplus.us.bank-dns.com/Apps/DealMaintenance/Assets/AssetFacility_Transactions/FacilityTransactions/TransDetail.asp?parm=10759&amp;facility_trans_id=93879151&amp;" TargetMode="External"/><Relationship Id="rId3004" Type="http://schemas.openxmlformats.org/officeDocument/2006/relationships/hyperlink" Target="https://cdosuiteplus.us.bank-dns.com/Apps/DealMaintenance/Assets/AssetFacility_Transactions/FacilityTransactions/TransDetail.asp?parm=10759&amp;facility_trans_id=105725034&amp;" TargetMode="External"/><Relationship Id="rId3211" Type="http://schemas.openxmlformats.org/officeDocument/2006/relationships/hyperlink" Target="https://cdosuiteplus.us.bank-dns.com/Apps/DealMaintenance/Assets/AssetFacility_Transactions/Loans/AssetLoan_Transactions/Transactions/TransDetail.asp?parm=10759&amp;issue_trans_id=107022992&amp;" TargetMode="External"/><Relationship Id="rId132" Type="http://schemas.openxmlformats.org/officeDocument/2006/relationships/hyperlink" Target="https://cdosuiteplus.us.bank-dns.com/Apps/DealMaintenance/Assets/AssetFacility_Transactions/Loans/AssetLoan_Transactions/Transactions/TransDetail.asp?parm=10759&amp;issue_trans_id=65271597&amp;" TargetMode="External"/><Relationship Id="rId2020" Type="http://schemas.openxmlformats.org/officeDocument/2006/relationships/hyperlink" Target="https://cdosuiteplus.us.bank-dns.com/Apps/DealMaintenance/Assets/AssetFacility_Transactions/FacilityTransactions/TransDetail.asp?parm=10759&amp;facility_trans_id=92489769&amp;" TargetMode="External"/><Relationship Id="rId1579" Type="http://schemas.openxmlformats.org/officeDocument/2006/relationships/hyperlink" Target="https://cdosuiteplus.us.bank-dns.com/Apps/DealMaintenance/Assets/AssetFacility_Transactions/Loans/AssetLoan_Transactions/Transactions/TransDetail.asp?parm=10759&amp;issue_trans_id=87472756&amp;" TargetMode="External"/><Relationship Id="rId2977" Type="http://schemas.openxmlformats.org/officeDocument/2006/relationships/hyperlink" Target="https://cdosuiteplus.us.bank-dns.com/Apps/DealMaintenance/Assets/AssetFacility_Transactions/Loans/AssetLoan_Transactions/Transactions/TransDetail.asp?parm=10759&amp;issue_trans_id=101964604&amp;" TargetMode="External"/><Relationship Id="rId4192" Type="http://schemas.openxmlformats.org/officeDocument/2006/relationships/hyperlink" Target="https://cdosuiteplus.us.bank-dns.com/Apps/DealMaintenance/Transactions/NonIssueTransactions/EntTransItem.asp?&amp;parm=10759&amp;ent_trans_id=3098069&amp;" TargetMode="External"/><Relationship Id="rId949" Type="http://schemas.openxmlformats.org/officeDocument/2006/relationships/hyperlink" Target="https://cdosuiteplus.us.bank-dns.com/Apps/DealMaintenance/Assets/AssetFacility_Transactions/Loans/AssetLoan_Transactions/Transactions/TransDetail.asp?parm=10759&amp;issue_trans_id=80641588&amp;" TargetMode="External"/><Relationship Id="rId1786" Type="http://schemas.openxmlformats.org/officeDocument/2006/relationships/hyperlink" Target="https://cdosuiteplus.us.bank-dns.com/Apps/DealMaintenance/Assets/AssetFacility_Transactions/FacilityTransactions/TransDetail.asp?parm=10759&amp;facility_trans_id=89888842&amp;" TargetMode="External"/><Relationship Id="rId1993" Type="http://schemas.openxmlformats.org/officeDocument/2006/relationships/hyperlink" Target="https://cdosuiteplus.us.bank-dns.com/Apps/DealMaintenance/Assets/AssetFacility_Transactions/FacilityTransactions/TransDetail.asp?parm=10759&amp;facility_trans_id=91887097&amp;" TargetMode="External"/><Relationship Id="rId2837" Type="http://schemas.openxmlformats.org/officeDocument/2006/relationships/hyperlink" Target="https://cdosuiteplus.us.bank-dns.com/Apps/DealMaintenance/Assets/AssetFacility_Transactions/Loans/AssetLoan_Transactions/Transactions/TransDetail.asp?parm=10759&amp;issue_trans_id=103877994&amp;" TargetMode="External"/><Relationship Id="rId4052" Type="http://schemas.openxmlformats.org/officeDocument/2006/relationships/hyperlink" Target="https://cdosuiteplus.us.bank-dns.com/Apps/DealMaintenance/Assets/AssetFacility_Transactions/Loans/AssetLoan_Transactions/Transactions/TransDetail.asp?parm=10759&amp;issue_trans_id=122819203&amp;" TargetMode="External"/><Relationship Id="rId78" Type="http://schemas.openxmlformats.org/officeDocument/2006/relationships/hyperlink" Target="https://cdosuiteplus.us.bank-dns.com/Apps/DealMaintenance/Assets/AssetFacility_Transactions/Loans/AssetLoan_Transactions/Transactions/TransDetail.asp?parm=10759&amp;issue_trans_id=64184647&amp;" TargetMode="External"/><Relationship Id="rId809" Type="http://schemas.openxmlformats.org/officeDocument/2006/relationships/hyperlink" Target="https://cdosuiteplus.us.bank-dns.com/Apps/DealMaintenance/Assets/AssetFacility_Transactions/Loans/AssetLoan_Transactions/Transactions/TransDetail.asp?parm=10759&amp;issue_trans_id=74721266&amp;" TargetMode="External"/><Relationship Id="rId1439" Type="http://schemas.openxmlformats.org/officeDocument/2006/relationships/hyperlink" Target="https://cdosuiteplus.us.bank-dns.com/Apps/DealMaintenance/Assets/AssetFacility_Transactions/FacilityTransactions/TransDetail.asp?parm=10759&amp;facility_trans_id=86542806&amp;" TargetMode="External"/><Relationship Id="rId1646" Type="http://schemas.openxmlformats.org/officeDocument/2006/relationships/hyperlink" Target="https://cdosuiteplus.us.bank-dns.com/Apps/DealMaintenance/Assets/AssetFacility_Transactions/Loans/AssetLoan_Transactions/Transactions/TransDetail.asp?parm=10759&amp;issue_trans_id=88122745&amp;" TargetMode="External"/><Relationship Id="rId1853" Type="http://schemas.openxmlformats.org/officeDocument/2006/relationships/hyperlink" Target="https://cdosuiteplus.us.bank-dns.com/Apps/DealMaintenance/Assets/AssetFacility_Transactions/FacilityTransactions/TransDetail.asp?parm=10759&amp;facility_trans_id=90216510&amp;" TargetMode="External"/><Relationship Id="rId2904" Type="http://schemas.openxmlformats.org/officeDocument/2006/relationships/hyperlink" Target="https://cdosuiteplus.us.bank-dns.com/Apps/DealMaintenance/Assets/AssetFacility_Transactions/Loans/AssetLoan_Transactions/Transactions/TransDetail.asp?parm=10759&amp;issue_trans_id=103754872&amp;" TargetMode="External"/><Relationship Id="rId1506" Type="http://schemas.openxmlformats.org/officeDocument/2006/relationships/hyperlink" Target="https://cdosuiteplus.us.bank-dns.com/Apps/DealMaintenance/Assets/AssetFacility_Transactions/Loans/AssetLoan_Transactions/Transactions/TransDetail.asp?parm=10759&amp;issue_trans_id=81801227&amp;" TargetMode="External"/><Relationship Id="rId1713" Type="http://schemas.openxmlformats.org/officeDocument/2006/relationships/hyperlink" Target="https://cdosuiteplus.us.bank-dns.com/Apps/DealMaintenance/Assets/AssetFacility_Transactions/Loans/AssetLoan_Transactions/Transactions/TransDetail.asp?parm=10759&amp;issue_trans_id=87863205&amp;" TargetMode="External"/><Relationship Id="rId1920" Type="http://schemas.openxmlformats.org/officeDocument/2006/relationships/hyperlink" Target="https://cdosuiteplus.us.bank-dns.com/Apps/DealMaintenance/Assets/AssetFacility_Transactions/Loans/AssetLoan_Transactions/Transactions/TransDetail.asp?parm=10759&amp;issue_trans_id=90444048&amp;" TargetMode="External"/><Relationship Id="rId3678" Type="http://schemas.openxmlformats.org/officeDocument/2006/relationships/hyperlink" Target="https://cdosuiteplus.us.bank-dns.com/Apps/DealMaintenance/Assets/AssetFacility_Transactions/Loans/AssetLoan_Transactions/Transactions/TransDetail.asp?parm=10759&amp;issue_trans_id=117558422&amp;" TargetMode="External"/><Relationship Id="rId3885" Type="http://schemas.openxmlformats.org/officeDocument/2006/relationships/hyperlink" Target="https://cdosuiteplus.us.bank-dns.com/Apps/DealMaintenance/Transactions/NonIssueTransactions/EntTransItem.asp?&amp;parm=10759&amp;ent_trans_id=2999335&amp;" TargetMode="External"/><Relationship Id="rId599" Type="http://schemas.openxmlformats.org/officeDocument/2006/relationships/hyperlink" Target="https://cdosuiteplus.us.bank-dns.com/Apps/DealMaintenance/Assets/AssetFacility_Transactions/Loans/AssetLoan_Transactions/Transactions/TransDetail.asp?parm=10759&amp;issue_trans_id=72710028&amp;" TargetMode="External"/><Relationship Id="rId2487" Type="http://schemas.openxmlformats.org/officeDocument/2006/relationships/hyperlink" Target="https://cdosuiteplus.us.bank-dns.com/Apps/DealMaintenance/Assets/AssetFacility_Transactions/Loans/AssetLoan_Transactions/Transactions/TransDetail.asp?parm=10759&amp;issue_trans_id=96625298&amp;" TargetMode="External"/><Relationship Id="rId2694" Type="http://schemas.openxmlformats.org/officeDocument/2006/relationships/hyperlink" Target="https://cdosuiteplus.us.bank-dns.com/Apps/DealMaintenance/Assets/AssetFacility_Transactions/FacilityTransactions/TransDetail.asp?parm=10759&amp;facility_trans_id=101140534&amp;" TargetMode="External"/><Relationship Id="rId3538" Type="http://schemas.openxmlformats.org/officeDocument/2006/relationships/hyperlink" Target="https://cdosuiteplus.us.bank-dns.com/Apps/DealMaintenance/Assets/AssetFacility_Transactions/FacilityTransactions/TransDetail.asp?parm=10759&amp;facility_trans_id=114957428&amp;" TargetMode="External"/><Relationship Id="rId3745" Type="http://schemas.openxmlformats.org/officeDocument/2006/relationships/hyperlink" Target="https://cdosuiteplus.us.bank-dns.com/Apps/DealMaintenance/Assets/AssetFacility_Transactions/FacilityTransactions/TransDetail.asp?parm=10759&amp;facility_trans_id=119029722&amp;" TargetMode="External"/><Relationship Id="rId459" Type="http://schemas.openxmlformats.org/officeDocument/2006/relationships/hyperlink" Target="https://cdosuiteplus.us.bank-dns.com/Apps/DealMaintenance/Assets/AssetFacility_Transactions/FacilityTransactions/TransDetail.asp?parm=10759&amp;facility_trans_id=71228503&amp;" TargetMode="External"/><Relationship Id="rId666" Type="http://schemas.openxmlformats.org/officeDocument/2006/relationships/hyperlink" Target="https://cdosuiteplus.us.bank-dns.com/Apps/DealMaintenance/Assets/AssetFacility_Transactions/FacilityTransactions/TransDetail.asp?parm=10759&amp;facility_trans_id=75433168&amp;" TargetMode="External"/><Relationship Id="rId873" Type="http://schemas.openxmlformats.org/officeDocument/2006/relationships/hyperlink" Target="https://cdosuiteplus.us.bank-dns.com/Apps/DealMaintenance/Assets/AssetFacility_Transactions/FacilityTransactions/TransDetail.asp?parm=10759&amp;facility_trans_id=78453508&amp;" TargetMode="External"/><Relationship Id="rId1089" Type="http://schemas.openxmlformats.org/officeDocument/2006/relationships/hyperlink" Target="https://cdosuiteplus.us.bank-dns.com/Apps/DealMaintenance/Assets/AssetFacility_Transactions/Loans/AssetLoan_Transactions/Transactions/TransDetail.asp?parm=10759&amp;issue_trans_id=82546505&amp;" TargetMode="External"/><Relationship Id="rId1296" Type="http://schemas.openxmlformats.org/officeDocument/2006/relationships/hyperlink" Target="https://cdosuiteplus.us.bank-dns.com/Apps/DealMaintenance/Assets/AssetFacility_Transactions/FacilityTransactions/TransDetail.asp?parm=10759&amp;facility_trans_id=84681610&amp;" TargetMode="External"/><Relationship Id="rId2347" Type="http://schemas.openxmlformats.org/officeDocument/2006/relationships/hyperlink" Target="https://cdosuiteplus.us.bank-dns.com/Apps/DealMaintenance/Assets/AssetFacility_Transactions/Loans/AssetLoan_Transactions/Transactions/TransDetail.asp?parm=10759&amp;issue_trans_id=94348603&amp;" TargetMode="External"/><Relationship Id="rId2554" Type="http://schemas.openxmlformats.org/officeDocument/2006/relationships/hyperlink" Target="https://cdosuiteplus.us.bank-dns.com/Apps/DealMaintenance/Assets/AssetFacility_Transactions/Loans/AssetLoan_Transactions/Transactions/TransDetail.asp?parm=10759&amp;issue_trans_id=98403236&amp;" TargetMode="External"/><Relationship Id="rId3952" Type="http://schemas.openxmlformats.org/officeDocument/2006/relationships/hyperlink" Target="https://cdosuiteplus.us.bank-dns.com/Apps/DealMaintenance/Transactions/NonIssueTransactions/EntTransItem.asp?&amp;parm=10759&amp;ent_trans_id=3030626&amp;" TargetMode="External"/><Relationship Id="rId319" Type="http://schemas.openxmlformats.org/officeDocument/2006/relationships/hyperlink" Target="https://cdosuiteplus.us.bank-dns.com/Apps/DealMaintenance/Assets/AssetFacility_Transactions/FacilityTransactions/TransDetail.asp?parm=10759&amp;facility_trans_id=68319214&amp;" TargetMode="External"/><Relationship Id="rId526" Type="http://schemas.openxmlformats.org/officeDocument/2006/relationships/hyperlink" Target="https://cdosuiteplus.us.bank-dns.com/Apps/DealMaintenance/Assets/AssetFacility_Transactions/Loans/AssetLoan_Transactions/Transactions/TransDetail.asp?parm=10759&amp;issue_trans_id=72908526&amp;" TargetMode="External"/><Relationship Id="rId1156" Type="http://schemas.openxmlformats.org/officeDocument/2006/relationships/hyperlink" Target="https://cdosuiteplus.us.bank-dns.com/Apps/DealMaintenance/Assets/AssetFacility_Transactions/FacilityTransactions/TransDetail.asp?parm=10759&amp;facility_trans_id=83680628&amp;" TargetMode="External"/><Relationship Id="rId1363" Type="http://schemas.openxmlformats.org/officeDocument/2006/relationships/hyperlink" Target="https://cdosuiteplus.us.bank-dns.com/Apps/DealMaintenance/Assets/AssetFacility_Transactions/Loans/AssetLoan_Transactions/Transactions/TransDetail.asp?parm=10759&amp;issue_trans_id=81967216&amp;" TargetMode="External"/><Relationship Id="rId2207" Type="http://schemas.openxmlformats.org/officeDocument/2006/relationships/hyperlink" Target="https://cdosuiteplus.us.bank-dns.com/Apps/DealMaintenance/Assets/AssetFacility_Transactions/FacilityTransactions/TransDetail.asp?parm=10759&amp;facility_trans_id=94376446&amp;" TargetMode="External"/><Relationship Id="rId2761" Type="http://schemas.openxmlformats.org/officeDocument/2006/relationships/hyperlink" Target="https://cdosuiteplus.us.bank-dns.com/Apps/DealMaintenance/Assets/AssetFacility_Transactions/FacilityTransactions/TransDetail.asp?parm=10759&amp;facility_trans_id=102023276&amp;" TargetMode="External"/><Relationship Id="rId3605" Type="http://schemas.openxmlformats.org/officeDocument/2006/relationships/hyperlink" Target="https://cdosuiteplus.us.bank-dns.com/Apps/DealMaintenance/Assets/AssetFacility_Transactions/Loans/AssetLoan_Transactions/Transactions/TransDetail.asp?parm=10759&amp;issue_trans_id=110900155&amp;" TargetMode="External"/><Relationship Id="rId3812" Type="http://schemas.openxmlformats.org/officeDocument/2006/relationships/hyperlink" Target="https://cdosuiteplus.us.bank-dns.com/Apps/DealMaintenance/Assets/AssetFacility_Transactions/FacilityTransactions/TransDetail.asp?parm=10759&amp;facility_trans_id=120561754&amp;" TargetMode="External"/><Relationship Id="rId733" Type="http://schemas.openxmlformats.org/officeDocument/2006/relationships/hyperlink" Target="https://cdosuiteplus.us.bank-dns.com/Apps/DealMaintenance/Assets/AssetFacility_Transactions/Loans/AssetLoan_Transactions/Transactions/TransDetail.asp?parm=10759&amp;issue_trans_id=76351413&amp;" TargetMode="External"/><Relationship Id="rId940" Type="http://schemas.openxmlformats.org/officeDocument/2006/relationships/hyperlink" Target="https://cdosuiteplus.us.bank-dns.com/Apps/DealMaintenance/Assets/AssetFacility_Transactions/Loans/AssetLoan_Transactions/Transactions/TransDetail.asp?parm=10759&amp;issue_trans_id=79377151&amp;" TargetMode="External"/><Relationship Id="rId1016" Type="http://schemas.openxmlformats.org/officeDocument/2006/relationships/hyperlink" Target="https://cdosuiteplus.us.bank-dns.com/Apps/DealMaintenance/Assets/AssetFacility_Transactions/FacilityTransactions/TransDetail.asp?parm=10759&amp;facility_trans_id=74552890&amp;" TargetMode="External"/><Relationship Id="rId1570" Type="http://schemas.openxmlformats.org/officeDocument/2006/relationships/hyperlink" Target="https://cdosuiteplus.us.bank-dns.com/Apps/DealMaintenance/Assets/AssetFacility_Transactions/Loans/AssetLoan_Transactions/Transactions/TransDetail.asp?parm=10759&amp;issue_trans_id=81369768&amp;" TargetMode="External"/><Relationship Id="rId2414" Type="http://schemas.openxmlformats.org/officeDocument/2006/relationships/hyperlink" Target="https://cdosuiteplus.us.bank-dns.com/Apps/DealMaintenance/Assets/AssetFacility_Transactions/Loans/AssetLoan_Transactions/Transactions/TransDetail.asp?parm=10759&amp;issue_trans_id=94965858&amp;" TargetMode="External"/><Relationship Id="rId2621" Type="http://schemas.openxmlformats.org/officeDocument/2006/relationships/hyperlink" Target="https://cdosuiteplus.us.bank-dns.com/Apps/DealMaintenance/Assets/AssetFacility_Transactions/Loans/AssetLoan_Transactions/Transactions/TransDetail.asp?parm=10759&amp;issue_trans_id=99679548&amp;" TargetMode="External"/><Relationship Id="rId800" Type="http://schemas.openxmlformats.org/officeDocument/2006/relationships/hyperlink" Target="https://cdosuiteplus.us.bank-dns.com/Apps/DealMaintenance/Assets/AssetFacility_Transactions/FacilityTransactions/TransDetail.asp?parm=10759&amp;facility_trans_id=78423532&amp;" TargetMode="External"/><Relationship Id="rId1223" Type="http://schemas.openxmlformats.org/officeDocument/2006/relationships/hyperlink" Target="https://cdosuiteplus.us.bank-dns.com/Apps/DealMaintenance/Assets/AssetFacility_Transactions/Loans/AssetLoan_Transactions/Transactions/TransDetail.asp?parm=10759&amp;issue_trans_id=80361890&amp;" TargetMode="External"/><Relationship Id="rId1430" Type="http://schemas.openxmlformats.org/officeDocument/2006/relationships/hyperlink" Target="https://cdosuiteplus.us.bank-dns.com/Apps/DealMaintenance/Assets/AssetFacility_Transactions/FacilityTransactions/TransDetail.asp?parm=10759&amp;facility_trans_id=86495482&amp;" TargetMode="External"/><Relationship Id="rId3188" Type="http://schemas.openxmlformats.org/officeDocument/2006/relationships/hyperlink" Target="https://cdosuiteplus.us.bank-dns.com/Apps/DealMaintenance/Assets/AssetFacility_Transactions/Loans/AssetLoan_Transactions/Transactions/TransDetail.asp?parm=10759&amp;issue_trans_id=108746115&amp;" TargetMode="External"/><Relationship Id="rId3395" Type="http://schemas.openxmlformats.org/officeDocument/2006/relationships/hyperlink" Target="https://cdosuiteplus.us.bank-dns.com/Apps/DealMaintenance/Assets/AssetFacility_Transactions/Loans/AssetLoan_Transactions/Transactions/TransDetail.asp?parm=10759&amp;issue_trans_id=113161164&amp;" TargetMode="External"/><Relationship Id="rId4239" Type="http://schemas.openxmlformats.org/officeDocument/2006/relationships/hyperlink" Target="https://cdosuiteplus.us.bank-dns.com/Apps/DealMaintenance/Assets/AssetFacility_Transactions/Loans/AssetLoan_Transactions/Transactions/TransDetail.asp?parm=10759&amp;issue_trans_id=127215270&amp;" TargetMode="External"/><Relationship Id="rId3048" Type="http://schemas.openxmlformats.org/officeDocument/2006/relationships/hyperlink" Target="https://cdosuiteplus.us.bank-dns.com/Apps/DealMaintenance/Assets/AssetFacility_Transactions/Loans/AssetLoan_Transactions/Transactions/TransDetail.asp?parm=10759&amp;issue_trans_id=79773498&amp;" TargetMode="External"/><Relationship Id="rId3255" Type="http://schemas.openxmlformats.org/officeDocument/2006/relationships/hyperlink" Target="https://cdosuiteplus.us.bank-dns.com/Apps/DealMaintenance/Assets/AssetFacility_Transactions/Loans/AssetLoan_Transactions/Transactions/TransDetail.asp?parm=10759&amp;issue_trans_id=108962592&amp;" TargetMode="External"/><Relationship Id="rId3462" Type="http://schemas.openxmlformats.org/officeDocument/2006/relationships/hyperlink" Target="https://cdosuiteplus.us.bank-dns.com/Apps/DealMaintenance/Assets/AssetFacility_Transactions/Loans/AssetLoan_Transactions/Transactions/TransDetail.asp?parm=10759&amp;issue_trans_id=114264065&amp;" TargetMode="External"/><Relationship Id="rId4306" Type="http://schemas.openxmlformats.org/officeDocument/2006/relationships/hyperlink" Target="https://cdosuiteplus.us.bank-dns.com/Apps/DealMaintenance/Assets/AssetFacility_Transactions/Loans/AssetLoan_Transactions/Transactions/TransDetail.asp?parm=10759&amp;issue_trans_id=126888232&amp;" TargetMode="External"/><Relationship Id="rId176" Type="http://schemas.openxmlformats.org/officeDocument/2006/relationships/hyperlink" Target="https://cdosuiteplus.us.bank-dns.com/Apps/DealMaintenance/Assets/AssetFacility_Transactions/Loans/AssetLoan_Transactions/Transactions/TransDetail.asp?parm=10759&amp;issue_trans_id=65557055&amp;" TargetMode="External"/><Relationship Id="rId383" Type="http://schemas.openxmlformats.org/officeDocument/2006/relationships/hyperlink" Target="https://cdosuiteplus.us.bank-dns.com/Apps/DealMaintenance/Assets/AssetFacility_Transactions/Loans/AssetLoan_Transactions/Transactions/TransDetail.asp?parm=10759&amp;issue_trans_id=69220633&amp;" TargetMode="External"/><Relationship Id="rId590" Type="http://schemas.openxmlformats.org/officeDocument/2006/relationships/hyperlink" Target="https://cdosuiteplus.us.bank-dns.com/Apps/DealMaintenance/Assets/AssetFacility_Transactions/FacilityTransactions/TransDetail.asp?parm=10759&amp;facility_trans_id=73997188&amp;" TargetMode="External"/><Relationship Id="rId2064" Type="http://schemas.openxmlformats.org/officeDocument/2006/relationships/hyperlink" Target="https://cdosuiteplus.us.bank-dns.com/Apps/DealMaintenance/Assets/AssetFacility_Transactions/Loans/AssetLoan_Transactions/Transactions/TransDetail.asp?parm=10759&amp;issue_trans_id=90900383&amp;" TargetMode="External"/><Relationship Id="rId2271" Type="http://schemas.openxmlformats.org/officeDocument/2006/relationships/hyperlink" Target="https://cdosuiteplus.us.bank-dns.com/Apps/DealMaintenance/Assets/AssetFacility_Transactions/Loans/AssetLoan_Transactions/Transactions/TransDetail.asp?parm=10759&amp;issue_trans_id=89634854&amp;" TargetMode="External"/><Relationship Id="rId3115" Type="http://schemas.openxmlformats.org/officeDocument/2006/relationships/hyperlink" Target="https://cdosuiteplus.us.bank-dns.com/Apps/DealMaintenance/Assets/AssetFacility_Transactions/Loans/AssetLoan_Transactions/Transactions/TransDetail.asp?parm=10759&amp;issue_trans_id=106870546&amp;" TargetMode="External"/><Relationship Id="rId3322" Type="http://schemas.openxmlformats.org/officeDocument/2006/relationships/hyperlink" Target="https://cdosuiteplus.us.bank-dns.com/Apps/DealMaintenance/Assets/AssetFacility_Transactions/FacilityTransactions/TransDetail.asp?parm=10759&amp;facility_trans_id=112042254&amp;" TargetMode="External"/><Relationship Id="rId243" Type="http://schemas.openxmlformats.org/officeDocument/2006/relationships/hyperlink" Target="https://cdosuiteplus.us.bank-dns.com/Apps/DealMaintenance/Assets/AssetFacility_Transactions/Loans/AssetLoan_Transactions/Transactions/TransDetail.asp?parm=10759&amp;issue_trans_id=66311467&amp;" TargetMode="External"/><Relationship Id="rId450" Type="http://schemas.openxmlformats.org/officeDocument/2006/relationships/hyperlink" Target="https://cdosuiteplus.us.bank-dns.com/Apps/DealMaintenance/Assets/AssetFacility_Transactions/FacilityTransactions/TransDetail.asp?parm=10759&amp;facility_trans_id=70795226&amp;" TargetMode="External"/><Relationship Id="rId1080" Type="http://schemas.openxmlformats.org/officeDocument/2006/relationships/hyperlink" Target="https://cdosuiteplus.us.bank-dns.com/Apps/DealMaintenance/Assets/AssetFacility_Transactions/FacilityTransactions/TransDetail.asp?parm=10759&amp;facility_trans_id=81854771&amp;" TargetMode="External"/><Relationship Id="rId2131" Type="http://schemas.openxmlformats.org/officeDocument/2006/relationships/hyperlink" Target="https://cdosuiteplus.us.bank-dns.com/Apps/DealMaintenance/Assets/AssetFacility_Transactions/FacilityTransactions/TransDetail.asp?parm=10759&amp;facility_trans_id=93043144&amp;" TargetMode="External"/><Relationship Id="rId103" Type="http://schemas.openxmlformats.org/officeDocument/2006/relationships/hyperlink" Target="https://cdosuiteplus.us.bank-dns.com/Apps/DealMaintenance/Assets/AssetFacility_Transactions/FacilityTransactions/TransDetail.asp?parm=10759&amp;facility_trans_id=65028387&amp;" TargetMode="External"/><Relationship Id="rId310" Type="http://schemas.openxmlformats.org/officeDocument/2006/relationships/hyperlink" Target="https://cdosuiteplus.us.bank-dns.com/Apps/DealMaintenance/Assets/AssetFacility_Transactions/Loans/AssetLoan_Transactions/Transactions/TransDetail.asp?parm=10759&amp;issue_trans_id=66994871&amp;" TargetMode="External"/><Relationship Id="rId4096" Type="http://schemas.openxmlformats.org/officeDocument/2006/relationships/hyperlink" Target="https://cdosuiteplus.us.bank-dns.com/Apps/DealMaintenance/Assets/AssetFacility_Transactions/FacilityTransactions/TransDetail.asp?parm=10759&amp;facility_trans_id=125180070&amp;" TargetMode="External"/><Relationship Id="rId1897" Type="http://schemas.openxmlformats.org/officeDocument/2006/relationships/hyperlink" Target="https://cdosuiteplus.us.bank-dns.com/Apps/DealMaintenance/Assets/AssetFacility_Transactions/Loans/AssetLoan_Transactions/Transactions/TransDetail.asp?parm=10759&amp;issue_trans_id=90062472&amp;" TargetMode="External"/><Relationship Id="rId2948" Type="http://schemas.openxmlformats.org/officeDocument/2006/relationships/hyperlink" Target="https://cdosuiteplus.us.bank-dns.com/Apps/DealMaintenance/Assets/AssetFacility_Transactions/FacilityTransactions/TransDetail.asp?parm=10759&amp;facility_trans_id=105178377&amp;" TargetMode="External"/><Relationship Id="rId1757" Type="http://schemas.openxmlformats.org/officeDocument/2006/relationships/hyperlink" Target="https://cdosuiteplus.us.bank-dns.com/Apps/DealMaintenance/Assets/AssetFacility_Transactions/Loans/AssetLoan_Transactions/Transactions/TransDetail.asp?parm=10759&amp;issue_trans_id=85838648&amp;" TargetMode="External"/><Relationship Id="rId1964" Type="http://schemas.openxmlformats.org/officeDocument/2006/relationships/hyperlink" Target="https://cdosuiteplus.us.bank-dns.com/Apps/DealMaintenance/Assets/AssetFacility_Transactions/Loans/AssetLoan_Transactions/Transactions/TransDetail.asp?parm=10759&amp;issue_trans_id=90732038&amp;" TargetMode="External"/><Relationship Id="rId2808" Type="http://schemas.openxmlformats.org/officeDocument/2006/relationships/hyperlink" Target="https://cdosuiteplus.us.bank-dns.com/Apps/DealMaintenance/Assets/AssetFacility_Transactions/FacilityTransactions/TransDetail.asp?parm=10759&amp;facility_trans_id=102964176&amp;" TargetMode="External"/><Relationship Id="rId4163" Type="http://schemas.openxmlformats.org/officeDocument/2006/relationships/hyperlink" Target="https://cdosuiteplus.us.bank-dns.com/Apps/DealMaintenance/Assets/AssetFacility_Transactions/FacilityTransactions/TransDetail.asp?parm=10759&amp;facility_trans_id=123931994&amp;" TargetMode="External"/><Relationship Id="rId49" Type="http://schemas.openxmlformats.org/officeDocument/2006/relationships/hyperlink" Target="https://cdosuiteplus.us.bank-dns.com/Apps/DealMaintenance/Assets/AssetFacility_Transactions/Loans/AssetLoan_Transactions/Transactions/TransDetail.asp?parm=10759&amp;issue_trans_id=62579251&amp;" TargetMode="External"/><Relationship Id="rId1617" Type="http://schemas.openxmlformats.org/officeDocument/2006/relationships/hyperlink" Target="https://cdosuiteplus.us.bank-dns.com/Apps/DealMaintenance/Assets/AssetFacility_Transactions/Loans/AssetLoan_Transactions/Transactions/TransDetail.asp?parm=10759&amp;issue_trans_id=86925843&amp;" TargetMode="External"/><Relationship Id="rId1824" Type="http://schemas.openxmlformats.org/officeDocument/2006/relationships/hyperlink" Target="https://cdosuiteplus.us.bank-dns.com/Apps/DealMaintenance/Assets/AssetFacility_Transactions/Loans/AssetLoan_Transactions/Transactions/TransDetail.asp?parm=10759&amp;issue_trans_id=89645351&amp;" TargetMode="External"/><Relationship Id="rId4023" Type="http://schemas.openxmlformats.org/officeDocument/2006/relationships/hyperlink" Target="https://cdosuiteplus.us.bank-dns.com/Apps/DealMaintenance/Assets/AssetFacility_Transactions/FacilityTransactions/TransDetail.asp?parm=10759&amp;facility_trans_id=123373450&amp;" TargetMode="External"/><Relationship Id="rId4230" Type="http://schemas.openxmlformats.org/officeDocument/2006/relationships/hyperlink" Target="https://cdosuiteplus.us.bank-dns.com/Apps/DealMaintenance/Assets/AssetFacility_Transactions/Loans/AssetLoan_Transactions/Transactions/TransDetail.asp?parm=10759&amp;issue_trans_id=125995382&amp;" TargetMode="External"/><Relationship Id="rId3789" Type="http://schemas.openxmlformats.org/officeDocument/2006/relationships/hyperlink" Target="https://cdosuiteplus.us.bank-dns.com/Apps/DealMaintenance/Assets/AssetFacility_Transactions/FacilityTransactions/TransDetail.asp?parm=10759&amp;facility_trans_id=119306674&amp;" TargetMode="External"/><Relationship Id="rId2598" Type="http://schemas.openxmlformats.org/officeDocument/2006/relationships/hyperlink" Target="https://cdosuiteplus.us.bank-dns.com/Apps/DealMaintenance/Assets/AssetFacility_Transactions/Loans/AssetLoan_Transactions/Transactions/TransDetail.asp?parm=10759&amp;issue_trans_id=94217147&amp;" TargetMode="External"/><Relationship Id="rId3996" Type="http://schemas.openxmlformats.org/officeDocument/2006/relationships/hyperlink" Target="https://cdosuiteplus.us.bank-dns.com/Apps/DealMaintenance/Assets/AssetFacility_Transactions/Loans/AssetLoan_Transactions/Transactions/TransDetail.asp?parm=10759&amp;issue_trans_id=121760762&amp;" TargetMode="External"/><Relationship Id="rId3649" Type="http://schemas.openxmlformats.org/officeDocument/2006/relationships/hyperlink" Target="https://cdosuiteplus.us.bank-dns.com/Apps/DealMaintenance/Assets/AssetFacility_Transactions/Loans/AssetLoan_Transactions/Transactions/TransDetail.asp?parm=10759&amp;issue_trans_id=117294674&amp;" TargetMode="External"/><Relationship Id="rId3856" Type="http://schemas.openxmlformats.org/officeDocument/2006/relationships/hyperlink" Target="https://cdosuiteplus.us.bank-dns.com/Apps/DealMaintenance/Assets/AssetFacility_Transactions/FacilityTransactions/TransDetail.asp?parm=10759&amp;facility_trans_id=119446125&amp;" TargetMode="External"/><Relationship Id="rId777" Type="http://schemas.openxmlformats.org/officeDocument/2006/relationships/hyperlink" Target="https://cdosuiteplus.us.bank-dns.com/Apps/DealMaintenance/Assets/AssetFacility_Transactions/FacilityTransactions/TransDetail.asp?parm=10759&amp;facility_trans_id=77938391&amp;" TargetMode="External"/><Relationship Id="rId984" Type="http://schemas.openxmlformats.org/officeDocument/2006/relationships/hyperlink" Target="https://cdosuiteplus.us.bank-dns.com/Apps/DealMaintenance/Assets/AssetFacility_Transactions/Loans/AssetLoan_Transactions/Transactions/TransDetail.asp?parm=10759&amp;issue_trans_id=79911732&amp;" TargetMode="External"/><Relationship Id="rId2458" Type="http://schemas.openxmlformats.org/officeDocument/2006/relationships/hyperlink" Target="https://cdosuiteplus.us.bank-dns.com/Apps/DealMaintenance/Transactions/NonIssueTransactions/EntTransItem.asp?&amp;parm=10759&amp;ent_trans_id=2537441&amp;" TargetMode="External"/><Relationship Id="rId2665" Type="http://schemas.openxmlformats.org/officeDocument/2006/relationships/hyperlink" Target="https://cdosuiteplus.us.bank-dns.com/Apps/DealMaintenance/Assets/AssetFacility_Transactions/Loans/AssetLoan_Transactions/Transactions/TransDetail.asp?parm=10759&amp;issue_trans_id=99517545&amp;" TargetMode="External"/><Relationship Id="rId2872" Type="http://schemas.openxmlformats.org/officeDocument/2006/relationships/hyperlink" Target="https://cdosuiteplus.us.bank-dns.com/Apps/DealMaintenance/Transactions/NonIssueTransactions/EntTransItem.asp?&amp;parm=10759&amp;ent_trans_id=2670946&amp;" TargetMode="External"/><Relationship Id="rId3509" Type="http://schemas.openxmlformats.org/officeDocument/2006/relationships/hyperlink" Target="https://cdosuiteplus.us.bank-dns.com/Apps/DealMaintenance/Assets/AssetFacility_Transactions/Loans/AssetLoan_Transactions/Transactions/TransDetail.asp?parm=10759&amp;issue_trans_id=110740940&amp;" TargetMode="External"/><Relationship Id="rId3716" Type="http://schemas.openxmlformats.org/officeDocument/2006/relationships/hyperlink" Target="https://cdosuiteplus.us.bank-dns.com/Apps/DealMaintenance/Assets/AssetFacility_Transactions/Loans/AssetLoan_Transactions/Transactions/TransDetail.asp?parm=10759&amp;issue_trans_id=118669255&amp;" TargetMode="External"/><Relationship Id="rId3923" Type="http://schemas.openxmlformats.org/officeDocument/2006/relationships/hyperlink" Target="https://cdosuiteplus.us.bank-dns.com/Apps/DealMaintenance/Assets/AssetFacility_Transactions/Loans/AssetLoan_Transactions/Transactions/TransDetail.asp?parm=10759&amp;issue_trans_id=119912623&amp;" TargetMode="External"/><Relationship Id="rId637" Type="http://schemas.openxmlformats.org/officeDocument/2006/relationships/hyperlink" Target="https://cdosuiteplus.us.bank-dns.com/Apps/DealMaintenance/Assets/AssetFacility_Transactions/FacilityTransactions/TransDetail.asp?parm=10759&amp;facility_trans_id=74918051&amp;" TargetMode="External"/><Relationship Id="rId844" Type="http://schemas.openxmlformats.org/officeDocument/2006/relationships/hyperlink" Target="https://cdosuiteplus.us.bank-dns.com/Apps/DealMaintenance/Assets/AssetFacility_Transactions/Loans/AssetLoan_Transactions/Transactions/TransDetail.asp?parm=10759&amp;issue_trans_id=74729410&amp;" TargetMode="External"/><Relationship Id="rId1267" Type="http://schemas.openxmlformats.org/officeDocument/2006/relationships/hyperlink" Target="https://cdosuiteplus.us.bank-dns.com/Apps/DealMaintenance/Assets/AssetFacility_Transactions/Loans/AssetLoan_Transactions/Transactions/TransDetail.asp?parm=10759&amp;issue_trans_id=82565981&amp;" TargetMode="External"/><Relationship Id="rId1474" Type="http://schemas.openxmlformats.org/officeDocument/2006/relationships/hyperlink" Target="https://cdosuiteplus.us.bank-dns.com/Apps/DealMaintenance/Assets/AssetFacility_Transactions/Loans/AssetLoan_Transactions/Transactions/TransDetail.asp?parm=10759&amp;issue_trans_id=81048906&amp;" TargetMode="External"/><Relationship Id="rId1681" Type="http://schemas.openxmlformats.org/officeDocument/2006/relationships/hyperlink" Target="https://cdosuiteplus.us.bank-dns.com/Apps/DealMaintenance/Assets/AssetFacility_Transactions/FacilityTransactions/TransDetail.asp?parm=10759&amp;facility_trans_id=88342808&amp;" TargetMode="External"/><Relationship Id="rId2318" Type="http://schemas.openxmlformats.org/officeDocument/2006/relationships/hyperlink" Target="https://cdosuiteplus.us.bank-dns.com/Apps/DealMaintenance/Assets/AssetFacility_Transactions/Loans/AssetLoan_Transactions/Transactions/TransDetail.asp?parm=10759&amp;issue_trans_id=94834655&amp;" TargetMode="External"/><Relationship Id="rId2525" Type="http://schemas.openxmlformats.org/officeDocument/2006/relationships/hyperlink" Target="https://cdosuiteplus.us.bank-dns.com/Apps/DealMaintenance/Assets/AssetFacility_Transactions/Loans/AssetLoan_Transactions/Transactions/TransDetail.asp?parm=10759&amp;issue_trans_id=98477977&amp;" TargetMode="External"/><Relationship Id="rId2732" Type="http://schemas.openxmlformats.org/officeDocument/2006/relationships/hyperlink" Target="https://cdosuiteplus.us.bank-dns.com/Apps/DealMaintenance/Assets/AssetFacility_Transactions/Loans/AssetLoan_Transactions/Transactions/TransDetail.asp?parm=10759&amp;issue_trans_id=98457740&amp;" TargetMode="External"/><Relationship Id="rId704" Type="http://schemas.openxmlformats.org/officeDocument/2006/relationships/hyperlink" Target="https://cdosuiteplus.us.bank-dns.com/Apps/DealMaintenance/Assets/AssetFacility_Transactions/Loans/AssetLoan_Transactions/Transactions/TransDetail.asp?parm=10759&amp;issue_trans_id=75830594&amp;" TargetMode="External"/><Relationship Id="rId911" Type="http://schemas.openxmlformats.org/officeDocument/2006/relationships/hyperlink" Target="https://cdosuiteplus.us.bank-dns.com/Apps/DealMaintenance/Assets/AssetFacility_Transactions/FacilityTransactions/TransDetail.asp?parm=10759&amp;facility_trans_id=79733415&amp;" TargetMode="External"/><Relationship Id="rId1127" Type="http://schemas.openxmlformats.org/officeDocument/2006/relationships/hyperlink" Target="https://cdosuiteplus.us.bank-dns.com/Apps/DealMaintenance/Assets/AssetFacility_Transactions/FacilityTransactions/TransDetail.asp?parm=10759&amp;facility_trans_id=83184457&amp;" TargetMode="External"/><Relationship Id="rId1334" Type="http://schemas.openxmlformats.org/officeDocument/2006/relationships/hyperlink" Target="https://cdosuiteplus.us.bank-dns.com/Apps/DealMaintenance/Assets/AssetFacility_Transactions/FacilityTransactions/TransDetail.asp?parm=10759&amp;facility_trans_id=86005083&amp;" TargetMode="External"/><Relationship Id="rId1541" Type="http://schemas.openxmlformats.org/officeDocument/2006/relationships/hyperlink" Target="https://cdosuiteplus.us.bank-dns.com/Apps/DealMaintenance/Assets/AssetFacility_Transactions/FacilityTransactions/TransDetail.asp?parm=10759&amp;facility_trans_id=87094840&amp;" TargetMode="External"/><Relationship Id="rId40" Type="http://schemas.openxmlformats.org/officeDocument/2006/relationships/hyperlink" Target="https://cdosuiteplus.us.bank-dns.com/Apps/DealMaintenance/Assets/AssetFacility_Transactions/Loans/AssetLoan_Transactions/Transactions/TransDetail.asp?parm=10759&amp;issue_trans_id=62596249&amp;" TargetMode="External"/><Relationship Id="rId1401" Type="http://schemas.openxmlformats.org/officeDocument/2006/relationships/hyperlink" Target="https://cdosuiteplus.us.bank-dns.com/Apps/DealMaintenance/Assets/AssetFacility_Transactions/Loans/AssetLoan_Transactions/Transactions/TransDetail.asp?parm=10759&amp;issue_trans_id=77237429&amp;" TargetMode="External"/><Relationship Id="rId3299" Type="http://schemas.openxmlformats.org/officeDocument/2006/relationships/hyperlink" Target="https://cdosuiteplus.us.bank-dns.com/Apps/DealMaintenance/Assets/AssetFacility_Transactions/Loans/AssetLoan_Transactions/Transactions/TransDetail.asp?parm=10759&amp;issue_trans_id=106059736&amp;" TargetMode="External"/><Relationship Id="rId3159" Type="http://schemas.openxmlformats.org/officeDocument/2006/relationships/hyperlink" Target="https://cdosuiteplus.us.bank-dns.com/Apps/DealMaintenance/Assets/AssetFacility_Transactions/Loans/AssetLoan_Transactions/Transactions/TransDetail.asp?parm=10759&amp;issue_trans_id=107889822&amp;" TargetMode="External"/><Relationship Id="rId3366" Type="http://schemas.openxmlformats.org/officeDocument/2006/relationships/hyperlink" Target="https://cdosuiteplus.us.bank-dns.com/Apps/DealMaintenance/Assets/AssetFacility_Transactions/Loans/AssetLoan_Transactions/Transactions/TransDetail.asp?parm=10759&amp;issue_trans_id=112730750&amp;" TargetMode="External"/><Relationship Id="rId3573" Type="http://schemas.openxmlformats.org/officeDocument/2006/relationships/hyperlink" Target="https://cdosuiteplus.us.bank-dns.com/Apps/DealMaintenance/Assets/AssetFacility_Transactions/FacilityTransactions/TransDetail.asp?parm=10759&amp;facility_trans_id=115981349&amp;" TargetMode="External"/><Relationship Id="rId287" Type="http://schemas.openxmlformats.org/officeDocument/2006/relationships/hyperlink" Target="https://cdosuiteplus.us.bank-dns.com/Apps/DealMaintenance/Assets/AssetFacility_Transactions/FacilityTransactions/TransDetail.asp?parm=10759&amp;facility_trans_id=67594373&amp;" TargetMode="External"/><Relationship Id="rId494" Type="http://schemas.openxmlformats.org/officeDocument/2006/relationships/hyperlink" Target="https://cdosuiteplus.us.bank-dns.com/Apps/DealMaintenance/Assets/AssetFacility_Transactions/Loans/AssetLoan_Transactions/Transactions/TransDetail.asp?parm=10759&amp;issue_trans_id=68042753&amp;" TargetMode="External"/><Relationship Id="rId2175" Type="http://schemas.openxmlformats.org/officeDocument/2006/relationships/hyperlink" Target="https://cdosuiteplus.us.bank-dns.com/Apps/DealMaintenance/Assets/AssetFacility_Transactions/Loans/AssetLoan_Transactions/Transactions/TransDetail.asp?parm=10759&amp;issue_trans_id=93993837&amp;" TargetMode="External"/><Relationship Id="rId2382" Type="http://schemas.openxmlformats.org/officeDocument/2006/relationships/hyperlink" Target="https://cdosuiteplus.us.bank-dns.com/Apps/DealMaintenance/Assets/AssetFacility_Transactions/Loans/AssetLoan_Transactions/Transactions/TransDetail.asp?parm=10759&amp;issue_trans_id=94728047&amp;" TargetMode="External"/><Relationship Id="rId3019" Type="http://schemas.openxmlformats.org/officeDocument/2006/relationships/hyperlink" Target="https://cdosuiteplus.us.bank-dns.com/Apps/DealMaintenance/Assets/AssetFacility_Transactions/FacilityTransactions/TransDetail.asp?parm=10759&amp;facility_trans_id=106389214&amp;" TargetMode="External"/><Relationship Id="rId3226" Type="http://schemas.openxmlformats.org/officeDocument/2006/relationships/hyperlink" Target="https://cdosuiteplus.us.bank-dns.com/Apps/DealMaintenance/Assets/AssetFacility_Transactions/Loans/AssetLoan_Transactions/Transactions/TransDetail.asp?parm=10759&amp;issue_trans_id=110029362&amp;" TargetMode="External"/><Relationship Id="rId3780" Type="http://schemas.openxmlformats.org/officeDocument/2006/relationships/hyperlink" Target="https://cdosuiteplus.us.bank-dns.com/Apps/DealMaintenance/Assets/AssetFacility_Transactions/Loans/AssetLoan_Transactions/Transactions/TransDetail.asp?parm=10759&amp;issue_trans_id=118591615&amp;" TargetMode="External"/><Relationship Id="rId147" Type="http://schemas.openxmlformats.org/officeDocument/2006/relationships/hyperlink" Target="https://cdosuiteplus.us.bank-dns.com/Apps/DealMaintenance/Assets/AssetFacility_Transactions/Loans/AssetLoan_Transactions/Transactions/TransDetail.asp?parm=10759&amp;issue_trans_id=64576658&amp;" TargetMode="External"/><Relationship Id="rId354" Type="http://schemas.openxmlformats.org/officeDocument/2006/relationships/hyperlink" Target="https://cdosuiteplus.us.bank-dns.com/Apps/DealMaintenance/Assets/AssetFacility_Transactions/Loans/AssetLoan_Transactions/Transactions/TransDetail.asp?parm=10759&amp;issue_trans_id=68581263&amp;" TargetMode="External"/><Relationship Id="rId1191" Type="http://schemas.openxmlformats.org/officeDocument/2006/relationships/hyperlink" Target="https://cdosuiteplus.us.bank-dns.com/Apps/DealMaintenance/Assets/AssetFacility_Transactions/FacilityTransactions/TransDetail.asp?parm=10759&amp;facility_trans_id=65544144&amp;" TargetMode="External"/><Relationship Id="rId2035" Type="http://schemas.openxmlformats.org/officeDocument/2006/relationships/hyperlink" Target="https://cdosuiteplus.us.bank-dns.com/Apps/DealMaintenance/Assets/AssetFacility_Transactions/Loans/AssetLoan_Transactions/Transactions/TransDetail.asp?parm=10759&amp;issue_trans_id=74079755&amp;" TargetMode="External"/><Relationship Id="rId3433" Type="http://schemas.openxmlformats.org/officeDocument/2006/relationships/hyperlink" Target="https://cdosuiteplus.us.bank-dns.com/Apps/DealMaintenance/Assets/AssetFacility_Transactions/Loans/AssetLoan_Transactions/Transactions/TransDetail.asp?parm=10759&amp;issue_trans_id=111858371&amp;" TargetMode="External"/><Relationship Id="rId3640" Type="http://schemas.openxmlformats.org/officeDocument/2006/relationships/hyperlink" Target="https://cdosuiteplus.us.bank-dns.com/Apps/DealMaintenance/Assets/AssetFacility_Transactions/FacilityTransactions/TransDetail.asp?parm=10759&amp;facility_trans_id=116973294&amp;" TargetMode="External"/><Relationship Id="rId561" Type="http://schemas.openxmlformats.org/officeDocument/2006/relationships/hyperlink" Target="https://cdosuiteplus.us.bank-dns.com/Apps/DealMaintenance/Assets/AssetFacility_Transactions/FacilityTransactions/TransDetail.asp?parm=10759&amp;facility_trans_id=73357643&amp;" TargetMode="External"/><Relationship Id="rId2242" Type="http://schemas.openxmlformats.org/officeDocument/2006/relationships/hyperlink" Target="https://cdosuiteplus.us.bank-dns.com/Apps/DealMaintenance/Assets/AssetFacility_Transactions/FacilityTransactions/TransDetail.asp?parm=10759&amp;facility_trans_id=94383880&amp;" TargetMode="External"/><Relationship Id="rId3500" Type="http://schemas.openxmlformats.org/officeDocument/2006/relationships/hyperlink" Target="https://cdosuiteplus.us.bank-dns.com/Apps/DealMaintenance/Transactions/NonIssueTransactions/EntTransItem.asp?&amp;parm=10759&amp;ent_trans_id=2888021&amp;" TargetMode="External"/><Relationship Id="rId214" Type="http://schemas.openxmlformats.org/officeDocument/2006/relationships/hyperlink" Target="https://cdosuiteplus.us.bank-dns.com/Apps/DealMaintenance/Assets/AssetFacility_Transactions/FacilityTransactions/TransDetail.asp?parm=10759&amp;facility_trans_id=64807661&amp;" TargetMode="External"/><Relationship Id="rId421" Type="http://schemas.openxmlformats.org/officeDocument/2006/relationships/hyperlink" Target="https://cdosuiteplus.us.bank-dns.com/Apps/DealMaintenance/Assets/AssetFacility_Transactions/Loans/AssetLoan_Transactions/Transactions/TransDetail.asp?parm=10759&amp;issue_trans_id=67582520&amp;" TargetMode="External"/><Relationship Id="rId1051" Type="http://schemas.openxmlformats.org/officeDocument/2006/relationships/hyperlink" Target="https://cdosuiteplus.us.bank-dns.com/Apps/DealMaintenance/Assets/AssetFacility_Transactions/FacilityTransactions/TransDetail.asp?parm=10759&amp;facility_trans_id=81997759&amp;" TargetMode="External"/><Relationship Id="rId2102" Type="http://schemas.openxmlformats.org/officeDocument/2006/relationships/hyperlink" Target="https://cdosuiteplus.us.bank-dns.com/Apps/DealMaintenance/Assets/AssetFacility_Transactions/Loans/AssetLoan_Transactions/Transactions/TransDetail.asp?parm=10759&amp;issue_trans_id=93756877&amp;" TargetMode="External"/><Relationship Id="rId1868" Type="http://schemas.openxmlformats.org/officeDocument/2006/relationships/hyperlink" Target="https://cdosuiteplus.us.bank-dns.com/Apps/DealMaintenance/Assets/AssetFacility_Transactions/Loans/AssetLoan_Transactions/Transactions/TransDetail.asp?parm=10759&amp;issue_trans_id=90301689&amp;" TargetMode="External"/><Relationship Id="rId4067" Type="http://schemas.openxmlformats.org/officeDocument/2006/relationships/hyperlink" Target="https://cdosuiteplus.us.bank-dns.com/Apps/DealMaintenance/Assets/AssetFacility_Transactions/Loans/AssetLoan_Transactions/Transactions/TransDetail.asp?parm=10759&amp;issue_trans_id=120751167&amp;" TargetMode="External"/><Relationship Id="rId4274" Type="http://schemas.openxmlformats.org/officeDocument/2006/relationships/hyperlink" Target="https://cdosuiteplus.us.bank-dns.com/Apps/DealMaintenance/Assets/AssetFacility_Transactions/FacilityTransactions/TransDetail.asp?parm=10759&amp;facility_trans_id=127680567&amp;" TargetMode="External"/><Relationship Id="rId2919" Type="http://schemas.openxmlformats.org/officeDocument/2006/relationships/hyperlink" Target="https://cdosuiteplus.us.bank-dns.com/Apps/DealMaintenance/Assets/AssetFacility_Transactions/Loans/AssetLoan_Transactions/Transactions/TransDetail.asp?parm=10759&amp;issue_trans_id=103940484&amp;" TargetMode="External"/><Relationship Id="rId3083" Type="http://schemas.openxmlformats.org/officeDocument/2006/relationships/hyperlink" Target="https://cdosuiteplus.us.bank-dns.com/Apps/DealMaintenance/Assets/AssetFacility_Transactions/Loans/AssetLoan_Transactions/Transactions/TransDetail.asp?parm=10759&amp;issue_trans_id=102920610&amp;" TargetMode="External"/><Relationship Id="rId3290" Type="http://schemas.openxmlformats.org/officeDocument/2006/relationships/hyperlink" Target="https://cdosuiteplus.us.bank-dns.com/Apps/DealMaintenance/Transactions/NonIssueTransactions/EntTransItem.asp?&amp;parm=10759&amp;ent_trans_id=2803233&amp;" TargetMode="External"/><Relationship Id="rId4134" Type="http://schemas.openxmlformats.org/officeDocument/2006/relationships/hyperlink" Target="https://cdosuiteplus.us.bank-dns.com/Apps/DealMaintenance/Assets/AssetFacility_Transactions/FacilityTransactions/TransDetail.asp?parm=10759&amp;facility_trans_id=125743904&amp;" TargetMode="External"/><Relationship Id="rId1728" Type="http://schemas.openxmlformats.org/officeDocument/2006/relationships/hyperlink" Target="https://cdosuiteplus.us.bank-dns.com/Apps/DealMaintenance/Assets/AssetFacility_Transactions/FacilityTransactions/TransDetail.asp?parm=10759&amp;facility_trans_id=88616469&amp;" TargetMode="External"/><Relationship Id="rId1935" Type="http://schemas.openxmlformats.org/officeDocument/2006/relationships/hyperlink" Target="https://cdosuiteplus.us.bank-dns.com/Apps/DealMaintenance/Assets/AssetFacility_Transactions/FacilityTransactions/TransDetail.asp?parm=10759&amp;facility_trans_id=91311928&amp;" TargetMode="External"/><Relationship Id="rId3150" Type="http://schemas.openxmlformats.org/officeDocument/2006/relationships/hyperlink" Target="https://cdosuiteplus.us.bank-dns.com/Apps/DealMaintenance/Assets/AssetFacility_Transactions/Loans/AssetLoan_Transactions/Transactions/TransDetail.asp?parm=10759&amp;issue_trans_id=104770886&amp;" TargetMode="External"/><Relationship Id="rId4201" Type="http://schemas.openxmlformats.org/officeDocument/2006/relationships/hyperlink" Target="https://cdosuiteplus.us.bank-dns.com/Apps/DealMaintenance/Transactions/NonIssueTransactions/EntTransItem.asp?&amp;parm=10759&amp;ent_trans_id=3097095&amp;" TargetMode="External"/><Relationship Id="rId3010" Type="http://schemas.openxmlformats.org/officeDocument/2006/relationships/hyperlink" Target="https://cdosuiteplus.us.bank-dns.com/Apps/DealMaintenance/Assets/AssetFacility_Transactions/FacilityTransactions/TransDetail.asp?parm=10759&amp;facility_trans_id=106012942&amp;" TargetMode="External"/><Relationship Id="rId3967" Type="http://schemas.openxmlformats.org/officeDocument/2006/relationships/hyperlink" Target="https://cdosuiteplus.us.bank-dns.com/Apps/DealMaintenance/Assets/AssetFacility_Transactions/Loans/AssetLoan_Transactions/Transactions/TransDetail.asp?parm=10759&amp;issue_trans_id=120500063&amp;" TargetMode="External"/><Relationship Id="rId4" Type="http://schemas.openxmlformats.org/officeDocument/2006/relationships/hyperlink" Target="https://cdosuiteplus.us.bank-dns.com/Apps/DealMaintenance/Assets/AssetFacility_Transactions/Loans/AssetLoan_Transactions/Transactions/TransDetail.asp?parm=10759&amp;issue_trans_id=62595785&amp;" TargetMode="External"/><Relationship Id="rId888" Type="http://schemas.openxmlformats.org/officeDocument/2006/relationships/hyperlink" Target="https://cdosuiteplus.us.bank-dns.com/Apps/DealMaintenance/Assets/AssetFacility_Transactions/Loans/AssetLoan_Transactions/Transactions/TransDetail.asp?parm=10759&amp;issue_trans_id=73917969&amp;" TargetMode="External"/><Relationship Id="rId2569" Type="http://schemas.openxmlformats.org/officeDocument/2006/relationships/hyperlink" Target="https://cdosuiteplus.us.bank-dns.com/Apps/DealMaintenance/Assets/AssetFacility_Transactions/Loans/AssetLoan_Transactions/Transactions/TransDetail.asp?parm=10759&amp;issue_trans_id=93072162&amp;" TargetMode="External"/><Relationship Id="rId2776" Type="http://schemas.openxmlformats.org/officeDocument/2006/relationships/hyperlink" Target="https://cdosuiteplus.us.bank-dns.com/Apps/DealMaintenance/Assets/AssetFacility_Transactions/FacilityTransactions/TransDetail.asp?parm=10759&amp;facility_trans_id=102720400&amp;" TargetMode="External"/><Relationship Id="rId2983" Type="http://schemas.openxmlformats.org/officeDocument/2006/relationships/hyperlink" Target="https://cdosuiteplus.us.bank-dns.com/Apps/DealMaintenance/Assets/AssetFacility_Transactions/Loans/AssetLoan_Transactions/Transactions/TransDetail.asp?parm=10759&amp;issue_trans_id=104670795&amp;" TargetMode="External"/><Relationship Id="rId3827" Type="http://schemas.openxmlformats.org/officeDocument/2006/relationships/hyperlink" Target="https://cdosuiteplus.us.bank-dns.com/Apps/DealMaintenance/Assets/AssetFacility_Transactions/FacilityTransactions/TransDetail.asp?parm=10759&amp;facility_trans_id=120748304&amp;" TargetMode="External"/><Relationship Id="rId748" Type="http://schemas.openxmlformats.org/officeDocument/2006/relationships/hyperlink" Target="https://cdosuiteplus.us.bank-dns.com/Apps/DealMaintenance/Assets/AssetFacility_Transactions/Loans/AssetLoan_Transactions/Transactions/TransDetail.asp?parm=10759&amp;issue_trans_id=76019658&amp;" TargetMode="External"/><Relationship Id="rId955" Type="http://schemas.openxmlformats.org/officeDocument/2006/relationships/hyperlink" Target="https://cdosuiteplus.us.bank-dns.com/Apps/DealMaintenance/Assets/AssetFacility_Transactions/Loans/AssetLoan_Transactions/Transactions/TransDetail.asp?parm=10759&amp;issue_trans_id=77069549&amp;" TargetMode="External"/><Relationship Id="rId1378" Type="http://schemas.openxmlformats.org/officeDocument/2006/relationships/hyperlink" Target="https://cdosuiteplus.us.bank-dns.com/Apps/DealMaintenance/Assets/AssetFacility_Transactions/FacilityTransactions/TransDetail.asp?parm=10759&amp;facility_trans_id=85894323&amp;" TargetMode="External"/><Relationship Id="rId1585" Type="http://schemas.openxmlformats.org/officeDocument/2006/relationships/hyperlink" Target="https://cdosuiteplus.us.bank-dns.com/Apps/DealMaintenance/Assets/AssetFacility_Transactions/FacilityTransactions/TransDetail.asp?parm=10759&amp;facility_trans_id=87511302&amp;" TargetMode="External"/><Relationship Id="rId1792" Type="http://schemas.openxmlformats.org/officeDocument/2006/relationships/hyperlink" Target="https://cdosuiteplus.us.bank-dns.com/Apps/DealMaintenance/Assets/AssetFacility_Transactions/FacilityTransactions/TransDetail.asp?parm=10759&amp;facility_trans_id=89889267&amp;" TargetMode="External"/><Relationship Id="rId2429" Type="http://schemas.openxmlformats.org/officeDocument/2006/relationships/hyperlink" Target="https://cdosuiteplus.us.bank-dns.com/Apps/DealMaintenance/Assets/AssetFacility_Transactions/Loans/AssetLoan_Transactions/Transactions/TransDetail.asp?parm=10759&amp;issue_trans_id=92387655&amp;" TargetMode="External"/><Relationship Id="rId2636" Type="http://schemas.openxmlformats.org/officeDocument/2006/relationships/hyperlink" Target="https://cdosuiteplus.us.bank-dns.com/Apps/DealMaintenance/Transactions/NonIssueTransactions/EntTransItem.asp?&amp;parm=10759&amp;ent_trans_id=2587667&amp;" TargetMode="External"/><Relationship Id="rId2843" Type="http://schemas.openxmlformats.org/officeDocument/2006/relationships/hyperlink" Target="https://cdosuiteplus.us.bank-dns.com/Apps/DealMaintenance/Assets/AssetFacility_Transactions/FacilityTransactions/TransDetail.asp?parm=10759&amp;facility_trans_id=103703306&amp;" TargetMode="External"/><Relationship Id="rId84" Type="http://schemas.openxmlformats.org/officeDocument/2006/relationships/hyperlink" Target="https://cdosuiteplus.us.bank-dns.com/Apps/DealMaintenance/Assets/AssetFacility_Transactions/FacilityTransactions/TransDetail.asp?parm=10759&amp;facility_trans_id=64417195&amp;" TargetMode="External"/><Relationship Id="rId608" Type="http://schemas.openxmlformats.org/officeDocument/2006/relationships/hyperlink" Target="https://cdosuiteplus.us.bank-dns.com/Apps/DealMaintenance/Assets/AssetFacility_Transactions/FacilityTransactions/TransDetail.asp?parm=10759&amp;facility_trans_id=74130543&amp;" TargetMode="External"/><Relationship Id="rId815" Type="http://schemas.openxmlformats.org/officeDocument/2006/relationships/hyperlink" Target="https://cdosuiteplus.us.bank-dns.com/Apps/DealMaintenance/Assets/AssetFacility_Transactions/FacilityTransactions/TransDetail.asp?parm=10759&amp;facility_trans_id=78495536&amp;" TargetMode="External"/><Relationship Id="rId1238" Type="http://schemas.openxmlformats.org/officeDocument/2006/relationships/hyperlink" Target="https://cdosuiteplus.us.bank-dns.com/Apps/DealMaintenance/Transactions/NonIssueTransactions/EntTransItem.asp?&amp;parm=10759&amp;ent_trans_id=2301024&amp;" TargetMode="External"/><Relationship Id="rId1445" Type="http://schemas.openxmlformats.org/officeDocument/2006/relationships/hyperlink" Target="https://cdosuiteplus.us.bank-dns.com/Apps/DealMaintenance/Assets/AssetFacility_Transactions/Loans/AssetLoan_Transactions/Transactions/TransDetail.asp?parm=10759&amp;issue_trans_id=81369774&amp;" TargetMode="External"/><Relationship Id="rId1652" Type="http://schemas.openxmlformats.org/officeDocument/2006/relationships/hyperlink" Target="https://cdosuiteplus.us.bank-dns.com/Apps/DealMaintenance/Assets/AssetFacility_Transactions/FacilityTransactions/TransDetail.asp?parm=10759&amp;facility_trans_id=88138732&amp;" TargetMode="External"/><Relationship Id="rId1305" Type="http://schemas.openxmlformats.org/officeDocument/2006/relationships/hyperlink" Target="https://cdosuiteplus.us.bank-dns.com/Apps/DealMaintenance/Assets/AssetFacility_Transactions/FacilityTransactions/TransDetail.asp?parm=10759&amp;facility_trans_id=85447600&amp;" TargetMode="External"/><Relationship Id="rId2703" Type="http://schemas.openxmlformats.org/officeDocument/2006/relationships/hyperlink" Target="https://cdosuiteplus.us.bank-dns.com/Apps/DealMaintenance/Assets/AssetFacility_Transactions/Loans/AssetLoan_Transactions/Transactions/TransDetail.asp?parm=10759&amp;issue_trans_id=94461544&amp;" TargetMode="External"/><Relationship Id="rId2910" Type="http://schemas.openxmlformats.org/officeDocument/2006/relationships/hyperlink" Target="https://cdosuiteplus.us.bank-dns.com/Apps/DealMaintenance/Assets/AssetFacility_Transactions/Loans/AssetLoan_Transactions/Transactions/TransDetail.asp?parm=10759&amp;issue_trans_id=100533248&amp;" TargetMode="External"/><Relationship Id="rId1512" Type="http://schemas.openxmlformats.org/officeDocument/2006/relationships/hyperlink" Target="https://cdosuiteplus.us.bank-dns.com/Apps/DealMaintenance/Assets/AssetFacility_Transactions/FacilityTransactions/TransDetail.asp?parm=10759&amp;facility_trans_id=86958863&amp;" TargetMode="External"/><Relationship Id="rId11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379&amp;" TargetMode="External"/><Relationship Id="rId398" Type="http://schemas.openxmlformats.org/officeDocument/2006/relationships/hyperlink" Target="https://cdosuiteplus.us.bank-dns.com/Apps/DealMaintenance/Assets/AssetFacility_Transactions/FacilityTransactions/TransDetail.asp?parm=10759&amp;facility_trans_id=70275822&amp;" TargetMode="External"/><Relationship Id="rId2079" Type="http://schemas.openxmlformats.org/officeDocument/2006/relationships/hyperlink" Target="https://cdosuiteplus.us.bank-dns.com/Apps/DealMaintenance/Assets/AssetFacility_Transactions/Loans/AssetLoan_Transactions/Transactions/TransDetail.asp?parm=10759&amp;issue_trans_id=89438417&amp;" TargetMode="External"/><Relationship Id="rId3477" Type="http://schemas.openxmlformats.org/officeDocument/2006/relationships/hyperlink" Target="https://cdosuiteplus.us.bank-dns.com/Apps/DealMaintenance/Transactions/NonIssueTransactions/EntTransItem.asp?&amp;parm=10759&amp;ent_trans_id=2880961&amp;" TargetMode="External"/><Relationship Id="rId3684" Type="http://schemas.openxmlformats.org/officeDocument/2006/relationships/hyperlink" Target="https://cdosuiteplus.us.bank-dns.com/Apps/DealMaintenance/Assets/AssetFacility_Transactions/Loans/AssetLoan_Transactions/Transactions/TransDetail.asp?parm=10759&amp;issue_trans_id=117174207&amp;" TargetMode="External"/><Relationship Id="rId3891" Type="http://schemas.openxmlformats.org/officeDocument/2006/relationships/hyperlink" Target="https://cdosuiteplus.us.bank-dns.com/Apps/DealMaintenance/Assets/AssetFacility_Transactions/Loans/AssetLoan_Transactions/Transactions/TransDetail.asp?parm=10759&amp;issue_trans_id=116559066&amp;" TargetMode="External"/><Relationship Id="rId2286" Type="http://schemas.openxmlformats.org/officeDocument/2006/relationships/hyperlink" Target="https://cdosuiteplus.us.bank-dns.com/Apps/DealMaintenance/Assets/AssetFacility_Transactions/FacilityTransactions/TransDetail.asp?parm=10759&amp;facility_trans_id=94620981&amp;" TargetMode="External"/><Relationship Id="rId2493" Type="http://schemas.openxmlformats.org/officeDocument/2006/relationships/hyperlink" Target="https://cdosuiteplus.us.bank-dns.com/Apps/DealMaintenance/Assets/AssetFacility_Transactions/FacilityTransactions/TransDetail.asp?parm=10759&amp;facility_trans_id=97012270&amp;" TargetMode="External"/><Relationship Id="rId3337" Type="http://schemas.openxmlformats.org/officeDocument/2006/relationships/hyperlink" Target="https://cdosuiteplus.us.bank-dns.com/Apps/DealMaintenance/Assets/AssetFacility_Transactions/FacilityTransactions/TransDetail.asp?parm=10759&amp;facility_trans_id=112162631&amp;" TargetMode="External"/><Relationship Id="rId3544" Type="http://schemas.openxmlformats.org/officeDocument/2006/relationships/hyperlink" Target="https://cdosuiteplus.us.bank-dns.com/Apps/DealMaintenance/Assets/AssetFacility_Transactions/FacilityTransactions/TransDetail.asp?parm=10759&amp;facility_trans_id=115658281&amp;" TargetMode="External"/><Relationship Id="rId3751" Type="http://schemas.openxmlformats.org/officeDocument/2006/relationships/hyperlink" Target="https://cdosuiteplus.us.bank-dns.com/Apps/DealMaintenance/Transactions/NonIssueTransactions/EntTransItem.asp?&amp;parm=10759&amp;ent_trans_id=2976544&amp;" TargetMode="External"/><Relationship Id="rId258" Type="http://schemas.openxmlformats.org/officeDocument/2006/relationships/hyperlink" Target="https://cdosuiteplus.us.bank-dns.com/Apps/DealMaintenance/Assets/AssetFacility_Transactions/FacilityTransactions/TransDetail.asp?parm=10759&amp;facility_trans_id=67573104&amp;" TargetMode="External"/><Relationship Id="rId465" Type="http://schemas.openxmlformats.org/officeDocument/2006/relationships/hyperlink" Target="https://cdosuiteplus.us.bank-dns.com/Apps/DealMaintenance/Assets/AssetFacility_Transactions/FacilityTransactions/TransDetail.asp?parm=10759&amp;facility_trans_id=71278839&amp;" TargetMode="External"/><Relationship Id="rId672" Type="http://schemas.openxmlformats.org/officeDocument/2006/relationships/hyperlink" Target="https://cdosuiteplus.us.bank-dns.com/Apps/DealMaintenance/Transactions/NonIssueTransactions/EntTransItem.asp?&amp;parm=10759&amp;ent_trans_id=2111456&amp;" TargetMode="External"/><Relationship Id="rId1095" Type="http://schemas.openxmlformats.org/officeDocument/2006/relationships/hyperlink" Target="https://cdosuiteplus.us.bank-dns.com/Apps/DealMaintenance/Assets/AssetFacility_Transactions/Loans/AssetLoan_Transactions/Transactions/TransDetail.asp?parm=10759&amp;issue_trans_id=80722944&amp;" TargetMode="External"/><Relationship Id="rId2146" Type="http://schemas.openxmlformats.org/officeDocument/2006/relationships/hyperlink" Target="https://cdosuiteplus.us.bank-dns.com/Apps/DealMaintenance/Assets/AssetFacility_Transactions/FacilityTransactions/TransDetail.asp?parm=10759&amp;facility_trans_id=93645371&amp;" TargetMode="External"/><Relationship Id="rId2353" Type="http://schemas.openxmlformats.org/officeDocument/2006/relationships/hyperlink" Target="https://cdosuiteplus.us.bank-dns.com/Apps/DealMaintenance/Assets/AssetFacility_Transactions/Loans/AssetLoan_Transactions/Transactions/TransDetail.asp?parm=10759&amp;issue_trans_id=93472969&amp;" TargetMode="External"/><Relationship Id="rId2560" Type="http://schemas.openxmlformats.org/officeDocument/2006/relationships/hyperlink" Target="https://cdosuiteplus.us.bank-dns.com/Apps/DealMaintenance/Assets/AssetFacility_Transactions/FacilityTransactions/TransDetail.asp?parm=10759&amp;facility_trans_id=98050538&amp;" TargetMode="External"/><Relationship Id="rId3404" Type="http://schemas.openxmlformats.org/officeDocument/2006/relationships/hyperlink" Target="https://cdosuiteplus.us.bank-dns.com/Apps/DealMaintenance/Assets/AssetFacility_Transactions/Loans/AssetLoan_Transactions/Transactions/TransDetail.asp?parm=10759&amp;issue_trans_id=112015242&amp;" TargetMode="External"/><Relationship Id="rId3611" Type="http://schemas.openxmlformats.org/officeDocument/2006/relationships/hyperlink" Target="https://cdosuiteplus.us.bank-dns.com/Apps/DealMaintenance/Assets/AssetFacility_Transactions/Loans/AssetLoan_Transactions/Transactions/TransDetail.asp?parm=10759&amp;issue_trans_id=111394031&amp;" TargetMode="External"/><Relationship Id="rId118" Type="http://schemas.openxmlformats.org/officeDocument/2006/relationships/hyperlink" Target="https://cdosuiteplus.us.bank-dns.com/Apps/DealMaintenance/Assets/AssetFacility_Transactions/Loans/AssetLoan_Transactions/Transactions/TransDetail.asp?parm=10759&amp;issue_trans_id=64179628&amp;" TargetMode="External"/><Relationship Id="rId325" Type="http://schemas.openxmlformats.org/officeDocument/2006/relationships/hyperlink" Target="https://cdosuiteplus.us.bank-dns.com/Apps/DealMaintenance/Assets/AssetFacility_Transactions/Loans/AssetLoan_Transactions/Transactions/TransDetail.asp?parm=10759&amp;issue_trans_id=66944172&amp;" TargetMode="External"/><Relationship Id="rId532" Type="http://schemas.openxmlformats.org/officeDocument/2006/relationships/hyperlink" Target="https://cdosuiteplus.us.bank-dns.com/Apps/DealMaintenance/Assets/AssetFacility_Transactions/FacilityTransactions/TransDetail.asp?parm=10759&amp;facility_trans_id=72090532&amp;" TargetMode="External"/><Relationship Id="rId1162" Type="http://schemas.openxmlformats.org/officeDocument/2006/relationships/hyperlink" Target="https://cdosuiteplus.us.bank-dns.com/Apps/DealMaintenance/Assets/AssetFacility_Transactions/Loans/AssetLoan_Transactions/Transactions/TransDetail.asp?parm=10759&amp;issue_trans_id=83372537&amp;" TargetMode="External"/><Relationship Id="rId2006" Type="http://schemas.openxmlformats.org/officeDocument/2006/relationships/hyperlink" Target="https://cdosuiteplus.us.bank-dns.com/Apps/DealMaintenance/Assets/AssetFacility_Transactions/Loans/AssetLoan_Transactions/Transactions/TransDetail.asp?parm=10759&amp;issue_trans_id=87807961&amp;" TargetMode="External"/><Relationship Id="rId2213" Type="http://schemas.openxmlformats.org/officeDocument/2006/relationships/hyperlink" Target="https://cdosuiteplus.us.bank-dns.com/Apps/DealMaintenance/Transactions/NonIssueTransactions/EntTransItem.asp?&amp;parm=10759&amp;ent_trans_id=2479323&amp;" TargetMode="External"/><Relationship Id="rId2420" Type="http://schemas.openxmlformats.org/officeDocument/2006/relationships/hyperlink" Target="https://cdosuiteplus.us.bank-dns.com/Apps/DealMaintenance/Assets/AssetFacility_Transactions/Loans/AssetLoan_Transactions/Transactions/TransDetail.asp?parm=10759&amp;issue_trans_id=93009973&amp;" TargetMode="External"/><Relationship Id="rId1022" Type="http://schemas.openxmlformats.org/officeDocument/2006/relationships/hyperlink" Target="https://cdosuiteplus.us.bank-dns.com/Apps/DealMaintenance/Assets/AssetFacility_Transactions/FacilityTransactions/TransDetail.asp?parm=10759&amp;facility_trans_id=81854398&amp;" TargetMode="External"/><Relationship Id="rId4178" Type="http://schemas.openxmlformats.org/officeDocument/2006/relationships/hyperlink" Target="https://cdosuiteplus.us.bank-dns.com/Apps/DealMaintenance/Assets/AssetFacility_Transactions/Loans/AssetLoan_Transactions/Transactions/TransDetail.asp?parm=10759&amp;issue_trans_id=125951562&amp;" TargetMode="External"/><Relationship Id="rId1979" Type="http://schemas.openxmlformats.org/officeDocument/2006/relationships/hyperlink" Target="https://cdosuiteplus.us.bank-dns.com/Apps/DealMaintenance/Assets/AssetFacility_Transactions/Loans/AssetLoan_Transactions/Transactions/TransDetail.asp?parm=10759&amp;issue_trans_id=87217307&amp;" TargetMode="External"/><Relationship Id="rId3194" Type="http://schemas.openxmlformats.org/officeDocument/2006/relationships/hyperlink" Target="https://cdosuiteplus.us.bank-dns.com/Apps/DealMaintenance/Transactions/NonIssueTransactions/EntTransItem.asp?&amp;parm=10759&amp;ent_trans_id=2795598&amp;" TargetMode="External"/><Relationship Id="rId4038" Type="http://schemas.openxmlformats.org/officeDocument/2006/relationships/hyperlink" Target="https://cdosuiteplus.us.bank-dns.com/Apps/DealMaintenance/Assets/AssetFacility_Transactions/FacilityTransactions/TransDetail.asp?parm=10759&amp;facility_trans_id=123637538&amp;" TargetMode="External"/><Relationship Id="rId4245" Type="http://schemas.openxmlformats.org/officeDocument/2006/relationships/hyperlink" Target="https://cdosuiteplus.us.bank-dns.com/Apps/DealMaintenance/Assets/AssetFacility_Transactions/Loans/AssetLoan_Transactions/Transactions/TransDetail.asp?parm=10759&amp;issue_trans_id=120154835&amp;" TargetMode="External"/><Relationship Id="rId1839" Type="http://schemas.openxmlformats.org/officeDocument/2006/relationships/hyperlink" Target="https://cdosuiteplus.us.bank-dns.com/Apps/DealMaintenance/Assets/AssetFacility_Transactions/FacilityTransactions/TransDetail.asp?parm=10759&amp;facility_trans_id=89650552&amp;" TargetMode="External"/><Relationship Id="rId3054" Type="http://schemas.openxmlformats.org/officeDocument/2006/relationships/hyperlink" Target="https://cdosuiteplus.us.bank-dns.com/Apps/DealMaintenance/Assets/AssetFacility_Transactions/Loans/AssetLoan_Transactions/Transactions/TransDetail.asp?parm=10759&amp;issue_trans_id=105614420&amp;" TargetMode="External"/><Relationship Id="rId182" Type="http://schemas.openxmlformats.org/officeDocument/2006/relationships/hyperlink" Target="https://cdosuiteplus.us.bank-dns.com/Apps/DealMaintenance/Assets/AssetFacility_Transactions/FacilityTransactions/TransDetail.asp?parm=10759&amp;facility_trans_id=66345304&amp;" TargetMode="External"/><Relationship Id="rId1906" Type="http://schemas.openxmlformats.org/officeDocument/2006/relationships/hyperlink" Target="https://cdosuiteplus.us.bank-dns.com/Apps/DealMaintenance/Assets/AssetFacility_Transactions/Loans/AssetLoan_Transactions/Transactions/TransDetail.asp?parm=10759&amp;issue_trans_id=90158550&amp;" TargetMode="External"/><Relationship Id="rId3261" Type="http://schemas.openxmlformats.org/officeDocument/2006/relationships/hyperlink" Target="https://cdosuiteplus.us.bank-dns.com/Apps/DealMaintenance/Assets/AssetFacility_Transactions/FacilityTransactions/TransDetail.asp?parm=10759&amp;facility_trans_id=110065637&amp;" TargetMode="External"/><Relationship Id="rId4105" Type="http://schemas.openxmlformats.org/officeDocument/2006/relationships/hyperlink" Target="https://cdosuiteplus.us.bank-dns.com/Apps/DealMaintenance/Assets/AssetFacility_Transactions/FacilityTransactions/TransDetail.asp?parm=10759&amp;facility_trans_id=125500752&amp;" TargetMode="External"/><Relationship Id="rId4312" Type="http://schemas.openxmlformats.org/officeDocument/2006/relationships/hyperlink" Target="https://cdosuiteplus.us.bank-dns.com/Apps/DealMaintenance/Assets/AssetFacility_Transactions/Loans/AssetLoan_Transactions/Transactions/TransDetail.asp?parm=10759&amp;issue_trans_id=127070804&amp;" TargetMode="External"/><Relationship Id="rId2070" Type="http://schemas.openxmlformats.org/officeDocument/2006/relationships/hyperlink" Target="https://cdosuiteplus.us.bank-dns.com/Apps/DealMaintenance/Assets/AssetFacility_Transactions/Loans/AssetLoan_Transactions/Transactions/TransDetail.asp?parm=10759&amp;issue_trans_id=88527197&amp;" TargetMode="External"/><Relationship Id="rId3121" Type="http://schemas.openxmlformats.org/officeDocument/2006/relationships/hyperlink" Target="https://cdosuiteplus.us.bank-dns.com/Apps/DealMaintenance/Assets/AssetFacility_Transactions/Loans/AssetLoan_Transactions/Transactions/TransDetail.asp?parm=10759&amp;issue_trans_id=108239332&amp;" TargetMode="External"/><Relationship Id="rId999" Type="http://schemas.openxmlformats.org/officeDocument/2006/relationships/hyperlink" Target="https://cdosuiteplus.us.bank-dns.com/Apps/DealMaintenance/Assets/AssetFacility_Transactions/FacilityTransactions/TransDetail.asp?parm=10759&amp;facility_trans_id=81807403&amp;" TargetMode="External"/><Relationship Id="rId2887" Type="http://schemas.openxmlformats.org/officeDocument/2006/relationships/hyperlink" Target="https://cdosuiteplus.us.bank-dns.com/Apps/DealMaintenance/Assets/AssetFacility_Transactions/Loans/AssetLoan_Transactions/Transactions/TransDetail.asp?parm=10759&amp;issue_trans_id=103621333&amp;" TargetMode="External"/><Relationship Id="rId859" Type="http://schemas.openxmlformats.org/officeDocument/2006/relationships/hyperlink" Target="https://cdosuiteplus.us.bank-dns.com/Apps/DealMaintenance/Assets/AssetFacility_Transactions/Loans/AssetLoan_Transactions/Transactions/TransDetail.asp?parm=10759&amp;issue_trans_id=78875429&amp;" TargetMode="External"/><Relationship Id="rId1489" Type="http://schemas.openxmlformats.org/officeDocument/2006/relationships/hyperlink" Target="https://cdosuiteplus.us.bank-dns.com/Apps/DealMaintenance/Assets/AssetFacility_Transactions/Loans/AssetLoan_Transactions/Transactions/TransDetail.asp?parm=10759&amp;issue_trans_id=85093839&amp;" TargetMode="External"/><Relationship Id="rId1696" Type="http://schemas.openxmlformats.org/officeDocument/2006/relationships/hyperlink" Target="https://cdosuiteplus.us.bank-dns.com/Apps/DealMaintenance/Assets/AssetFacility_Transactions/Loans/AssetLoan_Transactions/Transactions/TransDetail.asp?parm=10759&amp;issue_trans_id=85503527&amp;" TargetMode="External"/><Relationship Id="rId3938" Type="http://schemas.openxmlformats.org/officeDocument/2006/relationships/hyperlink" Target="https://cdosuiteplus.us.bank-dns.com/Apps/DealMaintenance/Assets/AssetFacility_Transactions/Loans/AssetLoan_Transactions/Transactions/TransDetail.asp?parm=10759&amp;issue_trans_id=122173733&amp;" TargetMode="External"/><Relationship Id="rId1349" Type="http://schemas.openxmlformats.org/officeDocument/2006/relationships/hyperlink" Target="https://cdosuiteplus.us.bank-dns.com/Apps/DealMaintenance/Assets/AssetFacility_Transactions/FacilityTransactions/TransDetail.asp?parm=10759&amp;facility_trans_id=78605726&amp;" TargetMode="External"/><Relationship Id="rId2747" Type="http://schemas.openxmlformats.org/officeDocument/2006/relationships/hyperlink" Target="https://cdosuiteplus.us.bank-dns.com/Apps/DealMaintenance/Assets/AssetFacility_Transactions/FacilityTransactions/TransDetail.asp?parm=10759&amp;facility_trans_id=101473615&amp;" TargetMode="External"/><Relationship Id="rId2954" Type="http://schemas.openxmlformats.org/officeDocument/2006/relationships/hyperlink" Target="https://cdosuiteplus.us.bank-dns.com/Apps/DealMaintenance/Transactions/NonIssueTransactions/EntTransItem.asp?&amp;parm=10759&amp;ent_trans_id=2708973&amp;" TargetMode="External"/><Relationship Id="rId719" Type="http://schemas.openxmlformats.org/officeDocument/2006/relationships/hyperlink" Target="https://cdosuiteplus.us.bank-dns.com/Apps/DealMaintenance/Assets/AssetFacility_Transactions/FacilityTransactions/TransDetail.asp?parm=10759&amp;facility_trans_id=75046384&amp;" TargetMode="External"/><Relationship Id="rId926" Type="http://schemas.openxmlformats.org/officeDocument/2006/relationships/hyperlink" Target="https://cdosuiteplus.us.bank-dns.com/Apps/DealMaintenance/Assets/AssetFacility_Transactions/Loans/AssetLoan_Transactions/Transactions/TransDetail.asp?parm=10759&amp;issue_trans_id=79301423&amp;" TargetMode="External"/><Relationship Id="rId1556" Type="http://schemas.openxmlformats.org/officeDocument/2006/relationships/hyperlink" Target="https://cdosuiteplus.us.bank-dns.com/Apps/DealMaintenance/Assets/AssetFacility_Transactions/FacilityTransactions/TransDetail.asp?parm=10759&amp;facility_trans_id=87236293&amp;" TargetMode="External"/><Relationship Id="rId1763" Type="http://schemas.openxmlformats.org/officeDocument/2006/relationships/hyperlink" Target="https://cdosuiteplus.us.bank-dns.com/Apps/DealMaintenance/Assets/AssetFacility_Transactions/Loans/AssetLoan_Transactions/Transactions/TransDetail.asp?parm=10759&amp;issue_trans_id=88396047&amp;" TargetMode="External"/><Relationship Id="rId1970" Type="http://schemas.openxmlformats.org/officeDocument/2006/relationships/hyperlink" Target="https://cdosuiteplus.us.bank-dns.com/Apps/DealMaintenance/Assets/AssetFacility_Transactions/Loans/AssetLoan_Transactions/Transactions/TransDetail.asp?parm=10759&amp;issue_trans_id=90754757&amp;" TargetMode="External"/><Relationship Id="rId2607" Type="http://schemas.openxmlformats.org/officeDocument/2006/relationships/hyperlink" Target="https://cdosuiteplus.us.bank-dns.com/Apps/DealMaintenance/Assets/AssetFacility_Transactions/Loans/AssetLoan_Transactions/Transactions/TransDetail.asp?parm=10759&amp;issue_trans_id=96806289&amp;" TargetMode="External"/><Relationship Id="rId2814" Type="http://schemas.openxmlformats.org/officeDocument/2006/relationships/hyperlink" Target="https://cdosuiteplus.us.bank-dns.com/Apps/DealMaintenance/Assets/AssetFacility_Transactions/FacilityTransactions/TransDetail.asp?parm=10759&amp;facility_trans_id=102972437&amp;" TargetMode="External"/><Relationship Id="rId55" Type="http://schemas.openxmlformats.org/officeDocument/2006/relationships/hyperlink" Target="https://cdosuiteplus.us.bank-dns.com/Apps/DealMaintenance/Assets/AssetFacility_Transactions/Loans/AssetLoan_Transactions/Transactions/TransDetail.asp?parm=10759&amp;issue_trans_id=62820365&amp;" TargetMode="External"/><Relationship Id="rId1209" Type="http://schemas.openxmlformats.org/officeDocument/2006/relationships/hyperlink" Target="https://cdosuiteplus.us.bank-dns.com/Apps/DealMaintenance/Assets/AssetFacility_Transactions/Loans/AssetLoan_Transactions/Transactions/TransDetail.asp?parm=10759&amp;issue_trans_id=83656013&amp;" TargetMode="External"/><Relationship Id="rId1416" Type="http://schemas.openxmlformats.org/officeDocument/2006/relationships/hyperlink" Target="https://cdosuiteplus.us.bank-dns.com/Apps/DealMaintenance/Assets/AssetFacility_Transactions/Loans/AssetLoan_Transactions/Transactions/TransDetail.asp?parm=10759&amp;issue_trans_id=86045901&amp;" TargetMode="External"/><Relationship Id="rId1623" Type="http://schemas.openxmlformats.org/officeDocument/2006/relationships/hyperlink" Target="https://cdosuiteplus.us.bank-dns.com/Apps/DealMaintenance/Assets/AssetFacility_Transactions/FacilityTransactions/TransDetail.asp?parm=10759&amp;facility_trans_id=87649922&amp;" TargetMode="External"/><Relationship Id="rId1830" Type="http://schemas.openxmlformats.org/officeDocument/2006/relationships/hyperlink" Target="https://cdosuiteplus.us.bank-dns.com/Apps/DealMaintenance/Assets/AssetFacility_Transactions/Loans/AssetLoan_Transactions/Transactions/TransDetail.asp?parm=10759&amp;issue_trans_id=86801517&amp;" TargetMode="External"/><Relationship Id="rId3588" Type="http://schemas.openxmlformats.org/officeDocument/2006/relationships/hyperlink" Target="https://cdosuiteplus.us.bank-dns.com/Apps/DealMaintenance/Assets/AssetFacility_Transactions/FacilityTransactions/TransDetail.asp?parm=10759&amp;facility_trans_id=116288188&amp;" TargetMode="External"/><Relationship Id="rId3795" Type="http://schemas.openxmlformats.org/officeDocument/2006/relationships/hyperlink" Target="https://cdosuiteplus.us.bank-dns.com/Apps/DealMaintenance/Assets/AssetFacility_Transactions/FacilityTransactions/TransDetail.asp?parm=10759&amp;facility_trans_id=119525609&amp;" TargetMode="External"/><Relationship Id="rId2397" Type="http://schemas.openxmlformats.org/officeDocument/2006/relationships/hyperlink" Target="https://cdosuiteplus.us.bank-dns.com/Apps/DealMaintenance/Assets/AssetFacility_Transactions/Loans/AssetLoan_Transactions/Transactions/TransDetail.asp?parm=10759&amp;issue_trans_id=95106674&amp;" TargetMode="External"/><Relationship Id="rId3448" Type="http://schemas.openxmlformats.org/officeDocument/2006/relationships/hyperlink" Target="https://cdosuiteplus.us.bank-dns.com/Apps/DealMaintenance/Assets/AssetFacility_Transactions/FacilityTransactions/TransDetail.asp?parm=10759&amp;facility_trans_id=114012210&amp;" TargetMode="External"/><Relationship Id="rId3655" Type="http://schemas.openxmlformats.org/officeDocument/2006/relationships/hyperlink" Target="https://cdosuiteplus.us.bank-dns.com/Apps/DealMaintenance/Assets/AssetFacility_Transactions/Loans/AssetLoan_Transactions/Transactions/TransDetail.asp?parm=10759&amp;issue_trans_id=115744721&amp;" TargetMode="External"/><Relationship Id="rId3862" Type="http://schemas.openxmlformats.org/officeDocument/2006/relationships/hyperlink" Target="https://cdosuiteplus.us.bank-dns.com/Apps/DealMaintenance/Assets/AssetFacility_Transactions/FacilityTransactions/TransDetail.asp?parm=10759&amp;facility_trans_id=120779025&amp;" TargetMode="External"/><Relationship Id="rId369" Type="http://schemas.openxmlformats.org/officeDocument/2006/relationships/hyperlink" Target="https://cdosuiteplus.us.bank-dns.com/Apps/DealMaintenance/Assets/AssetFacility_Transactions/Loans/AssetLoan_Transactions/Transactions/TransDetail.asp?parm=10759&amp;issue_trans_id=68650380&amp;" TargetMode="External"/><Relationship Id="rId576" Type="http://schemas.openxmlformats.org/officeDocument/2006/relationships/hyperlink" Target="https://cdosuiteplus.us.bank-dns.com/Apps/DealMaintenance/Assets/AssetFacility_Transactions/FacilityTransactions/TransDetail.asp?parm=10759&amp;facility_trans_id=70411567&amp;" TargetMode="External"/><Relationship Id="rId783" Type="http://schemas.openxmlformats.org/officeDocument/2006/relationships/hyperlink" Target="https://cdosuiteplus.us.bank-dns.com/Apps/DealMaintenance/Assets/AssetFacility_Transactions/FacilityTransactions/TransDetail.asp?parm=10759&amp;facility_trans_id=78240803&amp;" TargetMode="External"/><Relationship Id="rId990" Type="http://schemas.openxmlformats.org/officeDocument/2006/relationships/hyperlink" Target="https://cdosuiteplus.us.bank-dns.com/Apps/DealMaintenance/Assets/AssetFacility_Transactions/FacilityTransactions/TransDetail.asp?parm=10759&amp;facility_trans_id=81035213&amp;" TargetMode="External"/><Relationship Id="rId2257" Type="http://schemas.openxmlformats.org/officeDocument/2006/relationships/hyperlink" Target="https://cdosuiteplus.us.bank-dns.com/Apps/DealMaintenance/Assets/AssetFacility_Transactions/FacilityTransactions/TransDetail.asp?parm=10759&amp;facility_trans_id=94422776&amp;" TargetMode="External"/><Relationship Id="rId2464" Type="http://schemas.openxmlformats.org/officeDocument/2006/relationships/hyperlink" Target="https://cdosuiteplus.us.bank-dns.com/Apps/DealMaintenance/Transactions/NonIssueTransactions/EntTransItem.asp?&amp;parm=10759&amp;ent_trans_id=2537450&amp;" TargetMode="External"/><Relationship Id="rId2671" Type="http://schemas.openxmlformats.org/officeDocument/2006/relationships/hyperlink" Target="https://cdosuiteplus.us.bank-dns.com/Apps/DealMaintenance/Assets/AssetFacility_Transactions/Loans/AssetLoan_Transactions/Transactions/TransDetail.asp?parm=10759&amp;issue_trans_id=99818601&amp;" TargetMode="External"/><Relationship Id="rId3308" Type="http://schemas.openxmlformats.org/officeDocument/2006/relationships/hyperlink" Target="https://cdosuiteplus.us.bank-dns.com/Apps/DealMaintenance/Assets/AssetFacility_Transactions/Loans/AssetLoan_Transactions/Transactions/TransDetail.asp?parm=10759&amp;issue_trans_id=106974095&amp;" TargetMode="External"/><Relationship Id="rId3515" Type="http://schemas.openxmlformats.org/officeDocument/2006/relationships/hyperlink" Target="https://cdosuiteplus.us.bank-dns.com/Apps/DealMaintenance/Assets/AssetFacility_Transactions/Loans/AssetLoan_Transactions/Transactions/TransDetail.asp?parm=10759&amp;issue_trans_id=111591666&amp;" TargetMode="External"/><Relationship Id="rId229" Type="http://schemas.openxmlformats.org/officeDocument/2006/relationships/hyperlink" Target="https://cdosuiteplus.us.bank-dns.com/Apps/DealMaintenance/Transactions/NonIssueTransactions/EntTransItem.asp?&amp;parm=10759&amp;ent_trans_id=1936506&amp;" TargetMode="External"/><Relationship Id="rId436" Type="http://schemas.openxmlformats.org/officeDocument/2006/relationships/hyperlink" Target="https://cdosuiteplus.us.bank-dns.com/Apps/DealMaintenance/Assets/AssetFacility_Transactions/Loans/AssetLoan_Transactions/Transactions/TransDetail.asp?parm=10759&amp;issue_trans_id=70446229&amp;" TargetMode="External"/><Relationship Id="rId643" Type="http://schemas.openxmlformats.org/officeDocument/2006/relationships/hyperlink" Target="https://cdosuiteplus.us.bank-dns.com/Apps/DealMaintenance/Assets/AssetFacility_Transactions/FacilityTransactions/TransDetail.asp?parm=10759&amp;facility_trans_id=75032908&amp;" TargetMode="External"/><Relationship Id="rId1066" Type="http://schemas.openxmlformats.org/officeDocument/2006/relationships/hyperlink" Target="https://cdosuiteplus.us.bank-dns.com/Apps/DealMaintenance/Assets/AssetFacility_Transactions/Loans/AssetLoan_Transactions/Transactions/TransDetail.asp?parm=10759&amp;issue_trans_id=80216972&amp;" TargetMode="External"/><Relationship Id="rId1273" Type="http://schemas.openxmlformats.org/officeDocument/2006/relationships/hyperlink" Target="https://cdosuiteplus.us.bank-dns.com/Apps/DealMaintenance/Assets/AssetFacility_Transactions/Loans/AssetLoan_Transactions/Transactions/TransDetail.asp?parm=10759&amp;issue_trans_id=83963241&amp;" TargetMode="External"/><Relationship Id="rId1480" Type="http://schemas.openxmlformats.org/officeDocument/2006/relationships/hyperlink" Target="https://cdosuiteplus.us.bank-dns.com/Apps/DealMaintenance/Assets/AssetFacility_Transactions/Loans/AssetLoan_Transactions/Transactions/TransDetail.asp?parm=10759&amp;issue_trans_id=82683531&amp;" TargetMode="External"/><Relationship Id="rId2117" Type="http://schemas.openxmlformats.org/officeDocument/2006/relationships/hyperlink" Target="https://cdosuiteplus.us.bank-dns.com/Apps/DealMaintenance/Assets/AssetFacility_Transactions/FacilityTransactions/TransDetail.asp?parm=10759&amp;facility_trans_id=92606639&amp;" TargetMode="External"/><Relationship Id="rId2324" Type="http://schemas.openxmlformats.org/officeDocument/2006/relationships/hyperlink" Target="https://cdosuiteplus.us.bank-dns.com/Apps/DealMaintenance/Assets/AssetFacility_Transactions/Loans/AssetLoan_Transactions/Transactions/TransDetail.asp?parm=10759&amp;issue_trans_id=93992044&amp;" TargetMode="External"/><Relationship Id="rId3722" Type="http://schemas.openxmlformats.org/officeDocument/2006/relationships/hyperlink" Target="https://cdosuiteplus.us.bank-dns.com/Apps/DealMaintenance/Assets/AssetFacility_Transactions/FacilityTransactions/TransDetail.asp?parm=10759&amp;facility_trans_id=118402387&amp;" TargetMode="External"/><Relationship Id="rId850" Type="http://schemas.openxmlformats.org/officeDocument/2006/relationships/hyperlink" Target="https://cdosuiteplus.us.bank-dns.com/Apps/DealMaintenance/Assets/AssetFacility_Transactions/FacilityTransactions/TransDetail.asp?parm=10759&amp;facility_trans_id=79148109&amp;" TargetMode="External"/><Relationship Id="rId1133" Type="http://schemas.openxmlformats.org/officeDocument/2006/relationships/hyperlink" Target="https://cdosuiteplus.us.bank-dns.com/Apps/DealMaintenance/Assets/AssetFacility_Transactions/FacilityTransactions/TransDetail.asp?parm=10759&amp;facility_trans_id=82110696&amp;" TargetMode="External"/><Relationship Id="rId2531" Type="http://schemas.openxmlformats.org/officeDocument/2006/relationships/hyperlink" Target="https://cdosuiteplus.us.bank-dns.com/Apps/DealMaintenance/Assets/AssetFacility_Transactions/FacilityTransactions/TransDetail.asp?parm=10759&amp;facility_trans_id=98455410&amp;" TargetMode="External"/><Relationship Id="rId4289" Type="http://schemas.openxmlformats.org/officeDocument/2006/relationships/hyperlink" Target="https://cdosuiteplus.us.bank-dns.com/Apps/DealMaintenance/Assets/AssetFacility_Transactions/Loans/AssetLoan_Transactions/Transactions/TransDetail.asp?parm=10759&amp;issue_trans_id=127474186&amp;" TargetMode="External"/><Relationship Id="rId503" Type="http://schemas.openxmlformats.org/officeDocument/2006/relationships/hyperlink" Target="https://cdosuiteplus.us.bank-dns.com/Apps/DealMaintenance/Assets/AssetFacility_Transactions/Loans/AssetLoan_Transactions/Transactions/TransDetail.asp?parm=10759&amp;issue_trans_id=70795141&amp;" TargetMode="External"/><Relationship Id="rId710" Type="http://schemas.openxmlformats.org/officeDocument/2006/relationships/hyperlink" Target="https://cdosuiteplus.us.bank-dns.com/Apps/DealMaintenance/Assets/AssetFacility_Transactions/FacilityTransactions/TransDetail.asp?parm=10759&amp;facility_trans_id=76842817&amp;" TargetMode="External"/><Relationship Id="rId1340" Type="http://schemas.openxmlformats.org/officeDocument/2006/relationships/hyperlink" Target="https://cdosuiteplus.us.bank-dns.com/Apps/DealMaintenance/Assets/AssetFacility_Transactions/FacilityTransactions/TransDetail.asp?parm=10759&amp;facility_trans_id=86021420&amp;" TargetMode="External"/><Relationship Id="rId3098" Type="http://schemas.openxmlformats.org/officeDocument/2006/relationships/hyperlink" Target="https://cdosuiteplus.us.bank-dns.com/Apps/DealMaintenance/Assets/AssetFacility_Transactions/Loans/AssetLoan_Transactions/Transactions/TransDetail.asp?parm=10759&amp;issue_trans_id=106988474&amp;" TargetMode="External"/><Relationship Id="rId1200" Type="http://schemas.openxmlformats.org/officeDocument/2006/relationships/hyperlink" Target="https://cdosuiteplus.us.bank-dns.com/Apps/DealMaintenance/Assets/AssetFacility_Transactions/Loans/AssetLoan_Transactions/Transactions/TransDetail.asp?parm=10759&amp;issue_trans_id=83056374&amp;" TargetMode="External"/><Relationship Id="rId4149" Type="http://schemas.openxmlformats.org/officeDocument/2006/relationships/hyperlink" Target="https://cdosuiteplus.us.bank-dns.com/Apps/DealMaintenance/Assets/AssetFacility_Transactions/Loans/AssetLoan_Transactions/Transactions/TransDetail.asp?parm=10759&amp;issue_trans_id=125884499&amp;" TargetMode="External"/><Relationship Id="rId3165" Type="http://schemas.openxmlformats.org/officeDocument/2006/relationships/hyperlink" Target="https://cdosuiteplus.us.bank-dns.com/Apps/DealMaintenance/Assets/AssetFacility_Transactions/Loans/AssetLoan_Transactions/Transactions/TransDetail.asp?parm=10759&amp;issue_trans_id=109294111&amp;" TargetMode="External"/><Relationship Id="rId3372" Type="http://schemas.openxmlformats.org/officeDocument/2006/relationships/hyperlink" Target="https://cdosuiteplus.us.bank-dns.com/Apps/DealMaintenance/Assets/AssetFacility_Transactions/Loans/AssetLoan_Transactions/Transactions/TransDetail.asp?parm=10759&amp;issue_trans_id=111133328&amp;" TargetMode="External"/><Relationship Id="rId4009" Type="http://schemas.openxmlformats.org/officeDocument/2006/relationships/hyperlink" Target="https://cdosuiteplus.us.bank-dns.com/Apps/DealMaintenance/Assets/AssetFacility_Transactions/Loans/AssetLoan_Transactions/Transactions/TransDetail.asp?parm=10759&amp;issue_trans_id=123037370&amp;" TargetMode="External"/><Relationship Id="rId4216" Type="http://schemas.openxmlformats.org/officeDocument/2006/relationships/hyperlink" Target="https://cdosuiteplus.us.bank-dns.com/Apps/DealMaintenance/Assets/AssetFacility_Transactions/Loans/AssetLoan_Transactions/Transactions/TransDetail.asp?parm=10759&amp;issue_trans_id=122018836&amp;" TargetMode="External"/><Relationship Id="rId293" Type="http://schemas.openxmlformats.org/officeDocument/2006/relationships/hyperlink" Target="https://cdosuiteplus.us.bank-dns.com/Apps/DealMaintenance/Transactions/NonIssueTransactions/EntTransItem.asp?&amp;parm=10759&amp;ent_trans_id=1945541&amp;" TargetMode="External"/><Relationship Id="rId2181" Type="http://schemas.openxmlformats.org/officeDocument/2006/relationships/hyperlink" Target="https://cdosuiteplus.us.bank-dns.com/Apps/DealMaintenance/Assets/AssetFacility_Transactions/FacilityTransactions/TransDetail.asp?parm=10759&amp;facility_trans_id=93636340&amp;" TargetMode="External"/><Relationship Id="rId3025" Type="http://schemas.openxmlformats.org/officeDocument/2006/relationships/hyperlink" Target="https://cdosuiteplus.us.bank-dns.com/Apps/DealMaintenance/Assets/AssetFacility_Transactions/FacilityTransactions/TransDetail.asp?parm=10759&amp;facility_trans_id=106710133&amp;" TargetMode="External"/><Relationship Id="rId3232" Type="http://schemas.openxmlformats.org/officeDocument/2006/relationships/hyperlink" Target="https://cdosuiteplus.us.bank-dns.com/Apps/DealMaintenance/Assets/AssetFacility_Transactions/FacilityTransactions/TransDetail.asp?parm=10759&amp;facility_trans_id=110029397&amp;" TargetMode="External"/><Relationship Id="rId153" Type="http://schemas.openxmlformats.org/officeDocument/2006/relationships/hyperlink" Target="https://cdosuiteplus.us.bank-dns.com/Apps/DealMaintenance/Assets/AssetFacility_Transactions/Loans/AssetLoan_Transactions/Transactions/TransDetail.asp?parm=10759&amp;issue_trans_id=65776320&amp;" TargetMode="External"/><Relationship Id="rId360" Type="http://schemas.openxmlformats.org/officeDocument/2006/relationships/hyperlink" Target="https://cdosuiteplus.us.bank-dns.com/Apps/DealMaintenance/Assets/AssetFacility_Transactions/Loans/AssetLoan_Transactions/Transactions/TransDetail.asp?parm=10759&amp;issue_trans_id=67938306&amp;" TargetMode="External"/><Relationship Id="rId2041" Type="http://schemas.openxmlformats.org/officeDocument/2006/relationships/hyperlink" Target="https://cdosuiteplus.us.bank-dns.com/Apps/DealMaintenance/Assets/AssetFacility_Transactions/FacilityTransactions/TransDetail.asp?parm=10759&amp;facility_trans_id=92565070&amp;" TargetMode="External"/><Relationship Id="rId220" Type="http://schemas.openxmlformats.org/officeDocument/2006/relationships/hyperlink" Target="https://cdosuiteplus.us.bank-dns.com/Apps/DealMaintenance/Assets/AssetFacility_Transactions/FacilityTransactions/TransDetail.asp?parm=10759&amp;facility_trans_id=66943720&amp;" TargetMode="External"/><Relationship Id="rId2998" Type="http://schemas.openxmlformats.org/officeDocument/2006/relationships/hyperlink" Target="https://cdosuiteplus.us.bank-dns.com/Apps/DealMaintenance/Assets/AssetFacility_Transactions/Loans/AssetLoan_Transactions/Transactions/TransDetail.asp?parm=10759&amp;issue_trans_id=103200001&amp;" TargetMode="External"/><Relationship Id="rId2858" Type="http://schemas.openxmlformats.org/officeDocument/2006/relationships/hyperlink" Target="https://cdosuiteplus.us.bank-dns.com/Apps/DealMaintenance/Assets/AssetFacility_Transactions/FacilityTransactions/TransDetail.asp?parm=10759&amp;facility_trans_id=104012140&amp;" TargetMode="External"/><Relationship Id="rId3909" Type="http://schemas.openxmlformats.org/officeDocument/2006/relationships/hyperlink" Target="https://cdosuiteplus.us.bank-dns.com/Apps/DealMaintenance/Assets/AssetFacility_Transactions/FacilityTransactions/TransDetail.asp?parm=10759&amp;facility_trans_id=121589848&amp;" TargetMode="External"/><Relationship Id="rId4073" Type="http://schemas.openxmlformats.org/officeDocument/2006/relationships/hyperlink" Target="https://cdosuiteplus.us.bank-dns.com/Apps/DealMaintenance/Assets/AssetFacility_Transactions/Loans/AssetLoan_Transactions/Transactions/TransDetail.asp?parm=10759&amp;issue_trans_id=122999322&amp;" TargetMode="External"/><Relationship Id="rId99" Type="http://schemas.openxmlformats.org/officeDocument/2006/relationships/hyperlink" Target="https://cdosuiteplus.us.bank-dns.com/Apps/DealMaintenance/Assets/AssetFacility_Transactions/Loans/AssetLoan_Transactions/Transactions/TransDetail.asp?parm=10759&amp;issue_trans_id=64178909&amp;" TargetMode="External"/><Relationship Id="rId1667" Type="http://schemas.openxmlformats.org/officeDocument/2006/relationships/hyperlink" Target="https://cdosuiteplus.us.bank-dns.com/Apps/DealMaintenance/Assets/AssetFacility_Transactions/Loans/AssetLoan_Transactions/Transactions/TransDetail.asp?parm=10759&amp;issue_trans_id=84569294&amp;" TargetMode="External"/><Relationship Id="rId1874" Type="http://schemas.openxmlformats.org/officeDocument/2006/relationships/hyperlink" Target="https://cdosuiteplus.us.bank-dns.com/Apps/DealMaintenance/Assets/AssetFacility_Transactions/Loans/AssetLoan_Transactions/Transactions/TransDetail.asp?parm=10759&amp;issue_trans_id=90303046&amp;" TargetMode="External"/><Relationship Id="rId2718" Type="http://schemas.openxmlformats.org/officeDocument/2006/relationships/hyperlink" Target="https://cdosuiteplus.us.bank-dns.com/Apps/DealMaintenance/Assets/AssetFacility_Transactions/Loans/AssetLoan_Transactions/Transactions/TransDetail.asp?parm=10759&amp;issue_trans_id=94067466&amp;" TargetMode="External"/><Relationship Id="rId2925" Type="http://schemas.openxmlformats.org/officeDocument/2006/relationships/hyperlink" Target="https://cdosuiteplus.us.bank-dns.com/Apps/DealMaintenance/Assets/AssetFacility_Transactions/Loans/AssetLoan_Transactions/Transactions/TransDetail.asp?parm=10759&amp;issue_trans_id=105006389&amp;" TargetMode="External"/><Relationship Id="rId4280" Type="http://schemas.openxmlformats.org/officeDocument/2006/relationships/hyperlink" Target="https://cdosuiteplus.us.bank-dns.com/Apps/DealMaintenance/Assets/AssetFacility_Transactions/FacilityTransactions/TransDetail.asp?parm=10759&amp;facility_trans_id=127733698&amp;" TargetMode="External"/><Relationship Id="rId1527" Type="http://schemas.openxmlformats.org/officeDocument/2006/relationships/hyperlink" Target="https://cdosuiteplus.us.bank-dns.com/Apps/DealMaintenance/Assets/AssetFacility_Transactions/Loans/AssetLoan_Transactions/Transactions/TransDetail.asp?parm=10759&amp;issue_trans_id=80292302&amp;" TargetMode="External"/><Relationship Id="rId1734" Type="http://schemas.openxmlformats.org/officeDocument/2006/relationships/hyperlink" Target="https://cdosuiteplus.us.bank-dns.com/Apps/DealMaintenance/Assets/AssetFacility_Transactions/FacilityTransactions/TransDetail.asp?parm=10759&amp;facility_trans_id=88797067&amp;" TargetMode="External"/><Relationship Id="rId1941" Type="http://schemas.openxmlformats.org/officeDocument/2006/relationships/hyperlink" Target="https://cdosuiteplus.us.bank-dns.com/Apps/DealMaintenance/Assets/AssetFacility_Transactions/Loans/AssetLoan_Transactions/Transactions/TransDetail.asp?parm=10759&amp;issue_trans_id=90234238&amp;" TargetMode="External"/><Relationship Id="rId4140" Type="http://schemas.openxmlformats.org/officeDocument/2006/relationships/hyperlink" Target="https://cdosuiteplus.us.bank-dns.com/Apps/DealMaintenance/Assets/AssetFacility_Transactions/Loans/AssetLoan_Transactions/Transactions/TransDetail.asp?parm=10759&amp;issue_trans_id=125819698&amp;" TargetMode="External"/><Relationship Id="rId26" Type="http://schemas.openxmlformats.org/officeDocument/2006/relationships/hyperlink" Target="https://cdosuiteplus.us.bank-dns.com/Apps/DealMaintenance/Assets/AssetFacility_Transactions/Loans/AssetLoan_Transactions/Transactions/TransDetail.asp?parm=10759&amp;issue_trans_id=63170881&amp;" TargetMode="External"/><Relationship Id="rId3699" Type="http://schemas.openxmlformats.org/officeDocument/2006/relationships/hyperlink" Target="https://cdosuiteplus.us.bank-dns.com/Apps/DealMaintenance/Assets/AssetFacility_Transactions/Loans/AssetLoan_Transactions/Transactions/TransDetail.asp?parm=10759&amp;issue_trans_id=113871277&amp;" TargetMode="External"/><Relationship Id="rId4000" Type="http://schemas.openxmlformats.org/officeDocument/2006/relationships/hyperlink" Target="https://cdosuiteplus.us.bank-dns.com/Apps/DealMaintenance/Assets/AssetFacility_Transactions/Loans/AssetLoan_Transactions/Transactions/TransDetail.asp?parm=10759&amp;issue_trans_id=122047227&amp;" TargetMode="External"/><Relationship Id="rId1801" Type="http://schemas.openxmlformats.org/officeDocument/2006/relationships/hyperlink" Target="https://cdosuiteplus.us.bank-dns.com/Apps/DealMaintenance/Assets/AssetFacility_Transactions/FacilityTransactions/TransDetail.asp?parm=10759&amp;facility_trans_id=89888809&amp;" TargetMode="External"/><Relationship Id="rId3559" Type="http://schemas.openxmlformats.org/officeDocument/2006/relationships/hyperlink" Target="https://cdosuiteplus.us.bank-dns.com/Apps/DealMaintenance/Assets/AssetFacility_Transactions/FacilityTransactions/TransDetail.asp?parm=10759&amp;facility_trans_id=115929494&amp;" TargetMode="External"/><Relationship Id="rId687" Type="http://schemas.openxmlformats.org/officeDocument/2006/relationships/hyperlink" Target="https://cdosuiteplus.us.bank-dns.com/Apps/DealMaintenance/Assets/AssetFacility_Transactions/Loans/AssetLoan_Transactions/Transactions/TransDetail.asp?parm=10759&amp;issue_trans_id=73947288&amp;" TargetMode="External"/><Relationship Id="rId2368" Type="http://schemas.openxmlformats.org/officeDocument/2006/relationships/hyperlink" Target="https://cdosuiteplus.us.bank-dns.com/Apps/DealMaintenance/Assets/AssetFacility_Transactions/FacilityTransactions/TransDetail.asp?parm=10759&amp;facility_trans_id=95233632&amp;" TargetMode="External"/><Relationship Id="rId3766" Type="http://schemas.openxmlformats.org/officeDocument/2006/relationships/hyperlink" Target="https://cdosuiteplus.us.bank-dns.com/Apps/DealMaintenance/Assets/AssetFacility_Transactions/Loans/AssetLoan_Transactions/Transactions/TransDetail.asp?parm=10759&amp;issue_trans_id=116197225&amp;" TargetMode="External"/><Relationship Id="rId3973" Type="http://schemas.openxmlformats.org/officeDocument/2006/relationships/hyperlink" Target="https://cdosuiteplus.us.bank-dns.com/Apps/DealMaintenance/Assets/AssetFacility_Transactions/FacilityTransactions/TransDetail.asp?parm=10759&amp;facility_trans_id=122391428&amp;" TargetMode="External"/><Relationship Id="rId894" Type="http://schemas.openxmlformats.org/officeDocument/2006/relationships/hyperlink" Target="https://cdosuiteplus.us.bank-dns.com/Apps/DealMaintenance/Assets/AssetFacility_Transactions/FacilityTransactions/TransDetail.asp?parm=10759&amp;facility_trans_id=78467598&amp;" TargetMode="External"/><Relationship Id="rId1177" Type="http://schemas.openxmlformats.org/officeDocument/2006/relationships/hyperlink" Target="https://cdosuiteplus.us.bank-dns.com/Apps/DealMaintenance/Assets/AssetFacility_Transactions/Loans/AssetLoan_Transactions/Transactions/TransDetail.asp?parm=10759&amp;issue_trans_id=82987328&amp;" TargetMode="External"/><Relationship Id="rId2575" Type="http://schemas.openxmlformats.org/officeDocument/2006/relationships/hyperlink" Target="https://cdosuiteplus.us.bank-dns.com/Apps/DealMaintenance/Assets/AssetFacility_Transactions/Loans/AssetLoan_Transactions/Transactions/TransDetail.asp?parm=10759&amp;issue_trans_id=96902141&amp;" TargetMode="External"/><Relationship Id="rId2782" Type="http://schemas.openxmlformats.org/officeDocument/2006/relationships/hyperlink" Target="https://cdosuiteplus.us.bank-dns.com/Apps/DealMaintenance/Assets/AssetFacility_Transactions/Loans/AssetLoan_Transactions/Transactions/TransDetail.asp?parm=10759&amp;issue_trans_id=102084613&amp;" TargetMode="External"/><Relationship Id="rId3419" Type="http://schemas.openxmlformats.org/officeDocument/2006/relationships/hyperlink" Target="https://cdosuiteplus.us.bank-dns.com/Apps/DealMaintenance/Assets/AssetFacility_Transactions/Loans/AssetLoan_Transactions/Transactions/TransDetail.asp?parm=10759&amp;issue_trans_id=112386419&amp;" TargetMode="External"/><Relationship Id="rId3626" Type="http://schemas.openxmlformats.org/officeDocument/2006/relationships/hyperlink" Target="https://cdosuiteplus.us.bank-dns.com/Apps/DealMaintenance/Assets/AssetFacility_Transactions/Loans/AssetLoan_Transactions/Transactions/TransDetail.asp?parm=10759&amp;issue_trans_id=111646729&amp;" TargetMode="External"/><Relationship Id="rId3833" Type="http://schemas.openxmlformats.org/officeDocument/2006/relationships/hyperlink" Target="https://cdosuiteplus.us.bank-dns.com/Apps/DealMaintenance/Assets/AssetFacility_Transactions/Loans/AssetLoan_Transactions/Transactions/TransDetail.asp?parm=10759&amp;issue_trans_id=117294660&amp;" TargetMode="External"/><Relationship Id="rId547" Type="http://schemas.openxmlformats.org/officeDocument/2006/relationships/hyperlink" Target="https://cdosuiteplus.us.bank-dns.com/Apps/DealMaintenance/Assets/AssetFacility_Transactions/Loans/AssetLoan_Transactions/Transactions/TransDetail.asp?parm=10759&amp;issue_trans_id=71649742&amp;" TargetMode="External"/><Relationship Id="rId754" Type="http://schemas.openxmlformats.org/officeDocument/2006/relationships/hyperlink" Target="https://cdosuiteplus.us.bank-dns.com/Apps/DealMaintenance/Assets/AssetFacility_Transactions/Loans/AssetLoan_Transactions/Transactions/TransDetail.asp?parm=10759&amp;issue_trans_id=76573355&amp;" TargetMode="External"/><Relationship Id="rId961" Type="http://schemas.openxmlformats.org/officeDocument/2006/relationships/hyperlink" Target="https://cdosuiteplus.us.bank-dns.com/Apps/DealMaintenance/Assets/AssetFacility_Transactions/Loans/AssetLoan_Transactions/Transactions/TransDetail.asp?parm=10759&amp;issue_trans_id=79597891&amp;" TargetMode="External"/><Relationship Id="rId1384" Type="http://schemas.openxmlformats.org/officeDocument/2006/relationships/hyperlink" Target="https://cdosuiteplus.us.bank-dns.com/Apps/DealMaintenance/Assets/AssetFacility_Transactions/FacilityTransactions/TransDetail.asp?parm=10759&amp;facility_trans_id=86349465&amp;" TargetMode="External"/><Relationship Id="rId1591" Type="http://schemas.openxmlformats.org/officeDocument/2006/relationships/hyperlink" Target="https://cdosuiteplus.us.bank-dns.com/Apps/DealMaintenance/Assets/AssetFacility_Transactions/Loans/AssetLoan_Transactions/Transactions/TransDetail.asp?parm=10759&amp;issue_trans_id=87404862&amp;" TargetMode="External"/><Relationship Id="rId2228" Type="http://schemas.openxmlformats.org/officeDocument/2006/relationships/hyperlink" Target="https://cdosuiteplus.us.bank-dns.com/Apps/DealMaintenance/Assets/AssetFacility_Transactions/FacilityTransactions/TransDetail.asp?parm=10759&amp;facility_trans_id=94382091&amp;" TargetMode="External"/><Relationship Id="rId2435" Type="http://schemas.openxmlformats.org/officeDocument/2006/relationships/hyperlink" Target="https://cdosuiteplus.us.bank-dns.com/Apps/DealMaintenance/Assets/AssetFacility_Transactions/Loans/AssetLoan_Transactions/Transactions/TransDetail.asp?parm=10759&amp;issue_trans_id=95063068&amp;" TargetMode="External"/><Relationship Id="rId2642" Type="http://schemas.openxmlformats.org/officeDocument/2006/relationships/hyperlink" Target="https://cdosuiteplus.us.bank-dns.com/Apps/DealMaintenance/Assets/AssetFacility_Transactions/Loans/AssetLoan_Transactions/Transactions/TransDetail.asp?parm=10759&amp;issue_trans_id=99040107&amp;" TargetMode="External"/><Relationship Id="rId3900" Type="http://schemas.openxmlformats.org/officeDocument/2006/relationships/hyperlink" Target="https://cdosuiteplus.us.bank-dns.com/Apps/DealMaintenance/Assets/AssetFacility_Transactions/FacilityTransactions/TransDetail.asp?parm=10759&amp;facility_trans_id=121493617&amp;" TargetMode="External"/><Relationship Id="rId90" Type="http://schemas.openxmlformats.org/officeDocument/2006/relationships/hyperlink" Target="https://cdosuiteplus.us.bank-dns.com/Apps/DealMaintenance/Assets/AssetFacility_Transactions/FacilityTransactions/TransDetail.asp?parm=10759&amp;facility_trans_id=64944635&amp;" TargetMode="External"/><Relationship Id="rId407" Type="http://schemas.openxmlformats.org/officeDocument/2006/relationships/hyperlink" Target="https://cdosuiteplus.us.bank-dns.com/Apps/DealMaintenance/Assets/AssetFacility_Transactions/FacilityTransactions/TransDetail.asp?parm=10759&amp;facility_trans_id=70306399&amp;" TargetMode="External"/><Relationship Id="rId614" Type="http://schemas.openxmlformats.org/officeDocument/2006/relationships/hyperlink" Target="https://cdosuiteplus.us.bank-dns.com/Apps/DealMaintenance/Assets/AssetFacility_Transactions/FacilityTransactions/TransDetail.asp?parm=10759&amp;facility_trans_id=74719752&amp;" TargetMode="External"/><Relationship Id="rId821" Type="http://schemas.openxmlformats.org/officeDocument/2006/relationships/hyperlink" Target="https://cdosuiteplus.us.bank-dns.com/Apps/DealMaintenance/Assets/AssetFacility_Transactions/FacilityTransactions/TransDetail.asp?parm=10759&amp;facility_trans_id=78538389&amp;" TargetMode="External"/><Relationship Id="rId1037" Type="http://schemas.openxmlformats.org/officeDocument/2006/relationships/hyperlink" Target="https://cdosuiteplus.us.bank-dns.com/Apps/DealMaintenance/Assets/AssetFacility_Transactions/FacilityTransactions/TransDetail.asp?parm=10759&amp;facility_trans_id=82322441&amp;" TargetMode="External"/><Relationship Id="rId1244" Type="http://schemas.openxmlformats.org/officeDocument/2006/relationships/hyperlink" Target="https://cdosuiteplus.us.bank-dns.com/Apps/DealMaintenance/Assets/AssetFacility_Transactions/Loans/AssetLoan_Transactions/Transactions/TransDetail.asp?parm=10759&amp;issue_trans_id=81841741&amp;" TargetMode="External"/><Relationship Id="rId1451" Type="http://schemas.openxmlformats.org/officeDocument/2006/relationships/hyperlink" Target="https://cdosuiteplus.us.bank-dns.com/Apps/DealMaintenance/Assets/AssetFacility_Transactions/Loans/AssetLoan_Transactions/Transactions/TransDetail.asp?parm=10759&amp;issue_trans_id=78606553&amp;" TargetMode="External"/><Relationship Id="rId2502" Type="http://schemas.openxmlformats.org/officeDocument/2006/relationships/hyperlink" Target="https://cdosuiteplus.us.bank-dns.com/Apps/DealMaintenance/Assets/AssetFacility_Transactions/FacilityTransactions/TransDetail.asp?parm=10759&amp;facility_trans_id=97989131&amp;" TargetMode="External"/><Relationship Id="rId1104" Type="http://schemas.openxmlformats.org/officeDocument/2006/relationships/hyperlink" Target="https://cdosuiteplus.us.bank-dns.com/Apps/DealMaintenance/Assets/AssetFacility_Transactions/FacilityTransactions/TransDetail.asp?parm=10759&amp;facility_trans_id=82844080&amp;" TargetMode="External"/><Relationship Id="rId1311" Type="http://schemas.openxmlformats.org/officeDocument/2006/relationships/hyperlink" Target="https://cdosuiteplus.us.bank-dns.com/Apps/DealMaintenance/Assets/AssetFacility_Transactions/FacilityTransactions/TransDetail.asp?parm=10759&amp;facility_trans_id=85743544&amp;" TargetMode="External"/><Relationship Id="rId3069" Type="http://schemas.openxmlformats.org/officeDocument/2006/relationships/hyperlink" Target="https://cdosuiteplus.us.bank-dns.com/Apps/DealMaintenance/Assets/AssetFacility_Transactions/Loans/AssetLoan_Transactions/Transactions/TransDetail.asp?parm=10759&amp;issue_trans_id=107079523&amp;" TargetMode="External"/><Relationship Id="rId3276" Type="http://schemas.openxmlformats.org/officeDocument/2006/relationships/hyperlink" Target="https://cdosuiteplus.us.bank-dns.com/Apps/DealMaintenance/Assets/AssetFacility_Transactions/Loans/AssetLoan_Transactions/Transactions/TransDetail.asp?parm=10759&amp;issue_trans_id=106979614&amp;" TargetMode="External"/><Relationship Id="rId3483" Type="http://schemas.openxmlformats.org/officeDocument/2006/relationships/hyperlink" Target="https://cdosuiteplus.us.bank-dns.com/Apps/DealMaintenance/Assets/AssetFacility_Transactions/FacilityTransactions/TransDetail.asp?parm=10759&amp;facility_trans_id=114527169&amp;" TargetMode="External"/><Relationship Id="rId3690" Type="http://schemas.openxmlformats.org/officeDocument/2006/relationships/hyperlink" Target="https://cdosuiteplus.us.bank-dns.com/Apps/DealMaintenance/Assets/AssetFacility_Transactions/Loans/AssetLoan_Transactions/Transactions/TransDetail.asp?parm=10759&amp;issue_trans_id=118065455&amp;" TargetMode="External"/><Relationship Id="rId197" Type="http://schemas.openxmlformats.org/officeDocument/2006/relationships/hyperlink" Target="https://cdosuiteplus.us.bank-dns.com/Apps/DealMaintenance/Assets/AssetFacility_Transactions/Loans/AssetLoan_Transactions/Transactions/TransDetail.asp?parm=10759&amp;issue_trans_id=65813686&amp;" TargetMode="External"/><Relationship Id="rId2085" Type="http://schemas.openxmlformats.org/officeDocument/2006/relationships/hyperlink" Target="https://cdosuiteplus.us.bank-dns.com/Apps/DealMaintenance/Assets/AssetFacility_Transactions/Loans/AssetLoan_Transactions/Transactions/TransDetail.asp?parm=10759&amp;issue_trans_id=91524910&amp;" TargetMode="External"/><Relationship Id="rId2292" Type="http://schemas.openxmlformats.org/officeDocument/2006/relationships/hyperlink" Target="https://cdosuiteplus.us.bank-dns.com/Apps/DealMaintenance/Assets/AssetFacility_Transactions/Loans/AssetLoan_Transactions/Transactions/TransDetail.asp?parm=10759&amp;issue_trans_id=90271369&amp;" TargetMode="External"/><Relationship Id="rId3136" Type="http://schemas.openxmlformats.org/officeDocument/2006/relationships/hyperlink" Target="https://cdosuiteplus.us.bank-dns.com/Apps/DealMaintenance/Assets/AssetFacility_Transactions/Loans/AssetLoan_Transactions/Transactions/TransDetail.asp?parm=10759&amp;issue_trans_id=104254115&amp;" TargetMode="External"/><Relationship Id="rId3343" Type="http://schemas.openxmlformats.org/officeDocument/2006/relationships/hyperlink" Target="https://cdosuiteplus.us.bank-dns.com/Apps/DealMaintenance/Assets/AssetFacility_Transactions/FacilityTransactions/TransDetail.asp?parm=10759&amp;facility_trans_id=112204177&amp;" TargetMode="External"/><Relationship Id="rId264" Type="http://schemas.openxmlformats.org/officeDocument/2006/relationships/hyperlink" Target="https://cdosuiteplus.us.bank-dns.com/Apps/DealMaintenance/Assets/AssetFacility_Transactions/Loans/AssetLoan_Transactions/Transactions/TransDetail.asp?parm=10759&amp;issue_trans_id=64392285&amp;" TargetMode="External"/><Relationship Id="rId471" Type="http://schemas.openxmlformats.org/officeDocument/2006/relationships/hyperlink" Target="https://cdosuiteplus.us.bank-dns.com/Apps/DealMaintenance/Assets/AssetFacility_Transactions/FacilityTransactions/TransDetail.asp?parm=10759&amp;facility_trans_id=71450931&amp;" TargetMode="External"/><Relationship Id="rId2152" Type="http://schemas.openxmlformats.org/officeDocument/2006/relationships/hyperlink" Target="https://cdosuiteplus.us.bank-dns.com/Apps/DealMaintenance/Assets/AssetFacility_Transactions/FacilityTransactions/TransDetail.asp?parm=10759&amp;facility_trans_id=93804311&amp;" TargetMode="External"/><Relationship Id="rId3550" Type="http://schemas.openxmlformats.org/officeDocument/2006/relationships/hyperlink" Target="https://cdosuiteplus.us.bank-dns.com/Apps/DealMaintenance/Assets/AssetFacility_Transactions/FacilityTransactions/TransDetail.asp?parm=10759&amp;facility_trans_id=115862600&amp;" TargetMode="External"/><Relationship Id="rId124" Type="http://schemas.openxmlformats.org/officeDocument/2006/relationships/hyperlink" Target="https://cdosuiteplus.us.bank-dns.com/Apps/DealMaintenance/Assets/AssetFacility_Transactions/FacilityTransactions/TransDetail.asp?parm=10759&amp;facility_trans_id=65055326&amp;" TargetMode="External"/><Relationship Id="rId3203" Type="http://schemas.openxmlformats.org/officeDocument/2006/relationships/hyperlink" Target="https://cdosuiteplus.us.bank-dns.com/Apps/DealMaintenance/Assets/AssetFacility_Transactions/Loans/AssetLoan_Transactions/Transactions/TransDetail.asp?parm=10759&amp;issue_trans_id=109655975&amp;" TargetMode="External"/><Relationship Id="rId3410" Type="http://schemas.openxmlformats.org/officeDocument/2006/relationships/hyperlink" Target="https://cdosuiteplus.us.bank-dns.com/Apps/DealMaintenance/Assets/AssetFacility_Transactions/Loans/AssetLoan_Transactions/Transactions/TransDetail.asp?parm=10759&amp;issue_trans_id=112355297&amp;" TargetMode="External"/><Relationship Id="rId331" Type="http://schemas.openxmlformats.org/officeDocument/2006/relationships/hyperlink" Target="https://cdosuiteplus.us.bank-dns.com/Apps/DealMaintenance/Assets/AssetFacility_Transactions/Loans/AssetLoan_Transactions/Transactions/TransDetail.asp?parm=10759&amp;issue_trans_id=65427286&amp;" TargetMode="External"/><Relationship Id="rId2012" Type="http://schemas.openxmlformats.org/officeDocument/2006/relationships/hyperlink" Target="https://cdosuiteplus.us.bank-dns.com/Apps/DealMaintenance/Transactions/NonIssueTransactions/EntTransItem.asp?&amp;parm=10759&amp;ent_trans_id=2457342&amp;" TargetMode="External"/><Relationship Id="rId2969" Type="http://schemas.openxmlformats.org/officeDocument/2006/relationships/hyperlink" Target="https://cdosuiteplus.us.bank-dns.com/Apps/DealMaintenance/Assets/AssetFacility_Transactions/Loans/AssetLoan_Transactions/Transactions/TransDetail.asp?parm=10759&amp;issue_trans_id=105571329&amp;" TargetMode="External"/><Relationship Id="rId1778" Type="http://schemas.openxmlformats.org/officeDocument/2006/relationships/hyperlink" Target="https://cdosuiteplus.us.bank-dns.com/Apps/DealMaintenance/Assets/AssetFacility_Transactions/FacilityTransactions/TransDetail.asp?parm=10759&amp;facility_trans_id=89761958&amp;" TargetMode="External"/><Relationship Id="rId1985" Type="http://schemas.openxmlformats.org/officeDocument/2006/relationships/hyperlink" Target="https://cdosuiteplus.us.bank-dns.com/Apps/DealMaintenance/Assets/AssetFacility_Transactions/Loans/AssetLoan_Transactions/Transactions/TransDetail.asp?parm=10759&amp;issue_trans_id=91021094&amp;" TargetMode="External"/><Relationship Id="rId2829" Type="http://schemas.openxmlformats.org/officeDocument/2006/relationships/hyperlink" Target="https://cdosuiteplus.us.bank-dns.com/Apps/DealMaintenance/Assets/AssetFacility_Transactions/Loans/AssetLoan_Transactions/Transactions/TransDetail.asp?parm=10759&amp;issue_trans_id=103550046&amp;" TargetMode="External"/><Relationship Id="rId4184" Type="http://schemas.openxmlformats.org/officeDocument/2006/relationships/hyperlink" Target="https://cdosuiteplus.us.bank-dns.com/Apps/DealMaintenance/Assets/AssetFacility_Transactions/FacilityTransactions/TransDetail.asp?parm=10759&amp;facility_trans_id=125771038&amp;" TargetMode="External"/><Relationship Id="rId1638" Type="http://schemas.openxmlformats.org/officeDocument/2006/relationships/hyperlink" Target="https://cdosuiteplus.us.bank-dns.com/Apps/DealMaintenance/Assets/AssetFacility_Transactions/FacilityTransactions/TransDetail.asp?parm=10759&amp;facility_trans_id=88033457&amp;" TargetMode="External"/><Relationship Id="rId4044" Type="http://schemas.openxmlformats.org/officeDocument/2006/relationships/hyperlink" Target="https://cdosuiteplus.us.bank-dns.com/Apps/DealMaintenance/Assets/AssetFacility_Transactions/FacilityTransactions/TransDetail.asp?parm=10759&amp;facility_trans_id=123931281&amp;" TargetMode="External"/><Relationship Id="rId4251" Type="http://schemas.openxmlformats.org/officeDocument/2006/relationships/hyperlink" Target="https://cdosuiteplus.us.bank-dns.com/Apps/DealMaintenance/Assets/AssetFacility_Transactions/Loans/AssetLoan_Transactions/Transactions/TransDetail.asp?parm=10759&amp;issue_trans_id=127282704&amp;" TargetMode="External"/><Relationship Id="rId1845" Type="http://schemas.openxmlformats.org/officeDocument/2006/relationships/hyperlink" Target="https://cdosuiteplus.us.bank-dns.com/Apps/DealMaintenance/Assets/AssetFacility_Transactions/Loans/AssetLoan_Transactions/Transactions/TransDetail.asp?parm=10759&amp;issue_trans_id=89785577&amp;" TargetMode="External"/><Relationship Id="rId3060" Type="http://schemas.openxmlformats.org/officeDocument/2006/relationships/hyperlink" Target="https://cdosuiteplus.us.bank-dns.com/Apps/DealMaintenance/Assets/AssetFacility_Transactions/FacilityTransactions/TransDetail.asp?parm=10759&amp;facility_trans_id=106412850&amp;" TargetMode="External"/><Relationship Id="rId4111" Type="http://schemas.openxmlformats.org/officeDocument/2006/relationships/hyperlink" Target="https://cdosuiteplus.us.bank-dns.com/Apps/DealMaintenance/Assets/AssetFacility_Transactions/FacilityTransactions/TransDetail.asp?parm=10759&amp;facility_trans_id=125566629&amp;" TargetMode="External"/><Relationship Id="rId1705" Type="http://schemas.openxmlformats.org/officeDocument/2006/relationships/hyperlink" Target="https://cdosuiteplus.us.bank-dns.com/Apps/DealMaintenance/Assets/AssetFacility_Transactions/Loans/AssetLoan_Transactions/Transactions/TransDetail.asp?parm=10759&amp;issue_trans_id=87719194&amp;" TargetMode="External"/><Relationship Id="rId1912" Type="http://schemas.openxmlformats.org/officeDocument/2006/relationships/hyperlink" Target="https://cdosuiteplus.us.bank-dns.com/Apps/DealMaintenance/Assets/AssetFacility_Transactions/Loans/AssetLoan_Transactions/Transactions/TransDetail.asp?parm=10759&amp;issue_trans_id=90921451&amp;" TargetMode="External"/><Relationship Id="rId3877" Type="http://schemas.openxmlformats.org/officeDocument/2006/relationships/hyperlink" Target="https://cdosuiteplus.us.bank-dns.com/Apps/DealMaintenance/Assets/AssetFacility_Transactions/FacilityTransactions/TransDetail.asp?parm=10759&amp;facility_trans_id=120830816&amp;" TargetMode="External"/><Relationship Id="rId798" Type="http://schemas.openxmlformats.org/officeDocument/2006/relationships/hyperlink" Target="https://cdosuiteplus.us.bank-dns.com/Apps/DealMaintenance/Assets/AssetFacility_Transactions/Loans/AssetLoan_Transactions/Transactions/TransDetail.asp?parm=10759&amp;issue_trans_id=74560375&amp;" TargetMode="External"/><Relationship Id="rId2479" Type="http://schemas.openxmlformats.org/officeDocument/2006/relationships/hyperlink" Target="https://cdosuiteplus.us.bank-dns.com/Apps/DealMaintenance/Assets/AssetFacility_Transactions/Loans/AssetLoan_Transactions/Transactions/TransDetail.asp?parm=10759&amp;issue_trans_id=94104391&amp;" TargetMode="External"/><Relationship Id="rId2686" Type="http://schemas.openxmlformats.org/officeDocument/2006/relationships/hyperlink" Target="https://cdosuiteplus.us.bank-dns.com/Apps/DealMaintenance/Assets/AssetFacility_Transactions/Loans/AssetLoan_Transactions/Transactions/TransDetail.asp?parm=10759&amp;issue_trans_id=101025983&amp;" TargetMode="External"/><Relationship Id="rId2893" Type="http://schemas.openxmlformats.org/officeDocument/2006/relationships/hyperlink" Target="https://cdosuiteplus.us.bank-dns.com/Apps/DealMaintenance/Assets/AssetFacility_Transactions/Loans/AssetLoan_Transactions/Transactions/TransDetail.asp?parm=10759&amp;issue_trans_id=104392761&amp;" TargetMode="External"/><Relationship Id="rId3737" Type="http://schemas.openxmlformats.org/officeDocument/2006/relationships/hyperlink" Target="https://cdosuiteplus.us.bank-dns.com/Apps/DealMaintenance/Assets/AssetFacility_Transactions/FacilityTransactions/TransDetail.asp?parm=10759&amp;facility_trans_id=118904351&amp;" TargetMode="External"/><Relationship Id="rId3944" Type="http://schemas.openxmlformats.org/officeDocument/2006/relationships/hyperlink" Target="https://cdosuiteplus.us.bank-dns.com/Apps/DealMaintenance/Assets/AssetFacility_Transactions/Loans/AssetLoan_Transactions/Transactions/TransDetail.asp?parm=10759&amp;issue_trans_id=117507039&amp;" TargetMode="External"/><Relationship Id="rId658" Type="http://schemas.openxmlformats.org/officeDocument/2006/relationships/hyperlink" Target="https://cdosuiteplus.us.bank-dns.com/Apps/DealMaintenance/Assets/AssetFacility_Transactions/Loans/AssetLoan_Transactions/Transactions/TransDetail.asp?parm=10759&amp;issue_trans_id=71360475&amp;" TargetMode="External"/><Relationship Id="rId865" Type="http://schemas.openxmlformats.org/officeDocument/2006/relationships/hyperlink" Target="https://cdosuiteplus.us.bank-dns.com/Apps/DealMaintenance/Assets/AssetFacility_Transactions/Loans/AssetLoan_Transactions/Transactions/TransDetail.asp?parm=10759&amp;issue_trans_id=75625747&amp;" TargetMode="External"/><Relationship Id="rId1288" Type="http://schemas.openxmlformats.org/officeDocument/2006/relationships/hyperlink" Target="https://cdosuiteplus.us.bank-dns.com/Apps/DealMaintenance/Assets/AssetFacility_Transactions/FacilityTransactions/TransDetail.asp?parm=10759&amp;facility_trans_id=84549075&amp;" TargetMode="External"/><Relationship Id="rId1495" Type="http://schemas.openxmlformats.org/officeDocument/2006/relationships/hyperlink" Target="https://cdosuiteplus.us.bank-dns.com/Apps/DealMaintenance/Assets/AssetFacility_Transactions/Loans/AssetLoan_Transactions/Transactions/TransDetail.asp?parm=10759&amp;issue_trans_id=85505574&amp;" TargetMode="External"/><Relationship Id="rId2339" Type="http://schemas.openxmlformats.org/officeDocument/2006/relationships/hyperlink" Target="https://cdosuiteplus.us.bank-dns.com/Apps/DealMaintenance/Assets/AssetFacility_Transactions/Loans/AssetLoan_Transactions/Transactions/TransDetail.asp?parm=10759&amp;issue_trans_id=95487786&amp;" TargetMode="External"/><Relationship Id="rId2546" Type="http://schemas.openxmlformats.org/officeDocument/2006/relationships/hyperlink" Target="https://cdosuiteplus.us.bank-dns.com/Apps/DealMaintenance/Assets/AssetFacility_Transactions/Loans/AssetLoan_Transactions/Transactions/TransDetail.asp?parm=10759&amp;issue_trans_id=93230075&amp;" TargetMode="External"/><Relationship Id="rId2753" Type="http://schemas.openxmlformats.org/officeDocument/2006/relationships/hyperlink" Target="https://cdosuiteplus.us.bank-dns.com/Apps/DealMaintenance/Assets/AssetFacility_Transactions/FacilityTransactions/TransDetail.asp?parm=10759&amp;facility_trans_id=101622678&amp;" TargetMode="External"/><Relationship Id="rId2960" Type="http://schemas.openxmlformats.org/officeDocument/2006/relationships/hyperlink" Target="https://cdosuiteplus.us.bank-dns.com/Apps/DealMaintenance/Assets/AssetFacility_Transactions/Loans/AssetLoan_Transactions/Transactions/TransDetail.asp?parm=10759&amp;issue_trans_id=104616950&amp;" TargetMode="External"/><Relationship Id="rId3804" Type="http://schemas.openxmlformats.org/officeDocument/2006/relationships/hyperlink" Target="https://cdosuiteplus.us.bank-dns.com/Apps/DealMaintenance/Assets/AssetFacility_Transactions/FacilityTransactions/TransDetail.asp?parm=10759&amp;facility_trans_id=120246282&amp;" TargetMode="External"/><Relationship Id="rId518" Type="http://schemas.openxmlformats.org/officeDocument/2006/relationships/hyperlink" Target="https://cdosuiteplus.us.bank-dns.com/Apps/DealMaintenance/Assets/AssetFacility_Transactions/Loans/AssetLoan_Transactions/Transactions/TransDetail.asp?parm=10759&amp;issue_trans_id=72459656&amp;" TargetMode="External"/><Relationship Id="rId725" Type="http://schemas.openxmlformats.org/officeDocument/2006/relationships/hyperlink" Target="https://cdosuiteplus.us.bank-dns.com/Apps/DealMaintenance/Transactions/NonIssueTransactions/EntTransItem.asp?&amp;parm=10759&amp;ent_trans_id=2152435&amp;" TargetMode="External"/><Relationship Id="rId932" Type="http://schemas.openxmlformats.org/officeDocument/2006/relationships/hyperlink" Target="https://cdosuiteplus.us.bank-dns.com/Apps/DealMaintenance/Assets/AssetFacility_Transactions/FacilityTransactions/TransDetail.asp?parm=10759&amp;facility_trans_id=80086390&amp;" TargetMode="External"/><Relationship Id="rId1148" Type="http://schemas.openxmlformats.org/officeDocument/2006/relationships/hyperlink" Target="https://cdosuiteplus.us.bank-dns.com/Apps/DealMaintenance/Assets/AssetFacility_Transactions/FacilityTransactions/TransDetail.asp?parm=10759&amp;facility_trans_id=83584473&amp;" TargetMode="External"/><Relationship Id="rId1355" Type="http://schemas.openxmlformats.org/officeDocument/2006/relationships/hyperlink" Target="https://cdosuiteplus.us.bank-dns.com/Apps/DealMaintenance/Assets/AssetFacility_Transactions/FacilityTransactions/TransDetail.asp?parm=10759&amp;facility_trans_id=86267062&amp;" TargetMode="External"/><Relationship Id="rId1562" Type="http://schemas.openxmlformats.org/officeDocument/2006/relationships/hyperlink" Target="https://cdosuiteplus.us.bank-dns.com/Apps/DealMaintenance/Assets/AssetFacility_Transactions/Loans/AssetLoan_Transactions/Transactions/TransDetail.asp?parm=10759&amp;issue_trans_id=84053746&amp;" TargetMode="External"/><Relationship Id="rId2406" Type="http://schemas.openxmlformats.org/officeDocument/2006/relationships/hyperlink" Target="https://cdosuiteplus.us.bank-dns.com/Apps/DealMaintenance/Assets/AssetFacility_Transactions/Loans/AssetLoan_Transactions/Transactions/TransDetail.asp?parm=10759&amp;issue_trans_id=86044243&amp;" TargetMode="External"/><Relationship Id="rId2613" Type="http://schemas.openxmlformats.org/officeDocument/2006/relationships/hyperlink" Target="https://cdosuiteplus.us.bank-dns.com/Apps/DealMaintenance/Assets/AssetFacility_Transactions/Loans/AssetLoan_Transactions/Transactions/TransDetail.asp?parm=10759&amp;issue_trans_id=95247508&amp;" TargetMode="External"/><Relationship Id="rId1008" Type="http://schemas.openxmlformats.org/officeDocument/2006/relationships/hyperlink" Target="https://cdosuiteplus.us.bank-dns.com/Apps/DealMaintenance/Assets/AssetFacility_Transactions/Loans/AssetLoan_Transactions/Transactions/TransDetail.asp?parm=10759&amp;issue_trans_id=80492455&amp;" TargetMode="External"/><Relationship Id="rId1215" Type="http://schemas.openxmlformats.org/officeDocument/2006/relationships/hyperlink" Target="https://cdosuiteplus.us.bank-dns.com/Apps/DealMaintenance/Assets/AssetFacility_Transactions/FacilityTransactions/TransDetail.asp?parm=10759&amp;facility_trans_id=84452705&amp;" TargetMode="External"/><Relationship Id="rId1422" Type="http://schemas.openxmlformats.org/officeDocument/2006/relationships/hyperlink" Target="https://cdosuiteplus.us.bank-dns.com/Apps/DealMaintenance/Assets/AssetFacility_Transactions/Loans/AssetLoan_Transactions/Transactions/TransDetail.asp?parm=10759&amp;issue_trans_id=82715774&amp;" TargetMode="External"/><Relationship Id="rId2820" Type="http://schemas.openxmlformats.org/officeDocument/2006/relationships/hyperlink" Target="https://cdosuiteplus.us.bank-dns.com/Apps/DealMaintenance/Assets/AssetFacility_Transactions/Loans/AssetLoan_Transactions/Transactions/TransDetail.asp?parm=10759&amp;issue_trans_id=103358100&amp;" TargetMode="External"/><Relationship Id="rId61" Type="http://schemas.openxmlformats.org/officeDocument/2006/relationships/hyperlink" Target="https://cdosuiteplus.us.bank-dns.com/Apps/DealMaintenance/Transactions/NonIssueTransactions/EntTransItem.asp?&amp;parm=10759&amp;ent_trans_id=1876064&amp;" TargetMode="External"/><Relationship Id="rId3387" Type="http://schemas.openxmlformats.org/officeDocument/2006/relationships/hyperlink" Target="https://cdosuiteplus.us.bank-dns.com/Apps/DealMaintenance/Assets/AssetFacility_Transactions/FacilityTransactions/TransDetail.asp?parm=10759&amp;facility_trans_id=112824383&amp;" TargetMode="External"/><Relationship Id="rId2196" Type="http://schemas.openxmlformats.org/officeDocument/2006/relationships/hyperlink" Target="https://cdosuiteplus.us.bank-dns.com/Apps/DealMaintenance/Assets/AssetFacility_Transactions/FacilityTransactions/TransDetail.asp?parm=10759&amp;facility_trans_id=94372958&amp;" TargetMode="External"/><Relationship Id="rId3594" Type="http://schemas.openxmlformats.org/officeDocument/2006/relationships/hyperlink" Target="https://cdosuiteplus.us.bank-dns.com/Apps/DealMaintenance/Assets/AssetFacility_Transactions/FacilityTransactions/TransDetail.asp?parm=10759&amp;facility_trans_id=116350287&amp;" TargetMode="External"/><Relationship Id="rId168" Type="http://schemas.openxmlformats.org/officeDocument/2006/relationships/hyperlink" Target="https://cdosuiteplus.us.bank-dns.com/Apps/DealMaintenance/Assets/AssetFacility_Transactions/FacilityTransactions/TransDetail.asp?parm=10759&amp;facility_trans_id=66074979&amp;" TargetMode="External"/><Relationship Id="rId3247" Type="http://schemas.openxmlformats.org/officeDocument/2006/relationships/hyperlink" Target="https://cdosuiteplus.us.bank-dns.com/Apps/DealMaintenance/Assets/AssetFacility_Transactions/FacilityTransactions/TransDetail.asp?parm=10759&amp;facility_trans_id=110915308&amp;" TargetMode="External"/><Relationship Id="rId3454" Type="http://schemas.openxmlformats.org/officeDocument/2006/relationships/hyperlink" Target="https://cdosuiteplus.us.bank-dns.com/Apps/DealMaintenance/Assets/AssetFacility_Transactions/FacilityTransactions/TransDetail.asp?parm=10759&amp;facility_trans_id=113646048&amp;" TargetMode="External"/><Relationship Id="rId3661" Type="http://schemas.openxmlformats.org/officeDocument/2006/relationships/hyperlink" Target="https://cdosuiteplus.us.bank-dns.com/Apps/DealMaintenance/Assets/AssetFacility_Transactions/Loans/AssetLoan_Transactions/Transactions/TransDetail.asp?parm=10759&amp;issue_trans_id=116159358&amp;" TargetMode="External"/><Relationship Id="rId375" Type="http://schemas.openxmlformats.org/officeDocument/2006/relationships/hyperlink" Target="https://cdosuiteplus.us.bank-dns.com/Apps/DealMaintenance/Assets/AssetFacility_Transactions/Loans/AssetLoan_Transactions/Transactions/TransDetail.asp?parm=10759&amp;issue_trans_id=69821889&amp;" TargetMode="External"/><Relationship Id="rId582" Type="http://schemas.openxmlformats.org/officeDocument/2006/relationships/hyperlink" Target="https://cdosuiteplus.us.bank-dns.com/Apps/DealMaintenance/Assets/AssetFacility_Transactions/Loans/AssetLoan_Transactions/Transactions/TransDetail.asp?parm=10759&amp;issue_trans_id=73997468&amp;" TargetMode="External"/><Relationship Id="rId2056" Type="http://schemas.openxmlformats.org/officeDocument/2006/relationships/hyperlink" Target="https://cdosuiteplus.us.bank-dns.com/Apps/DealMaintenance/Assets/AssetFacility_Transactions/Loans/AssetLoan_Transactions/Transactions/TransDetail.asp?parm=10759&amp;issue_trans_id=80727139&amp;" TargetMode="External"/><Relationship Id="rId2263" Type="http://schemas.openxmlformats.org/officeDocument/2006/relationships/hyperlink" Target="https://cdosuiteplus.us.bank-dns.com/Apps/DealMaintenance/Assets/AssetFacility_Transactions/FacilityTransactions/TransDetail.asp?parm=10759&amp;facility_trans_id=93972971&amp;" TargetMode="External"/><Relationship Id="rId2470" Type="http://schemas.openxmlformats.org/officeDocument/2006/relationships/hyperlink" Target="https://cdosuiteplus.us.bank-dns.com/Apps/DealMaintenance/Assets/AssetFacility_Transactions/Loans/AssetLoan_Transactions/Transactions/TransDetail.asp?parm=10759&amp;issue_trans_id=95784505&amp;" TargetMode="External"/><Relationship Id="rId3107" Type="http://schemas.openxmlformats.org/officeDocument/2006/relationships/hyperlink" Target="https://cdosuiteplus.us.bank-dns.com/Apps/DealMaintenance/Assets/AssetFacility_Transactions/Loans/AssetLoan_Transactions/Transactions/TransDetail.asp?parm=10759&amp;issue_trans_id=106354745&amp;" TargetMode="External"/><Relationship Id="rId3314" Type="http://schemas.openxmlformats.org/officeDocument/2006/relationships/hyperlink" Target="https://cdosuiteplus.us.bank-dns.com/Apps/DealMaintenance/Assets/AssetFacility_Transactions/Loans/AssetLoan_Transactions/Transactions/TransDetail.asp?parm=10759&amp;issue_trans_id=106236630&amp;" TargetMode="External"/><Relationship Id="rId3521" Type="http://schemas.openxmlformats.org/officeDocument/2006/relationships/hyperlink" Target="https://cdosuiteplus.us.bank-dns.com/Apps/DealMaintenance/Assets/AssetFacility_Transactions/Loans/AssetLoan_Transactions/Transactions/TransDetail.asp?parm=10759&amp;issue_trans_id=113728346&amp;" TargetMode="External"/><Relationship Id="rId235" Type="http://schemas.openxmlformats.org/officeDocument/2006/relationships/hyperlink" Target="https://cdosuiteplus.us.bank-dns.com/Apps/DealMaintenance/Assets/AssetFacility_Transactions/FacilityTransactions/TransDetail.asp?parm=10759&amp;facility_trans_id=66891110&amp;" TargetMode="External"/><Relationship Id="rId442" Type="http://schemas.openxmlformats.org/officeDocument/2006/relationships/hyperlink" Target="https://cdosuiteplus.us.bank-dns.com/Apps/DealMaintenance/Assets/AssetFacility_Transactions/FacilityTransactions/TransDetail.asp?parm=10759&amp;facility_trans_id=70460606&amp;" TargetMode="External"/><Relationship Id="rId1072" Type="http://schemas.openxmlformats.org/officeDocument/2006/relationships/hyperlink" Target="https://cdosuiteplus.us.bank-dns.com/Apps/DealMaintenance/Assets/AssetFacility_Transactions/Loans/AssetLoan_Transactions/Transactions/TransDetail.asp?parm=10759&amp;issue_trans_id=81859828&amp;" TargetMode="External"/><Relationship Id="rId2123" Type="http://schemas.openxmlformats.org/officeDocument/2006/relationships/hyperlink" Target="https://cdosuiteplus.us.bank-dns.com/Apps/DealMaintenance/Assets/AssetFacility_Transactions/FacilityTransactions/TransDetail.asp?parm=10759&amp;facility_trans_id=92761980&amp;" TargetMode="External"/><Relationship Id="rId2330" Type="http://schemas.openxmlformats.org/officeDocument/2006/relationships/hyperlink" Target="https://cdosuiteplus.us.bank-dns.com/Apps/DealMaintenance/Assets/AssetFacility_Transactions/Loans/AssetLoan_Transactions/Transactions/TransDetail.asp?parm=10759&amp;issue_trans_id=93879557&amp;" TargetMode="External"/><Relationship Id="rId302" Type="http://schemas.openxmlformats.org/officeDocument/2006/relationships/hyperlink" Target="https://cdosuiteplus.us.bank-dns.com/Apps/DealMaintenance/Assets/AssetFacility_Transactions/Loans/AssetLoan_Transactions/Transactions/TransDetail.asp?parm=10759&amp;issue_trans_id=66754490&amp;" TargetMode="External"/><Relationship Id="rId4088" Type="http://schemas.openxmlformats.org/officeDocument/2006/relationships/hyperlink" Target="https://cdosuiteplus.us.bank-dns.com/Apps/DealMaintenance/Assets/AssetFacility_Transactions/FacilityTransactions/TransDetail.asp?parm=10759&amp;facility_trans_id=124507950&amp;" TargetMode="External"/><Relationship Id="rId4295" Type="http://schemas.openxmlformats.org/officeDocument/2006/relationships/hyperlink" Target="https://cdosuiteplus.us.bank-dns.com/Apps/DealMaintenance/Assets/AssetFacility_Transactions/Loans/AssetLoan_Transactions/Transactions/TransDetail.asp?parm=10759&amp;issue_trans_id=126638434&amp;" TargetMode="External"/><Relationship Id="rId1889" Type="http://schemas.openxmlformats.org/officeDocument/2006/relationships/hyperlink" Target="https://cdosuiteplus.us.bank-dns.com/Apps/DealMaintenance/Assets/AssetFacility_Transactions/Loans/AssetLoan_Transactions/Transactions/TransDetail.asp?parm=10759&amp;issue_trans_id=89435440&amp;" TargetMode="External"/><Relationship Id="rId4155" Type="http://schemas.openxmlformats.org/officeDocument/2006/relationships/hyperlink" Target="https://cdosuiteplus.us.bank-dns.com/Apps/DealMaintenance/Assets/AssetFacility_Transactions/Loans/AssetLoan_Transactions/Transactions/TransDetail.asp?parm=10759&amp;issue_trans_id=123226004&amp;" TargetMode="External"/><Relationship Id="rId1749" Type="http://schemas.openxmlformats.org/officeDocument/2006/relationships/hyperlink" Target="https://cdosuiteplus.us.bank-dns.com/Apps/DealMaintenance/Assets/AssetFacility_Transactions/FacilityTransactions/TransDetail.asp?parm=10759&amp;facility_trans_id=89449120&amp;" TargetMode="External"/><Relationship Id="rId1956" Type="http://schemas.openxmlformats.org/officeDocument/2006/relationships/hyperlink" Target="https://cdosuiteplus.us.bank-dns.com/Apps/DealMaintenance/Assets/AssetFacility_Transactions/Loans/AssetLoan_Transactions/Transactions/TransDetail.asp?parm=10759&amp;issue_trans_id=90501604&amp;" TargetMode="External"/><Relationship Id="rId3171" Type="http://schemas.openxmlformats.org/officeDocument/2006/relationships/hyperlink" Target="https://cdosuiteplus.us.bank-dns.com/Apps/DealMaintenance/Assets/AssetFacility_Transactions/Loans/AssetLoan_Transactions/Transactions/TransDetail.asp?parm=10759&amp;issue_trans_id=108140949&amp;" TargetMode="External"/><Relationship Id="rId4015" Type="http://schemas.openxmlformats.org/officeDocument/2006/relationships/hyperlink" Target="https://cdosuiteplus.us.bank-dns.com/Apps/DealMaintenance/Assets/AssetFacility_Transactions/FacilityTransactions/TransDetail.asp?parm=10759&amp;facility_trans_id=123225654&amp;" TargetMode="External"/><Relationship Id="rId1609" Type="http://schemas.openxmlformats.org/officeDocument/2006/relationships/hyperlink" Target="https://cdosuiteplus.us.bank-dns.com/Apps/DealMaintenance/Assets/AssetFacility_Transactions/Loans/AssetLoan_Transactions/Transactions/TransDetail.asp?parm=10759&amp;issue_trans_id=86649386&amp;" TargetMode="External"/><Relationship Id="rId1816" Type="http://schemas.openxmlformats.org/officeDocument/2006/relationships/hyperlink" Target="https://cdosuiteplus.us.bank-dns.com/Apps/DealMaintenance/Assets/AssetFacility_Transactions/Loans/AssetLoan_Transactions/Transactions/TransDetail.asp?parm=10759&amp;issue_trans_id=90113278&amp;" TargetMode="External"/><Relationship Id="rId4222" Type="http://schemas.openxmlformats.org/officeDocument/2006/relationships/hyperlink" Target="https://cdosuiteplus.us.bank-dns.com/Apps/DealMaintenance/Assets/AssetFacility_Transactions/Loans/AssetLoan_Transactions/Transactions/TransDetail.asp?parm=10759&amp;issue_trans_id=125673284&amp;" TargetMode="External"/><Relationship Id="rId3031" Type="http://schemas.openxmlformats.org/officeDocument/2006/relationships/hyperlink" Target="https://cdosuiteplus.us.bank-dns.com/Apps/DealMaintenance/Assets/AssetFacility_Transactions/FacilityTransactions/TransDetail.asp?parm=10759&amp;facility_trans_id=106735214&amp;" TargetMode="External"/><Relationship Id="rId3988" Type="http://schemas.openxmlformats.org/officeDocument/2006/relationships/hyperlink" Target="https://cdosuiteplus.us.bank-dns.com/Apps/DealMaintenance/Assets/AssetFacility_Transactions/FacilityTransactions/TransDetail.asp?parm=10759&amp;facility_trans_id=122739482&amp;" TargetMode="External"/><Relationship Id="rId2797" Type="http://schemas.openxmlformats.org/officeDocument/2006/relationships/hyperlink" Target="https://cdosuiteplus.us.bank-dns.com/Apps/DealMaintenance/Assets/AssetFacility_Transactions/Loans/AssetLoan_Transactions/Transactions/TransDetail.asp?parm=10759&amp;issue_trans_id=101192270&amp;" TargetMode="External"/><Relationship Id="rId3848" Type="http://schemas.openxmlformats.org/officeDocument/2006/relationships/hyperlink" Target="https://cdosuiteplus.us.bank-dns.com/Apps/DealMaintenance/Assets/AssetFacility_Transactions/Loans/AssetLoan_Transactions/Transactions/TransDetail.asp?parm=10759&amp;issue_trans_id=115734908&amp;" TargetMode="External"/><Relationship Id="rId769" Type="http://schemas.openxmlformats.org/officeDocument/2006/relationships/hyperlink" Target="https://cdosuiteplus.us.bank-dns.com/Apps/DealMaintenance/Assets/AssetFacility_Transactions/FacilityTransactions/TransDetail.asp?parm=10759&amp;facility_trans_id=77471033&amp;" TargetMode="External"/><Relationship Id="rId976" Type="http://schemas.openxmlformats.org/officeDocument/2006/relationships/hyperlink" Target="https://cdosuiteplus.us.bank-dns.com/Apps/DealMaintenance/Assets/AssetFacility_Transactions/FacilityTransactions/TransDetail.asp?parm=10759&amp;facility_trans_id=78407490&amp;" TargetMode="External"/><Relationship Id="rId1399" Type="http://schemas.openxmlformats.org/officeDocument/2006/relationships/hyperlink" Target="https://cdosuiteplus.us.bank-dns.com/Apps/DealMaintenance/Assets/AssetFacility_Transactions/Loans/AssetLoan_Transactions/Transactions/TransDetail.asp?parm=10759&amp;issue_trans_id=79837551&amp;" TargetMode="External"/><Relationship Id="rId2657" Type="http://schemas.openxmlformats.org/officeDocument/2006/relationships/hyperlink" Target="https://cdosuiteplus.us.bank-dns.com/Apps/DealMaintenance/Assets/AssetFacility_Transactions/Loans/AssetLoan_Transactions/Transactions/TransDetail.asp?parm=10759&amp;issue_trans_id=99669941&amp;" TargetMode="External"/><Relationship Id="rId629" Type="http://schemas.openxmlformats.org/officeDocument/2006/relationships/hyperlink" Target="https://cdosuiteplus.us.bank-dns.com/Apps/DealMaintenance/Assets/AssetFacility_Transactions/Loans/AssetLoan_Transactions/Transactions/TransDetail.asp?parm=10759&amp;issue_trans_id=73229661&amp;" TargetMode="External"/><Relationship Id="rId1259" Type="http://schemas.openxmlformats.org/officeDocument/2006/relationships/hyperlink" Target="https://cdosuiteplus.us.bank-dns.com/Apps/DealMaintenance/Assets/AssetFacility_Transactions/Loans/AssetLoan_Transactions/Transactions/TransDetail.asp?parm=10759&amp;issue_trans_id=84606645&amp;" TargetMode="External"/><Relationship Id="rId1466" Type="http://schemas.openxmlformats.org/officeDocument/2006/relationships/hyperlink" Target="https://cdosuiteplus.us.bank-dns.com/Apps/DealMaintenance/Assets/AssetFacility_Transactions/Loans/AssetLoan_Transactions/Transactions/TransDetail.asp?parm=10759&amp;issue_trans_id=79957787&amp;" TargetMode="External"/><Relationship Id="rId2864" Type="http://schemas.openxmlformats.org/officeDocument/2006/relationships/hyperlink" Target="https://cdosuiteplus.us.bank-dns.com/Apps/DealMaintenance/Assets/AssetFacility_Transactions/Loans/AssetLoan_Transactions/Transactions/TransDetail.asp?parm=10759&amp;issue_trans_id=103858120&amp;" TargetMode="External"/><Relationship Id="rId3708" Type="http://schemas.openxmlformats.org/officeDocument/2006/relationships/hyperlink" Target="https://cdosuiteplus.us.bank-dns.com/Apps/DealMaintenance/Assets/AssetFacility_Transactions/Loans/AssetLoan_Transactions/Transactions/TransDetail.asp?parm=10759&amp;issue_trans_id=117431195&amp;" TargetMode="External"/><Relationship Id="rId3915" Type="http://schemas.openxmlformats.org/officeDocument/2006/relationships/hyperlink" Target="https://cdosuiteplus.us.bank-dns.com/Apps/DealMaintenance/Assets/AssetFacility_Transactions/FacilityTransactions/TransDetail.asp?parm=10759&amp;facility_trans_id=121712579&amp;" TargetMode="External"/><Relationship Id="rId836" Type="http://schemas.openxmlformats.org/officeDocument/2006/relationships/hyperlink" Target="https://cdosuiteplus.us.bank-dns.com/Apps/DealMaintenance/Assets/AssetFacility_Transactions/Loans/AssetLoan_Transactions/Transactions/TransDetail.asp?parm=10759&amp;issue_trans_id=73918064&amp;" TargetMode="External"/><Relationship Id="rId1119" Type="http://schemas.openxmlformats.org/officeDocument/2006/relationships/hyperlink" Target="https://cdosuiteplus.us.bank-dns.com/Apps/DealMaintenance/Assets/AssetFacility_Transactions/FacilityTransactions/TransDetail.asp?parm=10759&amp;facility_trans_id=83060400&amp;" TargetMode="External"/><Relationship Id="rId1673" Type="http://schemas.openxmlformats.org/officeDocument/2006/relationships/hyperlink" Target="https://cdosuiteplus.us.bank-dns.com/Apps/DealMaintenance/Transactions/NonIssueTransactions/EntTransItem.asp?&amp;parm=10759&amp;ent_trans_id=2379306&amp;" TargetMode="External"/><Relationship Id="rId1880" Type="http://schemas.openxmlformats.org/officeDocument/2006/relationships/hyperlink" Target="https://cdosuiteplus.us.bank-dns.com/Apps/DealMaintenance/Assets/AssetFacility_Transactions/Loans/AssetLoan_Transactions/Transactions/TransDetail.asp?parm=10759&amp;issue_trans_id=88644639&amp;" TargetMode="External"/><Relationship Id="rId2517" Type="http://schemas.openxmlformats.org/officeDocument/2006/relationships/hyperlink" Target="https://cdosuiteplus.us.bank-dns.com/Apps/DealMaintenance/Assets/AssetFacility_Transactions/FacilityTransactions/TransDetail.asp?parm=10759&amp;facility_trans_id=97807221&amp;" TargetMode="External"/><Relationship Id="rId2724" Type="http://schemas.openxmlformats.org/officeDocument/2006/relationships/hyperlink" Target="https://cdosuiteplus.us.bank-dns.com/Apps/DealMaintenance/Assets/AssetFacility_Transactions/Loans/AssetLoan_Transactions/Transactions/TransDetail.asp?parm=10759&amp;issue_trans_id=100435627&amp;" TargetMode="External"/><Relationship Id="rId2931" Type="http://schemas.openxmlformats.org/officeDocument/2006/relationships/hyperlink" Target="https://cdosuiteplus.us.bank-dns.com/Apps/DealMaintenance/Assets/AssetFacility_Transactions/Loans/AssetLoan_Transactions/Transactions/TransDetail.asp?parm=10759&amp;issue_trans_id=104088875&amp;" TargetMode="External"/><Relationship Id="rId903" Type="http://schemas.openxmlformats.org/officeDocument/2006/relationships/hyperlink" Target="https://cdosuiteplus.us.bank-dns.com/Apps/DealMaintenance/Assets/AssetFacility_Transactions/FacilityTransactions/TransDetail.asp?parm=10759&amp;facility_trans_id=79605762&amp;" TargetMode="External"/><Relationship Id="rId1326" Type="http://schemas.openxmlformats.org/officeDocument/2006/relationships/hyperlink" Target="https://cdosuiteplus.us.bank-dns.com/Apps/DealMaintenance/Assets/AssetFacility_Transactions/FacilityTransactions/TransDetail.asp?parm=10759&amp;facility_trans_id=84637960&amp;" TargetMode="External"/><Relationship Id="rId1533" Type="http://schemas.openxmlformats.org/officeDocument/2006/relationships/hyperlink" Target="https://cdosuiteplus.us.bank-dns.com/Apps/DealMaintenance/Assets/AssetFacility_Transactions/Loans/AssetLoan_Transactions/Transactions/TransDetail.asp?parm=10759&amp;issue_trans_id=79113749&amp;" TargetMode="External"/><Relationship Id="rId1740" Type="http://schemas.openxmlformats.org/officeDocument/2006/relationships/hyperlink" Target="https://cdosuiteplus.us.bank-dns.com/Apps/DealMaintenance/Assets/AssetFacility_Transactions/FacilityTransactions/TransDetail.asp?parm=10759&amp;facility_trans_id=89139966&amp;" TargetMode="External"/><Relationship Id="rId32" Type="http://schemas.openxmlformats.org/officeDocument/2006/relationships/hyperlink" Target="https://cdosuiteplus.us.bank-dns.com/Apps/DealMaintenance/Assets/AssetFacility_Transactions/Loans/AssetLoan_Transactions/Transactions/TransDetail.asp?parm=10759&amp;issue_trans_id=63047286&amp;" TargetMode="External"/><Relationship Id="rId1600" Type="http://schemas.openxmlformats.org/officeDocument/2006/relationships/hyperlink" Target="https://cdosuiteplus.us.bank-dns.com/Apps/DealMaintenance/Assets/AssetFacility_Transactions/Loans/AssetLoan_Transactions/Transactions/TransDetail.asp?parm=10759&amp;issue_trans_id=82435935&amp;" TargetMode="External"/><Relationship Id="rId3498" Type="http://schemas.openxmlformats.org/officeDocument/2006/relationships/hyperlink" Target="https://cdosuiteplus.us.bank-dns.com/Apps/DealMaintenance/Assets/AssetFacility_Transactions/FacilityTransactions/TransDetail.asp?parm=10759&amp;facility_trans_id=114686249&amp;" TargetMode="External"/><Relationship Id="rId3358" Type="http://schemas.openxmlformats.org/officeDocument/2006/relationships/hyperlink" Target="https://cdosuiteplus.us.bank-dns.com/Apps/DealMaintenance/Assets/AssetFacility_Transactions/Loans/AssetLoan_Transactions/Transactions/TransDetail.asp?parm=10759&amp;issue_trans_id=111321029&amp;" TargetMode="External"/><Relationship Id="rId3565" Type="http://schemas.openxmlformats.org/officeDocument/2006/relationships/hyperlink" Target="https://cdosuiteplus.us.bank-dns.com/Apps/DealMaintenance/Assets/AssetFacility_Transactions/FacilityTransactions/TransDetail.asp?parm=10759&amp;facility_trans_id=116000681&amp;" TargetMode="External"/><Relationship Id="rId3772" Type="http://schemas.openxmlformats.org/officeDocument/2006/relationships/hyperlink" Target="https://cdosuiteplus.us.bank-dns.com/Apps/DealMaintenance/Assets/AssetFacility_Transactions/Loans/AssetLoan_Transactions/Transactions/TransDetail.asp?parm=10759&amp;issue_trans_id=117099432&amp;" TargetMode="External"/><Relationship Id="rId279" Type="http://schemas.openxmlformats.org/officeDocument/2006/relationships/hyperlink" Target="https://cdosuiteplus.us.bank-dns.com/Apps/DealMaintenance/Assets/AssetFacility_Transactions/Loans/AssetLoan_Transactions/Transactions/TransDetail.asp?parm=10759&amp;issue_trans_id=66739681&amp;" TargetMode="External"/><Relationship Id="rId486" Type="http://schemas.openxmlformats.org/officeDocument/2006/relationships/hyperlink" Target="https://cdosuiteplus.us.bank-dns.com/Apps/DealMaintenance/Assets/AssetFacility_Transactions/Loans/AssetLoan_Transactions/Transactions/TransDetail.asp?parm=10759&amp;issue_trans_id=71360070&amp;" TargetMode="External"/><Relationship Id="rId693" Type="http://schemas.openxmlformats.org/officeDocument/2006/relationships/hyperlink" Target="https://cdosuiteplus.us.bank-dns.com/Apps/DealMaintenance/Assets/AssetFacility_Transactions/Loans/AssetLoan_Transactions/Transactions/TransDetail.asp?parm=10759&amp;issue_trans_id=75707866&amp;" TargetMode="External"/><Relationship Id="rId2167" Type="http://schemas.openxmlformats.org/officeDocument/2006/relationships/hyperlink" Target="https://cdosuiteplus.us.bank-dns.com/Apps/DealMaintenance/Assets/AssetFacility_Transactions/Loans/AssetLoan_Transactions/Transactions/TransDetail.asp?parm=10759&amp;issue_trans_id=91747272&amp;" TargetMode="External"/><Relationship Id="rId2374" Type="http://schemas.openxmlformats.org/officeDocument/2006/relationships/hyperlink" Target="https://cdosuiteplus.us.bank-dns.com/Apps/DealMaintenance/Assets/AssetFacility_Transactions/Loans/AssetLoan_Transactions/Transactions/TransDetail.asp?parm=10759&amp;issue_trans_id=91971065&amp;" TargetMode="External"/><Relationship Id="rId2581" Type="http://schemas.openxmlformats.org/officeDocument/2006/relationships/hyperlink" Target="https://cdosuiteplus.us.bank-dns.com/Apps/DealMaintenance/Assets/AssetFacility_Transactions/Loans/AssetLoan_Transactions/Transactions/TransDetail.asp?parm=10759&amp;issue_trans_id=91030221&amp;" TargetMode="External"/><Relationship Id="rId3218" Type="http://schemas.openxmlformats.org/officeDocument/2006/relationships/hyperlink" Target="https://cdosuiteplus.us.bank-dns.com/Apps/DealMaintenance/Assets/AssetFacility_Transactions/Loans/AssetLoan_Transactions/Transactions/TransDetail.asp?parm=10759&amp;issue_trans_id=106976679&amp;" TargetMode="External"/><Relationship Id="rId3425" Type="http://schemas.openxmlformats.org/officeDocument/2006/relationships/hyperlink" Target="https://cdosuiteplus.us.bank-dns.com/Apps/DealMaintenance/Assets/AssetFacility_Transactions/Loans/AssetLoan_Transactions/Transactions/TransDetail.asp?parm=10759&amp;issue_trans_id=112885017&amp;" TargetMode="External"/><Relationship Id="rId3632" Type="http://schemas.openxmlformats.org/officeDocument/2006/relationships/hyperlink" Target="https://cdosuiteplus.us.bank-dns.com/Apps/DealMaintenance/Assets/AssetFacility_Transactions/FacilityTransactions/TransDetail.asp?parm=10759&amp;facility_trans_id=116832182&amp;" TargetMode="External"/><Relationship Id="rId139" Type="http://schemas.openxmlformats.org/officeDocument/2006/relationships/hyperlink" Target="https://cdosuiteplus.us.bank-dns.com/Apps/DealMaintenance/Assets/AssetFacility_Transactions/Loans/AssetLoan_Transactions/Transactions/TransDetail.asp?parm=10759&amp;issue_trans_id=64181556&amp;" TargetMode="External"/><Relationship Id="rId346" Type="http://schemas.openxmlformats.org/officeDocument/2006/relationships/hyperlink" Target="https://cdosuiteplus.us.bank-dns.com/Apps/DealMaintenance/Transactions/NonIssueTransactions/EntTransItem.asp?&amp;parm=10759&amp;ent_trans_id=1973064&amp;" TargetMode="External"/><Relationship Id="rId553" Type="http://schemas.openxmlformats.org/officeDocument/2006/relationships/hyperlink" Target="https://cdosuiteplus.us.bank-dns.com/Apps/DealMaintenance/Assets/AssetFacility_Transactions/Loans/AssetLoan_Transactions/Transactions/TransDetail.asp?parm=10759&amp;issue_trans_id=73222956&amp;" TargetMode="External"/><Relationship Id="rId760" Type="http://schemas.openxmlformats.org/officeDocument/2006/relationships/hyperlink" Target="https://cdosuiteplus.us.bank-dns.com/Apps/DealMaintenance/Assets/AssetFacility_Transactions/Loans/AssetLoan_Transactions/Transactions/TransDetail.asp?parm=10759&amp;issue_trans_id=75938062&amp;" TargetMode="External"/><Relationship Id="rId1183" Type="http://schemas.openxmlformats.org/officeDocument/2006/relationships/hyperlink" Target="https://cdosuiteplus.us.bank-dns.com/Apps/DealMaintenance/Assets/AssetFacility_Transactions/Loans/AssetLoan_Transactions/Transactions/TransDetail.asp?parm=10759&amp;issue_trans_id=83656034&amp;" TargetMode="External"/><Relationship Id="rId1390" Type="http://schemas.openxmlformats.org/officeDocument/2006/relationships/hyperlink" Target="https://cdosuiteplus.us.bank-dns.com/Apps/DealMaintenance/Assets/AssetFacility_Transactions/FacilityTransactions/TransDetail.asp?parm=10759&amp;facility_trans_id=86384994&amp;" TargetMode="External"/><Relationship Id="rId2027" Type="http://schemas.openxmlformats.org/officeDocument/2006/relationships/hyperlink" Target="https://cdosuiteplus.us.bank-dns.com/Apps/DealMaintenance/Assets/AssetFacility_Transactions/Loans/AssetLoan_Transactions/Transactions/TransDetail.asp?parm=10759&amp;issue_trans_id=80285154&amp;" TargetMode="External"/><Relationship Id="rId2234" Type="http://schemas.openxmlformats.org/officeDocument/2006/relationships/hyperlink" Target="https://cdosuiteplus.us.bank-dns.com/Apps/DealMaintenance/Assets/AssetFacility_Transactions/FacilityTransactions/TransDetail.asp?parm=10759&amp;facility_trans_id=94383528&amp;" TargetMode="External"/><Relationship Id="rId2441" Type="http://schemas.openxmlformats.org/officeDocument/2006/relationships/hyperlink" Target="https://cdosuiteplus.us.bank-dns.com/Apps/DealMaintenance/Assets/AssetFacility_Transactions/Loans/AssetLoan_Transactions/Transactions/TransDetail.asp?parm=10759&amp;issue_trans_id=91975060&amp;" TargetMode="External"/><Relationship Id="rId206" Type="http://schemas.openxmlformats.org/officeDocument/2006/relationships/hyperlink" Target="https://cdosuiteplus.us.bank-dns.com/Apps/DealMaintenance/Assets/AssetFacility_Transactions/Loans/AssetLoan_Transactions/Transactions/TransDetail.asp?parm=10759&amp;issue_trans_id=66168325&amp;" TargetMode="External"/><Relationship Id="rId413" Type="http://schemas.openxmlformats.org/officeDocument/2006/relationships/hyperlink" Target="https://cdosuiteplus.us.bank-dns.com/Apps/DealMaintenance/Assets/AssetFacility_Transactions/Loans/AssetLoan_Transactions/Transactions/TransDetail.asp?parm=10759&amp;issue_trans_id=70396550&amp;" TargetMode="External"/><Relationship Id="rId1043" Type="http://schemas.openxmlformats.org/officeDocument/2006/relationships/hyperlink" Target="https://cdosuiteplus.us.bank-dns.com/Apps/DealMaintenance/Assets/AssetFacility_Transactions/FacilityTransactions/TransDetail.asp?parm=10759&amp;facility_trans_id=81992543&amp;" TargetMode="External"/><Relationship Id="rId4199" Type="http://schemas.openxmlformats.org/officeDocument/2006/relationships/hyperlink" Target="https://cdosuiteplus.us.bank-dns.com/Apps/DealMaintenance/Assets/AssetFacility_Transactions/FacilityTransactions/TransDetail.asp?parm=10759&amp;facility_trans_id=126083175&amp;" TargetMode="External"/><Relationship Id="rId620" Type="http://schemas.openxmlformats.org/officeDocument/2006/relationships/hyperlink" Target="https://cdosuiteplus.us.bank-dns.com/Apps/DealMaintenance/Assets/AssetFacility_Transactions/Loans/AssetLoan_Transactions/Transactions/TransDetail.asp?parm=10759&amp;issue_trans_id=70787432&amp;" TargetMode="External"/><Relationship Id="rId1250" Type="http://schemas.openxmlformats.org/officeDocument/2006/relationships/hyperlink" Target="https://cdosuiteplus.us.bank-dns.com/Apps/DealMaintenance/Assets/AssetFacility_Transactions/FacilityTransactions/TransDetail.asp?parm=10759&amp;facility_trans_id=83287809&amp;" TargetMode="External"/><Relationship Id="rId2301" Type="http://schemas.openxmlformats.org/officeDocument/2006/relationships/hyperlink" Target="https://cdosuiteplus.us.bank-dns.com/Apps/DealMaintenance/Assets/AssetFacility_Transactions/Loans/AssetLoan_Transactions/Transactions/TransDetail.asp?parm=10759&amp;issue_trans_id=93073823&amp;" TargetMode="External"/><Relationship Id="rId4059" Type="http://schemas.openxmlformats.org/officeDocument/2006/relationships/hyperlink" Target="https://cdosuiteplus.us.bank-dns.com/Apps/DealMaintenance/Assets/AssetFacility_Transactions/Loans/AssetLoan_Transactions/Transactions/TransDetail.asp?parm=10759&amp;issue_trans_id=116833916&amp;" TargetMode="External"/><Relationship Id="rId1110" Type="http://schemas.openxmlformats.org/officeDocument/2006/relationships/hyperlink" Target="https://cdosuiteplus.us.bank-dns.com/Apps/DealMaintenance/Assets/AssetFacility_Transactions/Loans/AssetLoan_Transactions/Transactions/TransDetail.asp?parm=10759&amp;issue_trans_id=81030554&amp;" TargetMode="External"/><Relationship Id="rId4266" Type="http://schemas.openxmlformats.org/officeDocument/2006/relationships/hyperlink" Target="https://cdosuiteplus.us.bank-dns.com/Apps/DealMaintenance/Assets/AssetFacility_Transactions/Loans/AssetLoan_Transactions/Transactions/TransDetail.asp?parm=10759&amp;issue_trans_id=127633882&amp;" TargetMode="External"/><Relationship Id="rId1927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582&amp;" TargetMode="External"/><Relationship Id="rId3075" Type="http://schemas.openxmlformats.org/officeDocument/2006/relationships/hyperlink" Target="https://cdosuiteplus.us.bank-dns.com/Apps/DealMaintenance/Assets/AssetFacility_Transactions/Loans/AssetLoan_Transactions/Transactions/TransDetail.asp?parm=10759&amp;issue_trans_id=105248504&amp;" TargetMode="External"/><Relationship Id="rId3282" Type="http://schemas.openxmlformats.org/officeDocument/2006/relationships/hyperlink" Target="https://cdosuiteplus.us.bank-dns.com/Apps/DealMaintenance/Assets/AssetFacility_Transactions/Loans/AssetLoan_Transactions/Transactions/TransDetail.asp?parm=10759&amp;issue_trans_id=111430295&amp;" TargetMode="External"/><Relationship Id="rId4126" Type="http://schemas.openxmlformats.org/officeDocument/2006/relationships/hyperlink" Target="https://cdosuiteplus.us.bank-dns.com/Apps/DealMaintenance/Assets/AssetFacility_Transactions/Loans/AssetLoan_Transactions/Transactions/TransDetail.asp?parm=10759&amp;issue_trans_id=123303521&amp;" TargetMode="External"/><Relationship Id="rId2091" Type="http://schemas.openxmlformats.org/officeDocument/2006/relationships/hyperlink" Target="https://cdosuiteplus.us.bank-dns.com/Apps/DealMaintenance/Assets/AssetFacility_Transactions/Loans/AssetLoan_Transactions/Transactions/TransDetail.asp?parm=10759&amp;issue_trans_id=91568283&amp;" TargetMode="External"/><Relationship Id="rId3142" Type="http://schemas.openxmlformats.org/officeDocument/2006/relationships/hyperlink" Target="https://cdosuiteplus.us.bank-dns.com/Apps/DealMaintenance/Assets/AssetFacility_Transactions/Loans/AssetLoan_Transactions/Transactions/TransDetail.asp?parm=10759&amp;issue_trans_id=107324681&amp;" TargetMode="External"/><Relationship Id="rId270" Type="http://schemas.openxmlformats.org/officeDocument/2006/relationships/hyperlink" Target="https://cdosuiteplus.us.bank-dns.com/Apps/DealMaintenance/Assets/AssetFacility_Transactions/Loans/AssetLoan_Transactions/Transactions/TransDetail.asp?parm=10759&amp;issue_trans_id=66572622&amp;" TargetMode="External"/><Relationship Id="rId3002" Type="http://schemas.openxmlformats.org/officeDocument/2006/relationships/hyperlink" Target="https://cdosuiteplus.us.bank-dns.com/Apps/DealMaintenance/Assets/AssetFacility_Transactions/FacilityTransactions/TransDetail.asp?parm=10759&amp;facility_trans_id=105689244&amp;" TargetMode="External"/><Relationship Id="rId130" Type="http://schemas.openxmlformats.org/officeDocument/2006/relationships/hyperlink" Target="https://cdosuiteplus.us.bank-dns.com/Apps/DealMaintenance/Assets/AssetFacility_Transactions/FacilityTransactions/TransDetail.asp?parm=10759&amp;facility_trans_id=65156002&amp;" TargetMode="External"/><Relationship Id="rId3959" Type="http://schemas.openxmlformats.org/officeDocument/2006/relationships/hyperlink" Target="https://cdosuiteplus.us.bank-dns.com/Apps/DealMaintenance/Assets/AssetFacility_Transactions/Loans/AssetLoan_Transactions/Transactions/TransDetail.asp?parm=10759&amp;issue_trans_id=122485468&amp;" TargetMode="External"/><Relationship Id="rId2768" Type="http://schemas.openxmlformats.org/officeDocument/2006/relationships/hyperlink" Target="https://cdosuiteplus.us.bank-dns.com/Apps/DealMaintenance/Assets/AssetFacility_Transactions/FacilityTransactions/TransDetail.asp?parm=10759&amp;facility_trans_id=102664890&amp;" TargetMode="External"/><Relationship Id="rId2975" Type="http://schemas.openxmlformats.org/officeDocument/2006/relationships/hyperlink" Target="https://cdosuiteplus.us.bank-dns.com/Apps/DealMaintenance/Assets/AssetFacility_Transactions/Loans/AssetLoan_Transactions/Transactions/TransDetail.asp?parm=10759&amp;issue_trans_id=101884280&amp;" TargetMode="External"/><Relationship Id="rId3819" Type="http://schemas.openxmlformats.org/officeDocument/2006/relationships/hyperlink" Target="https://cdosuiteplus.us.bank-dns.com/Apps/DealMaintenance/Assets/AssetFacility_Transactions/Loans/AssetLoan_Transactions/Transactions/TransDetail.asp?parm=10759&amp;issue_trans_id=120690669&amp;" TargetMode="External"/><Relationship Id="rId947" Type="http://schemas.openxmlformats.org/officeDocument/2006/relationships/hyperlink" Target="https://cdosuiteplus.us.bank-dns.com/Apps/DealMaintenance/Assets/AssetFacility_Transactions/FacilityTransactions/TransDetail.asp?parm=10759&amp;facility_trans_id=80593227&amp;" TargetMode="External"/><Relationship Id="rId1577" Type="http://schemas.openxmlformats.org/officeDocument/2006/relationships/hyperlink" Target="https://cdosuiteplus.us.bank-dns.com/Apps/DealMaintenance/Assets/AssetFacility_Transactions/FacilityTransactions/TransDetail.asp?parm=10759&amp;facility_trans_id=86276561&amp;" TargetMode="External"/><Relationship Id="rId1784" Type="http://schemas.openxmlformats.org/officeDocument/2006/relationships/hyperlink" Target="https://cdosuiteplus.us.bank-dns.com/Apps/DealMaintenance/Assets/AssetFacility_Transactions/Loans/AssetLoan_Transactions/Transactions/TransDetail.asp?parm=10759&amp;issue_trans_id=86191798&amp;" TargetMode="External"/><Relationship Id="rId1991" Type="http://schemas.openxmlformats.org/officeDocument/2006/relationships/hyperlink" Target="https://cdosuiteplus.us.bank-dns.com/Apps/DealMaintenance/Assets/AssetFacility_Transactions/Loans/AssetLoan_Transactions/Transactions/TransDetail.asp?parm=10759&amp;issue_trans_id=91935310&amp;" TargetMode="External"/><Relationship Id="rId2628" Type="http://schemas.openxmlformats.org/officeDocument/2006/relationships/hyperlink" Target="https://cdosuiteplus.us.bank-dns.com/Apps/DealMaintenance/Assets/AssetFacility_Transactions/FacilityTransactions/TransDetail.asp?parm=10759&amp;facility_trans_id=99816068&amp;" TargetMode="External"/><Relationship Id="rId2835" Type="http://schemas.openxmlformats.org/officeDocument/2006/relationships/hyperlink" Target="https://cdosuiteplus.us.bank-dns.com/Apps/DealMaintenance/Assets/AssetFacility_Transactions/FacilityTransactions/TransDetail.asp?parm=10759&amp;facility_trans_id=103673804&amp;" TargetMode="External"/><Relationship Id="rId4190" Type="http://schemas.openxmlformats.org/officeDocument/2006/relationships/hyperlink" Target="https://cdosuiteplus.us.bank-dns.com/Apps/DealMaintenance/Assets/AssetFacility_Transactions/FacilityTransactions/TransDetail.asp?parm=10759&amp;facility_trans_id=126121581&amp;" TargetMode="External"/><Relationship Id="rId76" Type="http://schemas.openxmlformats.org/officeDocument/2006/relationships/hyperlink" Target="https://cdosuiteplus.us.bank-dns.com/Apps/DealMaintenance/Assets/AssetFacility_Transactions/Loans/AssetLoan_Transactions/Transactions/TransDetail.asp?parm=10759&amp;issue_trans_id=64178627&amp;" TargetMode="External"/><Relationship Id="rId807" Type="http://schemas.openxmlformats.org/officeDocument/2006/relationships/hyperlink" Target="https://cdosuiteplus.us.bank-dns.com/Apps/DealMaintenance/Assets/AssetFacility_Transactions/Loans/AssetLoan_Transactions/Transactions/TransDetail.asp?parm=10759&amp;issue_trans_id=76591330&amp;" TargetMode="External"/><Relationship Id="rId1437" Type="http://schemas.openxmlformats.org/officeDocument/2006/relationships/hyperlink" Target="https://cdosuiteplus.us.bank-dns.com/Apps/DealMaintenance/Assets/AssetFacility_Transactions/Loans/AssetLoan_Transactions/Transactions/TransDetail.asp?parm=10759&amp;issue_trans_id=84425373&amp;" TargetMode="External"/><Relationship Id="rId1644" Type="http://schemas.openxmlformats.org/officeDocument/2006/relationships/hyperlink" Target="https://cdosuiteplus.us.bank-dns.com/Apps/DealMaintenance/Assets/AssetFacility_Transactions/Loans/AssetLoan_Transactions/Transactions/TransDetail.asp?parm=10759&amp;issue_trans_id=88087357&amp;" TargetMode="External"/><Relationship Id="rId1851" Type="http://schemas.openxmlformats.org/officeDocument/2006/relationships/hyperlink" Target="https://cdosuiteplus.us.bank-dns.com/Apps/DealMaintenance/Assets/AssetFacility_Transactions/FacilityTransactions/TransDetail.asp?parm=10759&amp;facility_trans_id=89949222&amp;" TargetMode="External"/><Relationship Id="rId2902" Type="http://schemas.openxmlformats.org/officeDocument/2006/relationships/hyperlink" Target="https://cdosuiteplus.us.bank-dns.com/Apps/DealMaintenance/Transactions/NonIssueTransactions/EntTransItem.asp?&amp;parm=10759&amp;ent_trans_id=2686040&amp;" TargetMode="External"/><Relationship Id="rId4050" Type="http://schemas.openxmlformats.org/officeDocument/2006/relationships/hyperlink" Target="https://cdosuiteplus.us.bank-dns.com/Apps/DealMaintenance/Assets/AssetFacility_Transactions/FacilityTransactions/TransDetail.asp?parm=10759&amp;facility_trans_id=124021950&amp;" TargetMode="External"/><Relationship Id="rId1504" Type="http://schemas.openxmlformats.org/officeDocument/2006/relationships/hyperlink" Target="https://cdosuiteplus.us.bank-dns.com/Apps/DealMaintenance/Assets/AssetFacility_Transactions/Loans/AssetLoan_Transactions/Transactions/TransDetail.asp?parm=10759&amp;issue_trans_id=80934953&amp;" TargetMode="External"/><Relationship Id="rId1711" Type="http://schemas.openxmlformats.org/officeDocument/2006/relationships/hyperlink" Target="https://cdosuiteplus.us.bank-dns.com/Apps/DealMaintenance/Assets/AssetFacility_Transactions/Loans/AssetLoan_Transactions/Transactions/TransDetail.asp?parm=10759&amp;issue_trans_id=87815149&amp;" TargetMode="External"/><Relationship Id="rId3469" Type="http://schemas.openxmlformats.org/officeDocument/2006/relationships/hyperlink" Target="https://cdosuiteplus.us.bank-dns.com/Apps/DealMaintenance/Assets/AssetFacility_Transactions/FacilityTransactions/TransDetail.asp?parm=10759&amp;facility_trans_id=114259957&amp;" TargetMode="External"/><Relationship Id="rId3676" Type="http://schemas.openxmlformats.org/officeDocument/2006/relationships/hyperlink" Target="https://cdosuiteplus.us.bank-dns.com/Apps/DealMaintenance/Assets/AssetFacility_Transactions/Loans/AssetLoan_Transactions/Transactions/TransDetail.asp?parm=10759&amp;issue_trans_id=115804047&amp;" TargetMode="External"/><Relationship Id="rId597" Type="http://schemas.openxmlformats.org/officeDocument/2006/relationships/hyperlink" Target="https://cdosuiteplus.us.bank-dns.com/Apps/DealMaintenance/Assets/AssetFacility_Transactions/Loans/AssetLoan_Transactions/Transactions/TransDetail.asp?parm=10759&amp;issue_trans_id=71392692&amp;" TargetMode="External"/><Relationship Id="rId2278" Type="http://schemas.openxmlformats.org/officeDocument/2006/relationships/hyperlink" Target="https://cdosuiteplus.us.bank-dns.com/Apps/DealMaintenance/Assets/AssetFacility_Transactions/Loans/AssetLoan_Transactions/Transactions/TransDetail.asp?parm=10759&amp;issue_trans_id=89322068&amp;" TargetMode="External"/><Relationship Id="rId2485" Type="http://schemas.openxmlformats.org/officeDocument/2006/relationships/hyperlink" Target="https://cdosuiteplus.us.bank-dns.com/Apps/DealMaintenance/Assets/AssetFacility_Transactions/Loans/AssetLoan_Transactions/Transactions/TransDetail.asp?parm=10759&amp;issue_trans_id=96485053&amp;" TargetMode="External"/><Relationship Id="rId3329" Type="http://schemas.openxmlformats.org/officeDocument/2006/relationships/hyperlink" Target="https://cdosuiteplus.us.bank-dns.com/Apps/DealMaintenance/Assets/AssetFacility_Transactions/Loans/AssetLoan_Transactions/Transactions/TransDetail.asp?parm=10759&amp;issue_trans_id=78399393&amp;" TargetMode="External"/><Relationship Id="rId3883" Type="http://schemas.openxmlformats.org/officeDocument/2006/relationships/hyperlink" Target="https://cdosuiteplus.us.bank-dns.com/Apps/DealMaintenance/Transactions/NonIssueTransactions/EntTransItem.asp?&amp;parm=10759&amp;ent_trans_id=2988947&amp;" TargetMode="External"/><Relationship Id="rId457" Type="http://schemas.openxmlformats.org/officeDocument/2006/relationships/hyperlink" Target="https://cdosuiteplus.us.bank-dns.com/Apps/DealMaintenance/Assets/AssetFacility_Transactions/FacilityTransactions/TransDetail.asp?parm=10759&amp;facility_trans_id=71049329&amp;" TargetMode="External"/><Relationship Id="rId1087" Type="http://schemas.openxmlformats.org/officeDocument/2006/relationships/hyperlink" Target="https://cdosuiteplus.us.bank-dns.com/Apps/DealMaintenance/Assets/AssetFacility_Transactions/FacilityTransactions/TransDetail.asp?parm=10759&amp;facility_trans_id=82613926&amp;" TargetMode="External"/><Relationship Id="rId1294" Type="http://schemas.openxmlformats.org/officeDocument/2006/relationships/hyperlink" Target="https://cdosuiteplus.us.bank-dns.com/Apps/DealMaintenance/Assets/AssetFacility_Transactions/FacilityTransactions/TransDetail.asp?parm=10759&amp;facility_trans_id=84650439&amp;" TargetMode="External"/><Relationship Id="rId2138" Type="http://schemas.openxmlformats.org/officeDocument/2006/relationships/hyperlink" Target="https://cdosuiteplus.us.bank-dns.com/Apps/DealMaintenance/Assets/AssetFacility_Transactions/FacilityTransactions/TransDetail.asp?parm=10759&amp;facility_trans_id=93106527&amp;" TargetMode="External"/><Relationship Id="rId2692" Type="http://schemas.openxmlformats.org/officeDocument/2006/relationships/hyperlink" Target="https://cdosuiteplus.us.bank-dns.com/Apps/DealMaintenance/Assets/AssetFacility_Transactions/FacilityTransactions/TransDetail.asp?parm=10759&amp;facility_trans_id=101139801&amp;" TargetMode="External"/><Relationship Id="rId3536" Type="http://schemas.openxmlformats.org/officeDocument/2006/relationships/hyperlink" Target="https://cdosuiteplus.us.bank-dns.com/Apps/DealMaintenance/Assets/AssetFacility_Transactions/FacilityTransactions/TransDetail.asp?parm=10759&amp;facility_trans_id=114873680&amp;" TargetMode="External"/><Relationship Id="rId3743" Type="http://schemas.openxmlformats.org/officeDocument/2006/relationships/hyperlink" Target="https://cdosuiteplus.us.bank-dns.com/Apps/DealMaintenance/Transactions/NonIssueTransactions/EntTransItem.asp?&amp;parm=10759&amp;ent_trans_id=2964281&amp;" TargetMode="External"/><Relationship Id="rId3950" Type="http://schemas.openxmlformats.org/officeDocument/2006/relationships/hyperlink" Target="https://cdosuiteplus.us.bank-dns.com/Apps/DealMaintenance/Assets/AssetFacility_Transactions/FacilityTransactions/TransDetail.asp?parm=10759&amp;facility_trans_id=122199963&amp;" TargetMode="External"/><Relationship Id="rId664" Type="http://schemas.openxmlformats.org/officeDocument/2006/relationships/hyperlink" Target="https://cdosuiteplus.us.bank-dns.com/Apps/DealMaintenance/Assets/AssetFacility_Transactions/FacilityTransactions/TransDetail.asp?parm=10759&amp;facility_trans_id=75432992&amp;" TargetMode="External"/><Relationship Id="rId871" Type="http://schemas.openxmlformats.org/officeDocument/2006/relationships/hyperlink" Target="https://cdosuiteplus.us.bank-dns.com/Apps/DealMaintenance/Assets/AssetFacility_Transactions/FacilityTransactions/TransDetail.asp?parm=10759&amp;facility_trans_id=78444549&amp;" TargetMode="External"/><Relationship Id="rId2345" Type="http://schemas.openxmlformats.org/officeDocument/2006/relationships/hyperlink" Target="https://cdosuiteplus.us.bank-dns.com/Apps/DealMaintenance/Assets/AssetFacility_Transactions/Loans/AssetLoan_Transactions/Transactions/TransDetail.asp?parm=10759&amp;issue_trans_id=95487786&amp;" TargetMode="External"/><Relationship Id="rId2552" Type="http://schemas.openxmlformats.org/officeDocument/2006/relationships/hyperlink" Target="https://cdosuiteplus.us.bank-dns.com/Apps/DealMaintenance/Assets/AssetFacility_Transactions/Loans/AssetLoan_Transactions/Transactions/TransDetail.asp?parm=10759&amp;issue_trans_id=98643685&amp;" TargetMode="External"/><Relationship Id="rId3603" Type="http://schemas.openxmlformats.org/officeDocument/2006/relationships/hyperlink" Target="https://cdosuiteplus.us.bank-dns.com/Apps/DealMaintenance/Assets/AssetFacility_Transactions/Loans/AssetLoan_Transactions/Transactions/TransDetail.asp?parm=10759&amp;issue_trans_id=107960333&amp;" TargetMode="External"/><Relationship Id="rId3810" Type="http://schemas.openxmlformats.org/officeDocument/2006/relationships/hyperlink" Target="https://cdosuiteplus.us.bank-dns.com/Apps/DealMaintenance/Assets/AssetFacility_Transactions/FacilityTransactions/TransDetail.asp?parm=10759&amp;facility_trans_id=120551366&amp;" TargetMode="External"/><Relationship Id="rId317" Type="http://schemas.openxmlformats.org/officeDocument/2006/relationships/hyperlink" Target="https://cdosuiteplus.us.bank-dns.com/Apps/DealMaintenance/Assets/AssetFacility_Transactions/FacilityTransactions/TransDetail.asp?parm=10759&amp;facility_trans_id=68456265&amp;" TargetMode="External"/><Relationship Id="rId524" Type="http://schemas.openxmlformats.org/officeDocument/2006/relationships/hyperlink" Target="https://cdosuiteplus.us.bank-dns.com/Apps/DealMaintenance/Assets/AssetFacility_Transactions/Loans/AssetLoan_Transactions/Transactions/TransDetail.asp?parm=10759&amp;issue_trans_id=71877688&amp;" TargetMode="External"/><Relationship Id="rId731" Type="http://schemas.openxmlformats.org/officeDocument/2006/relationships/hyperlink" Target="https://cdosuiteplus.us.bank-dns.com/Apps/DealMaintenance/Assets/AssetFacility_Transactions/FacilityTransactions/TransDetail.asp?parm=10759&amp;facility_trans_id=77236938&amp;" TargetMode="External"/><Relationship Id="rId1154" Type="http://schemas.openxmlformats.org/officeDocument/2006/relationships/hyperlink" Target="https://cdosuiteplus.us.bank-dns.com/Apps/DealMaintenance/Assets/AssetFacility_Transactions/FacilityTransactions/TransDetail.asp?parm=10759&amp;facility_trans_id=83680528&amp;" TargetMode="External"/><Relationship Id="rId1361" Type="http://schemas.openxmlformats.org/officeDocument/2006/relationships/hyperlink" Target="https://cdosuiteplus.us.bank-dns.com/Apps/DealMaintenance/Assets/AssetFacility_Transactions/Loans/AssetLoan_Transactions/Transactions/TransDetail.asp?parm=10759&amp;issue_trans_id=82580676&amp;" TargetMode="External"/><Relationship Id="rId2205" Type="http://schemas.openxmlformats.org/officeDocument/2006/relationships/hyperlink" Target="https://cdosuiteplus.us.bank-dns.com/Apps/DealMaintenance/Assets/AssetFacility_Transactions/FacilityTransactions/TransDetail.asp?parm=10759&amp;facility_trans_id=94375897&amp;" TargetMode="External"/><Relationship Id="rId2412" Type="http://schemas.openxmlformats.org/officeDocument/2006/relationships/hyperlink" Target="https://cdosuiteplus.us.bank-dns.com/Apps/DealMaintenance/Assets/AssetFacility_Transactions/Loans/AssetLoan_Transactions/Transactions/TransDetail.asp?parm=10759&amp;issue_trans_id=90100731&amp;" TargetMode="External"/><Relationship Id="rId1014" Type="http://schemas.openxmlformats.org/officeDocument/2006/relationships/hyperlink" Target="https://cdosuiteplus.us.bank-dns.com/Apps/DealMaintenance/Assets/AssetFacility_Transactions/Loans/AssetLoan_Transactions/Transactions/TransDetail.asp?parm=10759&amp;issue_trans_id=81969903&amp;" TargetMode="External"/><Relationship Id="rId1221" Type="http://schemas.openxmlformats.org/officeDocument/2006/relationships/hyperlink" Target="https://cdosuiteplus.us.bank-dns.com/Apps/DealMaintenance/Assets/AssetFacility_Transactions/Loans/AssetLoan_Transactions/Transactions/TransDetail.asp?parm=10759&amp;issue_trans_id=83164280&amp;" TargetMode="External"/><Relationship Id="rId3186" Type="http://schemas.openxmlformats.org/officeDocument/2006/relationships/hyperlink" Target="https://cdosuiteplus.us.bank-dns.com/Apps/DealMaintenance/Assets/AssetFacility_Transactions/Loans/AssetLoan_Transactions/Transactions/TransDetail.asp?parm=10759&amp;issue_trans_id=109627645&amp;" TargetMode="External"/><Relationship Id="rId3393" Type="http://schemas.openxmlformats.org/officeDocument/2006/relationships/hyperlink" Target="https://cdosuiteplus.us.bank-dns.com/Apps/DealMaintenance/Assets/AssetFacility_Transactions/FacilityTransactions/TransDetail.asp?parm=10759&amp;facility_trans_id=113076869&amp;" TargetMode="External"/><Relationship Id="rId4237" Type="http://schemas.openxmlformats.org/officeDocument/2006/relationships/hyperlink" Target="https://cdosuiteplus.us.bank-dns.com/Apps/DealMaintenance/Assets/AssetFacility_Transactions/Loans/AssetLoan_Transactions/Transactions/TransDetail.asp?parm=10759&amp;issue_trans_id=127187081&amp;" TargetMode="External"/><Relationship Id="rId3046" Type="http://schemas.openxmlformats.org/officeDocument/2006/relationships/hyperlink" Target="https://cdosuiteplus.us.bank-dns.com/Apps/DealMaintenance/Transactions/NonIssueTransactions/EntTransItem.asp?&amp;parm=10759&amp;ent_trans_id=2719898&amp;" TargetMode="External"/><Relationship Id="rId3253" Type="http://schemas.openxmlformats.org/officeDocument/2006/relationships/hyperlink" Target="https://cdosuiteplus.us.bank-dns.com/Apps/DealMaintenance/Assets/AssetFacility_Transactions/Loans/AssetLoan_Transactions/Transactions/TransDetail.asp?parm=10759&amp;issue_trans_id=110065541&amp;" TargetMode="External"/><Relationship Id="rId3460" Type="http://schemas.openxmlformats.org/officeDocument/2006/relationships/hyperlink" Target="https://cdosuiteplus.us.bank-dns.com/Apps/DealMaintenance/Assets/AssetFacility_Transactions/Loans/AssetLoan_Transactions/Transactions/TransDetail.asp?parm=10759&amp;issue_trans_id=114264065&amp;" TargetMode="External"/><Relationship Id="rId4304" Type="http://schemas.openxmlformats.org/officeDocument/2006/relationships/hyperlink" Target="https://cdosuiteplus.us.bank-dns.com/Apps/DealMaintenance/Assets/AssetFacility_Transactions/Loans/AssetLoan_Transactions/Transactions/TransDetail.asp?parm=10759&amp;issue_trans_id=126880792&amp;" TargetMode="External"/><Relationship Id="rId174" Type="http://schemas.openxmlformats.org/officeDocument/2006/relationships/hyperlink" Target="https://cdosuiteplus.us.bank-dns.com/Apps/DealMaintenance/Assets/AssetFacility_Transactions/FacilityTransactions/TransDetail.asp?parm=10759&amp;facility_trans_id=66203885&amp;" TargetMode="External"/><Relationship Id="rId381" Type="http://schemas.openxmlformats.org/officeDocument/2006/relationships/hyperlink" Target="https://cdosuiteplus.us.bank-dns.com/Apps/DealMaintenance/Assets/AssetFacility_Transactions/Loans/AssetLoan_Transactions/Transactions/TransDetail.asp?parm=10759&amp;issue_trans_id=68917043&amp;" TargetMode="External"/><Relationship Id="rId2062" Type="http://schemas.openxmlformats.org/officeDocument/2006/relationships/hyperlink" Target="https://cdosuiteplus.us.bank-dns.com/Apps/DealMaintenance/Assets/AssetFacility_Transactions/Loans/AssetLoan_Transactions/Transactions/TransDetail.asp?parm=10759&amp;issue_trans_id=88103805&amp;" TargetMode="External"/><Relationship Id="rId3113" Type="http://schemas.openxmlformats.org/officeDocument/2006/relationships/hyperlink" Target="https://cdosuiteplus.us.bank-dns.com/Apps/DealMaintenance/Assets/AssetFacility_Transactions/Loans/AssetLoan_Transactions/Transactions/TransDetail.asp?parm=10759&amp;issue_trans_id=107812095&amp;" TargetMode="External"/><Relationship Id="rId241" Type="http://schemas.openxmlformats.org/officeDocument/2006/relationships/hyperlink" Target="https://cdosuiteplus.us.bank-dns.com/Apps/DealMaintenance/Assets/AssetFacility_Transactions/FacilityTransactions/TransDetail.asp?parm=10759&amp;facility_trans_id=65763720&amp;" TargetMode="External"/><Relationship Id="rId3320" Type="http://schemas.openxmlformats.org/officeDocument/2006/relationships/hyperlink" Target="https://cdosuiteplus.us.bank-dns.com/Apps/DealMaintenance/Assets/AssetFacility_Transactions/FacilityTransactions/TransDetail.asp?parm=10759&amp;facility_trans_id=111928079&amp;" TargetMode="External"/><Relationship Id="rId2879" Type="http://schemas.openxmlformats.org/officeDocument/2006/relationships/hyperlink" Target="https://cdosuiteplus.us.bank-dns.com/Apps/DealMaintenance/Assets/AssetFacility_Transactions/FacilityTransactions/TransDetail.asp?parm=10759&amp;facility_trans_id=104241821&amp;" TargetMode="External"/><Relationship Id="rId101" Type="http://schemas.openxmlformats.org/officeDocument/2006/relationships/hyperlink" Target="https://cdosuiteplus.us.bank-dns.com/Apps/DealMaintenance/Assets/AssetFacility_Transactions/Loans/AssetLoan_Transactions/Transactions/TransDetail.asp?parm=10759&amp;issue_trans_id=63523631&amp;" TargetMode="External"/><Relationship Id="rId1688" Type="http://schemas.openxmlformats.org/officeDocument/2006/relationships/hyperlink" Target="https://cdosuiteplus.us.bank-dns.com/Apps/DealMaintenance/Assets/AssetFacility_Transactions/Loans/AssetLoan_Transactions/Transactions/TransDetail.asp?parm=10759&amp;issue_trans_id=89377991&amp;" TargetMode="External"/><Relationship Id="rId1895" Type="http://schemas.openxmlformats.org/officeDocument/2006/relationships/hyperlink" Target="https://cdosuiteplus.us.bank-dns.com/Apps/DealMaintenance/Assets/AssetFacility_Transactions/Loans/AssetLoan_Transactions/Transactions/TransDetail.asp?parm=10759&amp;issue_trans_id=89987837&amp;" TargetMode="External"/><Relationship Id="rId2739" Type="http://schemas.openxmlformats.org/officeDocument/2006/relationships/hyperlink" Target="https://cdosuiteplus.us.bank-dns.com/Apps/DealMaintenance/Assets/AssetFacility_Transactions/Loans/AssetLoan_Transactions/Transactions/TransDetail.asp?parm=10759&amp;issue_trans_id=100578272&amp;" TargetMode="External"/><Relationship Id="rId2946" Type="http://schemas.openxmlformats.org/officeDocument/2006/relationships/hyperlink" Target="https://cdosuiteplus.us.bank-dns.com/Apps/DealMaintenance/Assets/AssetFacility_Transactions/FacilityTransactions/TransDetail.asp?parm=10759&amp;facility_trans_id=105120774&amp;" TargetMode="External"/><Relationship Id="rId4094" Type="http://schemas.openxmlformats.org/officeDocument/2006/relationships/hyperlink" Target="https://cdosuiteplus.us.bank-dns.com/Apps/DealMaintenance/Assets/AssetFacility_Transactions/FacilityTransactions/TransDetail.asp?parm=10759&amp;facility_trans_id=125060108&amp;" TargetMode="External"/><Relationship Id="rId918" Type="http://schemas.openxmlformats.org/officeDocument/2006/relationships/hyperlink" Target="https://cdosuiteplus.us.bank-dns.com/Apps/DealMaintenance/Assets/AssetFacility_Transactions/Loans/AssetLoan_Transactions/Transactions/TransDetail.asp?parm=10759&amp;issue_trans_id=76363369&amp;" TargetMode="External"/><Relationship Id="rId1548" Type="http://schemas.openxmlformats.org/officeDocument/2006/relationships/hyperlink" Target="https://cdosuiteplus.us.bank-dns.com/Apps/DealMaintenance/Assets/AssetFacility_Transactions/Loans/AssetLoan_Transactions/Transactions/TransDetail.asp?parm=10759&amp;issue_trans_id=87123091&amp;" TargetMode="External"/><Relationship Id="rId1755" Type="http://schemas.openxmlformats.org/officeDocument/2006/relationships/hyperlink" Target="https://cdosuiteplus.us.bank-dns.com/Apps/DealMaintenance/Assets/AssetFacility_Transactions/FacilityTransactions/TransDetail.asp?parm=10759&amp;facility_trans_id=89596403&amp;" TargetMode="External"/><Relationship Id="rId4161" Type="http://schemas.openxmlformats.org/officeDocument/2006/relationships/hyperlink" Target="https://cdosuiteplus.us.bank-dns.com/Apps/DealMaintenance/Assets/AssetFacility_Transactions/FacilityTransactions/TransDetail.asp?parm=10759&amp;facility_trans_id=125702662&amp;" TargetMode="External"/><Relationship Id="rId1408" Type="http://schemas.openxmlformats.org/officeDocument/2006/relationships/hyperlink" Target="https://cdosuiteplus.us.bank-dns.com/Apps/DealMaintenance/Assets/AssetFacility_Transactions/Loans/AssetLoan_Transactions/Transactions/TransDetail.asp?parm=10759&amp;issue_trans_id=83874476&amp;" TargetMode="External"/><Relationship Id="rId1962" Type="http://schemas.openxmlformats.org/officeDocument/2006/relationships/hyperlink" Target="https://cdosuiteplus.us.bank-dns.com/Apps/DealMaintenance/Assets/AssetFacility_Transactions/Loans/AssetLoan_Transactions/Transactions/TransDetail.asp?parm=10759&amp;issue_trans_id=90722050&amp;" TargetMode="External"/><Relationship Id="rId2806" Type="http://schemas.openxmlformats.org/officeDocument/2006/relationships/hyperlink" Target="https://cdosuiteplus.us.bank-dns.com/Apps/DealMaintenance/Assets/AssetFacility_Transactions/FacilityTransactions/TransDetail.asp?parm=10759&amp;facility_trans_id=102869856&amp;" TargetMode="External"/><Relationship Id="rId4021" Type="http://schemas.openxmlformats.org/officeDocument/2006/relationships/hyperlink" Target="https://cdosuiteplus.us.bank-dns.com/Apps/DealMaintenance/Assets/AssetFacility_Transactions/Loans/AssetLoan_Transactions/Transactions/TransDetail.asp?parm=10759&amp;issue_trans_id=122001124&amp;" TargetMode="External"/><Relationship Id="rId47" Type="http://schemas.openxmlformats.org/officeDocument/2006/relationships/hyperlink" Target="https://cdosuiteplus.us.bank-dns.com/Apps/DealMaintenance/Assets/AssetFacility_Transactions/Loans/AssetLoan_Transactions/Transactions/TransDetail.asp?parm=10759&amp;issue_trans_id=62724221&amp;" TargetMode="External"/><Relationship Id="rId1615" Type="http://schemas.openxmlformats.org/officeDocument/2006/relationships/hyperlink" Target="https://cdosuiteplus.us.bank-dns.com/Apps/DealMaintenance/Assets/AssetFacility_Transactions/Loans/AssetLoan_Transactions/Transactions/TransDetail.asp?parm=10759&amp;issue_trans_id=86888686&amp;" TargetMode="External"/><Relationship Id="rId1822" Type="http://schemas.openxmlformats.org/officeDocument/2006/relationships/hyperlink" Target="https://cdosuiteplus.us.bank-dns.com/Apps/DealMaintenance/Assets/AssetFacility_Transactions/Loans/AssetLoan_Transactions/Transactions/TransDetail.asp?parm=10759&amp;issue_trans_id=85972242&amp;" TargetMode="External"/><Relationship Id="rId3787" Type="http://schemas.openxmlformats.org/officeDocument/2006/relationships/hyperlink" Target="https://cdosuiteplus.us.bank-dns.com/Apps/DealMaintenance/Assets/AssetFacility_Transactions/Loans/AssetLoan_Transactions/Transactions/TransDetail.asp?parm=10759&amp;issue_trans_id=120438677&amp;" TargetMode="External"/><Relationship Id="rId3994" Type="http://schemas.openxmlformats.org/officeDocument/2006/relationships/hyperlink" Target="https://cdosuiteplus.us.bank-dns.com/Apps/DealMaintenance/Assets/AssetFacility_Transactions/Loans/AssetLoan_Transactions/Transactions/TransDetail.asp?parm=10759&amp;issue_trans_id=118821781&amp;" TargetMode="External"/><Relationship Id="rId2389" Type="http://schemas.openxmlformats.org/officeDocument/2006/relationships/hyperlink" Target="https://cdosuiteplus.us.bank-dns.com/Apps/DealMaintenance/Assets/AssetFacility_Transactions/Loans/AssetLoan_Transactions/Transactions/TransDetail.asp?parm=10759&amp;issue_trans_id=95106674&amp;" TargetMode="External"/><Relationship Id="rId2596" Type="http://schemas.openxmlformats.org/officeDocument/2006/relationships/hyperlink" Target="https://cdosuiteplus.us.bank-dns.com/Apps/DealMaintenance/Assets/AssetFacility_Transactions/FacilityTransactions/TransDetail.asp?parm=10759&amp;facility_trans_id=98929039&amp;" TargetMode="External"/><Relationship Id="rId3647" Type="http://schemas.openxmlformats.org/officeDocument/2006/relationships/hyperlink" Target="https://cdosuiteplus.us.bank-dns.com/Apps/DealMaintenance/Assets/AssetFacility_Transactions/Loans/AssetLoan_Transactions/Transactions/TransDetail.asp?parm=10759&amp;issue_trans_id=117078614&amp;" TargetMode="External"/><Relationship Id="rId3854" Type="http://schemas.openxmlformats.org/officeDocument/2006/relationships/hyperlink" Target="https://cdosuiteplus.us.bank-dns.com/Apps/DealMaintenance/Assets/AssetFacility_Transactions/Loans/AssetLoan_Transactions/Transactions/TransDetail.asp?parm=10759&amp;issue_trans_id=118938320&amp;" TargetMode="External"/><Relationship Id="rId568" Type="http://schemas.openxmlformats.org/officeDocument/2006/relationships/hyperlink" Target="https://cdosuiteplus.us.bank-dns.com/Apps/DealMaintenance/Transactions/CashAccountTransfer/AccTransferMainItem.asp?action=LINK&amp;parm=10759&amp;transf_id=385739&amp;" TargetMode="External"/><Relationship Id="rId775" Type="http://schemas.openxmlformats.org/officeDocument/2006/relationships/hyperlink" Target="https://cdosuiteplus.us.bank-dns.com/Apps/DealMaintenance/Assets/AssetFacility_Transactions/FacilityTransactions/TransDetail.asp?parm=10759&amp;facility_trans_id=77887880&amp;" TargetMode="External"/><Relationship Id="rId982" Type="http://schemas.openxmlformats.org/officeDocument/2006/relationships/hyperlink" Target="https://cdosuiteplus.us.bank-dns.com/Apps/DealMaintenance/Assets/AssetFacility_Transactions/Loans/AssetLoan_Transactions/Transactions/TransDetail.asp?parm=10759&amp;issue_trans_id=81760690&amp;" TargetMode="External"/><Relationship Id="rId1198" Type="http://schemas.openxmlformats.org/officeDocument/2006/relationships/hyperlink" Target="https://cdosuiteplus.us.bank-dns.com/Apps/DealMaintenance/Assets/AssetFacility_Transactions/Loans/AssetLoan_Transactions/Transactions/TransDetail.asp?parm=10759&amp;issue_trans_id=83370166&amp;" TargetMode="External"/><Relationship Id="rId2249" Type="http://schemas.openxmlformats.org/officeDocument/2006/relationships/hyperlink" Target="https://cdosuiteplus.us.bank-dns.com/Apps/DealMaintenance/Assets/AssetFacility_Transactions/Loans/AssetLoan_Transactions/Transactions/TransDetail.asp?parm=10759&amp;issue_trans_id=90206829&amp;" TargetMode="External"/><Relationship Id="rId2456" Type="http://schemas.openxmlformats.org/officeDocument/2006/relationships/hyperlink" Target="https://cdosuiteplus.us.bank-dns.com/Apps/DealMaintenance/Assets/AssetFacility_Transactions/Loans/AssetLoan_Transactions/Transactions/TransDetail.asp?parm=10759&amp;issue_trans_id=92310446&amp;" TargetMode="External"/><Relationship Id="rId2663" Type="http://schemas.openxmlformats.org/officeDocument/2006/relationships/hyperlink" Target="https://cdosuiteplus.us.bank-dns.com/Apps/DealMaintenance/Assets/AssetFacility_Transactions/Loans/AssetLoan_Transactions/Transactions/TransDetail.asp?parm=10759&amp;issue_trans_id=99304776&amp;" TargetMode="External"/><Relationship Id="rId2870" Type="http://schemas.openxmlformats.org/officeDocument/2006/relationships/hyperlink" Target="https://cdosuiteplus.us.bank-dns.com/Apps/DealMaintenance/Assets/AssetFacility_Transactions/Loans/AssetLoan_Transactions/Transactions/TransDetail.asp?parm=10759&amp;issue_trans_id=101012728&amp;" TargetMode="External"/><Relationship Id="rId3507" Type="http://schemas.openxmlformats.org/officeDocument/2006/relationships/hyperlink" Target="https://cdosuiteplus.us.bank-dns.com/Apps/DealMaintenance/Assets/AssetFacility_Transactions/Loans/AssetLoan_Transactions/Transactions/TransDetail.asp?parm=10759&amp;issue_trans_id=110507194&amp;" TargetMode="External"/><Relationship Id="rId3714" Type="http://schemas.openxmlformats.org/officeDocument/2006/relationships/hyperlink" Target="https://cdosuiteplus.us.bank-dns.com/Apps/DealMaintenance/Assets/AssetFacility_Transactions/Loans/AssetLoan_Transactions/Transactions/TransDetail.asp?parm=10759&amp;issue_trans_id=117738036&amp;" TargetMode="External"/><Relationship Id="rId3921" Type="http://schemas.openxmlformats.org/officeDocument/2006/relationships/hyperlink" Target="https://cdosuiteplus.us.bank-dns.com/Apps/DealMaintenance/Assets/AssetFacility_Transactions/Loans/AssetLoan_Transactions/Transactions/TransDetail.asp?parm=10759&amp;issue_trans_id=119794760&amp;" TargetMode="External"/><Relationship Id="rId428" Type="http://schemas.openxmlformats.org/officeDocument/2006/relationships/hyperlink" Target="https://cdosuiteplus.us.bank-dns.com/Apps/DealMaintenance/Assets/AssetFacility_Transactions/Loans/AssetLoan_Transactions/Transactions/TransDetail.asp?parm=10759&amp;issue_trans_id=69729302&amp;" TargetMode="External"/><Relationship Id="rId635" Type="http://schemas.openxmlformats.org/officeDocument/2006/relationships/hyperlink" Target="https://cdosuiteplus.us.bank-dns.com/Apps/DealMaintenance/Assets/AssetFacility_Transactions/FacilityTransactions/TransDetail.asp?parm=10759&amp;facility_trans_id=74714743&amp;" TargetMode="External"/><Relationship Id="rId842" Type="http://schemas.openxmlformats.org/officeDocument/2006/relationships/hyperlink" Target="https://cdosuiteplus.us.bank-dns.com/Apps/DealMaintenance/Assets/AssetFacility_Transactions/Loans/AssetLoan_Transactions/Transactions/TransDetail.asp?parm=10759&amp;issue_trans_id=76163948&amp;" TargetMode="External"/><Relationship Id="rId1058" Type="http://schemas.openxmlformats.org/officeDocument/2006/relationships/hyperlink" Target="https://cdosuiteplus.us.bank-dns.com/Apps/DealMaintenance/Assets/AssetFacility_Transactions/FacilityTransactions/TransDetail.asp?parm=10759&amp;facility_trans_id=82503511&amp;" TargetMode="External"/><Relationship Id="rId1265" Type="http://schemas.openxmlformats.org/officeDocument/2006/relationships/hyperlink" Target="https://cdosuiteplus.us.bank-dns.com/Apps/DealMaintenance/Assets/AssetFacility_Transactions/Loans/AssetLoan_Transactions/Transactions/TransDetail.asp?parm=10759&amp;issue_trans_id=81646495&amp;" TargetMode="External"/><Relationship Id="rId1472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519&amp;" TargetMode="External"/><Relationship Id="rId2109" Type="http://schemas.openxmlformats.org/officeDocument/2006/relationships/hyperlink" Target="https://cdosuiteplus.us.bank-dns.com/Apps/DealMaintenance/Assets/AssetFacility_Transactions/Loans/AssetLoan_Transactions/Transactions/TransDetail.asp?parm=10759&amp;issue_trans_id=93879332&amp;" TargetMode="External"/><Relationship Id="rId2316" Type="http://schemas.openxmlformats.org/officeDocument/2006/relationships/hyperlink" Target="https://cdosuiteplus.us.bank-dns.com/Apps/DealMaintenance/Assets/AssetFacility_Transactions/Loans/AssetLoan_Transactions/Transactions/TransDetail.asp?parm=10759&amp;issue_trans_id=93268331&amp;" TargetMode="External"/><Relationship Id="rId2523" Type="http://schemas.openxmlformats.org/officeDocument/2006/relationships/hyperlink" Target="https://cdosuiteplus.us.bank-dns.com/Apps/DealMaintenance/Assets/AssetFacility_Transactions/Loans/AssetLoan_Transactions/Transactions/TransDetail.asp?parm=10759&amp;issue_trans_id=98454555&amp;" TargetMode="External"/><Relationship Id="rId2730" Type="http://schemas.openxmlformats.org/officeDocument/2006/relationships/hyperlink" Target="https://cdosuiteplus.us.bank-dns.com/Apps/DealMaintenance/Assets/AssetFacility_Transactions/Loans/AssetLoan_Transactions/Transactions/TransDetail.asp?parm=10759&amp;issue_trans_id=97637526&amp;" TargetMode="External"/><Relationship Id="rId702" Type="http://schemas.openxmlformats.org/officeDocument/2006/relationships/hyperlink" Target="https://cdosuiteplus.us.bank-dns.com/Apps/DealMaintenance/Assets/AssetFacility_Transactions/Loans/AssetLoan_Transactions/Transactions/TransDetail.asp?parm=10759&amp;issue_trans_id=76150118&amp;" TargetMode="External"/><Relationship Id="rId1125" Type="http://schemas.openxmlformats.org/officeDocument/2006/relationships/hyperlink" Target="https://cdosuiteplus.us.bank-dns.com/Apps/DealMaintenance/Assets/AssetFacility_Transactions/FacilityTransactions/TransDetail.asp?parm=10759&amp;facility_trans_id=78418479&amp;" TargetMode="External"/><Relationship Id="rId1332" Type="http://schemas.openxmlformats.org/officeDocument/2006/relationships/hyperlink" Target="https://cdosuiteplus.us.bank-dns.com/Apps/DealMaintenance/Assets/AssetFacility_Transactions/Loans/AssetLoan_Transactions/Transactions/TransDetail.asp?parm=10759&amp;issue_trans_id=85981585&amp;" TargetMode="External"/><Relationship Id="rId3297" Type="http://schemas.openxmlformats.org/officeDocument/2006/relationships/hyperlink" Target="https://cdosuiteplus.us.bank-dns.com/Apps/DealMaintenance/Assets/AssetFacility_Transactions/Loans/AssetLoan_Transactions/Transactions/TransDetail.asp?parm=10759&amp;issue_trans_id=109371231&amp;" TargetMode="External"/><Relationship Id="rId3157" Type="http://schemas.openxmlformats.org/officeDocument/2006/relationships/hyperlink" Target="https://cdosuiteplus.us.bank-dns.com/Apps/DealMaintenance/Assets/AssetFacility_Transactions/Loans/AssetLoan_Transactions/Transactions/TransDetail.asp?parm=10759&amp;issue_trans_id=107842410&amp;" TargetMode="External"/><Relationship Id="rId285" Type="http://schemas.openxmlformats.org/officeDocument/2006/relationships/hyperlink" Target="https://cdosuiteplus.us.bank-dns.com/Apps/DealMaintenance/Assets/AssetFacility_Transactions/FacilityTransactions/TransDetail.asp?parm=10759&amp;facility_trans_id=67589013&amp;" TargetMode="External"/><Relationship Id="rId3364" Type="http://schemas.openxmlformats.org/officeDocument/2006/relationships/hyperlink" Target="https://cdosuiteplus.us.bank-dns.com/Apps/DealMaintenance/Assets/AssetFacility_Transactions/Loans/AssetLoan_Transactions/Transactions/TransDetail.asp?parm=10759&amp;issue_trans_id=111321030&amp;" TargetMode="External"/><Relationship Id="rId3571" Type="http://schemas.openxmlformats.org/officeDocument/2006/relationships/hyperlink" Target="https://cdosuiteplus.us.bank-dns.com/Apps/DealMaintenance/Assets/AssetFacility_Transactions/Loans/AssetLoan_Transactions/Transactions/TransDetail.asp?parm=10759&amp;issue_trans_id=113981522&amp;" TargetMode="External"/><Relationship Id="rId4208" Type="http://schemas.openxmlformats.org/officeDocument/2006/relationships/hyperlink" Target="https://cdosuiteplus.us.bank-dns.com/Apps/DealMaintenance/Assets/AssetFacility_Transactions/FacilityTransactions/TransDetail.asp?parm=10759&amp;facility_trans_id=123932690&amp;" TargetMode="External"/><Relationship Id="rId492" Type="http://schemas.openxmlformats.org/officeDocument/2006/relationships/hyperlink" Target="https://cdosuiteplus.us.bank-dns.com/Apps/DealMaintenance/Assets/AssetFacility_Transactions/Loans/AssetLoan_Transactions/Transactions/TransDetail.asp?parm=10759&amp;issue_trans_id=70416825&amp;" TargetMode="External"/><Relationship Id="rId2173" Type="http://schemas.openxmlformats.org/officeDocument/2006/relationships/hyperlink" Target="https://cdosuiteplus.us.bank-dns.com/Apps/DealMaintenance/Assets/AssetFacility_Transactions/Loans/AssetLoan_Transactions/Transactions/TransDetail.asp?parm=10759&amp;issue_trans_id=93979434&amp;" TargetMode="External"/><Relationship Id="rId2380" Type="http://schemas.openxmlformats.org/officeDocument/2006/relationships/hyperlink" Target="https://cdosuiteplus.us.bank-dns.com/Apps/DealMaintenance/Assets/AssetFacility_Transactions/Loans/AssetLoan_Transactions/Transactions/TransDetail.asp?parm=10759&amp;issue_trans_id=92557780&amp;" TargetMode="External"/><Relationship Id="rId3017" Type="http://schemas.openxmlformats.org/officeDocument/2006/relationships/hyperlink" Target="https://cdosuiteplus.us.bank-dns.com/Apps/DealMaintenance/Assets/AssetFacility_Transactions/FacilityTransactions/TransDetail.asp?parm=10759&amp;facility_trans_id=106319367&amp;" TargetMode="External"/><Relationship Id="rId3224" Type="http://schemas.openxmlformats.org/officeDocument/2006/relationships/hyperlink" Target="https://cdosuiteplus.us.bank-dns.com/Apps/DealMaintenance/Assets/AssetFacility_Transactions/Loans/AssetLoan_Transactions/Transactions/TransDetail.asp?parm=10759&amp;issue_trans_id=109965974&amp;" TargetMode="External"/><Relationship Id="rId3431" Type="http://schemas.openxmlformats.org/officeDocument/2006/relationships/hyperlink" Target="https://cdosuiteplus.us.bank-dns.com/Apps/DealMaintenance/Assets/AssetFacility_Transactions/Loans/AssetLoan_Transactions/Transactions/TransDetail.asp?parm=10759&amp;issue_trans_id=112842615&amp;" TargetMode="External"/><Relationship Id="rId145" Type="http://schemas.openxmlformats.org/officeDocument/2006/relationships/hyperlink" Target="https://cdosuiteplus.us.bank-dns.com/Apps/DealMaintenance/Assets/AssetFacility_Transactions/Loans/AssetLoan_Transactions/Transactions/TransDetail.asp?parm=10759&amp;issue_trans_id=64096587&amp;" TargetMode="External"/><Relationship Id="rId352" Type="http://schemas.openxmlformats.org/officeDocument/2006/relationships/hyperlink" Target="https://cdosuiteplus.us.bank-dns.com/Apps/DealMaintenance/Assets/AssetFacility_Transactions/Loans/AssetLoan_Transactions/Transactions/TransDetail.asp?parm=10759&amp;issue_trans_id=67909327&amp;" TargetMode="External"/><Relationship Id="rId2033" Type="http://schemas.openxmlformats.org/officeDocument/2006/relationships/hyperlink" Target="https://cdosuiteplus.us.bank-dns.com/Apps/DealMaintenance/Assets/AssetFacility_Transactions/Loans/AssetLoan_Transactions/Transactions/TransDetail.asp?parm=10759&amp;issue_trans_id=80284511&amp;" TargetMode="External"/><Relationship Id="rId2240" Type="http://schemas.openxmlformats.org/officeDocument/2006/relationships/hyperlink" Target="https://cdosuiteplus.us.bank-dns.com/Apps/DealMaintenance/Assets/AssetFacility_Transactions/FacilityTransactions/TransDetail.asp?parm=10759&amp;facility_trans_id=94383810&amp;" TargetMode="External"/><Relationship Id="rId212" Type="http://schemas.openxmlformats.org/officeDocument/2006/relationships/hyperlink" Target="https://cdosuiteplus.us.bank-dns.com/Apps/DealMaintenance/Assets/AssetFacility_Transactions/FacilityTransactions/TransDetail.asp?parm=10759&amp;facility_trans_id=66844389&amp;" TargetMode="External"/><Relationship Id="rId1799" Type="http://schemas.openxmlformats.org/officeDocument/2006/relationships/hyperlink" Target="https://cdosuiteplus.us.bank-dns.com/Apps/DealMaintenance/Assets/AssetFacility_Transactions/FacilityTransactions/TransDetail.asp?parm=10759&amp;facility_trans_id=90843859&amp;" TargetMode="External"/><Relationship Id="rId2100" Type="http://schemas.openxmlformats.org/officeDocument/2006/relationships/hyperlink" Target="https://cdosuiteplus.us.bank-dns.com/Apps/DealMaintenance/Assets/AssetFacility_Transactions/Loans/AssetLoan_Transactions/Transactions/TransDetail.asp?parm=10759&amp;issue_trans_id=91998085&amp;" TargetMode="External"/><Relationship Id="rId4065" Type="http://schemas.openxmlformats.org/officeDocument/2006/relationships/hyperlink" Target="https://cdosuiteplus.us.bank-dns.com/Apps/DealMaintenance/Assets/AssetFacility_Transactions/Loans/AssetLoan_Transactions/Transactions/TransDetail.asp?parm=10759&amp;issue_trans_id=120705626&amp;" TargetMode="External"/><Relationship Id="rId4272" Type="http://schemas.openxmlformats.org/officeDocument/2006/relationships/hyperlink" Target="https://cdosuiteplus.us.bank-dns.com/Apps/DealMaintenance/Assets/AssetFacility_Transactions/FacilityTransactions/TransDetail.asp?parm=10759&amp;facility_trans_id=127678076&amp;" TargetMode="External"/><Relationship Id="rId1659" Type="http://schemas.openxmlformats.org/officeDocument/2006/relationships/hyperlink" Target="https://cdosuiteplus.us.bank-dns.com/Apps/DealMaintenance/Assets/AssetFacility_Transactions/FacilityTransactions/TransDetail.asp?parm=10759&amp;facility_trans_id=88200259&amp;" TargetMode="External"/><Relationship Id="rId1866" Type="http://schemas.openxmlformats.org/officeDocument/2006/relationships/hyperlink" Target="https://cdosuiteplus.us.bank-dns.com/Apps/DealMaintenance/Assets/AssetFacility_Transactions/Loans/AssetLoan_Transactions/Transactions/TransDetail.asp?parm=10759&amp;issue_trans_id=90302882&amp;" TargetMode="External"/><Relationship Id="rId2917" Type="http://schemas.openxmlformats.org/officeDocument/2006/relationships/hyperlink" Target="https://cdosuiteplus.us.bank-dns.com/Apps/DealMaintenance/Assets/AssetFacility_Transactions/Loans/AssetLoan_Transactions/Transactions/TransDetail.asp?parm=10759&amp;issue_trans_id=103752093&amp;" TargetMode="External"/><Relationship Id="rId3081" Type="http://schemas.openxmlformats.org/officeDocument/2006/relationships/hyperlink" Target="https://cdosuiteplus.us.bank-dns.com/Apps/DealMaintenance/Assets/AssetFacility_Transactions/Loans/AssetLoan_Transactions/Transactions/TransDetail.asp?parm=10759&amp;issue_trans_id=104099099&amp;" TargetMode="External"/><Relationship Id="rId4132" Type="http://schemas.openxmlformats.org/officeDocument/2006/relationships/hyperlink" Target="https://cdosuiteplus.us.bank-dns.com/Apps/DealMaintenance/Assets/AssetFacility_Transactions/FacilityTransactions/TransDetail.asp?parm=10759&amp;facility_trans_id=125736668&amp;" TargetMode="External"/><Relationship Id="rId1519" Type="http://schemas.openxmlformats.org/officeDocument/2006/relationships/hyperlink" Target="https://cdosuiteplus.us.bank-dns.com/Apps/DealMaintenance/Assets/AssetFacility_Transactions/Loans/AssetLoan_Transactions/Transactions/TransDetail.asp?parm=10759&amp;issue_trans_id=85448997&amp;" TargetMode="External"/><Relationship Id="rId1726" Type="http://schemas.openxmlformats.org/officeDocument/2006/relationships/hyperlink" Target="https://cdosuiteplus.us.bank-dns.com/Apps/DealMaintenance/Assets/AssetFacility_Transactions/FacilityTransactions/TransDetail.asp?parm=10759&amp;facility_trans_id=88573635&amp;" TargetMode="External"/><Relationship Id="rId1933" Type="http://schemas.openxmlformats.org/officeDocument/2006/relationships/hyperlink" Target="https://cdosuiteplus.us.bank-dns.com/Apps/DealMaintenance/Assets/AssetFacility_Transactions/Loans/AssetLoan_Transactions/Transactions/TransDetail.asp?parm=10759&amp;issue_trans_id=90060333&amp;" TargetMode="External"/><Relationship Id="rId18" Type="http://schemas.openxmlformats.org/officeDocument/2006/relationships/hyperlink" Target="https://cdosuiteplus.us.bank-dns.com/Apps/DealMaintenance/Assets/AssetFacility_Transactions/Loans/AssetLoan_Transactions/Transactions/TransDetail.asp?parm=10759&amp;issue_trans_id=62564498&amp;" TargetMode="External"/><Relationship Id="rId3898" Type="http://schemas.openxmlformats.org/officeDocument/2006/relationships/hyperlink" Target="https://cdosuiteplus.us.bank-dns.com/Apps/DealMaintenance/Transactions/NonIssueTransactions/EntTransItem.asp?&amp;parm=10759&amp;ent_trans_id=3010287&amp;" TargetMode="External"/><Relationship Id="rId3758" Type="http://schemas.openxmlformats.org/officeDocument/2006/relationships/hyperlink" Target="https://cdosuiteplus.us.bank-dns.com/Apps/DealMaintenance/Assets/AssetFacility_Transactions/FacilityTransactions/TransDetail.asp?parm=10759&amp;facility_trans_id=119502528&amp;" TargetMode="External"/><Relationship Id="rId3965" Type="http://schemas.openxmlformats.org/officeDocument/2006/relationships/hyperlink" Target="https://cdosuiteplus.us.bank-dns.com/Apps/DealMaintenance/Assets/AssetFacility_Transactions/FacilityTransactions/TransDetail.asp?parm=10759&amp;facility_trans_id=122390850&amp;" TargetMode="External"/><Relationship Id="rId679" Type="http://schemas.openxmlformats.org/officeDocument/2006/relationships/hyperlink" Target="https://cdosuiteplus.us.bank-dns.com/Apps/DealMaintenance/Assets/AssetFacility_Transactions/Loans/AssetLoan_Transactions/Transactions/TransDetail.asp?parm=10759&amp;issue_trans_id=74286951&amp;" TargetMode="External"/><Relationship Id="rId886" Type="http://schemas.openxmlformats.org/officeDocument/2006/relationships/hyperlink" Target="https://cdosuiteplus.us.bank-dns.com/Apps/DealMaintenance/Assets/AssetFacility_Transactions/Loans/AssetLoan_Transactions/Transactions/TransDetail.asp?parm=10759&amp;issue_trans_id=79507500&amp;" TargetMode="External"/><Relationship Id="rId2567" Type="http://schemas.openxmlformats.org/officeDocument/2006/relationships/hyperlink" Target="https://cdosuiteplus.us.bank-dns.com/Apps/DealMaintenance/Assets/AssetFacility_Transactions/Loans/AssetLoan_Transactions/Transactions/TransDetail.asp?parm=10759&amp;issue_trans_id=98757785&amp;" TargetMode="External"/><Relationship Id="rId2774" Type="http://schemas.openxmlformats.org/officeDocument/2006/relationships/hyperlink" Target="https://cdosuiteplus.us.bank-dns.com/Apps/DealMaintenance/Assets/AssetFacility_Transactions/FacilityTransactions/TransDetail.asp?parm=10759&amp;facility_trans_id=101815047&amp;" TargetMode="External"/><Relationship Id="rId3618" Type="http://schemas.openxmlformats.org/officeDocument/2006/relationships/hyperlink" Target="https://cdosuiteplus.us.bank-dns.com/Apps/DealMaintenance/Assets/AssetFacility_Transactions/FacilityTransactions/TransDetail.asp?parm=10759&amp;facility_trans_id=116783646&amp;" TargetMode="External"/><Relationship Id="rId2" Type="http://schemas.openxmlformats.org/officeDocument/2006/relationships/hyperlink" Target="https://cdosuiteplus.us.bank-dns.com/Apps/DealMaintenance/Transactions/NonIssueTransactions/EntTransItem.asp?&amp;parm=10759&amp;ent_trans_id=1843658&amp;" TargetMode="External"/><Relationship Id="rId539" Type="http://schemas.openxmlformats.org/officeDocument/2006/relationships/hyperlink" Target="https://cdosuiteplus.us.bank-dns.com/Apps/DealMaintenance/Assets/AssetFacility_Transactions/Loans/AssetLoan_Transactions/Transactions/TransDetail.asp?parm=10759&amp;issue_trans_id=72154032&amp;" TargetMode="External"/><Relationship Id="rId746" Type="http://schemas.openxmlformats.org/officeDocument/2006/relationships/hyperlink" Target="https://cdosuiteplus.us.bank-dns.com/Apps/DealMaintenance/Assets/AssetFacility_Transactions/Loans/AssetLoan_Transactions/Transactions/TransDetail.asp?parm=10759&amp;issue_trans_id=74445951&amp;" TargetMode="External"/><Relationship Id="rId1169" Type="http://schemas.openxmlformats.org/officeDocument/2006/relationships/hyperlink" Target="https://cdosuiteplus.us.bank-dns.com/Apps/DealMaintenance/Assets/AssetFacility_Transactions/FacilityTransactions/TransDetail.asp?parm=10759&amp;facility_trans_id=83651249&amp;" TargetMode="External"/><Relationship Id="rId1376" Type="http://schemas.openxmlformats.org/officeDocument/2006/relationships/hyperlink" Target="https://cdosuiteplus.us.bank-dns.com/Apps/DealMaintenance/Assets/AssetFacility_Transactions/FacilityTransactions/TransDetail.asp?parm=10759&amp;facility_trans_id=85501935&amp;" TargetMode="External"/><Relationship Id="rId1583" Type="http://schemas.openxmlformats.org/officeDocument/2006/relationships/hyperlink" Target="https://cdosuiteplus.us.bank-dns.com/Apps/DealMaintenance/Assets/AssetFacility_Transactions/Loans/AssetLoan_Transactions/Transactions/TransDetail.asp?parm=10759&amp;issue_trans_id=83875732&amp;" TargetMode="External"/><Relationship Id="rId2427" Type="http://schemas.openxmlformats.org/officeDocument/2006/relationships/hyperlink" Target="https://cdosuiteplus.us.bank-dns.com/Apps/DealMaintenance/Assets/AssetFacility_Transactions/Loans/AssetLoan_Transactions/Transactions/TransDetail.asp?parm=10759&amp;issue_trans_id=93072311&amp;" TargetMode="External"/><Relationship Id="rId2981" Type="http://schemas.openxmlformats.org/officeDocument/2006/relationships/hyperlink" Target="https://cdosuiteplus.us.bank-dns.com/Apps/DealMaintenance/Assets/AssetFacility_Transactions/Loans/AssetLoan_Transactions/Transactions/TransDetail.asp?parm=10759&amp;issue_trans_id=102944704&amp;" TargetMode="External"/><Relationship Id="rId3825" Type="http://schemas.openxmlformats.org/officeDocument/2006/relationships/hyperlink" Target="https://cdosuiteplus.us.bank-dns.com/Apps/DealMaintenance/Assets/AssetFacility_Transactions/Loans/AssetLoan_Transactions/Transactions/TransDetail.asp?parm=10759&amp;issue_trans_id=118813150&amp;" TargetMode="External"/><Relationship Id="rId953" Type="http://schemas.openxmlformats.org/officeDocument/2006/relationships/hyperlink" Target="https://cdosuiteplus.us.bank-dns.com/Apps/DealMaintenance/Assets/AssetFacility_Transactions/Loans/AssetLoan_Transactions/Transactions/TransDetail.asp?parm=10759&amp;issue_trans_id=79103374&amp;" TargetMode="External"/><Relationship Id="rId1029" Type="http://schemas.openxmlformats.org/officeDocument/2006/relationships/hyperlink" Target="https://cdosuiteplus.us.bank-dns.com/Apps/DealMaintenance/Assets/AssetFacility_Transactions/FacilityTransactions/TransDetail.asp?parm=10759&amp;facility_trans_id=82159820&amp;" TargetMode="External"/><Relationship Id="rId1236" Type="http://schemas.openxmlformats.org/officeDocument/2006/relationships/hyperlink" Target="https://cdosuiteplus.us.bank-dns.com/Apps/DealMaintenance/Transactions/NonIssueTransactions/EntTransItem.asp?&amp;parm=10759&amp;ent_trans_id=2301022&amp;" TargetMode="External"/><Relationship Id="rId1790" Type="http://schemas.openxmlformats.org/officeDocument/2006/relationships/hyperlink" Target="https://cdosuiteplus.us.bank-dns.com/Apps/DealMaintenance/Assets/AssetFacility_Transactions/FacilityTransactions/TransDetail.asp?parm=10759&amp;facility_trans_id=89889140&amp;" TargetMode="External"/><Relationship Id="rId2634" Type="http://schemas.openxmlformats.org/officeDocument/2006/relationships/hyperlink" Target="https://cdosuiteplus.us.bank-dns.com/Apps/DealMaintenance/Assets/AssetFacility_Transactions/FacilityTransactions/TransDetail.asp?parm=10759&amp;facility_trans_id=99878984&amp;" TargetMode="External"/><Relationship Id="rId2841" Type="http://schemas.openxmlformats.org/officeDocument/2006/relationships/hyperlink" Target="https://cdosuiteplus.us.bank-dns.com/Apps/DealMaintenance/Assets/AssetFacility_Transactions/FacilityTransactions/TransDetail.asp?parm=10759&amp;facility_trans_id=103877936&amp;" TargetMode="External"/><Relationship Id="rId82" Type="http://schemas.openxmlformats.org/officeDocument/2006/relationships/hyperlink" Target="https://cdosuiteplus.us.bank-dns.com/Apps/DealMaintenance/Assets/AssetFacility_Transactions/FacilityTransactions/TransDetail.asp?parm=10759&amp;facility_trans_id=64253820&amp;" TargetMode="External"/><Relationship Id="rId606" Type="http://schemas.openxmlformats.org/officeDocument/2006/relationships/hyperlink" Target="https://cdosuiteplus.us.bank-dns.com/Apps/DealMaintenance/Assets/AssetFacility_Transactions/Loans/AssetLoan_Transactions/Transactions/TransDetail.asp?parm=10759&amp;issue_trans_id=74844127&amp;" TargetMode="External"/><Relationship Id="rId813" Type="http://schemas.openxmlformats.org/officeDocument/2006/relationships/hyperlink" Target="https://cdosuiteplus.us.bank-dns.com/Apps/DealMaintenance/Assets/AssetFacility_Transactions/FacilityTransactions/TransDetail.asp?parm=10759&amp;facility_trans_id=78071492&amp;" TargetMode="External"/><Relationship Id="rId1443" Type="http://schemas.openxmlformats.org/officeDocument/2006/relationships/hyperlink" Target="https://cdosuiteplus.us.bank-dns.com/Apps/DealMaintenance/Assets/AssetFacility_Transactions/FacilityTransactions/TransDetail.asp?parm=10759&amp;facility_trans_id=86542825&amp;" TargetMode="External"/><Relationship Id="rId1650" Type="http://schemas.openxmlformats.org/officeDocument/2006/relationships/hyperlink" Target="https://cdosuiteplus.us.bank-dns.com/Apps/DealMaintenance/Assets/AssetFacility_Transactions/FacilityTransactions/TransDetail.asp?parm=10759&amp;facility_trans_id=88122740&amp;" TargetMode="External"/><Relationship Id="rId2701" Type="http://schemas.openxmlformats.org/officeDocument/2006/relationships/hyperlink" Target="https://cdosuiteplus.us.bank-dns.com/Apps/DealMaintenance/Assets/AssetFacility_Transactions/FacilityTransactions/TransDetail.asp?parm=10759&amp;facility_trans_id=101179673&amp;" TargetMode="External"/><Relationship Id="rId1303" Type="http://schemas.openxmlformats.org/officeDocument/2006/relationships/hyperlink" Target="https://cdosuiteplus.us.bank-dns.com/Apps/DealMaintenance/Assets/AssetFacility_Transactions/FacilityTransactions/TransDetail.asp?parm=10759&amp;facility_trans_id=85092737&amp;" TargetMode="External"/><Relationship Id="rId1510" Type="http://schemas.openxmlformats.org/officeDocument/2006/relationships/hyperlink" Target="https://cdosuiteplus.us.bank-dns.com/Apps/DealMaintenance/Assets/AssetFacility_Transactions/FacilityTransactions/TransDetail.asp?parm=10759&amp;facility_trans_id=86525035&amp;" TargetMode="External"/><Relationship Id="rId3268" Type="http://schemas.openxmlformats.org/officeDocument/2006/relationships/hyperlink" Target="https://cdosuiteplus.us.bank-dns.com/Apps/DealMaintenance/Assets/AssetFacility_Transactions/FacilityTransactions/TransDetail.asp?parm=10759&amp;facility_trans_id=111038446&amp;" TargetMode="External"/><Relationship Id="rId3475" Type="http://schemas.openxmlformats.org/officeDocument/2006/relationships/hyperlink" Target="https://cdosuiteplus.us.bank-dns.com/Apps/DealMaintenance/Assets/AssetFacility_Transactions/FacilityTransactions/TransDetail.asp?parm=10759&amp;facility_trans_id=113653662&amp;" TargetMode="External"/><Relationship Id="rId3682" Type="http://schemas.openxmlformats.org/officeDocument/2006/relationships/hyperlink" Target="https://cdosuiteplus.us.bank-dns.com/Apps/DealMaintenance/Assets/AssetFacility_Transactions/Loans/AssetLoan_Transactions/Transactions/TransDetail.asp?parm=10759&amp;issue_trans_id=117713441&amp;" TargetMode="External"/><Relationship Id="rId4319" Type="http://schemas.openxmlformats.org/officeDocument/2006/relationships/hyperlink" Target="https://cdosuiteplus.us.bank-dns.com/Apps/DealMaintenance/Assets/AssetFacility_Transactions/Loans/AssetLoan_Transactions/Transactions/TransDetail.asp?parm=10759&amp;issue_trans_id=128495883&amp;" TargetMode="External"/><Relationship Id="rId189" Type="http://schemas.openxmlformats.org/officeDocument/2006/relationships/hyperlink" Target="https://cdosuiteplus.us.bank-dns.com/Apps/DealMaintenance/Assets/AssetFacility_Transactions/FacilityTransactions/TransDetail.asp?parm=10759&amp;facility_trans_id=66219755&amp;" TargetMode="External"/><Relationship Id="rId396" Type="http://schemas.openxmlformats.org/officeDocument/2006/relationships/hyperlink" Target="https://cdosuiteplus.us.bank-dns.com/Apps/DealMaintenance/Assets/AssetFacility_Transactions/FacilityTransactions/TransDetail.asp?parm=10759&amp;facility_trans_id=70199954&amp;" TargetMode="External"/><Relationship Id="rId2077" Type="http://schemas.openxmlformats.org/officeDocument/2006/relationships/hyperlink" Target="https://cdosuiteplus.us.bank-dns.com/Apps/DealMaintenance/Assets/AssetFacility_Transactions/Loans/AssetLoan_Transactions/Transactions/TransDetail.asp?parm=10759&amp;issue_trans_id=89409089&amp;" TargetMode="External"/><Relationship Id="rId2284" Type="http://schemas.openxmlformats.org/officeDocument/2006/relationships/hyperlink" Target="https://cdosuiteplus.us.bank-dns.com/Apps/DealMaintenance/Assets/AssetFacility_Transactions/Loans/AssetLoan_Transactions/Transactions/TransDetail.asp?parm=10759&amp;issue_trans_id=94011969&amp;" TargetMode="External"/><Relationship Id="rId2491" Type="http://schemas.openxmlformats.org/officeDocument/2006/relationships/hyperlink" Target="https://cdosuiteplus.us.bank-dns.com/Apps/DealMaintenance/Assets/AssetFacility_Transactions/FacilityTransactions/TransDetail.asp?parm=10759&amp;facility_trans_id=96962829&amp;" TargetMode="External"/><Relationship Id="rId3128" Type="http://schemas.openxmlformats.org/officeDocument/2006/relationships/hyperlink" Target="https://cdosuiteplus.us.bank-dns.com/Apps/DealMaintenance/Assets/AssetFacility_Transactions/FacilityTransactions/TransDetail.asp?parm=10759&amp;facility_trans_id=107507278&amp;" TargetMode="External"/><Relationship Id="rId3335" Type="http://schemas.openxmlformats.org/officeDocument/2006/relationships/hyperlink" Target="https://cdosuiteplus.us.bank-dns.com/Apps/DealMaintenance/Assets/AssetFacility_Transactions/Loans/AssetLoan_Transactions/Transactions/TransDetail.asp?parm=10759&amp;issue_trans_id=94167680&amp;" TargetMode="External"/><Relationship Id="rId3542" Type="http://schemas.openxmlformats.org/officeDocument/2006/relationships/hyperlink" Target="https://cdosuiteplus.us.bank-dns.com/Apps/DealMaintenance/Assets/AssetFacility_Transactions/FacilityTransactions/TransDetail.asp?parm=10759&amp;facility_trans_id=115489576&amp;" TargetMode="External"/><Relationship Id="rId256" Type="http://schemas.openxmlformats.org/officeDocument/2006/relationships/hyperlink" Target="https://cdosuiteplus.us.bank-dns.com/Apps/DealMaintenance/Assets/AssetFacility_Transactions/Loans/AssetLoan_Transactions/Transactions/TransDetail.asp?parm=10759&amp;issue_trans_id=63409262&amp;" TargetMode="External"/><Relationship Id="rId463" Type="http://schemas.openxmlformats.org/officeDocument/2006/relationships/hyperlink" Target="https://cdosuiteplus.us.bank-dns.com/Apps/DealMaintenance/Assets/AssetFacility_Transactions/FacilityTransactions/TransDetail.asp?parm=10759&amp;facility_trans_id=71258935&amp;" TargetMode="External"/><Relationship Id="rId670" Type="http://schemas.openxmlformats.org/officeDocument/2006/relationships/hyperlink" Target="https://cdosuiteplus.us.bank-dns.com/Apps/DealMaintenance/Assets/AssetFacility_Transactions/Loans/AssetLoan_Transactions/Transactions/TransDetail.asp?parm=10759&amp;issue_trans_id=73786383&amp;" TargetMode="External"/><Relationship Id="rId1093" Type="http://schemas.openxmlformats.org/officeDocument/2006/relationships/hyperlink" Target="https://cdosuiteplus.us.bank-dns.com/Apps/DealMaintenance/Assets/AssetFacility_Transactions/Loans/AssetLoan_Transactions/Transactions/TransDetail.asp?parm=10759&amp;issue_trans_id=82748303&amp;" TargetMode="External"/><Relationship Id="rId2144" Type="http://schemas.openxmlformats.org/officeDocument/2006/relationships/hyperlink" Target="https://cdosuiteplus.us.bank-dns.com/Apps/DealMaintenance/Assets/AssetFacility_Transactions/FacilityTransactions/TransDetail.asp?parm=10759&amp;facility_trans_id=93631843&amp;" TargetMode="External"/><Relationship Id="rId2351" Type="http://schemas.openxmlformats.org/officeDocument/2006/relationships/hyperlink" Target="https://cdosuiteplus.us.bank-dns.com/Apps/DealMaintenance/Assets/AssetFacility_Transactions/Loans/AssetLoan_Transactions/Transactions/TransDetail.asp?parm=10759&amp;issue_trans_id=93489525&amp;" TargetMode="External"/><Relationship Id="rId3402" Type="http://schemas.openxmlformats.org/officeDocument/2006/relationships/hyperlink" Target="https://cdosuiteplus.us.bank-dns.com/Apps/DealMaintenance/Assets/AssetFacility_Transactions/FacilityTransactions/TransDetail.asp?parm=10759&amp;facility_trans_id=112824079&amp;" TargetMode="External"/><Relationship Id="rId116" Type="http://schemas.openxmlformats.org/officeDocument/2006/relationships/hyperlink" Target="https://cdosuiteplus.us.bank-dns.com/Apps/DealMaintenance/Assets/AssetFacility_Transactions/Loans/AssetLoan_Transactions/Transactions/TransDetail.asp?parm=10759&amp;issue_trans_id=64175744&amp;" TargetMode="External"/><Relationship Id="rId323" Type="http://schemas.openxmlformats.org/officeDocument/2006/relationships/hyperlink" Target="https://cdosuiteplus.us.bank-dns.com/Apps/DealMaintenance/Assets/AssetFacility_Transactions/FacilityTransactions/TransDetail.asp?parm=10759&amp;facility_trans_id=67968850&amp;" TargetMode="External"/><Relationship Id="rId530" Type="http://schemas.openxmlformats.org/officeDocument/2006/relationships/hyperlink" Target="https://cdosuiteplus.us.bank-dns.com/Apps/DealMaintenance/Assets/AssetFacility_Transactions/FacilityTransactions/TransDetail.asp?parm=10759&amp;facility_trans_id=72070303&amp;" TargetMode="External"/><Relationship Id="rId1160" Type="http://schemas.openxmlformats.org/officeDocument/2006/relationships/hyperlink" Target="https://cdosuiteplus.us.bank-dns.com/Apps/DealMaintenance/Assets/AssetFacility_Transactions/FacilityTransactions/TransDetail.asp?parm=10759&amp;facility_trans_id=83436783&amp;" TargetMode="External"/><Relationship Id="rId2004" Type="http://schemas.openxmlformats.org/officeDocument/2006/relationships/hyperlink" Target="https://cdosuiteplus.us.bank-dns.com/Apps/DealMaintenance/Assets/AssetFacility_Transactions/Loans/AssetLoan_Transactions/Transactions/TransDetail.asp?parm=10759&amp;issue_trans_id=87929855&amp;" TargetMode="External"/><Relationship Id="rId2211" Type="http://schemas.openxmlformats.org/officeDocument/2006/relationships/hyperlink" Target="https://cdosuiteplus.us.bank-dns.com/Apps/DealMaintenance/Assets/AssetFacility_Transactions/FacilityTransactions/TransDetail.asp?parm=10759&amp;facility_trans_id=94377732&amp;" TargetMode="External"/><Relationship Id="rId4176" Type="http://schemas.openxmlformats.org/officeDocument/2006/relationships/hyperlink" Target="https://cdosuiteplus.us.bank-dns.com/Apps/DealMaintenance/Assets/AssetFacility_Transactions/Loans/AssetLoan_Transactions/Transactions/TransDetail.asp?parm=10759&amp;issue_trans_id=123078933&amp;" TargetMode="External"/><Relationship Id="rId1020" Type="http://schemas.openxmlformats.org/officeDocument/2006/relationships/hyperlink" Target="https://cdosuiteplus.us.bank-dns.com/Apps/DealMaintenance/Assets/AssetFacility_Transactions/FacilityTransactions/TransDetail.asp?parm=10759&amp;facility_trans_id=81257459&amp;" TargetMode="External"/><Relationship Id="rId1977" Type="http://schemas.openxmlformats.org/officeDocument/2006/relationships/hyperlink" Target="https://cdosuiteplus.us.bank-dns.com/Apps/DealMaintenance/Assets/AssetFacility_Transactions/Loans/AssetLoan_Transactions/Transactions/TransDetail.asp?parm=10759&amp;issue_trans_id=89802709&amp;" TargetMode="External"/><Relationship Id="rId1837" Type="http://schemas.openxmlformats.org/officeDocument/2006/relationships/hyperlink" Target="https://cdosuiteplus.us.bank-dns.com/Apps/DealMaintenance/Assets/AssetFacility_Transactions/FacilityTransactions/TransDetail.asp?parm=10759&amp;facility_trans_id=88763547&amp;" TargetMode="External"/><Relationship Id="rId3192" Type="http://schemas.openxmlformats.org/officeDocument/2006/relationships/hyperlink" Target="https://cdosuiteplus.us.bank-dns.com/Apps/DealMaintenance/Transactions/NonIssueTransactions/EntTransItem.asp?&amp;parm=10759&amp;ent_trans_id=2795587&amp;" TargetMode="External"/><Relationship Id="rId4036" Type="http://schemas.openxmlformats.org/officeDocument/2006/relationships/hyperlink" Target="https://cdosuiteplus.us.bank-dns.com/Apps/DealMaintenance/Assets/AssetFacility_Transactions/Loans/AssetLoan_Transactions/Transactions/TransDetail.asp?parm=10759&amp;issue_trans_id=123534127&amp;" TargetMode="External"/><Relationship Id="rId4243" Type="http://schemas.openxmlformats.org/officeDocument/2006/relationships/hyperlink" Target="https://cdosuiteplus.us.bank-dns.com/Apps/DealMaintenance/Assets/AssetFacility_Transactions/FacilityTransactions/TransDetail.asp?parm=10759&amp;facility_trans_id=127199884&amp;" TargetMode="External"/><Relationship Id="rId3052" Type="http://schemas.openxmlformats.org/officeDocument/2006/relationships/hyperlink" Target="https://cdosuiteplus.us.bank-dns.com/Apps/DealMaintenance/Assets/AssetFacility_Transactions/Loans/AssetLoan_Transactions/Transactions/TransDetail.asp?parm=10759&amp;issue_trans_id=106954091&amp;" TargetMode="External"/><Relationship Id="rId4103" Type="http://schemas.openxmlformats.org/officeDocument/2006/relationships/hyperlink" Target="https://cdosuiteplus.us.bank-dns.com/Apps/DealMaintenance/Assets/AssetFacility_Transactions/FacilityTransactions/TransDetail.asp?parm=10759&amp;facility_trans_id=125468172&amp;" TargetMode="External"/><Relationship Id="rId4310" Type="http://schemas.openxmlformats.org/officeDocument/2006/relationships/hyperlink" Target="https://cdosuiteplus.us.bank-dns.com/Apps/DealMaintenance/Assets/AssetFacility_Transactions/Loans/AssetLoan_Transactions/Transactions/TransDetail.asp?parm=10759&amp;issue_trans_id=126979774&amp;" TargetMode="External"/><Relationship Id="rId180" Type="http://schemas.openxmlformats.org/officeDocument/2006/relationships/hyperlink" Target="https://cdosuiteplus.us.bank-dns.com/Apps/DealMaintenance/Assets/AssetFacility_Transactions/Loans/AssetLoan_Transactions/Transactions/TransDetail.asp?parm=10759&amp;issue_trans_id=66345259&amp;" TargetMode="External"/><Relationship Id="rId1904" Type="http://schemas.openxmlformats.org/officeDocument/2006/relationships/hyperlink" Target="https://cdosuiteplus.us.bank-dns.com/Apps/DealMaintenance/Assets/AssetFacility_Transactions/Loans/AssetLoan_Transactions/Transactions/TransDetail.asp?parm=10759&amp;issue_trans_id=89151552&amp;" TargetMode="External"/><Relationship Id="rId3869" Type="http://schemas.openxmlformats.org/officeDocument/2006/relationships/hyperlink" Target="https://cdosuiteplus.us.bank-dns.com/Apps/DealMaintenance/Assets/AssetFacility_Transactions/FacilityTransactions/TransDetail.asp?parm=10759&amp;facility_trans_id=120825537&amp;" TargetMode="External"/><Relationship Id="rId997" Type="http://schemas.openxmlformats.org/officeDocument/2006/relationships/hyperlink" Target="https://cdosuiteplus.us.bank-dns.com/Apps/DealMaintenance/Assets/AssetFacility_Transactions/FacilityTransactions/TransDetail.asp?parm=10759&amp;facility_trans_id=81803511&amp;" TargetMode="External"/><Relationship Id="rId2678" Type="http://schemas.openxmlformats.org/officeDocument/2006/relationships/hyperlink" Target="https://cdosuiteplus.us.bank-dns.com/Apps/DealMaintenance/Assets/AssetFacility_Transactions/Loans/AssetLoan_Transactions/Transactions/TransDetail.asp?parm=10759&amp;issue_trans_id=99843442&amp;" TargetMode="External"/><Relationship Id="rId2885" Type="http://schemas.openxmlformats.org/officeDocument/2006/relationships/hyperlink" Target="https://cdosuiteplus.us.bank-dns.com/Apps/DealMaintenance/Assets/AssetFacility_Transactions/FacilityTransactions/TransDetail.asp?parm=10759&amp;facility_trans_id=104241831&amp;" TargetMode="External"/><Relationship Id="rId3729" Type="http://schemas.openxmlformats.org/officeDocument/2006/relationships/hyperlink" Target="https://cdosuiteplus.us.bank-dns.com/Apps/DealMaintenance/Assets/AssetFacility_Transactions/Loans/AssetLoan_Transactions/Transactions/TransDetail.asp?parm=10759&amp;issue_trans_id=117139318&amp;" TargetMode="External"/><Relationship Id="rId3936" Type="http://schemas.openxmlformats.org/officeDocument/2006/relationships/hyperlink" Target="https://cdosuiteplus.us.bank-dns.com/Apps/DealMaintenance/Assets/AssetFacility_Transactions/Loans/AssetLoan_Transactions/Transactions/TransDetail.asp?parm=10759&amp;issue_trans_id=120711750&amp;" TargetMode="External"/><Relationship Id="rId857" Type="http://schemas.openxmlformats.org/officeDocument/2006/relationships/hyperlink" Target="https://cdosuiteplus.us.bank-dns.com/Apps/DealMaintenance/Assets/AssetFacility_Transactions/Loans/AssetLoan_Transactions/Transactions/TransDetail.asp?parm=10759&amp;issue_trans_id=76799883&amp;" TargetMode="External"/><Relationship Id="rId1487" Type="http://schemas.openxmlformats.org/officeDocument/2006/relationships/hyperlink" Target="https://cdosuiteplus.us.bank-dns.com/Apps/DealMaintenance/Assets/AssetFacility_Transactions/Loans/AssetLoan_Transactions/Transactions/TransDetail.asp?parm=10759&amp;issue_trans_id=82843666&amp;" TargetMode="External"/><Relationship Id="rId1694" Type="http://schemas.openxmlformats.org/officeDocument/2006/relationships/hyperlink" Target="https://cdosuiteplus.us.bank-dns.com/Apps/DealMaintenance/Assets/AssetFacility_Transactions/Loans/AssetLoan_Transactions/Transactions/TransDetail.asp?parm=10759&amp;issue_trans_id=85486856&amp;" TargetMode="External"/><Relationship Id="rId2538" Type="http://schemas.openxmlformats.org/officeDocument/2006/relationships/hyperlink" Target="https://cdosuiteplus.us.bank-dns.com/Apps/DealMaintenance/Assets/AssetFacility_Transactions/Loans/AssetLoan_Transactions/Transactions/TransDetail.asp?parm=10759&amp;issue_trans_id=96386675&amp;" TargetMode="External"/><Relationship Id="rId2745" Type="http://schemas.openxmlformats.org/officeDocument/2006/relationships/hyperlink" Target="https://cdosuiteplus.us.bank-dns.com/Apps/DealMaintenance/Assets/AssetFacility_Transactions/FacilityTransactions/TransDetail.asp?parm=10759&amp;facility_trans_id=101468864&amp;" TargetMode="External"/><Relationship Id="rId2952" Type="http://schemas.openxmlformats.org/officeDocument/2006/relationships/hyperlink" Target="https://cdosuiteplus.us.bank-dns.com/Apps/DealMaintenance/Transactions/NonIssueTransactions/EntTransItem.asp?&amp;parm=10759&amp;ent_trans_id=2708971&amp;" TargetMode="External"/><Relationship Id="rId717" Type="http://schemas.openxmlformats.org/officeDocument/2006/relationships/hyperlink" Target="https://cdosuiteplus.us.bank-dns.com/Apps/DealMaintenance/Assets/AssetFacility_Transactions/FacilityTransactions/TransDetail.asp?parm=10759&amp;facility_trans_id=77156692&amp;" TargetMode="External"/><Relationship Id="rId924" Type="http://schemas.openxmlformats.org/officeDocument/2006/relationships/hyperlink" Target="https://cdosuiteplus.us.bank-dns.com/Apps/DealMaintenance/Assets/AssetFacility_Transactions/Loans/AssetLoan_Transactions/Transactions/TransDetail.asp?parm=10759&amp;issue_trans_id=79048988&amp;" TargetMode="External"/><Relationship Id="rId1347" Type="http://schemas.openxmlformats.org/officeDocument/2006/relationships/hyperlink" Target="https://cdosuiteplus.us.bank-dns.com/Apps/DealMaintenance/Assets/AssetFacility_Transactions/Loans/AssetLoan_Transactions/Transactions/TransDetail.asp?parm=10759&amp;issue_trans_id=83930283&amp;" TargetMode="External"/><Relationship Id="rId1554" Type="http://schemas.openxmlformats.org/officeDocument/2006/relationships/hyperlink" Target="https://cdosuiteplus.us.bank-dns.com/Apps/DealMaintenance/Assets/AssetFacility_Transactions/FacilityTransactions/TransDetail.asp?parm=10759&amp;facility_trans_id=87212952&amp;" TargetMode="External"/><Relationship Id="rId1761" Type="http://schemas.openxmlformats.org/officeDocument/2006/relationships/hyperlink" Target="https://cdosuiteplus.us.bank-dns.com/Apps/DealMaintenance/Assets/AssetFacility_Transactions/Loans/AssetLoan_Transactions/Transactions/TransDetail.asp?parm=10759&amp;issue_trans_id=87850404&amp;" TargetMode="External"/><Relationship Id="rId2605" Type="http://schemas.openxmlformats.org/officeDocument/2006/relationships/hyperlink" Target="https://cdosuiteplus.us.bank-dns.com/Apps/DealMaintenance/Assets/AssetFacility_Transactions/FacilityTransactions/TransDetail.asp?parm=10759&amp;facility_trans_id=98989419&amp;" TargetMode="External"/><Relationship Id="rId2812" Type="http://schemas.openxmlformats.org/officeDocument/2006/relationships/hyperlink" Target="https://cdosuiteplus.us.bank-dns.com/Apps/DealMaintenance/Assets/AssetFacility_Transactions/FacilityTransactions/TransDetail.asp?parm=10759&amp;facility_trans_id=102968169&amp;" TargetMode="External"/><Relationship Id="rId53" Type="http://schemas.openxmlformats.org/officeDocument/2006/relationships/hyperlink" Target="https://cdosuiteplus.us.bank-dns.com/Apps/DealMaintenance/Assets/AssetFacility_Transactions/Loans/AssetLoan_Transactions/Transactions/TransDetail.asp?parm=10759&amp;issue_trans_id=63665888&amp;" TargetMode="External"/><Relationship Id="rId1207" Type="http://schemas.openxmlformats.org/officeDocument/2006/relationships/hyperlink" Target="https://cdosuiteplus.us.bank-dns.com/Apps/DealMaintenance/Assets/AssetFacility_Transactions/FacilityTransactions/TransDetail.asp?parm=10759&amp;facility_trans_id=83184276&amp;" TargetMode="External"/><Relationship Id="rId1414" Type="http://schemas.openxmlformats.org/officeDocument/2006/relationships/hyperlink" Target="https://cdosuiteplus.us.bank-dns.com/Apps/DealMaintenance/Assets/AssetFacility_Transactions/Loans/AssetLoan_Transactions/Transactions/TransDetail.asp?parm=10759&amp;issue_trans_id=86045884&amp;" TargetMode="External"/><Relationship Id="rId1621" Type="http://schemas.openxmlformats.org/officeDocument/2006/relationships/hyperlink" Target="https://cdosuiteplus.us.bank-dns.com/Apps/DealMaintenance/Assets/AssetFacility_Transactions/Loans/AssetLoan_Transactions/Transactions/TransDetail.asp?parm=10759&amp;issue_trans_id=87477935&amp;" TargetMode="External"/><Relationship Id="rId3379" Type="http://schemas.openxmlformats.org/officeDocument/2006/relationships/hyperlink" Target="https://cdosuiteplus.us.bank-dns.com/Apps/DealMaintenance/Assets/AssetFacility_Transactions/FacilityTransactions/TransDetail.asp?parm=10759&amp;facility_trans_id=112691458&amp;" TargetMode="External"/><Relationship Id="rId3586" Type="http://schemas.openxmlformats.org/officeDocument/2006/relationships/hyperlink" Target="https://cdosuiteplus.us.bank-dns.com/Apps/DealMaintenance/Assets/AssetFacility_Transactions/FacilityTransactions/TransDetail.asp?parm=10759&amp;facility_trans_id=116236809&amp;" TargetMode="External"/><Relationship Id="rId3793" Type="http://schemas.openxmlformats.org/officeDocument/2006/relationships/hyperlink" Target="https://cdosuiteplus.us.bank-dns.com/Apps/DealMaintenance/Assets/AssetFacility_Transactions/FacilityTransactions/TransDetail.asp?parm=10759&amp;facility_trans_id=119485197&amp;" TargetMode="External"/><Relationship Id="rId2188" Type="http://schemas.openxmlformats.org/officeDocument/2006/relationships/hyperlink" Target="https://cdosuiteplus.us.bank-dns.com/Apps/DealMaintenance/Assets/AssetFacility_Transactions/FacilityTransactions/TransDetail.asp?parm=10759&amp;facility_trans_id=94236398&amp;" TargetMode="External"/><Relationship Id="rId2395" Type="http://schemas.openxmlformats.org/officeDocument/2006/relationships/hyperlink" Target="https://cdosuiteplus.us.bank-dns.com/Apps/DealMaintenance/Assets/AssetFacility_Transactions/Loans/AssetLoan_Transactions/Transactions/TransDetail.asp?parm=10759&amp;issue_trans_id=95316215&amp;" TargetMode="External"/><Relationship Id="rId3239" Type="http://schemas.openxmlformats.org/officeDocument/2006/relationships/hyperlink" Target="https://cdosuiteplus.us.bank-dns.com/Apps/DealMaintenance/Assets/AssetFacility_Transactions/FacilityTransactions/TransDetail.asp?parm=10759&amp;facility_trans_id=110512460&amp;" TargetMode="External"/><Relationship Id="rId3446" Type="http://schemas.openxmlformats.org/officeDocument/2006/relationships/hyperlink" Target="https://cdosuiteplus.us.bank-dns.com/Apps/DealMaintenance/Assets/AssetFacility_Transactions/FacilityTransactions/TransDetail.asp?parm=10759&amp;facility_trans_id=113645050&amp;" TargetMode="External"/><Relationship Id="rId367" Type="http://schemas.openxmlformats.org/officeDocument/2006/relationships/hyperlink" Target="https://cdosuiteplus.us.bank-dns.com/Apps/DealMaintenance/Assets/AssetFacility_Transactions/Loans/AssetLoan_Transactions/Transactions/TransDetail.asp?parm=10759&amp;issue_trans_id=66466173&amp;" TargetMode="External"/><Relationship Id="rId574" Type="http://schemas.openxmlformats.org/officeDocument/2006/relationships/hyperlink" Target="https://cdosuiteplus.us.bank-dns.com/Apps/DealMaintenance/Transactions/CashAccountTransfer/AccTransferMainItem.asp?action=LINK&amp;parm=10759&amp;transf_id=385739&amp;" TargetMode="External"/><Relationship Id="rId2048" Type="http://schemas.openxmlformats.org/officeDocument/2006/relationships/hyperlink" Target="https://cdosuiteplus.us.bank-dns.com/Apps/DealMaintenance/Transactions/NonIssueTransactions/EntTransItem.asp?&amp;parm=10759&amp;ent_trans_id=2462080&amp;" TargetMode="External"/><Relationship Id="rId2255" Type="http://schemas.openxmlformats.org/officeDocument/2006/relationships/hyperlink" Target="https://cdosuiteplus.us.bank-dns.com/Apps/DealMaintenance/Assets/AssetFacility_Transactions/FacilityTransactions/TransDetail.asp?parm=10759&amp;facility_trans_id=94229716&amp;" TargetMode="External"/><Relationship Id="rId3653" Type="http://schemas.openxmlformats.org/officeDocument/2006/relationships/hyperlink" Target="https://cdosuiteplus.us.bank-dns.com/Apps/DealMaintenance/Assets/AssetFacility_Transactions/Loans/AssetLoan_Transactions/Transactions/TransDetail.asp?parm=10759&amp;issue_trans_id=115324395&amp;" TargetMode="External"/><Relationship Id="rId3860" Type="http://schemas.openxmlformats.org/officeDocument/2006/relationships/hyperlink" Target="https://cdosuiteplus.us.bank-dns.com/Apps/DealMaintenance/Assets/AssetFacility_Transactions/FacilityTransactions/TransDetail.asp?parm=10759&amp;facility_trans_id=120751157&amp;" TargetMode="External"/><Relationship Id="rId227" Type="http://schemas.openxmlformats.org/officeDocument/2006/relationships/hyperlink" Target="https://cdosuiteplus.us.bank-dns.com/Apps/DealMaintenance/Transactions/NonIssueTransactions/EntTransItem.asp?&amp;parm=10759&amp;ent_trans_id=1936499&amp;" TargetMode="External"/><Relationship Id="rId781" Type="http://schemas.openxmlformats.org/officeDocument/2006/relationships/hyperlink" Target="https://cdosuiteplus.us.bank-dns.com/Apps/DealMaintenance/Assets/AssetFacility_Transactions/FacilityTransactions/TransDetail.asp?parm=10759&amp;facility_trans_id=78201029&amp;" TargetMode="External"/><Relationship Id="rId2462" Type="http://schemas.openxmlformats.org/officeDocument/2006/relationships/hyperlink" Target="https://cdosuiteplus.us.bank-dns.com/Apps/DealMaintenance/Transactions/NonIssueTransactions/EntTransItem.asp?&amp;parm=10759&amp;ent_trans_id=2537447&amp;" TargetMode="External"/><Relationship Id="rId3306" Type="http://schemas.openxmlformats.org/officeDocument/2006/relationships/hyperlink" Target="https://cdosuiteplus.us.bank-dns.com/Apps/DealMaintenance/Assets/AssetFacility_Transactions/FacilityTransactions/TransDetail.asp?parm=10759&amp;facility_trans_id=111628402&amp;" TargetMode="External"/><Relationship Id="rId3513" Type="http://schemas.openxmlformats.org/officeDocument/2006/relationships/hyperlink" Target="https://cdosuiteplus.us.bank-dns.com/Apps/DealMaintenance/Assets/AssetFacility_Transactions/Loans/AssetLoan_Transactions/Transactions/TransDetail.asp?parm=10759&amp;issue_trans_id=110974291&amp;" TargetMode="External"/><Relationship Id="rId3720" Type="http://schemas.openxmlformats.org/officeDocument/2006/relationships/hyperlink" Target="https://cdosuiteplus.us.bank-dns.com/Apps/DealMaintenance/Assets/AssetFacility_Transactions/Loans/AssetLoan_Transactions/Transactions/TransDetail.asp?parm=10759&amp;issue_trans_id=114111253&amp;" TargetMode="External"/><Relationship Id="rId434" Type="http://schemas.openxmlformats.org/officeDocument/2006/relationships/hyperlink" Target="https://cdosuiteplus.us.bank-dns.com/Apps/DealMaintenance/Assets/AssetFacility_Transactions/Loans/AssetLoan_Transactions/Transactions/TransDetail.asp?parm=10759&amp;issue_trans_id=69916639&amp;" TargetMode="External"/><Relationship Id="rId641" Type="http://schemas.openxmlformats.org/officeDocument/2006/relationships/hyperlink" Target="https://cdosuiteplus.us.bank-dns.com/Apps/DealMaintenance/Assets/AssetFacility_Transactions/FacilityTransactions/TransDetail.asp?parm=10759&amp;facility_trans_id=74947353&amp;" TargetMode="External"/><Relationship Id="rId1064" Type="http://schemas.openxmlformats.org/officeDocument/2006/relationships/hyperlink" Target="https://cdosuiteplus.us.bank-dns.com/Apps/DealMaintenance/Assets/AssetFacility_Transactions/Loans/AssetLoan_Transactions/Transactions/TransDetail.asp?parm=10759&amp;issue_trans_id=78120752&amp;" TargetMode="External"/><Relationship Id="rId1271" Type="http://schemas.openxmlformats.org/officeDocument/2006/relationships/hyperlink" Target="https://cdosuiteplus.us.bank-dns.com/Apps/DealMaintenance/Assets/AssetFacility_Transactions/Loans/AssetLoan_Transactions/Transactions/TransDetail.asp?parm=10759&amp;issue_trans_id=83873055&amp;" TargetMode="External"/><Relationship Id="rId2115" Type="http://schemas.openxmlformats.org/officeDocument/2006/relationships/hyperlink" Target="https://cdosuiteplus.us.bank-dns.com/Apps/DealMaintenance/Assets/AssetFacility_Transactions/FacilityTransactions/TransDetail.asp?parm=10759&amp;facility_trans_id=92596306&amp;" TargetMode="External"/><Relationship Id="rId2322" Type="http://schemas.openxmlformats.org/officeDocument/2006/relationships/hyperlink" Target="https://cdosuiteplus.us.bank-dns.com/Apps/DealMaintenance/Assets/AssetFacility_Transactions/Loans/AssetLoan_Transactions/Transactions/TransDetail.asp?parm=10759&amp;issue_trans_id=90649755&amp;" TargetMode="External"/><Relationship Id="rId501" Type="http://schemas.openxmlformats.org/officeDocument/2006/relationships/hyperlink" Target="https://cdosuiteplus.us.bank-dns.com/Apps/DealMaintenance/Assets/AssetFacility_Transactions/Loans/AssetLoan_Transactions/Transactions/TransDetail.asp?parm=10759&amp;issue_trans_id=70479028&amp;" TargetMode="External"/><Relationship Id="rId1131" Type="http://schemas.openxmlformats.org/officeDocument/2006/relationships/hyperlink" Target="https://cdosuiteplus.us.bank-dns.com/Apps/DealMaintenance/Assets/AssetFacility_Transactions/FacilityTransactions/TransDetail.asp?parm=10759&amp;facility_trans_id=78420162&amp;" TargetMode="External"/><Relationship Id="rId4287" Type="http://schemas.openxmlformats.org/officeDocument/2006/relationships/hyperlink" Target="https://cdosuiteplus.us.bank-dns.com/Apps/DealMaintenance/Assets/AssetFacility_Transactions/Loans/AssetLoan_Transactions/Transactions/TransDetail.asp?parm=10759&amp;issue_trans_id=127474186&amp;" TargetMode="External"/><Relationship Id="rId3096" Type="http://schemas.openxmlformats.org/officeDocument/2006/relationships/hyperlink" Target="https://cdosuiteplus.us.bank-dns.com/Apps/DealMaintenance/Assets/AssetFacility_Transactions/FacilityTransactions/TransDetail.asp?parm=10759&amp;facility_trans_id=107701731&amp;" TargetMode="External"/><Relationship Id="rId4147" Type="http://schemas.openxmlformats.org/officeDocument/2006/relationships/hyperlink" Target="https://cdosuiteplus.us.bank-dns.com/Apps/DealMaintenance/Assets/AssetFacility_Transactions/Loans/AssetLoan_Transactions/Transactions/TransDetail.asp?parm=10759&amp;issue_trans_id=123380401&amp;" TargetMode="External"/><Relationship Id="rId1948" Type="http://schemas.openxmlformats.org/officeDocument/2006/relationships/hyperlink" Target="https://cdosuiteplus.us.bank-dns.com/Apps/DealMaintenance/Assets/AssetFacility_Transactions/FacilityTransactions/TransDetail.asp?parm=10759&amp;facility_trans_id=91674107&amp;" TargetMode="External"/><Relationship Id="rId3163" Type="http://schemas.openxmlformats.org/officeDocument/2006/relationships/hyperlink" Target="https://cdosuiteplus.us.bank-dns.com/Apps/DealMaintenance/Assets/AssetFacility_Transactions/Loans/AssetLoan_Transactions/Transactions/TransDetail.asp?parm=10759&amp;issue_trans_id=108889732&amp;" TargetMode="External"/><Relationship Id="rId3370" Type="http://schemas.openxmlformats.org/officeDocument/2006/relationships/hyperlink" Target="https://cdosuiteplus.us.bank-dns.com/Apps/DealMaintenance/Assets/AssetFacility_Transactions/Loans/AssetLoan_Transactions/Transactions/TransDetail.asp?parm=10759&amp;issue_trans_id=112585659&amp;" TargetMode="External"/><Relationship Id="rId4007" Type="http://schemas.openxmlformats.org/officeDocument/2006/relationships/hyperlink" Target="https://cdosuiteplus.us.bank-dns.com/Apps/DealMaintenance/Assets/AssetFacility_Transactions/Loans/AssetLoan_Transactions/Transactions/TransDetail.asp?parm=10759&amp;issue_trans_id=122924416&amp;" TargetMode="External"/><Relationship Id="rId4214" Type="http://schemas.openxmlformats.org/officeDocument/2006/relationships/hyperlink" Target="https://cdosuiteplus.us.bank-dns.com/Apps/DealMaintenance/Assets/AssetFacility_Transactions/Loans/AssetLoan_Transactions/Transactions/TransDetail.asp?parm=10759&amp;issue_trans_id=126541933&amp;" TargetMode="External"/><Relationship Id="rId291" Type="http://schemas.openxmlformats.org/officeDocument/2006/relationships/hyperlink" Target="https://cdosuiteplus.us.bank-dns.com/Apps/DealMaintenance/Assets/AssetFacility_Transactions/FacilityTransactions/TransDetail.asp?parm=10759&amp;facility_trans_id=67908864&amp;" TargetMode="External"/><Relationship Id="rId1808" Type="http://schemas.openxmlformats.org/officeDocument/2006/relationships/hyperlink" Target="https://cdosuiteplus.us.bank-dns.com/Apps/DealMaintenance/Assets/AssetFacility_Transactions/Loans/AssetLoan_Transactions/Transactions/TransDetail.asp?parm=10759&amp;issue_trans_id=84179376&amp;" TargetMode="External"/><Relationship Id="rId3023" Type="http://schemas.openxmlformats.org/officeDocument/2006/relationships/hyperlink" Target="https://cdosuiteplus.us.bank-dns.com/Apps/DealMaintenance/Assets/AssetFacility_Transactions/FacilityTransactions/TransDetail.asp?parm=10759&amp;facility_trans_id=106639948&amp;" TargetMode="External"/><Relationship Id="rId151" Type="http://schemas.openxmlformats.org/officeDocument/2006/relationships/hyperlink" Target="https://cdosuiteplus.us.bank-dns.com/Apps/DealMaintenance/Assets/AssetFacility_Transactions/Loans/AssetLoan_Transactions/Transactions/TransDetail.asp?parm=10759&amp;issue_trans_id=64670103&amp;" TargetMode="External"/><Relationship Id="rId3230" Type="http://schemas.openxmlformats.org/officeDocument/2006/relationships/hyperlink" Target="https://cdosuiteplus.us.bank-dns.com/Apps/DealMaintenance/Assets/AssetFacility_Transactions/FacilityTransactions/TransDetail.asp?parm=10759&amp;facility_trans_id=110029280&amp;" TargetMode="External"/><Relationship Id="rId2789" Type="http://schemas.openxmlformats.org/officeDocument/2006/relationships/hyperlink" Target="https://cdosuiteplus.us.bank-dns.com/Apps/DealMaintenance/Assets/AssetFacility_Transactions/Loans/AssetLoan_Transactions/Transactions/TransDetail.asp?parm=10759&amp;issue_trans_id=101261859&amp;" TargetMode="External"/><Relationship Id="rId2996" Type="http://schemas.openxmlformats.org/officeDocument/2006/relationships/hyperlink" Target="https://cdosuiteplus.us.bank-dns.com/Apps/DealMaintenance/Assets/AssetFacility_Transactions/Loans/AssetLoan_Transactions/Transactions/TransDetail.asp?parm=10759&amp;issue_trans_id=106640674&amp;" TargetMode="External"/><Relationship Id="rId968" Type="http://schemas.openxmlformats.org/officeDocument/2006/relationships/hyperlink" Target="https://cdosuiteplus.us.bank-dns.com/Apps/DealMaintenance/Transactions/CashAccountTransfer/AccTransferMainItem.asp?action=LINK&amp;parm=10759&amp;transf_id=427187&amp;" TargetMode="External"/><Relationship Id="rId1598" Type="http://schemas.openxmlformats.org/officeDocument/2006/relationships/hyperlink" Target="https://cdosuiteplus.us.bank-dns.com/Apps/DealMaintenance/Assets/AssetFacility_Transactions/FacilityTransactions/TransDetail.asp?parm=10759&amp;facility_trans_id=87773192&amp;" TargetMode="External"/><Relationship Id="rId2649" Type="http://schemas.openxmlformats.org/officeDocument/2006/relationships/hyperlink" Target="https://cdosuiteplus.us.bank-dns.com/Apps/DealMaintenance/Assets/AssetFacility_Transactions/Loans/AssetLoan_Transactions/Transactions/TransDetail.asp?parm=10759&amp;issue_trans_id=99119086&amp;" TargetMode="External"/><Relationship Id="rId2856" Type="http://schemas.openxmlformats.org/officeDocument/2006/relationships/hyperlink" Target="https://cdosuiteplus.us.bank-dns.com/Apps/DealMaintenance/Assets/AssetFacility_Transactions/Loans/AssetLoan_Transactions/Transactions/TransDetail.asp?parm=10759&amp;issue_trans_id=100791753&amp;" TargetMode="External"/><Relationship Id="rId3907" Type="http://schemas.openxmlformats.org/officeDocument/2006/relationships/hyperlink" Target="https://cdosuiteplus.us.bank-dns.com/Apps/DealMaintenance/Assets/AssetFacility_Transactions/FacilityTransactions/TransDetail.asp?parm=10759&amp;facility_trans_id=121589464&amp;" TargetMode="External"/><Relationship Id="rId97" Type="http://schemas.openxmlformats.org/officeDocument/2006/relationships/hyperlink" Target="https://cdosuiteplus.us.bank-dns.com/Apps/DealMaintenance/Assets/AssetFacility_Transactions/Loans/AssetLoan_Transactions/Transactions/TransDetail.asp?parm=10759&amp;issue_trans_id=63777495&amp;" TargetMode="External"/><Relationship Id="rId828" Type="http://schemas.openxmlformats.org/officeDocument/2006/relationships/hyperlink" Target="https://cdosuiteplus.us.bank-dns.com/Apps/DealMaintenance/Assets/AssetFacility_Transactions/FacilityTransactions/TransDetail.asp?parm=10759&amp;facility_trans_id=78913734&amp;" TargetMode="External"/><Relationship Id="rId1458" Type="http://schemas.openxmlformats.org/officeDocument/2006/relationships/hyperlink" Target="https://cdosuiteplus.us.bank-dns.com/Apps/DealMaintenance/Assets/AssetFacility_Transactions/Loans/AssetLoan_Transactions/Transactions/TransDetail.asp?parm=10759&amp;issue_trans_id=78620467&amp;" TargetMode="External"/><Relationship Id="rId1665" Type="http://schemas.openxmlformats.org/officeDocument/2006/relationships/hyperlink" Target="https://cdosuiteplus.us.bank-dns.com/Apps/DealMaintenance/Assets/AssetFacility_Transactions/Loans/AssetLoan_Transactions/Transactions/TransDetail.asp?parm=10759&amp;issue_trans_id=84569293&amp;" TargetMode="External"/><Relationship Id="rId1872" Type="http://schemas.openxmlformats.org/officeDocument/2006/relationships/hyperlink" Target="https://cdosuiteplus.us.bank-dns.com/Apps/DealMaintenance/Assets/AssetFacility_Transactions/Loans/AssetLoan_Transactions/Transactions/TransDetail.asp?parm=10759&amp;issue_trans_id=90305036&amp;" TargetMode="External"/><Relationship Id="rId2509" Type="http://schemas.openxmlformats.org/officeDocument/2006/relationships/hyperlink" Target="https://cdosuiteplus.us.bank-dns.com/Apps/DealMaintenance/Assets/AssetFacility_Transactions/Loans/AssetLoan_Transactions/Transactions/TransDetail.asp?parm=10759&amp;issue_trans_id=94973716&amp;" TargetMode="External"/><Relationship Id="rId2716" Type="http://schemas.openxmlformats.org/officeDocument/2006/relationships/hyperlink" Target="https://cdosuiteplus.us.bank-dns.com/Apps/DealMaintenance/Assets/AssetFacility_Transactions/Loans/AssetLoan_Transactions/Transactions/TransDetail.asp?parm=10759&amp;issue_trans_id=97981369&amp;" TargetMode="External"/><Relationship Id="rId4071" Type="http://schemas.openxmlformats.org/officeDocument/2006/relationships/hyperlink" Target="https://cdosuiteplus.us.bank-dns.com/Apps/DealMaintenance/Assets/AssetFacility_Transactions/Loans/AssetLoan_Transactions/Transactions/TransDetail.asp?parm=10759&amp;issue_trans_id=122969082&amp;" TargetMode="External"/><Relationship Id="rId1318" Type="http://schemas.openxmlformats.org/officeDocument/2006/relationships/hyperlink" Target="https://cdosuiteplus.us.bank-dns.com/Apps/DealMaintenance/Assets/AssetFacility_Transactions/FacilityTransactions/TransDetail.asp?parm=10759&amp;facility_trans_id=85130074&amp;" TargetMode="External"/><Relationship Id="rId1525" Type="http://schemas.openxmlformats.org/officeDocument/2006/relationships/hyperlink" Target="https://cdosuiteplus.us.bank-dns.com/Apps/DealMaintenance/Assets/AssetFacility_Transactions/Loans/AssetLoan_Transactions/Transactions/TransDetail.asp?parm=10759&amp;issue_trans_id=77766033&amp;" TargetMode="External"/><Relationship Id="rId2923" Type="http://schemas.openxmlformats.org/officeDocument/2006/relationships/hyperlink" Target="https://cdosuiteplus.us.bank-dns.com/Apps/DealMaintenance/Assets/AssetFacility_Transactions/Loans/AssetLoan_Transactions/Transactions/TransDetail.asp?parm=10759&amp;issue_trans_id=104144974&amp;" TargetMode="External"/><Relationship Id="rId1732" Type="http://schemas.openxmlformats.org/officeDocument/2006/relationships/hyperlink" Target="https://cdosuiteplus.us.bank-dns.com/Apps/DealMaintenance/Assets/AssetFacility_Transactions/FacilityTransactions/TransDetail.asp?parm=10759&amp;facility_trans_id=88668172&amp;" TargetMode="External"/><Relationship Id="rId24" Type="http://schemas.openxmlformats.org/officeDocument/2006/relationships/hyperlink" Target="https://cdosuiteplus.us.bank-dns.com/Apps/DealMaintenance/Assets/AssetFacility_Transactions/Loans/AssetLoan_Transactions/Transactions/TransDetail.asp?parm=10759&amp;issue_trans_id=62562711&amp;" TargetMode="External"/><Relationship Id="rId2299" Type="http://schemas.openxmlformats.org/officeDocument/2006/relationships/hyperlink" Target="https://cdosuiteplus.us.bank-dns.com/Apps/DealMaintenance/Assets/AssetFacility_Transactions/Loans/AssetLoan_Transactions/Transactions/TransDetail.asp?parm=10759&amp;issue_trans_id=92612209&amp;" TargetMode="External"/><Relationship Id="rId3697" Type="http://schemas.openxmlformats.org/officeDocument/2006/relationships/hyperlink" Target="https://cdosuiteplus.us.bank-dns.com/Apps/DealMaintenance/Assets/AssetFacility_Transactions/FacilityTransactions/TransDetail.asp?parm=10759&amp;facility_trans_id=118570749&amp;" TargetMode="External"/><Relationship Id="rId3557" Type="http://schemas.openxmlformats.org/officeDocument/2006/relationships/hyperlink" Target="https://cdosuiteplus.us.bank-dns.com/Apps/DealMaintenance/Assets/AssetFacility_Transactions/FacilityTransactions/TransDetail.asp?parm=10759&amp;facility_trans_id=115926485&amp;" TargetMode="External"/><Relationship Id="rId3764" Type="http://schemas.openxmlformats.org/officeDocument/2006/relationships/hyperlink" Target="https://cdosuiteplus.us.bank-dns.com/Apps/DealMaintenance/Assets/AssetFacility_Transactions/Loans/AssetLoan_Transactions/Transactions/TransDetail.asp?parm=10759&amp;issue_trans_id=116155944&amp;" TargetMode="External"/><Relationship Id="rId3971" Type="http://schemas.openxmlformats.org/officeDocument/2006/relationships/hyperlink" Target="https://cdosuiteplus.us.bank-dns.com/Apps/DealMaintenance/Assets/AssetFacility_Transactions/FacilityTransactions/TransDetail.asp?parm=10759&amp;facility_trans_id=122560832&amp;" TargetMode="External"/><Relationship Id="rId478" Type="http://schemas.openxmlformats.org/officeDocument/2006/relationships/hyperlink" Target="https://cdosuiteplus.us.bank-dns.com/Apps/DealMaintenance/Assets/AssetFacility_Transactions/FacilityTransactions/TransDetail.asp?parm=10759&amp;facility_trans_id=70207836&amp;" TargetMode="External"/><Relationship Id="rId685" Type="http://schemas.openxmlformats.org/officeDocument/2006/relationships/hyperlink" Target="https://cdosuiteplus.us.bank-dns.com/Apps/DealMaintenance/Assets/AssetFacility_Transactions/FacilityTransactions/TransDetail.asp?parm=10759&amp;facility_trans_id=76042739&amp;" TargetMode="External"/><Relationship Id="rId892" Type="http://schemas.openxmlformats.org/officeDocument/2006/relationships/hyperlink" Target="https://cdosuiteplus.us.bank-dns.com/Apps/DealMaintenance/Assets/AssetFacility_Transactions/Loans/AssetLoan_Transactions/Transactions/TransDetail.asp?parm=10759&amp;issue_trans_id=76961147&amp;" TargetMode="External"/><Relationship Id="rId2159" Type="http://schemas.openxmlformats.org/officeDocument/2006/relationships/hyperlink" Target="https://cdosuiteplus.us.bank-dns.com/Apps/DealMaintenance/Assets/AssetFacility_Transactions/FacilityTransactions/TransDetail.asp?parm=10759&amp;facility_trans_id=93856144&amp;" TargetMode="External"/><Relationship Id="rId2366" Type="http://schemas.openxmlformats.org/officeDocument/2006/relationships/hyperlink" Target="https://cdosuiteplus.us.bank-dns.com/Apps/DealMaintenance/Assets/AssetFacility_Transactions/FacilityTransactions/TransDetail.asp?parm=10759&amp;facility_trans_id=95233563&amp;" TargetMode="External"/><Relationship Id="rId2573" Type="http://schemas.openxmlformats.org/officeDocument/2006/relationships/hyperlink" Target="https://cdosuiteplus.us.bank-dns.com/Apps/DealMaintenance/Assets/AssetFacility_Transactions/Loans/AssetLoan_Transactions/Transactions/TransDetail.asp?parm=10759&amp;issue_trans_id=93380936&amp;" TargetMode="External"/><Relationship Id="rId2780" Type="http://schemas.openxmlformats.org/officeDocument/2006/relationships/hyperlink" Target="https://cdosuiteplus.us.bank-dns.com/Apps/DealMaintenance/Assets/AssetFacility_Transactions/Loans/AssetLoan_Transactions/Transactions/TransDetail.asp?parm=10759&amp;issue_trans_id=98444289&amp;" TargetMode="External"/><Relationship Id="rId3417" Type="http://schemas.openxmlformats.org/officeDocument/2006/relationships/hyperlink" Target="https://cdosuiteplus.us.bank-dns.com/Apps/DealMaintenance/Assets/AssetFacility_Transactions/Loans/AssetLoan_Transactions/Transactions/TransDetail.asp?parm=10759&amp;issue_trans_id=109087119&amp;" TargetMode="External"/><Relationship Id="rId3624" Type="http://schemas.openxmlformats.org/officeDocument/2006/relationships/hyperlink" Target="https://cdosuiteplus.us.bank-dns.com/Apps/DealMaintenance/Assets/AssetFacility_Transactions/Loans/AssetLoan_Transactions/Transactions/TransDetail.asp?parm=10759&amp;issue_trans_id=111550851&amp;" TargetMode="External"/><Relationship Id="rId3831" Type="http://schemas.openxmlformats.org/officeDocument/2006/relationships/hyperlink" Target="https://cdosuiteplus.us.bank-dns.com/Apps/DealMaintenance/Assets/AssetFacility_Transactions/Loans/AssetLoan_Transactions/Transactions/TransDetail.asp?parm=10759&amp;issue_trans_id=116472577&amp;" TargetMode="External"/><Relationship Id="rId338" Type="http://schemas.openxmlformats.org/officeDocument/2006/relationships/hyperlink" Target="https://cdosuiteplus.us.bank-dns.com/Apps/DealMaintenance/Assets/AssetFacility_Transactions/Loans/AssetLoan_Transactions/Transactions/TransDetail.asp?parm=10759&amp;issue_trans_id=65427286&amp;" TargetMode="External"/><Relationship Id="rId545" Type="http://schemas.openxmlformats.org/officeDocument/2006/relationships/hyperlink" Target="https://cdosuiteplus.us.bank-dns.com/Apps/DealMaintenance/Assets/AssetFacility_Transactions/Loans/AssetLoan_Transactions/Transactions/TransDetail.asp?parm=10759&amp;issue_trans_id=72549545&amp;" TargetMode="External"/><Relationship Id="rId752" Type="http://schemas.openxmlformats.org/officeDocument/2006/relationships/hyperlink" Target="https://cdosuiteplus.us.bank-dns.com/Apps/DealMaintenance/Assets/AssetFacility_Transactions/Loans/AssetLoan_Transactions/Transactions/TransDetail.asp?parm=10759&amp;issue_trans_id=76466219&amp;" TargetMode="External"/><Relationship Id="rId1175" Type="http://schemas.openxmlformats.org/officeDocument/2006/relationships/hyperlink" Target="https://cdosuiteplus.us.bank-dns.com/Apps/DealMaintenance/Assets/AssetFacility_Transactions/Loans/AssetLoan_Transactions/Transactions/TransDetail.asp?parm=10759&amp;issue_trans_id=82882910&amp;" TargetMode="External"/><Relationship Id="rId1382" Type="http://schemas.openxmlformats.org/officeDocument/2006/relationships/hyperlink" Target="https://cdosuiteplus.us.bank-dns.com/Apps/DealMaintenance/Assets/AssetFacility_Transactions/FacilityTransactions/TransDetail.asp?parm=10759&amp;facility_trans_id=86344025&amp;" TargetMode="External"/><Relationship Id="rId2019" Type="http://schemas.openxmlformats.org/officeDocument/2006/relationships/hyperlink" Target="https://cdosuiteplus.us.bank-dns.com/Apps/DealMaintenance/Assets/AssetFacility_Transactions/Loans/AssetLoan_Transactions/Transactions/TransDetail.asp?parm=10759&amp;issue_trans_id=91297962&amp;" TargetMode="External"/><Relationship Id="rId2226" Type="http://schemas.openxmlformats.org/officeDocument/2006/relationships/hyperlink" Target="https://cdosuiteplus.us.bank-dns.com/Apps/DealMaintenance/Assets/AssetFacility_Transactions/FacilityTransactions/TransDetail.asp?parm=10759&amp;facility_trans_id=94381333&amp;" TargetMode="External"/><Relationship Id="rId2433" Type="http://schemas.openxmlformats.org/officeDocument/2006/relationships/hyperlink" Target="https://cdosuiteplus.us.bank-dns.com/Apps/DealMaintenance/Assets/AssetFacility_Transactions/Loans/AssetLoan_Transactions/Transactions/TransDetail.asp?parm=10759&amp;issue_trans_id=92899999&amp;" TargetMode="External"/><Relationship Id="rId2640" Type="http://schemas.openxmlformats.org/officeDocument/2006/relationships/hyperlink" Target="https://cdosuiteplus.us.bank-dns.com/Apps/DealMaintenance/Assets/AssetFacility_Transactions/FacilityTransactions/TransDetail.asp?parm=10759&amp;facility_trans_id=100330362&amp;" TargetMode="External"/><Relationship Id="rId405" Type="http://schemas.openxmlformats.org/officeDocument/2006/relationships/hyperlink" Target="https://cdosuiteplus.us.bank-dns.com/Apps/DealMaintenance/Assets/AssetFacility_Transactions/Loans/AssetLoan_Transactions/Transactions/TransDetail.asp?parm=10759&amp;issue_trans_id=69515893&amp;" TargetMode="External"/><Relationship Id="rId612" Type="http://schemas.openxmlformats.org/officeDocument/2006/relationships/hyperlink" Target="https://cdosuiteplus.us.bank-dns.com/Apps/DealMaintenance/Assets/AssetFacility_Transactions/FacilityTransactions/TransDetail.asp?parm=10759&amp;facility_trans_id=74329454&amp;" TargetMode="External"/><Relationship Id="rId1035" Type="http://schemas.openxmlformats.org/officeDocument/2006/relationships/hyperlink" Target="https://cdosuiteplus.us.bank-dns.com/Apps/DealMaintenance/Assets/AssetFacility_Transactions/FacilityTransactions/TransDetail.asp?parm=10759&amp;facility_trans_id=82294366&amp;" TargetMode="External"/><Relationship Id="rId1242" Type="http://schemas.openxmlformats.org/officeDocument/2006/relationships/hyperlink" Target="https://cdosuiteplus.us.bank-dns.com/Apps/DealMaintenance/Assets/AssetFacility_Transactions/Loans/AssetLoan_Transactions/Transactions/TransDetail.asp?parm=10759&amp;issue_trans_id=81841686&amp;" TargetMode="External"/><Relationship Id="rId2500" Type="http://schemas.openxmlformats.org/officeDocument/2006/relationships/hyperlink" Target="https://cdosuiteplus.us.bank-dns.com/Apps/DealMaintenance/Assets/AssetFacility_Transactions/FacilityTransactions/TransDetail.asp?parm=10759&amp;facility_trans_id=97305556&amp;" TargetMode="External"/><Relationship Id="rId1102" Type="http://schemas.openxmlformats.org/officeDocument/2006/relationships/hyperlink" Target="https://cdosuiteplus.us.bank-dns.com/Apps/DealMaintenance/Assets/AssetFacility_Transactions/FacilityTransactions/TransDetail.asp?parm=10759&amp;facility_trans_id=82823297&amp;" TargetMode="External"/><Relationship Id="rId4258" Type="http://schemas.openxmlformats.org/officeDocument/2006/relationships/hyperlink" Target="https://cdosuiteplus.us.bank-dns.com/Apps/DealMaintenance/Assets/AssetFacility_Transactions/Loans/AssetLoan_Transactions/Transactions/TransDetail.asp?parm=10759&amp;issue_trans_id=122141360&amp;" TargetMode="External"/><Relationship Id="rId3067" Type="http://schemas.openxmlformats.org/officeDocument/2006/relationships/hyperlink" Target="https://cdosuiteplus.us.bank-dns.com/Apps/DealMaintenance/Assets/AssetFacility_Transactions/Loans/AssetLoan_Transactions/Transactions/TransDetail.asp?parm=10759&amp;issue_trans_id=103289563&amp;" TargetMode="External"/><Relationship Id="rId3274" Type="http://schemas.openxmlformats.org/officeDocument/2006/relationships/hyperlink" Target="https://cdosuiteplus.us.bank-dns.com/Apps/DealMaintenance/Assets/AssetFacility_Transactions/FacilityTransactions/TransDetail.asp?parm=10759&amp;facility_trans_id=111258073&amp;" TargetMode="External"/><Relationship Id="rId4118" Type="http://schemas.openxmlformats.org/officeDocument/2006/relationships/hyperlink" Target="https://cdosuiteplus.us.bank-dns.com/Apps/DealMaintenance/Assets/AssetFacility_Transactions/Loans/AssetLoan_Transactions/Transactions/TransDetail.asp?parm=10759&amp;issue_trans_id=120779086&amp;" TargetMode="External"/><Relationship Id="rId195" Type="http://schemas.openxmlformats.org/officeDocument/2006/relationships/hyperlink" Target="https://cdosuiteplus.us.bank-dns.com/Apps/DealMaintenance/Assets/AssetFacility_Transactions/Loans/AssetLoan_Transactions/Transactions/TransDetail.asp?parm=10759&amp;issue_trans_id=65943109&amp;" TargetMode="External"/><Relationship Id="rId1919" Type="http://schemas.openxmlformats.org/officeDocument/2006/relationships/hyperlink" Target="https://cdosuiteplus.us.bank-dns.com/Apps/DealMaintenance/Assets/AssetFacility_Transactions/FacilityTransactions/TransDetail.asp?parm=10759&amp;facility_trans_id=89586969&amp;" TargetMode="External"/><Relationship Id="rId3481" Type="http://schemas.openxmlformats.org/officeDocument/2006/relationships/hyperlink" Target="https://cdosuiteplus.us.bank-dns.com/Apps/DealMaintenance/Assets/AssetFacility_Transactions/Loans/AssetLoan_Transactions/Transactions/TransDetail.asp?parm=10759&amp;issue_trans_id=114526077&amp;" TargetMode="External"/><Relationship Id="rId2083" Type="http://schemas.openxmlformats.org/officeDocument/2006/relationships/hyperlink" Target="https://cdosuiteplus.us.bank-dns.com/Apps/DealMaintenance/Assets/AssetFacility_Transactions/Loans/AssetLoan_Transactions/Transactions/TransDetail.asp?parm=10759&amp;issue_trans_id=91116927&amp;" TargetMode="External"/><Relationship Id="rId2290" Type="http://schemas.openxmlformats.org/officeDocument/2006/relationships/hyperlink" Target="https://cdosuiteplus.us.bank-dns.com/Apps/DealMaintenance/Assets/AssetFacility_Transactions/Loans/AssetLoan_Transactions/Transactions/TransDetail.asp?parm=10759&amp;issue_trans_id=94627864&amp;" TargetMode="External"/><Relationship Id="rId3134" Type="http://schemas.openxmlformats.org/officeDocument/2006/relationships/hyperlink" Target="https://cdosuiteplus.us.bank-dns.com/Apps/DealMaintenance/Assets/AssetFacility_Transactions/Loans/AssetLoan_Transactions/Transactions/TransDetail.asp?parm=10759&amp;issue_trans_id=108384352&amp;" TargetMode="External"/><Relationship Id="rId3341" Type="http://schemas.openxmlformats.org/officeDocument/2006/relationships/hyperlink" Target="https://cdosuiteplus.us.bank-dns.com/Apps/DealMaintenance/Assets/AssetFacility_Transactions/FacilityTransactions/TransDetail.asp?parm=10759&amp;facility_trans_id=112162673&amp;" TargetMode="External"/><Relationship Id="rId262" Type="http://schemas.openxmlformats.org/officeDocument/2006/relationships/hyperlink" Target="https://cdosuiteplus.us.bank-dns.com/Apps/DealMaintenance/Assets/AssetFacility_Transactions/Loans/AssetLoan_Transactions/Transactions/TransDetail.asp?parm=10759&amp;issue_trans_id=67666770&amp;" TargetMode="External"/><Relationship Id="rId2150" Type="http://schemas.openxmlformats.org/officeDocument/2006/relationships/hyperlink" Target="https://cdosuiteplus.us.bank-dns.com/Apps/DealMaintenance/Assets/AssetFacility_Transactions/FacilityTransactions/TransDetail.asp?parm=10759&amp;facility_trans_id=93756611&amp;" TargetMode="External"/><Relationship Id="rId3201" Type="http://schemas.openxmlformats.org/officeDocument/2006/relationships/hyperlink" Target="https://cdosuiteplus.us.bank-dns.com/Apps/DealMaintenance/Assets/AssetFacility_Transactions/FacilityTransactions/TransDetail.asp?parm=10759&amp;facility_trans_id=109987144&amp;" TargetMode="External"/><Relationship Id="rId122" Type="http://schemas.openxmlformats.org/officeDocument/2006/relationships/hyperlink" Target="https://cdosuiteplus.us.bank-dns.com/Apps/DealMaintenance/Assets/AssetFacility_Transactions/FacilityTransactions/TransDetail.asp?parm=10759&amp;facility_trans_id=65054228&amp;" TargetMode="External"/><Relationship Id="rId2010" Type="http://schemas.openxmlformats.org/officeDocument/2006/relationships/hyperlink" Target="https://cdosuiteplus.us.bank-dns.com/Apps/DealMaintenance/Assets/AssetFacility_Transactions/FacilityTransactions/TransDetail.asp?parm=10759&amp;facility_trans_id=91980467&amp;" TargetMode="External"/><Relationship Id="rId1569" Type="http://schemas.openxmlformats.org/officeDocument/2006/relationships/hyperlink" Target="https://cdosuiteplus.us.bank-dns.com/Apps/DealMaintenance/Assets/AssetFacility_Transactions/Loans/AssetLoan_Transactions/Transactions/TransDetail.asp?parm=10759&amp;issue_trans_id=81369633&amp;" TargetMode="External"/><Relationship Id="rId2967" Type="http://schemas.openxmlformats.org/officeDocument/2006/relationships/hyperlink" Target="https://cdosuiteplus.us.bank-dns.com/Apps/DealMaintenance/Assets/AssetFacility_Transactions/FacilityTransactions/TransDetail.asp?parm=10759&amp;facility_trans_id=105880693&amp;" TargetMode="External"/><Relationship Id="rId4182" Type="http://schemas.openxmlformats.org/officeDocument/2006/relationships/hyperlink" Target="https://cdosuiteplus.us.bank-dns.com/Apps/DealMaintenance/Assets/AssetFacility_Transactions/FacilityTransactions/TransDetail.asp?parm=10759&amp;facility_trans_id=125336423&amp;" TargetMode="External"/><Relationship Id="rId939" Type="http://schemas.openxmlformats.org/officeDocument/2006/relationships/hyperlink" Target="https://cdosuiteplus.us.bank-dns.com/Apps/DealMaintenance/Assets/AssetFacility_Transactions/Loans/AssetLoan_Transactions/Transactions/TransDetail.asp?parm=10759&amp;issue_trans_id=80014716&amp;" TargetMode="External"/><Relationship Id="rId1776" Type="http://schemas.openxmlformats.org/officeDocument/2006/relationships/hyperlink" Target="https://cdosuiteplus.us.bank-dns.com/Apps/DealMaintenance/Assets/AssetFacility_Transactions/FacilityTransactions/TransDetail.asp?parm=10759&amp;facility_trans_id=89720714&amp;" TargetMode="External"/><Relationship Id="rId1983" Type="http://schemas.openxmlformats.org/officeDocument/2006/relationships/hyperlink" Target="https://cdosuiteplus.us.bank-dns.com/Apps/DealMaintenance/Assets/AssetFacility_Transactions/Loans/AssetLoan_Transactions/Transactions/TransDetail.asp?parm=10759&amp;issue_trans_id=90346272&amp;" TargetMode="External"/><Relationship Id="rId2827" Type="http://schemas.openxmlformats.org/officeDocument/2006/relationships/hyperlink" Target="https://cdosuiteplus.us.bank-dns.com/Apps/DealMaintenance/Assets/AssetFacility_Transactions/Loans/AssetLoan_Transactions/Transactions/TransDetail.asp?parm=10759&amp;issue_trans_id=101474585&amp;" TargetMode="External"/><Relationship Id="rId4042" Type="http://schemas.openxmlformats.org/officeDocument/2006/relationships/hyperlink" Target="https://cdosuiteplus.us.bank-dns.com/Apps/DealMaintenance/Assets/AssetFacility_Transactions/Loans/AssetLoan_Transactions/Transactions/TransDetail.asp?parm=10759&amp;issue_trans_id=122657881&amp;" TargetMode="External"/><Relationship Id="rId68" Type="http://schemas.openxmlformats.org/officeDocument/2006/relationships/hyperlink" Target="https://cdosuiteplus.us.bank-dns.com/Apps/DealMaintenance/Transactions/NonIssueTransactions/EntTransItem.asp?&amp;parm=10759&amp;ent_trans_id=1879526&amp;" TargetMode="External"/><Relationship Id="rId1429" Type="http://schemas.openxmlformats.org/officeDocument/2006/relationships/hyperlink" Target="https://cdosuiteplus.us.bank-dns.com/Apps/DealMaintenance/Assets/AssetFacility_Transactions/FacilityTransactions/TransDetail.asp?parm=10759&amp;facility_trans_id=86342998&amp;" TargetMode="External"/><Relationship Id="rId1636" Type="http://schemas.openxmlformats.org/officeDocument/2006/relationships/hyperlink" Target="https://cdosuiteplus.us.bank-dns.com/Apps/DealMaintenance/Assets/AssetFacility_Transactions/Loans/AssetLoan_Transactions/Transactions/TransDetail.asp?parm=10759&amp;issue_trans_id=87079644&amp;" TargetMode="External"/><Relationship Id="rId1843" Type="http://schemas.openxmlformats.org/officeDocument/2006/relationships/hyperlink" Target="https://cdosuiteplus.us.bank-dns.com/Apps/DealMaintenance/Assets/AssetFacility_Transactions/FacilityTransactions/TransDetail.asp?parm=10759&amp;facility_trans_id=90190509&amp;" TargetMode="External"/><Relationship Id="rId1703" Type="http://schemas.openxmlformats.org/officeDocument/2006/relationships/hyperlink" Target="https://cdosuiteplus.us.bank-dns.com/Apps/DealMaintenance/Assets/AssetFacility_Transactions/Loans/AssetLoan_Transactions/Transactions/TransDetail.asp?parm=10759&amp;issue_trans_id=87626731&amp;" TargetMode="External"/><Relationship Id="rId1910" Type="http://schemas.openxmlformats.org/officeDocument/2006/relationships/hyperlink" Target="https://cdosuiteplus.us.bank-dns.com/Apps/DealMaintenance/Assets/AssetFacility_Transactions/Loans/AssetLoan_Transactions/Transactions/TransDetail.asp?parm=10759&amp;issue_trans_id=87079834&amp;" TargetMode="External"/><Relationship Id="rId3668" Type="http://schemas.openxmlformats.org/officeDocument/2006/relationships/hyperlink" Target="https://cdosuiteplus.us.bank-dns.com/Apps/DealMaintenance/Assets/AssetFacility_Transactions/Loans/AssetLoan_Transactions/Transactions/TransDetail.asp?parm=10759&amp;issue_trans_id=112776725&amp;" TargetMode="External"/><Relationship Id="rId3875" Type="http://schemas.openxmlformats.org/officeDocument/2006/relationships/hyperlink" Target="https://cdosuiteplus.us.bank-dns.com/Apps/DealMaintenance/Assets/AssetFacility_Transactions/FacilityTransactions/TransDetail.asp?parm=10759&amp;facility_trans_id=120829966&amp;" TargetMode="External"/><Relationship Id="rId589" Type="http://schemas.openxmlformats.org/officeDocument/2006/relationships/hyperlink" Target="https://cdosuiteplus.us.bank-dns.com/Apps/DealMaintenance/Assets/AssetFacility_Transactions/FacilityTransactions/TransDetail.asp?parm=10759&amp;facility_trans_id=73841955&amp;" TargetMode="External"/><Relationship Id="rId796" Type="http://schemas.openxmlformats.org/officeDocument/2006/relationships/hyperlink" Target="https://cdosuiteplus.us.bank-dns.com/Apps/DealMaintenance/Assets/AssetFacility_Transactions/Loans/AssetLoan_Transactions/Transactions/TransDetail.asp?parm=10759&amp;issue_trans_id=74724428&amp;" TargetMode="External"/><Relationship Id="rId2477" Type="http://schemas.openxmlformats.org/officeDocument/2006/relationships/hyperlink" Target="https://cdosuiteplus.us.bank-dns.com/Apps/DealMaintenance/Assets/AssetFacility_Transactions/Loans/AssetLoan_Transactions/Transactions/TransDetail.asp?parm=10759&amp;issue_trans_id=93925040&amp;" TargetMode="External"/><Relationship Id="rId2684" Type="http://schemas.openxmlformats.org/officeDocument/2006/relationships/hyperlink" Target="https://cdosuiteplus.us.bank-dns.com/Apps/DealMaintenance/Assets/AssetFacility_Transactions/Loans/AssetLoan_Transactions/Transactions/TransDetail.asp?parm=10759&amp;issue_trans_id=96084004&amp;" TargetMode="External"/><Relationship Id="rId3528" Type="http://schemas.openxmlformats.org/officeDocument/2006/relationships/hyperlink" Target="https://cdosuiteplus.us.bank-dns.com/Apps/DealMaintenance/Assets/AssetFacility_Transactions/Loans/AssetLoan_Transactions/Transactions/TransDetail.asp?parm=10759&amp;issue_trans_id=114819274&amp;" TargetMode="External"/><Relationship Id="rId3735" Type="http://schemas.openxmlformats.org/officeDocument/2006/relationships/hyperlink" Target="https://cdosuiteplus.us.bank-dns.com/Apps/DealMaintenance/Assets/AssetFacility_Transactions/FacilityTransactions/TransDetail.asp?parm=10759&amp;facility_trans_id=118914241&amp;" TargetMode="External"/><Relationship Id="rId449" Type="http://schemas.openxmlformats.org/officeDocument/2006/relationships/hyperlink" Target="https://cdosuiteplus.us.bank-dns.com/Apps/DealMaintenance/Assets/AssetFacility_Transactions/FacilityTransactions/TransDetail.asp?parm=10759&amp;facility_trans_id=70795062&amp;" TargetMode="External"/><Relationship Id="rId656" Type="http://schemas.openxmlformats.org/officeDocument/2006/relationships/hyperlink" Target="https://cdosuiteplus.us.bank-dns.com/Apps/DealMaintenance/Assets/AssetFacility_Transactions/Loans/AssetLoan_Transactions/Transactions/TransDetail.asp?parm=10759&amp;issue_trans_id=72934504&amp;" TargetMode="External"/><Relationship Id="rId863" Type="http://schemas.openxmlformats.org/officeDocument/2006/relationships/hyperlink" Target="https://cdosuiteplus.us.bank-dns.com/Apps/DealMaintenance/Assets/AssetFacility_Transactions/Loans/AssetLoan_Transactions/Transactions/TransDetail.asp?parm=10759&amp;issue_trans_id=73910628&amp;" TargetMode="External"/><Relationship Id="rId1079" Type="http://schemas.openxmlformats.org/officeDocument/2006/relationships/hyperlink" Target="https://cdosuiteplus.us.bank-dns.com/Apps/DealMaintenance/Assets/AssetFacility_Transactions/FacilityTransactions/TransDetail.asp?parm=10759&amp;facility_trans_id=81854627&amp;" TargetMode="External"/><Relationship Id="rId1286" Type="http://schemas.openxmlformats.org/officeDocument/2006/relationships/hyperlink" Target="https://cdosuiteplus.us.bank-dns.com/Apps/DealMaintenance/Assets/AssetFacility_Transactions/Loans/AssetLoan_Transactions/Transactions/TransDetail.asp?parm=10759&amp;issue_trans_id=85802498&amp;" TargetMode="External"/><Relationship Id="rId1493" Type="http://schemas.openxmlformats.org/officeDocument/2006/relationships/hyperlink" Target="https://cdosuiteplus.us.bank-dns.com/Apps/DealMaintenance/Assets/AssetFacility_Transactions/Loans/AssetLoan_Transactions/Transactions/TransDetail.asp?parm=10759&amp;issue_trans_id=85461517&amp;" TargetMode="External"/><Relationship Id="rId2337" Type="http://schemas.openxmlformats.org/officeDocument/2006/relationships/hyperlink" Target="https://cdosuiteplus.us.bank-dns.com/Apps/DealMaintenance/Assets/AssetFacility_Transactions/Loans/AssetLoan_Transactions/Transactions/TransDetail.asp?parm=10759&amp;issue_trans_id=93646923&amp;" TargetMode="External"/><Relationship Id="rId2544" Type="http://schemas.openxmlformats.org/officeDocument/2006/relationships/hyperlink" Target="https://cdosuiteplus.us.bank-dns.com/Apps/DealMaintenance/Assets/AssetFacility_Transactions/FacilityTransactions/TransDetail.asp?parm=10759&amp;facility_trans_id=98562674&amp;" TargetMode="External"/><Relationship Id="rId2891" Type="http://schemas.openxmlformats.org/officeDocument/2006/relationships/hyperlink" Target="https://cdosuiteplus.us.bank-dns.com/Apps/DealMaintenance/Assets/AssetFacility_Transactions/FacilityTransactions/TransDetail.asp?parm=10759&amp;facility_trans_id=104339236&amp;" TargetMode="External"/><Relationship Id="rId3942" Type="http://schemas.openxmlformats.org/officeDocument/2006/relationships/hyperlink" Target="https://cdosuiteplus.us.bank-dns.com/Apps/DealMaintenance/Assets/AssetFacility_Transactions/Loans/AssetLoan_Transactions/Transactions/TransDetail.asp?parm=10759&amp;issue_trans_id=117478348&amp;" TargetMode="External"/><Relationship Id="rId309" Type="http://schemas.openxmlformats.org/officeDocument/2006/relationships/hyperlink" Target="https://cdosuiteplus.us.bank-dns.com/Apps/DealMaintenance/Assets/AssetFacility_Transactions/Loans/AssetLoan_Transactions/Transactions/TransDetail.asp?parm=10759&amp;issue_trans_id=68409315&amp;" TargetMode="External"/><Relationship Id="rId516" Type="http://schemas.openxmlformats.org/officeDocument/2006/relationships/hyperlink" Target="https://cdosuiteplus.us.bank-dns.com/Apps/DealMaintenance/Assets/AssetFacility_Transactions/Loans/AssetLoan_Transactions/Transactions/TransDetail.asp?parm=10759&amp;issue_trans_id=72395947&amp;" TargetMode="External"/><Relationship Id="rId1146" Type="http://schemas.openxmlformats.org/officeDocument/2006/relationships/hyperlink" Target="https://cdosuiteplus.us.bank-dns.com/Apps/DealMaintenance/Assets/AssetFacility_Transactions/FacilityTransactions/TransDetail.asp?parm=10759&amp;facility_trans_id=83583657&amp;" TargetMode="External"/><Relationship Id="rId2751" Type="http://schemas.openxmlformats.org/officeDocument/2006/relationships/hyperlink" Target="https://cdosuiteplus.us.bank-dns.com/Apps/DealMaintenance/Assets/AssetFacility_Transactions/FacilityTransactions/TransDetail.asp?parm=10759&amp;facility_trans_id=101585133&amp;" TargetMode="External"/><Relationship Id="rId3802" Type="http://schemas.openxmlformats.org/officeDocument/2006/relationships/hyperlink" Target="https://cdosuiteplus.us.bank-dns.com/Apps/DealMaintenance/Assets/AssetFacility_Transactions/FacilityTransactions/TransDetail.asp?parm=10759&amp;facility_trans_id=119758763&amp;" TargetMode="External"/><Relationship Id="rId723" Type="http://schemas.openxmlformats.org/officeDocument/2006/relationships/hyperlink" Target="https://cdosuiteplus.us.bank-dns.com/Apps/DealMaintenance/Transactions/NonIssueTransactions/EntTransItem.asp?&amp;parm=10759&amp;ent_trans_id=2152433&amp;" TargetMode="External"/><Relationship Id="rId930" Type="http://schemas.openxmlformats.org/officeDocument/2006/relationships/hyperlink" Target="https://cdosuiteplus.us.bank-dns.com/Apps/DealMaintenance/Assets/AssetFacility_Transactions/Loans/AssetLoan_Transactions/Transactions/TransDetail.asp?parm=10759&amp;issue_trans_id=80031456&amp;" TargetMode="External"/><Relationship Id="rId1006" Type="http://schemas.openxmlformats.org/officeDocument/2006/relationships/hyperlink" Target="https://cdosuiteplus.us.bank-dns.com/Apps/DealMaintenance/Assets/AssetFacility_Transactions/Loans/AssetLoan_Transactions/Transactions/TransDetail.asp?parm=10759&amp;issue_trans_id=79912398&amp;" TargetMode="External"/><Relationship Id="rId1353" Type="http://schemas.openxmlformats.org/officeDocument/2006/relationships/hyperlink" Target="https://cdosuiteplus.us.bank-dns.com/Apps/DealMaintenance/Assets/AssetFacility_Transactions/FacilityTransactions/TransDetail.asp?parm=10759&amp;facility_trans_id=86001707&amp;" TargetMode="External"/><Relationship Id="rId1560" Type="http://schemas.openxmlformats.org/officeDocument/2006/relationships/hyperlink" Target="https://cdosuiteplus.us.bank-dns.com/Apps/DealMaintenance/Assets/AssetFacility_Transactions/Loans/AssetLoan_Transactions/Transactions/TransDetail.asp?parm=10759&amp;issue_trans_id=82357444&amp;" TargetMode="External"/><Relationship Id="rId2404" Type="http://schemas.openxmlformats.org/officeDocument/2006/relationships/hyperlink" Target="https://cdosuiteplus.us.bank-dns.com/Apps/DealMaintenance/Assets/AssetFacility_Transactions/Loans/AssetLoan_Transactions/Transactions/TransDetail.asp?parm=10759&amp;issue_trans_id=93464299&amp;" TargetMode="External"/><Relationship Id="rId2611" Type="http://schemas.openxmlformats.org/officeDocument/2006/relationships/hyperlink" Target="https://cdosuiteplus.us.bank-dns.com/Apps/DealMaintenance/Assets/AssetFacility_Transactions/Loans/AssetLoan_Transactions/Transactions/TransDetail.asp?parm=10759&amp;issue_trans_id=97699750&amp;" TargetMode="External"/><Relationship Id="rId1213" Type="http://schemas.openxmlformats.org/officeDocument/2006/relationships/hyperlink" Target="https://cdosuiteplus.us.bank-dns.com/Apps/DealMaintenance/Assets/AssetFacility_Transactions/Loans/AssetLoan_Transactions/Transactions/TransDetail.asp?parm=10759&amp;issue_trans_id=79773498&amp;" TargetMode="External"/><Relationship Id="rId1420" Type="http://schemas.openxmlformats.org/officeDocument/2006/relationships/hyperlink" Target="https://cdosuiteplus.us.bank-dns.com/Apps/DealMaintenance/Assets/AssetFacility_Transactions/Loans/AssetLoan_Transactions/Transactions/TransDetail.asp?parm=10759&amp;issue_trans_id=83923401&amp;" TargetMode="External"/><Relationship Id="rId3178" Type="http://schemas.openxmlformats.org/officeDocument/2006/relationships/hyperlink" Target="https://cdosuiteplus.us.bank-dns.com/Apps/DealMaintenance/Assets/AssetFacility_Transactions/Loans/AssetLoan_Transactions/Transactions/TransDetail.asp?parm=10759&amp;issue_trans_id=104960483&amp;" TargetMode="External"/><Relationship Id="rId3385" Type="http://schemas.openxmlformats.org/officeDocument/2006/relationships/hyperlink" Target="https://cdosuiteplus.us.bank-dns.com/Apps/DealMaintenance/Assets/AssetFacility_Transactions/Loans/AssetLoan_Transactions/Transactions/TransDetail.asp?parm=10759&amp;issue_trans_id=111717925&amp;" TargetMode="External"/><Relationship Id="rId3592" Type="http://schemas.openxmlformats.org/officeDocument/2006/relationships/hyperlink" Target="https://cdosuiteplus.us.bank-dns.com/Apps/DealMaintenance/Assets/AssetFacility_Transactions/Loans/AssetLoan_Transactions/Transactions/TransDetail.asp?parm=10759&amp;issue_trans_id=116495833&amp;" TargetMode="External"/><Relationship Id="rId4229" Type="http://schemas.openxmlformats.org/officeDocument/2006/relationships/hyperlink" Target="https://cdosuiteplus.us.bank-dns.com/Apps/DealMaintenance/Assets/AssetFacility_Transactions/Loans/AssetLoan_Transactions/Transactions/TransDetail.asp?parm=10759&amp;issue_trans_id=125897916&amp;" TargetMode="External"/><Relationship Id="rId2194" Type="http://schemas.openxmlformats.org/officeDocument/2006/relationships/hyperlink" Target="https://cdosuiteplus.us.bank-dns.com/Apps/DealMaintenance/Assets/AssetFacility_Transactions/FacilityTransactions/TransDetail.asp?parm=10759&amp;facility_trans_id=94371781&amp;" TargetMode="External"/><Relationship Id="rId3038" Type="http://schemas.openxmlformats.org/officeDocument/2006/relationships/hyperlink" Target="https://cdosuiteplus.us.bank-dns.com/Apps/DealMaintenance/Assets/AssetFacility_Transactions/FacilityTransactions/TransDetail.asp?parm=10759&amp;facility_trans_id=106794031&amp;" TargetMode="External"/><Relationship Id="rId3245" Type="http://schemas.openxmlformats.org/officeDocument/2006/relationships/hyperlink" Target="https://cdosuiteplus.us.bank-dns.com/Apps/DealMaintenance/Assets/AssetFacility_Transactions/FacilityTransactions/TransDetail.asp?parm=10759&amp;facility_trans_id=110910474&amp;" TargetMode="External"/><Relationship Id="rId3452" Type="http://schemas.openxmlformats.org/officeDocument/2006/relationships/hyperlink" Target="https://cdosuiteplus.us.bank-dns.com/Apps/DealMaintenance/Assets/AssetFacility_Transactions/FacilityTransactions/TransDetail.asp?parm=10759&amp;facility_trans_id=113658167&amp;" TargetMode="External"/><Relationship Id="rId166" Type="http://schemas.openxmlformats.org/officeDocument/2006/relationships/hyperlink" Target="https://cdosuiteplus.us.bank-dns.com/Apps/DealMaintenance/Assets/AssetFacility_Transactions/FacilityTransactions/TransDetail.asp?parm=10759&amp;facility_trans_id=66107754&amp;" TargetMode="External"/><Relationship Id="rId373" Type="http://schemas.openxmlformats.org/officeDocument/2006/relationships/hyperlink" Target="https://cdosuiteplus.us.bank-dns.com/Apps/DealMaintenance/Assets/AssetFacility_Transactions/Loans/AssetLoan_Transactions/Transactions/TransDetail.asp?parm=10759&amp;issue_trans_id=66462274&amp;" TargetMode="External"/><Relationship Id="rId580" Type="http://schemas.openxmlformats.org/officeDocument/2006/relationships/hyperlink" Target="https://cdosuiteplus.us.bank-dns.com/Apps/DealMaintenance/Transactions/NonIssueTransactions/EntTransItem.asp?&amp;parm=10759&amp;ent_trans_id=2081231&amp;" TargetMode="External"/><Relationship Id="rId2054" Type="http://schemas.openxmlformats.org/officeDocument/2006/relationships/hyperlink" Target="https://cdosuiteplus.us.bank-dns.com/Apps/DealMaintenance/Assets/AssetFacility_Transactions/Loans/AssetLoan_Transactions/Transactions/TransDetail.asp?parm=10759&amp;issue_trans_id=77966792&amp;" TargetMode="External"/><Relationship Id="rId2261" Type="http://schemas.openxmlformats.org/officeDocument/2006/relationships/hyperlink" Target="https://cdosuiteplus.us.bank-dns.com/Apps/DealMaintenance/Assets/AssetFacility_Transactions/Loans/AssetLoan_Transactions/Transactions/TransDetail.asp?parm=10759&amp;issue_trans_id=94010557&amp;" TargetMode="External"/><Relationship Id="rId3105" Type="http://schemas.openxmlformats.org/officeDocument/2006/relationships/hyperlink" Target="https://cdosuiteplus.us.bank-dns.com/Apps/DealMaintenance/Assets/AssetFacility_Transactions/FacilityTransactions/TransDetail.asp?parm=10759&amp;facility_trans_id=108015342&amp;" TargetMode="External"/><Relationship Id="rId3312" Type="http://schemas.openxmlformats.org/officeDocument/2006/relationships/hyperlink" Target="https://cdosuiteplus.us.bank-dns.com/Apps/DealMaintenance/Assets/AssetFacility_Transactions/Loans/AssetLoan_Transactions/Transactions/TransDetail.asp?parm=10759&amp;issue_trans_id=106236630&amp;" TargetMode="External"/><Relationship Id="rId233" Type="http://schemas.openxmlformats.org/officeDocument/2006/relationships/hyperlink" Target="https://cdosuiteplus.us.bank-dns.com/Apps/DealMaintenance/Transactions/NonIssueTransactions/EntTransItem.asp?&amp;parm=10759&amp;ent_trans_id=1936653&amp;" TargetMode="External"/><Relationship Id="rId440" Type="http://schemas.openxmlformats.org/officeDocument/2006/relationships/hyperlink" Target="https://cdosuiteplus.us.bank-dns.com/Apps/DealMaintenance/Assets/AssetFacility_Transactions/FacilityTransactions/TransDetail.asp?parm=10759&amp;facility_trans_id=70392952&amp;" TargetMode="External"/><Relationship Id="rId1070" Type="http://schemas.openxmlformats.org/officeDocument/2006/relationships/hyperlink" Target="https://cdosuiteplus.us.bank-dns.com/Apps/DealMaintenance/Assets/AssetFacility_Transactions/Loans/AssetLoan_Transactions/Transactions/TransDetail.asp?parm=10759&amp;issue_trans_id=80765161&amp;" TargetMode="External"/><Relationship Id="rId2121" Type="http://schemas.openxmlformats.org/officeDocument/2006/relationships/hyperlink" Target="https://cdosuiteplus.us.bank-dns.com/Apps/DealMaintenance/Assets/AssetFacility_Transactions/FacilityTransactions/TransDetail.asp?parm=10759&amp;facility_trans_id=92709285&amp;" TargetMode="External"/><Relationship Id="rId300" Type="http://schemas.openxmlformats.org/officeDocument/2006/relationships/hyperlink" Target="https://cdosuiteplus.us.bank-dns.com/Apps/DealMaintenance/Assets/AssetFacility_Transactions/FacilityTransactions/TransDetail.asp?parm=10759&amp;facility_trans_id=68130637&amp;" TargetMode="External"/><Relationship Id="rId4086" Type="http://schemas.openxmlformats.org/officeDocument/2006/relationships/hyperlink" Target="https://cdosuiteplus.us.bank-dns.com/Apps/DealMaintenance/Assets/AssetFacility_Transactions/FacilityTransactions/TransDetail.asp?parm=10759&amp;facility_trans_id=124156493&amp;" TargetMode="External"/><Relationship Id="rId1887" Type="http://schemas.openxmlformats.org/officeDocument/2006/relationships/hyperlink" Target="https://cdosuiteplus.us.bank-dns.com/Apps/DealMaintenance/Assets/AssetFacility_Transactions/Loans/AssetLoan_Transactions/Transactions/TransDetail.asp?parm=10759&amp;issue_trans_id=89348401&amp;" TargetMode="External"/><Relationship Id="rId2938" Type="http://schemas.openxmlformats.org/officeDocument/2006/relationships/hyperlink" Target="https://cdosuiteplus.us.bank-dns.com/Apps/DealMaintenance/Assets/AssetFacility_Transactions/Loans/AssetLoan_Transactions/Transactions/TransDetail.asp?parm=10759&amp;issue_trans_id=101089110&amp;" TargetMode="External"/><Relationship Id="rId4293" Type="http://schemas.openxmlformats.org/officeDocument/2006/relationships/hyperlink" Target="https://cdosuiteplus.us.bank-dns.com/Apps/DealMaintenance/Assets/AssetFacility_Transactions/FacilityTransactions/TransDetail.asp?parm=10759&amp;facility_trans_id=127686674&amp;" TargetMode="External"/><Relationship Id="rId1747" Type="http://schemas.openxmlformats.org/officeDocument/2006/relationships/hyperlink" Target="https://cdosuiteplus.us.bank-dns.com/Apps/DealMaintenance/Assets/AssetFacility_Transactions/FacilityTransactions/TransDetail.asp?parm=10759&amp;facility_trans_id=89437361&amp;" TargetMode="External"/><Relationship Id="rId1954" Type="http://schemas.openxmlformats.org/officeDocument/2006/relationships/hyperlink" Target="https://cdosuiteplus.us.bank-dns.com/Apps/DealMaintenance/Assets/AssetFacility_Transactions/Loans/AssetLoan_Transactions/Transactions/TransDetail.asp?parm=10759&amp;issue_trans_id=90500364&amp;" TargetMode="External"/><Relationship Id="rId4153" Type="http://schemas.openxmlformats.org/officeDocument/2006/relationships/hyperlink" Target="https://cdosuiteplus.us.bank-dns.com/Apps/DealMaintenance/Assets/AssetFacility_Transactions/Loans/AssetLoan_Transactions/Transactions/TransDetail.asp?parm=10759&amp;issue_trans_id=120416232&amp;" TargetMode="External"/><Relationship Id="rId39" Type="http://schemas.openxmlformats.org/officeDocument/2006/relationships/hyperlink" Target="https://cdosuiteplus.us.bank-dns.com/Apps/DealMaintenance/Assets/AssetFacility_Transactions/Loans/AssetLoan_Transactions/Transactions/TransDetail.asp?parm=10759&amp;issue_trans_id=63179324&amp;" TargetMode="External"/><Relationship Id="rId1607" Type="http://schemas.openxmlformats.org/officeDocument/2006/relationships/hyperlink" Target="https://cdosuiteplus.us.bank-dns.com/Apps/DealMaintenance/Assets/AssetFacility_Transactions/Loans/AssetLoan_Transactions/Transactions/TransDetail.asp?parm=10759&amp;issue_trans_id=84285316&amp;" TargetMode="External"/><Relationship Id="rId1814" Type="http://schemas.openxmlformats.org/officeDocument/2006/relationships/hyperlink" Target="https://cdosuiteplus.us.bank-dns.com/Apps/DealMaintenance/Assets/AssetFacility_Transactions/Loans/AssetLoan_Transactions/Transactions/TransDetail.asp?parm=10759&amp;issue_trans_id=88144026&amp;" TargetMode="External"/><Relationship Id="rId4013" Type="http://schemas.openxmlformats.org/officeDocument/2006/relationships/hyperlink" Target="https://cdosuiteplus.us.bank-dns.com/Apps/DealMaintenance/Assets/AssetFacility_Transactions/Loans/AssetLoan_Transactions/Transactions/TransDetail.asp?parm=10759&amp;issue_trans_id=122218919&amp;" TargetMode="External"/><Relationship Id="rId4220" Type="http://schemas.openxmlformats.org/officeDocument/2006/relationships/hyperlink" Target="https://cdosuiteplus.us.bank-dns.com/Apps/DealMaintenance/Assets/AssetFacility_Transactions/Loans/AssetLoan_Transactions/Transactions/TransDetail.asp?parm=10759&amp;issue_trans_id=125203067&amp;" TargetMode="External"/><Relationship Id="rId3779" Type="http://schemas.openxmlformats.org/officeDocument/2006/relationships/hyperlink" Target="https://cdosuiteplus.us.bank-dns.com/Apps/DealMaintenance/Assets/AssetFacility_Transactions/Loans/AssetLoan_Transactions/Transactions/TransDetail.asp?parm=10759&amp;issue_trans_id=118531942&amp;" TargetMode="External"/><Relationship Id="rId2588" Type="http://schemas.openxmlformats.org/officeDocument/2006/relationships/hyperlink" Target="https://cdosuiteplus.us.bank-dns.com/Apps/DealMaintenance/Assets/AssetFacility_Transactions/FacilityTransactions/TransDetail.asp?parm=10759&amp;facility_trans_id=98853138&amp;" TargetMode="External"/><Relationship Id="rId3986" Type="http://schemas.openxmlformats.org/officeDocument/2006/relationships/hyperlink" Target="https://cdosuiteplus.us.bank-dns.com/Apps/DealMaintenance/Assets/AssetFacility_Transactions/Loans/AssetLoan_Transactions/Transactions/TransDetail.asp?parm=10759&amp;issue_trans_id=121492307&amp;" TargetMode="External"/><Relationship Id="rId1397" Type="http://schemas.openxmlformats.org/officeDocument/2006/relationships/hyperlink" Target="https://cdosuiteplus.us.bank-dns.com/Apps/DealMaintenance/Assets/AssetFacility_Transactions/Loans/AssetLoan_Transactions/Transactions/TransDetail.asp?parm=10759&amp;issue_trans_id=84532230&amp;" TargetMode="External"/><Relationship Id="rId2795" Type="http://schemas.openxmlformats.org/officeDocument/2006/relationships/hyperlink" Target="https://cdosuiteplus.us.bank-dns.com/Apps/DealMaintenance/Assets/AssetFacility_Transactions/Loans/AssetLoan_Transactions/Transactions/TransDetail.asp?parm=10759&amp;issue_trans_id=98649061&amp;" TargetMode="External"/><Relationship Id="rId3639" Type="http://schemas.openxmlformats.org/officeDocument/2006/relationships/hyperlink" Target="https://cdosuiteplus.us.bank-dns.com/Apps/DealMaintenance/Assets/AssetFacility_Transactions/FacilityTransactions/TransDetail.asp?parm=10759&amp;facility_trans_id=116973291&amp;" TargetMode="External"/><Relationship Id="rId3846" Type="http://schemas.openxmlformats.org/officeDocument/2006/relationships/hyperlink" Target="https://cdosuiteplus.us.bank-dns.com/Apps/DealMaintenance/Assets/AssetFacility_Transactions/Loans/AssetLoan_Transactions/Transactions/TransDetail.asp?parm=10759&amp;issue_trans_id=115549869&amp;" TargetMode="External"/><Relationship Id="rId767" Type="http://schemas.openxmlformats.org/officeDocument/2006/relationships/hyperlink" Target="https://cdosuiteplus.us.bank-dns.com/Apps/DealMaintenance/Assets/AssetFacility_Transactions/FacilityTransactions/TransDetail.asp?parm=10759&amp;facility_trans_id=77283612&amp;" TargetMode="External"/><Relationship Id="rId974" Type="http://schemas.openxmlformats.org/officeDocument/2006/relationships/hyperlink" Target="https://cdosuiteplus.us.bank-dns.com/Apps/DealMaintenance/Assets/AssetFacility_Transactions/FacilityTransactions/TransDetail.asp?parm=10759&amp;facility_trans_id=80868776&amp;" TargetMode="External"/><Relationship Id="rId2448" Type="http://schemas.openxmlformats.org/officeDocument/2006/relationships/hyperlink" Target="https://cdosuiteplus.us.bank-dns.com/Apps/DealMaintenance/Assets/AssetFacility_Transactions/Loans/AssetLoan_Transactions/Transactions/TransDetail.asp?parm=10759&amp;issue_trans_id=92387346&amp;" TargetMode="External"/><Relationship Id="rId2655" Type="http://schemas.openxmlformats.org/officeDocument/2006/relationships/hyperlink" Target="https://cdosuiteplus.us.bank-dns.com/Apps/DealMaintenance/Assets/AssetFacility_Transactions/Loans/AssetLoan_Transactions/Transactions/TransDetail.asp?parm=10759&amp;issue_trans_id=95976005&amp;" TargetMode="External"/><Relationship Id="rId2862" Type="http://schemas.openxmlformats.org/officeDocument/2006/relationships/hyperlink" Target="https://cdosuiteplus.us.bank-dns.com/Apps/DealMaintenance/Assets/AssetFacility_Transactions/Loans/AssetLoan_Transactions/Transactions/TransDetail.asp?parm=10759&amp;issue_trans_id=104040852&amp;" TargetMode="External"/><Relationship Id="rId3706" Type="http://schemas.openxmlformats.org/officeDocument/2006/relationships/hyperlink" Target="https://cdosuiteplus.us.bank-dns.com/Apps/DealMaintenance/Assets/AssetFacility_Transactions/Loans/AssetLoan_Transactions/Transactions/TransDetail.asp?parm=10759&amp;issue_trans_id=117275178&amp;" TargetMode="External"/><Relationship Id="rId3913" Type="http://schemas.openxmlformats.org/officeDocument/2006/relationships/hyperlink" Target="https://cdosuiteplus.us.bank-dns.com/Apps/DealMaintenance/Assets/AssetFacility_Transactions/FacilityTransactions/TransDetail.asp?parm=10759&amp;facility_trans_id=121705079&amp;" TargetMode="External"/><Relationship Id="rId627" Type="http://schemas.openxmlformats.org/officeDocument/2006/relationships/hyperlink" Target="https://cdosuiteplus.us.bank-dns.com/Apps/DealMaintenance/Assets/AssetFacility_Transactions/Loans/AssetLoan_Transactions/Transactions/TransDetail.asp?parm=10759&amp;issue_trans_id=71392475&amp;" TargetMode="External"/><Relationship Id="rId834" Type="http://schemas.openxmlformats.org/officeDocument/2006/relationships/hyperlink" Target="https://cdosuiteplus.us.bank-dns.com/Apps/DealMaintenance/Assets/AssetFacility_Transactions/Loans/AssetLoan_Transactions/Transactions/TransDetail.asp?parm=10759&amp;issue_trans_id=75425026&amp;" TargetMode="External"/><Relationship Id="rId1257" Type="http://schemas.openxmlformats.org/officeDocument/2006/relationships/hyperlink" Target="https://cdosuiteplus.us.bank-dns.com/Apps/DealMaintenance/Transactions/NonIssueTransactions/EntTransItem.asp?&amp;parm=10759&amp;ent_trans_id=2302669&amp;" TargetMode="External"/><Relationship Id="rId1464" Type="http://schemas.openxmlformats.org/officeDocument/2006/relationships/hyperlink" Target="https://cdosuiteplus.us.bank-dns.com/Apps/DealMaintenance/Assets/AssetFacility_Transactions/Loans/AssetLoan_Transactions/Transactions/TransDetail.asp?parm=10759&amp;issue_trans_id=79641577&amp;" TargetMode="External"/><Relationship Id="rId1671" Type="http://schemas.openxmlformats.org/officeDocument/2006/relationships/hyperlink" Target="https://cdosuiteplus.us.bank-dns.com/Apps/DealMaintenance/Assets/AssetFacility_Transactions/FacilityTransactions/TransDetail.asp?parm=10759&amp;facility_trans_id=88353575&amp;" TargetMode="External"/><Relationship Id="rId2308" Type="http://schemas.openxmlformats.org/officeDocument/2006/relationships/hyperlink" Target="https://cdosuiteplus.us.bank-dns.com/Apps/DealMaintenance/Assets/AssetFacility_Transactions/Loans/AssetLoan_Transactions/Transactions/TransDetail.asp?parm=10759&amp;issue_trans_id=92561831&amp;" TargetMode="External"/><Relationship Id="rId2515" Type="http://schemas.openxmlformats.org/officeDocument/2006/relationships/hyperlink" Target="https://cdosuiteplus.us.bank-dns.com/Apps/DealMaintenance/Assets/AssetFacility_Transactions/FacilityTransactions/TransDetail.asp?parm=10759&amp;facility_trans_id=97618657&amp;" TargetMode="External"/><Relationship Id="rId2722" Type="http://schemas.openxmlformats.org/officeDocument/2006/relationships/hyperlink" Target="https://cdosuiteplus.us.bank-dns.com/Apps/DealMaintenance/Assets/AssetFacility_Transactions/Loans/AssetLoan_Transactions/Transactions/TransDetail.asp?parm=10759&amp;issue_trans_id=101240988&amp;" TargetMode="External"/><Relationship Id="rId901" Type="http://schemas.openxmlformats.org/officeDocument/2006/relationships/hyperlink" Target="https://cdosuiteplus.us.bank-dns.com/Apps/DealMaintenance/Assets/AssetFacility_Transactions/FacilityTransactions/TransDetail.asp?parm=10759&amp;facility_trans_id=75045147&amp;" TargetMode="External"/><Relationship Id="rId1117" Type="http://schemas.openxmlformats.org/officeDocument/2006/relationships/hyperlink" Target="https://cdosuiteplus.us.bank-dns.com/Apps/DealMaintenance/Assets/AssetFacility_Transactions/Loans/AssetLoan_Transactions/Transactions/TransDetail.asp?parm=10759&amp;issue_trans_id=82533721&amp;" TargetMode="External"/><Relationship Id="rId1324" Type="http://schemas.openxmlformats.org/officeDocument/2006/relationships/hyperlink" Target="https://cdosuiteplus.us.bank-dns.com/Apps/DealMaintenance/Assets/AssetFacility_Transactions/Loans/AssetLoan_Transactions/Transactions/TransDetail.asp?parm=10759&amp;issue_trans_id=84266705&amp;" TargetMode="External"/><Relationship Id="rId1531" Type="http://schemas.openxmlformats.org/officeDocument/2006/relationships/hyperlink" Target="https://cdosuiteplus.us.bank-dns.com/Apps/DealMaintenance/Assets/AssetFacility_Transactions/Loans/AssetLoan_Transactions/Transactions/TransDetail.asp?parm=10759&amp;issue_trans_id=80070228&amp;" TargetMode="External"/><Relationship Id="rId30" Type="http://schemas.openxmlformats.org/officeDocument/2006/relationships/hyperlink" Target="https://cdosuiteplus.us.bank-dns.com/Apps/DealMaintenance/Assets/AssetFacility_Transactions/Loans/AssetLoan_Transactions/Transactions/TransDetail.asp?parm=10759&amp;issue_trans_id=62939626&amp;" TargetMode="External"/><Relationship Id="rId3289" Type="http://schemas.openxmlformats.org/officeDocument/2006/relationships/hyperlink" Target="https://cdosuiteplus.us.bank-dns.com/Apps/DealMaintenance/Transactions/NonIssueTransactions/EntTransItem.asp?&amp;parm=10759&amp;ent_trans_id=2803232&amp;" TargetMode="External"/><Relationship Id="rId3496" Type="http://schemas.openxmlformats.org/officeDocument/2006/relationships/hyperlink" Target="https://cdosuiteplus.us.bank-dns.com/Apps/DealMaintenance/Assets/AssetFacility_Transactions/Loans/AssetLoan_Transactions/Transactions/TransDetail.asp?parm=10759&amp;issue_trans_id=113332849&amp;" TargetMode="External"/><Relationship Id="rId2098" Type="http://schemas.openxmlformats.org/officeDocument/2006/relationships/hyperlink" Target="https://cdosuiteplus.us.bank-dns.com/Apps/DealMaintenance/Assets/AssetFacility_Transactions/Loans/AssetLoan_Transactions/Transactions/TransDetail.asp?parm=10759&amp;issue_trans_id=91805328&amp;" TargetMode="External"/><Relationship Id="rId3149" Type="http://schemas.openxmlformats.org/officeDocument/2006/relationships/hyperlink" Target="https://cdosuiteplus.us.bank-dns.com/Apps/DealMaintenance/Assets/AssetFacility_Transactions/FacilityTransactions/TransDetail.asp?parm=10759&amp;facility_trans_id=109106287&amp;" TargetMode="External"/><Relationship Id="rId3356" Type="http://schemas.openxmlformats.org/officeDocument/2006/relationships/hyperlink" Target="https://cdosuiteplus.us.bank-dns.com/Apps/DealMaintenance/Assets/AssetFacility_Transactions/Loans/AssetLoan_Transactions/Transactions/TransDetail.asp?parm=10759&amp;issue_trans_id=110674009&amp;" TargetMode="External"/><Relationship Id="rId3563" Type="http://schemas.openxmlformats.org/officeDocument/2006/relationships/hyperlink" Target="https://cdosuiteplus.us.bank-dns.com/Apps/DealMaintenance/Assets/AssetFacility_Transactions/FacilityTransactions/TransDetail.asp?parm=10759&amp;facility_trans_id=115980523&amp;" TargetMode="External"/><Relationship Id="rId277" Type="http://schemas.openxmlformats.org/officeDocument/2006/relationships/hyperlink" Target="https://cdosuiteplus.us.bank-dns.com/Apps/DealMaintenance/Assets/AssetFacility_Transactions/Loans/AssetLoan_Transactions/Transactions/TransDetail.asp?parm=10759&amp;issue_trans_id=66923070&amp;" TargetMode="External"/><Relationship Id="rId484" Type="http://schemas.openxmlformats.org/officeDocument/2006/relationships/hyperlink" Target="https://cdosuiteplus.us.bank-dns.com/Apps/DealMaintenance/Assets/AssetFacility_Transactions/FacilityTransactions/TransDetail.asp?parm=10759&amp;facility_trans_id=71884372&amp;" TargetMode="External"/><Relationship Id="rId2165" Type="http://schemas.openxmlformats.org/officeDocument/2006/relationships/hyperlink" Target="https://cdosuiteplus.us.bank-dns.com/Apps/DealMaintenance/Assets/AssetFacility_Transactions/Loans/AssetLoan_Transactions/Transactions/TransDetail.asp?parm=10759&amp;issue_trans_id=91744712&amp;" TargetMode="External"/><Relationship Id="rId3009" Type="http://schemas.openxmlformats.org/officeDocument/2006/relationships/hyperlink" Target="https://cdosuiteplus.us.bank-dns.com/Apps/DealMaintenance/Assets/AssetFacility_Transactions/FacilityTransactions/TransDetail.asp?parm=10759&amp;facility_trans_id=105904285&amp;" TargetMode="External"/><Relationship Id="rId3216" Type="http://schemas.openxmlformats.org/officeDocument/2006/relationships/hyperlink" Target="https://cdosuiteplus.us.bank-dns.com/Apps/DealMaintenance/Assets/AssetFacility_Transactions/Loans/AssetLoan_Transactions/Transactions/TransDetail.asp?parm=10759&amp;issue_trans_id=106734387&amp;" TargetMode="External"/><Relationship Id="rId3770" Type="http://schemas.openxmlformats.org/officeDocument/2006/relationships/hyperlink" Target="https://cdosuiteplus.us.bank-dns.com/Apps/DealMaintenance/Assets/AssetFacility_Transactions/Loans/AssetLoan_Transactions/Transactions/TransDetail.asp?parm=10759&amp;issue_trans_id=116547957&amp;" TargetMode="External"/><Relationship Id="rId137" Type="http://schemas.openxmlformats.org/officeDocument/2006/relationships/hyperlink" Target="https://cdosuiteplus.us.bank-dns.com/Apps/DealMaintenance/Assets/AssetFacility_Transactions/Loans/AssetLoan_Transactions/Transactions/TransDetail.asp?parm=10759&amp;issue_trans_id=64009404&amp;" TargetMode="External"/><Relationship Id="rId344" Type="http://schemas.openxmlformats.org/officeDocument/2006/relationships/hyperlink" Target="https://cdosuiteplus.us.bank-dns.com/Apps/DealMaintenance/Assets/AssetFacility_Transactions/FacilityTransactions/TransDetail.asp?parm=10759&amp;facility_trans_id=68367927&amp;" TargetMode="External"/><Relationship Id="rId691" Type="http://schemas.openxmlformats.org/officeDocument/2006/relationships/hyperlink" Target="https://cdosuiteplus.us.bank-dns.com/Apps/DealMaintenance/Assets/AssetFacility_Transactions/Loans/AssetLoan_Transactions/Transactions/TransDetail.asp?parm=10759&amp;issue_trans_id=75582881&amp;" TargetMode="External"/><Relationship Id="rId2025" Type="http://schemas.openxmlformats.org/officeDocument/2006/relationships/hyperlink" Target="https://cdosuiteplus.us.bank-dns.com/Apps/DealMaintenance/Assets/AssetFacility_Transactions/Loans/AssetLoan_Transactions/Transactions/TransDetail.asp?parm=10759&amp;issue_trans_id=91416153&amp;" TargetMode="External"/><Relationship Id="rId2372" Type="http://schemas.openxmlformats.org/officeDocument/2006/relationships/hyperlink" Target="https://cdosuiteplus.us.bank-dns.com/Apps/DealMaintenance/Assets/AssetFacility_Transactions/FacilityTransactions/TransDetail.asp?parm=10759&amp;facility_trans_id=95874669&amp;" TargetMode="External"/><Relationship Id="rId3423" Type="http://schemas.openxmlformats.org/officeDocument/2006/relationships/hyperlink" Target="https://cdosuiteplus.us.bank-dns.com/Apps/DealMaintenance/Assets/AssetFacility_Transactions/Loans/AssetLoan_Transactions/Transactions/TransDetail.asp?parm=10759&amp;issue_trans_id=112807338&amp;" TargetMode="External"/><Relationship Id="rId3630" Type="http://schemas.openxmlformats.org/officeDocument/2006/relationships/hyperlink" Target="https://cdosuiteplus.us.bank-dns.com/Apps/DealMaintenance/Assets/AssetFacility_Transactions/FacilityTransactions/TransDetail.asp?parm=10759&amp;facility_trans_id=116829332&amp;" TargetMode="External"/><Relationship Id="rId551" Type="http://schemas.openxmlformats.org/officeDocument/2006/relationships/hyperlink" Target="https://cdosuiteplus.us.bank-dns.com/Apps/DealMaintenance/Assets/AssetFacility_Transactions/Loans/AssetLoan_Transactions/Transactions/TransDetail.asp?parm=10759&amp;issue_trans_id=68206823&amp;" TargetMode="External"/><Relationship Id="rId1181" Type="http://schemas.openxmlformats.org/officeDocument/2006/relationships/hyperlink" Target="https://cdosuiteplus.us.bank-dns.com/Apps/DealMaintenance/Assets/AssetFacility_Transactions/Loans/AssetLoan_Transactions/Transactions/TransDetail.asp?parm=10759&amp;issue_trans_id=83073129&amp;" TargetMode="External"/><Relationship Id="rId2232" Type="http://schemas.openxmlformats.org/officeDocument/2006/relationships/hyperlink" Target="https://cdosuiteplus.us.bank-dns.com/Apps/DealMaintenance/Assets/AssetFacility_Transactions/FacilityTransactions/TransDetail.asp?parm=10759&amp;facility_trans_id=94382477&amp;" TargetMode="External"/><Relationship Id="rId204" Type="http://schemas.openxmlformats.org/officeDocument/2006/relationships/hyperlink" Target="https://cdosuiteplus.us.bank-dns.com/Apps/DealMaintenance/Assets/AssetFacility_Transactions/FacilityTransactions/TransDetail.asp?parm=10759&amp;facility_trans_id=66738475&amp;" TargetMode="External"/><Relationship Id="rId411" Type="http://schemas.openxmlformats.org/officeDocument/2006/relationships/hyperlink" Target="https://cdosuiteplus.us.bank-dns.com/Apps/DealMaintenance/Assets/AssetFacility_Transactions/Loans/AssetLoan_Transactions/Transactions/TransDetail.asp?parm=10759&amp;issue_trans_id=70392972&amp;" TargetMode="External"/><Relationship Id="rId1041" Type="http://schemas.openxmlformats.org/officeDocument/2006/relationships/hyperlink" Target="https://cdosuiteplus.us.bank-dns.com/Apps/DealMaintenance/Assets/AssetFacility_Transactions/FacilityTransactions/TransDetail.asp?parm=10759&amp;facility_trans_id=78407407&amp;" TargetMode="External"/><Relationship Id="rId1998" Type="http://schemas.openxmlformats.org/officeDocument/2006/relationships/hyperlink" Target="https://cdosuiteplus.us.bank-dns.com/Apps/DealMaintenance/Transactions/NonIssueTransactions/EntTransItem.asp?&amp;parm=10759&amp;ent_trans_id=2448846&amp;" TargetMode="External"/><Relationship Id="rId4197" Type="http://schemas.openxmlformats.org/officeDocument/2006/relationships/hyperlink" Target="https://cdosuiteplus.us.bank-dns.com/Apps/DealMaintenance/Assets/AssetFacility_Transactions/Loans/AssetLoan_Transactions/Transactions/TransDetail.asp?parm=10759&amp;issue_trans_id=120985881&amp;" TargetMode="External"/><Relationship Id="rId1858" Type="http://schemas.openxmlformats.org/officeDocument/2006/relationships/hyperlink" Target="https://cdosuiteplus.us.bank-dns.com/Apps/DealMaintenance/Assets/AssetFacility_Transactions/Loans/AssetLoan_Transactions/Transactions/TransDetail.asp?parm=10759&amp;issue_trans_id=87474328&amp;" TargetMode="External"/><Relationship Id="rId4057" Type="http://schemas.openxmlformats.org/officeDocument/2006/relationships/hyperlink" Target="https://cdosuiteplus.us.bank-dns.com/Apps/DealMaintenance/Assets/AssetFacility_Transactions/Loans/AssetLoan_Transactions/Transactions/TransDetail.asp?parm=10759&amp;issue_trans_id=125025336&amp;" TargetMode="External"/><Relationship Id="rId4264" Type="http://schemas.openxmlformats.org/officeDocument/2006/relationships/hyperlink" Target="https://cdosuiteplus.us.bank-dns.com/Apps/DealMaintenance/Assets/AssetFacility_Transactions/FacilityTransactions/TransDetail.asp?parm=10759&amp;facility_trans_id=127472954&amp;" TargetMode="External"/><Relationship Id="rId2909" Type="http://schemas.openxmlformats.org/officeDocument/2006/relationships/hyperlink" Target="https://cdosuiteplus.us.bank-dns.com/Apps/DealMaintenance/Assets/AssetFacility_Transactions/Loans/AssetLoan_Transactions/Transactions/TransDetail.asp?parm=10759&amp;issue_trans_id=96204488&amp;" TargetMode="External"/><Relationship Id="rId3073" Type="http://schemas.openxmlformats.org/officeDocument/2006/relationships/hyperlink" Target="https://cdosuiteplus.us.bank-dns.com/Apps/DealMaintenance/Assets/AssetFacility_Transactions/FacilityTransactions/TransDetail.asp?parm=10759&amp;facility_trans_id=107354646&amp;" TargetMode="External"/><Relationship Id="rId3280" Type="http://schemas.openxmlformats.org/officeDocument/2006/relationships/hyperlink" Target="https://cdosuiteplus.us.bank-dns.com/Apps/DealMaintenance/Assets/AssetFacility_Transactions/Loans/AssetLoan_Transactions/Transactions/TransDetail.asp?parm=10759&amp;issue_trans_id=111416355&amp;" TargetMode="External"/><Relationship Id="rId4124" Type="http://schemas.openxmlformats.org/officeDocument/2006/relationships/hyperlink" Target="https://cdosuiteplus.us.bank-dns.com/Apps/DealMaintenance/Assets/AssetFacility_Transactions/Loans/AssetLoan_Transactions/Transactions/TransDetail.asp?parm=10759&amp;issue_trans_id=120326711&amp;" TargetMode="External"/><Relationship Id="rId1718" Type="http://schemas.openxmlformats.org/officeDocument/2006/relationships/hyperlink" Target="https://cdosuiteplus.us.bank-dns.com/Apps/DealMaintenance/Assets/AssetFacility_Transactions/FacilityTransactions/TransDetail.asp?parm=10759&amp;facility_trans_id=88184856&amp;" TargetMode="External"/><Relationship Id="rId1925" Type="http://schemas.openxmlformats.org/officeDocument/2006/relationships/hyperlink" Target="https://cdosuiteplus.us.bank-dns.com/Apps/DealMaintenance/Assets/AssetFacility_Transactions/Loans/AssetLoan_Transactions/Transactions/TransDetail.asp?parm=10759&amp;issue_trans_id=89244366&amp;" TargetMode="External"/><Relationship Id="rId3140" Type="http://schemas.openxmlformats.org/officeDocument/2006/relationships/hyperlink" Target="https://cdosuiteplus.us.bank-dns.com/Apps/DealMaintenance/Assets/AssetFacility_Transactions/Loans/AssetLoan_Transactions/Transactions/TransDetail.asp?parm=10759&amp;issue_trans_id=107327904&amp;" TargetMode="External"/><Relationship Id="rId2699" Type="http://schemas.openxmlformats.org/officeDocument/2006/relationships/hyperlink" Target="https://cdosuiteplus.us.bank-dns.com/Apps/DealMaintenance/Assets/AssetFacility_Transactions/FacilityTransactions/TransDetail.asp?parm=10759&amp;facility_trans_id=101179675&amp;" TargetMode="External"/><Relationship Id="rId3000" Type="http://schemas.openxmlformats.org/officeDocument/2006/relationships/hyperlink" Target="https://cdosuiteplus.us.bank-dns.com/Apps/DealMaintenance/Assets/AssetFacility_Transactions/Loans/AssetLoan_Transactions/Transactions/TransDetail.asp?parm=10759&amp;issue_trans_id=106757383&amp;" TargetMode="External"/><Relationship Id="rId3957" Type="http://schemas.openxmlformats.org/officeDocument/2006/relationships/hyperlink" Target="https://cdosuiteplus.us.bank-dns.com/Apps/DealMaintenance/Assets/AssetFacility_Transactions/Loans/AssetLoan_Transactions/Transactions/TransDetail.asp?parm=10759&amp;issue_trans_id=121105820&amp;" TargetMode="External"/><Relationship Id="rId878" Type="http://schemas.openxmlformats.org/officeDocument/2006/relationships/hyperlink" Target="https://cdosuiteplus.us.bank-dns.com/Apps/DealMaintenance/Assets/AssetFacility_Transactions/Loans/AssetLoan_Transactions/Transactions/TransDetail.asp?parm=10759&amp;issue_trans_id=77270866&amp;" TargetMode="External"/><Relationship Id="rId2559" Type="http://schemas.openxmlformats.org/officeDocument/2006/relationships/hyperlink" Target="https://cdosuiteplus.us.bank-dns.com/Apps/DealMaintenance/Assets/AssetFacility_Transactions/FacilityTransactions/TransDetail.asp?parm=10759&amp;facility_trans_id=97495980&amp;" TargetMode="External"/><Relationship Id="rId2766" Type="http://schemas.openxmlformats.org/officeDocument/2006/relationships/hyperlink" Target="https://cdosuiteplus.us.bank-dns.com/Apps/DealMaintenance/Assets/AssetFacility_Transactions/FacilityTransactions/TransDetail.asp?parm=10759&amp;facility_trans_id=102482805&amp;" TargetMode="External"/><Relationship Id="rId2973" Type="http://schemas.openxmlformats.org/officeDocument/2006/relationships/hyperlink" Target="https://cdosuiteplus.us.bank-dns.com/Apps/DealMaintenance/Assets/AssetFacility_Transactions/Loans/AssetLoan_Transactions/Transactions/TransDetail.asp?parm=10759&amp;issue_trans_id=102216014&amp;" TargetMode="External"/><Relationship Id="rId3817" Type="http://schemas.openxmlformats.org/officeDocument/2006/relationships/hyperlink" Target="https://cdosuiteplus.us.bank-dns.com/Apps/DealMaintenance/Assets/AssetFacility_Transactions/Loans/AssetLoan_Transactions/Transactions/TransDetail.asp?parm=10759&amp;issue_trans_id=116280279&amp;" TargetMode="External"/><Relationship Id="rId738" Type="http://schemas.openxmlformats.org/officeDocument/2006/relationships/hyperlink" Target="https://cdosuiteplus.us.bank-dns.com/Apps/DealMaintenance/Assets/AssetFacility_Transactions/Loans/AssetLoan_Transactions/Transactions/TransDetail.asp?parm=10759&amp;issue_trans_id=76317555&amp;" TargetMode="External"/><Relationship Id="rId945" Type="http://schemas.openxmlformats.org/officeDocument/2006/relationships/hyperlink" Target="https://cdosuiteplus.us.bank-dns.com/Apps/DealMaintenance/Assets/AssetFacility_Transactions/FacilityTransactions/TransDetail.asp?parm=10759&amp;facility_trans_id=78407341&amp;" TargetMode="External"/><Relationship Id="rId1368" Type="http://schemas.openxmlformats.org/officeDocument/2006/relationships/hyperlink" Target="https://cdosuiteplus.us.bank-dns.com/Apps/DealMaintenance/Assets/AssetFacility_Transactions/Loans/AssetLoan_Transactions/Transactions/TransDetail.asp?parm=10759&amp;issue_trans_id=82540603&amp;" TargetMode="External"/><Relationship Id="rId1575" Type="http://schemas.openxmlformats.org/officeDocument/2006/relationships/hyperlink" Target="https://cdosuiteplus.us.bank-dns.com/Apps/DealMaintenance/Assets/AssetFacility_Transactions/FacilityTransactions/TransDetail.asp?parm=10759&amp;facility_trans_id=87279932&amp;" TargetMode="External"/><Relationship Id="rId1782" Type="http://schemas.openxmlformats.org/officeDocument/2006/relationships/hyperlink" Target="https://cdosuiteplus.us.bank-dns.com/Apps/DealMaintenance/Assets/AssetFacility_Transactions/Loans/AssetLoan_Transactions/Transactions/TransDetail.asp?parm=10759&amp;issue_trans_id=86169944&amp;" TargetMode="External"/><Relationship Id="rId2419" Type="http://schemas.openxmlformats.org/officeDocument/2006/relationships/hyperlink" Target="https://cdosuiteplus.us.bank-dns.com/Apps/DealMaintenance/Assets/AssetFacility_Transactions/Loans/AssetLoan_Transactions/Transactions/TransDetail.asp?parm=10759&amp;issue_trans_id=93009973&amp;" TargetMode="External"/><Relationship Id="rId2626" Type="http://schemas.openxmlformats.org/officeDocument/2006/relationships/hyperlink" Target="https://cdosuiteplus.us.bank-dns.com/Apps/DealMaintenance/Assets/AssetFacility_Transactions/Loans/AssetLoan_Transactions/Transactions/TransDetail.asp?parm=10759&amp;issue_trans_id=99800165&amp;" TargetMode="External"/><Relationship Id="rId2833" Type="http://schemas.openxmlformats.org/officeDocument/2006/relationships/hyperlink" Target="https://cdosuiteplus.us.bank-dns.com/Apps/DealMaintenance/Assets/AssetFacility_Transactions/FacilityTransactions/TransDetail.asp?parm=10759&amp;facility_trans_id=103161406&amp;" TargetMode="External"/><Relationship Id="rId74" Type="http://schemas.openxmlformats.org/officeDocument/2006/relationships/hyperlink" Target="https://cdosuiteplus.us.bank-dns.com/Apps/DealMaintenance/Assets/AssetFacility_Transactions/Loans/AssetLoan_Transactions/Transactions/TransDetail.asp?parm=10759&amp;issue_trans_id=63441675&amp;" TargetMode="External"/><Relationship Id="rId805" Type="http://schemas.openxmlformats.org/officeDocument/2006/relationships/hyperlink" Target="https://cdosuiteplus.us.bank-dns.com/Apps/DealMaintenance/Assets/AssetFacility_Transactions/Loans/AssetLoan_Transactions/Transactions/TransDetail.asp?parm=10759&amp;issue_trans_id=75254657&amp;" TargetMode="External"/><Relationship Id="rId1228" Type="http://schemas.openxmlformats.org/officeDocument/2006/relationships/hyperlink" Target="https://cdosuiteplus.us.bank-dns.com/Apps/DealMaintenance/Assets/AssetFacility_Transactions/Loans/AssetLoan_Transactions/Transactions/TransDetail.asp?parm=10759&amp;issue_trans_id=74483625&amp;" TargetMode="External"/><Relationship Id="rId1435" Type="http://schemas.openxmlformats.org/officeDocument/2006/relationships/hyperlink" Target="https://cdosuiteplus.us.bank-dns.com/Apps/DealMaintenance/Assets/AssetFacility_Transactions/Loans/AssetLoan_Transactions/Transactions/TransDetail.asp?parm=10759&amp;issue_trans_id=84475510&amp;" TargetMode="External"/><Relationship Id="rId1642" Type="http://schemas.openxmlformats.org/officeDocument/2006/relationships/hyperlink" Target="https://cdosuiteplus.us.bank-dns.com/Apps/DealMaintenance/Assets/AssetFacility_Transactions/Loans/AssetLoan_Transactions/Transactions/TransDetail.asp?parm=10759&amp;issue_trans_id=84146993&amp;" TargetMode="External"/><Relationship Id="rId2900" Type="http://schemas.openxmlformats.org/officeDocument/2006/relationships/hyperlink" Target="https://cdosuiteplus.us.bank-dns.com/Apps/DealMaintenance/Assets/AssetFacility_Transactions/FacilityTransactions/TransDetail.asp?parm=10759&amp;facility_trans_id=104592855&amp;" TargetMode="External"/><Relationship Id="rId1502" Type="http://schemas.openxmlformats.org/officeDocument/2006/relationships/hyperlink" Target="https://cdosuiteplus.us.bank-dns.com/Apps/DealMaintenance/Assets/AssetFacility_Transactions/Loans/AssetLoan_Transactions/Transactions/TransDetail.asp?parm=10759&amp;issue_trans_id=81965874&amp;" TargetMode="External"/><Relationship Id="rId388" Type="http://schemas.openxmlformats.org/officeDocument/2006/relationships/hyperlink" Target="https://cdosuiteplus.us.bank-dns.com/Apps/DealMaintenance/Assets/AssetFacility_Transactions/FacilityTransactions/TransDetail.asp?parm=10759&amp;facility_trans_id=69928175&amp;" TargetMode="External"/><Relationship Id="rId2069" Type="http://schemas.openxmlformats.org/officeDocument/2006/relationships/hyperlink" Target="https://cdosuiteplus.us.bank-dns.com/Apps/DealMaintenance/Assets/AssetFacility_Transactions/Loans/AssetLoan_Transactions/Transactions/TransDetail.asp?parm=10759&amp;issue_trans_id=92969705&amp;" TargetMode="External"/><Relationship Id="rId3467" Type="http://schemas.openxmlformats.org/officeDocument/2006/relationships/hyperlink" Target="https://cdosuiteplus.us.bank-dns.com/Apps/DealMaintenance/Assets/AssetFacility_Transactions/Loans/AssetLoan_Transactions/Transactions/TransDetail.asp?parm=10759&amp;issue_trans_id=114259181&amp;" TargetMode="External"/><Relationship Id="rId3674" Type="http://schemas.openxmlformats.org/officeDocument/2006/relationships/hyperlink" Target="https://cdosuiteplus.us.bank-dns.com/Apps/DealMaintenance/Assets/AssetFacility_Transactions/FacilityTransactions/TransDetail.asp?parm=10759&amp;facility_trans_id=117531210&amp;" TargetMode="External"/><Relationship Id="rId3881" Type="http://schemas.openxmlformats.org/officeDocument/2006/relationships/hyperlink" Target="https://cdosuiteplus.us.bank-dns.com/Apps/DealMaintenance/Assets/AssetFacility_Transactions/Loans/AssetLoan_Transactions/Transactions/TransDetail.asp?parm=10759&amp;issue_trans_id=118989368&amp;" TargetMode="External"/><Relationship Id="rId595" Type="http://schemas.openxmlformats.org/officeDocument/2006/relationships/hyperlink" Target="https://cdosuiteplus.us.bank-dns.com/Apps/DealMaintenance/Assets/AssetFacility_Transactions/FacilityTransactions/TransDetail.asp?parm=10759&amp;facility_trans_id=74660927&amp;" TargetMode="External"/><Relationship Id="rId2276" Type="http://schemas.openxmlformats.org/officeDocument/2006/relationships/hyperlink" Target="https://cdosuiteplus.us.bank-dns.com/Apps/DealMaintenance/Assets/AssetFacility_Transactions/FacilityTransactions/TransDetail.asp?parm=10759&amp;facility_trans_id=94373085&amp;" TargetMode="External"/><Relationship Id="rId2483" Type="http://schemas.openxmlformats.org/officeDocument/2006/relationships/hyperlink" Target="https://cdosuiteplus.us.bank-dns.com/Apps/DealMaintenance/Assets/AssetFacility_Transactions/Loans/AssetLoan_Transactions/Transactions/TransDetail.asp?parm=10759&amp;issue_trans_id=95926326&amp;" TargetMode="External"/><Relationship Id="rId2690" Type="http://schemas.openxmlformats.org/officeDocument/2006/relationships/hyperlink" Target="https://cdosuiteplus.us.bank-dns.com/Apps/DealMaintenance/Assets/AssetFacility_Transactions/FacilityTransactions/TransDetail.asp?parm=10759&amp;facility_trans_id=101138042&amp;" TargetMode="External"/><Relationship Id="rId3327" Type="http://schemas.openxmlformats.org/officeDocument/2006/relationships/hyperlink" Target="https://cdosuiteplus.us.bank-dns.com/Apps/DealMaintenance/Transactions/NonIssueTransactions/EntTransItem.asp?&amp;parm=10759&amp;ent_trans_id=2830244&amp;" TargetMode="External"/><Relationship Id="rId3534" Type="http://schemas.openxmlformats.org/officeDocument/2006/relationships/hyperlink" Target="https://cdosuiteplus.us.bank-dns.com/Apps/DealMaintenance/Assets/AssetFacility_Transactions/Loans/AssetLoan_Transactions/Transactions/TransDetail.asp?parm=10759&amp;issue_trans_id=114199554&amp;" TargetMode="External"/><Relationship Id="rId3741" Type="http://schemas.openxmlformats.org/officeDocument/2006/relationships/hyperlink" Target="https://cdosuiteplus.us.bank-dns.com/Apps/DealMaintenance/Assets/AssetFacility_Transactions/FacilityTransactions/TransDetail.asp?parm=10759&amp;facility_trans_id=118988364&amp;" TargetMode="External"/><Relationship Id="rId248" Type="http://schemas.openxmlformats.org/officeDocument/2006/relationships/hyperlink" Target="https://cdosuiteplus.us.bank-dns.com/Apps/DealMaintenance/Assets/AssetFacility_Transactions/FacilityTransactions/TransDetail.asp?parm=10759&amp;facility_trans_id=67166283&amp;" TargetMode="External"/><Relationship Id="rId455" Type="http://schemas.openxmlformats.org/officeDocument/2006/relationships/hyperlink" Target="https://cdosuiteplus.us.bank-dns.com/Apps/DealMaintenance/Assets/AssetFacility_Transactions/FacilityTransactions/TransDetail.asp?parm=10759&amp;facility_trans_id=71023161&amp;" TargetMode="External"/><Relationship Id="rId662" Type="http://schemas.openxmlformats.org/officeDocument/2006/relationships/hyperlink" Target="https://cdosuiteplus.us.bank-dns.com/Apps/DealMaintenance/Assets/AssetFacility_Transactions/FacilityTransactions/TransDetail.asp?parm=10759&amp;facility_trans_id=74721701&amp;" TargetMode="External"/><Relationship Id="rId1085" Type="http://schemas.openxmlformats.org/officeDocument/2006/relationships/hyperlink" Target="https://cdosuiteplus.us.bank-dns.com/Apps/DealMaintenance/Assets/AssetFacility_Transactions/FacilityTransactions/TransDetail.asp?parm=10759&amp;facility_trans_id=82115894&amp;" TargetMode="External"/><Relationship Id="rId1292" Type="http://schemas.openxmlformats.org/officeDocument/2006/relationships/hyperlink" Target="https://cdosuiteplus.us.bank-dns.com/Apps/DealMaintenance/Assets/AssetFacility_Transactions/FacilityTransactions/TransDetail.asp?parm=10759&amp;facility_trans_id=84603518&amp;" TargetMode="External"/><Relationship Id="rId2136" Type="http://schemas.openxmlformats.org/officeDocument/2006/relationships/hyperlink" Target="https://cdosuiteplus.us.bank-dns.com/Apps/DealMaintenance/Assets/AssetFacility_Transactions/FacilityTransactions/TransDetail.asp?parm=10759&amp;facility_trans_id=93071848&amp;" TargetMode="External"/><Relationship Id="rId2343" Type="http://schemas.openxmlformats.org/officeDocument/2006/relationships/hyperlink" Target="https://cdosuiteplus.us.bank-dns.com/Apps/DealMaintenance/Transactions/NonIssueTransactions/EntTransItem.asp?&amp;parm=10759&amp;ent_trans_id=2511663&amp;" TargetMode="External"/><Relationship Id="rId2550" Type="http://schemas.openxmlformats.org/officeDocument/2006/relationships/hyperlink" Target="https://cdosuiteplus.us.bank-dns.com/Apps/DealMaintenance/Assets/AssetFacility_Transactions/FacilityTransactions/TransDetail.asp?parm=10759&amp;facility_trans_id=100431547&amp;" TargetMode="External"/><Relationship Id="rId3601" Type="http://schemas.openxmlformats.org/officeDocument/2006/relationships/hyperlink" Target="https://cdosuiteplus.us.bank-dns.com/Apps/DealMaintenance/Assets/AssetFacility_Transactions/FacilityTransactions/TransDetail.asp?parm=10759&amp;facility_trans_id=113686766&amp;" TargetMode="External"/><Relationship Id="rId108" Type="http://schemas.openxmlformats.org/officeDocument/2006/relationships/hyperlink" Target="https://cdosuiteplus.us.bank-dns.com/Apps/DealMaintenance/Assets/AssetFacility_Transactions/FacilityTransactions/TransDetail.asp?parm=10759&amp;facility_trans_id=64670926&amp;" TargetMode="External"/><Relationship Id="rId315" Type="http://schemas.openxmlformats.org/officeDocument/2006/relationships/hyperlink" Target="https://cdosuiteplus.us.bank-dns.com/Apps/DealMaintenance/Assets/AssetFacility_Transactions/FacilityTransactions/TransDetail.asp?parm=10759&amp;facility_trans_id=68424151&amp;" TargetMode="External"/><Relationship Id="rId522" Type="http://schemas.openxmlformats.org/officeDocument/2006/relationships/hyperlink" Target="https://cdosuiteplus.us.bank-dns.com/Apps/DealMaintenance/Transactions/NonIssueTransactions/EntTransItem.asp?&amp;parm=10759&amp;ent_trans_id=2056036&amp;" TargetMode="External"/><Relationship Id="rId1152" Type="http://schemas.openxmlformats.org/officeDocument/2006/relationships/hyperlink" Target="https://cdosuiteplus.us.bank-dns.com/Apps/DealMaintenance/Assets/AssetFacility_Transactions/FacilityTransactions/TransDetail.asp?parm=10759&amp;facility_trans_id=83680501&amp;" TargetMode="External"/><Relationship Id="rId2203" Type="http://schemas.openxmlformats.org/officeDocument/2006/relationships/hyperlink" Target="https://cdosuiteplus.us.bank-dns.com/Apps/DealMaintenance/Assets/AssetFacility_Transactions/FacilityTransactions/TransDetail.asp?parm=10759&amp;facility_trans_id=94373390&amp;" TargetMode="External"/><Relationship Id="rId2410" Type="http://schemas.openxmlformats.org/officeDocument/2006/relationships/hyperlink" Target="https://cdosuiteplus.us.bank-dns.com/Apps/DealMaintenance/Assets/AssetFacility_Transactions/Loans/AssetLoan_Transactions/Transactions/TransDetail.asp?parm=10759&amp;issue_trans_id=93464004&amp;" TargetMode="External"/><Relationship Id="rId1012" Type="http://schemas.openxmlformats.org/officeDocument/2006/relationships/hyperlink" Target="https://cdosuiteplus.us.bank-dns.com/Apps/DealMaintenance/Assets/AssetFacility_Transactions/Loans/AssetLoan_Transactions/Transactions/TransDetail.asp?parm=10759&amp;issue_trans_id=81969284&amp;" TargetMode="External"/><Relationship Id="rId4168" Type="http://schemas.openxmlformats.org/officeDocument/2006/relationships/hyperlink" Target="https://cdosuiteplus.us.bank-dns.com/Apps/DealMaintenance/Assets/AssetFacility_Transactions/FacilityTransactions/TransDetail.asp?parm=10759&amp;facility_trans_id=126121420&amp;" TargetMode="External"/><Relationship Id="rId1969" Type="http://schemas.openxmlformats.org/officeDocument/2006/relationships/hyperlink" Target="https://cdosuiteplus.us.bank-dns.com/Apps/DealMaintenance/Assets/AssetFacility_Transactions/Loans/AssetLoan_Transactions/Transactions/TransDetail.asp?parm=10759&amp;issue_trans_id=90746995&amp;" TargetMode="External"/><Relationship Id="rId3184" Type="http://schemas.openxmlformats.org/officeDocument/2006/relationships/hyperlink" Target="https://cdosuiteplus.us.bank-dns.com/Apps/DealMaintenance/Assets/AssetFacility_Transactions/FacilityTransactions/TransDetail.asp?parm=10759&amp;facility_trans_id=107383797&amp;" TargetMode="External"/><Relationship Id="rId4028" Type="http://schemas.openxmlformats.org/officeDocument/2006/relationships/hyperlink" Target="https://cdosuiteplus.us.bank-dns.com/Apps/DealMaintenance/Assets/AssetFacility_Transactions/Loans/AssetLoan_Transactions/Transactions/TransDetail.asp?parm=10759&amp;issue_trans_id=122174970&amp;" TargetMode="External"/><Relationship Id="rId4235" Type="http://schemas.openxmlformats.org/officeDocument/2006/relationships/hyperlink" Target="https://cdosuiteplus.us.bank-dns.com/Apps/DealMaintenance/Assets/AssetFacility_Transactions/Loans/AssetLoan_Transactions/Transactions/TransDetail.asp?parm=10759&amp;issue_trans_id=126979568&amp;" TargetMode="External"/><Relationship Id="rId1829" Type="http://schemas.openxmlformats.org/officeDocument/2006/relationships/hyperlink" Target="https://cdosuiteplus.us.bank-dns.com/Apps/DealMaintenance/Assets/AssetFacility_Transactions/Loans/AssetLoan_Transactions/Transactions/TransDetail.asp?parm=10759&amp;issue_trans_id=89152165&amp;" TargetMode="External"/><Relationship Id="rId3391" Type="http://schemas.openxmlformats.org/officeDocument/2006/relationships/hyperlink" Target="https://cdosuiteplus.us.bank-dns.com/Apps/DealMaintenance/Assets/AssetFacility_Transactions/FacilityTransactions/TransDetail.asp?parm=10759&amp;facility_trans_id=113077019&amp;" TargetMode="External"/><Relationship Id="rId3044" Type="http://schemas.openxmlformats.org/officeDocument/2006/relationships/hyperlink" Target="https://cdosuiteplus.us.bank-dns.com/Apps/DealMaintenance/Assets/AssetFacility_Transactions/Loans/AssetLoan_Transactions/Transactions/TransDetail.asp?parm=10759&amp;issue_trans_id=105614420&amp;" TargetMode="External"/><Relationship Id="rId3251" Type="http://schemas.openxmlformats.org/officeDocument/2006/relationships/hyperlink" Target="https://cdosuiteplus.us.bank-dns.com/Apps/DealMaintenance/Assets/AssetFacility_Transactions/FacilityTransactions/TransDetail.asp?parm=10759&amp;facility_trans_id=110955908&amp;" TargetMode="External"/><Relationship Id="rId4302" Type="http://schemas.openxmlformats.org/officeDocument/2006/relationships/hyperlink" Target="https://cdosuiteplus.us.bank-dns.com/Apps/DealMaintenance/Assets/AssetFacility_Transactions/Loans/AssetLoan_Transactions/Transactions/TransDetail.asp?parm=10759&amp;issue_trans_id=126818672&amp;" TargetMode="External"/><Relationship Id="rId172" Type="http://schemas.openxmlformats.org/officeDocument/2006/relationships/hyperlink" Target="https://cdosuiteplus.us.bank-dns.com/Apps/DealMaintenance/Assets/AssetFacility_Transactions/FacilityTransactions/TransDetail.asp?parm=10759&amp;facility_trans_id=66187080&amp;" TargetMode="External"/><Relationship Id="rId2060" Type="http://schemas.openxmlformats.org/officeDocument/2006/relationships/hyperlink" Target="https://cdosuiteplus.us.bank-dns.com/Apps/DealMaintenance/Assets/AssetFacility_Transactions/Loans/AssetLoan_Transactions/Transactions/TransDetail.asp?parm=10759&amp;issue_trans_id=85890424&amp;" TargetMode="External"/><Relationship Id="rId3111" Type="http://schemas.openxmlformats.org/officeDocument/2006/relationships/hyperlink" Target="https://cdosuiteplus.us.bank-dns.com/Apps/DealMaintenance/Assets/AssetFacility_Transactions/Loans/AssetLoan_Transactions/Transactions/TransDetail.asp?parm=10759&amp;issue_trans_id=108109262&amp;" TargetMode="External"/><Relationship Id="rId989" Type="http://schemas.openxmlformats.org/officeDocument/2006/relationships/hyperlink" Target="https://cdosuiteplus.us.bank-dns.com/Apps/DealMaintenance/Assets/AssetFacility_Transactions/FacilityTransactions/TransDetail.asp?parm=10759&amp;facility_trans_id=80993161&amp;" TargetMode="External"/><Relationship Id="rId2877" Type="http://schemas.openxmlformats.org/officeDocument/2006/relationships/hyperlink" Target="https://cdosuiteplus.us.bank-dns.com/Apps/DealMaintenance/Assets/AssetFacility_Transactions/FacilityTransactions/TransDetail.asp?parm=10759&amp;facility_trans_id=104239790&amp;" TargetMode="External"/><Relationship Id="rId849" Type="http://schemas.openxmlformats.org/officeDocument/2006/relationships/hyperlink" Target="https://cdosuiteplus.us.bank-dns.com/Apps/DealMaintenance/Transactions/NonIssueTransactions/EntTransItem.asp?&amp;parm=10759&amp;ent_trans_id=2186578&amp;" TargetMode="External"/><Relationship Id="rId1479" Type="http://schemas.openxmlformats.org/officeDocument/2006/relationships/hyperlink" Target="https://cdosuiteplus.us.bank-dns.com/Apps/DealMaintenance/Assets/AssetFacility_Transactions/Loans/AssetLoan_Transactions/Transactions/TransDetail.asp?parm=10759&amp;issue_trans_id=82575639&amp;" TargetMode="External"/><Relationship Id="rId1686" Type="http://schemas.openxmlformats.org/officeDocument/2006/relationships/hyperlink" Target="https://cdosuiteplus.us.bank-dns.com/Apps/DealMaintenance/Transactions/NonIssueTransactions/EntTransItem.asp?&amp;parm=10759&amp;ent_trans_id=2382476&amp;" TargetMode="External"/><Relationship Id="rId3928" Type="http://schemas.openxmlformats.org/officeDocument/2006/relationships/hyperlink" Target="https://cdosuiteplus.us.bank-dns.com/Apps/DealMaintenance/Assets/AssetFacility_Transactions/Loans/AssetLoan_Transactions/Transactions/TransDetail.asp?parm=10759&amp;issue_trans_id=121546145&amp;" TargetMode="External"/><Relationship Id="rId4092" Type="http://schemas.openxmlformats.org/officeDocument/2006/relationships/hyperlink" Target="https://cdosuiteplus.us.bank-dns.com/Apps/DealMaintenance/Assets/AssetFacility_Transactions/FacilityTransactions/TransDetail.asp?parm=10759&amp;facility_trans_id=125021193&amp;" TargetMode="External"/><Relationship Id="rId1339" Type="http://schemas.openxmlformats.org/officeDocument/2006/relationships/hyperlink" Target="https://cdosuiteplus.us.bank-dns.com/Apps/DealMaintenance/Assets/AssetFacility_Transactions/FacilityTransactions/TransDetail.asp?parm=10759&amp;facility_trans_id=86172859&amp;" TargetMode="External"/><Relationship Id="rId1893" Type="http://schemas.openxmlformats.org/officeDocument/2006/relationships/hyperlink" Target="https://cdosuiteplus.us.bank-dns.com/Apps/DealMaintenance/Assets/AssetFacility_Transactions/Loans/AssetLoan_Transactions/Transactions/TransDetail.asp?parm=10759&amp;issue_trans_id=89492943&amp;" TargetMode="External"/><Relationship Id="rId2737" Type="http://schemas.openxmlformats.org/officeDocument/2006/relationships/hyperlink" Target="https://cdosuiteplus.us.bank-dns.com/Apps/DealMaintenance/Assets/AssetFacility_Transactions/Loans/AssetLoan_Transactions/Transactions/TransDetail.asp?parm=10759&amp;issue_trans_id=100528856&amp;" TargetMode="External"/><Relationship Id="rId2944" Type="http://schemas.openxmlformats.org/officeDocument/2006/relationships/hyperlink" Target="https://cdosuiteplus.us.bank-dns.com/Apps/DealMaintenance/Assets/AssetFacility_Transactions/FacilityTransactions/TransDetail.asp?parm=10759&amp;facility_trans_id=105120893&amp;" TargetMode="External"/><Relationship Id="rId709" Type="http://schemas.openxmlformats.org/officeDocument/2006/relationships/hyperlink" Target="https://cdosuiteplus.us.bank-dns.com/Apps/DealMaintenance/Assets/AssetFacility_Transactions/Loans/AssetLoan_Transactions/Transactions/TransDetail.asp?parm=10759&amp;issue_trans_id=75249666&amp;" TargetMode="External"/><Relationship Id="rId916" Type="http://schemas.openxmlformats.org/officeDocument/2006/relationships/hyperlink" Target="https://cdosuiteplus.us.bank-dns.com/Apps/DealMaintenance/Assets/AssetFacility_Transactions/Loans/AssetLoan_Transactions/Transactions/TransDetail.asp?parm=10759&amp;issue_trans_id=78475995&amp;" TargetMode="External"/><Relationship Id="rId1546" Type="http://schemas.openxmlformats.org/officeDocument/2006/relationships/hyperlink" Target="https://cdosuiteplus.us.bank-dns.com/Apps/DealMaintenance/Assets/AssetFacility_Transactions/FacilityTransactions/TransDetail.asp?parm=10759&amp;facility_trans_id=87119311&amp;" TargetMode="External"/><Relationship Id="rId1753" Type="http://schemas.openxmlformats.org/officeDocument/2006/relationships/hyperlink" Target="https://cdosuiteplus.us.bank-dns.com/Apps/DealMaintenance/Assets/AssetFacility_Transactions/FacilityTransactions/TransDetail.asp?parm=10759&amp;facility_trans_id=89495892&amp;" TargetMode="External"/><Relationship Id="rId1960" Type="http://schemas.openxmlformats.org/officeDocument/2006/relationships/hyperlink" Target="https://cdosuiteplus.us.bank-dns.com/Apps/DealMaintenance/Assets/AssetFacility_Transactions/Loans/AssetLoan_Transactions/Transactions/TransDetail.asp?parm=10759&amp;issue_trans_id=90705259&amp;" TargetMode="External"/><Relationship Id="rId2804" Type="http://schemas.openxmlformats.org/officeDocument/2006/relationships/hyperlink" Target="https://cdosuiteplus.us.bank-dns.com/Apps/DealMaintenance/Assets/AssetFacility_Transactions/FacilityTransactions/TransDetail.asp?parm=10759&amp;facility_trans_id=102698884&amp;" TargetMode="External"/><Relationship Id="rId45" Type="http://schemas.openxmlformats.org/officeDocument/2006/relationships/hyperlink" Target="https://cdosuiteplus.us.bank-dns.com/Apps/DealMaintenance/Assets/AssetFacility_Transactions/FacilityTransactions/TransDetail.asp?parm=10759&amp;facility_trans_id=63498835&amp;" TargetMode="External"/><Relationship Id="rId1406" Type="http://schemas.openxmlformats.org/officeDocument/2006/relationships/hyperlink" Target="https://cdosuiteplus.us.bank-dns.com/Apps/DealMaintenance/Assets/AssetFacility_Transactions/FacilityTransactions/TransDetail.asp?parm=10759&amp;facility_trans_id=86484648&amp;" TargetMode="External"/><Relationship Id="rId1613" Type="http://schemas.openxmlformats.org/officeDocument/2006/relationships/hyperlink" Target="https://cdosuiteplus.us.bank-dns.com/Apps/DealMaintenance/Assets/AssetFacility_Transactions/Loans/AssetLoan_Transactions/Transactions/TransDetail.asp?parm=10759&amp;issue_trans_id=86840229&amp;" TargetMode="External"/><Relationship Id="rId1820" Type="http://schemas.openxmlformats.org/officeDocument/2006/relationships/hyperlink" Target="https://cdosuiteplus.us.bank-dns.com/Apps/DealMaintenance/Assets/AssetFacility_Transactions/Loans/AssetLoan_Transactions/Transactions/TransDetail.asp?parm=10759&amp;issue_trans_id=87764386&amp;" TargetMode="External"/><Relationship Id="rId3578" Type="http://schemas.openxmlformats.org/officeDocument/2006/relationships/hyperlink" Target="https://cdosuiteplus.us.bank-dns.com/Apps/DealMaintenance/Assets/AssetFacility_Transactions/Loans/AssetLoan_Transactions/Transactions/TransDetail.asp?parm=10759&amp;issue_trans_id=110817098&amp;" TargetMode="External"/><Relationship Id="rId3785" Type="http://schemas.openxmlformats.org/officeDocument/2006/relationships/hyperlink" Target="https://cdosuiteplus.us.bank-dns.com/Apps/DealMaintenance/Assets/AssetFacility_Transactions/Loans/AssetLoan_Transactions/Transactions/TransDetail.asp?parm=10759&amp;issue_trans_id=119463054&amp;" TargetMode="External"/><Relationship Id="rId3992" Type="http://schemas.openxmlformats.org/officeDocument/2006/relationships/hyperlink" Target="https://cdosuiteplus.us.bank-dns.com/Apps/DealMaintenance/Assets/AssetFacility_Transactions/Loans/AssetLoan_Transactions/Transactions/TransDetail.asp?parm=10759&amp;issue_trans_id=122343352&amp;" TargetMode="External"/><Relationship Id="rId499" Type="http://schemas.openxmlformats.org/officeDocument/2006/relationships/hyperlink" Target="https://cdosuiteplus.us.bank-dns.com/Apps/DealMaintenance/Assets/AssetFacility_Transactions/Loans/AssetLoan_Transactions/Transactions/TransDetail.asp?parm=10759&amp;issue_trans_id=70782202&amp;" TargetMode="External"/><Relationship Id="rId2387" Type="http://schemas.openxmlformats.org/officeDocument/2006/relationships/hyperlink" Target="https://cdosuiteplus.us.bank-dns.com/Apps/DealMaintenance/Assets/AssetFacility_Transactions/FacilityTransactions/TransDetail.asp?parm=10759&amp;facility_trans_id=96180162&amp;" TargetMode="External"/><Relationship Id="rId2594" Type="http://schemas.openxmlformats.org/officeDocument/2006/relationships/hyperlink" Target="https://cdosuiteplus.us.bank-dns.com/Apps/DealMaintenance/Assets/AssetFacility_Transactions/Loans/AssetLoan_Transactions/Transactions/TransDetail.asp?parm=10759&amp;issue_trans_id=98081224&amp;" TargetMode="External"/><Relationship Id="rId3438" Type="http://schemas.openxmlformats.org/officeDocument/2006/relationships/hyperlink" Target="https://cdosuiteplus.us.bank-dns.com/Apps/DealMaintenance/Assets/AssetFacility_Transactions/Loans/AssetLoan_Transactions/Transactions/TransDetail.asp?parm=10759&amp;issue_trans_id=114084246&amp;" TargetMode="External"/><Relationship Id="rId3645" Type="http://schemas.openxmlformats.org/officeDocument/2006/relationships/hyperlink" Target="https://cdosuiteplus.us.bank-dns.com/Apps/DealMaintenance/Assets/AssetFacility_Transactions/Loans/AssetLoan_Transactions/Transactions/TransDetail.asp?parm=10759&amp;issue_trans_id=104097640&amp;" TargetMode="External"/><Relationship Id="rId3852" Type="http://schemas.openxmlformats.org/officeDocument/2006/relationships/hyperlink" Target="https://cdosuiteplus.us.bank-dns.com/Apps/DealMaintenance/Assets/AssetFacility_Transactions/Loans/AssetLoan_Transactions/Transactions/TransDetail.asp?parm=10759&amp;issue_trans_id=116092588&amp;" TargetMode="External"/><Relationship Id="rId359" Type="http://schemas.openxmlformats.org/officeDocument/2006/relationships/hyperlink" Target="https://cdosuiteplus.us.bank-dns.com/Apps/DealMaintenance/Assets/AssetFacility_Transactions/Loans/AssetLoan_Transactions/Transactions/TransDetail.asp?parm=10759&amp;issue_trans_id=68841906&amp;" TargetMode="External"/><Relationship Id="rId566" Type="http://schemas.openxmlformats.org/officeDocument/2006/relationships/hyperlink" Target="https://cdosuiteplus.us.bank-dns.com/Apps/DealMaintenance/Assets/AssetFacility_Transactions/Loans/AssetLoan_Transactions/Transactions/TransDetail.asp?parm=10759&amp;issue_trans_id=72024410&amp;" TargetMode="External"/><Relationship Id="rId773" Type="http://schemas.openxmlformats.org/officeDocument/2006/relationships/hyperlink" Target="https://cdosuiteplus.us.bank-dns.com/Apps/DealMaintenance/Assets/AssetFacility_Transactions/FacilityTransactions/TransDetail.asp?parm=10759&amp;facility_trans_id=77870058&amp;" TargetMode="External"/><Relationship Id="rId1196" Type="http://schemas.openxmlformats.org/officeDocument/2006/relationships/hyperlink" Target="https://cdosuiteplus.us.bank-dns.com/Apps/DealMaintenance/Assets/AssetFacility_Transactions/Loans/AssetLoan_Transactions/Transactions/TransDetail.asp?parm=10759&amp;issue_trans_id=83030807&amp;" TargetMode="External"/><Relationship Id="rId2247" Type="http://schemas.openxmlformats.org/officeDocument/2006/relationships/hyperlink" Target="https://cdosuiteplus.us.bank-dns.com/Apps/DealMaintenance/Assets/AssetFacility_Transactions/FacilityTransactions/TransDetail.asp?parm=10759&amp;facility_trans_id=94385411&amp;" TargetMode="External"/><Relationship Id="rId2454" Type="http://schemas.openxmlformats.org/officeDocument/2006/relationships/hyperlink" Target="https://cdosuiteplus.us.bank-dns.com/Apps/DealMaintenance/Assets/AssetFacility_Transactions/Loans/AssetLoan_Transactions/Transactions/TransDetail.asp?parm=10759&amp;issue_trans_id=94834655&amp;" TargetMode="External"/><Relationship Id="rId3505" Type="http://schemas.openxmlformats.org/officeDocument/2006/relationships/hyperlink" Target="https://cdosuiteplus.us.bank-dns.com/Apps/DealMaintenance/Assets/AssetFacility_Transactions/Loans/AssetLoan_Transactions/Transactions/TransDetail.asp?parm=10759&amp;issue_trans_id=110207749&amp;" TargetMode="External"/><Relationship Id="rId219" Type="http://schemas.openxmlformats.org/officeDocument/2006/relationships/hyperlink" Target="https://cdosuiteplus.us.bank-dns.com/Apps/DealMaintenance/Assets/AssetFacility_Transactions/FacilityTransactions/TransDetail.asp?parm=10759&amp;facility_trans_id=65990519&amp;" TargetMode="External"/><Relationship Id="rId426" Type="http://schemas.openxmlformats.org/officeDocument/2006/relationships/hyperlink" Target="https://cdosuiteplus.us.bank-dns.com/Apps/DealMaintenance/Assets/AssetFacility_Transactions/Loans/AssetLoan_Transactions/Transactions/TransDetail.asp?parm=10759&amp;issue_trans_id=68544080&amp;" TargetMode="External"/><Relationship Id="rId633" Type="http://schemas.openxmlformats.org/officeDocument/2006/relationships/hyperlink" Target="https://cdosuiteplus.us.bank-dns.com/Apps/DealMaintenance/Assets/AssetFacility_Transactions/FacilityTransactions/TransDetail.asp?parm=10759&amp;facility_trans_id=74080491&amp;" TargetMode="External"/><Relationship Id="rId980" Type="http://schemas.openxmlformats.org/officeDocument/2006/relationships/hyperlink" Target="https://cdosuiteplus.us.bank-dns.com/Apps/DealMaintenance/Assets/AssetFacility_Transactions/FacilityTransactions/TransDetail.asp?parm=10759&amp;facility_trans_id=81762279&amp;" TargetMode="External"/><Relationship Id="rId1056" Type="http://schemas.openxmlformats.org/officeDocument/2006/relationships/hyperlink" Target="https://cdosuiteplus.us.bank-dns.com/Apps/DealMaintenance/Assets/AssetFacility_Transactions/Loans/AssetLoan_Transactions/Transactions/TransDetail.asp?parm=10759&amp;issue_trans_id=82327419&amp;" TargetMode="External"/><Relationship Id="rId1263" Type="http://schemas.openxmlformats.org/officeDocument/2006/relationships/hyperlink" Target="https://cdosuiteplus.us.bank-dns.com/Apps/DealMaintenance/Assets/AssetFacility_Transactions/Loans/AssetLoan_Transactions/Transactions/TransDetail.asp?parm=10759&amp;issue_trans_id=84601240&amp;" TargetMode="External"/><Relationship Id="rId2107" Type="http://schemas.openxmlformats.org/officeDocument/2006/relationships/hyperlink" Target="https://cdosuiteplus.us.bank-dns.com/Apps/DealMaintenance/Assets/AssetFacility_Transactions/Loans/AssetLoan_Transactions/Transactions/TransDetail.asp?parm=10759&amp;issue_trans_id=90586250&amp;" TargetMode="External"/><Relationship Id="rId2314" Type="http://schemas.openxmlformats.org/officeDocument/2006/relationships/hyperlink" Target="https://cdosuiteplus.us.bank-dns.com/Apps/DealMaintenance/Assets/AssetFacility_Transactions/Loans/AssetLoan_Transactions/Transactions/TransDetail.asp?parm=10759&amp;issue_trans_id=93009973&amp;" TargetMode="External"/><Relationship Id="rId2661" Type="http://schemas.openxmlformats.org/officeDocument/2006/relationships/hyperlink" Target="https://cdosuiteplus.us.bank-dns.com/Apps/DealMaintenance/Assets/AssetFacility_Transactions/Loans/AssetLoan_Transactions/Transactions/TransDetail.asp?parm=10759&amp;issue_trans_id=99263268&amp;" TargetMode="External"/><Relationship Id="rId3712" Type="http://schemas.openxmlformats.org/officeDocument/2006/relationships/hyperlink" Target="https://cdosuiteplus.us.bank-dns.com/Apps/DealMaintenance/Assets/AssetFacility_Transactions/Loans/AssetLoan_Transactions/Transactions/TransDetail.asp?parm=10759&amp;issue_trans_id=117687653&amp;" TargetMode="External"/><Relationship Id="rId840" Type="http://schemas.openxmlformats.org/officeDocument/2006/relationships/hyperlink" Target="https://cdosuiteplus.us.bank-dns.com/Apps/DealMaintenance/Assets/AssetFacility_Transactions/Loans/AssetLoan_Transactions/Transactions/TransDetail.asp?parm=10759&amp;issue_trans_id=73162650&amp;" TargetMode="External"/><Relationship Id="rId1470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388&amp;" TargetMode="External"/><Relationship Id="rId2521" Type="http://schemas.openxmlformats.org/officeDocument/2006/relationships/hyperlink" Target="https://cdosuiteplus.us.bank-dns.com/Apps/DealMaintenance/Assets/AssetFacility_Transactions/Loans/AssetLoan_Transactions/Transactions/TransDetail.asp?parm=10759&amp;issue_trans_id=98431028&amp;" TargetMode="External"/><Relationship Id="rId4279" Type="http://schemas.openxmlformats.org/officeDocument/2006/relationships/hyperlink" Target="https://cdosuiteplus.us.bank-dns.com/Apps/DealMaintenance/Assets/AssetFacility_Transactions/FacilityTransactions/TransDetail.asp?parm=10759&amp;facility_trans_id=127730394&amp;" TargetMode="External"/><Relationship Id="rId700" Type="http://schemas.openxmlformats.org/officeDocument/2006/relationships/hyperlink" Target="https://cdosuiteplus.us.bank-dns.com/Apps/DealMaintenance/Assets/AssetFacility_Transactions/Loans/AssetLoan_Transactions/Transactions/TransDetail.asp?parm=10759&amp;issue_trans_id=76080244&amp;" TargetMode="External"/><Relationship Id="rId1123" Type="http://schemas.openxmlformats.org/officeDocument/2006/relationships/hyperlink" Target="https://cdosuiteplus.us.bank-dns.com/Apps/DealMaintenance/Assets/AssetFacility_Transactions/Loans/AssetLoan_Transactions/Transactions/TransDetail.asp?parm=10759&amp;issue_trans_id=79623984&amp;" TargetMode="External"/><Relationship Id="rId1330" Type="http://schemas.openxmlformats.org/officeDocument/2006/relationships/hyperlink" Target="https://cdosuiteplus.us.bank-dns.com/Apps/DealMaintenance/Assets/AssetFacility_Transactions/FacilityTransactions/TransDetail.asp?parm=10759&amp;facility_trans_id=85920813&amp;" TargetMode="External"/><Relationship Id="rId3088" Type="http://schemas.openxmlformats.org/officeDocument/2006/relationships/hyperlink" Target="https://cdosuiteplus.us.bank-dns.com/Apps/DealMaintenance/Assets/AssetFacility_Transactions/FacilityTransactions/TransDetail.asp?parm=10759&amp;facility_trans_id=106798607&amp;" TargetMode="External"/><Relationship Id="rId3295" Type="http://schemas.openxmlformats.org/officeDocument/2006/relationships/hyperlink" Target="https://cdosuiteplus.us.bank-dns.com/Apps/DealMaintenance/Assets/AssetFacility_Transactions/Loans/AssetLoan_Transactions/Transactions/TransDetail.asp?parm=10759&amp;issue_trans_id=107045098&amp;" TargetMode="External"/><Relationship Id="rId4139" Type="http://schemas.openxmlformats.org/officeDocument/2006/relationships/hyperlink" Target="https://cdosuiteplus.us.bank-dns.com/Apps/DealMaintenance/Assets/AssetFacility_Transactions/Loans/AssetLoan_Transactions/Transactions/TransDetail.asp?parm=10759&amp;issue_trans_id=125812535&amp;" TargetMode="External"/><Relationship Id="rId3155" Type="http://schemas.openxmlformats.org/officeDocument/2006/relationships/hyperlink" Target="https://cdosuiteplus.us.bank-dns.com/Apps/DealMaintenance/Assets/AssetFacility_Transactions/Loans/AssetLoan_Transactions/Transactions/TransDetail.asp?parm=10759&amp;issue_trans_id=107637448&amp;" TargetMode="External"/><Relationship Id="rId3362" Type="http://schemas.openxmlformats.org/officeDocument/2006/relationships/hyperlink" Target="https://cdosuiteplus.us.bank-dns.com/Apps/DealMaintenance/Assets/AssetFacility_Transactions/Loans/AssetLoan_Transactions/Transactions/TransDetail.asp?parm=10759&amp;issue_trans_id=112270213&amp;" TargetMode="External"/><Relationship Id="rId4206" Type="http://schemas.openxmlformats.org/officeDocument/2006/relationships/hyperlink" Target="https://cdosuiteplus.us.bank-dns.com/Apps/DealMaintenance/Assets/AssetFacility_Transactions/Loans/AssetLoan_Transactions/Transactions/TransDetail.asp?parm=10759&amp;issue_trans_id=123815997&amp;" TargetMode="External"/><Relationship Id="rId283" Type="http://schemas.openxmlformats.org/officeDocument/2006/relationships/hyperlink" Target="https://cdosuiteplus.us.bank-dns.com/Apps/DealMaintenance/Assets/AssetFacility_Transactions/FacilityTransactions/TransDetail.asp?parm=10759&amp;facility_trans_id=67551451&amp;" TargetMode="External"/><Relationship Id="rId490" Type="http://schemas.openxmlformats.org/officeDocument/2006/relationships/hyperlink" Target="https://cdosuiteplus.us.bank-dns.com/Apps/DealMaintenance/Transactions/NonIssueTransactions/EntTransItem.asp?&amp;parm=10759&amp;ent_trans_id=2034032&amp;" TargetMode="External"/><Relationship Id="rId2171" Type="http://schemas.openxmlformats.org/officeDocument/2006/relationships/hyperlink" Target="https://cdosuiteplus.us.bank-dns.com/Apps/DealMaintenance/Assets/AssetFacility_Transactions/FacilityTransactions/TransDetail.asp?parm=10759&amp;facility_trans_id=93939722&amp;" TargetMode="External"/><Relationship Id="rId3015" Type="http://schemas.openxmlformats.org/officeDocument/2006/relationships/hyperlink" Target="https://cdosuiteplus.us.bank-dns.com/Apps/DealMaintenance/Assets/AssetFacility_Transactions/FacilityTransactions/TransDetail.asp?parm=10759&amp;facility_trans_id=106241725&amp;" TargetMode="External"/><Relationship Id="rId3222" Type="http://schemas.openxmlformats.org/officeDocument/2006/relationships/hyperlink" Target="https://cdosuiteplus.us.bank-dns.com/Apps/DealMaintenance/Assets/AssetFacility_Transactions/Loans/AssetLoan_Transactions/Transactions/TransDetail.asp?parm=10759&amp;issue_trans_id=109328740&amp;" TargetMode="External"/><Relationship Id="rId143" Type="http://schemas.openxmlformats.org/officeDocument/2006/relationships/hyperlink" Target="https://cdosuiteplus.us.bank-dns.com/Apps/DealMaintenance/Assets/AssetFacility_Transactions/FacilityTransactions/TransDetail.asp?parm=10759&amp;facility_trans_id=65543733&amp;" TargetMode="External"/><Relationship Id="rId350" Type="http://schemas.openxmlformats.org/officeDocument/2006/relationships/hyperlink" Target="https://cdosuiteplus.us.bank-dns.com/Apps/DealMaintenance/Assets/AssetFacility_Transactions/Loans/AssetLoan_Transactions/Transactions/TransDetail.asp?parm=10759&amp;issue_trans_id=67873648&amp;" TargetMode="External"/><Relationship Id="rId2031" Type="http://schemas.openxmlformats.org/officeDocument/2006/relationships/hyperlink" Target="https://cdosuiteplus.us.bank-dns.com/Apps/DealMaintenance/Assets/AssetFacility_Transactions/Loans/AssetLoan_Transactions/Transactions/TransDetail.asp?parm=10759&amp;issue_trans_id=76484354&amp;" TargetMode="External"/><Relationship Id="rId9" Type="http://schemas.openxmlformats.org/officeDocument/2006/relationships/hyperlink" Target="https://cdosuiteplus.us.bank-dns.com/Apps/DealMaintenance/Assets/AssetFacility_Transactions/Loans/AssetLoan_Transactions/Transactions/TransDetail.asp?parm=10759&amp;issue_trans_id=62563434&amp;" TargetMode="External"/><Relationship Id="rId210" Type="http://schemas.openxmlformats.org/officeDocument/2006/relationships/hyperlink" Target="https://cdosuiteplus.us.bank-dns.com/Apps/DealMaintenance/Assets/AssetFacility_Transactions/Loans/AssetLoan_Transactions/Transactions/TransDetail.asp?parm=10759&amp;issue_trans_id=66146167&amp;" TargetMode="External"/><Relationship Id="rId2988" Type="http://schemas.openxmlformats.org/officeDocument/2006/relationships/hyperlink" Target="https://cdosuiteplus.us.bank-dns.com/Apps/DealMaintenance/Assets/AssetFacility_Transactions/Loans/AssetLoan_Transactions/Transactions/TransDetail.asp?parm=10759&amp;issue_trans_id=104862539&amp;" TargetMode="External"/><Relationship Id="rId1797" Type="http://schemas.openxmlformats.org/officeDocument/2006/relationships/hyperlink" Target="https://cdosuiteplus.us.bank-dns.com/Apps/DealMaintenance/Assets/AssetFacility_Transactions/FacilityTransactions/TransDetail.asp?parm=10759&amp;facility_trans_id=89889091&amp;" TargetMode="External"/><Relationship Id="rId2848" Type="http://schemas.openxmlformats.org/officeDocument/2006/relationships/hyperlink" Target="https://cdosuiteplus.us.bank-dns.com/Apps/DealMaintenance/Assets/AssetFacility_Transactions/Loans/AssetLoan_Transactions/Transactions/TransDetail.asp?parm=10759&amp;issue_trans_id=101458603&amp;" TargetMode="External"/><Relationship Id="rId89" Type="http://schemas.openxmlformats.org/officeDocument/2006/relationships/hyperlink" Target="https://cdosuiteplus.us.bank-dns.com/Apps/DealMaintenance/Assets/AssetFacility_Transactions/FacilityTransactions/TransDetail.asp?parm=10759&amp;facility_trans_id=64940762&amp;" TargetMode="External"/><Relationship Id="rId1657" Type="http://schemas.openxmlformats.org/officeDocument/2006/relationships/hyperlink" Target="https://cdosuiteplus.us.bank-dns.com/Apps/DealMaintenance/Assets/AssetFacility_Transactions/Loans/AssetLoan_Transactions/Transactions/TransDetail.asp?parm=10759&amp;issue_trans_id=88189164&amp;" TargetMode="External"/><Relationship Id="rId1864" Type="http://schemas.openxmlformats.org/officeDocument/2006/relationships/hyperlink" Target="https://cdosuiteplus.us.bank-dns.com/Apps/DealMaintenance/Assets/AssetFacility_Transactions/Loans/AssetLoan_Transactions/Transactions/TransDetail.asp?parm=10759&amp;issue_trans_id=90301713&amp;" TargetMode="External"/><Relationship Id="rId2708" Type="http://schemas.openxmlformats.org/officeDocument/2006/relationships/hyperlink" Target="https://cdosuiteplus.us.bank-dns.com/Apps/DealMaintenance/Transactions/NonIssueTransactions/EntTransItem.asp?&amp;parm=10759&amp;ent_trans_id=2620240&amp;" TargetMode="External"/><Relationship Id="rId2915" Type="http://schemas.openxmlformats.org/officeDocument/2006/relationships/hyperlink" Target="https://cdosuiteplus.us.bank-dns.com/Apps/DealMaintenance/Assets/AssetFacility_Transactions/Loans/AssetLoan_Transactions/Transactions/TransDetail.asp?parm=10759&amp;issue_trans_id=103615449&amp;" TargetMode="External"/><Relationship Id="rId4063" Type="http://schemas.openxmlformats.org/officeDocument/2006/relationships/hyperlink" Target="https://cdosuiteplus.us.bank-dns.com/Apps/DealMaintenance/Assets/AssetFacility_Transactions/Loans/AssetLoan_Transactions/Transactions/TransDetail.asp?parm=10759&amp;issue_trans_id=120518993&amp;" TargetMode="External"/><Relationship Id="rId4270" Type="http://schemas.openxmlformats.org/officeDocument/2006/relationships/hyperlink" Target="https://cdosuiteplus.us.bank-dns.com/Apps/DealMaintenance/Assets/AssetFacility_Transactions/FacilityTransactions/TransDetail.asp?parm=10759&amp;facility_trans_id=127676761&amp;" TargetMode="External"/><Relationship Id="rId1517" Type="http://schemas.openxmlformats.org/officeDocument/2006/relationships/hyperlink" Target="https://cdosuiteplus.us.bank-dns.com/Apps/DealMaintenance/Assets/AssetFacility_Transactions/Loans/AssetLoan_Transactions/Transactions/TransDetail.asp?parm=10759&amp;issue_trans_id=86945540&amp;" TargetMode="External"/><Relationship Id="rId1724" Type="http://schemas.openxmlformats.org/officeDocument/2006/relationships/hyperlink" Target="https://cdosuiteplus.us.bank-dns.com/Apps/DealMaintenance/Assets/AssetFacility_Transactions/FacilityTransactions/TransDetail.asp?parm=10759&amp;facility_trans_id=88544817&amp;" TargetMode="External"/><Relationship Id="rId4130" Type="http://schemas.openxmlformats.org/officeDocument/2006/relationships/hyperlink" Target="https://cdosuiteplus.us.bank-dns.com/Apps/DealMaintenance/Assets/AssetFacility_Transactions/FacilityTransactions/TransDetail.asp?parm=10759&amp;facility_trans_id=125698647&amp;" TargetMode="External"/><Relationship Id="rId16" Type="http://schemas.openxmlformats.org/officeDocument/2006/relationships/hyperlink" Target="https://cdosuiteplus.us.bank-dns.com/Apps/DealMaintenance/Transactions/NonIssueTransactions/EntTransItem.asp?&amp;parm=10759&amp;ent_trans_id=1852504&amp;" TargetMode="External"/><Relationship Id="rId1931" Type="http://schemas.openxmlformats.org/officeDocument/2006/relationships/hyperlink" Target="https://cdosuiteplus.us.bank-dns.com/Apps/DealMaintenance/Assets/AssetFacility_Transactions/Loans/AssetLoan_Transactions/Transactions/TransDetail.asp?parm=10759&amp;issue_trans_id=91052686&amp;" TargetMode="External"/><Relationship Id="rId3689" Type="http://schemas.openxmlformats.org/officeDocument/2006/relationships/hyperlink" Target="https://cdosuiteplus.us.bank-dns.com/Apps/DealMaintenance/Assets/AssetFacility_Transactions/Loans/AssetLoan_Transactions/Transactions/TransDetail.asp?parm=10759&amp;issue_trans_id=117977577&amp;" TargetMode="External"/><Relationship Id="rId3896" Type="http://schemas.openxmlformats.org/officeDocument/2006/relationships/hyperlink" Target="https://cdosuiteplus.us.bank-dns.com/Apps/DealMaintenance/Assets/AssetFacility_Transactions/FacilityTransactions/TransDetail.asp?parm=10759&amp;facility_trans_id=121547026&amp;" TargetMode="External"/><Relationship Id="rId2498" Type="http://schemas.openxmlformats.org/officeDocument/2006/relationships/hyperlink" Target="https://cdosuiteplus.us.bank-dns.com/Apps/DealMaintenance/Assets/AssetFacility_Transactions/FacilityTransactions/TransDetail.asp?parm=10759&amp;facility_trans_id=97064054&amp;" TargetMode="External"/><Relationship Id="rId3549" Type="http://schemas.openxmlformats.org/officeDocument/2006/relationships/hyperlink" Target="https://cdosuiteplus.us.bank-dns.com/Apps/DealMaintenance/Assets/AssetFacility_Transactions/FacilityTransactions/TransDetail.asp?parm=10759&amp;facility_trans_id=115803149&amp;" TargetMode="External"/><Relationship Id="rId677" Type="http://schemas.openxmlformats.org/officeDocument/2006/relationships/hyperlink" Target="https://cdosuiteplus.us.bank-dns.com/Apps/DealMaintenance/Assets/AssetFacility_Transactions/Loans/AssetLoan_Transactions/Transactions/TransDetail.asp?parm=10759&amp;issue_trans_id=74261836&amp;" TargetMode="External"/><Relationship Id="rId2358" Type="http://schemas.openxmlformats.org/officeDocument/2006/relationships/hyperlink" Target="https://cdosuiteplus.us.bank-dns.com/Apps/DealMaintenance/Assets/AssetFacility_Transactions/Loans/AssetLoan_Transactions/Transactions/TransDetail.asp?parm=10759&amp;issue_trans_id=95637663&amp;" TargetMode="External"/><Relationship Id="rId3756" Type="http://schemas.openxmlformats.org/officeDocument/2006/relationships/hyperlink" Target="https://cdosuiteplus.us.bank-dns.com/Apps/DealMaintenance/Assets/AssetFacility_Transactions/FacilityTransactions/TransDetail.asp?parm=10759&amp;facility_trans_id=119247931&amp;" TargetMode="External"/><Relationship Id="rId3963" Type="http://schemas.openxmlformats.org/officeDocument/2006/relationships/hyperlink" Target="https://cdosuiteplus.us.bank-dns.com/Apps/DealMaintenance/Assets/AssetFacility_Transactions/FacilityTransactions/TransDetail.asp?parm=10759&amp;facility_trans_id=122209852&amp;" TargetMode="External"/><Relationship Id="rId884" Type="http://schemas.openxmlformats.org/officeDocument/2006/relationships/hyperlink" Target="https://cdosuiteplus.us.bank-dns.com/Apps/DealMaintenance/Assets/AssetFacility_Transactions/Loans/AssetLoan_Transactions/Transactions/TransDetail.asp?parm=10759&amp;issue_trans_id=79072633&amp;" TargetMode="External"/><Relationship Id="rId2565" Type="http://schemas.openxmlformats.org/officeDocument/2006/relationships/hyperlink" Target="https://cdosuiteplus.us.bank-dns.com/Apps/DealMaintenance/Assets/AssetFacility_Transactions/Loans/AssetLoan_Transactions/Transactions/TransDetail.asp?parm=10759&amp;issue_trans_id=96275040&amp;" TargetMode="External"/><Relationship Id="rId2772" Type="http://schemas.openxmlformats.org/officeDocument/2006/relationships/hyperlink" Target="https://cdosuiteplus.us.bank-dns.com/Apps/DealMaintenance/Assets/AssetFacility_Transactions/Loans/AssetLoan_Transactions/Transactions/TransDetail.asp?parm=10759&amp;issue_trans_id=102765829&amp;" TargetMode="External"/><Relationship Id="rId3409" Type="http://schemas.openxmlformats.org/officeDocument/2006/relationships/hyperlink" Target="https://cdosuiteplus.us.bank-dns.com/Apps/DealMaintenance/Assets/AssetFacility_Transactions/Loans/AssetLoan_Transactions/Transactions/TransDetail.asp?parm=10759&amp;issue_trans_id=112355298&amp;" TargetMode="External"/><Relationship Id="rId3616" Type="http://schemas.openxmlformats.org/officeDocument/2006/relationships/hyperlink" Target="https://cdosuiteplus.us.bank-dns.com/Apps/DealMaintenance/Assets/AssetFacility_Transactions/FacilityTransactions/TransDetail.asp?parm=10759&amp;facility_trans_id=116093735&amp;" TargetMode="External"/><Relationship Id="rId3823" Type="http://schemas.openxmlformats.org/officeDocument/2006/relationships/hyperlink" Target="https://cdosuiteplus.us.bank-dns.com/Apps/DealMaintenance/Assets/AssetFacility_Transactions/Loans/AssetLoan_Transactions/Transactions/TransDetail.asp?parm=10759&amp;issue_trans_id=118215525&amp;" TargetMode="External"/><Relationship Id="rId537" Type="http://schemas.openxmlformats.org/officeDocument/2006/relationships/hyperlink" Target="https://cdosuiteplus.us.bank-dns.com/Apps/DealMaintenance/Assets/AssetFacility_Transactions/Loans/AssetLoan_Transactions/Transactions/TransDetail.asp?parm=10759&amp;issue_trans_id=72063162&amp;" TargetMode="External"/><Relationship Id="rId744" Type="http://schemas.openxmlformats.org/officeDocument/2006/relationships/hyperlink" Target="https://cdosuiteplus.us.bank-dns.com/Apps/DealMaintenance/Assets/AssetFacility_Transactions/Loans/AssetLoan_Transactions/Transactions/TransDetail.asp?parm=10759&amp;issue_trans_id=73842007&amp;" TargetMode="External"/><Relationship Id="rId951" Type="http://schemas.openxmlformats.org/officeDocument/2006/relationships/hyperlink" Target="https://cdosuiteplus.us.bank-dns.com/Apps/DealMaintenance/Assets/AssetFacility_Transactions/Loans/AssetLoan_Transactions/Transactions/TransDetail.asp?parm=10759&amp;issue_trans_id=70694450&amp;" TargetMode="External"/><Relationship Id="rId1167" Type="http://schemas.openxmlformats.org/officeDocument/2006/relationships/hyperlink" Target="https://cdosuiteplus.us.bank-dns.com/Apps/DealMaintenance/Assets/AssetFacility_Transactions/FacilityTransactions/TransDetail.asp?parm=10759&amp;facility_trans_id=83376718&amp;" TargetMode="External"/><Relationship Id="rId1374" Type="http://schemas.openxmlformats.org/officeDocument/2006/relationships/hyperlink" Target="https://cdosuiteplus.us.bank-dns.com/Apps/DealMaintenance/Assets/AssetFacility_Transactions/FacilityTransactions/TransDetail.asp?parm=10759&amp;facility_trans_id=84613072&amp;" TargetMode="External"/><Relationship Id="rId1581" Type="http://schemas.openxmlformats.org/officeDocument/2006/relationships/hyperlink" Target="https://cdosuiteplus.us.bank-dns.com/Apps/DealMaintenance/Assets/AssetFacility_Transactions/FacilityTransactions/TransDetail.asp?parm=10759&amp;facility_trans_id=87477899&amp;" TargetMode="External"/><Relationship Id="rId2218" Type="http://schemas.openxmlformats.org/officeDocument/2006/relationships/hyperlink" Target="https://cdosuiteplus.us.bank-dns.com/Apps/DealMaintenance/Assets/AssetFacility_Transactions/FacilityTransactions/TransDetail.asp?parm=10759&amp;facility_trans_id=94380442&amp;" TargetMode="External"/><Relationship Id="rId2425" Type="http://schemas.openxmlformats.org/officeDocument/2006/relationships/hyperlink" Target="https://cdosuiteplus.us.bank-dns.com/Apps/DealMaintenance/Assets/AssetFacility_Transactions/Loans/AssetLoan_Transactions/Transactions/TransDetail.asp?parm=10759&amp;issue_trans_id=93644642&amp;" TargetMode="External"/><Relationship Id="rId2632" Type="http://schemas.openxmlformats.org/officeDocument/2006/relationships/hyperlink" Target="https://cdosuiteplus.us.bank-dns.com/Apps/DealMaintenance/Assets/AssetFacility_Transactions/Loans/AssetLoan_Transactions/Transactions/TransDetail.asp?parm=10759&amp;issue_trans_id=98040278&amp;" TargetMode="External"/><Relationship Id="rId80" Type="http://schemas.openxmlformats.org/officeDocument/2006/relationships/hyperlink" Target="https://cdosuiteplus.us.bank-dns.com/Apps/DealMaintenance/Assets/AssetFacility_Transactions/Loans/AssetLoan_Transactions/Transactions/TransDetail.asp?parm=10759&amp;issue_trans_id=64945044&amp;" TargetMode="External"/><Relationship Id="rId604" Type="http://schemas.openxmlformats.org/officeDocument/2006/relationships/hyperlink" Target="https://cdosuiteplus.us.bank-dns.com/Apps/DealMaintenance/Assets/AssetFacility_Transactions/Loans/AssetLoan_Transactions/Transactions/TransDetail.asp?parm=10759&amp;issue_trans_id=73222846&amp;" TargetMode="External"/><Relationship Id="rId811" Type="http://schemas.openxmlformats.org/officeDocument/2006/relationships/hyperlink" Target="https://cdosuiteplus.us.bank-dns.com/Apps/DealMaintenance/Assets/AssetFacility_Transactions/Loans/AssetLoan_Transactions/Transactions/TransDetail.asp?parm=10759&amp;issue_trans_id=74670819&amp;" TargetMode="External"/><Relationship Id="rId1027" Type="http://schemas.openxmlformats.org/officeDocument/2006/relationships/hyperlink" Target="https://cdosuiteplus.us.bank-dns.com/Apps/DealMaintenance/Assets/AssetFacility_Transactions/FacilityTransactions/TransDetail.asp?parm=10759&amp;facility_trans_id=82085090&amp;" TargetMode="External"/><Relationship Id="rId1234" Type="http://schemas.openxmlformats.org/officeDocument/2006/relationships/hyperlink" Target="https://cdosuiteplus.us.bank-dns.com/Apps/DealMaintenance/Transactions/NonIssueTransactions/EntTransItem.asp?&amp;parm=10759&amp;ent_trans_id=2301020&amp;" TargetMode="External"/><Relationship Id="rId1441" Type="http://schemas.openxmlformats.org/officeDocument/2006/relationships/hyperlink" Target="https://cdosuiteplus.us.bank-dns.com/Apps/DealMaintenance/Assets/AssetFacility_Transactions/FacilityTransactions/TransDetail.asp?parm=10759&amp;facility_trans_id=86180365&amp;" TargetMode="External"/><Relationship Id="rId1301" Type="http://schemas.openxmlformats.org/officeDocument/2006/relationships/hyperlink" Target="https://cdosuiteplus.us.bank-dns.com/Apps/DealMaintenance/Assets/AssetFacility_Transactions/FacilityTransactions/TransDetail.asp?parm=10759&amp;facility_trans_id=84945311&amp;" TargetMode="External"/><Relationship Id="rId3199" Type="http://schemas.openxmlformats.org/officeDocument/2006/relationships/hyperlink" Target="https://cdosuiteplus.us.bank-dns.com/Apps/DealMaintenance/Assets/AssetFacility_Transactions/FacilityTransactions/TransDetail.asp?parm=10759&amp;facility_trans_id=109986244&amp;" TargetMode="External"/><Relationship Id="rId3059" Type="http://schemas.openxmlformats.org/officeDocument/2006/relationships/hyperlink" Target="https://cdosuiteplus.us.bank-dns.com/Apps/DealMaintenance/Assets/AssetFacility_Transactions/FacilityTransactions/TransDetail.asp?parm=10759&amp;facility_trans_id=105606872&amp;" TargetMode="External"/><Relationship Id="rId3266" Type="http://schemas.openxmlformats.org/officeDocument/2006/relationships/hyperlink" Target="https://cdosuiteplus.us.bank-dns.com/Apps/DealMaintenance/Assets/AssetFacility_Transactions/FacilityTransactions/TransDetail.asp?parm=10759&amp;facility_trans_id=110845323&amp;" TargetMode="External"/><Relationship Id="rId3473" Type="http://schemas.openxmlformats.org/officeDocument/2006/relationships/hyperlink" Target="https://cdosuiteplus.us.bank-dns.com/Apps/DealMaintenance/Assets/AssetFacility_Transactions/FacilityTransactions/TransDetail.asp?parm=10759&amp;facility_trans_id=114357394&amp;" TargetMode="External"/><Relationship Id="rId4317" Type="http://schemas.openxmlformats.org/officeDocument/2006/relationships/hyperlink" Target="https://cdosuiteplus.us.bank-dns.com/Apps/DealMaintenance/Assets/AssetFacility_Transactions/Loans/AssetLoan_Transactions/Transactions/TransDetail.asp?parm=10759&amp;issue_trans_id=127180273&amp;" TargetMode="External"/><Relationship Id="rId187" Type="http://schemas.openxmlformats.org/officeDocument/2006/relationships/hyperlink" Target="https://cdosuiteplus.us.bank-dns.com/Apps/DealMaintenance/Assets/AssetFacility_Transactions/Loans/AssetLoan_Transactions/Transactions/TransDetail.asp?parm=10759&amp;issue_trans_id=66397254&amp;" TargetMode="External"/><Relationship Id="rId394" Type="http://schemas.openxmlformats.org/officeDocument/2006/relationships/hyperlink" Target="https://cdosuiteplus.us.bank-dns.com/Apps/DealMaintenance/Assets/AssetFacility_Transactions/Loans/AssetLoan_Transactions/Transactions/TransDetail.asp?parm=10759&amp;issue_trans_id=67035571&amp;" TargetMode="External"/><Relationship Id="rId2075" Type="http://schemas.openxmlformats.org/officeDocument/2006/relationships/hyperlink" Target="https://cdosuiteplus.us.bank-dns.com/Apps/DealMaintenance/Assets/AssetFacility_Transactions/Loans/AssetLoan_Transactions/Transactions/TransDetail.asp?parm=10759&amp;issue_trans_id=88753570&amp;" TargetMode="External"/><Relationship Id="rId2282" Type="http://schemas.openxmlformats.org/officeDocument/2006/relationships/hyperlink" Target="https://cdosuiteplus.us.bank-dns.com/Apps/DealMaintenance/Assets/AssetFacility_Transactions/Loans/AssetLoan_Transactions/Transactions/TransDetail.asp?parm=10759&amp;issue_trans_id=92387346&amp;" TargetMode="External"/><Relationship Id="rId3126" Type="http://schemas.openxmlformats.org/officeDocument/2006/relationships/hyperlink" Target="https://cdosuiteplus.us.bank-dns.com/Apps/DealMaintenance/Assets/AssetFacility_Transactions/FacilityTransactions/TransDetail.asp?parm=10759&amp;facility_trans_id=107507246&amp;" TargetMode="External"/><Relationship Id="rId3680" Type="http://schemas.openxmlformats.org/officeDocument/2006/relationships/hyperlink" Target="https://cdosuiteplus.us.bank-dns.com/Apps/DealMaintenance/Transactions/NonIssueTransactions/EntTransItem.asp?&amp;parm=10759&amp;ent_trans_id=2936387&amp;" TargetMode="External"/><Relationship Id="rId254" Type="http://schemas.openxmlformats.org/officeDocument/2006/relationships/hyperlink" Target="https://cdosuiteplus.us.bank-dns.com/Apps/DealMaintenance/Transactions/CashAccountTransfer/AccTransferMainItem.asp?action=LINK&amp;parm=10759&amp;transf_id=341551&amp;" TargetMode="External"/><Relationship Id="rId1091" Type="http://schemas.openxmlformats.org/officeDocument/2006/relationships/hyperlink" Target="https://cdosuiteplus.us.bank-dns.com/Apps/DealMaintenance/Assets/AssetFacility_Transactions/Loans/AssetLoan_Transactions/Transactions/TransDetail.asp?parm=10759&amp;issue_trans_id=82546469&amp;" TargetMode="External"/><Relationship Id="rId3333" Type="http://schemas.openxmlformats.org/officeDocument/2006/relationships/hyperlink" Target="https://cdosuiteplus.us.bank-dns.com/Apps/DealMaintenance/Assets/AssetFacility_Transactions/Loans/AssetLoan_Transactions/Transactions/TransDetail.asp?parm=10759&amp;issue_trans_id=87559978&amp;" TargetMode="External"/><Relationship Id="rId3540" Type="http://schemas.openxmlformats.org/officeDocument/2006/relationships/hyperlink" Target="https://cdosuiteplus.us.bank-dns.com/Apps/DealMaintenance/Assets/AssetFacility_Transactions/FacilityTransactions/TransDetail.asp?parm=10759&amp;facility_trans_id=115130008&amp;" TargetMode="External"/><Relationship Id="rId114" Type="http://schemas.openxmlformats.org/officeDocument/2006/relationships/hyperlink" Target="https://cdosuiteplus.us.bank-dns.com/Apps/DealMaintenance/Assets/AssetFacility_Transactions/FacilityTransactions/TransDetail.asp?parm=10759&amp;facility_trans_id=64974148&amp;" TargetMode="External"/><Relationship Id="rId461" Type="http://schemas.openxmlformats.org/officeDocument/2006/relationships/hyperlink" Target="https://cdosuiteplus.us.bank-dns.com/Apps/DealMaintenance/Assets/AssetFacility_Transactions/FacilityTransactions/TransDetail.asp?parm=10759&amp;facility_trans_id=71246384&amp;" TargetMode="External"/><Relationship Id="rId2142" Type="http://schemas.openxmlformats.org/officeDocument/2006/relationships/hyperlink" Target="https://cdosuiteplus.us.bank-dns.com/Apps/DealMaintenance/Assets/AssetFacility_Transactions/FacilityTransactions/TransDetail.asp?parm=10759&amp;facility_trans_id=93592523&amp;" TargetMode="External"/><Relationship Id="rId3400" Type="http://schemas.openxmlformats.org/officeDocument/2006/relationships/hyperlink" Target="https://cdosuiteplus.us.bank-dns.com/Apps/DealMaintenance/Assets/AssetFacility_Transactions/FacilityTransactions/TransDetail.asp?parm=10759&amp;facility_trans_id=111628232&amp;" TargetMode="External"/><Relationship Id="rId321" Type="http://schemas.openxmlformats.org/officeDocument/2006/relationships/hyperlink" Target="https://cdosuiteplus.us.bank-dns.com/Apps/DealMaintenance/Transactions/NonIssueTransactions/EntTransItem.asp?&amp;parm=10759&amp;ent_trans_id=1954137&amp;" TargetMode="External"/><Relationship Id="rId2002" Type="http://schemas.openxmlformats.org/officeDocument/2006/relationships/hyperlink" Target="https://cdosuiteplus.us.bank-dns.com/Apps/DealMaintenance/Assets/AssetFacility_Transactions/Loans/AssetLoan_Transactions/Transactions/TransDetail.asp?parm=10759&amp;issue_trans_id=90968858&amp;" TargetMode="External"/><Relationship Id="rId2959" Type="http://schemas.openxmlformats.org/officeDocument/2006/relationships/hyperlink" Target="https://cdosuiteplus.us.bank-dns.com/Apps/DealMaintenance/Assets/AssetFacility_Transactions/FacilityTransactions/TransDetail.asp?parm=10759&amp;facility_trans_id=105179509&amp;" TargetMode="External"/><Relationship Id="rId1768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549&amp;" TargetMode="External"/><Relationship Id="rId2819" Type="http://schemas.openxmlformats.org/officeDocument/2006/relationships/hyperlink" Target="https://cdosuiteplus.us.bank-dns.com/Apps/DealMaintenance/Assets/AssetFacility_Transactions/FacilityTransactions/TransDetail.asp?parm=10759&amp;facility_trans_id=103203237&amp;" TargetMode="External"/><Relationship Id="rId4174" Type="http://schemas.openxmlformats.org/officeDocument/2006/relationships/hyperlink" Target="https://cdosuiteplus.us.bank-dns.com/Apps/DealMaintenance/Assets/AssetFacility_Transactions/Loans/AssetLoan_Transactions/Transactions/TransDetail.asp?parm=10759&amp;issue_trans_id=123279793&amp;" TargetMode="External"/><Relationship Id="rId1628" Type="http://schemas.openxmlformats.org/officeDocument/2006/relationships/hyperlink" Target="https://cdosuiteplus.us.bank-dns.com/Apps/DealMaintenance/Assets/AssetFacility_Transactions/Loans/AssetLoan_Transactions/Transactions/TransDetail.asp?parm=10759&amp;issue_trans_id=86821369&amp;" TargetMode="External"/><Relationship Id="rId1975" Type="http://schemas.openxmlformats.org/officeDocument/2006/relationships/hyperlink" Target="https://cdosuiteplus.us.bank-dns.com/Apps/DealMaintenance/Assets/AssetFacility_Transactions/Loans/AssetLoan_Transactions/Transactions/TransDetail.asp?parm=10759&amp;issue_trans_id=90900383&amp;" TargetMode="External"/><Relationship Id="rId3190" Type="http://schemas.openxmlformats.org/officeDocument/2006/relationships/hyperlink" Target="https://cdosuiteplus.us.bank-dns.com/Apps/DealMaintenance/Transactions/NonIssueTransactions/EntTransItem.asp?&amp;parm=10759&amp;ent_trans_id=2795585&amp;" TargetMode="External"/><Relationship Id="rId4034" Type="http://schemas.openxmlformats.org/officeDocument/2006/relationships/hyperlink" Target="https://cdosuiteplus.us.bank-dns.com/Apps/DealMaintenance/Assets/AssetFacility_Transactions/Loans/AssetLoan_Transactions/Transactions/TransDetail.asp?parm=10759&amp;issue_trans_id=121493573&amp;" TargetMode="External"/><Relationship Id="rId4241" Type="http://schemas.openxmlformats.org/officeDocument/2006/relationships/hyperlink" Target="https://cdosuiteplus.us.bank-dns.com/Apps/DealMaintenance/Assets/AssetFacility_Transactions/FacilityTransactions/TransDetail.asp?parm=10759&amp;facility_trans_id=126879492&amp;" TargetMode="External"/><Relationship Id="rId1835" Type="http://schemas.openxmlformats.org/officeDocument/2006/relationships/hyperlink" Target="https://cdosuiteplus.us.bank-dns.com/Apps/DealMaintenance/Assets/AssetFacility_Transactions/Loans/AssetLoan_Transactions/Transactions/TransDetail.asp?parm=10759&amp;issue_trans_id=86272072&amp;" TargetMode="External"/><Relationship Id="rId3050" Type="http://schemas.openxmlformats.org/officeDocument/2006/relationships/hyperlink" Target="https://cdosuiteplus.us.bank-dns.com/Apps/DealMaintenance/Assets/AssetFacility_Transactions/Loans/AssetLoan_Transactions/Transactions/TransDetail.asp?parm=10759&amp;issue_trans_id=94405604&amp;" TargetMode="External"/><Relationship Id="rId4101" Type="http://schemas.openxmlformats.org/officeDocument/2006/relationships/hyperlink" Target="https://cdosuiteplus.us.bank-dns.com/Apps/DealMaintenance/Assets/AssetFacility_Transactions/FacilityTransactions/TransDetail.asp?parm=10759&amp;facility_trans_id=125413286&amp;" TargetMode="External"/><Relationship Id="rId1902" Type="http://schemas.openxmlformats.org/officeDocument/2006/relationships/hyperlink" Target="https://cdosuiteplus.us.bank-dns.com/Apps/DealMaintenance/Assets/AssetFacility_Transactions/Loans/AssetLoan_Transactions/Transactions/TransDetail.asp?parm=10759&amp;issue_trans_id=89723553&amp;" TargetMode="External"/><Relationship Id="rId3867" Type="http://schemas.openxmlformats.org/officeDocument/2006/relationships/hyperlink" Target="https://cdosuiteplus.us.bank-dns.com/Apps/DealMaintenance/Assets/AssetFacility_Transactions/FacilityTransactions/TransDetail.asp?parm=10759&amp;facility_trans_id=120825262&amp;" TargetMode="External"/><Relationship Id="rId788" Type="http://schemas.openxmlformats.org/officeDocument/2006/relationships/hyperlink" Target="https://cdosuiteplus.us.bank-dns.com/Apps/DealMaintenance/Assets/AssetFacility_Transactions/Loans/AssetLoan_Transactions/Transactions/TransDetail.asp?parm=10759&amp;issue_trans_id=76551395&amp;" TargetMode="External"/><Relationship Id="rId995" Type="http://schemas.openxmlformats.org/officeDocument/2006/relationships/hyperlink" Target="https://cdosuiteplus.us.bank-dns.com/Apps/DealMaintenance/Assets/AssetFacility_Transactions/FacilityTransactions/TransDetail.asp?parm=10759&amp;facility_trans_id=81656785&amp;" TargetMode="External"/><Relationship Id="rId2469" Type="http://schemas.openxmlformats.org/officeDocument/2006/relationships/hyperlink" Target="https://cdosuiteplus.us.bank-dns.com/Apps/DealMaintenance/Assets/AssetFacility_Transactions/Loans/AssetLoan_Transactions/Transactions/TransDetail.asp?parm=10759&amp;issue_trans_id=95763602&amp;" TargetMode="External"/><Relationship Id="rId2676" Type="http://schemas.openxmlformats.org/officeDocument/2006/relationships/hyperlink" Target="https://cdosuiteplus.us.bank-dns.com/Apps/DealMaintenance/Assets/AssetFacility_Transactions/FacilityTransactions/TransDetail.asp?parm=10759&amp;facility_trans_id=100902273&amp;" TargetMode="External"/><Relationship Id="rId2883" Type="http://schemas.openxmlformats.org/officeDocument/2006/relationships/hyperlink" Target="https://cdosuiteplus.us.bank-dns.com/Apps/DealMaintenance/Assets/AssetFacility_Transactions/FacilityTransactions/TransDetail.asp?parm=10759&amp;facility_trans_id=104241815&amp;" TargetMode="External"/><Relationship Id="rId3727" Type="http://schemas.openxmlformats.org/officeDocument/2006/relationships/hyperlink" Target="https://cdosuiteplus.us.bank-dns.com/Apps/DealMaintenance/Assets/AssetFacility_Transactions/Loans/AssetLoan_Transactions/Transactions/TransDetail.asp?parm=10759&amp;issue_trans_id=117552623&amp;" TargetMode="External"/><Relationship Id="rId3934" Type="http://schemas.openxmlformats.org/officeDocument/2006/relationships/hyperlink" Target="https://cdosuiteplus.us.bank-dns.com/Apps/DealMaintenance/Assets/AssetFacility_Transactions/Loans/AssetLoan_Transactions/Transactions/TransDetail.asp?parm=10759&amp;issue_trans_id=122094101&amp;" TargetMode="External"/><Relationship Id="rId648" Type="http://schemas.openxmlformats.org/officeDocument/2006/relationships/hyperlink" Target="https://cdosuiteplus.us.bank-dns.com/Apps/DealMaintenance/Assets/AssetFacility_Transactions/Loans/AssetLoan_Transactions/Transactions/TransDetail.asp?parm=10759&amp;issue_trans_id=71558049&amp;" TargetMode="External"/><Relationship Id="rId855" Type="http://schemas.openxmlformats.org/officeDocument/2006/relationships/hyperlink" Target="https://cdosuiteplus.us.bank-dns.com/Apps/DealMaintenance/Assets/AssetFacility_Transactions/Loans/AssetLoan_Transactions/Transactions/TransDetail.asp?parm=10759&amp;issue_trans_id=74715685&amp;" TargetMode="External"/><Relationship Id="rId1278" Type="http://schemas.openxmlformats.org/officeDocument/2006/relationships/hyperlink" Target="https://cdosuiteplus.us.bank-dns.com/Apps/DealMaintenance/Assets/AssetFacility_Transactions/Loans/AssetLoan_Transactions/Transactions/TransDetail.asp?parm=10759&amp;issue_trans_id=84000612&amp;" TargetMode="External"/><Relationship Id="rId1485" Type="http://schemas.openxmlformats.org/officeDocument/2006/relationships/hyperlink" Target="https://cdosuiteplus.us.bank-dns.com/Apps/DealMaintenance/Assets/AssetFacility_Transactions/FacilityTransactions/TransDetail.asp?parm=10759&amp;facility_trans_id=86754460&amp;" TargetMode="External"/><Relationship Id="rId1692" Type="http://schemas.openxmlformats.org/officeDocument/2006/relationships/hyperlink" Target="https://cdosuiteplus.us.bank-dns.com/Apps/DealMaintenance/Assets/AssetFacility_Transactions/Loans/AssetLoan_Transactions/Transactions/TransDetail.asp?parm=10759&amp;issue_trans_id=85395177&amp;" TargetMode="External"/><Relationship Id="rId2329" Type="http://schemas.openxmlformats.org/officeDocument/2006/relationships/hyperlink" Target="https://cdosuiteplus.us.bank-dns.com/Apps/DealMaintenance/Assets/AssetFacility_Transactions/Loans/AssetLoan_Transactions/Transactions/TransDetail.asp?parm=10759&amp;issue_trans_id=93646798&amp;" TargetMode="External"/><Relationship Id="rId2536" Type="http://schemas.openxmlformats.org/officeDocument/2006/relationships/hyperlink" Target="https://cdosuiteplus.us.bank-dns.com/Apps/DealMaintenance/Assets/AssetFacility_Transactions/Loans/AssetLoan_Transactions/Transactions/TransDetail.asp?parm=10759&amp;issue_trans_id=96286930&amp;" TargetMode="External"/><Relationship Id="rId2743" Type="http://schemas.openxmlformats.org/officeDocument/2006/relationships/hyperlink" Target="https://cdosuiteplus.us.bank-dns.com/Apps/DealMaintenance/Assets/AssetFacility_Transactions/Loans/AssetLoan_Transactions/Transactions/TransDetail.asp?parm=10759&amp;issue_trans_id=101377453&amp;" TargetMode="External"/><Relationship Id="rId508" Type="http://schemas.openxmlformats.org/officeDocument/2006/relationships/hyperlink" Target="https://cdosuiteplus.us.bank-dns.com/Apps/DealMaintenance/Assets/AssetFacility_Transactions/Loans/AssetLoan_Transactions/Transactions/TransDetail.asp?parm=10759&amp;issue_trans_id=71356182&amp;" TargetMode="External"/><Relationship Id="rId715" Type="http://schemas.openxmlformats.org/officeDocument/2006/relationships/hyperlink" Target="https://cdosuiteplus.us.bank-dns.com/Apps/DealMaintenance/Assets/AssetFacility_Transactions/Loans/AssetLoan_Transactions/Transactions/TransDetail.asp?parm=10759&amp;issue_trans_id=75889629&amp;" TargetMode="External"/><Relationship Id="rId922" Type="http://schemas.openxmlformats.org/officeDocument/2006/relationships/hyperlink" Target="https://cdosuiteplus.us.bank-dns.com/Apps/DealMaintenance/Assets/AssetFacility_Transactions/Loans/AssetLoan_Transactions/Transactions/TransDetail.asp?parm=10759&amp;issue_trans_id=76609540&amp;" TargetMode="External"/><Relationship Id="rId1138" Type="http://schemas.openxmlformats.org/officeDocument/2006/relationships/hyperlink" Target="https://cdosuiteplus.us.bank-dns.com/Apps/DealMaintenance/Assets/AssetFacility_Transactions/Loans/AssetLoan_Transactions/Transactions/TransDetail.asp?parm=10759&amp;issue_trans_id=82578870&amp;" TargetMode="External"/><Relationship Id="rId1345" Type="http://schemas.openxmlformats.org/officeDocument/2006/relationships/hyperlink" Target="https://cdosuiteplus.us.bank-dns.com/Apps/DealMaintenance/Assets/AssetFacility_Transactions/FacilityTransactions/TransDetail.asp?parm=10759&amp;facility_trans_id=82208631&amp;" TargetMode="External"/><Relationship Id="rId1552" Type="http://schemas.openxmlformats.org/officeDocument/2006/relationships/hyperlink" Target="https://cdosuiteplus.us.bank-dns.com/Apps/DealMaintenance/Assets/AssetFacility_Transactions/FacilityTransactions/TransDetail.asp?parm=10759&amp;facility_trans_id=87183392&amp;" TargetMode="External"/><Relationship Id="rId2603" Type="http://schemas.openxmlformats.org/officeDocument/2006/relationships/hyperlink" Target="https://cdosuiteplus.us.bank-dns.com/Apps/DealMaintenance/Assets/AssetFacility_Transactions/FacilityTransactions/TransDetail.asp?parm=10759&amp;facility_trans_id=98414345&amp;" TargetMode="External"/><Relationship Id="rId2950" Type="http://schemas.openxmlformats.org/officeDocument/2006/relationships/hyperlink" Target="https://cdosuiteplus.us.bank-dns.com/Apps/DealMaintenance/Assets/AssetFacility_Transactions/Loans/AssetLoan_Transactions/Transactions/TransDetail.asp?parm=10759&amp;issue_trans_id=104297494&amp;" TargetMode="External"/><Relationship Id="rId1205" Type="http://schemas.openxmlformats.org/officeDocument/2006/relationships/hyperlink" Target="https://cdosuiteplus.us.bank-dns.com/Apps/DealMaintenance/Assets/AssetFacility_Transactions/FacilityTransactions/TransDetail.asp?parm=10759&amp;facility_trans_id=83428532&amp;" TargetMode="External"/><Relationship Id="rId2810" Type="http://schemas.openxmlformats.org/officeDocument/2006/relationships/hyperlink" Target="https://cdosuiteplus.us.bank-dns.com/Apps/DealMaintenance/Assets/AssetFacility_Transactions/FacilityTransactions/TransDetail.asp?parm=10759&amp;facility_trans_id=102965658&amp;" TargetMode="External"/><Relationship Id="rId51" Type="http://schemas.openxmlformats.org/officeDocument/2006/relationships/hyperlink" Target="https://cdosuiteplus.us.bank-dns.com/Apps/DealMaintenance/Assets/AssetFacility_Transactions/Loans/AssetLoan_Transactions/Transactions/TransDetail.asp?parm=10759&amp;issue_trans_id=62719903&amp;" TargetMode="External"/><Relationship Id="rId1412" Type="http://schemas.openxmlformats.org/officeDocument/2006/relationships/hyperlink" Target="https://cdosuiteplus.us.bank-dns.com/Apps/DealMaintenance/Assets/AssetFacility_Transactions/FacilityTransactions/TransDetail.asp?parm=10759&amp;facility_trans_id=85928257&amp;" TargetMode="External"/><Relationship Id="rId3377" Type="http://schemas.openxmlformats.org/officeDocument/2006/relationships/hyperlink" Target="https://cdosuiteplus.us.bank-dns.com/Apps/DealMaintenance/Transactions/NonIssueTransactions/EntTransItem.asp?&amp;parm=10759&amp;ent_trans_id=2850340&amp;" TargetMode="External"/><Relationship Id="rId298" Type="http://schemas.openxmlformats.org/officeDocument/2006/relationships/hyperlink" Target="https://cdosuiteplus.us.bank-dns.com/Apps/DealMaintenance/Assets/AssetFacility_Transactions/FacilityTransactions/TransDetail.asp?parm=10759&amp;facility_trans_id=68077119&amp;" TargetMode="External"/><Relationship Id="rId3584" Type="http://schemas.openxmlformats.org/officeDocument/2006/relationships/hyperlink" Target="https://cdosuiteplus.us.bank-dns.com/Apps/DealMaintenance/Assets/AssetFacility_Transactions/Loans/AssetLoan_Transactions/Transactions/TransDetail.asp?parm=10759&amp;issue_trans_id=110357745&amp;" TargetMode="External"/><Relationship Id="rId3791" Type="http://schemas.openxmlformats.org/officeDocument/2006/relationships/hyperlink" Target="https://cdosuiteplus.us.bank-dns.com/Apps/DealMaintenance/Assets/AssetFacility_Transactions/FacilityTransactions/TransDetail.asp?parm=10759&amp;facility_trans_id=119458128&amp;" TargetMode="External"/><Relationship Id="rId158" Type="http://schemas.openxmlformats.org/officeDocument/2006/relationships/hyperlink" Target="https://cdosuiteplus.us.bank-dns.com/Apps/DealMaintenance/Assets/AssetFacility_Transactions/Loans/AssetLoan_Transactions/Transactions/TransDetail.asp?parm=10759&amp;issue_trans_id=65502553&amp;" TargetMode="External"/><Relationship Id="rId2186" Type="http://schemas.openxmlformats.org/officeDocument/2006/relationships/hyperlink" Target="https://cdosuiteplus.us.bank-dns.com/Apps/DealMaintenance/Assets/AssetFacility_Transactions/Loans/AssetLoan_Transactions/Transactions/TransDetail.asp?parm=10759&amp;issue_trans_id=94011696&amp;" TargetMode="External"/><Relationship Id="rId2393" Type="http://schemas.openxmlformats.org/officeDocument/2006/relationships/hyperlink" Target="https://cdosuiteplus.us.bank-dns.com/Apps/DealMaintenance/Assets/AssetFacility_Transactions/FacilityTransactions/TransDetail.asp?parm=10759&amp;facility_trans_id=96341692&amp;" TargetMode="External"/><Relationship Id="rId3237" Type="http://schemas.openxmlformats.org/officeDocument/2006/relationships/hyperlink" Target="https://cdosuiteplus.us.bank-dns.com/Apps/DealMaintenance/Assets/AssetFacility_Transactions/FacilityTransactions/TransDetail.asp?parm=10759&amp;facility_trans_id=110356493&amp;" TargetMode="External"/><Relationship Id="rId3444" Type="http://schemas.openxmlformats.org/officeDocument/2006/relationships/hyperlink" Target="https://cdosuiteplus.us.bank-dns.com/Apps/DealMaintenance/Assets/AssetFacility_Transactions/FacilityTransactions/TransDetail.asp?parm=10759&amp;facility_trans_id=114014437&amp;" TargetMode="External"/><Relationship Id="rId3651" Type="http://schemas.openxmlformats.org/officeDocument/2006/relationships/hyperlink" Target="https://cdosuiteplus.us.bank-dns.com/Apps/DealMaintenance/Assets/AssetFacility_Transactions/Loans/AssetLoan_Transactions/Transactions/TransDetail.asp?parm=10759&amp;issue_trans_id=114552480&amp;" TargetMode="External"/><Relationship Id="rId365" Type="http://schemas.openxmlformats.org/officeDocument/2006/relationships/hyperlink" Target="https://cdosuiteplus.us.bank-dns.com/Apps/DealMaintenance/Assets/AssetFacility_Transactions/FacilityTransactions/TransDetail.asp?parm=10759&amp;facility_trans_id=69428267&amp;" TargetMode="External"/><Relationship Id="rId572" Type="http://schemas.openxmlformats.org/officeDocument/2006/relationships/hyperlink" Target="https://cdosuiteplus.us.bank-dns.com/Apps/DealMaintenance/Transactions/NonIssueTransactions/EntTransItem.asp?&amp;parm=10759&amp;ent_trans_id=2076938&amp;" TargetMode="External"/><Relationship Id="rId2046" Type="http://schemas.openxmlformats.org/officeDocument/2006/relationships/hyperlink" Target="https://cdosuiteplus.us.bank-dns.com/Apps/DealMaintenance/Assets/AssetFacility_Transactions/Loans/AssetLoan_Transactions/Transactions/TransDetail.asp?parm=10759&amp;issue_trans_id=85972242&amp;" TargetMode="External"/><Relationship Id="rId2253" Type="http://schemas.openxmlformats.org/officeDocument/2006/relationships/hyperlink" Target="https://cdosuiteplus.us.bank-dns.com/Apps/DealMaintenance/Assets/AssetFacility_Transactions/Loans/AssetLoan_Transactions/Transactions/TransDetail.asp?parm=10759&amp;issue_trans_id=94405604&amp;" TargetMode="External"/><Relationship Id="rId2460" Type="http://schemas.openxmlformats.org/officeDocument/2006/relationships/hyperlink" Target="https://cdosuiteplus.us.bank-dns.com/Apps/DealMaintenance/Transactions/NonIssueTransactions/EntTransItem.asp?&amp;parm=10759&amp;ent_trans_id=2537444&amp;" TargetMode="External"/><Relationship Id="rId3304" Type="http://schemas.openxmlformats.org/officeDocument/2006/relationships/hyperlink" Target="https://cdosuiteplus.us.bank-dns.com/Apps/DealMaintenance/Assets/AssetFacility_Transactions/FacilityTransactions/TransDetail.asp?parm=10759&amp;facility_trans_id=111597784&amp;" TargetMode="External"/><Relationship Id="rId3511" Type="http://schemas.openxmlformats.org/officeDocument/2006/relationships/hyperlink" Target="https://cdosuiteplus.us.bank-dns.com/Apps/DealMaintenance/Assets/AssetFacility_Transactions/Loans/AssetLoan_Transactions/Transactions/TransDetail.asp?parm=10759&amp;issue_trans_id=110847331&amp;" TargetMode="External"/><Relationship Id="rId225" Type="http://schemas.openxmlformats.org/officeDocument/2006/relationships/hyperlink" Target="https://cdosuiteplus.us.bank-dns.com/Apps/DealMaintenance/Assets/AssetFacility_Transactions/FacilityTransactions/TransDetail.asp?parm=10759&amp;facility_trans_id=65544208&amp;" TargetMode="External"/><Relationship Id="rId432" Type="http://schemas.openxmlformats.org/officeDocument/2006/relationships/hyperlink" Target="https://cdosuiteplus.us.bank-dns.com/Apps/DealMaintenance/Assets/AssetFacility_Transactions/Loans/AssetLoan_Transactions/Transactions/TransDetail.asp?parm=10759&amp;issue_trans_id=69842737&amp;" TargetMode="External"/><Relationship Id="rId1062" Type="http://schemas.openxmlformats.org/officeDocument/2006/relationships/hyperlink" Target="https://cdosuiteplus.us.bank-dns.com/Apps/DealMaintenance/Assets/AssetFacility_Transactions/Loans/AssetLoan_Transactions/Transactions/TransDetail.asp?parm=10759&amp;issue_trans_id=82286000&amp;" TargetMode="External"/><Relationship Id="rId2113" Type="http://schemas.openxmlformats.org/officeDocument/2006/relationships/hyperlink" Target="https://cdosuiteplus.us.bank-dns.com/Apps/DealMaintenance/Assets/AssetFacility_Transactions/FacilityTransactions/TransDetail.asp?parm=10759&amp;facility_trans_id=92558161&amp;" TargetMode="External"/><Relationship Id="rId2320" Type="http://schemas.openxmlformats.org/officeDocument/2006/relationships/hyperlink" Target="https://cdosuiteplus.us.bank-dns.com/Apps/DealMaintenance/Assets/AssetFacility_Transactions/Loans/AssetLoan_Transactions/Transactions/TransDetail.asp?parm=10759&amp;issue_trans_id=93069104&amp;" TargetMode="External"/><Relationship Id="rId4078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1923&amp;" TargetMode="External"/><Relationship Id="rId4285" Type="http://schemas.openxmlformats.org/officeDocument/2006/relationships/hyperlink" Target="https://cdosuiteplus.us.bank-dns.com/Apps/DealMaintenance/Assets/AssetFacility_Transactions/Loans/AssetLoan_Transactions/Transactions/TransDetail.asp?parm=10759&amp;issue_trans_id=127818004&amp;" TargetMode="External"/><Relationship Id="rId1879" Type="http://schemas.openxmlformats.org/officeDocument/2006/relationships/hyperlink" Target="https://cdosuiteplus.us.bank-dns.com/Apps/DealMaintenance/Assets/AssetFacility_Transactions/Loans/AssetLoan_Transactions/Transactions/TransDetail.asp?parm=10759&amp;issue_trans_id=88460409&amp;" TargetMode="External"/><Relationship Id="rId3094" Type="http://schemas.openxmlformats.org/officeDocument/2006/relationships/hyperlink" Target="https://cdosuiteplus.us.bank-dns.com/Apps/DealMaintenance/Assets/AssetFacility_Transactions/FacilityTransactions/TransDetail.asp?parm=10759&amp;facility_trans_id=107701726&amp;" TargetMode="External"/><Relationship Id="rId4145" Type="http://schemas.openxmlformats.org/officeDocument/2006/relationships/hyperlink" Target="https://cdosuiteplus.us.bank-dns.com/Apps/DealMaintenance/Transactions/NonIssueTransactions/EntTransItem.asp?&amp;parm=10759&amp;ent_trans_id=3083044&amp;" TargetMode="External"/><Relationship Id="rId1739" Type="http://schemas.openxmlformats.org/officeDocument/2006/relationships/hyperlink" Target="https://cdosuiteplus.us.bank-dns.com/Apps/DealMaintenance/Assets/AssetFacility_Transactions/FacilityTransactions/TransDetail.asp?parm=10759&amp;facility_trans_id=89135155&amp;" TargetMode="External"/><Relationship Id="rId1946" Type="http://schemas.openxmlformats.org/officeDocument/2006/relationships/hyperlink" Target="https://cdosuiteplus.us.bank-dns.com/Apps/DealMaintenance/Assets/AssetFacility_Transactions/Loans/AssetLoan_Transactions/Transactions/TransDetail.asp?parm=10759&amp;issue_trans_id=90292683&amp;" TargetMode="External"/><Relationship Id="rId4005" Type="http://schemas.openxmlformats.org/officeDocument/2006/relationships/hyperlink" Target="https://cdosuiteplus.us.bank-dns.com/Apps/DealMaintenance/Assets/AssetFacility_Transactions/Loans/AssetLoan_Transactions/Transactions/TransDetail.asp?parm=10759&amp;issue_trans_id=122796502&amp;" TargetMode="External"/><Relationship Id="rId1806" Type="http://schemas.openxmlformats.org/officeDocument/2006/relationships/hyperlink" Target="https://cdosuiteplus.us.bank-dns.com/Apps/DealMaintenance/Assets/AssetFacility_Transactions/FacilityTransactions/TransDetail.asp?parm=10759&amp;facility_trans_id=89839862&amp;" TargetMode="External"/><Relationship Id="rId3161" Type="http://schemas.openxmlformats.org/officeDocument/2006/relationships/hyperlink" Target="https://cdosuiteplus.us.bank-dns.com/Apps/DealMaintenance/Assets/AssetFacility_Transactions/Loans/AssetLoan_Transactions/Transactions/TransDetail.asp?parm=10759&amp;issue_trans_id=108006657&amp;" TargetMode="External"/><Relationship Id="rId4212" Type="http://schemas.openxmlformats.org/officeDocument/2006/relationships/hyperlink" Target="https://cdosuiteplus.us.bank-dns.com/Apps/DealMaintenance/Assets/AssetFacility_Transactions/Loans/AssetLoan_Transactions/Transactions/TransDetail.asp?parm=10759&amp;issue_trans_id=124291988&amp;" TargetMode="External"/><Relationship Id="rId3021" Type="http://schemas.openxmlformats.org/officeDocument/2006/relationships/hyperlink" Target="https://cdosuiteplus.us.bank-dns.com/Apps/DealMaintenance/Assets/AssetFacility_Transactions/FacilityTransactions/TransDetail.asp?parm=10759&amp;facility_trans_id=106488297&amp;" TargetMode="External"/><Relationship Id="rId3978" Type="http://schemas.openxmlformats.org/officeDocument/2006/relationships/hyperlink" Target="https://cdosuiteplus.us.bank-dns.com/Apps/DealMaintenance/Assets/AssetFacility_Transactions/FacilityTransactions/TransDetail.asp?parm=10759&amp;facility_trans_id=122495625&amp;" TargetMode="External"/><Relationship Id="rId899" Type="http://schemas.openxmlformats.org/officeDocument/2006/relationships/hyperlink" Target="https://cdosuiteplus.us.bank-dns.com/Apps/DealMaintenance/Assets/AssetFacility_Transactions/FacilityTransactions/TransDetail.asp?parm=10759&amp;facility_trans_id=79575338&amp;" TargetMode="External"/><Relationship Id="rId2787" Type="http://schemas.openxmlformats.org/officeDocument/2006/relationships/hyperlink" Target="https://cdosuiteplus.us.bank-dns.com/Apps/DealMaintenance/Assets/AssetFacility_Transactions/FacilityTransactions/TransDetail.asp?parm=10759&amp;facility_trans_id=102664814&amp;" TargetMode="External"/><Relationship Id="rId3838" Type="http://schemas.openxmlformats.org/officeDocument/2006/relationships/hyperlink" Target="https://cdosuiteplus.us.bank-dns.com/Apps/DealMaintenance/Assets/AssetFacility_Transactions/FacilityTransactions/TransDetail.asp?parm=10759&amp;facility_trans_id=120823460&amp;" TargetMode="External"/><Relationship Id="rId759" Type="http://schemas.openxmlformats.org/officeDocument/2006/relationships/hyperlink" Target="https://cdosuiteplus.us.bank-dns.com/Apps/DealMaintenance/Assets/AssetFacility_Transactions/Loans/AssetLoan_Transactions/Transactions/TransDetail.asp?parm=10759&amp;issue_trans_id=74278500&amp;" TargetMode="External"/><Relationship Id="rId966" Type="http://schemas.openxmlformats.org/officeDocument/2006/relationships/hyperlink" Target="https://cdosuiteplus.us.bank-dns.com/Apps/DealMaintenance/Transactions/NonIssueTransactions/EntTransItem.asp?&amp;parm=10759&amp;ent_trans_id=2226854&amp;" TargetMode="External"/><Relationship Id="rId1389" Type="http://schemas.openxmlformats.org/officeDocument/2006/relationships/hyperlink" Target="https://cdosuiteplus.us.bank-dns.com/Apps/DealMaintenance/Assets/AssetFacility_Transactions/FacilityTransactions/TransDetail.asp?parm=10759&amp;facility_trans_id=86165979&amp;" TargetMode="External"/><Relationship Id="rId1596" Type="http://schemas.openxmlformats.org/officeDocument/2006/relationships/hyperlink" Target="https://cdosuiteplus.us.bank-dns.com/Apps/DealMaintenance/Assets/AssetFacility_Transactions/Loans/AssetLoan_Transactions/Transactions/TransDetail.asp?parm=10759&amp;issue_trans_id=87558898&amp;" TargetMode="External"/><Relationship Id="rId2647" Type="http://schemas.openxmlformats.org/officeDocument/2006/relationships/hyperlink" Target="https://cdosuiteplus.us.bank-dns.com/Apps/DealMaintenance/Assets/AssetFacility_Transactions/Loans/AssetLoan_Transactions/Transactions/TransDetail.asp?parm=10759&amp;issue_trans_id=93230075&amp;" TargetMode="External"/><Relationship Id="rId2994" Type="http://schemas.openxmlformats.org/officeDocument/2006/relationships/hyperlink" Target="https://cdosuiteplus.us.bank-dns.com/Apps/DealMaintenance/Assets/AssetFacility_Transactions/Loans/AssetLoan_Transactions/Transactions/TransDetail.asp?parm=10759&amp;issue_trans_id=105576938&amp;" TargetMode="External"/><Relationship Id="rId619" Type="http://schemas.openxmlformats.org/officeDocument/2006/relationships/hyperlink" Target="https://cdosuiteplus.us.bank-dns.com/Apps/DealMaintenance/Assets/AssetFacility_Transactions/FacilityTransactions/TransDetail.asp?parm=10759&amp;facility_trans_id=74900620&amp;" TargetMode="External"/><Relationship Id="rId1249" Type="http://schemas.openxmlformats.org/officeDocument/2006/relationships/hyperlink" Target="https://cdosuiteplus.us.bank-dns.com/Apps/DealMaintenance/Assets/AssetFacility_Transactions/FacilityTransactions/TransDetail.asp?parm=10759&amp;facility_trans_id=84531181&amp;" TargetMode="External"/><Relationship Id="rId2854" Type="http://schemas.openxmlformats.org/officeDocument/2006/relationships/hyperlink" Target="https://cdosuiteplus.us.bank-dns.com/Apps/DealMaintenance/Assets/AssetFacility_Transactions/Loans/AssetLoan_Transactions/Transactions/TransDetail.asp?parm=10759&amp;issue_trans_id=101295267&amp;" TargetMode="External"/><Relationship Id="rId3905" Type="http://schemas.openxmlformats.org/officeDocument/2006/relationships/hyperlink" Target="https://cdosuiteplus.us.bank-dns.com/Apps/DealMaintenance/Assets/AssetFacility_Transactions/FacilityTransactions/TransDetail.asp?parm=10759&amp;facility_trans_id=121495557&amp;" TargetMode="External"/><Relationship Id="rId95" Type="http://schemas.openxmlformats.org/officeDocument/2006/relationships/hyperlink" Target="https://cdosuiteplus.us.bank-dns.com/Apps/DealMaintenance/Assets/AssetFacility_Transactions/Loans/AssetLoan_Transactions/Transactions/TransDetail.asp?parm=10759&amp;issue_trans_id=64185661&amp;" TargetMode="External"/><Relationship Id="rId826" Type="http://schemas.openxmlformats.org/officeDocument/2006/relationships/hyperlink" Target="https://cdosuiteplus.us.bank-dns.com/Apps/DealMaintenance/Assets/AssetFacility_Transactions/FacilityTransactions/TransDetail.asp?parm=10759&amp;facility_trans_id=78176418&amp;" TargetMode="External"/><Relationship Id="rId1109" Type="http://schemas.openxmlformats.org/officeDocument/2006/relationships/hyperlink" Target="https://cdosuiteplus.us.bank-dns.com/Apps/DealMaintenance/Assets/AssetFacility_Transactions/Loans/AssetLoan_Transactions/Transactions/TransDetail.asp?parm=10759&amp;issue_trans_id=75769281&amp;" TargetMode="External"/><Relationship Id="rId1456" Type="http://schemas.openxmlformats.org/officeDocument/2006/relationships/hyperlink" Target="https://cdosuiteplus.us.bank-dns.com/Apps/DealMaintenance/Assets/AssetFacility_Transactions/Loans/AssetLoan_Transactions/Transactions/TransDetail.asp?parm=10759&amp;issue_trans_id=77171172&amp;" TargetMode="External"/><Relationship Id="rId1663" Type="http://schemas.openxmlformats.org/officeDocument/2006/relationships/hyperlink" Target="https://cdosuiteplus.us.bank-dns.com/Apps/DealMaintenance/Assets/AssetFacility_Transactions/Loans/AssetLoan_Transactions/Transactions/TransDetail.asp?parm=10759&amp;issue_trans_id=84428397&amp;" TargetMode="External"/><Relationship Id="rId1870" Type="http://schemas.openxmlformats.org/officeDocument/2006/relationships/hyperlink" Target="https://cdosuiteplus.us.bank-dns.com/Apps/DealMaintenance/Assets/AssetFacility_Transactions/Loans/AssetLoan_Transactions/Transactions/TransDetail.asp?parm=10759&amp;issue_trans_id=90303238&amp;" TargetMode="External"/><Relationship Id="rId2507" Type="http://schemas.openxmlformats.org/officeDocument/2006/relationships/hyperlink" Target="https://cdosuiteplus.us.bank-dns.com/Apps/DealMaintenance/Assets/AssetFacility_Transactions/Loans/AssetLoan_Transactions/Transactions/TransDetail.asp?parm=10759&amp;issue_trans_id=93504579&amp;" TargetMode="External"/><Relationship Id="rId2714" Type="http://schemas.openxmlformats.org/officeDocument/2006/relationships/hyperlink" Target="https://cdosuiteplus.us.bank-dns.com/Apps/DealMaintenance/Assets/AssetFacility_Transactions/Loans/AssetLoan_Transactions/Transactions/TransDetail.asp?parm=10759&amp;issue_trans_id=93899801&amp;" TargetMode="External"/><Relationship Id="rId2921" Type="http://schemas.openxmlformats.org/officeDocument/2006/relationships/hyperlink" Target="https://cdosuiteplus.us.bank-dns.com/Apps/DealMaintenance/Assets/AssetFacility_Transactions/Loans/AssetLoan_Transactions/Transactions/TransDetail.asp?parm=10759&amp;issue_trans_id=103958425&amp;" TargetMode="External"/><Relationship Id="rId1316" Type="http://schemas.openxmlformats.org/officeDocument/2006/relationships/hyperlink" Target="https://cdosuiteplus.us.bank-dns.com/Apps/DealMaintenance/Assets/AssetFacility_Transactions/Loans/AssetLoan_Transactions/Transactions/TransDetail.asp?parm=10759&amp;issue_trans_id=81860292&amp;" TargetMode="External"/><Relationship Id="rId1523" Type="http://schemas.openxmlformats.org/officeDocument/2006/relationships/hyperlink" Target="https://cdosuiteplus.us.bank-dns.com/Apps/DealMaintenance/Assets/AssetFacility_Transactions/Loans/AssetLoan_Transactions/Transactions/TransDetail.asp?parm=10759&amp;issue_trans_id=86080155&amp;" TargetMode="External"/><Relationship Id="rId1730" Type="http://schemas.openxmlformats.org/officeDocument/2006/relationships/hyperlink" Target="https://cdosuiteplus.us.bank-dns.com/Apps/DealMaintenance/Assets/AssetFacility_Transactions/FacilityTransactions/TransDetail.asp?parm=10759&amp;facility_trans_id=88648125&amp;" TargetMode="External"/><Relationship Id="rId22" Type="http://schemas.openxmlformats.org/officeDocument/2006/relationships/hyperlink" Target="https://cdosuiteplus.us.bank-dns.com/Apps/DealMaintenance/Assets/AssetFacility_Transactions/FacilityTransactions/TransDetail.asp?parm=10759&amp;facility_trans_id=62890724&amp;" TargetMode="External"/><Relationship Id="rId3488" Type="http://schemas.openxmlformats.org/officeDocument/2006/relationships/hyperlink" Target="https://cdosuiteplus.us.bank-dns.com/Apps/DealMaintenance/Transactions/NonIssueTransactions/EntTransItem.asp?&amp;parm=10759&amp;ent_trans_id=2884702&amp;" TargetMode="External"/><Relationship Id="rId3695" Type="http://schemas.openxmlformats.org/officeDocument/2006/relationships/hyperlink" Target="https://cdosuiteplus.us.bank-dns.com/Apps/DealMaintenance/Assets/AssetFacility_Transactions/Loans/AssetLoan_Transactions/Transactions/TransDetail.asp?parm=10759&amp;issue_trans_id=118438447&amp;" TargetMode="External"/><Relationship Id="rId2297" Type="http://schemas.openxmlformats.org/officeDocument/2006/relationships/hyperlink" Target="https://cdosuiteplus.us.bank-dns.com/Apps/DealMaintenance/Assets/AssetFacility_Transactions/Loans/AssetLoan_Transactions/Transactions/TransDetail.asp?parm=10759&amp;issue_trans_id=92301120&amp;" TargetMode="External"/><Relationship Id="rId3348" Type="http://schemas.openxmlformats.org/officeDocument/2006/relationships/hyperlink" Target="https://cdosuiteplus.us.bank-dns.com/Apps/DealMaintenance/Assets/AssetFacility_Transactions/Loans/AssetLoan_Transactions/Transactions/TransDetail.asp?parm=10759&amp;issue_trans_id=110055692&amp;" TargetMode="External"/><Relationship Id="rId3555" Type="http://schemas.openxmlformats.org/officeDocument/2006/relationships/hyperlink" Target="https://cdosuiteplus.us.bank-dns.com/Apps/DealMaintenance/Assets/AssetFacility_Transactions/FacilityTransactions/TransDetail.asp?parm=10759&amp;facility_trans_id=115919482&amp;" TargetMode="External"/><Relationship Id="rId3762" Type="http://schemas.openxmlformats.org/officeDocument/2006/relationships/hyperlink" Target="https://cdosuiteplus.us.bank-dns.com/Apps/DealMaintenance/Assets/AssetFacility_Transactions/Loans/AssetLoan_Transactions/Transactions/TransDetail.asp?parm=10759&amp;issue_trans_id=116037617&amp;" TargetMode="External"/><Relationship Id="rId269" Type="http://schemas.openxmlformats.org/officeDocument/2006/relationships/hyperlink" Target="https://cdosuiteplus.us.bank-dns.com/Apps/DealMaintenance/Assets/AssetFacility_Transactions/Loans/AssetLoan_Transactions/Transactions/TransDetail.asp?parm=10759&amp;issue_trans_id=66560775&amp;" TargetMode="External"/><Relationship Id="rId476" Type="http://schemas.openxmlformats.org/officeDocument/2006/relationships/hyperlink" Target="https://cdosuiteplus.us.bank-dns.com/Apps/DealMaintenance/Transactions/NonIssueTransactions/EntTransItem.asp?&amp;parm=10759&amp;ent_trans_id=2019723&amp;" TargetMode="External"/><Relationship Id="rId683" Type="http://schemas.openxmlformats.org/officeDocument/2006/relationships/hyperlink" Target="https://cdosuiteplus.us.bank-dns.com/Apps/DealMaintenance/Assets/AssetFacility_Transactions/Loans/AssetLoan_Transactions/Transactions/TransDetail.asp?parm=10759&amp;issue_trans_id=75802687&amp;" TargetMode="External"/><Relationship Id="rId890" Type="http://schemas.openxmlformats.org/officeDocument/2006/relationships/hyperlink" Target="https://cdosuiteplus.us.bank-dns.com/Apps/DealMaintenance/Assets/AssetFacility_Transactions/Loans/AssetLoan_Transactions/Transactions/TransDetail.asp?parm=10759&amp;issue_trans_id=79551028&amp;" TargetMode="External"/><Relationship Id="rId2157" Type="http://schemas.openxmlformats.org/officeDocument/2006/relationships/hyperlink" Target="https://cdosuiteplus.us.bank-dns.com/Apps/DealMaintenance/Assets/AssetFacility_Transactions/FacilityTransactions/TransDetail.asp?parm=10759&amp;facility_trans_id=93844308&amp;" TargetMode="External"/><Relationship Id="rId2364" Type="http://schemas.openxmlformats.org/officeDocument/2006/relationships/hyperlink" Target="https://cdosuiteplus.us.bank-dns.com/Apps/DealMaintenance/Assets/AssetFacility_Transactions/Loans/AssetLoan_Transactions/Transactions/TransDetail.asp?parm=10759&amp;issue_trans_id=93646923&amp;" TargetMode="External"/><Relationship Id="rId2571" Type="http://schemas.openxmlformats.org/officeDocument/2006/relationships/hyperlink" Target="https://cdosuiteplus.us.bank-dns.com/Apps/DealMaintenance/Assets/AssetFacility_Transactions/Loans/AssetLoan_Transactions/Transactions/TransDetail.asp?parm=10759&amp;issue_trans_id=98403236&amp;" TargetMode="External"/><Relationship Id="rId3208" Type="http://schemas.openxmlformats.org/officeDocument/2006/relationships/hyperlink" Target="https://cdosuiteplus.us.bank-dns.com/Apps/DealMaintenance/Transactions/NonIssueTransactions/EntTransItem.asp?&amp;parm=10759&amp;ent_trans_id=2799321&amp;" TargetMode="External"/><Relationship Id="rId3415" Type="http://schemas.openxmlformats.org/officeDocument/2006/relationships/hyperlink" Target="https://cdosuiteplus.us.bank-dns.com/Apps/DealMaintenance/Assets/AssetFacility_Transactions/Loans/AssetLoan_Transactions/Transactions/TransDetail.asp?parm=10759&amp;issue_trans_id=112331211&amp;" TargetMode="External"/><Relationship Id="rId129" Type="http://schemas.openxmlformats.org/officeDocument/2006/relationships/hyperlink" Target="https://cdosuiteplus.us.bank-dns.com/Apps/DealMaintenance/Assets/AssetFacility_Transactions/FacilityTransactions/TransDetail.asp?parm=10759&amp;facility_trans_id=65251425&amp;" TargetMode="External"/><Relationship Id="rId336" Type="http://schemas.openxmlformats.org/officeDocument/2006/relationships/hyperlink" Target="https://cdosuiteplus.us.bank-dns.com/Apps/DealMaintenance/Assets/AssetFacility_Transactions/FacilityTransactions/TransDetail.asp?parm=10759&amp;facility_trans_id=68567123&amp;" TargetMode="External"/><Relationship Id="rId543" Type="http://schemas.openxmlformats.org/officeDocument/2006/relationships/hyperlink" Target="https://cdosuiteplus.us.bank-dns.com/Apps/DealMaintenance/Assets/AssetFacility_Transactions/Loans/AssetLoan_Transactions/Transactions/TransDetail.asp?parm=10759&amp;issue_trans_id=72258111&amp;" TargetMode="External"/><Relationship Id="rId1173" Type="http://schemas.openxmlformats.org/officeDocument/2006/relationships/hyperlink" Target="https://cdosuiteplus.us.bank-dns.com/Apps/DealMaintenance/Assets/AssetFacility_Transactions/Loans/AssetLoan_Transactions/Transactions/TransDetail.asp?parm=10759&amp;issue_trans_id=80265750&amp;" TargetMode="External"/><Relationship Id="rId1380" Type="http://schemas.openxmlformats.org/officeDocument/2006/relationships/hyperlink" Target="https://cdosuiteplus.us.bank-dns.com/Apps/DealMaintenance/Assets/AssetFacility_Transactions/FacilityTransactions/TransDetail.asp?parm=10759&amp;facility_trans_id=86342301&amp;" TargetMode="External"/><Relationship Id="rId2017" Type="http://schemas.openxmlformats.org/officeDocument/2006/relationships/hyperlink" Target="https://cdosuiteplus.us.bank-dns.com/Apps/DealMaintenance/Transactions/CashAccountTransfer/AccTransferMainItem.asp?action=LINK&amp;parm=10759&amp;transf_id=505922&amp;" TargetMode="External"/><Relationship Id="rId2224" Type="http://schemas.openxmlformats.org/officeDocument/2006/relationships/hyperlink" Target="https://cdosuiteplus.us.bank-dns.com/Apps/DealMaintenance/Assets/AssetFacility_Transactions/FacilityTransactions/TransDetail.asp?parm=10759&amp;facility_trans_id=94381021&amp;" TargetMode="External"/><Relationship Id="rId3622" Type="http://schemas.openxmlformats.org/officeDocument/2006/relationships/hyperlink" Target="https://cdosuiteplus.us.bank-dns.com/Apps/DealMaintenance/Assets/AssetFacility_Transactions/FacilityTransactions/TransDetail.asp?parm=10759&amp;facility_trans_id=116788113&amp;" TargetMode="External"/><Relationship Id="rId403" Type="http://schemas.openxmlformats.org/officeDocument/2006/relationships/hyperlink" Target="https://cdosuiteplus.us.bank-dns.com/Apps/DealMaintenance/Transactions/NonIssueTransactions/EntTransItem.asp?&amp;parm=10759&amp;ent_trans_id=2005330&amp;" TargetMode="External"/><Relationship Id="rId750" Type="http://schemas.openxmlformats.org/officeDocument/2006/relationships/hyperlink" Target="https://cdosuiteplus.us.bank-dns.com/Apps/DealMaintenance/Assets/AssetFacility_Transactions/Loans/AssetLoan_Transactions/Transactions/TransDetail.asp?parm=10759&amp;issue_trans_id=76375861&amp;" TargetMode="External"/><Relationship Id="rId1033" Type="http://schemas.openxmlformats.org/officeDocument/2006/relationships/hyperlink" Target="https://cdosuiteplus.us.bank-dns.com/Apps/DealMaintenance/Assets/AssetFacility_Transactions/FacilityTransactions/TransDetail.asp?parm=10759&amp;facility_trans_id=81228939&amp;" TargetMode="External"/><Relationship Id="rId2431" Type="http://schemas.openxmlformats.org/officeDocument/2006/relationships/hyperlink" Target="https://cdosuiteplus.us.bank-dns.com/Apps/DealMaintenance/Assets/AssetFacility_Transactions/Loans/AssetLoan_Transactions/Transactions/TransDetail.asp?parm=10759&amp;issue_trans_id=90600725&amp;" TargetMode="External"/><Relationship Id="rId4189" Type="http://schemas.openxmlformats.org/officeDocument/2006/relationships/hyperlink" Target="https://cdosuiteplus.us.bank-dns.com/Apps/DealMaintenance/Assets/AssetFacility_Transactions/FacilityTransactions/TransDetail.asp?parm=10759&amp;facility_trans_id=126102600&amp;" TargetMode="External"/><Relationship Id="rId610" Type="http://schemas.openxmlformats.org/officeDocument/2006/relationships/hyperlink" Target="https://cdosuiteplus.us.bank-dns.com/Apps/DealMaintenance/Assets/AssetFacility_Transactions/FacilityTransactions/TransDetail.asp?parm=10759&amp;facility_trans_id=74168763&amp;" TargetMode="External"/><Relationship Id="rId1240" Type="http://schemas.openxmlformats.org/officeDocument/2006/relationships/hyperlink" Target="https://cdosuiteplus.us.bank-dns.com/Apps/DealMaintenance/Assets/AssetFacility_Transactions/Loans/AssetLoan_Transactions/Transactions/TransDetail.asp?parm=10759&amp;issue_trans_id=78948691&amp;" TargetMode="External"/><Relationship Id="rId4049" Type="http://schemas.openxmlformats.org/officeDocument/2006/relationships/hyperlink" Target="https://cdosuiteplus.us.bank-dns.com/Apps/DealMaintenance/Transactions/CashAccountTransfer/AccTransferMainItem.asp?action=LINK&amp;parm=10759&amp;transf_id=636355&amp;" TargetMode="External"/><Relationship Id="rId1100" Type="http://schemas.openxmlformats.org/officeDocument/2006/relationships/hyperlink" Target="https://cdosuiteplus.us.bank-dns.com/Apps/DealMaintenance/Assets/AssetFacility_Transactions/FacilityTransactions/TransDetail.asp?parm=10759&amp;facility_trans_id=82721653&amp;" TargetMode="External"/><Relationship Id="rId4256" Type="http://schemas.openxmlformats.org/officeDocument/2006/relationships/hyperlink" Target="https://cdosuiteplus.us.bank-dns.com/Apps/DealMaintenance/Assets/AssetFacility_Transactions/FacilityTransactions/TransDetail.asp?parm=10759&amp;facility_trans_id=127359958&amp;" TargetMode="External"/><Relationship Id="rId1917" Type="http://schemas.openxmlformats.org/officeDocument/2006/relationships/hyperlink" Target="https://cdosuiteplus.us.bank-dns.com/Apps/DealMaintenance/Assets/AssetFacility_Transactions/Loans/AssetLoan_Transactions/Transactions/TransDetail.asp?parm=10759&amp;issue_trans_id=87172396&amp;" TargetMode="External"/><Relationship Id="rId3065" Type="http://schemas.openxmlformats.org/officeDocument/2006/relationships/hyperlink" Target="https://cdosuiteplus.us.bank-dns.com/Apps/DealMaintenance/Assets/AssetFacility_Transactions/FacilityTransactions/TransDetail.asp?parm=10759&amp;facility_trans_id=106968023&amp;" TargetMode="External"/><Relationship Id="rId3272" Type="http://schemas.openxmlformats.org/officeDocument/2006/relationships/hyperlink" Target="https://cdosuiteplus.us.bank-dns.com/Apps/DealMaintenance/Assets/AssetFacility_Transactions/FacilityTransactions/TransDetail.asp?parm=10759&amp;facility_trans_id=111216852&amp;" TargetMode="External"/><Relationship Id="rId4116" Type="http://schemas.openxmlformats.org/officeDocument/2006/relationships/hyperlink" Target="https://cdosuiteplus.us.bank-dns.com/Apps/DealMaintenance/Assets/AssetFacility_Transactions/Loans/AssetLoan_Transactions/Transactions/TransDetail.asp?parm=10759&amp;issue_trans_id=120744936&amp;" TargetMode="External"/><Relationship Id="rId4323" Type="http://schemas.openxmlformats.org/officeDocument/2006/relationships/drawing" Target="../drawings/drawing7.xml"/><Relationship Id="rId193" Type="http://schemas.openxmlformats.org/officeDocument/2006/relationships/hyperlink" Target="https://cdosuiteplus.us.bank-dns.com/Apps/DealMaintenance/Assets/AssetFacility_Transactions/FacilityTransactions/TransDetail.asp?parm=10759&amp;facility_trans_id=66621732&amp;" TargetMode="External"/><Relationship Id="rId2081" Type="http://schemas.openxmlformats.org/officeDocument/2006/relationships/hyperlink" Target="https://cdosuiteplus.us.bank-dns.com/Apps/DealMaintenance/Assets/AssetFacility_Transactions/Loans/AssetLoan_Transactions/Transactions/TransDetail.asp?parm=10759&amp;issue_trans_id=89893158&amp;" TargetMode="External"/><Relationship Id="rId3132" Type="http://schemas.openxmlformats.org/officeDocument/2006/relationships/hyperlink" Target="https://cdosuiteplus.us.bank-dns.com/Apps/DealMaintenance/Assets/AssetFacility_Transactions/FacilityTransactions/TransDetail.asp?parm=10759&amp;facility_trans_id=107506805&amp;" TargetMode="External"/><Relationship Id="rId260" Type="http://schemas.openxmlformats.org/officeDocument/2006/relationships/hyperlink" Target="https://cdosuiteplus.us.bank-dns.com/Apps/DealMaintenance/Assets/AssetFacility_Transactions/Loans/AssetLoan_Transactions/Transactions/TransDetail.asp?parm=10759&amp;issue_trans_id=63875112&amp;" TargetMode="External"/><Relationship Id="rId120" Type="http://schemas.openxmlformats.org/officeDocument/2006/relationships/hyperlink" Target="https://cdosuiteplus.us.bank-dns.com/Apps/DealMaintenance/Assets/AssetFacility_Transactions/Loans/AssetLoan_Transactions/Transactions/TransDetail.asp?parm=10759&amp;issue_trans_id=64363520&amp;" TargetMode="External"/><Relationship Id="rId2898" Type="http://schemas.openxmlformats.org/officeDocument/2006/relationships/hyperlink" Target="https://cdosuiteplus.us.bank-dns.com/Apps/DealMaintenance/Assets/AssetFacility_Transactions/Loans/AssetLoan_Transactions/Transactions/TransDetail.asp?parm=10759&amp;issue_trans_id=104430145&amp;" TargetMode="External"/><Relationship Id="rId3949" Type="http://schemas.openxmlformats.org/officeDocument/2006/relationships/hyperlink" Target="https://cdosuiteplus.us.bank-dns.com/Apps/DealMaintenance/Assets/AssetFacility_Transactions/FacilityTransactions/TransDetail.asp?parm=10759&amp;facility_trans_id=122198278&amp;" TargetMode="External"/><Relationship Id="rId2758" Type="http://schemas.openxmlformats.org/officeDocument/2006/relationships/hyperlink" Target="https://cdosuiteplus.us.bank-dns.com/Apps/DealMaintenance/Assets/AssetFacility_Transactions/FacilityTransactions/TransDetail.asp?parm=10759&amp;facility_trans_id=101955265&amp;" TargetMode="External"/><Relationship Id="rId2965" Type="http://schemas.openxmlformats.org/officeDocument/2006/relationships/hyperlink" Target="https://cdosuiteplus.us.bank-dns.com/Apps/DealMaintenance/Assets/AssetFacility_Transactions/Loans/AssetLoan_Transactions/Transactions/TransDetail.asp?parm=10759&amp;issue_trans_id=106332516&amp;" TargetMode="External"/><Relationship Id="rId3809" Type="http://schemas.openxmlformats.org/officeDocument/2006/relationships/hyperlink" Target="https://cdosuiteplus.us.bank-dns.com/Apps/DealMaintenance/Assets/AssetFacility_Transactions/FacilityTransactions/TransDetail.asp?parm=10759&amp;facility_trans_id=120549201&amp;" TargetMode="External"/><Relationship Id="rId937" Type="http://schemas.openxmlformats.org/officeDocument/2006/relationships/hyperlink" Target="https://cdosuiteplus.us.bank-dns.com/Apps/DealMaintenance/Assets/AssetFacility_Transactions/Loans/AssetLoan_Transactions/Transactions/TransDetail.asp?parm=10759&amp;issue_trans_id=79655824&amp;" TargetMode="External"/><Relationship Id="rId1567" Type="http://schemas.openxmlformats.org/officeDocument/2006/relationships/hyperlink" Target="https://cdosuiteplus.us.bank-dns.com/Apps/DealMaintenance/Assets/AssetFacility_Transactions/FacilityTransactions/TransDetail.asp?parm=10759&amp;facility_trans_id=87341266&amp;" TargetMode="External"/><Relationship Id="rId1774" Type="http://schemas.openxmlformats.org/officeDocument/2006/relationships/hyperlink" Target="https://cdosuiteplus.us.bank-dns.com/Apps/DealMaintenance/Assets/AssetFacility_Transactions/FacilityTransactions/TransDetail.asp?parm=10759&amp;facility_trans_id=89697497&amp;" TargetMode="External"/><Relationship Id="rId1981" Type="http://schemas.openxmlformats.org/officeDocument/2006/relationships/hyperlink" Target="https://cdosuiteplus.us.bank-dns.com/Apps/DealMaintenance/Assets/AssetFacility_Transactions/Loans/AssetLoan_Transactions/Transactions/TransDetail.asp?parm=10759&amp;issue_trans_id=90900383&amp;" TargetMode="External"/><Relationship Id="rId2618" Type="http://schemas.openxmlformats.org/officeDocument/2006/relationships/hyperlink" Target="https://cdosuiteplus.us.bank-dns.com/Apps/DealMaintenance/Assets/AssetFacility_Transactions/Loans/AssetLoan_Transactions/Transactions/TransDetail.asp?parm=10759&amp;issue_trans_id=97633713&amp;" TargetMode="External"/><Relationship Id="rId2825" Type="http://schemas.openxmlformats.org/officeDocument/2006/relationships/hyperlink" Target="https://cdosuiteplus.us.bank-dns.com/Apps/DealMaintenance/Assets/AssetFacility_Transactions/Loans/AssetLoan_Transactions/Transactions/TransDetail.asp?parm=10759&amp;issue_trans_id=101115060&amp;" TargetMode="External"/><Relationship Id="rId4180" Type="http://schemas.openxmlformats.org/officeDocument/2006/relationships/hyperlink" Target="https://cdosuiteplus.us.bank-dns.com/Apps/DealMaintenance/Assets/AssetFacility_Transactions/Loans/AssetLoan_Transactions/Transactions/TransDetail.asp?parm=10759&amp;issue_trans_id=123864756&amp;" TargetMode="External"/><Relationship Id="rId66" Type="http://schemas.openxmlformats.org/officeDocument/2006/relationships/hyperlink" Target="https://cdosuiteplus.us.bank-dns.com/Apps/DealMaintenance/Transactions/NonIssueTransactions/EntTransItem.asp?&amp;parm=10759&amp;ent_trans_id=1878028&amp;" TargetMode="External"/><Relationship Id="rId1427" Type="http://schemas.openxmlformats.org/officeDocument/2006/relationships/hyperlink" Target="https://cdosuiteplus.us.bank-dns.com/Apps/DealMaintenance/Assets/AssetFacility_Transactions/FacilityTransactions/TransDetail.asp?parm=10759&amp;facility_trans_id=86187128&amp;" TargetMode="External"/><Relationship Id="rId1634" Type="http://schemas.openxmlformats.org/officeDocument/2006/relationships/hyperlink" Target="https://cdosuiteplus.us.bank-dns.com/Apps/DealMaintenance/Assets/AssetFacility_Transactions/FacilityTransactions/TransDetail.asp?parm=10759&amp;facility_trans_id=87718516&amp;" TargetMode="External"/><Relationship Id="rId1841" Type="http://schemas.openxmlformats.org/officeDocument/2006/relationships/hyperlink" Target="https://cdosuiteplus.us.bank-dns.com/Apps/DealMaintenance/Assets/AssetFacility_Transactions/FacilityTransactions/TransDetail.asp?parm=10759&amp;facility_trans_id=90190343&amp;" TargetMode="External"/><Relationship Id="rId4040" Type="http://schemas.openxmlformats.org/officeDocument/2006/relationships/hyperlink" Target="https://cdosuiteplus.us.bank-dns.com/Apps/DealMaintenance/Assets/AssetFacility_Transactions/Loans/AssetLoan_Transactions/Transactions/TransDetail.asp?parm=10759&amp;issue_trans_id=122413231&amp;" TargetMode="External"/><Relationship Id="rId3599" Type="http://schemas.openxmlformats.org/officeDocument/2006/relationships/hyperlink" Target="https://cdosuiteplus.us.bank-dns.com/Apps/DealMaintenance/Assets/AssetFacility_Transactions/FacilityTransactions/TransDetail.asp?parm=10759&amp;facility_trans_id=116215792&amp;" TargetMode="External"/><Relationship Id="rId1701" Type="http://schemas.openxmlformats.org/officeDocument/2006/relationships/hyperlink" Target="https://cdosuiteplus.us.bank-dns.com/Apps/DealMaintenance/Assets/AssetFacility_Transactions/Loans/AssetLoan_Transactions/Transactions/TransDetail.asp?parm=10759&amp;issue_trans_id=87619988&amp;" TargetMode="External"/><Relationship Id="rId3459" Type="http://schemas.openxmlformats.org/officeDocument/2006/relationships/hyperlink" Target="https://cdosuiteplus.us.bank-dns.com/Apps/DealMaintenance/Assets/AssetFacility_Transactions/Loans/AssetLoan_Transactions/Transactions/TransDetail.asp?parm=10759&amp;issue_trans_id=114264065&amp;" TargetMode="External"/><Relationship Id="rId3666" Type="http://schemas.openxmlformats.org/officeDocument/2006/relationships/hyperlink" Target="https://cdosuiteplus.us.bank-dns.com/Apps/DealMaintenance/Assets/AssetFacility_Transactions/Loans/AssetLoan_Transactions/Transactions/TransDetail.asp?parm=10759&amp;issue_trans_id=117597527&amp;" TargetMode="External"/><Relationship Id="rId587" Type="http://schemas.openxmlformats.org/officeDocument/2006/relationships/hyperlink" Target="https://cdosuiteplus.us.bank-dns.com/Apps/DealMaintenance/Assets/AssetFacility_Transactions/Loans/AssetLoan_Transactions/Transactions/TransDetail.asp?parm=10759&amp;issue_trans_id=74661118&amp;" TargetMode="External"/><Relationship Id="rId2268" Type="http://schemas.openxmlformats.org/officeDocument/2006/relationships/hyperlink" Target="https://cdosuiteplus.us.bank-dns.com/Apps/DealMaintenance/Assets/AssetFacility_Transactions/Loans/AssetLoan_Transactions/Transactions/TransDetail.asp?parm=10759&amp;issue_trans_id=89322068&amp;" TargetMode="External"/><Relationship Id="rId3319" Type="http://schemas.openxmlformats.org/officeDocument/2006/relationships/hyperlink" Target="https://cdosuiteplus.us.bank-dns.com/Apps/DealMaintenance/Assets/AssetFacility_Transactions/FacilityTransactions/TransDetail.asp?parm=10759&amp;facility_trans_id=111786057&amp;" TargetMode="External"/><Relationship Id="rId3873" Type="http://schemas.openxmlformats.org/officeDocument/2006/relationships/hyperlink" Target="https://cdosuiteplus.us.bank-dns.com/Apps/DealMaintenance/Assets/AssetFacility_Transactions/FacilityTransactions/TransDetail.asp?parm=10759&amp;facility_trans_id=120829345&amp;" TargetMode="External"/><Relationship Id="rId447" Type="http://schemas.openxmlformats.org/officeDocument/2006/relationships/hyperlink" Target="https://cdosuiteplus.us.bank-dns.com/Apps/DealMaintenance/Assets/AssetFacility_Transactions/FacilityTransactions/TransDetail.asp?parm=10759&amp;facility_trans_id=70703558&amp;" TargetMode="External"/><Relationship Id="rId794" Type="http://schemas.openxmlformats.org/officeDocument/2006/relationships/hyperlink" Target="https://cdosuiteplus.us.bank-dns.com/Apps/DealMaintenance/Assets/AssetFacility_Transactions/FacilityTransactions/TransDetail.asp?parm=10759&amp;facility_trans_id=78333078&amp;" TargetMode="External"/><Relationship Id="rId1077" Type="http://schemas.openxmlformats.org/officeDocument/2006/relationships/hyperlink" Target="https://cdosuiteplus.us.bank-dns.com/Apps/DealMaintenance/Assets/AssetFacility_Transactions/FacilityTransactions/TransDetail.asp?parm=10759&amp;facility_trans_id=81634947&amp;" TargetMode="External"/><Relationship Id="rId2128" Type="http://schemas.openxmlformats.org/officeDocument/2006/relationships/hyperlink" Target="https://cdosuiteplus.us.bank-dns.com/Apps/DealMaintenance/Assets/AssetFacility_Transactions/FacilityTransactions/TransDetail.asp?parm=10759&amp;facility_trans_id=92913694&amp;" TargetMode="External"/><Relationship Id="rId2475" Type="http://schemas.openxmlformats.org/officeDocument/2006/relationships/hyperlink" Target="https://cdosuiteplus.us.bank-dns.com/Apps/DealMaintenance/Assets/AssetFacility_Transactions/Loans/AssetLoan_Transactions/Transactions/TransDetail.asp?parm=10759&amp;issue_trans_id=93598528&amp;" TargetMode="External"/><Relationship Id="rId2682" Type="http://schemas.openxmlformats.org/officeDocument/2006/relationships/hyperlink" Target="https://cdosuiteplus.us.bank-dns.com/Apps/DealMaintenance/Transactions/NonIssueTransactions/EntTransItem.asp?&amp;parm=10759&amp;ent_trans_id=2610791&amp;" TargetMode="External"/><Relationship Id="rId3526" Type="http://schemas.openxmlformats.org/officeDocument/2006/relationships/hyperlink" Target="https://cdosuiteplus.us.bank-dns.com/Apps/DealMaintenance/Assets/AssetFacility_Transactions/Loans/AssetLoan_Transactions/Transactions/TransDetail.asp?parm=10759&amp;issue_trans_id=114199553&amp;" TargetMode="External"/><Relationship Id="rId3733" Type="http://schemas.openxmlformats.org/officeDocument/2006/relationships/hyperlink" Target="https://cdosuiteplus.us.bank-dns.com/Apps/DealMaintenance/Assets/AssetFacility_Transactions/Loans/AssetLoan_Transactions/Transactions/TransDetail.asp?parm=10759&amp;issue_trans_id=113988949&amp;" TargetMode="External"/><Relationship Id="rId3940" Type="http://schemas.openxmlformats.org/officeDocument/2006/relationships/hyperlink" Target="https://cdosuiteplus.us.bank-dns.com/Apps/DealMaintenance/Assets/AssetFacility_Transactions/Loans/AssetLoan_Transactions/Transactions/TransDetail.asp?parm=10759&amp;issue_trans_id=120878843&amp;" TargetMode="External"/><Relationship Id="rId654" Type="http://schemas.openxmlformats.org/officeDocument/2006/relationships/hyperlink" Target="https://cdosuiteplus.us.bank-dns.com/Apps/DealMaintenance/Assets/AssetFacility_Transactions/Loans/AssetLoan_Transactions/Transactions/TransDetail.asp?parm=10759&amp;issue_trans_id=71853503&amp;" TargetMode="External"/><Relationship Id="rId861" Type="http://schemas.openxmlformats.org/officeDocument/2006/relationships/hyperlink" Target="https://cdosuiteplus.us.bank-dns.com/Apps/DealMaintenance/Assets/AssetFacility_Transactions/Loans/AssetLoan_Transactions/Transactions/TransDetail.asp?parm=10759&amp;issue_trans_id=76484354&amp;" TargetMode="External"/><Relationship Id="rId1284" Type="http://schemas.openxmlformats.org/officeDocument/2006/relationships/hyperlink" Target="https://cdosuiteplus.us.bank-dns.com/Apps/DealMaintenance/Assets/AssetFacility_Transactions/Loans/AssetLoan_Transactions/Transactions/TransDetail.asp?parm=10759&amp;issue_trans_id=85729871&amp;" TargetMode="External"/><Relationship Id="rId1491" Type="http://schemas.openxmlformats.org/officeDocument/2006/relationships/hyperlink" Target="https://cdosuiteplus.us.bank-dns.com/Apps/DealMaintenance/Assets/AssetFacility_Transactions/Loans/AssetLoan_Transactions/Transactions/TransDetail.asp?parm=10759&amp;issue_trans_id=85313249&amp;" TargetMode="External"/><Relationship Id="rId2335" Type="http://schemas.openxmlformats.org/officeDocument/2006/relationships/hyperlink" Target="https://cdosuiteplus.us.bank-dns.com/Apps/DealMaintenance/Assets/AssetFacility_Transactions/Loans/AssetLoan_Transactions/Transactions/TransDetail.asp?parm=10759&amp;issue_trans_id=93646923&amp;" TargetMode="External"/><Relationship Id="rId2542" Type="http://schemas.openxmlformats.org/officeDocument/2006/relationships/hyperlink" Target="https://cdosuiteplus.us.bank-dns.com/Apps/DealMaintenance/Assets/AssetFacility_Transactions/Loans/AssetLoan_Transactions/Transactions/TransDetail.asp?parm=10759&amp;issue_trans_id=96476206&amp;" TargetMode="External"/><Relationship Id="rId3800" Type="http://schemas.openxmlformats.org/officeDocument/2006/relationships/hyperlink" Target="https://cdosuiteplus.us.bank-dns.com/Apps/DealMaintenance/Assets/AssetFacility_Transactions/FacilityTransactions/TransDetail.asp?parm=10759&amp;facility_trans_id=119668706&amp;" TargetMode="External"/><Relationship Id="rId307" Type="http://schemas.openxmlformats.org/officeDocument/2006/relationships/hyperlink" Target="https://cdosuiteplus.us.bank-dns.com/Apps/DealMaintenance/Assets/AssetFacility_Transactions/Loans/AssetLoan_Transactions/Transactions/TransDetail.asp?parm=10759&amp;issue_trans_id=65117498&amp;" TargetMode="External"/><Relationship Id="rId514" Type="http://schemas.openxmlformats.org/officeDocument/2006/relationships/hyperlink" Target="https://cdosuiteplus.us.bank-dns.com/Apps/DealMaintenance/Transactions/NonIssueTransactions/EntTransItem.asp?&amp;parm=10759&amp;ent_trans_id=2040993&amp;" TargetMode="External"/><Relationship Id="rId721" Type="http://schemas.openxmlformats.org/officeDocument/2006/relationships/hyperlink" Target="https://cdosuiteplus.us.bank-dns.com/Apps/DealMaintenance/Transactions/NonIssueTransactions/EntTransItem.asp?&amp;parm=10759&amp;ent_trans_id=2152431&amp;" TargetMode="External"/><Relationship Id="rId1144" Type="http://schemas.openxmlformats.org/officeDocument/2006/relationships/hyperlink" Target="https://cdosuiteplus.us.bank-dns.com/Apps/DealMaintenance/Assets/AssetFacility_Transactions/Loans/AssetLoan_Transactions/Transactions/TransDetail.asp?parm=10759&amp;issue_trans_id=81677831&amp;" TargetMode="External"/><Relationship Id="rId1351" Type="http://schemas.openxmlformats.org/officeDocument/2006/relationships/hyperlink" Target="https://cdosuiteplus.us.bank-dns.com/Apps/DealMaintenance/Assets/AssetFacility_Transactions/Loans/AssetLoan_Transactions/Transactions/TransDetail.asp?parm=10759&amp;issue_trans_id=83655943&amp;" TargetMode="External"/><Relationship Id="rId2402" Type="http://schemas.openxmlformats.org/officeDocument/2006/relationships/hyperlink" Target="https://cdosuiteplus.us.bank-dns.com/Apps/DealMaintenance/Assets/AssetFacility_Transactions/Loans/AssetLoan_Transactions/Transactions/TransDetail.asp?parm=10759&amp;issue_trans_id=95098929&amp;" TargetMode="External"/><Relationship Id="rId1004" Type="http://schemas.openxmlformats.org/officeDocument/2006/relationships/hyperlink" Target="https://cdosuiteplus.us.bank-dns.com/Apps/DealMaintenance/Assets/AssetFacility_Transactions/Loans/AssetLoan_Transactions/Transactions/TransDetail.asp?parm=10759&amp;issue_trans_id=77267866&amp;" TargetMode="External"/><Relationship Id="rId1211" Type="http://schemas.openxmlformats.org/officeDocument/2006/relationships/hyperlink" Target="https://cdosuiteplus.us.bank-dns.com/Apps/DealMaintenance/Assets/AssetFacility_Transactions/Loans/AssetLoan_Transactions/Transactions/TransDetail.asp?parm=10759&amp;issue_trans_id=80950799&amp;" TargetMode="External"/><Relationship Id="rId3176" Type="http://schemas.openxmlformats.org/officeDocument/2006/relationships/hyperlink" Target="https://cdosuiteplus.us.bank-dns.com/Apps/DealMaintenance/Assets/AssetFacility_Transactions/FacilityTransactions/TransDetail.asp?parm=10759&amp;facility_trans_id=109334378&amp;" TargetMode="External"/><Relationship Id="rId3383" Type="http://schemas.openxmlformats.org/officeDocument/2006/relationships/hyperlink" Target="https://cdosuiteplus.us.bank-dns.com/Apps/DealMaintenance/Assets/AssetFacility_Transactions/FacilityTransactions/TransDetail.asp?parm=10759&amp;facility_trans_id=112824809&amp;" TargetMode="External"/><Relationship Id="rId3590" Type="http://schemas.openxmlformats.org/officeDocument/2006/relationships/hyperlink" Target="https://cdosuiteplus.us.bank-dns.com/Apps/DealMaintenance/Assets/AssetFacility_Transactions/FacilityTransactions/TransDetail.asp?parm=10759&amp;facility_trans_id=116347142&amp;" TargetMode="External"/><Relationship Id="rId4227" Type="http://schemas.openxmlformats.org/officeDocument/2006/relationships/hyperlink" Target="https://cdosuiteplus.us.bank-dns.com/Apps/DealMaintenance/Assets/AssetFacility_Transactions/Loans/AssetLoan_Transactions/Transactions/TransDetail.asp?parm=10759&amp;issue_trans_id=125807238&amp;" TargetMode="External"/><Relationship Id="rId2192" Type="http://schemas.openxmlformats.org/officeDocument/2006/relationships/hyperlink" Target="https://cdosuiteplus.us.bank-dns.com/Apps/DealMaintenance/Assets/AssetFacility_Transactions/Loans/AssetLoan_Transactions/Transactions/TransDetail.asp?parm=10759&amp;issue_trans_id=93994337&amp;" TargetMode="External"/><Relationship Id="rId3036" Type="http://schemas.openxmlformats.org/officeDocument/2006/relationships/hyperlink" Target="https://cdosuiteplus.us.bank-dns.com/Apps/DealMaintenance/Assets/AssetFacility_Transactions/FacilityTransactions/TransDetail.asp?parm=10759&amp;facility_trans_id=106776398&amp;" TargetMode="External"/><Relationship Id="rId3243" Type="http://schemas.openxmlformats.org/officeDocument/2006/relationships/hyperlink" Target="https://cdosuiteplus.us.bank-dns.com/Apps/DealMaintenance/Assets/AssetFacility_Transactions/FacilityTransactions/TransDetail.asp?parm=10759&amp;facility_trans_id=110784879&amp;" TargetMode="External"/><Relationship Id="rId164" Type="http://schemas.openxmlformats.org/officeDocument/2006/relationships/hyperlink" Target="https://cdosuiteplus.us.bank-dns.com/Apps/DealMaintenance/Assets/AssetFacility_Transactions/Loans/AssetLoan_Transactions/Transactions/TransDetail.asp?parm=10759&amp;issue_trans_id=63610793&amp;" TargetMode="External"/><Relationship Id="rId371" Type="http://schemas.openxmlformats.org/officeDocument/2006/relationships/hyperlink" Target="https://cdosuiteplus.us.bank-dns.com/Apps/DealMaintenance/Assets/AssetFacility_Transactions/Loans/AssetLoan_Transactions/Transactions/TransDetail.asp?parm=10759&amp;issue_trans_id=69530212&amp;" TargetMode="External"/><Relationship Id="rId2052" Type="http://schemas.openxmlformats.org/officeDocument/2006/relationships/hyperlink" Target="https://cdosuiteplus.us.bank-dns.com/Apps/DealMaintenance/Assets/AssetFacility_Transactions/FacilityTransactions/TransDetail.asp?parm=10759&amp;facility_trans_id=92566141&amp;" TargetMode="External"/><Relationship Id="rId3450" Type="http://schemas.openxmlformats.org/officeDocument/2006/relationships/hyperlink" Target="https://cdosuiteplus.us.bank-dns.com/Apps/DealMaintenance/Assets/AssetFacility_Transactions/FacilityTransactions/TransDetail.asp?parm=10759&amp;facility_trans_id=113652171&amp;" TargetMode="External"/><Relationship Id="rId3103" Type="http://schemas.openxmlformats.org/officeDocument/2006/relationships/hyperlink" Target="https://cdosuiteplus.us.bank-dns.com/Apps/DealMaintenance/Assets/AssetFacility_Transactions/FacilityTransactions/TransDetail.asp?parm=10759&amp;facility_trans_id=108009481&amp;" TargetMode="External"/><Relationship Id="rId3310" Type="http://schemas.openxmlformats.org/officeDocument/2006/relationships/hyperlink" Target="https://cdosuiteplus.us.bank-dns.com/Apps/DealMaintenance/Assets/AssetFacility_Transactions/FacilityTransactions/TransDetail.asp?parm=10759&amp;facility_trans_id=110955683&amp;" TargetMode="External"/><Relationship Id="rId231" Type="http://schemas.openxmlformats.org/officeDocument/2006/relationships/hyperlink" Target="https://cdosuiteplus.us.bank-dns.com/Apps/DealMaintenance/Assets/AssetFacility_Transactions/FacilityTransactions/TransDetail.asp?parm=10759&amp;facility_trans_id=66590714&amp;" TargetMode="External"/><Relationship Id="rId2869" Type="http://schemas.openxmlformats.org/officeDocument/2006/relationships/hyperlink" Target="https://cdosuiteplus.us.bank-dns.com/Apps/DealMaintenance/Assets/AssetFacility_Transactions/Loans/AssetLoan_Transactions/Transactions/TransDetail.asp?parm=10759&amp;issue_trans_id=104089174&amp;" TargetMode="External"/><Relationship Id="rId1678" Type="http://schemas.openxmlformats.org/officeDocument/2006/relationships/hyperlink" Target="https://cdosuiteplus.us.bank-dns.com/Apps/DealMaintenance/Transactions/NonIssueTransactions/EntTransItem.asp?&amp;parm=10759&amp;ent_trans_id=2377939&amp;" TargetMode="External"/><Relationship Id="rId1885" Type="http://schemas.openxmlformats.org/officeDocument/2006/relationships/hyperlink" Target="https://cdosuiteplus.us.bank-dns.com/Apps/DealMaintenance/Assets/AssetFacility_Transactions/Loans/AssetLoan_Transactions/Transactions/TransDetail.asp?parm=10759&amp;issue_trans_id=89262597&amp;" TargetMode="External"/><Relationship Id="rId2729" Type="http://schemas.openxmlformats.org/officeDocument/2006/relationships/hyperlink" Target="https://cdosuiteplus.us.bank-dns.com/Apps/DealMaintenance/Assets/AssetFacility_Transactions/Loans/AssetLoan_Transactions/Transactions/TransDetail.asp?parm=10759&amp;issue_trans_id=97336537&amp;" TargetMode="External"/><Relationship Id="rId2936" Type="http://schemas.openxmlformats.org/officeDocument/2006/relationships/hyperlink" Target="https://cdosuiteplus.us.bank-dns.com/Apps/DealMaintenance/Transactions/NonIssueTransactions/EntTransItem.asp?&amp;parm=10759&amp;ent_trans_id=2696285&amp;" TargetMode="External"/><Relationship Id="rId4084" Type="http://schemas.openxmlformats.org/officeDocument/2006/relationships/hyperlink" Target="https://cdosuiteplus.us.bank-dns.com/Apps/DealMaintenance/Assets/AssetFacility_Transactions/Loans/AssetLoan_Transactions/Transactions/TransDetail.asp?parm=10759&amp;issue_trans_id=124991175&amp;" TargetMode="External"/><Relationship Id="rId4291" Type="http://schemas.openxmlformats.org/officeDocument/2006/relationships/hyperlink" Target="https://cdosuiteplus.us.bank-dns.com/Apps/DealMaintenance/Assets/AssetFacility_Transactions/FacilityTransactions/TransDetail.asp?parm=10759&amp;facility_trans_id=127818474&amp;" TargetMode="External"/><Relationship Id="rId908" Type="http://schemas.openxmlformats.org/officeDocument/2006/relationships/hyperlink" Target="https://cdosuiteplus.us.bank-dns.com/Apps/DealMaintenance/Assets/AssetFacility_Transactions/FacilityTransactions/TransDetail.asp?parm=10759&amp;facility_trans_id=79638621&amp;" TargetMode="External"/><Relationship Id="rId1538" Type="http://schemas.openxmlformats.org/officeDocument/2006/relationships/hyperlink" Target="https://cdosuiteplus.us.bank-dns.com/Apps/DealMaintenance/Assets/AssetFacility_Transactions/Loans/AssetLoan_Transactions/Transactions/TransDetail.asp?parm=10759&amp;issue_trans_id=86771756&amp;" TargetMode="External"/><Relationship Id="rId4151" Type="http://schemas.openxmlformats.org/officeDocument/2006/relationships/hyperlink" Target="https://cdosuiteplus.us.bank-dns.com/Apps/DealMaintenance/Assets/AssetFacility_Transactions/FacilityTransactions/TransDetail.asp?parm=10759&amp;facility_trans_id=125759131&amp;" TargetMode="External"/><Relationship Id="rId1745" Type="http://schemas.openxmlformats.org/officeDocument/2006/relationships/hyperlink" Target="https://cdosuiteplus.us.bank-dns.com/Apps/DealMaintenance/Assets/AssetFacility_Transactions/FacilityTransactions/TransDetail.asp?parm=10759&amp;facility_trans_id=89388415&amp;" TargetMode="External"/><Relationship Id="rId1952" Type="http://schemas.openxmlformats.org/officeDocument/2006/relationships/hyperlink" Target="https://cdosuiteplus.us.bank-dns.com/Apps/DealMaintenance/Assets/AssetFacility_Transactions/Loans/AssetLoan_Transactions/Transactions/TransDetail.asp?parm=10759&amp;issue_trans_id=87807027&amp;" TargetMode="External"/><Relationship Id="rId4011" Type="http://schemas.openxmlformats.org/officeDocument/2006/relationships/hyperlink" Target="https://cdosuiteplus.us.bank-dns.com/Apps/DealMaintenance/Assets/AssetFacility_Transactions/Loans/AssetLoan_Transactions/Transactions/TransDetail.asp?parm=10759&amp;issue_trans_id=120900304&amp;" TargetMode="External"/><Relationship Id="rId37" Type="http://schemas.openxmlformats.org/officeDocument/2006/relationships/hyperlink" Target="https://cdosuiteplus.us.bank-dns.com/Apps/DealMaintenance/Assets/AssetFacility_Transactions/Loans/AssetLoan_Transactions/Transactions/TransDetail.asp?parm=10759&amp;issue_trans_id=62773430&amp;" TargetMode="External"/><Relationship Id="rId1605" Type="http://schemas.openxmlformats.org/officeDocument/2006/relationships/hyperlink" Target="https://cdosuiteplus.us.bank-dns.com/Apps/DealMaintenance/Assets/AssetFacility_Transactions/Loans/AssetLoan_Transactions/Transactions/TransDetail.asp?parm=10759&amp;issue_trans_id=83965336&amp;" TargetMode="External"/><Relationship Id="rId1812" Type="http://schemas.openxmlformats.org/officeDocument/2006/relationships/hyperlink" Target="https://cdosuiteplus.us.bank-dns.com/Apps/DealMaintenance/Assets/AssetFacility_Transactions/FacilityTransactions/TransDetail.asp?parm=10759&amp;facility_trans_id=89435310&amp;" TargetMode="External"/><Relationship Id="rId3777" Type="http://schemas.openxmlformats.org/officeDocument/2006/relationships/hyperlink" Target="https://cdosuiteplus.us.bank-dns.com/Apps/DealMaintenance/Assets/AssetFacility_Transactions/Loans/AssetLoan_Transactions/Transactions/TransDetail.asp?parm=10759&amp;issue_trans_id=118446345&amp;" TargetMode="External"/><Relationship Id="rId3984" Type="http://schemas.openxmlformats.org/officeDocument/2006/relationships/hyperlink" Target="https://cdosuiteplus.us.bank-dns.com/Apps/DealMaintenance/Assets/AssetFacility_Transactions/FacilityTransactions/TransDetail.asp?parm=10759&amp;facility_trans_id=122851331&amp;" TargetMode="External"/><Relationship Id="rId698" Type="http://schemas.openxmlformats.org/officeDocument/2006/relationships/hyperlink" Target="https://cdosuiteplus.us.bank-dns.com/Apps/DealMaintenance/Assets/AssetFacility_Transactions/Loans/AssetLoan_Transactions/Transactions/TransDetail.asp?parm=10759&amp;issue_trans_id=75716513&amp;" TargetMode="External"/><Relationship Id="rId2379" Type="http://schemas.openxmlformats.org/officeDocument/2006/relationships/hyperlink" Target="https://cdosuiteplus.us.bank-dns.com/Apps/DealMaintenance/Assets/AssetFacility_Transactions/Loans/AssetLoan_Transactions/Transactions/TransDetail.asp?parm=10759&amp;issue_trans_id=95319592&amp;" TargetMode="External"/><Relationship Id="rId2586" Type="http://schemas.openxmlformats.org/officeDocument/2006/relationships/hyperlink" Target="https://cdosuiteplus.us.bank-dns.com/Apps/DealMaintenance/Assets/AssetFacility_Transactions/Loans/AssetLoan_Transactions/Transactions/TransDetail.asp?parm=10759&amp;issue_trans_id=98575172&amp;" TargetMode="External"/><Relationship Id="rId2793" Type="http://schemas.openxmlformats.org/officeDocument/2006/relationships/hyperlink" Target="https://cdosuiteplus.us.bank-dns.com/Apps/DealMaintenance/Assets/AssetFacility_Transactions/Loans/AssetLoan_Transactions/Transactions/TransDetail.asp?parm=10759&amp;issue_trans_id=100533124&amp;" TargetMode="External"/><Relationship Id="rId3637" Type="http://schemas.openxmlformats.org/officeDocument/2006/relationships/hyperlink" Target="https://cdosuiteplus.us.bank-dns.com/Apps/DealMaintenance/Assets/AssetFacility_Transactions/FacilityTransactions/TransDetail.asp?parm=10759&amp;facility_trans_id=116350891&amp;" TargetMode="External"/><Relationship Id="rId3844" Type="http://schemas.openxmlformats.org/officeDocument/2006/relationships/hyperlink" Target="https://cdosuiteplus.us.bank-dns.com/Apps/DealMaintenance/Assets/AssetFacility_Transactions/Loans/AssetLoan_Transactions/Transactions/TransDetail.asp?parm=10759&amp;issue_trans_id=117294661&amp;" TargetMode="External"/><Relationship Id="rId558" Type="http://schemas.openxmlformats.org/officeDocument/2006/relationships/hyperlink" Target="https://cdosuiteplus.us.bank-dns.com/Apps/DealMaintenance/Assets/AssetFacility_Transactions/Loans/AssetLoan_Transactions/Transactions/TransDetail.asp?parm=10759&amp;issue_trans_id=72669069&amp;" TargetMode="External"/><Relationship Id="rId765" Type="http://schemas.openxmlformats.org/officeDocument/2006/relationships/hyperlink" Target="https://cdosuiteplus.us.bank-dns.com/Apps/DealMaintenance/Assets/AssetFacility_Transactions/FacilityTransactions/TransDetail.asp?parm=10759&amp;facility_trans_id=77269073&amp;" TargetMode="External"/><Relationship Id="rId972" Type="http://schemas.openxmlformats.org/officeDocument/2006/relationships/hyperlink" Target="https://cdosuiteplus.us.bank-dns.com/Apps/DealMaintenance/Assets/AssetFacility_Transactions/Loans/AssetLoan_Transactions/Transactions/TransDetail.asp?parm=10759&amp;issue_trans_id=80803924&amp;" TargetMode="External"/><Relationship Id="rId1188" Type="http://schemas.openxmlformats.org/officeDocument/2006/relationships/hyperlink" Target="https://cdosuiteplus.us.bank-dns.com/Apps/DealMaintenance/Assets/AssetFacility_Transactions/Loans/AssetLoan_Transactions/Transactions/TransDetail.asp?parm=10759&amp;issue_trans_id=83113655&amp;" TargetMode="External"/><Relationship Id="rId1395" Type="http://schemas.openxmlformats.org/officeDocument/2006/relationships/hyperlink" Target="https://cdosuiteplus.us.bank-dns.com/Apps/DealMaintenance/Assets/AssetFacility_Transactions/FacilityTransactions/TransDetail.asp?parm=10759&amp;facility_trans_id=86409912&amp;" TargetMode="External"/><Relationship Id="rId2239" Type="http://schemas.openxmlformats.org/officeDocument/2006/relationships/hyperlink" Target="https://cdosuiteplus.us.bank-dns.com/Apps/DealMaintenance/Assets/AssetFacility_Transactions/FacilityTransactions/TransDetail.asp?parm=10759&amp;facility_trans_id=94383781&amp;" TargetMode="External"/><Relationship Id="rId2446" Type="http://schemas.openxmlformats.org/officeDocument/2006/relationships/hyperlink" Target="https://cdosuiteplus.us.bank-dns.com/Apps/DealMaintenance/Assets/AssetFacility_Transactions/Loans/AssetLoan_Transactions/Transactions/TransDetail.asp?parm=10759&amp;issue_trans_id=93268331&amp;" TargetMode="External"/><Relationship Id="rId2653" Type="http://schemas.openxmlformats.org/officeDocument/2006/relationships/hyperlink" Target="https://cdosuiteplus.us.bank-dns.com/Apps/DealMaintenance/Assets/AssetFacility_Transactions/Loans/AssetLoan_Transactions/Transactions/TransDetail.asp?parm=10759&amp;issue_trans_id=99234496&amp;" TargetMode="External"/><Relationship Id="rId2860" Type="http://schemas.openxmlformats.org/officeDocument/2006/relationships/hyperlink" Target="https://cdosuiteplus.us.bank-dns.com/Apps/DealMaintenance/Assets/AssetFacility_Transactions/Loans/AssetLoan_Transactions/Transactions/TransDetail.asp?parm=10759&amp;issue_trans_id=102235815&amp;" TargetMode="External"/><Relationship Id="rId3704" Type="http://schemas.openxmlformats.org/officeDocument/2006/relationships/hyperlink" Target="https://cdosuiteplus.us.bank-dns.com/Apps/DealMaintenance/Assets/AssetFacility_Transactions/Loans/AssetLoan_Transactions/Transactions/TransDetail.asp?parm=10759&amp;issue_trans_id=117015089&amp;" TargetMode="External"/><Relationship Id="rId418" Type="http://schemas.openxmlformats.org/officeDocument/2006/relationships/hyperlink" Target="https://cdosuiteplus.us.bank-dns.com/Apps/DealMaintenance/Assets/AssetFacility_Transactions/FacilityTransactions/TransDetail.asp?parm=10759&amp;facility_trans_id=70531217&amp;" TargetMode="External"/><Relationship Id="rId625" Type="http://schemas.openxmlformats.org/officeDocument/2006/relationships/hyperlink" Target="https://cdosuiteplus.us.bank-dns.com/Apps/DealMaintenance/Assets/AssetFacility_Transactions/Loans/AssetLoan_Transactions/Transactions/TransDetail.asp?parm=10759&amp;issue_trans_id=74080842&amp;" TargetMode="External"/><Relationship Id="rId832" Type="http://schemas.openxmlformats.org/officeDocument/2006/relationships/hyperlink" Target="https://cdosuiteplus.us.bank-dns.com/Apps/DealMaintenance/Assets/AssetFacility_Transactions/Loans/AssetLoan_Transactions/Transactions/TransDetail.asp?parm=10759&amp;issue_trans_id=73408646&amp;" TargetMode="External"/><Relationship Id="rId1048" Type="http://schemas.openxmlformats.org/officeDocument/2006/relationships/hyperlink" Target="https://cdosuiteplus.us.bank-dns.com/Apps/DealMaintenance/Assets/AssetFacility_Transactions/FacilityTransactions/TransDetail.asp?parm=10759&amp;facility_trans_id=78404924&amp;" TargetMode="External"/><Relationship Id="rId1255" Type="http://schemas.openxmlformats.org/officeDocument/2006/relationships/hyperlink" Target="https://cdosuiteplus.us.bank-dns.com/Apps/DealMaintenance/Assets/AssetFacility_Transactions/Loans/AssetLoan_Transactions/Transactions/TransDetail.asp?parm=10759&amp;issue_trans_id=84556337&amp;" TargetMode="External"/><Relationship Id="rId1462" Type="http://schemas.openxmlformats.org/officeDocument/2006/relationships/hyperlink" Target="https://cdosuiteplus.us.bank-dns.com/Apps/DealMaintenance/Assets/AssetFacility_Transactions/Loans/AssetLoan_Transactions/Transactions/TransDetail.asp?parm=10759&amp;issue_trans_id=83492456&amp;" TargetMode="External"/><Relationship Id="rId2306" Type="http://schemas.openxmlformats.org/officeDocument/2006/relationships/hyperlink" Target="https://cdosuiteplus.us.bank-dns.com/Apps/DealMaintenance/Assets/AssetFacility_Transactions/Loans/AssetLoan_Transactions/Transactions/TransDetail.asp?parm=10759&amp;issue_trans_id=94110291&amp;" TargetMode="External"/><Relationship Id="rId2513" Type="http://schemas.openxmlformats.org/officeDocument/2006/relationships/hyperlink" Target="https://cdosuiteplus.us.bank-dns.com/Apps/DealMaintenance/Assets/AssetFacility_Transactions/Loans/AssetLoan_Transactions/Transactions/TransDetail.asp?parm=10759&amp;issue_trans_id=96665336&amp;" TargetMode="External"/><Relationship Id="rId3911" Type="http://schemas.openxmlformats.org/officeDocument/2006/relationships/hyperlink" Target="https://cdosuiteplus.us.bank-dns.com/Apps/DealMaintenance/Assets/AssetFacility_Transactions/FacilityTransactions/TransDetail.asp?parm=10759&amp;facility_trans_id=121656483&amp;" TargetMode="External"/><Relationship Id="rId1115" Type="http://schemas.openxmlformats.org/officeDocument/2006/relationships/hyperlink" Target="https://cdosuiteplus.us.bank-dns.com/Apps/DealMaintenance/Assets/AssetFacility_Transactions/Loans/AssetLoan_Transactions/Transactions/TransDetail.asp?parm=10759&amp;issue_trans_id=81807673&amp;" TargetMode="External"/><Relationship Id="rId1322" Type="http://schemas.openxmlformats.org/officeDocument/2006/relationships/hyperlink" Target="https://cdosuiteplus.us.bank-dns.com/Apps/DealMaintenance/Assets/AssetFacility_Transactions/Loans/AssetLoan_Transactions/Transactions/TransDetail.asp?parm=10759&amp;issue_trans_id=84071562&amp;" TargetMode="External"/><Relationship Id="rId2720" Type="http://schemas.openxmlformats.org/officeDocument/2006/relationships/hyperlink" Target="https://cdosuiteplus.us.bank-dns.com/Apps/DealMaintenance/Assets/AssetFacility_Transactions/FacilityTransactions/TransDetail.asp?parm=10759&amp;facility_trans_id=101306261&amp;" TargetMode="External"/><Relationship Id="rId3287" Type="http://schemas.openxmlformats.org/officeDocument/2006/relationships/hyperlink" Target="https://cdosuiteplus.us.bank-dns.com/Apps/DealMaintenance/Assets/AssetFacility_Transactions/FacilityTransactions/TransDetail.asp?parm=10759&amp;facility_trans_id=111372792&amp;" TargetMode="External"/><Relationship Id="rId2096" Type="http://schemas.openxmlformats.org/officeDocument/2006/relationships/hyperlink" Target="https://cdosuiteplus.us.bank-dns.com/Apps/DealMaintenance/Assets/AssetFacility_Transactions/Loans/AssetLoan_Transactions/Transactions/TransDetail.asp?parm=10759&amp;issue_trans_id=91701730&amp;" TargetMode="External"/><Relationship Id="rId3494" Type="http://schemas.openxmlformats.org/officeDocument/2006/relationships/hyperlink" Target="https://cdosuiteplus.us.bank-dns.com/Apps/DealMaintenance/Transactions/CashAccountTransfer/AccTransferMainItem.asp?action=LINK&amp;parm=10759&amp;transf_id=583134&amp;" TargetMode="External"/><Relationship Id="rId3147" Type="http://schemas.openxmlformats.org/officeDocument/2006/relationships/hyperlink" Target="https://cdosuiteplus.us.bank-dns.com/Apps/DealMaintenance/Assets/AssetFacility_Transactions/FacilityTransactions/TransDetail.asp?parm=10759&amp;facility_trans_id=108969152&amp;" TargetMode="External"/><Relationship Id="rId3354" Type="http://schemas.openxmlformats.org/officeDocument/2006/relationships/hyperlink" Target="https://cdosuiteplus.us.bank-dns.com/Apps/DealMaintenance/Assets/AssetFacility_Transactions/Loans/AssetLoan_Transactions/Transactions/TransDetail.asp?parm=10759&amp;issue_trans_id=110029555&amp;" TargetMode="External"/><Relationship Id="rId3561" Type="http://schemas.openxmlformats.org/officeDocument/2006/relationships/hyperlink" Target="https://cdosuiteplus.us.bank-dns.com/Apps/DealMaintenance/Assets/AssetFacility_Transactions/FacilityTransactions/TransDetail.asp?parm=10759&amp;facility_trans_id=115961304&amp;" TargetMode="External"/><Relationship Id="rId275" Type="http://schemas.openxmlformats.org/officeDocument/2006/relationships/hyperlink" Target="https://cdosuiteplus.us.bank-dns.com/Apps/DealMaintenance/Assets/AssetFacility_Transactions/Loans/AssetLoan_Transactions/Transactions/TransDetail.asp?parm=10759&amp;issue_trans_id=67458570&amp;" TargetMode="External"/><Relationship Id="rId482" Type="http://schemas.openxmlformats.org/officeDocument/2006/relationships/hyperlink" Target="https://cdosuiteplus.us.bank-dns.com/Apps/DealMaintenance/Assets/AssetFacility_Transactions/Loans/AssetLoan_Transactions/Transactions/TransDetail.asp?parm=10759&amp;issue_trans_id=68424120&amp;" TargetMode="External"/><Relationship Id="rId2163" Type="http://schemas.openxmlformats.org/officeDocument/2006/relationships/hyperlink" Target="https://cdosuiteplus.us.bank-dns.com/Apps/DealMaintenance/Assets/AssetFacility_Transactions/Loans/AssetLoan_Transactions/Transactions/TransDetail.asp?parm=10759&amp;issue_trans_id=93918350&amp;" TargetMode="External"/><Relationship Id="rId2370" Type="http://schemas.openxmlformats.org/officeDocument/2006/relationships/hyperlink" Target="https://cdosuiteplus.us.bank-dns.com/Apps/DealMaintenance/Assets/AssetFacility_Transactions/FacilityTransactions/TransDetail.asp?parm=10759&amp;facility_trans_id=95845655&amp;" TargetMode="External"/><Relationship Id="rId3007" Type="http://schemas.openxmlformats.org/officeDocument/2006/relationships/hyperlink" Target="https://cdosuiteplus.us.bank-dns.com/Apps/DealMaintenance/Assets/AssetFacility_Transactions/FacilityTransactions/TransDetail.asp?parm=10759&amp;facility_trans_id=105881802&amp;" TargetMode="External"/><Relationship Id="rId3214" Type="http://schemas.openxmlformats.org/officeDocument/2006/relationships/hyperlink" Target="https://cdosuiteplus.us.bank-dns.com/Apps/DealMaintenance/Assets/AssetFacility_Transactions/Loans/AssetLoan_Transactions/Transactions/TransDetail.asp?parm=10759&amp;issue_trans_id=106433869&amp;" TargetMode="External"/><Relationship Id="rId3421" Type="http://schemas.openxmlformats.org/officeDocument/2006/relationships/hyperlink" Target="https://cdosuiteplus.us.bank-dns.com/Apps/DealMaintenance/Assets/AssetFacility_Transactions/Loans/AssetLoan_Transactions/Transactions/TransDetail.asp?parm=10759&amp;issue_trans_id=112614892&amp;" TargetMode="External"/><Relationship Id="rId135" Type="http://schemas.openxmlformats.org/officeDocument/2006/relationships/hyperlink" Target="https://cdosuiteplus.us.bank-dns.com/Apps/DealMaintenance/Transactions/NonIssueTransactions/EntTransItem.asp?&amp;parm=10759&amp;ent_trans_id=1897733&amp;" TargetMode="External"/><Relationship Id="rId342" Type="http://schemas.openxmlformats.org/officeDocument/2006/relationships/hyperlink" Target="https://cdosuiteplus.us.bank-dns.com/Apps/DealMaintenance/Assets/AssetFacility_Transactions/FacilityTransactions/TransDetail.asp?parm=10759&amp;facility_trans_id=67807623&amp;" TargetMode="External"/><Relationship Id="rId2023" Type="http://schemas.openxmlformats.org/officeDocument/2006/relationships/hyperlink" Target="https://cdosuiteplus.us.bank-dns.com/Apps/DealMaintenance/Assets/AssetFacility_Transactions/Loans/AssetLoan_Transactions/Transactions/TransDetail.asp?parm=10759&amp;issue_trans_id=90900383&amp;" TargetMode="External"/><Relationship Id="rId2230" Type="http://schemas.openxmlformats.org/officeDocument/2006/relationships/hyperlink" Target="https://cdosuiteplus.us.bank-dns.com/Apps/DealMaintenance/Assets/AssetFacility_Transactions/FacilityTransactions/TransDetail.asp?parm=10759&amp;facility_trans_id=94382216&amp;" TargetMode="External"/><Relationship Id="rId202" Type="http://schemas.openxmlformats.org/officeDocument/2006/relationships/hyperlink" Target="https://cdosuiteplus.us.bank-dns.com/Apps/DealMaintenance/Assets/AssetFacility_Transactions/Loans/AssetLoan_Transactions/Transactions/TransDetail.asp?parm=10759&amp;issue_trans_id=66521991&amp;" TargetMode="External"/><Relationship Id="rId4195" Type="http://schemas.openxmlformats.org/officeDocument/2006/relationships/hyperlink" Target="https://cdosuiteplus.us.bank-dns.com/Apps/DealMaintenance/Assets/AssetFacility_Transactions/Loans/AssetLoan_Transactions/Transactions/TransDetail.asp?parm=10759&amp;issue_trans_id=119680548&amp;" TargetMode="External"/><Relationship Id="rId1789" Type="http://schemas.openxmlformats.org/officeDocument/2006/relationships/hyperlink" Target="https://cdosuiteplus.us.bank-dns.com/Apps/DealMaintenance/Assets/AssetFacility_Transactions/FacilityTransactions/TransDetail.asp?parm=10759&amp;facility_trans_id=89889038&amp;" TargetMode="External"/><Relationship Id="rId1996" Type="http://schemas.openxmlformats.org/officeDocument/2006/relationships/hyperlink" Target="https://cdosuiteplus.us.bank-dns.com/Apps/DealMaintenance/Assets/AssetFacility_Transactions/Loans/AssetLoan_Transactions/Transactions/TransDetail.asp?parm=10759&amp;issue_trans_id=87564461&amp;" TargetMode="External"/><Relationship Id="rId4055" Type="http://schemas.openxmlformats.org/officeDocument/2006/relationships/hyperlink" Target="https://cdosuiteplus.us.bank-dns.com/Apps/DealMaintenance/Assets/AssetFacility_Transactions/Loans/AssetLoan_Transactions/Transactions/TransDetail.asp?parm=10759&amp;issue_trans_id=122819445&amp;" TargetMode="External"/><Relationship Id="rId4262" Type="http://schemas.openxmlformats.org/officeDocument/2006/relationships/hyperlink" Target="https://cdosuiteplus.us.bank-dns.com/Apps/DealMaintenance/Assets/AssetFacility_Transactions/Loans/AssetLoan_Transactions/Transactions/TransDetail.asp?parm=10759&amp;issue_trans_id=125944491&amp;" TargetMode="External"/><Relationship Id="rId1649" Type="http://schemas.openxmlformats.org/officeDocument/2006/relationships/hyperlink" Target="https://cdosuiteplus.us.bank-dns.com/Apps/DealMaintenance/Assets/AssetFacility_Transactions/FacilityTransactions/TransDetail.asp?parm=10759&amp;facility_trans_id=88122707&amp;" TargetMode="External"/><Relationship Id="rId1856" Type="http://schemas.openxmlformats.org/officeDocument/2006/relationships/hyperlink" Target="https://cdosuiteplus.us.bank-dns.com/Apps/DealMaintenance/Assets/AssetFacility_Transactions/Loans/AssetLoan_Transactions/Transactions/TransDetail.asp?parm=10759&amp;issue_trans_id=90027347&amp;" TargetMode="External"/><Relationship Id="rId2907" Type="http://schemas.openxmlformats.org/officeDocument/2006/relationships/hyperlink" Target="https://cdosuiteplus.us.bank-dns.com/Apps/DealMaintenance/Assets/AssetFacility_Transactions/FacilityTransactions/TransDetail.asp?parm=10759&amp;facility_trans_id=104659165&amp;" TargetMode="External"/><Relationship Id="rId3071" Type="http://schemas.openxmlformats.org/officeDocument/2006/relationships/hyperlink" Target="https://cdosuiteplus.us.bank-dns.com/Apps/DealMaintenance/Assets/AssetFacility_Transactions/FacilityTransactions/TransDetail.asp?parm=10759&amp;facility_trans_id=107078547&amp;" TargetMode="External"/><Relationship Id="rId1509" Type="http://schemas.openxmlformats.org/officeDocument/2006/relationships/hyperlink" Target="https://cdosuiteplus.us.bank-dns.com/Apps/DealMaintenance/Assets/AssetFacility_Transactions/FacilityTransactions/TransDetail.asp?parm=10759&amp;facility_trans_id=86293226&amp;" TargetMode="External"/><Relationship Id="rId1716" Type="http://schemas.openxmlformats.org/officeDocument/2006/relationships/hyperlink" Target="https://cdosuiteplus.us.bank-dns.com/Apps/DealMaintenance/Assets/AssetFacility_Transactions/Loans/AssetLoan_Transactions/Transactions/TransDetail.asp?parm=10759&amp;issue_trans_id=88520204&amp;" TargetMode="External"/><Relationship Id="rId1923" Type="http://schemas.openxmlformats.org/officeDocument/2006/relationships/hyperlink" Target="https://cdosuiteplus.us.bank-dns.com/Apps/DealMaintenance/Assets/AssetFacility_Transactions/FacilityTransactions/TransDetail.asp?parm=10759&amp;facility_trans_id=91020078&amp;" TargetMode="External"/><Relationship Id="rId4122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1858&amp;" TargetMode="External"/><Relationship Id="rId3888" Type="http://schemas.openxmlformats.org/officeDocument/2006/relationships/hyperlink" Target="https://cdosuiteplus.us.bank-dns.com/Apps/DealMaintenance/Assets/AssetFacility_Transactions/FacilityTransactions/TransDetail.asp?parm=10759&amp;facility_trans_id=121285660&amp;" TargetMode="External"/><Relationship Id="rId2697" Type="http://schemas.openxmlformats.org/officeDocument/2006/relationships/hyperlink" Target="https://cdosuiteplus.us.bank-dns.com/Apps/DealMaintenance/Assets/AssetFacility_Transactions/FacilityTransactions/TransDetail.asp?parm=10759&amp;facility_trans_id=101138048&amp;" TargetMode="External"/><Relationship Id="rId3748" Type="http://schemas.openxmlformats.org/officeDocument/2006/relationships/hyperlink" Target="https://cdosuiteplus.us.bank-dns.com/Apps/DealMaintenance/Transactions/NonIssueTransactions/EntTransItem.asp?&amp;parm=10759&amp;ent_trans_id=2976540&amp;" TargetMode="External"/><Relationship Id="rId669" Type="http://schemas.openxmlformats.org/officeDocument/2006/relationships/hyperlink" Target="https://cdosuiteplus.us.bank-dns.com/Apps/DealMaintenance/Assets/AssetFacility_Transactions/FacilityTransactions/TransDetail.asp?parm=10759&amp;facility_trans_id=75433857&amp;" TargetMode="External"/><Relationship Id="rId876" Type="http://schemas.openxmlformats.org/officeDocument/2006/relationships/hyperlink" Target="https://cdosuiteplus.us.bank-dns.com/Apps/DealMaintenance/Assets/AssetFacility_Transactions/Loans/AssetLoan_Transactions/Transactions/TransDetail.asp?parm=10759&amp;issue_trans_id=77267040&amp;" TargetMode="External"/><Relationship Id="rId1299" Type="http://schemas.openxmlformats.org/officeDocument/2006/relationships/hyperlink" Target="https://cdosuiteplus.us.bank-dns.com/Apps/DealMaintenance/Assets/AssetFacility_Transactions/FacilityTransactions/TransDetail.asp?parm=10759&amp;facility_trans_id=84761977&amp;" TargetMode="External"/><Relationship Id="rId2557" Type="http://schemas.openxmlformats.org/officeDocument/2006/relationships/hyperlink" Target="https://cdosuiteplus.us.bank-dns.com/Apps/DealMaintenance/Assets/AssetFacility_Transactions/Loans/AssetLoan_Transactions/Transactions/TransDetail.asp?parm=10759&amp;issue_trans_id=92762365&amp;" TargetMode="External"/><Relationship Id="rId3608" Type="http://schemas.openxmlformats.org/officeDocument/2006/relationships/hyperlink" Target="https://cdosuiteplus.us.bank-dns.com/Apps/DealMaintenance/Assets/AssetFacility_Transactions/FacilityTransactions/TransDetail.asp?parm=10759&amp;facility_trans_id=116784488&amp;" TargetMode="External"/><Relationship Id="rId3955" Type="http://schemas.openxmlformats.org/officeDocument/2006/relationships/hyperlink" Target="https://cdosuiteplus.us.bank-dns.com/Apps/DealMaintenance/Assets/AssetFacility_Transactions/Loans/AssetLoan_Transactions/Transactions/TransDetail.asp?parm=10759&amp;issue_trans_id=118246460&amp;" TargetMode="External"/><Relationship Id="rId529" Type="http://schemas.openxmlformats.org/officeDocument/2006/relationships/hyperlink" Target="https://cdosuiteplus.us.bank-dns.com/Apps/DealMaintenance/Assets/AssetFacility_Transactions/Loans/AssetLoan_Transactions/Transactions/TransDetail.asp?parm=10759&amp;issue_trans_id=72555512&amp;" TargetMode="External"/><Relationship Id="rId736" Type="http://schemas.openxmlformats.org/officeDocument/2006/relationships/hyperlink" Target="https://cdosuiteplus.us.bank-dns.com/Apps/DealMaintenance/Assets/AssetFacility_Transactions/Loans/AssetLoan_Transactions/Transactions/TransDetail.asp?parm=10759&amp;issue_trans_id=75528545&amp;" TargetMode="External"/><Relationship Id="rId1159" Type="http://schemas.openxmlformats.org/officeDocument/2006/relationships/hyperlink" Target="https://cdosuiteplus.us.bank-dns.com/Apps/DealMaintenance/Assets/AssetFacility_Transactions/Loans/AssetLoan_Transactions/Transactions/TransDetail.asp?parm=10759&amp;issue_trans_id=80980197&amp;" TargetMode="External"/><Relationship Id="rId1366" Type="http://schemas.openxmlformats.org/officeDocument/2006/relationships/hyperlink" Target="https://cdosuiteplus.us.bank-dns.com/Apps/DealMaintenance/Assets/AssetFacility_Transactions/Loans/AssetLoan_Transactions/Transactions/TransDetail.asp?parm=10759&amp;issue_trans_id=81801227&amp;" TargetMode="External"/><Relationship Id="rId2417" Type="http://schemas.openxmlformats.org/officeDocument/2006/relationships/hyperlink" Target="https://cdosuiteplus.us.bank-dns.com/Apps/DealMaintenance/Assets/AssetFacility_Transactions/Loans/AssetLoan_Transactions/Transactions/TransDetail.asp?parm=10759&amp;issue_trans_id=95297666&amp;" TargetMode="External"/><Relationship Id="rId2764" Type="http://schemas.openxmlformats.org/officeDocument/2006/relationships/hyperlink" Target="https://cdosuiteplus.us.bank-dns.com/Apps/DealMaintenance/Assets/AssetFacility_Transactions/FacilityTransactions/TransDetail.asp?parm=10759&amp;facility_trans_id=102244817&amp;" TargetMode="External"/><Relationship Id="rId2971" Type="http://schemas.openxmlformats.org/officeDocument/2006/relationships/hyperlink" Target="https://cdosuiteplus.us.bank-dns.com/Apps/DealMaintenance/Assets/AssetFacility_Transactions/Loans/AssetLoan_Transactions/Transactions/TransDetail.asp?parm=10759&amp;issue_trans_id=105738409&amp;" TargetMode="External"/><Relationship Id="rId3815" Type="http://schemas.openxmlformats.org/officeDocument/2006/relationships/hyperlink" Target="https://cdosuiteplus.us.bank-dns.com/Apps/DealMaintenance/Assets/AssetFacility_Transactions/Loans/AssetLoan_Transactions/Transactions/TransDetail.asp?parm=10759&amp;issue_trans_id=119373505&amp;" TargetMode="External"/><Relationship Id="rId943" Type="http://schemas.openxmlformats.org/officeDocument/2006/relationships/hyperlink" Target="https://cdosuiteplus.us.bank-dns.com/Apps/DealMaintenance/Assets/AssetFacility_Transactions/FacilityTransactions/TransDetail.asp?parm=10759&amp;facility_trans_id=78469638&amp;" TargetMode="External"/><Relationship Id="rId1019" Type="http://schemas.openxmlformats.org/officeDocument/2006/relationships/hyperlink" Target="https://cdosuiteplus.us.bank-dns.com/Apps/DealMaintenance/Assets/AssetFacility_Transactions/FacilityTransactions/TransDetail.asp?parm=10759&amp;facility_trans_id=81032116&amp;" TargetMode="External"/><Relationship Id="rId1573" Type="http://schemas.openxmlformats.org/officeDocument/2006/relationships/hyperlink" Target="https://cdosuiteplus.us.bank-dns.com/Apps/DealMaintenance/Assets/AssetFacility_Transactions/Loans/AssetLoan_Transactions/Transactions/TransDetail.asp?parm=10759&amp;issue_trans_id=86446943&amp;" TargetMode="External"/><Relationship Id="rId1780" Type="http://schemas.openxmlformats.org/officeDocument/2006/relationships/hyperlink" Target="https://cdosuiteplus.us.bank-dns.com/Apps/DealMaintenance/Assets/AssetFacility_Transactions/FacilityTransactions/TransDetail.asp?parm=10759&amp;facility_trans_id=89809565&amp;" TargetMode="External"/><Relationship Id="rId2624" Type="http://schemas.openxmlformats.org/officeDocument/2006/relationships/hyperlink" Target="https://cdosuiteplus.us.bank-dns.com/Apps/DealMaintenance/Assets/AssetFacility_Transactions/Loans/AssetLoan_Transactions/Transactions/TransDetail.asp?parm=10759&amp;issue_trans_id=98419363&amp;" TargetMode="External"/><Relationship Id="rId2831" Type="http://schemas.openxmlformats.org/officeDocument/2006/relationships/hyperlink" Target="https://cdosuiteplus.us.bank-dns.com/Apps/DealMaintenance/Assets/AssetFacility_Transactions/Loans/AssetLoan_Transactions/Transactions/TransDetail.asp?parm=10759&amp;issue_trans_id=103571100&amp;" TargetMode="External"/><Relationship Id="rId72" Type="http://schemas.openxmlformats.org/officeDocument/2006/relationships/hyperlink" Target="https://cdosuiteplus.us.bank-dns.com/Apps/DealMaintenance/Assets/AssetFacility_Transactions/Loans/AssetLoan_Transactions/Transactions/TransDetail.asp?parm=10759&amp;issue_trans_id=63353866&amp;" TargetMode="External"/><Relationship Id="rId803" Type="http://schemas.openxmlformats.org/officeDocument/2006/relationships/hyperlink" Target="https://cdosuiteplus.us.bank-dns.com/Apps/DealMaintenance/Assets/AssetFacility_Transactions/Loans/AssetLoan_Transactions/Transactions/TransDetail.asp?parm=10759&amp;issue_trans_id=74068168&amp;" TargetMode="External"/><Relationship Id="rId1226" Type="http://schemas.openxmlformats.org/officeDocument/2006/relationships/hyperlink" Target="https://cdosuiteplus.us.bank-dns.com/Apps/DealMaintenance/Assets/AssetFacility_Transactions/Loans/AssetLoan_Transactions/Transactions/TransDetail.asp?parm=10759&amp;issue_trans_id=83164280&amp;" TargetMode="External"/><Relationship Id="rId1433" Type="http://schemas.openxmlformats.org/officeDocument/2006/relationships/hyperlink" Target="https://cdosuiteplus.us.bank-dns.com/Apps/DealMaintenance/Assets/AssetFacility_Transactions/FacilityTransactions/TransDetail.asp?parm=10759&amp;facility_trans_id=86497629&amp;" TargetMode="External"/><Relationship Id="rId1640" Type="http://schemas.openxmlformats.org/officeDocument/2006/relationships/hyperlink" Target="https://cdosuiteplus.us.bank-dns.com/Apps/DealMaintenance/Assets/AssetFacility_Transactions/Loans/AssetLoan_Transactions/Transactions/TransDetail.asp?parm=10759&amp;issue_trans_id=87104891&amp;" TargetMode="External"/><Relationship Id="rId1500" Type="http://schemas.openxmlformats.org/officeDocument/2006/relationships/hyperlink" Target="https://cdosuiteplus.us.bank-dns.com/Apps/DealMaintenance/Assets/AssetFacility_Transactions/Loans/AssetLoan_Transactions/Transactions/TransDetail.asp?parm=10759&amp;issue_trans_id=82048679&amp;" TargetMode="External"/><Relationship Id="rId3398" Type="http://schemas.openxmlformats.org/officeDocument/2006/relationships/hyperlink" Target="https://cdosuiteplus.us.bank-dns.com/Apps/DealMaintenance/Assets/AssetFacility_Transactions/FacilityTransactions/TransDetail.asp?parm=10759&amp;facility_trans_id=113199629&amp;" TargetMode="External"/><Relationship Id="rId3258" Type="http://schemas.openxmlformats.org/officeDocument/2006/relationships/hyperlink" Target="https://cdosuiteplus.us.bank-dns.com/Apps/DealMaintenance/Assets/AssetFacility_Transactions/Loans/AssetLoan_Transactions/Transactions/TransDetail.asp?parm=10759&amp;issue_trans_id=109299629&amp;" TargetMode="External"/><Relationship Id="rId3465" Type="http://schemas.openxmlformats.org/officeDocument/2006/relationships/hyperlink" Target="https://cdosuiteplus.us.bank-dns.com/Apps/DealMaintenance/Assets/AssetFacility_Transactions/Loans/AssetLoan_Transactions/Transactions/TransDetail.asp?parm=10759&amp;issue_trans_id=114259181&amp;" TargetMode="External"/><Relationship Id="rId3672" Type="http://schemas.openxmlformats.org/officeDocument/2006/relationships/hyperlink" Target="https://cdosuiteplus.us.bank-dns.com/Apps/DealMaintenance/Assets/AssetFacility_Transactions/FacilityTransactions/TransDetail.asp?parm=10759&amp;facility_trans_id=117205375&amp;" TargetMode="External"/><Relationship Id="rId4309" Type="http://schemas.openxmlformats.org/officeDocument/2006/relationships/hyperlink" Target="https://cdosuiteplus.us.bank-dns.com/Apps/DealMaintenance/Assets/AssetFacility_Transactions/Loans/AssetLoan_Transactions/Transactions/TransDetail.asp?parm=10759&amp;issue_trans_id=126979582&amp;" TargetMode="External"/><Relationship Id="rId179" Type="http://schemas.openxmlformats.org/officeDocument/2006/relationships/hyperlink" Target="https://cdosuiteplus.us.bank-dns.com/Apps/DealMaintenance/Assets/AssetFacility_Transactions/Loans/AssetLoan_Transactions/Transactions/TransDetail.asp?parm=10759&amp;issue_trans_id=66345187&amp;" TargetMode="External"/><Relationship Id="rId386" Type="http://schemas.openxmlformats.org/officeDocument/2006/relationships/hyperlink" Target="https://cdosuiteplus.us.bank-dns.com/Apps/DealMaintenance/Assets/AssetFacility_Transactions/Loans/AssetLoan_Transactions/Transactions/TransDetail.asp?parm=10759&amp;issue_trans_id=68915673&amp;" TargetMode="External"/><Relationship Id="rId593" Type="http://schemas.openxmlformats.org/officeDocument/2006/relationships/hyperlink" Target="https://cdosuiteplus.us.bank-dns.com/Apps/DealMaintenance/Assets/AssetFacility_Transactions/FacilityTransactions/TransDetail.asp?parm=10759&amp;facility_trans_id=74277211&amp;" TargetMode="External"/><Relationship Id="rId2067" Type="http://schemas.openxmlformats.org/officeDocument/2006/relationships/hyperlink" Target="https://cdosuiteplus.us.bank-dns.com/Apps/DealMaintenance/Assets/AssetFacility_Transactions/Loans/AssetLoan_Transactions/Transactions/TransDetail.asp?parm=10759&amp;issue_trans_id=91599408&amp;" TargetMode="External"/><Relationship Id="rId2274" Type="http://schemas.openxmlformats.org/officeDocument/2006/relationships/hyperlink" Target="https://cdosuiteplus.us.bank-dns.com/Apps/DealMaintenance/Assets/AssetFacility_Transactions/FacilityTransactions/TransDetail.asp?parm=10759&amp;facility_trans_id=93992199&amp;" TargetMode="External"/><Relationship Id="rId2481" Type="http://schemas.openxmlformats.org/officeDocument/2006/relationships/hyperlink" Target="https://cdosuiteplus.us.bank-dns.com/Apps/DealMaintenance/Assets/AssetFacility_Transactions/Loans/AssetLoan_Transactions/Transactions/TransDetail.asp?parm=10759&amp;issue_trans_id=94578050&amp;" TargetMode="External"/><Relationship Id="rId3118" Type="http://schemas.openxmlformats.org/officeDocument/2006/relationships/hyperlink" Target="https://cdosuiteplus.us.bank-dns.com/Apps/DealMaintenance/Transactions/NonIssueTransactions/EntTransItem.asp?&amp;parm=10759&amp;ent_trans_id=2755967&amp;" TargetMode="External"/><Relationship Id="rId3325" Type="http://schemas.openxmlformats.org/officeDocument/2006/relationships/hyperlink" Target="https://cdosuiteplus.us.bank-dns.com/Apps/DealMaintenance/Assets/AssetFacility_Transactions/Loans/AssetLoan_Transactions/Transactions/TransDetail.asp?parm=10759&amp;issue_trans_id=111829144&amp;" TargetMode="External"/><Relationship Id="rId3532" Type="http://schemas.openxmlformats.org/officeDocument/2006/relationships/hyperlink" Target="https://cdosuiteplus.us.bank-dns.com/Apps/DealMaintenance/Assets/AssetFacility_Transactions/Loans/AssetLoan_Transactions/Transactions/TransDetail.asp?parm=10759&amp;issue_trans_id=111756836&amp;" TargetMode="External"/><Relationship Id="rId246" Type="http://schemas.openxmlformats.org/officeDocument/2006/relationships/hyperlink" Target="https://cdosuiteplus.us.bank-dns.com/Apps/DealMaintenance/Assets/AssetFacility_Transactions/FacilityTransactions/TransDetail.asp?parm=10759&amp;facility_trans_id=67166284&amp;" TargetMode="External"/><Relationship Id="rId453" Type="http://schemas.openxmlformats.org/officeDocument/2006/relationships/hyperlink" Target="https://cdosuiteplus.us.bank-dns.com/Apps/DealMaintenance/Assets/AssetFacility_Transactions/FacilityTransactions/TransDetail.asp?parm=10759&amp;facility_trans_id=71003553&amp;" TargetMode="External"/><Relationship Id="rId660" Type="http://schemas.openxmlformats.org/officeDocument/2006/relationships/hyperlink" Target="https://cdosuiteplus.us.bank-dns.com/Apps/DealMaintenance/Assets/AssetFacility_Transactions/FacilityTransactions/TransDetail.asp?parm=10759&amp;facility_trans_id=74618019&amp;" TargetMode="External"/><Relationship Id="rId1083" Type="http://schemas.openxmlformats.org/officeDocument/2006/relationships/hyperlink" Target="https://cdosuiteplus.us.bank-dns.com/Apps/DealMaintenance/Assets/AssetFacility_Transactions/FacilityTransactions/TransDetail.asp?parm=10759&amp;facility_trans_id=82539558&amp;" TargetMode="External"/><Relationship Id="rId1290" Type="http://schemas.openxmlformats.org/officeDocument/2006/relationships/hyperlink" Target="https://cdosuiteplus.us.bank-dns.com/Apps/DealMaintenance/Assets/AssetFacility_Transactions/FacilityTransactions/TransDetail.asp?parm=10759&amp;facility_trans_id=84601142&amp;" TargetMode="External"/><Relationship Id="rId2134" Type="http://schemas.openxmlformats.org/officeDocument/2006/relationships/hyperlink" Target="https://cdosuiteplus.us.bank-dns.com/Apps/DealMaintenance/Assets/AssetFacility_Transactions/FacilityTransactions/TransDetail.asp?parm=10759&amp;facility_trans_id=93068405&amp;" TargetMode="External"/><Relationship Id="rId2341" Type="http://schemas.openxmlformats.org/officeDocument/2006/relationships/hyperlink" Target="https://cdosuiteplus.us.bank-dns.com/Apps/DealMaintenance/Assets/AssetFacility_Transactions/FacilityTransactions/TransDetail.asp?parm=10759&amp;facility_trans_id=95487965&amp;" TargetMode="External"/><Relationship Id="rId106" Type="http://schemas.openxmlformats.org/officeDocument/2006/relationships/hyperlink" Target="https://cdosuiteplus.us.bank-dns.com/Apps/DealMaintenance/Assets/AssetFacility_Transactions/FacilityTransactions/TransDetail.asp?parm=10759&amp;facility_trans_id=64505624&amp;" TargetMode="External"/><Relationship Id="rId313" Type="http://schemas.openxmlformats.org/officeDocument/2006/relationships/hyperlink" Target="https://cdosuiteplus.us.bank-dns.com/Apps/DealMaintenance/Assets/AssetFacility_Transactions/FacilityTransactions/TransDetail.asp?parm=10759&amp;facility_trans_id=68218915&amp;" TargetMode="External"/><Relationship Id="rId1150" Type="http://schemas.openxmlformats.org/officeDocument/2006/relationships/hyperlink" Target="https://cdosuiteplus.us.bank-dns.com/Apps/DealMaintenance/Assets/AssetFacility_Transactions/Loans/AssetLoan_Transactions/Transactions/TransDetail.asp?parm=10759&amp;issue_trans_id=83549533&amp;" TargetMode="External"/><Relationship Id="rId4099" Type="http://schemas.openxmlformats.org/officeDocument/2006/relationships/hyperlink" Target="https://cdosuiteplus.us.bank-dns.com/Apps/DealMaintenance/Assets/AssetFacility_Transactions/FacilityTransactions/TransDetail.asp?parm=10759&amp;facility_trans_id=125366384&amp;" TargetMode="External"/><Relationship Id="rId520" Type="http://schemas.openxmlformats.org/officeDocument/2006/relationships/hyperlink" Target="https://cdosuiteplus.us.bank-dns.com/Apps/DealMaintenance/Assets/AssetFacility_Transactions/Loans/AssetLoan_Transactions/Transactions/TransDetail.asp?parm=10759&amp;issue_trans_id=71705198&amp;" TargetMode="External"/><Relationship Id="rId2201" Type="http://schemas.openxmlformats.org/officeDocument/2006/relationships/hyperlink" Target="https://cdosuiteplus.us.bank-dns.com/Apps/DealMaintenance/Assets/AssetFacility_Transactions/FacilityTransactions/TransDetail.asp?parm=10759&amp;facility_trans_id=94373278&amp;" TargetMode="External"/><Relationship Id="rId1010" Type="http://schemas.openxmlformats.org/officeDocument/2006/relationships/hyperlink" Target="https://cdosuiteplus.us.bank-dns.com/Apps/DealMaintenance/Assets/AssetFacility_Transactions/Loans/AssetLoan_Transactions/Transactions/TransDetail.asp?parm=10759&amp;issue_trans_id=80702960&amp;" TargetMode="External"/><Relationship Id="rId1967" Type="http://schemas.openxmlformats.org/officeDocument/2006/relationships/hyperlink" Target="https://cdosuiteplus.us.bank-dns.com/Apps/DealMaintenance/Assets/AssetFacility_Transactions/Loans/AssetLoan_Transactions/Transactions/TransDetail.asp?parm=10759&amp;issue_trans_id=90745518&amp;" TargetMode="External"/><Relationship Id="rId4166" Type="http://schemas.openxmlformats.org/officeDocument/2006/relationships/hyperlink" Target="https://cdosuiteplus.us.bank-dns.com/Apps/DealMaintenance/Assets/AssetFacility_Transactions/Loans/AssetLoan_Transactions/Transactions/TransDetail.asp?parm=10759&amp;issue_trans_id=123226364&amp;" TargetMode="External"/><Relationship Id="rId4026" Type="http://schemas.openxmlformats.org/officeDocument/2006/relationships/hyperlink" Target="https://cdosuiteplus.us.bank-dns.com/Apps/DealMaintenance/Transactions/NonIssueTransactions/EntTransItem.asp?&amp;parm=10759&amp;ent_trans_id=3056554&amp;" TargetMode="External"/><Relationship Id="rId3042" Type="http://schemas.openxmlformats.org/officeDocument/2006/relationships/hyperlink" Target="https://cdosuiteplus.us.bank-dns.com/Apps/DealMaintenance/Assets/AssetFacility_Transactions/FacilityTransactions/TransDetail.asp?parm=10759&amp;facility_trans_id=106166460&amp;" TargetMode="External"/><Relationship Id="rId3859" Type="http://schemas.openxmlformats.org/officeDocument/2006/relationships/hyperlink" Target="https://cdosuiteplus.us.bank-dns.com/Apps/DealMaintenance/Assets/AssetFacility_Transactions/FacilityTransactions/TransDetail.asp?parm=10759&amp;facility_trans_id=120744710&amp;" TargetMode="External"/><Relationship Id="rId2875" Type="http://schemas.openxmlformats.org/officeDocument/2006/relationships/hyperlink" Target="https://cdosuiteplus.us.bank-dns.com/Apps/DealMaintenance/Assets/AssetFacility_Transactions/FacilityTransactions/TransDetail.asp?parm=10759&amp;facility_trans_id=104239816&amp;" TargetMode="External"/><Relationship Id="rId3926" Type="http://schemas.openxmlformats.org/officeDocument/2006/relationships/hyperlink" Target="https://cdosuiteplus.us.bank-dns.com/Apps/DealMaintenance/Assets/AssetFacility_Transactions/Loans/AssetLoan_Transactions/Transactions/TransDetail.asp?parm=10759&amp;issue_trans_id=120861890&amp;" TargetMode="External"/><Relationship Id="rId847" Type="http://schemas.openxmlformats.org/officeDocument/2006/relationships/hyperlink" Target="https://cdosuiteplus.us.bank-dns.com/Apps/DealMaintenance/Assets/AssetFacility_Transactions/Loans/AssetLoan_Transactions/Transactions/TransDetail.asp?parm=10759&amp;issue_trans_id=75422260&amp;" TargetMode="External"/><Relationship Id="rId1477" Type="http://schemas.openxmlformats.org/officeDocument/2006/relationships/hyperlink" Target="https://cdosuiteplus.us.bank-dns.com/Apps/DealMaintenance/Assets/AssetFacility_Transactions/Loans/AssetLoan_Transactions/Transactions/TransDetail.asp?parm=10759&amp;issue_trans_id=82478387&amp;" TargetMode="External"/><Relationship Id="rId1891" Type="http://schemas.openxmlformats.org/officeDocument/2006/relationships/hyperlink" Target="https://cdosuiteplus.us.bank-dns.com/Apps/DealMaintenance/Assets/AssetFacility_Transactions/Loans/AssetLoan_Transactions/Transactions/TransDetail.asp?parm=10759&amp;issue_trans_id=89439248&amp;" TargetMode="External"/><Relationship Id="rId2528" Type="http://schemas.openxmlformats.org/officeDocument/2006/relationships/hyperlink" Target="https://cdosuiteplus.us.bank-dns.com/Apps/DealMaintenance/Assets/AssetFacility_Transactions/FacilityTransactions/TransDetail.asp?parm=10759&amp;facility_trans_id=97079367&amp;" TargetMode="External"/><Relationship Id="rId2942" Type="http://schemas.openxmlformats.org/officeDocument/2006/relationships/hyperlink" Target="https://cdosuiteplus.us.bank-dns.com/Apps/DealMaintenance/Assets/AssetFacility_Transactions/FacilityTransactions/TransDetail.asp?parm=10759&amp;facility_trans_id=105121006&amp;" TargetMode="External"/><Relationship Id="rId914" Type="http://schemas.openxmlformats.org/officeDocument/2006/relationships/hyperlink" Target="https://cdosuiteplus.us.bank-dns.com/Apps/DealMaintenance/Assets/AssetFacility_Transactions/Loans/AssetLoan_Transactions/Transactions/TransDetail.asp?parm=10759&amp;issue_trans_id=75890492&amp;" TargetMode="External"/><Relationship Id="rId1544" Type="http://schemas.openxmlformats.org/officeDocument/2006/relationships/hyperlink" Target="https://cdosuiteplus.us.bank-dns.com/Apps/DealMaintenance/Assets/AssetFacility_Transactions/Loans/AssetLoan_Transactions/Transactions/TransDetail.asp?parm=10759&amp;issue_trans_id=87105064&amp;" TargetMode="External"/><Relationship Id="rId1611" Type="http://schemas.openxmlformats.org/officeDocument/2006/relationships/hyperlink" Target="https://cdosuiteplus.us.bank-dns.com/Apps/DealMaintenance/Assets/AssetFacility_Transactions/Loans/AssetLoan_Transactions/Transactions/TransDetail.asp?parm=10759&amp;issue_trans_id=86760317&amp;" TargetMode="External"/><Relationship Id="rId3369" Type="http://schemas.openxmlformats.org/officeDocument/2006/relationships/hyperlink" Target="https://cdosuiteplus.us.bank-dns.com/Apps/DealMaintenance/Assets/AssetFacility_Transactions/FacilityTransactions/TransDetail.asp?parm=10759&amp;facility_trans_id=112691325&amp;" TargetMode="External"/><Relationship Id="rId2385" Type="http://schemas.openxmlformats.org/officeDocument/2006/relationships/hyperlink" Target="https://cdosuiteplus.us.bank-dns.com/Apps/DealMaintenance/Assets/AssetFacility_Transactions/Loans/AssetLoan_Transactions/Transactions/TransDetail.asp?parm=10759&amp;issue_trans_id=95247477&amp;" TargetMode="External"/><Relationship Id="rId3783" Type="http://schemas.openxmlformats.org/officeDocument/2006/relationships/hyperlink" Target="https://cdosuiteplus.us.bank-dns.com/Apps/DealMaintenance/Assets/AssetFacility_Transactions/Loans/AssetLoan_Transactions/Transactions/TransDetail.asp?parm=10759&amp;issue_trans_id=118795968&amp;" TargetMode="External"/><Relationship Id="rId357" Type="http://schemas.openxmlformats.org/officeDocument/2006/relationships/hyperlink" Target="https://cdosuiteplus.us.bank-dns.com/Apps/DealMaintenance/Assets/AssetFacility_Transactions/FacilityTransactions/TransDetail.asp?parm=10759&amp;facility_trans_id=69116199&amp;" TargetMode="External"/><Relationship Id="rId2038" Type="http://schemas.openxmlformats.org/officeDocument/2006/relationships/hyperlink" Target="https://cdosuiteplus.us.bank-dns.com/Apps/DealMaintenance/Assets/AssetFacility_Transactions/FacilityTransactions/TransDetail.asp?parm=10759&amp;facility_trans_id=92564115&amp;" TargetMode="External"/><Relationship Id="rId3436" Type="http://schemas.openxmlformats.org/officeDocument/2006/relationships/hyperlink" Target="https://cdosuiteplus.us.bank-dns.com/Apps/DealMaintenance/Assets/AssetFacility_Transactions/Loans/AssetLoan_Transactions/Transactions/TransDetail.asp?parm=10759&amp;issue_trans_id=113905847&amp;" TargetMode="External"/><Relationship Id="rId3850" Type="http://schemas.openxmlformats.org/officeDocument/2006/relationships/hyperlink" Target="https://cdosuiteplus.us.bank-dns.com/Apps/DealMaintenance/Assets/AssetFacility_Transactions/Loans/AssetLoan_Transactions/Transactions/TransDetail.asp?parm=10759&amp;issue_trans_id=116092588&amp;" TargetMode="External"/><Relationship Id="rId771" Type="http://schemas.openxmlformats.org/officeDocument/2006/relationships/hyperlink" Target="https://cdosuiteplus.us.bank-dns.com/Apps/DealMaintenance/Assets/AssetFacility_Transactions/FacilityTransactions/TransDetail.asp?parm=10759&amp;facility_trans_id=77595879&amp;" TargetMode="External"/><Relationship Id="rId2452" Type="http://schemas.openxmlformats.org/officeDocument/2006/relationships/hyperlink" Target="https://cdosuiteplus.us.bank-dns.com/Apps/DealMaintenance/Assets/AssetFacility_Transactions/Loans/AssetLoan_Transactions/Transactions/TransDetail.asp?parm=10759&amp;issue_trans_id=86044243&amp;" TargetMode="External"/><Relationship Id="rId3503" Type="http://schemas.openxmlformats.org/officeDocument/2006/relationships/hyperlink" Target="https://cdosuiteplus.us.bank-dns.com/Apps/DealMaintenance/Assets/AssetFacility_Transactions/Loans/AssetLoan_Transactions/Transactions/TransDetail.asp?parm=10759&amp;issue_trans_id=115756373&amp;" TargetMode="External"/><Relationship Id="rId424" Type="http://schemas.openxmlformats.org/officeDocument/2006/relationships/hyperlink" Target="https://cdosuiteplus.us.bank-dns.com/Apps/DealMaintenance/Assets/AssetFacility_Transactions/Loans/AssetLoan_Transactions/Transactions/TransDetail.asp?parm=10759&amp;issue_trans_id=68130816&amp;" TargetMode="External"/><Relationship Id="rId1054" Type="http://schemas.openxmlformats.org/officeDocument/2006/relationships/hyperlink" Target="https://cdosuiteplus.us.bank-dns.com/Apps/DealMaintenance/Assets/AssetFacility_Transactions/FacilityTransactions/TransDetail.asp?parm=10759&amp;facility_trans_id=82478370&amp;" TargetMode="External"/><Relationship Id="rId2105" Type="http://schemas.openxmlformats.org/officeDocument/2006/relationships/hyperlink" Target="https://cdosuiteplus.us.bank-dns.com/Apps/DealMaintenance/Assets/AssetFacility_Transactions/Loans/AssetLoan_Transactions/Transactions/TransDetail.asp?parm=10759&amp;issue_trans_id=91557258&amp;" TargetMode="External"/><Relationship Id="rId1121" Type="http://schemas.openxmlformats.org/officeDocument/2006/relationships/hyperlink" Target="https://cdosuiteplus.us.bank-dns.com/Apps/DealMaintenance/Assets/AssetFacility_Transactions/Loans/AssetLoan_Transactions/Transactions/TransDetail.asp?parm=10759&amp;issue_trans_id=81970557&amp;" TargetMode="External"/><Relationship Id="rId4277" Type="http://schemas.openxmlformats.org/officeDocument/2006/relationships/hyperlink" Target="https://cdosuiteplus.us.bank-dns.com/Apps/DealMaintenance/Assets/AssetFacility_Transactions/FacilityTransactions/TransDetail.asp?parm=10759&amp;facility_trans_id=127715710&amp;" TargetMode="External"/><Relationship Id="rId3293" Type="http://schemas.openxmlformats.org/officeDocument/2006/relationships/hyperlink" Target="https://cdosuiteplus.us.bank-dns.com/Apps/DealMaintenance/Assets/AssetFacility_Transactions/Loans/AssetLoan_Transactions/Transactions/TransDetail.asp?parm=10759&amp;issue_trans_id=108350674&amp;" TargetMode="External"/><Relationship Id="rId1938" Type="http://schemas.openxmlformats.org/officeDocument/2006/relationships/hyperlink" Target="https://cdosuiteplus.us.bank-dns.com/Apps/DealMaintenance/Assets/AssetFacility_Transactions/Loans/AssetLoan_Transactions/Transactions/TransDetail.asp?parm=10759&amp;issue_trans_id=79424664&amp;" TargetMode="External"/><Relationship Id="rId3360" Type="http://schemas.openxmlformats.org/officeDocument/2006/relationships/hyperlink" Target="https://cdosuiteplus.us.bank-dns.com/Apps/DealMaintenance/Assets/AssetFacility_Transactions/Loans/AssetLoan_Transactions/Transactions/TransDetail.asp?parm=10759&amp;issue_trans_id=111409557&amp;" TargetMode="External"/><Relationship Id="rId281" Type="http://schemas.openxmlformats.org/officeDocument/2006/relationships/hyperlink" Target="https://cdosuiteplus.us.bank-dns.com/Apps/DealMaintenance/Assets/AssetFacility_Transactions/FacilityTransactions/TransDetail.asp?parm=10759&amp;facility_trans_id=67457666&amp;" TargetMode="External"/><Relationship Id="rId3013" Type="http://schemas.openxmlformats.org/officeDocument/2006/relationships/hyperlink" Target="https://cdosuiteplus.us.bank-dns.com/Apps/DealMaintenance/Assets/AssetFacility_Transactions/FacilityTransactions/TransDetail.asp?parm=10759&amp;facility_trans_id=106057722&amp;" TargetMode="External"/><Relationship Id="rId2779" Type="http://schemas.openxmlformats.org/officeDocument/2006/relationships/hyperlink" Target="https://cdosuiteplus.us.bank-dns.com/Apps/DealMaintenance/Transactions/NonIssueTransactions/EntTransItem.asp?&amp;parm=10759&amp;ent_trans_id=2634104&amp;" TargetMode="External"/><Relationship Id="rId1795" Type="http://schemas.openxmlformats.org/officeDocument/2006/relationships/hyperlink" Target="https://cdosuiteplus.us.bank-dns.com/Apps/DealMaintenance/Assets/AssetFacility_Transactions/FacilityTransactions/TransDetail.asp?parm=10759&amp;facility_trans_id=89889209&amp;" TargetMode="External"/><Relationship Id="rId2846" Type="http://schemas.openxmlformats.org/officeDocument/2006/relationships/hyperlink" Target="https://cdosuiteplus.us.bank-dns.com/Apps/DealMaintenance/Assets/AssetFacility_Transactions/Loans/AssetLoan_Transactions/Transactions/TransDetail.asp?parm=10759&amp;issue_trans_id=101964291&amp;" TargetMode="External"/><Relationship Id="rId87" Type="http://schemas.openxmlformats.org/officeDocument/2006/relationships/hyperlink" Target="https://cdosuiteplus.us.bank-dns.com/Apps/DealMaintenance/Assets/AssetFacility_Transactions/FacilityTransactions/TransDetail.asp?parm=10759&amp;facility_trans_id=64664144&amp;" TargetMode="External"/><Relationship Id="rId818" Type="http://schemas.openxmlformats.org/officeDocument/2006/relationships/hyperlink" Target="https://cdosuiteplus.us.bank-dns.com/Apps/DealMaintenance/Assets/AssetFacility_Transactions/FacilityTransactions/TransDetail.asp?parm=10759&amp;facility_trans_id=78536781&amp;" TargetMode="External"/><Relationship Id="rId1448" Type="http://schemas.openxmlformats.org/officeDocument/2006/relationships/hyperlink" Target="https://cdosuiteplus.us.bank-dns.com/Apps/DealMaintenance/Assets/AssetFacility_Transactions/FacilityTransactions/TransDetail.asp?parm=10759&amp;facility_trans_id=86613841&amp;" TargetMode="External"/><Relationship Id="rId1862" Type="http://schemas.openxmlformats.org/officeDocument/2006/relationships/hyperlink" Target="https://cdosuiteplus.us.bank-dns.com/Apps/DealMaintenance/Assets/AssetFacility_Transactions/FacilityTransactions/TransDetail.asp?parm=10759&amp;facility_trans_id=90346172&amp;" TargetMode="External"/><Relationship Id="rId2913" Type="http://schemas.openxmlformats.org/officeDocument/2006/relationships/hyperlink" Target="https://cdosuiteplus.us.bank-dns.com/Apps/DealMaintenance/Assets/AssetFacility_Transactions/Loans/AssetLoan_Transactions/Transactions/TransDetail.asp?parm=10759&amp;issue_trans_id=100766929&amp;" TargetMode="External"/><Relationship Id="rId1515" Type="http://schemas.openxmlformats.org/officeDocument/2006/relationships/hyperlink" Target="https://cdosuiteplus.us.bank-dns.com/Apps/DealMaintenance/Assets/AssetFacility_Transactions/Loans/AssetLoan_Transactions/Transactions/TransDetail.asp?parm=10759&amp;issue_trans_id=86206092&amp;" TargetMode="External"/><Relationship Id="rId3687" Type="http://schemas.openxmlformats.org/officeDocument/2006/relationships/hyperlink" Target="https://cdosuiteplus.us.bank-dns.com/Apps/DealMaintenance/Assets/AssetFacility_Transactions/Loans/AssetLoan_Transactions/Transactions/TransDetail.asp?parm=10759&amp;issue_trans_id=117755831&amp;" TargetMode="External"/><Relationship Id="rId2289" Type="http://schemas.openxmlformats.org/officeDocument/2006/relationships/hyperlink" Target="https://cdosuiteplus.us.bank-dns.com/Apps/DealMaintenance/Assets/AssetFacility_Transactions/Loans/AssetLoan_Transactions/Transactions/TransDetail.asp?parm=10759&amp;issue_trans_id=94627864&amp;" TargetMode="External"/><Relationship Id="rId3754" Type="http://schemas.openxmlformats.org/officeDocument/2006/relationships/hyperlink" Target="https://cdosuiteplus.us.bank-dns.com/Apps/DealMaintenance/Transactions/CashAccountTransfer/AccTransferMainItem.asp?action=LINK&amp;parm=10759&amp;transf_id=603101&amp;" TargetMode="External"/><Relationship Id="rId675" Type="http://schemas.openxmlformats.org/officeDocument/2006/relationships/hyperlink" Target="https://cdosuiteplus.us.bank-dns.com/Apps/DealMaintenance/Assets/AssetFacility_Transactions/Loans/AssetLoan_Transactions/Transactions/TransDetail.asp?parm=10759&amp;issue_trans_id=72395916&amp;" TargetMode="External"/><Relationship Id="rId2356" Type="http://schemas.openxmlformats.org/officeDocument/2006/relationships/hyperlink" Target="https://cdosuiteplus.us.bank-dns.com/Apps/DealMaintenance/Assets/AssetFacility_Transactions/Loans/AssetLoan_Transactions/Transactions/TransDetail.asp?parm=10759&amp;issue_trans_id=95128082&amp;" TargetMode="External"/><Relationship Id="rId2770" Type="http://schemas.openxmlformats.org/officeDocument/2006/relationships/hyperlink" Target="https://cdosuiteplus.us.bank-dns.com/Apps/DealMaintenance/Assets/AssetFacility_Transactions/Loans/AssetLoan_Transactions/Transactions/TransDetail.asp?parm=10759&amp;issue_trans_id=98417295&amp;" TargetMode="External"/><Relationship Id="rId3407" Type="http://schemas.openxmlformats.org/officeDocument/2006/relationships/hyperlink" Target="https://cdosuiteplus.us.bank-dns.com/Apps/DealMaintenance/Transactions/NonIssueTransactions/EntTransItem.asp?&amp;parm=10759&amp;ent_trans_id=2864765&amp;" TargetMode="External"/><Relationship Id="rId3821" Type="http://schemas.openxmlformats.org/officeDocument/2006/relationships/hyperlink" Target="https://cdosuiteplus.us.bank-dns.com/Apps/DealMaintenance/Assets/AssetFacility_Transactions/FacilityTransactions/TransDetail.asp?parm=10759&amp;facility_trans_id=120553078&amp;" TargetMode="External"/><Relationship Id="rId328" Type="http://schemas.openxmlformats.org/officeDocument/2006/relationships/hyperlink" Target="https://cdosuiteplus.us.bank-dns.com/Apps/DealMaintenance/Assets/AssetFacility_Transactions/Loans/AssetLoan_Transactions/Transactions/TransDetail.asp?parm=10759&amp;issue_trans_id=67129444&amp;" TargetMode="External"/><Relationship Id="rId742" Type="http://schemas.openxmlformats.org/officeDocument/2006/relationships/hyperlink" Target="https://cdosuiteplus.us.bank-dns.com/Apps/DealMaintenance/Assets/AssetFacility_Transactions/Loans/AssetLoan_Transactions/Transactions/TransDetail.asp?parm=10759&amp;issue_trans_id=77596367&amp;" TargetMode="External"/><Relationship Id="rId1372" Type="http://schemas.openxmlformats.org/officeDocument/2006/relationships/hyperlink" Target="https://cdosuiteplus.us.bank-dns.com/Apps/DealMaintenance/Assets/AssetFacility_Transactions/Loans/AssetLoan_Transactions/Transactions/TransDetail.asp?parm=10759&amp;issue_trans_id=83451007&amp;" TargetMode="External"/><Relationship Id="rId2009" Type="http://schemas.openxmlformats.org/officeDocument/2006/relationships/hyperlink" Target="https://cdosuiteplus.us.bank-dns.com/Apps/DealMaintenance/Assets/AssetFacility_Transactions/FacilityTransactions/TransDetail.asp?parm=10759&amp;facility_trans_id=91977661&amp;" TargetMode="External"/><Relationship Id="rId2423" Type="http://schemas.openxmlformats.org/officeDocument/2006/relationships/hyperlink" Target="https://cdosuiteplus.us.bank-dns.com/Apps/DealMaintenance/Assets/AssetFacility_Transactions/Loans/AssetLoan_Transactions/Transactions/TransDetail.asp?parm=10759&amp;issue_trans_id=92430475&amp;" TargetMode="External"/><Relationship Id="rId1025" Type="http://schemas.openxmlformats.org/officeDocument/2006/relationships/hyperlink" Target="https://cdosuiteplus.us.bank-dns.com/Apps/DealMaintenance/Assets/AssetFacility_Transactions/FacilityTransactions/TransDetail.asp?parm=10759&amp;facility_trans_id=82001388&amp;" TargetMode="External"/><Relationship Id="rId3197" Type="http://schemas.openxmlformats.org/officeDocument/2006/relationships/hyperlink" Target="https://cdosuiteplus.us.bank-dns.com/Apps/DealMaintenance/Transactions/CashAccountTransfer/AccTransferMainItem.asp?action=LINK&amp;parm=10759&amp;transf_id=566290&amp;" TargetMode="External"/><Relationship Id="rId4248" Type="http://schemas.openxmlformats.org/officeDocument/2006/relationships/hyperlink" Target="https://cdosuiteplus.us.bank-dns.com/Apps/DealMaintenance/Assets/AssetFacility_Transactions/Loans/AssetLoan_Transactions/Transactions/TransDetail.asp?parm=10759&amp;issue_trans_id=125781037&amp;" TargetMode="External"/><Relationship Id="rId185" Type="http://schemas.openxmlformats.org/officeDocument/2006/relationships/hyperlink" Target="https://cdosuiteplus.us.bank-dns.com/Apps/DealMaintenance/Assets/AssetFacility_Transactions/Loans/AssetLoan_Transactions/Transactions/TransDetail.asp?parm=10759&amp;issue_trans_id=64267594&amp;" TargetMode="External"/><Relationship Id="rId1909" Type="http://schemas.openxmlformats.org/officeDocument/2006/relationships/hyperlink" Target="https://cdosuiteplus.us.bank-dns.com/Apps/DealMaintenance/Assets/AssetFacility_Transactions/Loans/AssetLoan_Transactions/Transactions/TransDetail.asp?parm=10759&amp;issue_trans_id=90893368&amp;" TargetMode="External"/><Relationship Id="rId3264" Type="http://schemas.openxmlformats.org/officeDocument/2006/relationships/hyperlink" Target="https://cdosuiteplus.us.bank-dns.com/Apps/DealMaintenance/Assets/AssetFacility_Transactions/FacilityTransactions/TransDetail.asp?parm=10759&amp;facility_trans_id=110589225&amp;" TargetMode="External"/><Relationship Id="rId4315" Type="http://schemas.openxmlformats.org/officeDocument/2006/relationships/hyperlink" Target="https://cdosuiteplus.us.bank-dns.com/Apps/DealMaintenance/Assets/AssetFacility_Transactions/Loans/AssetLoan_Transactions/Transactions/TransDetail.asp?parm=10759&amp;issue_trans_id=127350729&amp;" TargetMode="External"/><Relationship Id="rId2280" Type="http://schemas.openxmlformats.org/officeDocument/2006/relationships/hyperlink" Target="https://cdosuiteplus.us.bank-dns.com/Apps/DealMaintenance/Assets/AssetFacility_Transactions/Loans/AssetLoan_Transactions/Transactions/TransDetail.asp?parm=10759&amp;issue_trans_id=91662514&amp;" TargetMode="External"/><Relationship Id="rId3331" Type="http://schemas.openxmlformats.org/officeDocument/2006/relationships/hyperlink" Target="https://cdosuiteplus.us.bank-dns.com/Apps/DealMaintenance/Assets/AssetFacility_Transactions/Loans/AssetLoan_Transactions/Transactions/TransDetail.asp?parm=10759&amp;issue_trans_id=81859596&amp;" TargetMode="External"/><Relationship Id="rId252" Type="http://schemas.openxmlformats.org/officeDocument/2006/relationships/hyperlink" Target="https://cdosuiteplus.us.bank-dns.com/Apps/DealMaintenance/Transactions/NonIssueTransactions/EntTransItem.asp?&amp;parm=10759&amp;ent_trans_id=1940920&amp;" TargetMode="External"/><Relationship Id="rId1699" Type="http://schemas.openxmlformats.org/officeDocument/2006/relationships/hyperlink" Target="https://cdosuiteplus.us.bank-dns.com/Apps/DealMaintenance/Assets/AssetFacility_Transactions/Loans/AssetLoan_Transactions/Transactions/TransDetail.asp?parm=10759&amp;issue_trans_id=86531224&amp;" TargetMode="External"/><Relationship Id="rId2000" Type="http://schemas.openxmlformats.org/officeDocument/2006/relationships/hyperlink" Target="https://cdosuiteplus.us.bank-dns.com/Apps/DealMaintenance/Assets/AssetFacility_Transactions/Loans/AssetLoan_Transactions/Transactions/TransDetail.asp?parm=10759&amp;issue_trans_id=88020744&amp;" TargetMode="External"/><Relationship Id="rId4172" Type="http://schemas.openxmlformats.org/officeDocument/2006/relationships/hyperlink" Target="https://cdosuiteplus.us.bank-dns.com/Apps/DealMaintenance/Assets/AssetFacility_Transactions/Loans/AssetLoan_Transactions/Transactions/TransDetail.asp?parm=10759&amp;issue_trans_id=124371628&amp;" TargetMode="External"/><Relationship Id="rId1766" Type="http://schemas.openxmlformats.org/officeDocument/2006/relationships/hyperlink" Target="https://cdosuiteplus.us.bank-dns.com/Apps/DealMaintenance/Assets/AssetFacility_Transactions/Loans/AssetLoan_Transactions/Transactions/TransDetail.asp?parm=10759&amp;issue_trans_id=88028794&amp;" TargetMode="External"/><Relationship Id="rId2817" Type="http://schemas.openxmlformats.org/officeDocument/2006/relationships/hyperlink" Target="https://cdosuiteplus.us.bank-dns.com/Apps/DealMaintenance/Assets/AssetFacility_Transactions/Loans/AssetLoan_Transactions/Transactions/TransDetail.asp?parm=10759&amp;issue_trans_id=101108975&amp;" TargetMode="External"/><Relationship Id="rId58" Type="http://schemas.openxmlformats.org/officeDocument/2006/relationships/hyperlink" Target="https://cdosuiteplus.us.bank-dns.com/Apps/DealMaintenance/Assets/AssetFacility_Transactions/FacilityTransactions/TransDetail.asp?parm=10759&amp;facility_trans_id=63965897&amp;" TargetMode="External"/><Relationship Id="rId1419" Type="http://schemas.openxmlformats.org/officeDocument/2006/relationships/hyperlink" Target="https://cdosuiteplus.us.bank-dns.com/Apps/DealMaintenance/Assets/AssetFacility_Transactions/Loans/AssetLoan_Transactions/Transactions/TransDetail.asp?parm=10759&amp;issue_trans_id=83078914&amp;" TargetMode="External"/><Relationship Id="rId1833" Type="http://schemas.openxmlformats.org/officeDocument/2006/relationships/hyperlink" Target="https://cdosuiteplus.us.bank-dns.com/Apps/DealMaintenance/Assets/AssetFacility_Transactions/Loans/AssetLoan_Transactions/Transactions/TransDetail.asp?parm=10759&amp;issue_trans_id=85700938&amp;" TargetMode="External"/><Relationship Id="rId1900" Type="http://schemas.openxmlformats.org/officeDocument/2006/relationships/hyperlink" Target="https://cdosuiteplus.us.bank-dns.com/Apps/DealMaintenance/Assets/AssetFacility_Transactions/Loans/AssetLoan_Transactions/Transactions/TransDetail.asp?parm=10759&amp;issue_trans_id=90805257&amp;" TargetMode="External"/><Relationship Id="rId3658" Type="http://schemas.openxmlformats.org/officeDocument/2006/relationships/hyperlink" Target="https://cdosuiteplus.us.bank-dns.com/Apps/DealMaintenance/Assets/AssetFacility_Transactions/Loans/AssetLoan_Transactions/Transactions/TransDetail.asp?parm=10759&amp;issue_trans_id=116106193&amp;" TargetMode="External"/><Relationship Id="rId579" Type="http://schemas.openxmlformats.org/officeDocument/2006/relationships/hyperlink" Target="https://cdosuiteplus.us.bank-dns.com/Apps/DealMaintenance/Transactions/NonIssueTransactions/EntTransItem.asp?&amp;parm=10759&amp;ent_trans_id=2079467&amp;" TargetMode="External"/><Relationship Id="rId993" Type="http://schemas.openxmlformats.org/officeDocument/2006/relationships/hyperlink" Target="https://cdosuiteplus.us.bank-dns.com/Apps/DealMaintenance/Assets/AssetFacility_Transactions/FacilityTransactions/TransDetail.asp?parm=10759&amp;facility_trans_id=81326521&amp;" TargetMode="External"/><Relationship Id="rId2674" Type="http://schemas.openxmlformats.org/officeDocument/2006/relationships/hyperlink" Target="https://cdosuiteplus.us.bank-dns.com/Apps/DealMaintenance/Assets/AssetFacility_Transactions/FacilityTransactions/TransDetail.asp?parm=10759&amp;facility_trans_id=100791555&amp;" TargetMode="External"/><Relationship Id="rId646" Type="http://schemas.openxmlformats.org/officeDocument/2006/relationships/hyperlink" Target="https://cdosuiteplus.us.bank-dns.com/Apps/DealMaintenance/Assets/AssetFacility_Transactions/Loans/AssetLoan_Transactions/Transactions/TransDetail.asp?parm=10759&amp;issue_trans_id=71442609&amp;" TargetMode="External"/><Relationship Id="rId1276" Type="http://schemas.openxmlformats.org/officeDocument/2006/relationships/hyperlink" Target="https://cdosuiteplus.us.bank-dns.com/Apps/DealMaintenance/Assets/AssetFacility_Transactions/Loans/AssetLoan_Transactions/Transactions/TransDetail.asp?parm=10759&amp;issue_trans_id=83998180&amp;" TargetMode="External"/><Relationship Id="rId2327" Type="http://schemas.openxmlformats.org/officeDocument/2006/relationships/hyperlink" Target="https://cdosuiteplus.us.bank-dns.com/Apps/DealMaintenance/Assets/AssetFacility_Transactions/FacilityTransactions/TransDetail.asp?parm=10759&amp;facility_trans_id=94723442&amp;" TargetMode="External"/><Relationship Id="rId3725" Type="http://schemas.openxmlformats.org/officeDocument/2006/relationships/hyperlink" Target="https://cdosuiteplus.us.bank-dns.com/Apps/DealMaintenance/Assets/AssetFacility_Transactions/FacilityTransactions/TransDetail.asp?parm=10759&amp;facility_trans_id=118774700&amp;" TargetMode="External"/><Relationship Id="rId1690" Type="http://schemas.openxmlformats.org/officeDocument/2006/relationships/hyperlink" Target="https://cdosuiteplus.us.bank-dns.com/Apps/DealMaintenance/Assets/AssetFacility_Transactions/Loans/AssetLoan_Transactions/Transactions/TransDetail.asp?parm=10759&amp;issue_trans_id=84891603&amp;" TargetMode="External"/><Relationship Id="rId2741" Type="http://schemas.openxmlformats.org/officeDocument/2006/relationships/hyperlink" Target="https://cdosuiteplus.us.bank-dns.com/Apps/DealMaintenance/Assets/AssetFacility_Transactions/Loans/AssetLoan_Transactions/Transactions/TransDetail.asp?parm=10759&amp;issue_trans_id=100714880&amp;" TargetMode="External"/><Relationship Id="rId713" Type="http://schemas.openxmlformats.org/officeDocument/2006/relationships/hyperlink" Target="https://cdosuiteplus.us.bank-dns.com/Apps/DealMaintenance/Assets/AssetFacility_Transactions/Loans/AssetLoan_Transactions/Transactions/TransDetail.asp?parm=10759&amp;issue_trans_id=77129590&amp;" TargetMode="External"/><Relationship Id="rId1343" Type="http://schemas.openxmlformats.org/officeDocument/2006/relationships/hyperlink" Target="https://cdosuiteplus.us.bank-dns.com/Apps/DealMaintenance/Assets/AssetFacility_Transactions/FacilityTransactions/TransDetail.asp?parm=10759&amp;facility_trans_id=85890248&amp;" TargetMode="External"/><Relationship Id="rId1410" Type="http://schemas.openxmlformats.org/officeDocument/2006/relationships/hyperlink" Target="https://cdosuiteplus.us.bank-dns.com/Apps/DealMaintenance/Assets/AssetFacility_Transactions/Loans/AssetLoan_Transactions/Transactions/TransDetail.asp?parm=10759&amp;issue_trans_id=85926092&amp;" TargetMode="External"/><Relationship Id="rId3168" Type="http://schemas.openxmlformats.org/officeDocument/2006/relationships/hyperlink" Target="https://cdosuiteplus.us.bank-dns.com/Apps/DealMaintenance/Assets/AssetFacility_Transactions/Loans/AssetLoan_Transactions/Transactions/TransDetail.asp?parm=10759&amp;issue_trans_id=107732211&amp;" TargetMode="External"/><Relationship Id="rId3582" Type="http://schemas.openxmlformats.org/officeDocument/2006/relationships/hyperlink" Target="https://cdosuiteplus.us.bank-dns.com/Apps/DealMaintenance/Transactions/NonIssueTransactions/EntTransItem.asp?&amp;parm=10759&amp;ent_trans_id=2898289&amp;" TargetMode="External"/><Relationship Id="rId4219" Type="http://schemas.openxmlformats.org/officeDocument/2006/relationships/hyperlink" Target="https://cdosuiteplus.us.bank-dns.com/Apps/DealMaintenance/Assets/AssetFacility_Transactions/Loans/AssetLoan_Transactions/Transactions/TransDetail.asp?parm=10759&amp;issue_trans_id=125066379&amp;" TargetMode="External"/><Relationship Id="rId2184" Type="http://schemas.openxmlformats.org/officeDocument/2006/relationships/hyperlink" Target="https://cdosuiteplus.us.bank-dns.com/Apps/DealMaintenance/Assets/AssetFacility_Transactions/FacilityTransactions/TransDetail.asp?parm=10759&amp;facility_trans_id=93979211&amp;" TargetMode="External"/><Relationship Id="rId3235" Type="http://schemas.openxmlformats.org/officeDocument/2006/relationships/hyperlink" Target="https://cdosuiteplus.us.bank-dns.com/Apps/DealMaintenance/Assets/AssetFacility_Transactions/FacilityTransactions/TransDetail.asp?parm=10759&amp;facility_trans_id=110153857&amp;" TargetMode="External"/><Relationship Id="rId156" Type="http://schemas.openxmlformats.org/officeDocument/2006/relationships/hyperlink" Target="https://cdosuiteplus.us.bank-dns.com/Apps/DealMaintenance/Assets/AssetFacility_Transactions/FacilityTransactions/TransDetail.asp?parm=10759&amp;facility_trans_id=66001860&amp;" TargetMode="External"/><Relationship Id="rId570" Type="http://schemas.openxmlformats.org/officeDocument/2006/relationships/hyperlink" Target="https://cdosuiteplus.us.bank-dns.com/Apps/DealMaintenance/Transactions/NonIssueTransactions/EntTransItem.asp?&amp;parm=10759&amp;ent_trans_id=2076935&amp;" TargetMode="External"/><Relationship Id="rId2251" Type="http://schemas.openxmlformats.org/officeDocument/2006/relationships/hyperlink" Target="https://cdosuiteplus.us.bank-dns.com/Apps/DealMaintenance/Assets/AssetFacility_Transactions/Loans/AssetLoan_Transactions/Transactions/TransDetail.asp?parm=10759&amp;issue_trans_id=94405002&amp;" TargetMode="External"/><Relationship Id="rId3302" Type="http://schemas.openxmlformats.org/officeDocument/2006/relationships/hyperlink" Target="https://cdosuiteplus.us.bank-dns.com/Apps/DealMaintenance/Assets/AssetFacility_Transactions/FacilityTransactions/TransDetail.asp?parm=10759&amp;facility_trans_id=111261488&amp;" TargetMode="External"/><Relationship Id="rId223" Type="http://schemas.openxmlformats.org/officeDocument/2006/relationships/hyperlink" Target="https://cdosuiteplus.us.bank-dns.com/Apps/DealMaintenance/Assets/AssetFacility_Transactions/FacilityTransactions/TransDetail.asp?parm=10759&amp;facility_trans_id=66367943&amp;" TargetMode="External"/><Relationship Id="rId4076" Type="http://schemas.openxmlformats.org/officeDocument/2006/relationships/hyperlink" Target="https://cdosuiteplus.us.bank-dns.com/Apps/DealMaintenance/Assets/AssetFacility_Transactions/Loans/AssetLoan_Transactions/Transactions/TransDetail.asp?parm=10759&amp;issue_trans_id=123459621&amp;" TargetMode="External"/><Relationship Id="rId1737" Type="http://schemas.openxmlformats.org/officeDocument/2006/relationships/hyperlink" Target="https://cdosuiteplus.us.bank-dns.com/Apps/DealMaintenance/Assets/AssetFacility_Transactions/FacilityTransactions/TransDetail.asp?parm=10759&amp;facility_trans_id=89026984&amp;" TargetMode="External"/><Relationship Id="rId3092" Type="http://schemas.openxmlformats.org/officeDocument/2006/relationships/hyperlink" Target="https://cdosuiteplus.us.bank-dns.com/Apps/DealMaintenance/Assets/AssetFacility_Transactions/FacilityTransactions/TransDetail.asp?parm=10759&amp;facility_trans_id=107699618&amp;" TargetMode="External"/><Relationship Id="rId4143" Type="http://schemas.openxmlformats.org/officeDocument/2006/relationships/hyperlink" Target="https://cdosuiteplus.us.bank-dns.com/Apps/DealMaintenance/Assets/AssetFacility_Transactions/Loans/AssetLoan_Transactions/Transactions/TransDetail.asp?parm=10759&amp;issue_trans_id=123380402&amp;" TargetMode="External"/><Relationship Id="rId29" Type="http://schemas.openxmlformats.org/officeDocument/2006/relationships/hyperlink" Target="https://cdosuiteplus.us.bank-dns.com/Apps/DealMaintenance/Assets/AssetFacility_Transactions/Loans/AssetLoan_Transactions/Transactions/TransDetail.asp?parm=10759&amp;issue_trans_id=63292286&amp;" TargetMode="External"/><Relationship Id="rId4210" Type="http://schemas.openxmlformats.org/officeDocument/2006/relationships/hyperlink" Target="https://cdosuiteplus.us.bank-dns.com/Apps/DealMaintenance/Assets/AssetFacility_Transactions/FacilityTransactions/TransDetail.asp?parm=10759&amp;facility_trans_id=125579272&amp;" TargetMode="External"/><Relationship Id="rId1804" Type="http://schemas.openxmlformats.org/officeDocument/2006/relationships/hyperlink" Target="https://cdosuiteplus.us.bank-dns.com/Apps/DealMaintenance/Assets/AssetFacility_Transactions/FacilityTransactions/TransDetail.asp?parm=10759&amp;facility_trans_id=89839915&amp;" TargetMode="External"/><Relationship Id="rId3976" Type="http://schemas.openxmlformats.org/officeDocument/2006/relationships/hyperlink" Target="https://cdosuiteplus.us.bank-dns.com/Apps/DealMaintenance/Assets/AssetFacility_Transactions/FacilityTransactions/TransDetail.asp?parm=10759&amp;facility_trans_id=122495518&amp;" TargetMode="External"/><Relationship Id="rId897" Type="http://schemas.openxmlformats.org/officeDocument/2006/relationships/hyperlink" Target="https://cdosuiteplus.us.bank-dns.com/Apps/DealMaintenance/Assets/AssetFacility_Transactions/Loans/AssetLoan_Transactions/Transactions/TransDetail.asp?parm=10759&amp;issue_trans_id=70439686&amp;" TargetMode="External"/><Relationship Id="rId2578" Type="http://schemas.openxmlformats.org/officeDocument/2006/relationships/hyperlink" Target="https://cdosuiteplus.us.bank-dns.com/Apps/DealMaintenance/Assets/AssetFacility_Transactions/Loans/AssetLoan_Transactions/Transactions/TransDetail.asp?parm=10759&amp;issue_trans_id=94270542&amp;" TargetMode="External"/><Relationship Id="rId2992" Type="http://schemas.openxmlformats.org/officeDocument/2006/relationships/hyperlink" Target="https://cdosuiteplus.us.bank-dns.com/Apps/DealMaintenance/Assets/AssetFacility_Transactions/Loans/AssetLoan_Transactions/Transactions/TransDetail.asp?parm=10759&amp;issue_trans_id=105575404&amp;" TargetMode="External"/><Relationship Id="rId3629" Type="http://schemas.openxmlformats.org/officeDocument/2006/relationships/hyperlink" Target="https://cdosuiteplus.us.bank-dns.com/Apps/DealMaintenance/Assets/AssetFacility_Transactions/FacilityTransactions/TransDetail.asp?parm=10759&amp;facility_trans_id=116827741&amp;" TargetMode="External"/><Relationship Id="rId964" Type="http://schemas.openxmlformats.org/officeDocument/2006/relationships/hyperlink" Target="https://cdosuiteplus.us.bank-dns.com/Apps/DealMaintenance/Transactions/NonIssueTransactions/EntTransItem.asp?&amp;parm=10759&amp;ent_trans_id=2226852&amp;" TargetMode="External"/><Relationship Id="rId1594" Type="http://schemas.openxmlformats.org/officeDocument/2006/relationships/hyperlink" Target="https://cdosuiteplus.us.bank-dns.com/Apps/DealMaintenance/Assets/AssetFacility_Transactions/FacilityTransactions/TransDetail.asp?parm=10759&amp;facility_trans_id=86543842&amp;" TargetMode="External"/><Relationship Id="rId2645" Type="http://schemas.openxmlformats.org/officeDocument/2006/relationships/hyperlink" Target="https://cdosuiteplus.us.bank-dns.com/Apps/DealMaintenance/Assets/AssetFacility_Transactions/Loans/AssetLoan_Transactions/Transactions/TransDetail.asp?parm=10759&amp;issue_trans_id=100432153&amp;" TargetMode="External"/><Relationship Id="rId617" Type="http://schemas.openxmlformats.org/officeDocument/2006/relationships/hyperlink" Target="https://cdosuiteplus.us.bank-dns.com/Apps/DealMaintenance/Assets/AssetFacility_Transactions/FacilityTransactions/TransDetail.asp?parm=10759&amp;facility_trans_id=74838049&amp;" TargetMode="External"/><Relationship Id="rId1247" Type="http://schemas.openxmlformats.org/officeDocument/2006/relationships/hyperlink" Target="https://cdosuiteplus.us.bank-dns.com/Apps/DealMaintenance/Assets/AssetFacility_Transactions/Loans/AssetLoan_Transactions/Transactions/TransDetail.asp?parm=10759&amp;issue_trans_id=81841752&amp;" TargetMode="External"/><Relationship Id="rId1661" Type="http://schemas.openxmlformats.org/officeDocument/2006/relationships/hyperlink" Target="https://cdosuiteplus.us.bank-dns.com/Apps/DealMaintenance/Assets/AssetFacility_Transactions/FacilityTransactions/TransDetail.asp?parm=10759&amp;facility_trans_id=88320832&amp;" TargetMode="External"/><Relationship Id="rId2712" Type="http://schemas.openxmlformats.org/officeDocument/2006/relationships/hyperlink" Target="https://cdosuiteplus.us.bank-dns.com/Apps/DealMaintenance/Transactions/NonIssueTransactions/EntTransItem.asp?&amp;parm=10759&amp;ent_trans_id=2620246&amp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cdosuiteplus.us.bank-dns.com/Apps/DealMaintenance/Assets/AssetFacility_Transactions/Loans/AssetLoan_Transactions/Transactions/TransDetail.asp?parm=10759&amp;issue_trans_id=66791656&amp;" TargetMode="External"/><Relationship Id="rId3" Type="http://schemas.openxmlformats.org/officeDocument/2006/relationships/hyperlink" Target="https://cdosuiteplus.us.bank-dns.com/Apps/DealMaintenance/Assets/AssetFacility_Transactions/FacilityTransactions/TransDetail.asp?parm=10759&amp;facility_trans_id=73707252&amp;" TargetMode="External"/><Relationship Id="rId7" Type="http://schemas.openxmlformats.org/officeDocument/2006/relationships/hyperlink" Target="https://cdosuiteplus.us.bank-dns.com/Apps/DealMaintenance/Transactions/CashAccountTransfer/AccTransferMainItem.asp?action=LINK&amp;parm=10759&amp;transf_id=388371&amp;" TargetMode="External"/><Relationship Id="rId12" Type="http://schemas.openxmlformats.org/officeDocument/2006/relationships/drawing" Target="../drawings/drawing8.xml"/><Relationship Id="rId2" Type="http://schemas.openxmlformats.org/officeDocument/2006/relationships/hyperlink" Target="https://cdosuiteplus.us.bank-dns.com/Apps/DealMaintenance/Transactions/NonIssueTransactions/EntTransItem.asp?&amp;parm=10759&amp;ent_trans_id=2074505&amp;" TargetMode="External"/><Relationship Id="rId1" Type="http://schemas.openxmlformats.org/officeDocument/2006/relationships/hyperlink" Target="https://cdosuiteplus.us.bank-dns.com/Apps/DealMaintenance/Assets/AssetFacility_Transactions/Loans/AssetLoan_Transactions/Transactions/TransDetail.asp?parm=10759&amp;issue_trans_id=66505434&amp;" TargetMode="External"/><Relationship Id="rId6" Type="http://schemas.openxmlformats.org/officeDocument/2006/relationships/hyperlink" Target="https://cdosuiteplus.us.bank-dns.com/Apps/DealMaintenance/Transactions/NonIssueTransactions/EntTransItem.asp?&amp;parm=10759&amp;ent_trans_id=2083894&amp;" TargetMode="External"/><Relationship Id="rId11" Type="http://schemas.openxmlformats.org/officeDocument/2006/relationships/printerSettings" Target="../printerSettings/printerSettings8.bin"/><Relationship Id="rId5" Type="http://schemas.openxmlformats.org/officeDocument/2006/relationships/hyperlink" Target="https://cdosuiteplus.us.bank-dns.com/Apps/DealMaintenance/Transactions/CashAccountTransfer/AccTransferMainItem.asp?action=LINK&amp;parm=10759&amp;transf_id=388147&amp;" TargetMode="External"/><Relationship Id="rId10" Type="http://schemas.openxmlformats.org/officeDocument/2006/relationships/hyperlink" Target="https://cdosuiteplus.us.bank-dns.com/Apps/DealMaintenance/Transactions/CashAccountTransfer/AccTransferMainItem.asp?action=LINK&amp;parm=10759&amp;transf_id=487159&amp;" TargetMode="External"/><Relationship Id="rId4" Type="http://schemas.openxmlformats.org/officeDocument/2006/relationships/hyperlink" Target="https://cdosuiteplus.us.bank-dns.com/Apps/DealMaintenance/Transactions/CashAccountTransfer/AccTransferMainItem.asp?action=LINK&amp;parm=10759&amp;transf_id=388147&amp;" TargetMode="External"/><Relationship Id="rId9" Type="http://schemas.openxmlformats.org/officeDocument/2006/relationships/hyperlink" Target="https://cdosuiteplus.us.bank-dns.com/Apps/DealMaintenance/Assets/AssetFacility_Transactions/Loans/AssetLoan_Transactions/Transactions/TransDetail.asp?parm=10759&amp;issue_trans_id=73289237&amp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1:GU1005"/>
  <sheetViews>
    <sheetView showGridLines="0" topLeftCell="S1" zoomScaleNormal="100" workbookViewId="0">
      <selection activeCell="GQ1" sqref="GQ1:GU996"/>
    </sheetView>
  </sheetViews>
  <sheetFormatPr defaultColWidth="9.33203125" defaultRowHeight="11.25"/>
  <cols>
    <col min="1" max="1" width="2.5" customWidth="1"/>
    <col min="2" max="2" width="50.83203125" customWidth="1"/>
    <col min="3" max="3" width="27.33203125" bestFit="1" customWidth="1"/>
    <col min="4" max="6" width="20.83203125" customWidth="1"/>
    <col min="10" max="10" width="12.83203125" customWidth="1"/>
    <col min="11" max="12" width="16.6640625" customWidth="1"/>
    <col min="13" max="13" width="19.33203125" bestFit="1" customWidth="1"/>
    <col min="14" max="14" width="23" bestFit="1" customWidth="1"/>
    <col min="15" max="15" width="15" bestFit="1" customWidth="1"/>
    <col min="16" max="16" width="20.83203125" bestFit="1" customWidth="1"/>
    <col min="21" max="21" width="30.83203125" customWidth="1"/>
    <col min="22" max="22" width="14.33203125" customWidth="1"/>
    <col min="23" max="23" width="11.33203125" bestFit="1" customWidth="1"/>
    <col min="24" max="24" width="12.1640625" bestFit="1" customWidth="1"/>
    <col min="25" max="25" width="14" bestFit="1" customWidth="1"/>
    <col min="27" max="27" width="27.5" bestFit="1" customWidth="1"/>
    <col min="28" max="28" width="16.6640625" bestFit="1" customWidth="1"/>
    <col min="29" max="29" width="6.83203125" bestFit="1" customWidth="1"/>
    <col min="30" max="30" width="17.1640625" bestFit="1" customWidth="1"/>
    <col min="31" max="31" width="13" bestFit="1" customWidth="1"/>
    <col min="32" max="32" width="16.1640625" bestFit="1" customWidth="1"/>
    <col min="33" max="33" width="13" bestFit="1" customWidth="1"/>
    <col min="34" max="34" width="18.33203125" bestFit="1" customWidth="1"/>
    <col min="35" max="35" width="17.5" bestFit="1" customWidth="1"/>
    <col min="36" max="36" width="16.1640625" bestFit="1" customWidth="1"/>
    <col min="37" max="37" width="14.1640625" bestFit="1" customWidth="1"/>
    <col min="38" max="38" width="13.83203125" bestFit="1" customWidth="1"/>
    <col min="39" max="39" width="15.1640625" bestFit="1" customWidth="1"/>
    <col min="40" max="40" width="17.1640625" bestFit="1" customWidth="1"/>
    <col min="41" max="41" width="18.1640625" bestFit="1" customWidth="1"/>
    <col min="42" max="42" width="26.83203125" customWidth="1"/>
    <col min="43" max="43" width="16.5" bestFit="1" customWidth="1"/>
    <col min="44" max="44" width="19" bestFit="1" customWidth="1"/>
    <col min="45" max="45" width="14.1640625" bestFit="1" customWidth="1"/>
    <col min="199" max="199" width="30.83203125" customWidth="1"/>
    <col min="200" max="203" width="35.83203125" customWidth="1"/>
  </cols>
  <sheetData>
    <row r="1" spans="2:203"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s="64" t="s">
        <v>14</v>
      </c>
      <c r="T1" s="64" t="s">
        <v>15</v>
      </c>
      <c r="U1" s="64" t="s">
        <v>16</v>
      </c>
      <c r="V1" s="64" t="s">
        <v>17</v>
      </c>
      <c r="W1" s="64" t="s">
        <v>18</v>
      </c>
      <c r="X1" s="64" t="s">
        <v>19</v>
      </c>
      <c r="Y1" s="64" t="s">
        <v>20</v>
      </c>
      <c r="Z1" s="64" t="s">
        <v>21</v>
      </c>
      <c r="AA1" s="64" t="s">
        <v>22</v>
      </c>
      <c r="AB1" s="64" t="s">
        <v>23</v>
      </c>
      <c r="AC1" s="64" t="s">
        <v>24</v>
      </c>
      <c r="AD1" s="64" t="s">
        <v>25</v>
      </c>
      <c r="AE1" s="65" t="s">
        <v>26</v>
      </c>
      <c r="AF1" s="65" t="s">
        <v>27</v>
      </c>
      <c r="AG1" s="65" t="s">
        <v>28</v>
      </c>
      <c r="AH1" s="65" t="s">
        <v>29</v>
      </c>
      <c r="AI1" s="65" t="s">
        <v>30</v>
      </c>
      <c r="AJ1" s="65" t="s">
        <v>31</v>
      </c>
      <c r="AK1" s="65" t="s">
        <v>32</v>
      </c>
      <c r="AL1" s="65" t="s">
        <v>33</v>
      </c>
      <c r="AM1" s="65" t="s">
        <v>34</v>
      </c>
      <c r="AN1" s="65" t="s">
        <v>35</v>
      </c>
      <c r="AO1" s="66" t="s">
        <v>36</v>
      </c>
      <c r="AP1" s="67" t="s">
        <v>37</v>
      </c>
      <c r="AQ1" s="65" t="s">
        <v>38</v>
      </c>
      <c r="AR1" s="65" t="s">
        <v>39</v>
      </c>
      <c r="AS1" s="65" t="s">
        <v>40</v>
      </c>
      <c r="AU1" t="s">
        <v>41</v>
      </c>
      <c r="AV1" t="s">
        <v>42</v>
      </c>
      <c r="AW1" t="s">
        <v>43</v>
      </c>
      <c r="AX1" t="s">
        <v>44</v>
      </c>
      <c r="AY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CA1" t="s">
        <v>67</v>
      </c>
      <c r="CB1" t="s">
        <v>68</v>
      </c>
      <c r="CC1" t="s">
        <v>69</v>
      </c>
      <c r="CD1" t="s">
        <v>70</v>
      </c>
      <c r="CE1" t="s">
        <v>71</v>
      </c>
      <c r="CG1" t="s">
        <v>23</v>
      </c>
      <c r="CH1" t="s">
        <v>22</v>
      </c>
      <c r="CI1" t="s">
        <v>28</v>
      </c>
      <c r="CJ1" t="s">
        <v>29</v>
      </c>
      <c r="CK1" t="s">
        <v>30</v>
      </c>
      <c r="CL1" t="s">
        <v>26</v>
      </c>
      <c r="CM1" t="s">
        <v>41</v>
      </c>
      <c r="CN1" t="s">
        <v>72</v>
      </c>
      <c r="CO1" t="s">
        <v>31</v>
      </c>
      <c r="CP1" t="s">
        <v>32</v>
      </c>
      <c r="CQ1" t="s">
        <v>33</v>
      </c>
      <c r="CR1" t="s">
        <v>73</v>
      </c>
      <c r="CS1" t="s">
        <v>74</v>
      </c>
      <c r="CU1" t="s">
        <v>75</v>
      </c>
      <c r="CV1" t="s">
        <v>76</v>
      </c>
      <c r="CW1" t="s">
        <v>77</v>
      </c>
      <c r="CX1" t="s">
        <v>78</v>
      </c>
      <c r="CY1" t="s">
        <v>79</v>
      </c>
      <c r="CZ1" t="s">
        <v>80</v>
      </c>
      <c r="DA1" t="s">
        <v>81</v>
      </c>
      <c r="DB1" t="s">
        <v>82</v>
      </c>
      <c r="DC1" t="s">
        <v>83</v>
      </c>
      <c r="DD1" t="s">
        <v>84</v>
      </c>
      <c r="DE1" t="s">
        <v>85</v>
      </c>
      <c r="DF1" t="s">
        <v>86</v>
      </c>
      <c r="DG1" t="s">
        <v>87</v>
      </c>
      <c r="DI1" t="s">
        <v>88</v>
      </c>
      <c r="DJ1" t="s">
        <v>89</v>
      </c>
      <c r="DK1" t="s">
        <v>90</v>
      </c>
      <c r="DL1" t="s">
        <v>91</v>
      </c>
      <c r="DM1" t="s">
        <v>92</v>
      </c>
      <c r="DN1" t="s">
        <v>93</v>
      </c>
      <c r="DO1" t="s">
        <v>94</v>
      </c>
      <c r="DP1" t="s">
        <v>95</v>
      </c>
      <c r="DQ1" t="s">
        <v>96</v>
      </c>
      <c r="DR1" t="s">
        <v>97</v>
      </c>
      <c r="DS1" t="s">
        <v>98</v>
      </c>
      <c r="DT1" t="s">
        <v>99</v>
      </c>
      <c r="DV1" t="s">
        <v>100</v>
      </c>
      <c r="DW1" t="s">
        <v>101</v>
      </c>
      <c r="DX1" t="s">
        <v>102</v>
      </c>
      <c r="DY1" t="s">
        <v>103</v>
      </c>
      <c r="EA1" t="s">
        <v>104</v>
      </c>
      <c r="EB1" t="s">
        <v>105</v>
      </c>
      <c r="EC1" t="s">
        <v>106</v>
      </c>
      <c r="ED1" t="s">
        <v>107</v>
      </c>
      <c r="EF1" t="s">
        <v>108</v>
      </c>
      <c r="EG1" t="s">
        <v>109</v>
      </c>
      <c r="EH1" t="s">
        <v>110</v>
      </c>
      <c r="EI1" t="s">
        <v>111</v>
      </c>
      <c r="EJ1" t="s">
        <v>112</v>
      </c>
      <c r="EK1" t="s">
        <v>113</v>
      </c>
      <c r="EL1" t="s">
        <v>114</v>
      </c>
      <c r="EM1" t="s">
        <v>115</v>
      </c>
      <c r="EN1" t="s">
        <v>116</v>
      </c>
      <c r="EO1" t="s">
        <v>117</v>
      </c>
      <c r="EQ1" t="s">
        <v>118</v>
      </c>
      <c r="ER1" t="s">
        <v>119</v>
      </c>
      <c r="ES1" t="s">
        <v>120</v>
      </c>
      <c r="ET1" t="s">
        <v>121</v>
      </c>
      <c r="EU1" t="s">
        <v>122</v>
      </c>
      <c r="EV1" t="s">
        <v>123</v>
      </c>
      <c r="EW1" t="s">
        <v>124</v>
      </c>
      <c r="EX1" t="s">
        <v>125</v>
      </c>
      <c r="EZ1" t="s">
        <v>126</v>
      </c>
      <c r="FA1" t="s">
        <v>127</v>
      </c>
      <c r="FC1" t="s">
        <v>128</v>
      </c>
      <c r="FF1" t="s">
        <v>129</v>
      </c>
      <c r="FH1" t="s">
        <v>130</v>
      </c>
      <c r="FJ1" t="s">
        <v>131</v>
      </c>
      <c r="FK1" t="s">
        <v>132</v>
      </c>
      <c r="FM1" t="s">
        <v>130</v>
      </c>
      <c r="FN1" t="s">
        <v>133</v>
      </c>
      <c r="FO1" t="s">
        <v>134</v>
      </c>
      <c r="FP1" t="s">
        <v>135</v>
      </c>
      <c r="FQ1" t="s">
        <v>136</v>
      </c>
      <c r="FR1" t="s">
        <v>137</v>
      </c>
      <c r="FS1" t="s">
        <v>138</v>
      </c>
      <c r="FT1" t="s">
        <v>139</v>
      </c>
      <c r="FU1" t="s">
        <v>140</v>
      </c>
      <c r="FV1" t="s">
        <v>141</v>
      </c>
      <c r="FW1" t="s">
        <v>111</v>
      </c>
      <c r="FX1" t="s">
        <v>22</v>
      </c>
      <c r="GA1" t="s">
        <v>137</v>
      </c>
      <c r="GB1" t="s">
        <v>142</v>
      </c>
      <c r="GC1" t="s">
        <v>143</v>
      </c>
      <c r="GD1" t="s">
        <v>144</v>
      </c>
      <c r="GE1" t="s">
        <v>134</v>
      </c>
      <c r="GF1" t="s">
        <v>145</v>
      </c>
      <c r="GG1" t="s">
        <v>146</v>
      </c>
      <c r="GH1" t="s">
        <v>147</v>
      </c>
      <c r="GI1" t="s">
        <v>148</v>
      </c>
      <c r="GJ1" t="s">
        <v>149</v>
      </c>
      <c r="GK1" t="s">
        <v>150</v>
      </c>
      <c r="GL1" t="s">
        <v>22</v>
      </c>
      <c r="GM1" t="s">
        <v>151</v>
      </c>
      <c r="GN1" t="s">
        <v>152</v>
      </c>
      <c r="GO1" t="s">
        <v>153</v>
      </c>
      <c r="GQ1" t="s">
        <v>154</v>
      </c>
      <c r="GR1" t="s">
        <v>155</v>
      </c>
      <c r="GS1" t="s">
        <v>156</v>
      </c>
      <c r="GT1" t="s">
        <v>157</v>
      </c>
      <c r="GU1" t="s">
        <v>158</v>
      </c>
    </row>
    <row r="2" spans="2:203">
      <c r="C2" s="315" t="s">
        <v>159</v>
      </c>
      <c r="D2" s="315" t="s">
        <v>160</v>
      </c>
      <c r="E2" t="s">
        <v>161</v>
      </c>
      <c r="F2" t="s">
        <v>162</v>
      </c>
      <c r="G2" t="s">
        <v>161</v>
      </c>
      <c r="H2">
        <v>5</v>
      </c>
      <c r="J2" t="s">
        <v>162</v>
      </c>
      <c r="K2">
        <v>8</v>
      </c>
      <c r="L2">
        <v>2</v>
      </c>
      <c r="N2" s="145">
        <v>45719.149594907409</v>
      </c>
      <c r="P2" t="s">
        <v>161</v>
      </c>
      <c r="R2" t="s">
        <v>161</v>
      </c>
      <c r="S2" t="s">
        <v>161</v>
      </c>
      <c r="T2" t="s">
        <v>161</v>
      </c>
      <c r="U2" t="s">
        <v>161</v>
      </c>
      <c r="V2">
        <v>12</v>
      </c>
      <c r="W2" t="s">
        <v>161</v>
      </c>
      <c r="Y2" t="s">
        <v>162</v>
      </c>
      <c r="Z2" t="s">
        <v>162</v>
      </c>
      <c r="AA2" t="str">
        <f ca="1">IF(INDIRECT("'Summary'!B" &amp; (MATCH("Account Name",Summary!$B$1:$B$111,0) + ROW(AA2)-1))="","",INDIRECT("'Summary'!B" &amp; (MATCH("Account Name",Summary!$B$1:$B$111,0) + ROW(AA2)-1)))</f>
        <v>USD Principal Collection</v>
      </c>
      <c r="AB2" t="str">
        <f t="shared" ref="AB2" ca="1" si="0">IF(AA2&lt;&gt;"",IF(ISNA(INDEX($K$1:$K$10000,MATCH(AA2,$N$1:$N$10000,0))),IF(IFERROR(FIND("Principal",AA2),0)&gt;0,INDEX($K$1:$K$10000,MATCH(TRIM(SUBSTITUTE(SUBSTITUTE(AA2,"Principal","")," - ","")),$N$1:$N$10000,0)),INDEX($L$1:$L$10000,MATCH(TRIM(SUBSTITUTE(SUBSTITUTE(AA2,"Interest","")," - ","")),$N$1:$N$10000,0))),INDEX($K$1:$K$10000,MATCH(AA2,$N$1:$N$10000,0))),"")</f>
        <v>197904-202</v>
      </c>
      <c r="AC2">
        <f t="shared" ref="AC2" ca="1" si="1">IF(AB2&lt;&gt;"",INDEX($O$1:$O$10000,IFERROR(MATCH(AB2,$K$1:$K$10000,0),MATCH(AB2,$L$1:$L$10000,0))),"")</f>
        <v>1</v>
      </c>
      <c r="AD2" s="68">
        <f ca="1">IF(INDIRECT("'Summary'!D" &amp; (MATCH("Account Name",Summary!$B$1:$B$111,0) + ROW(AA2)-1))="","",INDIRECT("'Summary'!D" &amp; (MATCH("Account Name",Summary!$B$1:$B$111,0) + ROW(AA2)-1)))</f>
        <v>46274244.869999997</v>
      </c>
      <c r="AE2" s="68"/>
      <c r="AF2" s="70"/>
      <c r="AG2" s="70"/>
      <c r="AH2" s="70"/>
      <c r="AI2" s="70"/>
      <c r="AJ2" s="68">
        <f ca="1">IF(AND(AB2&lt;&gt;"",AC2=1),AG2-AH2-AI2,"")</f>
        <v>0</v>
      </c>
      <c r="AK2" s="68">
        <f ca="1">IF(AND(AB2&lt;&gt;"",AC2=1),AE2-AF2,"")</f>
        <v>0</v>
      </c>
      <c r="AL2" s="68">
        <f ca="1">IF(AND(AB2&lt;&gt;"",AC2=1),ROUND(AJ2-AK2,2),"")</f>
        <v>0</v>
      </c>
      <c r="AM2" s="68">
        <f ca="1">IF(AND(AB2&lt;&gt;"",AC2=1),ROUND(AK2-AD2,2),"")</f>
        <v>-46274244.869999997</v>
      </c>
      <c r="AN2" s="68">
        <f ca="1">IF(AND(AB2&lt;&gt;"",AC2=1),ROUND(AD2-AJ2,2),"")</f>
        <v>46274244.869999997</v>
      </c>
      <c r="AO2" t="str">
        <f ca="1">IF(AB2&lt;&gt;"",IF(AC2=0,"No",IF(OR(ABS(AL2)&gt;=1,ABS(AM2)&gt;=1,ABS(AN2)&gt;=1),"Yes","No")),"")</f>
        <v>Yes</v>
      </c>
      <c r="AP2" s="69"/>
      <c r="AQ2" s="68">
        <f ca="1">IF(INDIRECT("'Summary'!E" &amp; (MATCH("Account Name",Summary!$B$1:$B$111,0) + ROW(AA2)-1))="","",INDIRECT("'Summary'!E" &amp; (MATCH("Account Name",Summary!$B$1:$B$111,0) + ROW(AA2)-1)))</f>
        <v>46274244.869999997</v>
      </c>
      <c r="AR2" s="70"/>
      <c r="AS2" s="71">
        <f t="shared" ref="AS2:AS19" ca="1" si="2">IF(AB2&lt;&gt;"",AQ2-AR2,"")</f>
        <v>46274244.869999997</v>
      </c>
      <c r="AU2" s="149"/>
      <c r="AV2" s="149"/>
      <c r="AW2" s="149"/>
      <c r="AX2" s="149"/>
      <c r="BC2" s="149"/>
      <c r="BD2" s="149"/>
      <c r="BH2" s="149"/>
      <c r="BL2" s="151"/>
      <c r="BO2" s="144"/>
      <c r="BS2" s="144"/>
      <c r="BU2" s="144"/>
      <c r="CV2" s="144"/>
      <c r="DI2">
        <v>107112275</v>
      </c>
      <c r="DJ2">
        <v>45380</v>
      </c>
      <c r="DK2" t="s">
        <v>163</v>
      </c>
      <c r="DM2" t="s">
        <v>164</v>
      </c>
      <c r="DN2" t="s">
        <v>165</v>
      </c>
      <c r="DO2" t="s">
        <v>166</v>
      </c>
      <c r="DP2" t="s">
        <v>167</v>
      </c>
      <c r="DQ2">
        <v>0</v>
      </c>
      <c r="DR2">
        <v>4983.6899999999996</v>
      </c>
      <c r="DT2">
        <v>0</v>
      </c>
      <c r="EF2">
        <v>10759</v>
      </c>
      <c r="EG2" s="148" t="s">
        <v>168</v>
      </c>
      <c r="EH2">
        <v>93534</v>
      </c>
      <c r="EI2" t="s">
        <v>169</v>
      </c>
      <c r="EK2" t="s">
        <v>170</v>
      </c>
      <c r="EL2" t="s">
        <v>171</v>
      </c>
      <c r="EM2">
        <v>1</v>
      </c>
      <c r="EN2" t="s">
        <v>172</v>
      </c>
      <c r="EO2" s="150">
        <v>45671.70208333333</v>
      </c>
      <c r="EQ2" t="s">
        <v>173</v>
      </c>
      <c r="ER2" t="s">
        <v>174</v>
      </c>
      <c r="ES2" t="s">
        <v>175</v>
      </c>
      <c r="ET2" t="s">
        <v>176</v>
      </c>
      <c r="EX2">
        <v>0</v>
      </c>
      <c r="FA2" s="145"/>
      <c r="FJ2">
        <v>1</v>
      </c>
      <c r="FK2">
        <v>0</v>
      </c>
      <c r="GA2" s="144"/>
      <c r="GQ2" t="s">
        <v>177</v>
      </c>
      <c r="GR2" t="s">
        <v>178</v>
      </c>
    </row>
    <row r="3" spans="2:203">
      <c r="C3" s="147" t="s">
        <v>168</v>
      </c>
      <c r="D3" s="72">
        <v>10759</v>
      </c>
      <c r="AA3" t="str">
        <f ca="1">IF(INDIRECT("'Summary'!B" &amp; (MATCH("Account Name",Summary!$B$1:$B$111,0) + ROW(AA3)-1))="","",INDIRECT("'Summary'!B" &amp; (MATCH("Account Name",Summary!$B$1:$B$111,0) + ROW(AA3)-1)))</f>
        <v>USD Interest Collection</v>
      </c>
      <c r="AB3" t="str">
        <f t="shared" ref="AB3:AB19" ca="1" si="3">IF(AA3&lt;&gt;"",IF(ISNA(INDEX($K$1:$K$10000,MATCH(AA3,$N$1:$N$10000,0))),IF(IFERROR(FIND("Principal",AA3),0)&gt;0,INDEX($K$1:$K$10000,MATCH(TRIM(SUBSTITUTE(SUBSTITUTE(AA3,"Principal","")," - ","")),$N$1:$N$10000,0)),INDEX($L$1:$L$10000,MATCH(TRIM(SUBSTITUTE(SUBSTITUTE(AA3,"Interest","")," - ","")),$N$1:$N$10000,0))),INDEX($K$1:$K$10000,MATCH(AA3,$N$1:$N$10000,0))),"")</f>
        <v>197904-201</v>
      </c>
      <c r="AC3">
        <f t="shared" ref="AC3:AC19" ca="1" si="4">IF(AB3&lt;&gt;"",INDEX($O$1:$O$10000,IFERROR(MATCH(AB3,$K$1:$K$10000,0),MATCH(AB3,$L$1:$L$10000,0))),"")</f>
        <v>1</v>
      </c>
      <c r="AD3" s="68">
        <f ca="1">IF(INDIRECT("'Summary'!D" &amp; (MATCH("Account Name",Summary!$B$1:$B$111,0) + ROW(AA3)-1))="","",INDIRECT("'Summary'!D" &amp; (MATCH("Account Name",Summary!$B$1:$B$111,0) + ROW(AA3)-1)))</f>
        <v>9654368.2300000004</v>
      </c>
      <c r="AE3" s="68"/>
      <c r="AF3" s="70"/>
      <c r="AG3" s="70"/>
      <c r="AH3" s="70"/>
      <c r="AI3" s="70"/>
      <c r="AJ3" s="68">
        <f t="shared" ref="AJ3:AJ19" ca="1" si="5">IF(AND(AB3&lt;&gt;"",AC3=1),AG3-AH3-AI3,"")</f>
        <v>0</v>
      </c>
      <c r="AK3" s="68">
        <f t="shared" ref="AK3:AK19" ca="1" si="6">IF(AND(AB3&lt;&gt;"",AC3=1),AE3-AF3,"")</f>
        <v>0</v>
      </c>
      <c r="AL3" s="68">
        <f t="shared" ref="AL3:AL19" ca="1" si="7">IF(AND(AB3&lt;&gt;"",AC3=1),ROUND(AJ3-AK3,2),"")</f>
        <v>0</v>
      </c>
      <c r="AM3" s="68">
        <f t="shared" ref="AM3:AM19" ca="1" si="8">IF(AND(AB3&lt;&gt;"",AC3=1),ROUND(AK3-AD3,2),"")</f>
        <v>-9654368.2300000004</v>
      </c>
      <c r="AN3" s="68">
        <f t="shared" ref="AN3:AN19" ca="1" si="9">IF(AND(AB3&lt;&gt;"",AC3=1),ROUND(AD3-AJ3,2),"")</f>
        <v>9654368.2300000004</v>
      </c>
      <c r="AO3" t="str">
        <f t="shared" ref="AO3:AO19" ca="1" si="10">IF(AB3&lt;&gt;"",IF(AC3=0,"No",IF(OR(ABS(AL3)&gt;=1,ABS(AM3)&gt;=1,ABS(AN3)&gt;=1),"Yes","No")),"")</f>
        <v>Yes</v>
      </c>
      <c r="AP3" s="69"/>
      <c r="AQ3" s="68">
        <f ca="1">IF(INDIRECT("'Summary'!E" &amp; (MATCH("Account Name",Summary!$B$1:$B$111,0) + ROW(AA3)-1))="","",INDIRECT("'Summary'!E" &amp; (MATCH("Account Name",Summary!$B$1:$B$111,0) + ROW(AA3)-1)))</f>
        <v>9654368.2300000004</v>
      </c>
      <c r="AR3" s="70"/>
      <c r="AS3" s="71">
        <f t="shared" ca="1" si="2"/>
        <v>9654368.2300000004</v>
      </c>
      <c r="AU3" s="149"/>
      <c r="AV3" s="149"/>
      <c r="AW3" s="149"/>
      <c r="AX3" s="149"/>
      <c r="BH3" s="149"/>
      <c r="BL3" s="151"/>
      <c r="BO3" s="144"/>
      <c r="BS3" s="144"/>
      <c r="CV3" s="144"/>
      <c r="DI3">
        <v>108609209</v>
      </c>
      <c r="DJ3">
        <v>45379</v>
      </c>
      <c r="DK3" t="s">
        <v>179</v>
      </c>
      <c r="DM3" t="s">
        <v>180</v>
      </c>
      <c r="DN3" t="s">
        <v>181</v>
      </c>
      <c r="DO3" t="s">
        <v>166</v>
      </c>
      <c r="DP3" t="s">
        <v>167</v>
      </c>
      <c r="DQ3">
        <v>0</v>
      </c>
      <c r="DR3">
        <v>4192.1000000000004</v>
      </c>
      <c r="DT3">
        <v>0</v>
      </c>
      <c r="EF3">
        <v>10759</v>
      </c>
      <c r="EG3" s="148" t="s">
        <v>168</v>
      </c>
      <c r="EH3">
        <v>93535</v>
      </c>
      <c r="EI3" t="s">
        <v>182</v>
      </c>
      <c r="EK3" t="s">
        <v>170</v>
      </c>
      <c r="EL3" t="s">
        <v>183</v>
      </c>
      <c r="EM3">
        <v>1</v>
      </c>
      <c r="EN3" t="s">
        <v>184</v>
      </c>
      <c r="EO3" s="150">
        <v>45716.092361111114</v>
      </c>
      <c r="EQ3" t="s">
        <v>173</v>
      </c>
      <c r="ER3" t="s">
        <v>185</v>
      </c>
      <c r="ES3" t="s">
        <v>186</v>
      </c>
      <c r="ET3" t="s">
        <v>187</v>
      </c>
      <c r="EU3" t="s">
        <v>188</v>
      </c>
      <c r="EV3" t="s">
        <v>189</v>
      </c>
      <c r="EW3" t="s">
        <v>190</v>
      </c>
      <c r="EX3">
        <v>34</v>
      </c>
      <c r="FA3" s="145"/>
      <c r="FJ3">
        <v>2</v>
      </c>
      <c r="FK3">
        <v>0</v>
      </c>
      <c r="GA3" s="144"/>
      <c r="GQ3" t="s">
        <v>191</v>
      </c>
      <c r="GR3" t="s">
        <v>162</v>
      </c>
      <c r="GS3" t="s">
        <v>192</v>
      </c>
      <c r="GT3" t="s">
        <v>193</v>
      </c>
      <c r="GU3" t="s">
        <v>194</v>
      </c>
    </row>
    <row r="4" spans="2:203">
      <c r="S4" t="s">
        <v>195</v>
      </c>
      <c r="T4" t="s">
        <v>196</v>
      </c>
      <c r="U4" t="s">
        <v>197</v>
      </c>
      <c r="V4" t="s">
        <v>198</v>
      </c>
      <c r="W4" t="s">
        <v>199</v>
      </c>
      <c r="X4" t="s">
        <v>200</v>
      </c>
      <c r="Z4" t="s">
        <v>201</v>
      </c>
      <c r="AA4" t="str">
        <f ca="1">IF(INDIRECT("'Summary'!B" &amp; (MATCH("Account Name",Summary!$B$1:$B$111,0) + ROW(AA4)-1))="","",INDIRECT("'Summary'!B" &amp; (MATCH("Account Name",Summary!$B$1:$B$111,0) + ROW(AA4)-1)))</f>
        <v>USD Unfunded Exposure</v>
      </c>
      <c r="AB4" t="str">
        <f t="shared" ca="1" si="3"/>
        <v>197904-300</v>
      </c>
      <c r="AC4">
        <f t="shared" ca="1" si="4"/>
        <v>1</v>
      </c>
      <c r="AD4" s="68">
        <f ca="1">IF(INDIRECT("'Summary'!D" &amp; (MATCH("Account Name",Summary!$B$1:$B$111,0) + ROW(AA4)-1))="","",INDIRECT("'Summary'!D" &amp; (MATCH("Account Name",Summary!$B$1:$B$111,0) + ROW(AA4)-1)))</f>
        <v>0</v>
      </c>
      <c r="AE4" s="68"/>
      <c r="AF4" s="68"/>
      <c r="AG4" s="70"/>
      <c r="AH4" s="68"/>
      <c r="AI4" s="68"/>
      <c r="AJ4" s="68">
        <f t="shared" ca="1" si="5"/>
        <v>0</v>
      </c>
      <c r="AK4" s="68">
        <f t="shared" ca="1" si="6"/>
        <v>0</v>
      </c>
      <c r="AL4" s="68">
        <f t="shared" ca="1" si="7"/>
        <v>0</v>
      </c>
      <c r="AM4" s="68">
        <f t="shared" ca="1" si="8"/>
        <v>0</v>
      </c>
      <c r="AN4" s="68">
        <f t="shared" ca="1" si="9"/>
        <v>0</v>
      </c>
      <c r="AO4" t="str">
        <f t="shared" ca="1" si="10"/>
        <v>No</v>
      </c>
      <c r="AP4" s="69"/>
      <c r="AQ4" s="68">
        <f ca="1">IF(INDIRECT("'Summary'!E" &amp; (MATCH("Account Name",Summary!$B$1:$B$111,0) + ROW(AA4)-1))="","",INDIRECT("'Summary'!E" &amp; (MATCH("Account Name",Summary!$B$1:$B$111,0) + ROW(AA4)-1)))</f>
        <v>0</v>
      </c>
      <c r="AR4" s="70"/>
      <c r="AS4" s="71">
        <f t="shared" ca="1" si="2"/>
        <v>0</v>
      </c>
      <c r="BH4" s="149"/>
      <c r="BL4" s="151"/>
      <c r="BO4" s="144"/>
      <c r="BS4" s="144"/>
      <c r="CV4" s="144"/>
      <c r="DI4">
        <v>108936889</v>
      </c>
      <c r="DJ4">
        <v>45377</v>
      </c>
      <c r="DK4" t="s">
        <v>202</v>
      </c>
      <c r="DL4" t="s">
        <v>203</v>
      </c>
      <c r="DM4" t="s">
        <v>204</v>
      </c>
      <c r="DN4" t="s">
        <v>205</v>
      </c>
      <c r="DO4" t="s">
        <v>166</v>
      </c>
      <c r="DP4" t="s">
        <v>167</v>
      </c>
      <c r="DQ4">
        <v>0</v>
      </c>
      <c r="DR4">
        <v>3842.18</v>
      </c>
      <c r="DT4">
        <v>0</v>
      </c>
      <c r="EF4">
        <v>10759</v>
      </c>
      <c r="EG4" s="148" t="s">
        <v>168</v>
      </c>
      <c r="EH4">
        <v>93536</v>
      </c>
      <c r="EI4" t="s">
        <v>206</v>
      </c>
      <c r="EK4" t="s">
        <v>170</v>
      </c>
      <c r="EL4" t="s">
        <v>207</v>
      </c>
      <c r="EM4">
        <v>1</v>
      </c>
      <c r="EN4" t="s">
        <v>184</v>
      </c>
      <c r="EO4" s="150">
        <v>45709.666666666664</v>
      </c>
      <c r="EQ4" t="s">
        <v>208</v>
      </c>
      <c r="ER4" t="s">
        <v>209</v>
      </c>
      <c r="ES4" t="s">
        <v>210</v>
      </c>
      <c r="FJ4">
        <v>3</v>
      </c>
      <c r="FK4">
        <v>2</v>
      </c>
      <c r="GA4" s="144"/>
      <c r="GQ4" t="s">
        <v>211</v>
      </c>
      <c r="GR4" t="s">
        <v>162</v>
      </c>
      <c r="GS4" t="s">
        <v>212</v>
      </c>
      <c r="GT4" t="s">
        <v>213</v>
      </c>
      <c r="GU4" t="s">
        <v>214</v>
      </c>
    </row>
    <row r="5" spans="2:203">
      <c r="B5" s="316" t="s">
        <v>154</v>
      </c>
      <c r="C5" s="316" t="s">
        <v>155</v>
      </c>
      <c r="D5" s="316" t="s">
        <v>156</v>
      </c>
      <c r="E5" s="316" t="s">
        <v>157</v>
      </c>
      <c r="F5" s="316" t="s">
        <v>158</v>
      </c>
      <c r="H5" s="316" t="s">
        <v>108</v>
      </c>
      <c r="I5" s="316" t="s">
        <v>109</v>
      </c>
      <c r="J5" s="316" t="s">
        <v>110</v>
      </c>
      <c r="K5" s="316" t="s">
        <v>111</v>
      </c>
      <c r="L5" s="316" t="s">
        <v>112</v>
      </c>
      <c r="M5" s="316" t="s">
        <v>113</v>
      </c>
      <c r="N5" s="316" t="s">
        <v>114</v>
      </c>
      <c r="O5" s="316" t="s">
        <v>115</v>
      </c>
      <c r="P5" s="316" t="s">
        <v>116</v>
      </c>
      <c r="Q5" t="s">
        <v>117</v>
      </c>
      <c r="S5">
        <v>0</v>
      </c>
      <c r="T5" s="144">
        <v>45715</v>
      </c>
      <c r="U5" s="144">
        <v>45716</v>
      </c>
      <c r="V5" s="145">
        <v>45719.233414351853</v>
      </c>
      <c r="W5">
        <v>6322651</v>
      </c>
      <c r="X5" t="s">
        <v>215</v>
      </c>
      <c r="Y5">
        <v>5</v>
      </c>
      <c r="AA5" t="str">
        <f ca="1">IF(INDIRECT("'Summary'!B" &amp; (MATCH("Account Name",Summary!$B$1:$B$111,0) + ROW(AA5)-1))="","",INDIRECT("'Summary'!B" &amp; (MATCH("Account Name",Summary!$B$1:$B$111,0) + ROW(AA5)-1)))</f>
        <v>USD Collateral</v>
      </c>
      <c r="AB5" t="str">
        <f t="shared" ca="1" si="3"/>
        <v>197904-700</v>
      </c>
      <c r="AC5">
        <f t="shared" ca="1" si="4"/>
        <v>1</v>
      </c>
      <c r="AD5" s="68">
        <f ca="1">IF(INDIRECT("'Summary'!D" &amp; (MATCH("Account Name",Summary!$B$1:$B$111,0) + ROW(AA5)-1))="","",INDIRECT("'Summary'!D" &amp; (MATCH("Account Name",Summary!$B$1:$B$111,0) + ROW(AA5)-1)))</f>
        <v>0</v>
      </c>
      <c r="AE5" s="68"/>
      <c r="AF5" s="70"/>
      <c r="AG5" s="70"/>
      <c r="AH5" s="68"/>
      <c r="AI5" s="68"/>
      <c r="AJ5" s="68">
        <f t="shared" ca="1" si="5"/>
        <v>0</v>
      </c>
      <c r="AK5" s="68">
        <f t="shared" ca="1" si="6"/>
        <v>0</v>
      </c>
      <c r="AL5" s="68">
        <f t="shared" ca="1" si="7"/>
        <v>0</v>
      </c>
      <c r="AM5" s="68">
        <f t="shared" ca="1" si="8"/>
        <v>0</v>
      </c>
      <c r="AN5" s="68">
        <f t="shared" ca="1" si="9"/>
        <v>0</v>
      </c>
      <c r="AO5" t="str">
        <f t="shared" ca="1" si="10"/>
        <v>No</v>
      </c>
      <c r="AP5" s="69"/>
      <c r="AQ5" s="68">
        <f ca="1">IF(INDIRECT("'Summary'!E" &amp; (MATCH("Account Name",Summary!$B$1:$B$111,0) + ROW(AA5)-1))="","",INDIRECT("'Summary'!E" &amp; (MATCH("Account Name",Summary!$B$1:$B$111,0) + ROW(AA5)-1)))</f>
        <v>0</v>
      </c>
      <c r="AR5" s="70"/>
      <c r="AS5" s="71">
        <f t="shared" ca="1" si="2"/>
        <v>0</v>
      </c>
      <c r="AU5" s="149"/>
      <c r="AV5" s="149"/>
      <c r="AW5" s="149"/>
      <c r="AX5" s="149"/>
      <c r="BH5" s="149"/>
      <c r="BL5" s="151"/>
      <c r="BO5" s="144"/>
      <c r="BS5" s="144"/>
      <c r="CV5" s="144"/>
      <c r="DI5">
        <v>109294131</v>
      </c>
      <c r="DJ5">
        <v>45351</v>
      </c>
      <c r="DK5" t="s">
        <v>216</v>
      </c>
      <c r="DL5" t="s">
        <v>217</v>
      </c>
      <c r="DM5" t="s">
        <v>218</v>
      </c>
      <c r="DN5" t="s">
        <v>219</v>
      </c>
      <c r="DO5" t="s">
        <v>166</v>
      </c>
      <c r="DP5" t="s">
        <v>167</v>
      </c>
      <c r="DQ5">
        <v>0</v>
      </c>
      <c r="DR5">
        <v>4410.6400000000003</v>
      </c>
      <c r="DT5">
        <v>0</v>
      </c>
      <c r="EF5">
        <v>10759</v>
      </c>
      <c r="EG5" s="148" t="s">
        <v>168</v>
      </c>
      <c r="EH5">
        <v>93549</v>
      </c>
      <c r="EI5" t="s">
        <v>220</v>
      </c>
      <c r="EK5" t="s">
        <v>170</v>
      </c>
      <c r="EL5" t="s">
        <v>221</v>
      </c>
      <c r="EM5">
        <v>1</v>
      </c>
      <c r="EN5" t="s">
        <v>222</v>
      </c>
      <c r="EO5" s="150">
        <v>36526</v>
      </c>
      <c r="EQ5" t="s">
        <v>208</v>
      </c>
      <c r="ER5" t="s">
        <v>223</v>
      </c>
      <c r="ES5" t="s">
        <v>224</v>
      </c>
      <c r="ET5" t="s">
        <v>225</v>
      </c>
      <c r="EU5" t="s">
        <v>226</v>
      </c>
      <c r="EV5" t="s">
        <v>227</v>
      </c>
      <c r="FJ5">
        <v>8</v>
      </c>
      <c r="FK5">
        <v>0</v>
      </c>
      <c r="GA5" s="144"/>
      <c r="GQ5" t="s">
        <v>228</v>
      </c>
      <c r="GR5" t="s">
        <v>229</v>
      </c>
      <c r="GS5" t="s">
        <v>230</v>
      </c>
      <c r="GT5" t="s">
        <v>231</v>
      </c>
      <c r="GU5" t="s">
        <v>232</v>
      </c>
    </row>
    <row r="6" spans="2:203">
      <c r="B6" t="s">
        <v>177</v>
      </c>
      <c r="C6" t="s">
        <v>178</v>
      </c>
      <c r="H6">
        <v>10759</v>
      </c>
      <c r="I6" s="148" t="s">
        <v>168</v>
      </c>
      <c r="J6">
        <v>93534</v>
      </c>
      <c r="K6" t="s">
        <v>169</v>
      </c>
      <c r="M6" t="s">
        <v>170</v>
      </c>
      <c r="N6" t="s">
        <v>171</v>
      </c>
      <c r="O6">
        <v>1</v>
      </c>
      <c r="P6" t="s">
        <v>172</v>
      </c>
      <c r="Q6" s="150">
        <v>45671.70208333333</v>
      </c>
      <c r="X6" t="s">
        <v>233</v>
      </c>
      <c r="Y6">
        <v>1</v>
      </c>
      <c r="AA6" t="str">
        <f ca="1">IF(INDIRECT("'Summary'!B" &amp; (MATCH("Account Name",Summary!$B$1:$B$111,0) + ROW(AA6)-1))="","",INDIRECT("'Summary'!B" &amp; (MATCH("Account Name",Summary!$B$1:$B$111,0) + ROW(AA6)-1)))</f>
        <v>USD General Collection</v>
      </c>
      <c r="AB6" t="str">
        <f t="shared" ca="1" si="3"/>
        <v>197904-203</v>
      </c>
      <c r="AC6">
        <f t="shared" ca="1" si="4"/>
        <v>1</v>
      </c>
      <c r="AD6" s="68">
        <f ca="1">IF(INDIRECT("'Summary'!D" &amp; (MATCH("Account Name",Summary!$B$1:$B$111,0) + ROW(AA6)-1))="","",INDIRECT("'Summary'!D" &amp; (MATCH("Account Name",Summary!$B$1:$B$111,0) + ROW(AA6)-1)))</f>
        <v>0</v>
      </c>
      <c r="AE6" s="68"/>
      <c r="AF6" s="68"/>
      <c r="AG6" s="70"/>
      <c r="AH6" s="68"/>
      <c r="AI6" s="68"/>
      <c r="AJ6" s="68">
        <f t="shared" ca="1" si="5"/>
        <v>0</v>
      </c>
      <c r="AK6" s="68">
        <f t="shared" ca="1" si="6"/>
        <v>0</v>
      </c>
      <c r="AL6" s="68">
        <f t="shared" ca="1" si="7"/>
        <v>0</v>
      </c>
      <c r="AM6" s="68">
        <f t="shared" ca="1" si="8"/>
        <v>0</v>
      </c>
      <c r="AN6" s="68">
        <f t="shared" ca="1" si="9"/>
        <v>0</v>
      </c>
      <c r="AO6" t="str">
        <f t="shared" ca="1" si="10"/>
        <v>No</v>
      </c>
      <c r="AP6" s="69"/>
      <c r="AQ6" s="68">
        <f ca="1">IF(INDIRECT("'Summary'!E" &amp; (MATCH("Account Name",Summary!$B$1:$B$111,0) + ROW(AA6)-1))="","",INDIRECT("'Summary'!E" &amp; (MATCH("Account Name",Summary!$B$1:$B$111,0) + ROW(AA6)-1)))</f>
        <v>0</v>
      </c>
      <c r="AR6" s="70"/>
      <c r="AS6" s="71">
        <f t="shared" ca="1" si="2"/>
        <v>0</v>
      </c>
      <c r="AU6" s="149"/>
      <c r="AV6" s="149"/>
      <c r="AW6" s="149"/>
      <c r="AX6" s="149"/>
      <c r="BH6" s="149"/>
      <c r="BL6" s="151"/>
      <c r="BO6" s="144"/>
      <c r="CV6" s="144"/>
      <c r="DI6">
        <v>109371231</v>
      </c>
      <c r="DJ6">
        <v>45383</v>
      </c>
      <c r="DK6" t="s">
        <v>234</v>
      </c>
      <c r="DL6" t="s">
        <v>235</v>
      </c>
      <c r="DM6" t="s">
        <v>236</v>
      </c>
      <c r="DN6" t="s">
        <v>237</v>
      </c>
      <c r="DO6" t="s">
        <v>166</v>
      </c>
      <c r="DP6" t="s">
        <v>167</v>
      </c>
      <c r="DQ6">
        <v>0</v>
      </c>
      <c r="DR6">
        <v>60370.64</v>
      </c>
      <c r="DT6">
        <v>0</v>
      </c>
      <c r="EF6">
        <v>10759</v>
      </c>
      <c r="EG6" s="148" t="s">
        <v>168</v>
      </c>
      <c r="EH6">
        <v>167413577</v>
      </c>
      <c r="EI6" t="s">
        <v>238</v>
      </c>
      <c r="EK6" t="s">
        <v>170</v>
      </c>
      <c r="EL6" t="s">
        <v>239</v>
      </c>
      <c r="EM6">
        <v>1</v>
      </c>
      <c r="EN6" t="s">
        <v>184</v>
      </c>
      <c r="EO6" s="150">
        <v>36526</v>
      </c>
      <c r="EQ6" t="s">
        <v>208</v>
      </c>
      <c r="ER6" t="s">
        <v>223</v>
      </c>
      <c r="ES6" t="s">
        <v>224</v>
      </c>
      <c r="ET6" t="s">
        <v>225</v>
      </c>
      <c r="EU6" t="s">
        <v>240</v>
      </c>
      <c r="EV6" t="s">
        <v>227</v>
      </c>
      <c r="FJ6">
        <v>4</v>
      </c>
      <c r="FK6">
        <v>1</v>
      </c>
      <c r="GA6" s="144"/>
      <c r="GQ6" t="s">
        <v>241</v>
      </c>
      <c r="GR6" t="s">
        <v>242</v>
      </c>
    </row>
    <row r="7" spans="2:203">
      <c r="B7" t="s">
        <v>191</v>
      </c>
      <c r="C7" t="s">
        <v>162</v>
      </c>
      <c r="D7" t="s">
        <v>192</v>
      </c>
      <c r="E7" t="s">
        <v>193</v>
      </c>
      <c r="F7" t="s">
        <v>194</v>
      </c>
      <c r="H7">
        <v>10759</v>
      </c>
      <c r="I7" s="148" t="s">
        <v>168</v>
      </c>
      <c r="J7">
        <v>93535</v>
      </c>
      <c r="K7" t="s">
        <v>182</v>
      </c>
      <c r="M7" t="s">
        <v>170</v>
      </c>
      <c r="N7" t="s">
        <v>183</v>
      </c>
      <c r="O7">
        <v>1</v>
      </c>
      <c r="P7" t="s">
        <v>184</v>
      </c>
      <c r="Q7" s="150">
        <v>45716.752083333333</v>
      </c>
      <c r="U7" t="s">
        <v>243</v>
      </c>
      <c r="X7" t="s">
        <v>244</v>
      </c>
      <c r="Y7">
        <v>6</v>
      </c>
      <c r="AA7" t="str">
        <f ca="1">IF(INDIRECT("'Summary'!B" &amp; (MATCH("Account Name",Summary!$B$1:$B$111,0) + ROW(AA7)-1))="","",INDIRECT("'Summary'!B" &amp; (MATCH("Account Name",Summary!$B$1:$B$111,0) + ROW(AA7)-1)))</f>
        <v>USD Payment</v>
      </c>
      <c r="AB7" t="str">
        <f t="shared" ca="1" si="3"/>
        <v>197904-200</v>
      </c>
      <c r="AC7">
        <f t="shared" ca="1" si="4"/>
        <v>1</v>
      </c>
      <c r="AD7" s="68">
        <f ca="1">IF(INDIRECT("'Summary'!D" &amp; (MATCH("Account Name",Summary!$B$1:$B$111,0) + ROW(AA7)-1))="","",INDIRECT("'Summary'!D" &amp; (MATCH("Account Name",Summary!$B$1:$B$111,0) + ROW(AA7)-1)))</f>
        <v>0</v>
      </c>
      <c r="AE7" s="68"/>
      <c r="AF7" s="68"/>
      <c r="AG7" s="70"/>
      <c r="AH7" s="70"/>
      <c r="AI7" s="70"/>
      <c r="AJ7" s="68">
        <f t="shared" ca="1" si="5"/>
        <v>0</v>
      </c>
      <c r="AK7" s="68">
        <f t="shared" ca="1" si="6"/>
        <v>0</v>
      </c>
      <c r="AL7" s="68">
        <f t="shared" ca="1" si="7"/>
        <v>0</v>
      </c>
      <c r="AM7" s="68">
        <f t="shared" ca="1" si="8"/>
        <v>0</v>
      </c>
      <c r="AN7" s="68">
        <f t="shared" ca="1" si="9"/>
        <v>0</v>
      </c>
      <c r="AO7" t="str">
        <f t="shared" ca="1" si="10"/>
        <v>No</v>
      </c>
      <c r="AP7" s="69"/>
      <c r="AQ7" s="68">
        <f ca="1">IF(INDIRECT("'Summary'!E" &amp; (MATCH("Account Name",Summary!$B$1:$B$111,0) + ROW(AA7)-1))="","",INDIRECT("'Summary'!E" &amp; (MATCH("Account Name",Summary!$B$1:$B$111,0) + ROW(AA7)-1)))</f>
        <v>0</v>
      </c>
      <c r="AR7" s="70"/>
      <c r="AS7" s="71">
        <f t="shared" ca="1" si="2"/>
        <v>0</v>
      </c>
      <c r="AU7" s="149"/>
      <c r="AV7" s="149"/>
      <c r="AW7" s="149"/>
      <c r="AX7" s="149"/>
      <c r="BL7" s="151"/>
      <c r="BO7" s="144"/>
      <c r="CV7" s="144"/>
      <c r="DI7">
        <v>111266740</v>
      </c>
      <c r="DJ7">
        <v>45380</v>
      </c>
      <c r="DK7" t="s">
        <v>245</v>
      </c>
      <c r="DL7" t="s">
        <v>246</v>
      </c>
      <c r="DM7" t="s">
        <v>164</v>
      </c>
      <c r="DN7" t="s">
        <v>247</v>
      </c>
      <c r="DO7" t="s">
        <v>166</v>
      </c>
      <c r="DP7" t="s">
        <v>167</v>
      </c>
      <c r="DQ7">
        <v>0</v>
      </c>
      <c r="DR7">
        <v>74501.320000000007</v>
      </c>
      <c r="DT7">
        <v>0</v>
      </c>
      <c r="EF7">
        <v>10759</v>
      </c>
      <c r="EG7" s="148" t="s">
        <v>168</v>
      </c>
      <c r="EH7">
        <v>167425880</v>
      </c>
      <c r="EI7" t="s">
        <v>248</v>
      </c>
      <c r="EK7" t="s">
        <v>170</v>
      </c>
      <c r="EL7" t="s">
        <v>249</v>
      </c>
      <c r="EM7">
        <v>1</v>
      </c>
      <c r="EN7" t="s">
        <v>184</v>
      </c>
      <c r="EO7" s="150">
        <v>36526</v>
      </c>
      <c r="FJ7">
        <v>7</v>
      </c>
      <c r="FK7">
        <v>0</v>
      </c>
      <c r="GA7" s="144"/>
      <c r="GQ7" t="s">
        <v>250</v>
      </c>
      <c r="GR7" t="s">
        <v>251</v>
      </c>
    </row>
    <row r="8" spans="2:203">
      <c r="B8" t="s">
        <v>211</v>
      </c>
      <c r="C8" t="s">
        <v>162</v>
      </c>
      <c r="D8" t="s">
        <v>212</v>
      </c>
      <c r="E8" t="s">
        <v>213</v>
      </c>
      <c r="F8" t="s">
        <v>214</v>
      </c>
      <c r="H8">
        <v>10759</v>
      </c>
      <c r="I8" s="148" t="s">
        <v>168</v>
      </c>
      <c r="J8">
        <v>93536</v>
      </c>
      <c r="K8" t="s">
        <v>206</v>
      </c>
      <c r="M8" t="s">
        <v>170</v>
      </c>
      <c r="N8" t="s">
        <v>207</v>
      </c>
      <c r="O8">
        <v>1</v>
      </c>
      <c r="P8" t="s">
        <v>184</v>
      </c>
      <c r="Q8" s="150">
        <v>45716.748611111114</v>
      </c>
      <c r="V8" t="s">
        <v>252</v>
      </c>
      <c r="W8" t="s">
        <v>253</v>
      </c>
      <c r="X8" t="s">
        <v>254</v>
      </c>
      <c r="Y8">
        <v>19</v>
      </c>
      <c r="AA8" t="str">
        <f ca="1">IF(INDIRECT("'Summary'!B" &amp; (MATCH("Account Name",Summary!$B$1:$B$111,0) + ROW(AA8)-1))="","",INDIRECT("'Summary'!B" &amp; (MATCH("Account Name",Summary!$B$1:$B$111,0) + ROW(AA8)-1)))</f>
        <v>AUD Principal Collection</v>
      </c>
      <c r="AB8" t="str">
        <f t="shared" ca="1" si="3"/>
        <v>197904-210</v>
      </c>
      <c r="AC8">
        <f t="shared" ca="1" si="4"/>
        <v>1</v>
      </c>
      <c r="AD8" s="68">
        <f ca="1">IF(INDIRECT("'Summary'!D" &amp; (MATCH("Account Name",Summary!$B$1:$B$111,0) + ROW(AA8)-1))="","",INDIRECT("'Summary'!D" &amp; (MATCH("Account Name",Summary!$B$1:$B$111,0) + ROW(AA8)-1)))</f>
        <v>0</v>
      </c>
      <c r="AE8" s="68"/>
      <c r="AF8" s="68"/>
      <c r="AG8" s="70"/>
      <c r="AH8" s="70"/>
      <c r="AI8" s="70"/>
      <c r="AJ8" s="68">
        <f t="shared" ca="1" si="5"/>
        <v>0</v>
      </c>
      <c r="AK8" s="68">
        <f t="shared" ca="1" si="6"/>
        <v>0</v>
      </c>
      <c r="AL8" s="68">
        <f t="shared" ca="1" si="7"/>
        <v>0</v>
      </c>
      <c r="AM8" s="68">
        <f t="shared" ca="1" si="8"/>
        <v>0</v>
      </c>
      <c r="AN8" s="68">
        <f t="shared" ca="1" si="9"/>
        <v>0</v>
      </c>
      <c r="AO8" t="str">
        <f t="shared" ca="1" si="10"/>
        <v>No</v>
      </c>
      <c r="AP8" s="69"/>
      <c r="AQ8" s="68">
        <f ca="1">IF(INDIRECT("'Summary'!E" &amp; (MATCH("Account Name",Summary!$B$1:$B$111,0) + ROW(AA8)-1))="","",INDIRECT("'Summary'!E" &amp; (MATCH("Account Name",Summary!$B$1:$B$111,0) + ROW(AA8)-1)))</f>
        <v>0</v>
      </c>
      <c r="AR8" s="70"/>
      <c r="AS8" s="71">
        <f t="shared" ca="1" si="2"/>
        <v>0</v>
      </c>
      <c r="AU8" s="149"/>
      <c r="AV8" s="149"/>
      <c r="AW8" s="149"/>
      <c r="AX8" s="149"/>
      <c r="BO8" s="144"/>
      <c r="CV8" s="144"/>
      <c r="DI8">
        <v>111321030</v>
      </c>
      <c r="DJ8">
        <v>45412</v>
      </c>
      <c r="DK8" t="s">
        <v>216</v>
      </c>
      <c r="DL8" t="s">
        <v>217</v>
      </c>
      <c r="DM8" t="s">
        <v>218</v>
      </c>
      <c r="DN8" t="s">
        <v>219</v>
      </c>
      <c r="DO8" t="s">
        <v>166</v>
      </c>
      <c r="DP8" t="s">
        <v>167</v>
      </c>
      <c r="DQ8">
        <v>0</v>
      </c>
      <c r="DR8">
        <v>1854.32</v>
      </c>
      <c r="DT8">
        <v>0</v>
      </c>
      <c r="EF8">
        <v>10759</v>
      </c>
      <c r="EG8" s="148" t="s">
        <v>168</v>
      </c>
      <c r="EH8">
        <v>93537</v>
      </c>
      <c r="EI8" t="s">
        <v>255</v>
      </c>
      <c r="EK8" t="s">
        <v>256</v>
      </c>
      <c r="EL8" t="s">
        <v>257</v>
      </c>
      <c r="EM8">
        <v>1</v>
      </c>
      <c r="EN8" t="s">
        <v>172</v>
      </c>
      <c r="EO8" s="150">
        <v>36526</v>
      </c>
      <c r="FJ8">
        <v>5</v>
      </c>
      <c r="FK8">
        <v>0</v>
      </c>
      <c r="GA8" s="144"/>
      <c r="GQ8" t="s">
        <v>258</v>
      </c>
      <c r="GR8" t="s">
        <v>178</v>
      </c>
    </row>
    <row r="9" spans="2:203">
      <c r="B9" t="s">
        <v>228</v>
      </c>
      <c r="C9" t="s">
        <v>229</v>
      </c>
      <c r="D9" t="s">
        <v>230</v>
      </c>
      <c r="E9" t="s">
        <v>231</v>
      </c>
      <c r="F9" t="s">
        <v>232</v>
      </c>
      <c r="H9">
        <v>10759</v>
      </c>
      <c r="I9" s="148" t="s">
        <v>168</v>
      </c>
      <c r="J9">
        <v>93549</v>
      </c>
      <c r="K9" t="s">
        <v>220</v>
      </c>
      <c r="M9" t="s">
        <v>170</v>
      </c>
      <c r="N9" t="s">
        <v>221</v>
      </c>
      <c r="O9">
        <v>1</v>
      </c>
      <c r="P9" t="s">
        <v>222</v>
      </c>
      <c r="Q9" s="150">
        <v>36526</v>
      </c>
      <c r="V9">
        <v>18311473</v>
      </c>
      <c r="X9" t="s">
        <v>259</v>
      </c>
      <c r="Y9">
        <v>14</v>
      </c>
      <c r="AA9" t="str">
        <f ca="1">IF(INDIRECT("'Summary'!B" &amp; (MATCH("Account Name",Summary!$B$1:$B$111,0) + ROW(AA9)-1))="","",INDIRECT("'Summary'!B" &amp; (MATCH("Account Name",Summary!$B$1:$B$111,0) + ROW(AA9)-1)))</f>
        <v>AUD Interest Collection</v>
      </c>
      <c r="AB9" t="str">
        <f t="shared" ca="1" si="3"/>
        <v>197904-209</v>
      </c>
      <c r="AC9">
        <f t="shared" ca="1" si="4"/>
        <v>1</v>
      </c>
      <c r="AD9" s="68">
        <f ca="1">IF(INDIRECT("'Summary'!D" &amp; (MATCH("Account Name",Summary!$B$1:$B$111,0) + ROW(AA9)-1))="","",INDIRECT("'Summary'!D" &amp; (MATCH("Account Name",Summary!$B$1:$B$111,0) + ROW(AA9)-1)))</f>
        <v>0</v>
      </c>
      <c r="AE9" s="68"/>
      <c r="AF9" s="70"/>
      <c r="AG9" s="70"/>
      <c r="AH9" s="70"/>
      <c r="AI9" s="68"/>
      <c r="AJ9" s="68">
        <f t="shared" ca="1" si="5"/>
        <v>0</v>
      </c>
      <c r="AK9" s="68">
        <f t="shared" ca="1" si="6"/>
        <v>0</v>
      </c>
      <c r="AL9" s="68">
        <f t="shared" ca="1" si="7"/>
        <v>0</v>
      </c>
      <c r="AM9" s="68">
        <f t="shared" ca="1" si="8"/>
        <v>0</v>
      </c>
      <c r="AN9" s="68">
        <f t="shared" ca="1" si="9"/>
        <v>0</v>
      </c>
      <c r="AO9" t="str">
        <f t="shared" ca="1" si="10"/>
        <v>No</v>
      </c>
      <c r="AP9" s="69"/>
      <c r="AQ9" s="68">
        <f ca="1">IF(INDIRECT("'Summary'!E" &amp; (MATCH("Account Name",Summary!$B$1:$B$111,0) + ROW(AA9)-1))="","",INDIRECT("'Summary'!E" &amp; (MATCH("Account Name",Summary!$B$1:$B$111,0) + ROW(AA9)-1)))</f>
        <v>0</v>
      </c>
      <c r="AR9" s="70"/>
      <c r="AS9" s="71">
        <f t="shared" ca="1" si="2"/>
        <v>0</v>
      </c>
      <c r="AU9" s="149"/>
      <c r="AV9" s="149"/>
      <c r="AW9" s="149"/>
      <c r="AX9" s="149"/>
      <c r="BH9" s="149"/>
      <c r="BO9" s="144"/>
      <c r="CV9" s="144"/>
      <c r="DI9">
        <v>111550851</v>
      </c>
      <c r="DJ9">
        <v>45472</v>
      </c>
      <c r="DK9" t="s">
        <v>163</v>
      </c>
      <c r="DM9" t="s">
        <v>164</v>
      </c>
      <c r="DN9" t="s">
        <v>165</v>
      </c>
      <c r="DO9" t="s">
        <v>166</v>
      </c>
      <c r="DP9" t="s">
        <v>167</v>
      </c>
      <c r="DQ9">
        <v>0</v>
      </c>
      <c r="DR9">
        <v>4985.2700000000004</v>
      </c>
      <c r="DT9">
        <v>0</v>
      </c>
      <c r="EF9">
        <v>10759</v>
      </c>
      <c r="EG9" s="148" t="s">
        <v>168</v>
      </c>
      <c r="EH9">
        <v>93538</v>
      </c>
      <c r="EI9" t="s">
        <v>260</v>
      </c>
      <c r="EK9" t="s">
        <v>256</v>
      </c>
      <c r="EL9" t="s">
        <v>261</v>
      </c>
      <c r="EM9">
        <v>1</v>
      </c>
      <c r="EN9" t="s">
        <v>184</v>
      </c>
      <c r="EO9" s="150">
        <v>36526</v>
      </c>
      <c r="FJ9">
        <v>24</v>
      </c>
      <c r="FK9">
        <v>0</v>
      </c>
      <c r="GA9" s="144"/>
      <c r="GQ9" t="s">
        <v>262</v>
      </c>
      <c r="GR9" t="s">
        <v>263</v>
      </c>
    </row>
    <row r="10" spans="2:203">
      <c r="B10" t="s">
        <v>241</v>
      </c>
      <c r="C10" t="s">
        <v>242</v>
      </c>
      <c r="H10">
        <v>10759</v>
      </c>
      <c r="I10" s="148" t="s">
        <v>168</v>
      </c>
      <c r="J10">
        <v>167413577</v>
      </c>
      <c r="K10" t="s">
        <v>238</v>
      </c>
      <c r="M10" t="s">
        <v>170</v>
      </c>
      <c r="N10" t="s">
        <v>239</v>
      </c>
      <c r="O10">
        <v>1</v>
      </c>
      <c r="P10" t="s">
        <v>184</v>
      </c>
      <c r="Q10" s="150">
        <v>36526</v>
      </c>
      <c r="X10" t="s">
        <v>264</v>
      </c>
      <c r="Y10">
        <v>-1</v>
      </c>
      <c r="AA10" t="str">
        <f ca="1">IF(INDIRECT("'Summary'!B" &amp; (MATCH("Account Name",Summary!$B$1:$B$111,0) + ROW(AA10)-1))="","",INDIRECT("'Summary'!B" &amp; (MATCH("Account Name",Summary!$B$1:$B$111,0) + ROW(AA10)-1)))</f>
        <v>AUD Payment</v>
      </c>
      <c r="AB10" t="str">
        <f t="shared" ca="1" si="3"/>
        <v>197904-208</v>
      </c>
      <c r="AC10">
        <f t="shared" ca="1" si="4"/>
        <v>1</v>
      </c>
      <c r="AD10" s="68">
        <f ca="1">IF(INDIRECT("'Summary'!D" &amp; (MATCH("Account Name",Summary!$B$1:$B$111,0) + ROW(AA10)-1))="","",INDIRECT("'Summary'!D" &amp; (MATCH("Account Name",Summary!$B$1:$B$111,0) + ROW(AA10)-1)))</f>
        <v>0</v>
      </c>
      <c r="AE10" s="68"/>
      <c r="AF10" s="68"/>
      <c r="AG10" s="70"/>
      <c r="AH10" s="70"/>
      <c r="AI10" s="68"/>
      <c r="AJ10" s="68">
        <f t="shared" ca="1" si="5"/>
        <v>0</v>
      </c>
      <c r="AK10" s="68">
        <f t="shared" ca="1" si="6"/>
        <v>0</v>
      </c>
      <c r="AL10" s="68">
        <f t="shared" ca="1" si="7"/>
        <v>0</v>
      </c>
      <c r="AM10" s="68">
        <f t="shared" ca="1" si="8"/>
        <v>0</v>
      </c>
      <c r="AN10" s="68">
        <f t="shared" ca="1" si="9"/>
        <v>0</v>
      </c>
      <c r="AO10" t="str">
        <f t="shared" ca="1" si="10"/>
        <v>No</v>
      </c>
      <c r="AP10" s="69"/>
      <c r="AQ10" s="68">
        <f ca="1">IF(INDIRECT("'Summary'!E" &amp; (MATCH("Account Name",Summary!$B$1:$B$111,0) + ROW(AA10)-1))="","",INDIRECT("'Summary'!E" &amp; (MATCH("Account Name",Summary!$B$1:$B$111,0) + ROW(AA10)-1)))</f>
        <v>0</v>
      </c>
      <c r="AR10" s="70"/>
      <c r="AS10" s="71">
        <f t="shared" ca="1" si="2"/>
        <v>0</v>
      </c>
      <c r="AU10" s="149"/>
      <c r="AV10" s="149"/>
      <c r="AW10" s="149"/>
      <c r="AX10" s="149"/>
      <c r="CV10" s="144"/>
      <c r="DI10">
        <v>111594904</v>
      </c>
      <c r="DJ10">
        <v>45471</v>
      </c>
      <c r="DK10" t="s">
        <v>265</v>
      </c>
      <c r="DL10" t="s">
        <v>266</v>
      </c>
      <c r="DM10" t="s">
        <v>267</v>
      </c>
      <c r="DN10" t="s">
        <v>268</v>
      </c>
      <c r="DO10" t="s">
        <v>166</v>
      </c>
      <c r="DP10" t="s">
        <v>167</v>
      </c>
      <c r="DQ10">
        <v>0</v>
      </c>
      <c r="DR10">
        <v>4580.78</v>
      </c>
      <c r="DT10">
        <v>0</v>
      </c>
      <c r="EF10">
        <v>10759</v>
      </c>
      <c r="EG10" s="148" t="s">
        <v>168</v>
      </c>
      <c r="EH10">
        <v>93539</v>
      </c>
      <c r="EI10" t="s">
        <v>269</v>
      </c>
      <c r="EK10" t="s">
        <v>256</v>
      </c>
      <c r="EL10" t="s">
        <v>270</v>
      </c>
      <c r="EM10">
        <v>1</v>
      </c>
      <c r="EN10" t="s">
        <v>184</v>
      </c>
      <c r="EO10" s="150">
        <v>36526</v>
      </c>
      <c r="FJ10">
        <v>42</v>
      </c>
      <c r="FK10">
        <v>0</v>
      </c>
      <c r="GA10" s="144"/>
      <c r="GQ10" t="s">
        <v>271</v>
      </c>
      <c r="GR10" t="s">
        <v>161</v>
      </c>
      <c r="GT10" t="s">
        <v>162</v>
      </c>
      <c r="GU10" t="s">
        <v>161</v>
      </c>
    </row>
    <row r="11" spans="2:203">
      <c r="B11" s="73" t="s">
        <v>250</v>
      </c>
      <c r="C11" t="s">
        <v>251</v>
      </c>
      <c r="H11">
        <v>10759</v>
      </c>
      <c r="I11" s="148" t="s">
        <v>168</v>
      </c>
      <c r="J11">
        <v>167425880</v>
      </c>
      <c r="K11" t="s">
        <v>248</v>
      </c>
      <c r="M11" t="s">
        <v>170</v>
      </c>
      <c r="N11" t="s">
        <v>249</v>
      </c>
      <c r="O11">
        <v>1</v>
      </c>
      <c r="P11" t="s">
        <v>184</v>
      </c>
      <c r="Q11" s="150">
        <v>36526</v>
      </c>
      <c r="V11" t="s">
        <v>272</v>
      </c>
      <c r="X11" t="s">
        <v>273</v>
      </c>
      <c r="Y11">
        <v>6</v>
      </c>
      <c r="AA11" t="str">
        <f ca="1">IF(INDIRECT("'Summary'!B" &amp; (MATCH("Account Name",Summary!$B$1:$B$111,0) + ROW(AA11)-1))="","",INDIRECT("'Summary'!B" &amp; (MATCH("Account Name",Summary!$B$1:$B$111,0) + ROW(AA11)-1)))</f>
        <v>CAD Principal Collection</v>
      </c>
      <c r="AB11" t="str">
        <f t="shared" ca="1" si="3"/>
        <v>197904-207</v>
      </c>
      <c r="AC11">
        <f t="shared" ca="1" si="4"/>
        <v>1</v>
      </c>
      <c r="AD11" s="68">
        <f ca="1">IF(INDIRECT("'Summary'!D" &amp; (MATCH("Account Name",Summary!$B$1:$B$111,0) + ROW(AA11)-1))="","",INDIRECT("'Summary'!D" &amp; (MATCH("Account Name",Summary!$B$1:$B$111,0) + ROW(AA11)-1)))</f>
        <v>0</v>
      </c>
      <c r="AE11" s="68"/>
      <c r="AF11" s="70"/>
      <c r="AG11" s="70"/>
      <c r="AH11" s="70"/>
      <c r="AI11" s="70"/>
      <c r="AJ11" s="68">
        <f t="shared" ca="1" si="5"/>
        <v>0</v>
      </c>
      <c r="AK11" s="68">
        <f t="shared" ca="1" si="6"/>
        <v>0</v>
      </c>
      <c r="AL11" s="68">
        <f t="shared" ca="1" si="7"/>
        <v>0</v>
      </c>
      <c r="AM11" s="68">
        <f t="shared" ca="1" si="8"/>
        <v>0</v>
      </c>
      <c r="AN11" s="68">
        <f t="shared" ca="1" si="9"/>
        <v>0</v>
      </c>
      <c r="AO11" t="str">
        <f t="shared" ca="1" si="10"/>
        <v>No</v>
      </c>
      <c r="AP11" s="69"/>
      <c r="AQ11" s="68">
        <f ca="1">IF(INDIRECT("'Summary'!E" &amp; (MATCH("Account Name",Summary!$B$1:$B$111,0) + ROW(AA11)-1))="","",INDIRECT("'Summary'!E" &amp; (MATCH("Account Name",Summary!$B$1:$B$111,0) + ROW(AA11)-1)))</f>
        <v>0</v>
      </c>
      <c r="AR11" s="70"/>
      <c r="AS11" s="71">
        <f t="shared" ca="1" si="2"/>
        <v>0</v>
      </c>
      <c r="AU11" s="149"/>
      <c r="AV11" s="149"/>
      <c r="AW11" s="149"/>
      <c r="AX11" s="149"/>
      <c r="CV11" s="144"/>
      <c r="DI11">
        <v>111809974</v>
      </c>
      <c r="DJ11">
        <v>45412</v>
      </c>
      <c r="DK11" t="s">
        <v>179</v>
      </c>
      <c r="DM11" t="s">
        <v>180</v>
      </c>
      <c r="DN11" t="s">
        <v>181</v>
      </c>
      <c r="DO11" t="s">
        <v>166</v>
      </c>
      <c r="DP11" t="s">
        <v>167</v>
      </c>
      <c r="DQ11">
        <v>0</v>
      </c>
      <c r="DR11">
        <v>5538.14</v>
      </c>
      <c r="DT11">
        <v>0</v>
      </c>
      <c r="EF11">
        <v>10759</v>
      </c>
      <c r="EG11" s="148" t="s">
        <v>168</v>
      </c>
      <c r="EH11">
        <v>93540</v>
      </c>
      <c r="EI11" t="s">
        <v>274</v>
      </c>
      <c r="EK11" t="s">
        <v>256</v>
      </c>
      <c r="EL11" t="s">
        <v>275</v>
      </c>
      <c r="EM11">
        <v>1</v>
      </c>
      <c r="EN11" t="s">
        <v>172</v>
      </c>
      <c r="EO11" s="150">
        <v>36526</v>
      </c>
      <c r="GA11" s="144"/>
      <c r="GQ11" t="s">
        <v>276</v>
      </c>
      <c r="GR11" t="s">
        <v>277</v>
      </c>
    </row>
    <row r="12" spans="2:203">
      <c r="B12" t="s">
        <v>258</v>
      </c>
      <c r="C12" t="s">
        <v>178</v>
      </c>
      <c r="H12">
        <v>10759</v>
      </c>
      <c r="I12" s="148" t="s">
        <v>168</v>
      </c>
      <c r="J12">
        <v>93537</v>
      </c>
      <c r="K12" t="s">
        <v>255</v>
      </c>
      <c r="M12" t="s">
        <v>256</v>
      </c>
      <c r="N12" t="s">
        <v>257</v>
      </c>
      <c r="O12">
        <v>1</v>
      </c>
      <c r="P12" t="s">
        <v>172</v>
      </c>
      <c r="Q12" s="150">
        <v>36526</v>
      </c>
      <c r="V12">
        <v>26</v>
      </c>
      <c r="X12" t="s">
        <v>278</v>
      </c>
      <c r="Y12">
        <v>0</v>
      </c>
      <c r="AA12" t="str">
        <f ca="1">IF(INDIRECT("'Summary'!B" &amp; (MATCH("Account Name",Summary!$B$1:$B$111,0) + ROW(AA12)-1))="","",INDIRECT("'Summary'!B" &amp; (MATCH("Account Name",Summary!$B$1:$B$111,0) + ROW(AA12)-1)))</f>
        <v>CAD Interest Collection</v>
      </c>
      <c r="AB12" t="str">
        <f t="shared" ca="1" si="3"/>
        <v>197904-206</v>
      </c>
      <c r="AC12">
        <f t="shared" ca="1" si="4"/>
        <v>1</v>
      </c>
      <c r="AD12" s="68">
        <f ca="1">IF(INDIRECT("'Summary'!D" &amp; (MATCH("Account Name",Summary!$B$1:$B$111,0) + ROW(AA12)-1))="","",INDIRECT("'Summary'!D" &amp; (MATCH("Account Name",Summary!$B$1:$B$111,0) + ROW(AA12)-1)))</f>
        <v>0</v>
      </c>
      <c r="AE12" s="68"/>
      <c r="AF12" s="70"/>
      <c r="AG12" s="70"/>
      <c r="AH12" s="70"/>
      <c r="AI12" s="70"/>
      <c r="AJ12" s="68">
        <f t="shared" ca="1" si="5"/>
        <v>0</v>
      </c>
      <c r="AK12" s="68">
        <f t="shared" ca="1" si="6"/>
        <v>0</v>
      </c>
      <c r="AL12" s="68">
        <f t="shared" ca="1" si="7"/>
        <v>0</v>
      </c>
      <c r="AM12" s="68">
        <f t="shared" ca="1" si="8"/>
        <v>0</v>
      </c>
      <c r="AN12" s="68">
        <f t="shared" ca="1" si="9"/>
        <v>0</v>
      </c>
      <c r="AO12" t="str">
        <f t="shared" ca="1" si="10"/>
        <v>No</v>
      </c>
      <c r="AP12" s="69"/>
      <c r="AQ12" s="68">
        <f ca="1">IF(INDIRECT("'Summary'!E" &amp; (MATCH("Account Name",Summary!$B$1:$B$111,0) + ROW(AA12)-1))="","",INDIRECT("'Summary'!E" &amp; (MATCH("Account Name",Summary!$B$1:$B$111,0) + ROW(AA12)-1)))</f>
        <v>0</v>
      </c>
      <c r="AR12" s="70"/>
      <c r="AS12" s="71">
        <f t="shared" ca="1" si="2"/>
        <v>0</v>
      </c>
      <c r="AU12" s="149"/>
      <c r="AV12" s="149"/>
      <c r="AW12" s="149"/>
      <c r="AX12" s="149"/>
      <c r="CV12" s="144"/>
      <c r="DI12">
        <v>112358005</v>
      </c>
      <c r="DJ12">
        <v>45504</v>
      </c>
      <c r="DK12" t="s">
        <v>279</v>
      </c>
      <c r="DL12" t="s">
        <v>280</v>
      </c>
      <c r="DM12" t="s">
        <v>281</v>
      </c>
      <c r="DN12" t="s">
        <v>282</v>
      </c>
      <c r="DO12" t="s">
        <v>166</v>
      </c>
      <c r="DP12" t="s">
        <v>167</v>
      </c>
      <c r="DQ12">
        <v>0</v>
      </c>
      <c r="DR12">
        <v>134343.1</v>
      </c>
      <c r="DT12">
        <v>0</v>
      </c>
      <c r="EF12">
        <v>10759</v>
      </c>
      <c r="EG12" s="148" t="s">
        <v>168</v>
      </c>
      <c r="EH12">
        <v>93541</v>
      </c>
      <c r="EI12" t="s">
        <v>283</v>
      </c>
      <c r="EK12" t="s">
        <v>256</v>
      </c>
      <c r="EL12" t="s">
        <v>284</v>
      </c>
      <c r="EM12">
        <v>1</v>
      </c>
      <c r="EN12" t="s">
        <v>184</v>
      </c>
      <c r="EO12" s="150">
        <v>44929.407638888886</v>
      </c>
      <c r="GA12" s="144"/>
      <c r="GQ12" t="s">
        <v>285</v>
      </c>
      <c r="GR12" t="s">
        <v>286</v>
      </c>
    </row>
    <row r="13" spans="2:203">
      <c r="B13" t="s">
        <v>262</v>
      </c>
      <c r="C13" t="s">
        <v>263</v>
      </c>
      <c r="H13">
        <v>10759</v>
      </c>
      <c r="I13" s="148" t="s">
        <v>168</v>
      </c>
      <c r="J13">
        <v>93538</v>
      </c>
      <c r="K13" t="s">
        <v>260</v>
      </c>
      <c r="M13" t="s">
        <v>256</v>
      </c>
      <c r="N13" t="s">
        <v>261</v>
      </c>
      <c r="O13">
        <v>1</v>
      </c>
      <c r="P13" t="s">
        <v>184</v>
      </c>
      <c r="Q13" s="150">
        <v>36526</v>
      </c>
      <c r="X13" t="s">
        <v>287</v>
      </c>
      <c r="AA13" t="str">
        <f ca="1">IF(INDIRECT("'Summary'!B" &amp; (MATCH("Account Name",Summary!$B$1:$B$111,0) + ROW(AA13)-1))="","",INDIRECT("'Summary'!B" &amp; (MATCH("Account Name",Summary!$B$1:$B$111,0) + ROW(AA13)-1)))</f>
        <v>CAD Payment</v>
      </c>
      <c r="AB13" t="str">
        <f t="shared" ca="1" si="3"/>
        <v>197904-205</v>
      </c>
      <c r="AC13">
        <f t="shared" ca="1" si="4"/>
        <v>1</v>
      </c>
      <c r="AD13" s="68">
        <f ca="1">IF(INDIRECT("'Summary'!D" &amp; (MATCH("Account Name",Summary!$B$1:$B$111,0) + ROW(AA13)-1))="","",INDIRECT("'Summary'!D" &amp; (MATCH("Account Name",Summary!$B$1:$B$111,0) + ROW(AA13)-1)))</f>
        <v>0</v>
      </c>
      <c r="AE13" s="68"/>
      <c r="AF13" s="70"/>
      <c r="AG13" s="70"/>
      <c r="AH13" s="70"/>
      <c r="AI13" s="68"/>
      <c r="AJ13" s="68">
        <f t="shared" ca="1" si="5"/>
        <v>0</v>
      </c>
      <c r="AK13" s="68">
        <f t="shared" ca="1" si="6"/>
        <v>0</v>
      </c>
      <c r="AL13" s="68">
        <f t="shared" ca="1" si="7"/>
        <v>0</v>
      </c>
      <c r="AM13" s="68">
        <f t="shared" ca="1" si="8"/>
        <v>0</v>
      </c>
      <c r="AN13" s="68">
        <f t="shared" ca="1" si="9"/>
        <v>0</v>
      </c>
      <c r="AO13" t="str">
        <f t="shared" ca="1" si="10"/>
        <v>No</v>
      </c>
      <c r="AP13" s="69"/>
      <c r="AQ13" s="68">
        <f ca="1">IF(INDIRECT("'Summary'!E" &amp; (MATCH("Account Name",Summary!$B$1:$B$111,0) + ROW(AA13)-1))="","",INDIRECT("'Summary'!E" &amp; (MATCH("Account Name",Summary!$B$1:$B$111,0) + ROW(AA13)-1)))</f>
        <v>0</v>
      </c>
      <c r="AR13" s="70"/>
      <c r="AS13" s="71">
        <f t="shared" ca="1" si="2"/>
        <v>0</v>
      </c>
      <c r="AU13" s="149"/>
      <c r="AV13" s="149"/>
      <c r="AW13" s="149"/>
      <c r="AX13" s="149"/>
      <c r="CV13" s="144"/>
      <c r="DI13">
        <v>112551815</v>
      </c>
      <c r="DJ13">
        <v>45471</v>
      </c>
      <c r="DK13" t="s">
        <v>245</v>
      </c>
      <c r="DL13" t="s">
        <v>246</v>
      </c>
      <c r="DM13" t="s">
        <v>164</v>
      </c>
      <c r="DN13" t="s">
        <v>247</v>
      </c>
      <c r="DO13" t="s">
        <v>166</v>
      </c>
      <c r="DP13" t="s">
        <v>167</v>
      </c>
      <c r="DQ13">
        <v>0</v>
      </c>
      <c r="DR13">
        <v>24758.59</v>
      </c>
      <c r="DT13">
        <v>0</v>
      </c>
      <c r="EF13">
        <v>10759</v>
      </c>
      <c r="EG13" s="148" t="s">
        <v>168</v>
      </c>
      <c r="EH13">
        <v>93542</v>
      </c>
      <c r="EI13" t="s">
        <v>288</v>
      </c>
      <c r="EK13" t="s">
        <v>256</v>
      </c>
      <c r="EL13" t="s">
        <v>289</v>
      </c>
      <c r="EM13">
        <v>1</v>
      </c>
      <c r="EN13" t="s">
        <v>184</v>
      </c>
      <c r="EO13" s="150">
        <v>44564.611111111109</v>
      </c>
      <c r="GA13" s="144"/>
      <c r="GQ13" t="s">
        <v>290</v>
      </c>
      <c r="GR13" t="s">
        <v>291</v>
      </c>
      <c r="GT13" t="s">
        <v>292</v>
      </c>
    </row>
    <row r="14" spans="2:203">
      <c r="B14" t="s">
        <v>271</v>
      </c>
      <c r="C14" t="s">
        <v>161</v>
      </c>
      <c r="E14" t="s">
        <v>162</v>
      </c>
      <c r="F14" t="s">
        <v>161</v>
      </c>
      <c r="H14">
        <v>10759</v>
      </c>
      <c r="I14" s="148" t="s">
        <v>168</v>
      </c>
      <c r="J14">
        <v>93539</v>
      </c>
      <c r="K14" t="s">
        <v>269</v>
      </c>
      <c r="M14" t="s">
        <v>256</v>
      </c>
      <c r="N14" t="s">
        <v>270</v>
      </c>
      <c r="O14">
        <v>1</v>
      </c>
      <c r="P14" t="s">
        <v>184</v>
      </c>
      <c r="Q14" s="150">
        <v>36526</v>
      </c>
      <c r="V14" t="s">
        <v>293</v>
      </c>
      <c r="X14" t="s">
        <v>294</v>
      </c>
      <c r="Y14" t="s">
        <v>295</v>
      </c>
      <c r="AA14" t="str">
        <f ca="1">IF(INDIRECT("'Summary'!B" &amp; (MATCH("Account Name",Summary!$B$1:$B$111,0) + ROW(AA14)-1))="","",INDIRECT("'Summary'!B" &amp; (MATCH("Account Name",Summary!$B$1:$B$111,0) + ROW(AA14)-1)))</f>
        <v>EUR Principal Collection</v>
      </c>
      <c r="AB14" t="str">
        <f t="shared" ca="1" si="3"/>
        <v>197904-213</v>
      </c>
      <c r="AC14">
        <f t="shared" ca="1" si="4"/>
        <v>1</v>
      </c>
      <c r="AD14" s="68">
        <f ca="1">IF(INDIRECT("'Summary'!D" &amp; (MATCH("Account Name",Summary!$B$1:$B$111,0) + ROW(AA14)-1))="","",INDIRECT("'Summary'!D" &amp; (MATCH("Account Name",Summary!$B$1:$B$111,0) + ROW(AA14)-1)))</f>
        <v>0</v>
      </c>
      <c r="AE14" s="68"/>
      <c r="AF14" s="68"/>
      <c r="AG14" s="70"/>
      <c r="AH14" s="70"/>
      <c r="AI14" s="70"/>
      <c r="AJ14" s="68">
        <f t="shared" ca="1" si="5"/>
        <v>0</v>
      </c>
      <c r="AK14" s="68">
        <f t="shared" ca="1" si="6"/>
        <v>0</v>
      </c>
      <c r="AL14" s="68">
        <f t="shared" ca="1" si="7"/>
        <v>0</v>
      </c>
      <c r="AM14" s="68">
        <f t="shared" ca="1" si="8"/>
        <v>0</v>
      </c>
      <c r="AN14" s="68">
        <f t="shared" ca="1" si="9"/>
        <v>0</v>
      </c>
      <c r="AO14" t="str">
        <f t="shared" ca="1" si="10"/>
        <v>No</v>
      </c>
      <c r="AP14" s="69"/>
      <c r="AQ14" s="68">
        <f ca="1">IF(INDIRECT("'Summary'!E" &amp; (MATCH("Account Name",Summary!$B$1:$B$111,0) + ROW(AA14)-1))="","",INDIRECT("'Summary'!E" &amp; (MATCH("Account Name",Summary!$B$1:$B$111,0) + ROW(AA14)-1)))</f>
        <v>0</v>
      </c>
      <c r="AR14" s="70"/>
      <c r="AS14" s="71">
        <f t="shared" ca="1" si="2"/>
        <v>0</v>
      </c>
      <c r="AU14" s="149"/>
      <c r="AV14" s="149"/>
      <c r="AW14" s="149"/>
      <c r="AX14" s="149"/>
      <c r="CV14" s="144"/>
      <c r="DI14">
        <v>112552041</v>
      </c>
      <c r="DJ14">
        <v>45471</v>
      </c>
      <c r="DK14" t="s">
        <v>245</v>
      </c>
      <c r="DL14" t="s">
        <v>246</v>
      </c>
      <c r="DM14" t="s">
        <v>164</v>
      </c>
      <c r="DN14" t="s">
        <v>247</v>
      </c>
      <c r="DO14" t="s">
        <v>166</v>
      </c>
      <c r="DP14" t="s">
        <v>167</v>
      </c>
      <c r="DQ14">
        <v>0</v>
      </c>
      <c r="DR14">
        <v>7843.52</v>
      </c>
      <c r="DT14">
        <v>0</v>
      </c>
      <c r="EF14">
        <v>10759</v>
      </c>
      <c r="EG14" s="148" t="s">
        <v>168</v>
      </c>
      <c r="EH14">
        <v>93543</v>
      </c>
      <c r="EI14" t="s">
        <v>296</v>
      </c>
      <c r="EK14" t="s">
        <v>256</v>
      </c>
      <c r="EL14" t="s">
        <v>297</v>
      </c>
      <c r="EM14">
        <v>1</v>
      </c>
      <c r="EN14" t="s">
        <v>172</v>
      </c>
      <c r="EO14" s="150">
        <v>36526</v>
      </c>
      <c r="GA14" s="144"/>
      <c r="GQ14" t="s">
        <v>298</v>
      </c>
      <c r="GR14" t="s">
        <v>162</v>
      </c>
      <c r="GT14" t="s">
        <v>162</v>
      </c>
      <c r="GU14" t="s">
        <v>161</v>
      </c>
    </row>
    <row r="15" spans="2:203">
      <c r="B15" t="s">
        <v>276</v>
      </c>
      <c r="C15" t="s">
        <v>277</v>
      </c>
      <c r="H15">
        <v>10759</v>
      </c>
      <c r="I15" s="148" t="s">
        <v>168</v>
      </c>
      <c r="J15">
        <v>93540</v>
      </c>
      <c r="K15" t="s">
        <v>274</v>
      </c>
      <c r="M15" t="s">
        <v>256</v>
      </c>
      <c r="N15" t="s">
        <v>275</v>
      </c>
      <c r="O15">
        <v>1</v>
      </c>
      <c r="P15" t="s">
        <v>172</v>
      </c>
      <c r="Q15" s="150">
        <v>36526</v>
      </c>
      <c r="V15">
        <v>0</v>
      </c>
      <c r="Y15" s="145"/>
      <c r="AA15" t="str">
        <f ca="1">IF(INDIRECT("'Summary'!B" &amp; (MATCH("Account Name",Summary!$B$1:$B$111,0) + ROW(AA15)-1))="","",INDIRECT("'Summary'!B" &amp; (MATCH("Account Name",Summary!$B$1:$B$111,0) + ROW(AA15)-1)))</f>
        <v>EUR Interest Collection</v>
      </c>
      <c r="AB15" t="str">
        <f t="shared" ca="1" si="3"/>
        <v>197904-212</v>
      </c>
      <c r="AC15">
        <f t="shared" ca="1" si="4"/>
        <v>1</v>
      </c>
      <c r="AD15" s="68">
        <f ca="1">IF(INDIRECT("'Summary'!D" &amp; (MATCH("Account Name",Summary!$B$1:$B$111,0) + ROW(AA15)-1))="","",INDIRECT("'Summary'!D" &amp; (MATCH("Account Name",Summary!$B$1:$B$111,0) + ROW(AA15)-1)))</f>
        <v>0</v>
      </c>
      <c r="AE15" s="68"/>
      <c r="AF15" s="68"/>
      <c r="AG15" s="70"/>
      <c r="AH15" s="70"/>
      <c r="AI15" s="68"/>
      <c r="AJ15" s="68">
        <f t="shared" ca="1" si="5"/>
        <v>0</v>
      </c>
      <c r="AK15" s="68">
        <f t="shared" ca="1" si="6"/>
        <v>0</v>
      </c>
      <c r="AL15" s="68">
        <f t="shared" ca="1" si="7"/>
        <v>0</v>
      </c>
      <c r="AM15" s="68">
        <f t="shared" ca="1" si="8"/>
        <v>0</v>
      </c>
      <c r="AN15" s="68">
        <f t="shared" ca="1" si="9"/>
        <v>0</v>
      </c>
      <c r="AO15" t="str">
        <f t="shared" ca="1" si="10"/>
        <v>No</v>
      </c>
      <c r="AP15" s="69"/>
      <c r="AQ15" s="68">
        <f ca="1">IF(INDIRECT("'Summary'!E" &amp; (MATCH("Account Name",Summary!$B$1:$B$111,0) + ROW(AA15)-1))="","",INDIRECT("'Summary'!E" &amp; (MATCH("Account Name",Summary!$B$1:$B$111,0) + ROW(AA15)-1)))</f>
        <v>0</v>
      </c>
      <c r="AR15" s="70"/>
      <c r="AS15" s="71">
        <f t="shared" ca="1" si="2"/>
        <v>0</v>
      </c>
      <c r="AU15" s="149"/>
      <c r="AV15" s="149"/>
      <c r="AW15" s="149"/>
      <c r="AX15" s="149"/>
      <c r="CV15" s="144"/>
      <c r="DI15">
        <v>112775440</v>
      </c>
      <c r="DJ15">
        <v>45443</v>
      </c>
      <c r="DK15" t="s">
        <v>179</v>
      </c>
      <c r="DM15" t="s">
        <v>180</v>
      </c>
      <c r="DN15" t="s">
        <v>181</v>
      </c>
      <c r="DO15" t="s">
        <v>166</v>
      </c>
      <c r="DP15" t="s">
        <v>167</v>
      </c>
      <c r="DQ15">
        <v>0</v>
      </c>
      <c r="DR15">
        <v>5196.3999999999996</v>
      </c>
      <c r="DT15">
        <v>0</v>
      </c>
      <c r="EF15">
        <v>10759</v>
      </c>
      <c r="EG15" s="148" t="s">
        <v>168</v>
      </c>
      <c r="EH15">
        <v>93544</v>
      </c>
      <c r="EI15" t="s">
        <v>299</v>
      </c>
      <c r="EK15" t="s">
        <v>256</v>
      </c>
      <c r="EL15" t="s">
        <v>300</v>
      </c>
      <c r="EM15">
        <v>1</v>
      </c>
      <c r="EN15" t="s">
        <v>184</v>
      </c>
      <c r="EO15" s="150">
        <v>36526</v>
      </c>
      <c r="GA15" s="144"/>
      <c r="GQ15" t="s">
        <v>301</v>
      </c>
      <c r="GR15" t="s">
        <v>302</v>
      </c>
      <c r="GS15" s="71" t="s">
        <v>303</v>
      </c>
      <c r="GT15" t="s">
        <v>161</v>
      </c>
    </row>
    <row r="16" spans="2:203">
      <c r="B16" t="s">
        <v>285</v>
      </c>
      <c r="C16" t="s">
        <v>286</v>
      </c>
      <c r="H16">
        <v>10759</v>
      </c>
      <c r="I16" s="148" t="s">
        <v>168</v>
      </c>
      <c r="J16">
        <v>93541</v>
      </c>
      <c r="K16" t="s">
        <v>283</v>
      </c>
      <c r="M16" t="s">
        <v>256</v>
      </c>
      <c r="N16" t="s">
        <v>284</v>
      </c>
      <c r="O16">
        <v>1</v>
      </c>
      <c r="P16" t="s">
        <v>184</v>
      </c>
      <c r="Q16" s="150">
        <v>44929.407638888886</v>
      </c>
      <c r="AA16" t="str">
        <f ca="1">IF(INDIRECT("'Summary'!B" &amp; (MATCH("Account Name",Summary!$B$1:$B$111,0) + ROW(AA16)-1))="","",INDIRECT("'Summary'!B" &amp; (MATCH("Account Name",Summary!$B$1:$B$111,0) + ROW(AA16)-1)))</f>
        <v>EUR Payment</v>
      </c>
      <c r="AB16" t="str">
        <f t="shared" ca="1" si="3"/>
        <v>197904-211</v>
      </c>
      <c r="AC16">
        <f t="shared" ca="1" si="4"/>
        <v>1</v>
      </c>
      <c r="AD16" s="68">
        <f ca="1">IF(INDIRECT("'Summary'!D" &amp; (MATCH("Account Name",Summary!$B$1:$B$111,0) + ROW(AA16)-1))="","",INDIRECT("'Summary'!D" &amp; (MATCH("Account Name",Summary!$B$1:$B$111,0) + ROW(AA16)-1)))</f>
        <v>0</v>
      </c>
      <c r="AE16" s="68"/>
      <c r="AF16" s="68"/>
      <c r="AG16" s="70"/>
      <c r="AH16" s="68"/>
      <c r="AI16" s="68"/>
      <c r="AJ16" s="68">
        <f t="shared" ca="1" si="5"/>
        <v>0</v>
      </c>
      <c r="AK16" s="68">
        <f t="shared" ca="1" si="6"/>
        <v>0</v>
      </c>
      <c r="AL16" s="68">
        <f t="shared" ca="1" si="7"/>
        <v>0</v>
      </c>
      <c r="AM16" s="68">
        <f t="shared" ca="1" si="8"/>
        <v>0</v>
      </c>
      <c r="AN16" s="68">
        <f t="shared" ca="1" si="9"/>
        <v>0</v>
      </c>
      <c r="AO16" t="str">
        <f t="shared" ca="1" si="10"/>
        <v>No</v>
      </c>
      <c r="AP16" s="69"/>
      <c r="AQ16" s="68">
        <f ca="1">IF(INDIRECT("'Summary'!E" &amp; (MATCH("Account Name",Summary!$B$1:$B$111,0) + ROW(AA16)-1))="","",INDIRECT("'Summary'!E" &amp; (MATCH("Account Name",Summary!$B$1:$B$111,0) + ROW(AA16)-1)))</f>
        <v>0</v>
      </c>
      <c r="AR16" s="70"/>
      <c r="AS16" s="71">
        <f t="shared" ca="1" si="2"/>
        <v>0</v>
      </c>
      <c r="CV16" s="144"/>
      <c r="DI16">
        <v>112842614</v>
      </c>
      <c r="DJ16">
        <v>45443</v>
      </c>
      <c r="DK16" t="s">
        <v>216</v>
      </c>
      <c r="DL16" t="s">
        <v>217</v>
      </c>
      <c r="DM16" t="s">
        <v>218</v>
      </c>
      <c r="DN16" t="s">
        <v>219</v>
      </c>
      <c r="DO16" t="s">
        <v>166</v>
      </c>
      <c r="DP16" t="s">
        <v>167</v>
      </c>
      <c r="DQ16">
        <v>0</v>
      </c>
      <c r="DR16">
        <v>124.62</v>
      </c>
      <c r="DT16">
        <v>0</v>
      </c>
      <c r="EF16">
        <v>10759</v>
      </c>
      <c r="EG16" s="148" t="s">
        <v>168</v>
      </c>
      <c r="EH16">
        <v>93545</v>
      </c>
      <c r="EI16" t="s">
        <v>304</v>
      </c>
      <c r="EK16" t="s">
        <v>256</v>
      </c>
      <c r="EL16" t="s">
        <v>305</v>
      </c>
      <c r="EM16">
        <v>1</v>
      </c>
      <c r="EN16" t="s">
        <v>184</v>
      </c>
      <c r="EO16" s="150">
        <v>36526</v>
      </c>
      <c r="GA16" s="144"/>
      <c r="GQ16" t="s">
        <v>306</v>
      </c>
      <c r="GR16" t="s">
        <v>307</v>
      </c>
    </row>
    <row r="17" spans="2:203">
      <c r="B17" t="s">
        <v>290</v>
      </c>
      <c r="C17" t="s">
        <v>291</v>
      </c>
      <c r="E17" t="s">
        <v>292</v>
      </c>
      <c r="H17">
        <v>10759</v>
      </c>
      <c r="I17" s="148" t="s">
        <v>168</v>
      </c>
      <c r="J17">
        <v>93542</v>
      </c>
      <c r="K17" t="s">
        <v>288</v>
      </c>
      <c r="M17" t="s">
        <v>256</v>
      </c>
      <c r="N17" t="s">
        <v>289</v>
      </c>
      <c r="O17">
        <v>1</v>
      </c>
      <c r="P17" t="s">
        <v>184</v>
      </c>
      <c r="Q17" s="150">
        <v>44564.611111111109</v>
      </c>
      <c r="U17" t="s">
        <v>308</v>
      </c>
      <c r="V17">
        <v>0</v>
      </c>
      <c r="AA17" t="str">
        <f ca="1">IF(INDIRECT("'Summary'!B" &amp; (MATCH("Account Name",Summary!$B$1:$B$111,0) + ROW(AA17)-1))="","",INDIRECT("'Summary'!B" &amp; (MATCH("Account Name",Summary!$B$1:$B$111,0) + ROW(AA17)-1)))</f>
        <v>GBP Principal Collection</v>
      </c>
      <c r="AB17" t="str">
        <f t="shared" ca="1" si="3"/>
        <v>197904-216</v>
      </c>
      <c r="AC17">
        <f t="shared" ca="1" si="4"/>
        <v>1</v>
      </c>
      <c r="AD17" s="68">
        <f ca="1">IF(INDIRECT("'Summary'!D" &amp; (MATCH("Account Name",Summary!$B$1:$B$111,0) + ROW(AA17)-1))="","",INDIRECT("'Summary'!D" &amp; (MATCH("Account Name",Summary!$B$1:$B$111,0) + ROW(AA17)-1)))</f>
        <v>0</v>
      </c>
      <c r="AE17" s="68"/>
      <c r="AF17" s="68"/>
      <c r="AG17" s="68"/>
      <c r="AH17" s="68"/>
      <c r="AI17" s="68"/>
      <c r="AJ17" s="68">
        <f t="shared" ca="1" si="5"/>
        <v>0</v>
      </c>
      <c r="AK17" s="68">
        <f t="shared" ca="1" si="6"/>
        <v>0</v>
      </c>
      <c r="AL17" s="68">
        <f t="shared" ca="1" si="7"/>
        <v>0</v>
      </c>
      <c r="AM17" s="68">
        <f t="shared" ca="1" si="8"/>
        <v>0</v>
      </c>
      <c r="AN17" s="68">
        <f t="shared" ca="1" si="9"/>
        <v>0</v>
      </c>
      <c r="AO17" t="str">
        <f t="shared" ca="1" si="10"/>
        <v>No</v>
      </c>
      <c r="AP17" s="69"/>
      <c r="AQ17" s="68">
        <f ca="1">IF(INDIRECT("'Summary'!E" &amp; (MATCH("Account Name",Summary!$B$1:$B$111,0) + ROW(AA17)-1))="","",INDIRECT("'Summary'!E" &amp; (MATCH("Account Name",Summary!$B$1:$B$111,0) + ROW(AA17)-1)))</f>
        <v>0</v>
      </c>
      <c r="AR17" s="68"/>
      <c r="AS17" s="71">
        <f t="shared" ca="1" si="2"/>
        <v>0</v>
      </c>
      <c r="CV17" s="144"/>
      <c r="DI17">
        <v>112842615</v>
      </c>
      <c r="DJ17">
        <v>45443</v>
      </c>
      <c r="DK17" t="s">
        <v>216</v>
      </c>
      <c r="DL17" t="s">
        <v>217</v>
      </c>
      <c r="DM17" t="s">
        <v>218</v>
      </c>
      <c r="DN17" t="s">
        <v>219</v>
      </c>
      <c r="DO17" t="s">
        <v>166</v>
      </c>
      <c r="DP17" t="s">
        <v>167</v>
      </c>
      <c r="DQ17">
        <v>0</v>
      </c>
      <c r="DR17">
        <v>1669.13</v>
      </c>
      <c r="DT17">
        <v>0</v>
      </c>
      <c r="EF17">
        <v>10759</v>
      </c>
      <c r="EG17" s="148" t="s">
        <v>168</v>
      </c>
      <c r="EH17">
        <v>93546</v>
      </c>
      <c r="EI17" t="s">
        <v>309</v>
      </c>
      <c r="EK17" t="s">
        <v>256</v>
      </c>
      <c r="EL17" t="s">
        <v>310</v>
      </c>
      <c r="EM17">
        <v>1</v>
      </c>
      <c r="EN17" t="s">
        <v>172</v>
      </c>
      <c r="EO17" s="150">
        <v>36526</v>
      </c>
      <c r="GA17" s="144"/>
      <c r="GQ17" t="s">
        <v>311</v>
      </c>
      <c r="GR17" t="s">
        <v>312</v>
      </c>
      <c r="GS17" t="s">
        <v>313</v>
      </c>
      <c r="GT17" t="s">
        <v>314</v>
      </c>
      <c r="GU17" t="s">
        <v>315</v>
      </c>
    </row>
    <row r="18" spans="2:203">
      <c r="B18" t="s">
        <v>298</v>
      </c>
      <c r="C18" t="s">
        <v>162</v>
      </c>
      <c r="E18" t="s">
        <v>162</v>
      </c>
      <c r="F18" t="s">
        <v>161</v>
      </c>
      <c r="H18">
        <v>10759</v>
      </c>
      <c r="I18" s="148" t="s">
        <v>168</v>
      </c>
      <c r="J18">
        <v>93543</v>
      </c>
      <c r="K18" t="s">
        <v>296</v>
      </c>
      <c r="M18" t="s">
        <v>256</v>
      </c>
      <c r="N18" t="s">
        <v>297</v>
      </c>
      <c r="O18">
        <v>1</v>
      </c>
      <c r="P18" t="s">
        <v>172</v>
      </c>
      <c r="Q18" s="150">
        <v>36526</v>
      </c>
      <c r="U18" t="s">
        <v>316</v>
      </c>
      <c r="V18">
        <v>0</v>
      </c>
      <c r="AA18" t="str">
        <f ca="1">IF(INDIRECT("'Summary'!B" &amp; (MATCH("Account Name",Summary!$B$1:$B$111,0) + ROW(AA18)-1))="","",INDIRECT("'Summary'!B" &amp; (MATCH("Account Name",Summary!$B$1:$B$111,0) + ROW(AA18)-1)))</f>
        <v>GBP Interest Collection</v>
      </c>
      <c r="AB18" t="str">
        <f t="shared" ca="1" si="3"/>
        <v>197904-215</v>
      </c>
      <c r="AC18">
        <f t="shared" ca="1" si="4"/>
        <v>1</v>
      </c>
      <c r="AD18" s="68">
        <f ca="1">IF(INDIRECT("'Summary'!D" &amp; (MATCH("Account Name",Summary!$B$1:$B$111,0) + ROW(AA18)-1))="","",INDIRECT("'Summary'!D" &amp; (MATCH("Account Name",Summary!$B$1:$B$111,0) + ROW(AA18)-1)))</f>
        <v>0</v>
      </c>
      <c r="AE18" s="68"/>
      <c r="AF18" s="68"/>
      <c r="AG18" s="68"/>
      <c r="AH18" s="68"/>
      <c r="AI18" s="68"/>
      <c r="AJ18" s="68">
        <f t="shared" ca="1" si="5"/>
        <v>0</v>
      </c>
      <c r="AK18" s="68">
        <f t="shared" ca="1" si="6"/>
        <v>0</v>
      </c>
      <c r="AL18" s="68">
        <f t="shared" ca="1" si="7"/>
        <v>0</v>
      </c>
      <c r="AM18" s="68">
        <f t="shared" ca="1" si="8"/>
        <v>0</v>
      </c>
      <c r="AN18" s="68">
        <f t="shared" ca="1" si="9"/>
        <v>0</v>
      </c>
      <c r="AO18" t="str">
        <f t="shared" ca="1" si="10"/>
        <v>No</v>
      </c>
      <c r="AP18" s="69"/>
      <c r="AQ18" s="68">
        <f ca="1">IF(INDIRECT("'Summary'!E" &amp; (MATCH("Account Name",Summary!$B$1:$B$111,0) + ROW(AA18)-1))="","",INDIRECT("'Summary'!E" &amp; (MATCH("Account Name",Summary!$B$1:$B$111,0) + ROW(AA18)-1)))</f>
        <v>0</v>
      </c>
      <c r="AR18" s="68"/>
      <c r="AS18" s="71">
        <f t="shared" ca="1" si="2"/>
        <v>0</v>
      </c>
      <c r="CV18" s="144"/>
      <c r="DI18">
        <v>112844565</v>
      </c>
      <c r="DJ18">
        <v>45446</v>
      </c>
      <c r="DK18" t="s">
        <v>317</v>
      </c>
      <c r="DM18" t="s">
        <v>318</v>
      </c>
      <c r="DN18" t="s">
        <v>319</v>
      </c>
      <c r="DO18" t="s">
        <v>166</v>
      </c>
      <c r="DP18" t="s">
        <v>167</v>
      </c>
      <c r="DQ18">
        <v>0</v>
      </c>
      <c r="DR18">
        <v>204.32</v>
      </c>
      <c r="DT18">
        <v>0</v>
      </c>
      <c r="EF18">
        <v>10759</v>
      </c>
      <c r="EG18" s="148" t="s">
        <v>168</v>
      </c>
      <c r="EH18">
        <v>93547</v>
      </c>
      <c r="EI18" t="s">
        <v>320</v>
      </c>
      <c r="EK18" t="s">
        <v>256</v>
      </c>
      <c r="EL18" t="s">
        <v>321</v>
      </c>
      <c r="EM18">
        <v>1</v>
      </c>
      <c r="EN18" t="s">
        <v>184</v>
      </c>
      <c r="EO18" s="150">
        <v>36526</v>
      </c>
      <c r="GA18" s="144"/>
      <c r="GQ18" t="s">
        <v>322</v>
      </c>
      <c r="GR18" t="s">
        <v>167</v>
      </c>
      <c r="GS18" t="s">
        <v>162</v>
      </c>
    </row>
    <row r="19" spans="2:203">
      <c r="B19" t="s">
        <v>301</v>
      </c>
      <c r="C19" t="s">
        <v>302</v>
      </c>
      <c r="D19" s="71" t="s">
        <v>303</v>
      </c>
      <c r="E19" t="s">
        <v>161</v>
      </c>
      <c r="H19">
        <v>10759</v>
      </c>
      <c r="I19" s="148" t="s">
        <v>168</v>
      </c>
      <c r="J19">
        <v>93544</v>
      </c>
      <c r="K19" t="s">
        <v>299</v>
      </c>
      <c r="M19" t="s">
        <v>256</v>
      </c>
      <c r="N19" t="s">
        <v>300</v>
      </c>
      <c r="O19">
        <v>1</v>
      </c>
      <c r="P19" t="s">
        <v>184</v>
      </c>
      <c r="Q19" s="150">
        <v>36526</v>
      </c>
      <c r="U19" t="s">
        <v>323</v>
      </c>
      <c r="V19">
        <v>0</v>
      </c>
      <c r="AA19" t="str">
        <f ca="1">IF(INDIRECT("'Summary'!B" &amp; (MATCH("Account Name",Summary!$B$1:$B$111,0) + ROW(AA19)-1))="","",INDIRECT("'Summary'!B" &amp; (MATCH("Account Name",Summary!$B$1:$B$111,0) + ROW(AA19)-1)))</f>
        <v>GBP Payment</v>
      </c>
      <c r="AB19" t="str">
        <f t="shared" ca="1" si="3"/>
        <v>197904-214</v>
      </c>
      <c r="AC19">
        <f t="shared" ca="1" si="4"/>
        <v>1</v>
      </c>
      <c r="AD19" s="68">
        <f ca="1">IF(INDIRECT("'Summary'!D" &amp; (MATCH("Account Name",Summary!$B$1:$B$111,0) + ROW(AA19)-1))="","",INDIRECT("'Summary'!D" &amp; (MATCH("Account Name",Summary!$B$1:$B$111,0) + ROW(AA19)-1)))</f>
        <v>0</v>
      </c>
      <c r="AE19" s="68"/>
      <c r="AF19" s="68"/>
      <c r="AG19" s="68"/>
      <c r="AH19" s="68"/>
      <c r="AI19" s="68"/>
      <c r="AJ19" s="68">
        <f t="shared" ca="1" si="5"/>
        <v>0</v>
      </c>
      <c r="AK19" s="68">
        <f t="shared" ca="1" si="6"/>
        <v>0</v>
      </c>
      <c r="AL19" s="68">
        <f t="shared" ca="1" si="7"/>
        <v>0</v>
      </c>
      <c r="AM19" s="68">
        <f t="shared" ca="1" si="8"/>
        <v>0</v>
      </c>
      <c r="AN19" s="68">
        <f t="shared" ca="1" si="9"/>
        <v>0</v>
      </c>
      <c r="AO19" t="str">
        <f t="shared" ca="1" si="10"/>
        <v>No</v>
      </c>
      <c r="AP19" s="69"/>
      <c r="AQ19" s="68">
        <f ca="1">IF(INDIRECT("'Summary'!E" &amp; (MATCH("Account Name",Summary!$B$1:$B$111,0) + ROW(AA19)-1))="","",INDIRECT("'Summary'!E" &amp; (MATCH("Account Name",Summary!$B$1:$B$111,0) + ROW(AA19)-1)))</f>
        <v>0</v>
      </c>
      <c r="AR19" s="68"/>
      <c r="AS19" s="71">
        <f t="shared" ca="1" si="2"/>
        <v>0</v>
      </c>
      <c r="CV19" s="144"/>
      <c r="DI19">
        <v>113605739</v>
      </c>
      <c r="DJ19">
        <v>45351</v>
      </c>
      <c r="DK19" t="s">
        <v>324</v>
      </c>
      <c r="DM19" t="s">
        <v>325</v>
      </c>
      <c r="DN19" t="s">
        <v>326</v>
      </c>
      <c r="DO19" t="s">
        <v>166</v>
      </c>
      <c r="DP19" t="s">
        <v>167</v>
      </c>
      <c r="DQ19">
        <v>0</v>
      </c>
      <c r="DR19">
        <v>14233.55</v>
      </c>
      <c r="DT19">
        <v>0</v>
      </c>
      <c r="EF19">
        <v>10759</v>
      </c>
      <c r="EG19" s="148" t="s">
        <v>168</v>
      </c>
      <c r="EH19">
        <v>93548</v>
      </c>
      <c r="EI19" t="s">
        <v>327</v>
      </c>
      <c r="EK19" t="s">
        <v>256</v>
      </c>
      <c r="EL19" t="s">
        <v>328</v>
      </c>
      <c r="EM19">
        <v>1</v>
      </c>
      <c r="EN19" t="s">
        <v>184</v>
      </c>
      <c r="EO19" s="150">
        <v>36526</v>
      </c>
      <c r="GA19" s="144"/>
      <c r="GQ19" t="s">
        <v>329</v>
      </c>
      <c r="GR19" t="s">
        <v>330</v>
      </c>
    </row>
    <row r="20" spans="2:203">
      <c r="B20" t="s">
        <v>306</v>
      </c>
      <c r="C20" t="s">
        <v>307</v>
      </c>
      <c r="H20">
        <v>10759</v>
      </c>
      <c r="I20" s="148" t="s">
        <v>168</v>
      </c>
      <c r="J20">
        <v>93545</v>
      </c>
      <c r="K20" t="s">
        <v>304</v>
      </c>
      <c r="M20" t="s">
        <v>256</v>
      </c>
      <c r="N20" t="s">
        <v>305</v>
      </c>
      <c r="O20">
        <v>1</v>
      </c>
      <c r="P20" t="s">
        <v>184</v>
      </c>
      <c r="Q20" s="150">
        <v>36526</v>
      </c>
      <c r="U20" t="s">
        <v>331</v>
      </c>
      <c r="V20">
        <v>63</v>
      </c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P20" s="69"/>
      <c r="AQ20" s="68"/>
      <c r="AR20" s="68"/>
      <c r="AS20" s="71"/>
      <c r="CV20" s="144"/>
      <c r="DI20">
        <v>114058721</v>
      </c>
      <c r="DJ20">
        <v>45471</v>
      </c>
      <c r="DK20" t="s">
        <v>179</v>
      </c>
      <c r="DM20" t="s">
        <v>180</v>
      </c>
      <c r="DN20" t="s">
        <v>181</v>
      </c>
      <c r="DO20" t="s">
        <v>166</v>
      </c>
      <c r="DP20" t="s">
        <v>167</v>
      </c>
      <c r="DQ20">
        <v>0</v>
      </c>
      <c r="DR20">
        <v>4698.66</v>
      </c>
      <c r="DT20">
        <v>0</v>
      </c>
      <c r="GA20" s="144"/>
      <c r="GQ20" t="s">
        <v>332</v>
      </c>
      <c r="GR20" t="s">
        <v>178</v>
      </c>
    </row>
    <row r="21" spans="2:203">
      <c r="B21" t="s">
        <v>311</v>
      </c>
      <c r="C21" t="s">
        <v>312</v>
      </c>
      <c r="D21" t="s">
        <v>313</v>
      </c>
      <c r="E21" t="s">
        <v>314</v>
      </c>
      <c r="F21" t="s">
        <v>315</v>
      </c>
      <c r="H21">
        <v>10759</v>
      </c>
      <c r="I21" s="148" t="s">
        <v>168</v>
      </c>
      <c r="J21">
        <v>93546</v>
      </c>
      <c r="K21" t="s">
        <v>309</v>
      </c>
      <c r="M21" t="s">
        <v>256</v>
      </c>
      <c r="N21" t="s">
        <v>310</v>
      </c>
      <c r="O21">
        <v>1</v>
      </c>
      <c r="P21" t="s">
        <v>172</v>
      </c>
      <c r="Q21" s="150">
        <v>36526</v>
      </c>
      <c r="U21" t="s">
        <v>333</v>
      </c>
      <c r="V21">
        <v>2</v>
      </c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P21" s="69"/>
      <c r="AQ21" s="68"/>
      <c r="AR21" s="68"/>
      <c r="AS21" s="71"/>
      <c r="CV21" s="144"/>
      <c r="DI21">
        <v>114111253</v>
      </c>
      <c r="DJ21">
        <v>45534</v>
      </c>
      <c r="DK21" t="s">
        <v>334</v>
      </c>
      <c r="DL21" t="s">
        <v>335</v>
      </c>
      <c r="DM21" t="s">
        <v>336</v>
      </c>
      <c r="DN21" t="s">
        <v>337</v>
      </c>
      <c r="DO21" t="s">
        <v>166</v>
      </c>
      <c r="DP21" t="s">
        <v>167</v>
      </c>
      <c r="DQ21">
        <v>0</v>
      </c>
      <c r="DR21">
        <v>4659.62</v>
      </c>
      <c r="DT21">
        <v>0</v>
      </c>
      <c r="GA21" s="144"/>
      <c r="GQ21" t="s">
        <v>338</v>
      </c>
      <c r="GR21" t="s">
        <v>162</v>
      </c>
      <c r="GS21" t="s">
        <v>339</v>
      </c>
    </row>
    <row r="22" spans="2:203">
      <c r="B22" t="s">
        <v>322</v>
      </c>
      <c r="C22" t="s">
        <v>167</v>
      </c>
      <c r="D22" t="s">
        <v>162</v>
      </c>
      <c r="H22">
        <v>10759</v>
      </c>
      <c r="I22" s="148" t="s">
        <v>168</v>
      </c>
      <c r="J22">
        <v>93547</v>
      </c>
      <c r="K22" t="s">
        <v>320</v>
      </c>
      <c r="M22" t="s">
        <v>256</v>
      </c>
      <c r="N22" t="s">
        <v>321</v>
      </c>
      <c r="O22">
        <v>1</v>
      </c>
      <c r="P22" t="s">
        <v>184</v>
      </c>
      <c r="Q22" s="150">
        <v>36526</v>
      </c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P22" s="69"/>
      <c r="AQ22" s="68"/>
      <c r="AR22" s="68"/>
      <c r="AS22" s="71"/>
      <c r="CV22" s="144"/>
      <c r="DI22">
        <v>114199554</v>
      </c>
      <c r="DJ22">
        <v>45471</v>
      </c>
      <c r="DK22" t="s">
        <v>216</v>
      </c>
      <c r="DL22" t="s">
        <v>217</v>
      </c>
      <c r="DM22" t="s">
        <v>218</v>
      </c>
      <c r="DN22" t="s">
        <v>219</v>
      </c>
      <c r="DO22" t="s">
        <v>166</v>
      </c>
      <c r="DP22" t="s">
        <v>167</v>
      </c>
      <c r="DQ22">
        <v>0</v>
      </c>
      <c r="DR22">
        <v>1622.12</v>
      </c>
      <c r="DT22">
        <v>0</v>
      </c>
      <c r="GA22" s="144"/>
      <c r="GQ22" t="s">
        <v>340</v>
      </c>
      <c r="GR22" t="s">
        <v>341</v>
      </c>
      <c r="GS22" t="s">
        <v>342</v>
      </c>
      <c r="GT22" t="s">
        <v>343</v>
      </c>
      <c r="GU22" t="s">
        <v>344</v>
      </c>
    </row>
    <row r="23" spans="2:203">
      <c r="B23" t="s">
        <v>329</v>
      </c>
      <c r="C23" t="s">
        <v>330</v>
      </c>
      <c r="H23">
        <v>10759</v>
      </c>
      <c r="I23" s="148" t="s">
        <v>168</v>
      </c>
      <c r="J23">
        <v>93548</v>
      </c>
      <c r="K23" t="s">
        <v>327</v>
      </c>
      <c r="M23" t="s">
        <v>256</v>
      </c>
      <c r="N23" t="s">
        <v>328</v>
      </c>
      <c r="O23">
        <v>1</v>
      </c>
      <c r="P23" t="s">
        <v>184</v>
      </c>
      <c r="Q23" s="150">
        <v>36526</v>
      </c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P23" s="69"/>
      <c r="AQ23" s="68"/>
      <c r="AR23" s="68"/>
      <c r="AS23" s="71"/>
      <c r="CV23" s="144"/>
      <c r="DI23">
        <v>116038354</v>
      </c>
      <c r="DJ23">
        <v>45565</v>
      </c>
      <c r="DK23" t="s">
        <v>345</v>
      </c>
      <c r="DL23" t="s">
        <v>346</v>
      </c>
      <c r="DM23" t="s">
        <v>164</v>
      </c>
      <c r="DN23" t="s">
        <v>347</v>
      </c>
      <c r="DO23" t="s">
        <v>166</v>
      </c>
      <c r="DP23" t="s">
        <v>167</v>
      </c>
      <c r="DQ23">
        <v>0</v>
      </c>
      <c r="DR23">
        <v>27255.94</v>
      </c>
      <c r="DT23">
        <v>0</v>
      </c>
      <c r="GA23" s="144"/>
      <c r="GQ23" t="s">
        <v>348</v>
      </c>
      <c r="GR23" t="s">
        <v>162</v>
      </c>
      <c r="GS23" t="s">
        <v>349</v>
      </c>
    </row>
    <row r="24" spans="2:203">
      <c r="B24" t="s">
        <v>332</v>
      </c>
      <c r="C24" t="s">
        <v>178</v>
      </c>
      <c r="I24" s="148"/>
      <c r="Q24" s="150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P24" s="69"/>
      <c r="AQ24" s="68"/>
      <c r="AR24" s="68"/>
      <c r="AS24" s="71"/>
      <c r="CV24" s="144"/>
      <c r="DI24">
        <v>116092588</v>
      </c>
      <c r="DJ24">
        <v>45565</v>
      </c>
      <c r="DK24" t="s">
        <v>350</v>
      </c>
      <c r="DM24" t="s">
        <v>351</v>
      </c>
      <c r="DN24" t="s">
        <v>352</v>
      </c>
      <c r="DO24" t="s">
        <v>166</v>
      </c>
      <c r="DP24" t="s">
        <v>167</v>
      </c>
      <c r="DQ24">
        <v>0</v>
      </c>
      <c r="DR24">
        <v>414.07</v>
      </c>
      <c r="DT24">
        <v>0</v>
      </c>
      <c r="GA24" s="144"/>
      <c r="GQ24" t="s">
        <v>353</v>
      </c>
      <c r="GR24" t="s">
        <v>330</v>
      </c>
      <c r="GT24" t="s">
        <v>291</v>
      </c>
    </row>
    <row r="25" spans="2:203">
      <c r="B25" t="s">
        <v>338</v>
      </c>
      <c r="C25" t="s">
        <v>162</v>
      </c>
      <c r="D25" t="s">
        <v>339</v>
      </c>
      <c r="I25" s="148"/>
      <c r="Q25" s="150"/>
      <c r="U25" t="s">
        <v>354</v>
      </c>
      <c r="V25">
        <v>0</v>
      </c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P25" s="69"/>
      <c r="AQ25" s="68"/>
      <c r="AR25" s="68"/>
      <c r="AS25" s="71"/>
      <c r="CV25" s="144"/>
      <c r="DI25">
        <v>116112116</v>
      </c>
      <c r="DJ25">
        <v>45565</v>
      </c>
      <c r="DK25" t="s">
        <v>355</v>
      </c>
      <c r="DM25" t="s">
        <v>356</v>
      </c>
      <c r="DN25" t="s">
        <v>357</v>
      </c>
      <c r="DO25" t="s">
        <v>166</v>
      </c>
      <c r="DP25" t="s">
        <v>167</v>
      </c>
      <c r="DQ25">
        <v>0</v>
      </c>
      <c r="DR25">
        <v>173.64</v>
      </c>
      <c r="DT25">
        <v>0</v>
      </c>
      <c r="GA25" s="144"/>
      <c r="GQ25" t="s">
        <v>358</v>
      </c>
      <c r="GR25" t="s">
        <v>359</v>
      </c>
    </row>
    <row r="26" spans="2:203">
      <c r="B26" t="s">
        <v>340</v>
      </c>
      <c r="C26" t="s">
        <v>341</v>
      </c>
      <c r="D26" t="s">
        <v>342</v>
      </c>
      <c r="E26" t="s">
        <v>343</v>
      </c>
      <c r="F26" t="s">
        <v>344</v>
      </c>
      <c r="I26" s="148"/>
      <c r="Q26" s="150"/>
      <c r="U26" t="s">
        <v>360</v>
      </c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P26" s="69"/>
      <c r="AQ26" s="68"/>
      <c r="AR26" s="68"/>
      <c r="AS26" s="71"/>
      <c r="DI26">
        <v>117294661</v>
      </c>
      <c r="DJ26">
        <v>45565</v>
      </c>
      <c r="DK26" t="s">
        <v>361</v>
      </c>
      <c r="DM26" t="s">
        <v>362</v>
      </c>
      <c r="DN26" t="s">
        <v>363</v>
      </c>
      <c r="DO26" t="s">
        <v>166</v>
      </c>
      <c r="DP26" t="s">
        <v>167</v>
      </c>
      <c r="DQ26">
        <v>0</v>
      </c>
      <c r="DR26">
        <v>1297.06</v>
      </c>
      <c r="DT26">
        <v>0</v>
      </c>
      <c r="GQ26" t="s">
        <v>364</v>
      </c>
      <c r="GR26" t="s">
        <v>307</v>
      </c>
    </row>
    <row r="27" spans="2:203">
      <c r="B27" t="s">
        <v>348</v>
      </c>
      <c r="C27" t="s">
        <v>162</v>
      </c>
      <c r="D27" t="s">
        <v>349</v>
      </c>
      <c r="I27" s="148"/>
      <c r="Q27" s="150"/>
      <c r="U27" t="s">
        <v>365</v>
      </c>
      <c r="DI27">
        <v>117478348</v>
      </c>
      <c r="DJ27">
        <v>45596</v>
      </c>
      <c r="DK27" t="s">
        <v>279</v>
      </c>
      <c r="DL27" t="s">
        <v>280</v>
      </c>
      <c r="DM27" t="s">
        <v>281</v>
      </c>
      <c r="DN27" t="s">
        <v>282</v>
      </c>
      <c r="DO27" t="s">
        <v>166</v>
      </c>
      <c r="DP27" t="s">
        <v>167</v>
      </c>
      <c r="DQ27">
        <v>0</v>
      </c>
      <c r="DR27">
        <v>22563.93</v>
      </c>
      <c r="DT27">
        <v>0</v>
      </c>
      <c r="GQ27" t="s">
        <v>366</v>
      </c>
      <c r="GR27" t="s">
        <v>178</v>
      </c>
    </row>
    <row r="28" spans="2:203">
      <c r="B28" t="s">
        <v>353</v>
      </c>
      <c r="C28" t="s">
        <v>330</v>
      </c>
      <c r="E28" t="s">
        <v>291</v>
      </c>
      <c r="I28" s="148"/>
      <c r="Q28" s="150"/>
      <c r="U28" t="s">
        <v>367</v>
      </c>
      <c r="V28">
        <v>0</v>
      </c>
      <c r="DI28">
        <v>118532094</v>
      </c>
      <c r="DJ28">
        <v>45565</v>
      </c>
      <c r="DK28" t="s">
        <v>202</v>
      </c>
      <c r="DL28" t="s">
        <v>203</v>
      </c>
      <c r="DM28" t="s">
        <v>204</v>
      </c>
      <c r="DN28" t="s">
        <v>205</v>
      </c>
      <c r="DO28" t="s">
        <v>166</v>
      </c>
      <c r="DP28" t="s">
        <v>167</v>
      </c>
      <c r="DQ28">
        <v>0</v>
      </c>
      <c r="DR28">
        <v>4059.83</v>
      </c>
      <c r="DT28">
        <v>0</v>
      </c>
      <c r="GQ28" t="s">
        <v>368</v>
      </c>
      <c r="GR28" t="s">
        <v>178</v>
      </c>
    </row>
    <row r="29" spans="2:203">
      <c r="B29" t="s">
        <v>358</v>
      </c>
      <c r="C29" t="s">
        <v>359</v>
      </c>
      <c r="I29" s="148"/>
      <c r="Q29" s="150"/>
      <c r="U29" t="s">
        <v>369</v>
      </c>
      <c r="DI29">
        <v>118774708</v>
      </c>
      <c r="DJ29">
        <v>45565</v>
      </c>
      <c r="DK29" t="s">
        <v>370</v>
      </c>
      <c r="DL29" t="s">
        <v>371</v>
      </c>
      <c r="DM29" t="s">
        <v>372</v>
      </c>
      <c r="DN29" t="s">
        <v>373</v>
      </c>
      <c r="DO29" t="s">
        <v>166</v>
      </c>
      <c r="DP29" t="s">
        <v>167</v>
      </c>
      <c r="DQ29">
        <v>0</v>
      </c>
      <c r="DR29">
        <v>665.2</v>
      </c>
      <c r="DT29">
        <v>0</v>
      </c>
      <c r="GQ29" t="s">
        <v>374</v>
      </c>
      <c r="GR29" t="s">
        <v>375</v>
      </c>
      <c r="GS29" s="71"/>
    </row>
    <row r="30" spans="2:203">
      <c r="B30" t="s">
        <v>364</v>
      </c>
      <c r="C30" t="s">
        <v>307</v>
      </c>
      <c r="I30" s="148"/>
      <c r="Q30" s="150"/>
      <c r="U30" t="s">
        <v>376</v>
      </c>
      <c r="DI30">
        <v>118817250</v>
      </c>
      <c r="DJ30">
        <v>45534</v>
      </c>
      <c r="DK30" t="s">
        <v>377</v>
      </c>
      <c r="DL30" t="s">
        <v>378</v>
      </c>
      <c r="DM30" t="s">
        <v>379</v>
      </c>
      <c r="DN30" t="s">
        <v>380</v>
      </c>
      <c r="DO30" t="s">
        <v>166</v>
      </c>
      <c r="DP30" t="s">
        <v>167</v>
      </c>
      <c r="DQ30">
        <v>0</v>
      </c>
      <c r="DR30">
        <v>524.66</v>
      </c>
      <c r="DT30">
        <v>0</v>
      </c>
      <c r="GQ30" t="s">
        <v>381</v>
      </c>
      <c r="GR30" t="s">
        <v>307</v>
      </c>
    </row>
    <row r="31" spans="2:203">
      <c r="B31" t="s">
        <v>366</v>
      </c>
      <c r="C31" t="s">
        <v>178</v>
      </c>
      <c r="I31" s="148"/>
      <c r="Q31" s="150"/>
      <c r="U31" t="s">
        <v>382</v>
      </c>
      <c r="DI31">
        <v>118817252</v>
      </c>
      <c r="DJ31">
        <v>45534</v>
      </c>
      <c r="DK31" t="s">
        <v>377</v>
      </c>
      <c r="DL31" t="s">
        <v>378</v>
      </c>
      <c r="DM31" t="s">
        <v>379</v>
      </c>
      <c r="DN31" t="s">
        <v>380</v>
      </c>
      <c r="DO31" t="s">
        <v>166</v>
      </c>
      <c r="DP31" t="s">
        <v>167</v>
      </c>
      <c r="DQ31">
        <v>0</v>
      </c>
      <c r="DR31">
        <v>17529.13</v>
      </c>
      <c r="DT31">
        <v>0</v>
      </c>
      <c r="GQ31" t="s">
        <v>383</v>
      </c>
      <c r="GR31" t="s">
        <v>162</v>
      </c>
    </row>
    <row r="32" spans="2:203">
      <c r="B32" t="s">
        <v>368</v>
      </c>
      <c r="C32" t="s">
        <v>178</v>
      </c>
      <c r="I32" s="148"/>
      <c r="Q32" s="150"/>
      <c r="U32" t="s">
        <v>384</v>
      </c>
      <c r="DI32">
        <v>118842081</v>
      </c>
      <c r="DJ32">
        <v>45636</v>
      </c>
      <c r="DK32" t="s">
        <v>385</v>
      </c>
      <c r="DL32" t="s">
        <v>386</v>
      </c>
      <c r="DM32" t="s">
        <v>387</v>
      </c>
      <c r="DN32" t="s">
        <v>388</v>
      </c>
      <c r="DO32" t="s">
        <v>166</v>
      </c>
      <c r="DP32" t="s">
        <v>167</v>
      </c>
      <c r="DQ32">
        <v>0</v>
      </c>
      <c r="DR32">
        <v>5980.8</v>
      </c>
      <c r="DT32">
        <v>0</v>
      </c>
      <c r="GQ32" t="s">
        <v>389</v>
      </c>
      <c r="GR32" t="s">
        <v>390</v>
      </c>
      <c r="GS32" t="s">
        <v>391</v>
      </c>
    </row>
    <row r="33" spans="2:203">
      <c r="B33" t="s">
        <v>374</v>
      </c>
      <c r="C33" t="s">
        <v>375</v>
      </c>
      <c r="D33" s="71"/>
      <c r="I33" s="148"/>
      <c r="Q33" s="150"/>
      <c r="U33" t="s">
        <v>392</v>
      </c>
      <c r="V33">
        <v>472157602.07999998</v>
      </c>
      <c r="DI33">
        <v>118842082</v>
      </c>
      <c r="DJ33">
        <v>45636</v>
      </c>
      <c r="DK33" t="s">
        <v>385</v>
      </c>
      <c r="DL33" t="s">
        <v>386</v>
      </c>
      <c r="DM33" t="s">
        <v>387</v>
      </c>
      <c r="DN33" t="s">
        <v>388</v>
      </c>
      <c r="DO33" t="s">
        <v>166</v>
      </c>
      <c r="DP33" t="s">
        <v>167</v>
      </c>
      <c r="DQ33">
        <v>0</v>
      </c>
      <c r="DR33">
        <v>68627.83</v>
      </c>
      <c r="DT33">
        <v>0</v>
      </c>
      <c r="GQ33" t="s">
        <v>393</v>
      </c>
      <c r="GR33" t="s">
        <v>178</v>
      </c>
    </row>
    <row r="34" spans="2:203">
      <c r="B34" t="s">
        <v>381</v>
      </c>
      <c r="C34" t="s">
        <v>307</v>
      </c>
      <c r="I34" s="148"/>
      <c r="Q34" s="150"/>
      <c r="U34" t="s">
        <v>394</v>
      </c>
      <c r="V34">
        <v>472157602.07999998</v>
      </c>
      <c r="DI34">
        <v>118938910</v>
      </c>
      <c r="DJ34">
        <v>45565</v>
      </c>
      <c r="DK34" t="s">
        <v>395</v>
      </c>
      <c r="DL34" t="s">
        <v>396</v>
      </c>
      <c r="DM34" t="s">
        <v>397</v>
      </c>
      <c r="DN34" t="s">
        <v>398</v>
      </c>
      <c r="DO34" t="s">
        <v>166</v>
      </c>
      <c r="DP34" t="s">
        <v>167</v>
      </c>
      <c r="DQ34">
        <v>0</v>
      </c>
      <c r="DR34">
        <v>27.86</v>
      </c>
      <c r="DT34">
        <v>0</v>
      </c>
      <c r="GQ34" t="s">
        <v>399</v>
      </c>
      <c r="GR34" t="s">
        <v>162</v>
      </c>
      <c r="GT34" t="s">
        <v>161</v>
      </c>
    </row>
    <row r="35" spans="2:203">
      <c r="B35" t="s">
        <v>383</v>
      </c>
      <c r="C35" t="s">
        <v>162</v>
      </c>
      <c r="I35" s="148"/>
      <c r="Q35" s="150"/>
      <c r="U35" t="s">
        <v>400</v>
      </c>
      <c r="V35">
        <v>0</v>
      </c>
      <c r="DI35">
        <v>120712984</v>
      </c>
      <c r="DJ35">
        <v>45565</v>
      </c>
      <c r="DK35" t="s">
        <v>377</v>
      </c>
      <c r="DL35" t="s">
        <v>378</v>
      </c>
      <c r="DM35" t="s">
        <v>379</v>
      </c>
      <c r="DN35" t="s">
        <v>380</v>
      </c>
      <c r="DO35" t="s">
        <v>166</v>
      </c>
      <c r="DP35" t="s">
        <v>167</v>
      </c>
      <c r="DQ35">
        <v>0</v>
      </c>
      <c r="DR35">
        <v>359.54</v>
      </c>
      <c r="DT35">
        <v>0</v>
      </c>
      <c r="GQ35" t="s">
        <v>401</v>
      </c>
      <c r="GR35" t="s">
        <v>178</v>
      </c>
    </row>
    <row r="36" spans="2:203">
      <c r="B36" t="s">
        <v>389</v>
      </c>
      <c r="C36" t="s">
        <v>390</v>
      </c>
      <c r="D36" t="s">
        <v>391</v>
      </c>
      <c r="I36" s="148"/>
      <c r="Q36" s="150"/>
      <c r="DI36">
        <v>120712985</v>
      </c>
      <c r="DJ36">
        <v>45565</v>
      </c>
      <c r="DK36" t="s">
        <v>377</v>
      </c>
      <c r="DL36" t="s">
        <v>378</v>
      </c>
      <c r="DM36" t="s">
        <v>379</v>
      </c>
      <c r="DN36" t="s">
        <v>380</v>
      </c>
      <c r="DO36" t="s">
        <v>166</v>
      </c>
      <c r="DP36" t="s">
        <v>167</v>
      </c>
      <c r="DQ36">
        <v>0</v>
      </c>
      <c r="DR36">
        <v>5668.59</v>
      </c>
      <c r="DT36">
        <v>0</v>
      </c>
      <c r="GQ36" t="s">
        <v>402</v>
      </c>
      <c r="GR36" t="s">
        <v>178</v>
      </c>
    </row>
    <row r="37" spans="2:203">
      <c r="B37" t="s">
        <v>393</v>
      </c>
      <c r="C37" t="s">
        <v>178</v>
      </c>
      <c r="I37" s="148"/>
      <c r="Q37" s="150"/>
      <c r="DI37">
        <v>120892331</v>
      </c>
      <c r="DJ37">
        <v>45597</v>
      </c>
      <c r="DK37" t="s">
        <v>317</v>
      </c>
      <c r="DM37" t="s">
        <v>318</v>
      </c>
      <c r="DN37" t="s">
        <v>319</v>
      </c>
      <c r="DO37" t="s">
        <v>166</v>
      </c>
      <c r="DP37" t="s">
        <v>167</v>
      </c>
      <c r="DQ37">
        <v>0</v>
      </c>
      <c r="DR37">
        <v>58.17</v>
      </c>
      <c r="DT37">
        <v>0</v>
      </c>
      <c r="GQ37" t="s">
        <v>403</v>
      </c>
      <c r="GR37" t="s">
        <v>207</v>
      </c>
      <c r="GS37" t="s">
        <v>289</v>
      </c>
      <c r="GT37" t="s">
        <v>270</v>
      </c>
      <c r="GU37" t="s">
        <v>404</v>
      </c>
    </row>
    <row r="38" spans="2:203">
      <c r="B38" t="s">
        <v>399</v>
      </c>
      <c r="C38" t="s">
        <v>162</v>
      </c>
      <c r="E38" t="s">
        <v>161</v>
      </c>
      <c r="I38" s="148"/>
      <c r="Q38" s="150"/>
      <c r="DI38">
        <v>120900304</v>
      </c>
      <c r="DJ38">
        <v>45596</v>
      </c>
      <c r="DK38" t="s">
        <v>350</v>
      </c>
      <c r="DM38" t="s">
        <v>351</v>
      </c>
      <c r="DN38" t="s">
        <v>352</v>
      </c>
      <c r="DO38" t="s">
        <v>166</v>
      </c>
      <c r="DP38" t="s">
        <v>167</v>
      </c>
      <c r="DQ38">
        <v>0</v>
      </c>
      <c r="DR38">
        <v>1.79</v>
      </c>
      <c r="DT38">
        <v>0</v>
      </c>
      <c r="GQ38" t="s">
        <v>405</v>
      </c>
      <c r="GR38" t="s">
        <v>178</v>
      </c>
      <c r="GS38" t="s">
        <v>406</v>
      </c>
    </row>
    <row r="39" spans="2:203">
      <c r="B39" t="s">
        <v>401</v>
      </c>
      <c r="C39" t="s">
        <v>178</v>
      </c>
      <c r="I39" s="148"/>
      <c r="Q39" s="150"/>
      <c r="U39" t="s">
        <v>407</v>
      </c>
      <c r="V39">
        <v>0</v>
      </c>
      <c r="DI39">
        <v>120985881</v>
      </c>
      <c r="DJ39">
        <v>45657</v>
      </c>
      <c r="DK39" t="s">
        <v>245</v>
      </c>
      <c r="DL39" t="s">
        <v>246</v>
      </c>
      <c r="DM39" t="s">
        <v>164</v>
      </c>
      <c r="DN39" t="s">
        <v>247</v>
      </c>
      <c r="DO39" t="s">
        <v>166</v>
      </c>
      <c r="DP39" t="s">
        <v>167</v>
      </c>
      <c r="DQ39">
        <v>0</v>
      </c>
      <c r="DR39">
        <v>2197.46</v>
      </c>
      <c r="DT39">
        <v>0</v>
      </c>
      <c r="GQ39" t="s">
        <v>408</v>
      </c>
      <c r="GR39" t="s">
        <v>307</v>
      </c>
      <c r="GS39" t="s">
        <v>303</v>
      </c>
    </row>
    <row r="40" spans="2:203">
      <c r="B40" t="s">
        <v>402</v>
      </c>
      <c r="C40" t="s">
        <v>178</v>
      </c>
      <c r="I40" s="148"/>
      <c r="Q40" s="150"/>
      <c r="U40" t="s">
        <v>409</v>
      </c>
      <c r="V40">
        <v>0</v>
      </c>
      <c r="DI40">
        <v>121176366</v>
      </c>
      <c r="DJ40">
        <v>45657</v>
      </c>
      <c r="DK40" t="s">
        <v>361</v>
      </c>
      <c r="DM40" t="s">
        <v>362</v>
      </c>
      <c r="DN40" t="s">
        <v>363</v>
      </c>
      <c r="DO40" t="s">
        <v>166</v>
      </c>
      <c r="DP40" t="s">
        <v>167</v>
      </c>
      <c r="DQ40">
        <v>0</v>
      </c>
      <c r="DR40">
        <v>5888.25</v>
      </c>
      <c r="DT40">
        <v>0</v>
      </c>
      <c r="GQ40" t="s">
        <v>410</v>
      </c>
      <c r="GR40" t="s">
        <v>178</v>
      </c>
    </row>
    <row r="41" spans="2:203">
      <c r="B41" t="s">
        <v>403</v>
      </c>
      <c r="C41" t="s">
        <v>207</v>
      </c>
      <c r="D41" t="s">
        <v>289</v>
      </c>
      <c r="E41" t="s">
        <v>270</v>
      </c>
      <c r="F41" t="s">
        <v>404</v>
      </c>
      <c r="I41" s="148"/>
      <c r="Q41" s="150"/>
      <c r="DI41">
        <v>121176367</v>
      </c>
      <c r="DJ41">
        <v>45657</v>
      </c>
      <c r="DK41" t="s">
        <v>361</v>
      </c>
      <c r="DM41" t="s">
        <v>362</v>
      </c>
      <c r="DN41" t="s">
        <v>363</v>
      </c>
      <c r="DO41" t="s">
        <v>166</v>
      </c>
      <c r="DP41" t="s">
        <v>167</v>
      </c>
      <c r="DQ41">
        <v>0</v>
      </c>
      <c r="DR41">
        <v>160070.1</v>
      </c>
      <c r="DT41">
        <v>0</v>
      </c>
      <c r="GQ41" t="s">
        <v>411</v>
      </c>
      <c r="GR41" t="s">
        <v>307</v>
      </c>
    </row>
    <row r="42" spans="2:203">
      <c r="B42" t="s">
        <v>405</v>
      </c>
      <c r="C42" t="s">
        <v>178</v>
      </c>
      <c r="D42" t="s">
        <v>406</v>
      </c>
      <c r="I42" s="148"/>
      <c r="Q42" s="150"/>
      <c r="U42" t="s">
        <v>412</v>
      </c>
      <c r="V42">
        <v>0</v>
      </c>
      <c r="DI42">
        <v>121189038</v>
      </c>
      <c r="DJ42">
        <v>45664</v>
      </c>
      <c r="DK42" t="s">
        <v>413</v>
      </c>
      <c r="DM42" t="s">
        <v>414</v>
      </c>
      <c r="DN42" t="s">
        <v>415</v>
      </c>
      <c r="DO42" t="s">
        <v>166</v>
      </c>
      <c r="DP42" t="s">
        <v>167</v>
      </c>
      <c r="DQ42">
        <v>0</v>
      </c>
      <c r="DR42">
        <v>311342.11</v>
      </c>
      <c r="DT42">
        <v>0</v>
      </c>
      <c r="GQ42" t="s">
        <v>416</v>
      </c>
      <c r="GR42" t="s">
        <v>417</v>
      </c>
    </row>
    <row r="43" spans="2:203">
      <c r="B43" t="s">
        <v>408</v>
      </c>
      <c r="C43" t="s">
        <v>307</v>
      </c>
      <c r="D43" t="s">
        <v>303</v>
      </c>
      <c r="I43" s="148"/>
      <c r="Q43" s="150"/>
      <c r="U43" t="s">
        <v>418</v>
      </c>
      <c r="V43">
        <v>0</v>
      </c>
      <c r="DI43">
        <v>121227637</v>
      </c>
      <c r="DJ43">
        <v>45596</v>
      </c>
      <c r="DK43" t="s">
        <v>202</v>
      </c>
      <c r="DL43" t="s">
        <v>203</v>
      </c>
      <c r="DM43" t="s">
        <v>204</v>
      </c>
      <c r="DN43" t="s">
        <v>205</v>
      </c>
      <c r="DO43" t="s">
        <v>166</v>
      </c>
      <c r="DP43" t="s">
        <v>167</v>
      </c>
      <c r="DQ43">
        <v>0</v>
      </c>
      <c r="DR43">
        <v>3916.25</v>
      </c>
      <c r="DT43">
        <v>0</v>
      </c>
      <c r="GQ43" t="s">
        <v>419</v>
      </c>
      <c r="GR43" t="s">
        <v>417</v>
      </c>
    </row>
    <row r="44" spans="2:203">
      <c r="B44" t="s">
        <v>410</v>
      </c>
      <c r="C44" t="s">
        <v>178</v>
      </c>
      <c r="I44" s="148"/>
      <c r="Q44" s="150"/>
      <c r="U44" t="s">
        <v>420</v>
      </c>
      <c r="V44">
        <v>2811037</v>
      </c>
      <c r="DI44">
        <v>121493573</v>
      </c>
      <c r="DJ44">
        <v>45621</v>
      </c>
      <c r="DK44" t="s">
        <v>202</v>
      </c>
      <c r="DL44" t="s">
        <v>203</v>
      </c>
      <c r="DM44" t="s">
        <v>204</v>
      </c>
      <c r="DN44" t="s">
        <v>205</v>
      </c>
      <c r="DO44" t="s">
        <v>166</v>
      </c>
      <c r="DP44" t="s">
        <v>167</v>
      </c>
      <c r="DQ44">
        <v>0</v>
      </c>
      <c r="DR44">
        <v>130.47</v>
      </c>
      <c r="DT44">
        <v>0</v>
      </c>
      <c r="GQ44" t="s">
        <v>421</v>
      </c>
      <c r="GR44" t="s">
        <v>422</v>
      </c>
    </row>
    <row r="45" spans="2:203">
      <c r="B45" t="s">
        <v>411</v>
      </c>
      <c r="C45" t="s">
        <v>307</v>
      </c>
      <c r="I45" s="148"/>
      <c r="Q45" s="150"/>
      <c r="U45" t="s">
        <v>423</v>
      </c>
      <c r="V45" t="s">
        <v>424</v>
      </c>
      <c r="DI45">
        <v>121813874</v>
      </c>
      <c r="DJ45">
        <v>45688</v>
      </c>
      <c r="DK45" t="s">
        <v>279</v>
      </c>
      <c r="DL45" t="s">
        <v>280</v>
      </c>
      <c r="DM45" t="s">
        <v>281</v>
      </c>
      <c r="DN45" t="s">
        <v>282</v>
      </c>
      <c r="DO45" t="s">
        <v>166</v>
      </c>
      <c r="DP45" t="s">
        <v>167</v>
      </c>
      <c r="DQ45">
        <v>0</v>
      </c>
      <c r="DR45">
        <v>4352.82</v>
      </c>
      <c r="DT45">
        <v>0</v>
      </c>
      <c r="GQ45" t="s">
        <v>425</v>
      </c>
      <c r="GR45" t="s">
        <v>178</v>
      </c>
    </row>
    <row r="46" spans="2:203">
      <c r="B46" t="s">
        <v>416</v>
      </c>
      <c r="C46" t="s">
        <v>417</v>
      </c>
      <c r="I46" s="148"/>
      <c r="Q46" s="150"/>
      <c r="U46" t="s">
        <v>426</v>
      </c>
      <c r="DI46">
        <v>121813876</v>
      </c>
      <c r="DJ46">
        <v>45688</v>
      </c>
      <c r="DK46" t="s">
        <v>279</v>
      </c>
      <c r="DL46" t="s">
        <v>280</v>
      </c>
      <c r="DM46" t="s">
        <v>281</v>
      </c>
      <c r="DN46" t="s">
        <v>282</v>
      </c>
      <c r="DO46" t="s">
        <v>166</v>
      </c>
      <c r="DP46" t="s">
        <v>167</v>
      </c>
      <c r="DQ46">
        <v>0</v>
      </c>
      <c r="DR46">
        <v>97661.83</v>
      </c>
      <c r="DT46">
        <v>0</v>
      </c>
      <c r="GQ46" t="s">
        <v>427</v>
      </c>
      <c r="GR46" t="s">
        <v>178</v>
      </c>
    </row>
    <row r="47" spans="2:203">
      <c r="B47" t="s">
        <v>419</v>
      </c>
      <c r="C47" t="s">
        <v>417</v>
      </c>
      <c r="I47" s="148"/>
      <c r="Q47" s="150"/>
      <c r="U47" t="s">
        <v>428</v>
      </c>
      <c r="V47">
        <v>2082104</v>
      </c>
      <c r="DI47">
        <v>122068072</v>
      </c>
      <c r="DJ47">
        <v>45688</v>
      </c>
      <c r="DK47" t="s">
        <v>377</v>
      </c>
      <c r="DL47" t="s">
        <v>378</v>
      </c>
      <c r="DM47" t="s">
        <v>379</v>
      </c>
      <c r="DN47" t="s">
        <v>380</v>
      </c>
      <c r="DO47" t="s">
        <v>166</v>
      </c>
      <c r="DP47" t="s">
        <v>167</v>
      </c>
      <c r="DQ47">
        <v>0</v>
      </c>
      <c r="DR47">
        <v>240.84</v>
      </c>
      <c r="DT47">
        <v>0</v>
      </c>
      <c r="GQ47" t="s">
        <v>429</v>
      </c>
      <c r="GR47" t="s">
        <v>430</v>
      </c>
    </row>
    <row r="48" spans="2:203">
      <c r="B48" t="s">
        <v>421</v>
      </c>
      <c r="C48" t="s">
        <v>422</v>
      </c>
      <c r="I48" s="148"/>
      <c r="Q48" s="150"/>
      <c r="DI48">
        <v>122068073</v>
      </c>
      <c r="DJ48">
        <v>45688</v>
      </c>
      <c r="DK48" t="s">
        <v>377</v>
      </c>
      <c r="DL48" t="s">
        <v>378</v>
      </c>
      <c r="DM48" t="s">
        <v>379</v>
      </c>
      <c r="DN48" t="s">
        <v>380</v>
      </c>
      <c r="DO48" t="s">
        <v>166</v>
      </c>
      <c r="DP48" t="s">
        <v>167</v>
      </c>
      <c r="DQ48">
        <v>0</v>
      </c>
      <c r="DR48">
        <v>2774.23</v>
      </c>
      <c r="DT48">
        <v>0</v>
      </c>
      <c r="GQ48" t="s">
        <v>431</v>
      </c>
      <c r="GR48" t="s">
        <v>178</v>
      </c>
    </row>
    <row r="49" spans="2:200">
      <c r="B49" t="s">
        <v>425</v>
      </c>
      <c r="C49" t="s">
        <v>178</v>
      </c>
      <c r="I49" s="148"/>
      <c r="Q49" s="150"/>
      <c r="DI49">
        <v>122218919</v>
      </c>
      <c r="DJ49">
        <v>45625</v>
      </c>
      <c r="DK49" t="s">
        <v>350</v>
      </c>
      <c r="DM49" t="s">
        <v>351</v>
      </c>
      <c r="DN49" t="s">
        <v>352</v>
      </c>
      <c r="DO49" t="s">
        <v>166</v>
      </c>
      <c r="DP49" t="s">
        <v>167</v>
      </c>
      <c r="DQ49">
        <v>0</v>
      </c>
      <c r="DR49">
        <v>2658.15</v>
      </c>
      <c r="DT49">
        <v>0</v>
      </c>
      <c r="GQ49" t="s">
        <v>432</v>
      </c>
      <c r="GR49" t="s">
        <v>162</v>
      </c>
    </row>
    <row r="50" spans="2:200">
      <c r="B50" t="s">
        <v>427</v>
      </c>
      <c r="C50" t="s">
        <v>178</v>
      </c>
      <c r="I50" s="148"/>
      <c r="Q50" s="150"/>
      <c r="U50" t="s">
        <v>433</v>
      </c>
      <c r="V50" t="s">
        <v>434</v>
      </c>
      <c r="W50" t="s">
        <v>435</v>
      </c>
      <c r="X50" t="s">
        <v>436</v>
      </c>
      <c r="DI50">
        <v>122218965</v>
      </c>
      <c r="DJ50">
        <v>45625</v>
      </c>
      <c r="DK50" t="s">
        <v>350</v>
      </c>
      <c r="DM50" t="s">
        <v>351</v>
      </c>
      <c r="DN50" t="s">
        <v>352</v>
      </c>
      <c r="DO50" t="s">
        <v>166</v>
      </c>
      <c r="DP50" t="s">
        <v>167</v>
      </c>
      <c r="DQ50">
        <v>0</v>
      </c>
      <c r="DR50">
        <v>244.2</v>
      </c>
      <c r="DT50">
        <v>0</v>
      </c>
    </row>
    <row r="51" spans="2:200">
      <c r="B51" t="s">
        <v>429</v>
      </c>
      <c r="C51" t="s">
        <v>430</v>
      </c>
      <c r="I51" s="148"/>
      <c r="Q51" s="150"/>
      <c r="U51" t="s">
        <v>437</v>
      </c>
      <c r="V51">
        <v>10000</v>
      </c>
      <c r="W51">
        <v>10000</v>
      </c>
      <c r="X51">
        <v>-1</v>
      </c>
      <c r="DI51">
        <v>122924428</v>
      </c>
      <c r="DJ51">
        <v>45657</v>
      </c>
      <c r="DK51" t="s">
        <v>438</v>
      </c>
      <c r="DM51" t="s">
        <v>439</v>
      </c>
      <c r="DN51" t="s">
        <v>440</v>
      </c>
      <c r="DO51" t="s">
        <v>166</v>
      </c>
      <c r="DP51" t="s">
        <v>167</v>
      </c>
      <c r="DQ51">
        <v>0</v>
      </c>
      <c r="DR51">
        <v>276.73</v>
      </c>
      <c r="DT51">
        <v>0</v>
      </c>
    </row>
    <row r="52" spans="2:200">
      <c r="B52" t="s">
        <v>431</v>
      </c>
      <c r="C52" t="s">
        <v>178</v>
      </c>
      <c r="I52" s="148"/>
      <c r="Q52" s="150"/>
      <c r="U52" t="s">
        <v>212</v>
      </c>
      <c r="V52">
        <v>10000</v>
      </c>
      <c r="W52">
        <v>10000</v>
      </c>
      <c r="DI52">
        <v>123226364</v>
      </c>
      <c r="DJ52">
        <v>45657</v>
      </c>
      <c r="DK52" t="s">
        <v>441</v>
      </c>
      <c r="DM52" t="s">
        <v>442</v>
      </c>
      <c r="DN52" t="s">
        <v>443</v>
      </c>
      <c r="DO52" t="s">
        <v>166</v>
      </c>
      <c r="DP52" t="s">
        <v>167</v>
      </c>
      <c r="DQ52">
        <v>0</v>
      </c>
      <c r="DR52">
        <v>223.42</v>
      </c>
      <c r="DT52">
        <v>0</v>
      </c>
    </row>
    <row r="53" spans="2:200">
      <c r="B53" t="s">
        <v>432</v>
      </c>
      <c r="C53" t="s">
        <v>162</v>
      </c>
      <c r="I53" s="148"/>
      <c r="Q53" s="150"/>
      <c r="U53" t="s">
        <v>444</v>
      </c>
      <c r="V53">
        <v>500</v>
      </c>
      <c r="W53">
        <v>500</v>
      </c>
      <c r="DI53">
        <v>124370176</v>
      </c>
      <c r="DJ53">
        <v>45657</v>
      </c>
      <c r="DK53" t="s">
        <v>445</v>
      </c>
      <c r="DM53" t="s">
        <v>446</v>
      </c>
      <c r="DN53" t="s">
        <v>447</v>
      </c>
      <c r="DO53" t="s">
        <v>166</v>
      </c>
      <c r="DP53" t="s">
        <v>167</v>
      </c>
      <c r="DQ53">
        <v>0</v>
      </c>
      <c r="DR53">
        <v>46631.92</v>
      </c>
      <c r="DT53">
        <v>0</v>
      </c>
    </row>
    <row r="54" spans="2:200">
      <c r="I54" s="148"/>
      <c r="Q54" s="150"/>
      <c r="U54" t="s">
        <v>448</v>
      </c>
      <c r="V54">
        <v>10000</v>
      </c>
      <c r="W54">
        <v>10000</v>
      </c>
      <c r="DI54">
        <v>124371866</v>
      </c>
      <c r="DJ54">
        <v>45657</v>
      </c>
      <c r="DK54" t="s">
        <v>449</v>
      </c>
      <c r="DM54" t="s">
        <v>450</v>
      </c>
      <c r="DN54" t="s">
        <v>451</v>
      </c>
      <c r="DO54" t="s">
        <v>166</v>
      </c>
      <c r="DP54" t="s">
        <v>167</v>
      </c>
      <c r="DQ54">
        <v>0</v>
      </c>
      <c r="DR54">
        <v>2395.83</v>
      </c>
      <c r="DT54">
        <v>0</v>
      </c>
    </row>
    <row r="55" spans="2:200">
      <c r="I55" s="148"/>
      <c r="Q55" s="150"/>
      <c r="U55" t="s">
        <v>215</v>
      </c>
      <c r="V55">
        <v>10000</v>
      </c>
      <c r="W55">
        <v>10000</v>
      </c>
      <c r="DI55">
        <v>125512304</v>
      </c>
      <c r="DJ55">
        <v>45691</v>
      </c>
      <c r="DK55" t="s">
        <v>452</v>
      </c>
      <c r="DL55" t="s">
        <v>453</v>
      </c>
      <c r="DM55" t="s">
        <v>454</v>
      </c>
      <c r="DN55" t="s">
        <v>455</v>
      </c>
      <c r="DO55" t="s">
        <v>166</v>
      </c>
      <c r="DP55" t="s">
        <v>167</v>
      </c>
      <c r="DQ55">
        <v>0</v>
      </c>
      <c r="DR55">
        <v>127.56</v>
      </c>
      <c r="DT55">
        <v>0</v>
      </c>
    </row>
    <row r="56" spans="2:200">
      <c r="I56" s="148"/>
      <c r="Q56" s="150"/>
      <c r="U56" t="s">
        <v>456</v>
      </c>
      <c r="V56">
        <v>10000</v>
      </c>
      <c r="W56">
        <v>10000</v>
      </c>
      <c r="DI56">
        <v>125771154</v>
      </c>
      <c r="DJ56">
        <v>45688</v>
      </c>
      <c r="DK56" t="s">
        <v>457</v>
      </c>
      <c r="DM56" t="s">
        <v>446</v>
      </c>
      <c r="DN56" t="s">
        <v>458</v>
      </c>
      <c r="DO56" t="s">
        <v>166</v>
      </c>
      <c r="DP56" t="s">
        <v>167</v>
      </c>
      <c r="DQ56">
        <v>0</v>
      </c>
      <c r="DR56">
        <v>43407.5</v>
      </c>
      <c r="DT56">
        <v>0</v>
      </c>
    </row>
    <row r="57" spans="2:200">
      <c r="I57" s="148"/>
      <c r="Q57" s="150"/>
      <c r="U57" t="s">
        <v>251</v>
      </c>
      <c r="V57">
        <v>10000</v>
      </c>
      <c r="W57">
        <v>10000</v>
      </c>
      <c r="DI57">
        <v>125831762</v>
      </c>
      <c r="DJ57">
        <v>45672</v>
      </c>
      <c r="DK57" t="s">
        <v>361</v>
      </c>
      <c r="DM57" t="s">
        <v>362</v>
      </c>
      <c r="DN57" t="s">
        <v>363</v>
      </c>
      <c r="DO57" t="s">
        <v>166</v>
      </c>
      <c r="DP57" t="s">
        <v>167</v>
      </c>
      <c r="DQ57">
        <v>0</v>
      </c>
      <c r="DR57">
        <v>960.05</v>
      </c>
      <c r="DT57">
        <v>0</v>
      </c>
    </row>
    <row r="58" spans="2:200">
      <c r="I58" s="148"/>
      <c r="Q58" s="150"/>
      <c r="U58" t="s">
        <v>170</v>
      </c>
      <c r="V58">
        <v>10000</v>
      </c>
      <c r="W58">
        <v>10000</v>
      </c>
      <c r="DI58">
        <v>125831764</v>
      </c>
      <c r="DJ58">
        <v>45672</v>
      </c>
      <c r="DK58" t="s">
        <v>361</v>
      </c>
      <c r="DM58" t="s">
        <v>362</v>
      </c>
      <c r="DN58" t="s">
        <v>363</v>
      </c>
      <c r="DO58" t="s">
        <v>166</v>
      </c>
      <c r="DP58" t="s">
        <v>167</v>
      </c>
      <c r="DQ58">
        <v>0</v>
      </c>
      <c r="DR58">
        <v>26009.69</v>
      </c>
      <c r="DT58">
        <v>0</v>
      </c>
    </row>
    <row r="59" spans="2:200">
      <c r="I59" s="148"/>
      <c r="Q59" s="150"/>
      <c r="U59" t="s">
        <v>256</v>
      </c>
      <c r="V59">
        <v>10000</v>
      </c>
      <c r="W59">
        <v>10000</v>
      </c>
      <c r="DI59">
        <v>125951477</v>
      </c>
      <c r="DJ59">
        <v>45659</v>
      </c>
      <c r="DK59" t="s">
        <v>459</v>
      </c>
      <c r="DM59" t="s">
        <v>460</v>
      </c>
      <c r="DN59" t="s">
        <v>461</v>
      </c>
      <c r="DO59" t="s">
        <v>166</v>
      </c>
      <c r="DP59" t="s">
        <v>167</v>
      </c>
      <c r="DQ59">
        <v>0</v>
      </c>
      <c r="DR59">
        <v>178.38</v>
      </c>
      <c r="DT59">
        <v>0</v>
      </c>
    </row>
    <row r="60" spans="2:200">
      <c r="I60" s="148"/>
      <c r="Q60" s="150"/>
      <c r="DI60">
        <v>126145701</v>
      </c>
      <c r="DJ60">
        <v>45691</v>
      </c>
      <c r="DK60" t="s">
        <v>317</v>
      </c>
      <c r="DM60" t="s">
        <v>318</v>
      </c>
      <c r="DN60" t="s">
        <v>319</v>
      </c>
      <c r="DO60" t="s">
        <v>166</v>
      </c>
      <c r="DP60" t="s">
        <v>167</v>
      </c>
      <c r="DQ60">
        <v>0</v>
      </c>
      <c r="DR60">
        <v>1478.38</v>
      </c>
      <c r="DT60">
        <v>0</v>
      </c>
    </row>
    <row r="61" spans="2:200">
      <c r="I61" s="148"/>
      <c r="Q61" s="150"/>
      <c r="DI61">
        <v>126781000</v>
      </c>
      <c r="DJ61">
        <v>45691</v>
      </c>
      <c r="DK61" t="s">
        <v>462</v>
      </c>
      <c r="DL61" t="s">
        <v>463</v>
      </c>
      <c r="DM61" t="s">
        <v>460</v>
      </c>
      <c r="DN61" t="s">
        <v>464</v>
      </c>
      <c r="DO61" t="s">
        <v>166</v>
      </c>
      <c r="DP61" t="s">
        <v>167</v>
      </c>
      <c r="DQ61">
        <v>0</v>
      </c>
      <c r="DR61">
        <v>109214.41</v>
      </c>
      <c r="DT61">
        <v>0</v>
      </c>
    </row>
    <row r="62" spans="2:200">
      <c r="I62" s="148"/>
      <c r="Q62" s="150"/>
      <c r="DI62">
        <v>127106963</v>
      </c>
      <c r="DJ62">
        <v>45716</v>
      </c>
      <c r="DK62" t="s">
        <v>465</v>
      </c>
      <c r="DL62" t="s">
        <v>466</v>
      </c>
      <c r="DM62" t="s">
        <v>467</v>
      </c>
      <c r="DN62" t="s">
        <v>468</v>
      </c>
      <c r="DO62" t="s">
        <v>166</v>
      </c>
      <c r="DP62" t="s">
        <v>167</v>
      </c>
      <c r="DQ62">
        <v>0</v>
      </c>
      <c r="DR62">
        <v>51061.17</v>
      </c>
      <c r="DT62">
        <v>0</v>
      </c>
    </row>
    <row r="63" spans="2:200">
      <c r="I63" s="148"/>
      <c r="Q63" s="150"/>
      <c r="DI63">
        <v>127474186</v>
      </c>
      <c r="DJ63">
        <v>45657</v>
      </c>
      <c r="DK63" t="s">
        <v>163</v>
      </c>
      <c r="DM63" t="s">
        <v>164</v>
      </c>
      <c r="DN63" t="s">
        <v>165</v>
      </c>
      <c r="DO63" t="s">
        <v>166</v>
      </c>
      <c r="DP63" t="s">
        <v>167</v>
      </c>
      <c r="DQ63">
        <v>0</v>
      </c>
      <c r="DR63">
        <v>2721.94</v>
      </c>
      <c r="DT63">
        <v>0</v>
      </c>
    </row>
    <row r="64" spans="2:200">
      <c r="I64" s="148"/>
      <c r="Q64" s="150"/>
      <c r="DI64">
        <v>128316598</v>
      </c>
      <c r="DJ64">
        <v>45688</v>
      </c>
      <c r="DK64" t="s">
        <v>469</v>
      </c>
      <c r="DM64" t="s">
        <v>470</v>
      </c>
      <c r="DN64" t="s">
        <v>471</v>
      </c>
      <c r="DO64" t="s">
        <v>166</v>
      </c>
      <c r="DP64" t="s">
        <v>167</v>
      </c>
      <c r="DQ64">
        <v>0</v>
      </c>
      <c r="DR64">
        <v>232489.06</v>
      </c>
      <c r="DT64">
        <v>0</v>
      </c>
    </row>
    <row r="65" spans="9:17">
      <c r="I65" s="148"/>
      <c r="Q65" s="150"/>
    </row>
    <row r="66" spans="9:17">
      <c r="I66" s="148"/>
      <c r="Q66" s="150"/>
    </row>
    <row r="67" spans="9:17">
      <c r="I67" s="148"/>
      <c r="Q67" s="150"/>
    </row>
    <row r="68" spans="9:17">
      <c r="I68" s="148"/>
      <c r="Q68" s="150"/>
    </row>
    <row r="69" spans="9:17">
      <c r="I69" s="148"/>
      <c r="Q69" s="150"/>
    </row>
    <row r="70" spans="9:17">
      <c r="I70" s="148"/>
      <c r="Q70" s="150"/>
    </row>
    <row r="71" spans="9:17">
      <c r="I71" s="148"/>
      <c r="Q71" s="150"/>
    </row>
    <row r="72" spans="9:17">
      <c r="I72" s="148"/>
      <c r="Q72" s="150"/>
    </row>
    <row r="73" spans="9:17">
      <c r="I73" s="148"/>
      <c r="Q73" s="150"/>
    </row>
    <row r="74" spans="9:17">
      <c r="I74" s="148"/>
      <c r="Q74" s="150"/>
    </row>
    <row r="75" spans="9:17">
      <c r="I75" s="148"/>
      <c r="Q75" s="150"/>
    </row>
    <row r="76" spans="9:17">
      <c r="I76" s="148"/>
      <c r="Q76" s="150"/>
    </row>
    <row r="77" spans="9:17">
      <c r="I77" s="148"/>
      <c r="Q77" s="150"/>
    </row>
    <row r="78" spans="9:17">
      <c r="I78" s="148"/>
      <c r="Q78" s="150"/>
    </row>
    <row r="79" spans="9:17">
      <c r="I79" s="148"/>
      <c r="Q79" s="150"/>
    </row>
    <row r="80" spans="9:17">
      <c r="I80" s="148"/>
      <c r="Q80" s="150"/>
    </row>
    <row r="81" spans="9:17">
      <c r="I81" s="148"/>
      <c r="Q81" s="150"/>
    </row>
    <row r="82" spans="9:17">
      <c r="I82" s="148"/>
      <c r="Q82" s="150"/>
    </row>
    <row r="83" spans="9:17">
      <c r="I83" s="148"/>
      <c r="Q83" s="150"/>
    </row>
    <row r="84" spans="9:17">
      <c r="I84" s="148"/>
      <c r="Q84" s="150"/>
    </row>
    <row r="85" spans="9:17">
      <c r="I85" s="148"/>
      <c r="Q85" s="150"/>
    </row>
    <row r="86" spans="9:17">
      <c r="I86" s="148"/>
      <c r="Q86" s="150"/>
    </row>
    <row r="87" spans="9:17">
      <c r="I87" s="148"/>
      <c r="Q87" s="150"/>
    </row>
    <row r="88" spans="9:17">
      <c r="I88" s="148"/>
      <c r="Q88" s="150"/>
    </row>
    <row r="89" spans="9:17">
      <c r="I89" s="148"/>
      <c r="Q89" s="150"/>
    </row>
    <row r="90" spans="9:17">
      <c r="I90" s="148"/>
      <c r="Q90" s="150"/>
    </row>
    <row r="91" spans="9:17">
      <c r="I91" s="148"/>
      <c r="Q91" s="150"/>
    </row>
    <row r="92" spans="9:17">
      <c r="I92" s="148"/>
      <c r="Q92" s="150"/>
    </row>
    <row r="93" spans="9:17">
      <c r="I93" s="148"/>
      <c r="Q93" s="150"/>
    </row>
    <row r="94" spans="9:17">
      <c r="I94" s="148"/>
      <c r="Q94" s="150"/>
    </row>
    <row r="95" spans="9:17">
      <c r="I95" s="148"/>
      <c r="Q95" s="150"/>
    </row>
    <row r="96" spans="9:17">
      <c r="I96" s="148"/>
      <c r="Q96" s="150"/>
    </row>
    <row r="97" spans="9:78">
      <c r="I97" s="148"/>
      <c r="Q97" s="150"/>
    </row>
    <row r="98" spans="9:78">
      <c r="I98" s="148"/>
      <c r="Q98" s="150"/>
    </row>
    <row r="99" spans="9:78">
      <c r="I99" s="148"/>
      <c r="Q99" s="150"/>
      <c r="BZ99" s="142" t="s">
        <v>472</v>
      </c>
    </row>
    <row r="100" spans="9:78">
      <c r="I100" s="148"/>
      <c r="Q100" s="150"/>
    </row>
    <row r="101" spans="9:78">
      <c r="I101" s="148"/>
      <c r="Q101" s="150"/>
    </row>
    <row r="102" spans="9:78">
      <c r="I102" s="148"/>
      <c r="Q102" s="150"/>
    </row>
    <row r="103" spans="9:78">
      <c r="I103" s="148"/>
      <c r="Q103" s="150"/>
    </row>
    <row r="104" spans="9:78">
      <c r="I104" s="148"/>
      <c r="Q104" s="150"/>
    </row>
    <row r="105" spans="9:78">
      <c r="I105" s="148"/>
      <c r="Q105" s="150"/>
    </row>
    <row r="106" spans="9:78">
      <c r="I106" s="148"/>
      <c r="Q106" s="150"/>
    </row>
    <row r="107" spans="9:78">
      <c r="I107" s="148"/>
      <c r="Q107" s="150"/>
    </row>
    <row r="108" spans="9:78">
      <c r="I108" s="148"/>
      <c r="Q108" s="150"/>
    </row>
    <row r="109" spans="9:78">
      <c r="I109" s="148"/>
      <c r="Q109" s="150"/>
    </row>
    <row r="110" spans="9:78">
      <c r="I110" s="148"/>
      <c r="Q110" s="150"/>
    </row>
    <row r="111" spans="9:78">
      <c r="I111" s="148"/>
      <c r="Q111" s="150"/>
    </row>
    <row r="112" spans="9:78">
      <c r="I112" s="148"/>
      <c r="Q112" s="150"/>
    </row>
    <row r="113" spans="9:124">
      <c r="I113" s="148"/>
      <c r="Q113" s="150"/>
    </row>
    <row r="114" spans="9:124">
      <c r="I114" s="148"/>
      <c r="Q114" s="150"/>
    </row>
    <row r="115" spans="9:124">
      <c r="I115" s="148"/>
      <c r="Q115" s="150"/>
    </row>
    <row r="116" spans="9:124">
      <c r="I116" s="148"/>
      <c r="Q116" s="150"/>
    </row>
    <row r="117" spans="9:124">
      <c r="I117" s="148"/>
      <c r="Q117" s="150"/>
    </row>
    <row r="118" spans="9:124">
      <c r="I118" s="148"/>
      <c r="Q118" s="150"/>
    </row>
    <row r="119" spans="9:124">
      <c r="I119" s="148"/>
      <c r="Q119" s="150"/>
    </row>
    <row r="120" spans="9:124">
      <c r="I120" s="148"/>
      <c r="Q120" s="150"/>
    </row>
    <row r="121" spans="9:124">
      <c r="I121" s="148"/>
      <c r="Q121" s="150"/>
    </row>
    <row r="122" spans="9:124">
      <c r="I122" s="148"/>
      <c r="Q122" s="150"/>
    </row>
    <row r="123" spans="9:124">
      <c r="I123" s="148"/>
      <c r="Q123" s="150"/>
      <c r="DI123">
        <v>104145285</v>
      </c>
      <c r="DJ123">
        <v>45260</v>
      </c>
      <c r="DK123" t="s">
        <v>473</v>
      </c>
      <c r="DL123" t="s">
        <v>474</v>
      </c>
      <c r="DM123" t="s">
        <v>475</v>
      </c>
      <c r="DN123" t="s">
        <v>476</v>
      </c>
      <c r="DO123" t="s">
        <v>166</v>
      </c>
      <c r="DP123" t="s">
        <v>167</v>
      </c>
      <c r="DQ123">
        <v>0</v>
      </c>
      <c r="DR123">
        <v>48551.85</v>
      </c>
      <c r="DT123">
        <v>0</v>
      </c>
    </row>
    <row r="124" spans="9:124">
      <c r="I124" s="148"/>
      <c r="Q124" s="150"/>
      <c r="DI124">
        <v>104099097</v>
      </c>
      <c r="DJ124">
        <v>45230</v>
      </c>
      <c r="DK124" t="s">
        <v>163</v>
      </c>
      <c r="DM124" t="s">
        <v>164</v>
      </c>
      <c r="DN124" t="s">
        <v>165</v>
      </c>
      <c r="DO124" t="s">
        <v>166</v>
      </c>
      <c r="DP124" t="s">
        <v>167</v>
      </c>
      <c r="DQ124">
        <v>0</v>
      </c>
      <c r="DR124">
        <v>2008.73</v>
      </c>
      <c r="DT124">
        <v>0</v>
      </c>
    </row>
    <row r="125" spans="9:124">
      <c r="I125" s="148"/>
      <c r="Q125" s="150"/>
      <c r="DI125">
        <v>104099097</v>
      </c>
      <c r="DJ125">
        <v>45230</v>
      </c>
      <c r="DK125" t="s">
        <v>163</v>
      </c>
      <c r="DM125" t="s">
        <v>164</v>
      </c>
      <c r="DN125" t="s">
        <v>165</v>
      </c>
      <c r="DO125" t="s">
        <v>166</v>
      </c>
      <c r="DP125" t="s">
        <v>167</v>
      </c>
      <c r="DQ125">
        <v>0</v>
      </c>
      <c r="DR125">
        <v>2008.73</v>
      </c>
      <c r="DT125">
        <v>0</v>
      </c>
    </row>
    <row r="126" spans="9:124">
      <c r="I126" s="148"/>
      <c r="Q126" s="150"/>
      <c r="DI126">
        <v>104425229</v>
      </c>
      <c r="DJ126">
        <v>45240</v>
      </c>
      <c r="DK126" t="s">
        <v>477</v>
      </c>
      <c r="DM126" t="s">
        <v>478</v>
      </c>
      <c r="DN126" t="s">
        <v>479</v>
      </c>
      <c r="DO126" t="s">
        <v>166</v>
      </c>
      <c r="DP126" t="s">
        <v>167</v>
      </c>
      <c r="DQ126">
        <v>0</v>
      </c>
      <c r="DR126">
        <v>9664.11</v>
      </c>
      <c r="DT126">
        <v>0</v>
      </c>
    </row>
    <row r="127" spans="9:124">
      <c r="I127" s="148"/>
      <c r="Q127" s="150"/>
      <c r="DI127">
        <v>102765830</v>
      </c>
      <c r="DJ127">
        <v>45198</v>
      </c>
      <c r="DK127" t="s">
        <v>324</v>
      </c>
      <c r="DM127" t="s">
        <v>325</v>
      </c>
      <c r="DN127" t="s">
        <v>326</v>
      </c>
      <c r="DO127" t="s">
        <v>166</v>
      </c>
      <c r="DP127" t="s">
        <v>167</v>
      </c>
      <c r="DQ127">
        <v>0</v>
      </c>
      <c r="DR127">
        <v>2.69</v>
      </c>
      <c r="DT127">
        <v>0</v>
      </c>
    </row>
    <row r="128" spans="9:124">
      <c r="I128" s="148"/>
      <c r="Q128" s="150"/>
      <c r="DI128">
        <v>103329454</v>
      </c>
      <c r="DJ128">
        <v>45221</v>
      </c>
      <c r="DK128" t="s">
        <v>473</v>
      </c>
      <c r="DL128" t="s">
        <v>474</v>
      </c>
      <c r="DM128" t="s">
        <v>475</v>
      </c>
      <c r="DN128" t="s">
        <v>476</v>
      </c>
      <c r="DO128" t="s">
        <v>166</v>
      </c>
      <c r="DP128" t="s">
        <v>167</v>
      </c>
      <c r="DQ128">
        <v>0</v>
      </c>
      <c r="DR128">
        <v>48578.06</v>
      </c>
      <c r="DT128">
        <v>0</v>
      </c>
    </row>
    <row r="129" spans="9:124">
      <c r="I129" s="148"/>
      <c r="Q129" s="150"/>
      <c r="DI129">
        <v>103550185</v>
      </c>
      <c r="DJ129">
        <v>45223</v>
      </c>
      <c r="DK129" t="s">
        <v>480</v>
      </c>
      <c r="DL129" t="s">
        <v>481</v>
      </c>
      <c r="DM129" t="s">
        <v>482</v>
      </c>
      <c r="DN129" t="s">
        <v>483</v>
      </c>
      <c r="DO129" t="s">
        <v>166</v>
      </c>
      <c r="DP129" t="s">
        <v>167</v>
      </c>
      <c r="DQ129">
        <v>0</v>
      </c>
      <c r="DR129">
        <v>63.42</v>
      </c>
      <c r="DT129">
        <v>0</v>
      </c>
    </row>
    <row r="130" spans="9:124">
      <c r="I130" s="148"/>
      <c r="Q130" s="150"/>
      <c r="DI130">
        <v>103621333</v>
      </c>
      <c r="DJ130">
        <v>45231</v>
      </c>
      <c r="DK130" t="s">
        <v>317</v>
      </c>
      <c r="DM130" t="s">
        <v>318</v>
      </c>
      <c r="DN130" t="s">
        <v>319</v>
      </c>
      <c r="DO130" t="s">
        <v>166</v>
      </c>
      <c r="DP130" t="s">
        <v>167</v>
      </c>
      <c r="DQ130">
        <v>0</v>
      </c>
      <c r="DR130">
        <v>2904.22</v>
      </c>
      <c r="DT130">
        <v>0</v>
      </c>
    </row>
    <row r="131" spans="9:124">
      <c r="I131" s="148"/>
      <c r="Q131" s="150"/>
      <c r="DI131">
        <v>103858119</v>
      </c>
      <c r="DJ131">
        <v>45230</v>
      </c>
      <c r="DK131" t="s">
        <v>279</v>
      </c>
      <c r="DL131" t="s">
        <v>280</v>
      </c>
      <c r="DM131" t="s">
        <v>281</v>
      </c>
      <c r="DN131" t="s">
        <v>282</v>
      </c>
      <c r="DO131" t="s">
        <v>166</v>
      </c>
      <c r="DP131" t="s">
        <v>167</v>
      </c>
      <c r="DQ131">
        <v>0</v>
      </c>
      <c r="DR131">
        <v>6578.85</v>
      </c>
      <c r="DS131" t="s">
        <v>484</v>
      </c>
      <c r="DT131">
        <v>0</v>
      </c>
    </row>
    <row r="132" spans="9:124">
      <c r="I132" s="148"/>
      <c r="Q132" s="150"/>
      <c r="DI132">
        <v>104041342</v>
      </c>
      <c r="DJ132">
        <v>45230</v>
      </c>
      <c r="DK132" t="s">
        <v>485</v>
      </c>
      <c r="DL132" t="s">
        <v>486</v>
      </c>
      <c r="DM132" t="s">
        <v>281</v>
      </c>
      <c r="DN132" t="s">
        <v>487</v>
      </c>
      <c r="DO132" t="s">
        <v>166</v>
      </c>
      <c r="DP132" t="s">
        <v>167</v>
      </c>
      <c r="DQ132">
        <v>0</v>
      </c>
      <c r="DR132">
        <v>647.82000000000005</v>
      </c>
      <c r="DS132" t="s">
        <v>484</v>
      </c>
      <c r="DT132">
        <v>0</v>
      </c>
    </row>
    <row r="133" spans="9:124">
      <c r="I133" s="148"/>
      <c r="Q133" s="150"/>
      <c r="DI133">
        <v>104099076</v>
      </c>
      <c r="DJ133">
        <v>45138</v>
      </c>
      <c r="DK133" t="s">
        <v>163</v>
      </c>
      <c r="DM133" t="s">
        <v>164</v>
      </c>
      <c r="DN133" t="s">
        <v>165</v>
      </c>
      <c r="DO133" t="s">
        <v>166</v>
      </c>
      <c r="DP133" t="s">
        <v>167</v>
      </c>
      <c r="DQ133">
        <v>0</v>
      </c>
      <c r="DR133">
        <v>1730.51</v>
      </c>
      <c r="DT133">
        <v>0</v>
      </c>
    </row>
    <row r="134" spans="9:124">
      <c r="I134" s="148"/>
      <c r="Q134" s="150"/>
      <c r="DI134">
        <v>104099082</v>
      </c>
      <c r="DJ134">
        <v>45169</v>
      </c>
      <c r="DK134" t="s">
        <v>163</v>
      </c>
      <c r="DM134" t="s">
        <v>164</v>
      </c>
      <c r="DN134" t="s">
        <v>165</v>
      </c>
      <c r="DO134" t="s">
        <v>166</v>
      </c>
      <c r="DP134" t="s">
        <v>167</v>
      </c>
      <c r="DQ134">
        <v>0</v>
      </c>
      <c r="DR134">
        <v>1730.51</v>
      </c>
      <c r="DT134">
        <v>0</v>
      </c>
    </row>
    <row r="135" spans="9:124">
      <c r="I135" s="148"/>
      <c r="Q135" s="150"/>
      <c r="DI135">
        <v>104099092</v>
      </c>
      <c r="DJ135">
        <v>45198</v>
      </c>
      <c r="DK135" t="s">
        <v>163</v>
      </c>
      <c r="DM135" t="s">
        <v>164</v>
      </c>
      <c r="DN135" t="s">
        <v>165</v>
      </c>
      <c r="DO135" t="s">
        <v>166</v>
      </c>
      <c r="DP135" t="s">
        <v>167</v>
      </c>
      <c r="DQ135">
        <v>0</v>
      </c>
      <c r="DR135">
        <v>1618.86</v>
      </c>
      <c r="DT135">
        <v>0</v>
      </c>
    </row>
    <row r="136" spans="9:124">
      <c r="I136" s="148"/>
      <c r="Q136" s="150"/>
      <c r="DI136">
        <v>104099097</v>
      </c>
      <c r="DJ136">
        <v>45230</v>
      </c>
      <c r="DK136" t="s">
        <v>163</v>
      </c>
      <c r="DM136" t="s">
        <v>164</v>
      </c>
      <c r="DN136" t="s">
        <v>165</v>
      </c>
      <c r="DO136" t="s">
        <v>166</v>
      </c>
      <c r="DP136" t="s">
        <v>167</v>
      </c>
      <c r="DQ136">
        <v>0</v>
      </c>
      <c r="DR136">
        <v>2008.73</v>
      </c>
      <c r="DT136">
        <v>0</v>
      </c>
    </row>
    <row r="137" spans="9:124">
      <c r="I137" s="148"/>
      <c r="Q137" s="150"/>
      <c r="DI137">
        <v>101075134</v>
      </c>
      <c r="DJ137">
        <v>45198</v>
      </c>
      <c r="DK137" t="s">
        <v>202</v>
      </c>
      <c r="DL137" t="s">
        <v>203</v>
      </c>
      <c r="DM137" t="s">
        <v>204</v>
      </c>
      <c r="DN137" t="s">
        <v>205</v>
      </c>
      <c r="DO137" t="s">
        <v>166</v>
      </c>
      <c r="DP137" t="s">
        <v>167</v>
      </c>
      <c r="DQ137">
        <v>0</v>
      </c>
      <c r="DR137">
        <v>902.94</v>
      </c>
      <c r="DT137">
        <v>0</v>
      </c>
    </row>
    <row r="138" spans="9:124">
      <c r="I138" s="148"/>
      <c r="Q138" s="150"/>
      <c r="DI138">
        <v>101076944</v>
      </c>
      <c r="DJ138">
        <v>45198</v>
      </c>
      <c r="DK138" t="s">
        <v>488</v>
      </c>
      <c r="DM138" t="s">
        <v>218</v>
      </c>
      <c r="DN138" t="s">
        <v>489</v>
      </c>
      <c r="DO138" t="s">
        <v>166</v>
      </c>
      <c r="DP138" t="s">
        <v>167</v>
      </c>
      <c r="DQ138">
        <v>0</v>
      </c>
      <c r="DR138">
        <v>20246.150000000001</v>
      </c>
      <c r="DT138">
        <v>0</v>
      </c>
    </row>
    <row r="139" spans="9:124">
      <c r="I139" s="148"/>
      <c r="Q139" s="150"/>
      <c r="DI139">
        <v>101115060</v>
      </c>
      <c r="DJ139">
        <v>45180</v>
      </c>
      <c r="DK139" t="s">
        <v>490</v>
      </c>
      <c r="DL139" t="s">
        <v>491</v>
      </c>
      <c r="DM139" t="s">
        <v>492</v>
      </c>
      <c r="DN139" t="s">
        <v>493</v>
      </c>
      <c r="DO139" t="s">
        <v>166</v>
      </c>
      <c r="DP139" t="s">
        <v>167</v>
      </c>
      <c r="DQ139">
        <v>0</v>
      </c>
      <c r="DR139">
        <v>31776.23</v>
      </c>
      <c r="DT139">
        <v>0</v>
      </c>
    </row>
    <row r="140" spans="9:124">
      <c r="I140" s="148"/>
      <c r="Q140" s="150"/>
      <c r="DI140">
        <v>101124734</v>
      </c>
      <c r="DJ140">
        <v>45191</v>
      </c>
      <c r="DK140" t="s">
        <v>473</v>
      </c>
      <c r="DL140" t="s">
        <v>474</v>
      </c>
      <c r="DM140" t="s">
        <v>475</v>
      </c>
      <c r="DN140" t="s">
        <v>476</v>
      </c>
      <c r="DO140" t="s">
        <v>166</v>
      </c>
      <c r="DP140" t="s">
        <v>167</v>
      </c>
      <c r="DQ140">
        <v>0</v>
      </c>
      <c r="DR140">
        <v>49478.53</v>
      </c>
      <c r="DT140">
        <v>0</v>
      </c>
    </row>
    <row r="141" spans="9:124">
      <c r="I141" s="148"/>
      <c r="Q141" s="150"/>
      <c r="DI141">
        <v>101174800</v>
      </c>
      <c r="DJ141">
        <v>45176</v>
      </c>
      <c r="DK141" t="s">
        <v>494</v>
      </c>
      <c r="DL141" t="s">
        <v>495</v>
      </c>
      <c r="DM141" t="s">
        <v>496</v>
      </c>
      <c r="DN141" t="s">
        <v>497</v>
      </c>
      <c r="DO141" t="s">
        <v>166</v>
      </c>
      <c r="DP141" t="s">
        <v>167</v>
      </c>
      <c r="DQ141">
        <v>0</v>
      </c>
      <c r="DR141">
        <v>617.4</v>
      </c>
      <c r="DT141">
        <v>0</v>
      </c>
    </row>
    <row r="142" spans="9:124">
      <c r="I142" s="148"/>
      <c r="Q142" s="150"/>
      <c r="DI142">
        <v>101174801</v>
      </c>
      <c r="DJ142">
        <v>45176</v>
      </c>
      <c r="DK142" t="s">
        <v>494</v>
      </c>
      <c r="DL142" t="s">
        <v>495</v>
      </c>
      <c r="DM142" t="s">
        <v>496</v>
      </c>
      <c r="DN142" t="s">
        <v>497</v>
      </c>
      <c r="DO142" t="s">
        <v>166</v>
      </c>
      <c r="DP142" t="s">
        <v>167</v>
      </c>
      <c r="DQ142">
        <v>0</v>
      </c>
      <c r="DR142">
        <v>19360.12</v>
      </c>
      <c r="DT142">
        <v>0</v>
      </c>
    </row>
    <row r="143" spans="9:124">
      <c r="I143" s="148"/>
      <c r="Q143" s="150"/>
      <c r="DI143">
        <v>101174817</v>
      </c>
      <c r="DJ143">
        <v>45176</v>
      </c>
      <c r="DK143" t="s">
        <v>494</v>
      </c>
      <c r="DL143" t="s">
        <v>495</v>
      </c>
      <c r="DM143" t="s">
        <v>496</v>
      </c>
      <c r="DN143" t="s">
        <v>497</v>
      </c>
      <c r="DO143" t="s">
        <v>166</v>
      </c>
      <c r="DP143" t="s">
        <v>167</v>
      </c>
      <c r="DQ143">
        <v>0</v>
      </c>
      <c r="DR143">
        <v>387.19</v>
      </c>
      <c r="DT143">
        <v>0</v>
      </c>
    </row>
    <row r="144" spans="9:124">
      <c r="I144" s="148"/>
      <c r="Q144" s="150"/>
      <c r="DI144">
        <v>101192270</v>
      </c>
      <c r="DJ144">
        <v>45201</v>
      </c>
      <c r="DK144" t="s">
        <v>498</v>
      </c>
      <c r="DM144" t="s">
        <v>499</v>
      </c>
      <c r="DN144" t="s">
        <v>500</v>
      </c>
      <c r="DO144" t="s">
        <v>166</v>
      </c>
      <c r="DP144" t="s">
        <v>167</v>
      </c>
      <c r="DQ144">
        <v>0</v>
      </c>
      <c r="DR144">
        <v>25095.73</v>
      </c>
      <c r="DT144">
        <v>0</v>
      </c>
    </row>
    <row r="145" spans="9:124">
      <c r="I145" s="148"/>
      <c r="Q145" s="150"/>
      <c r="DI145">
        <v>101240988</v>
      </c>
      <c r="DJ145">
        <v>45190</v>
      </c>
      <c r="DK145" t="s">
        <v>202</v>
      </c>
      <c r="DL145" t="s">
        <v>203</v>
      </c>
      <c r="DM145" t="s">
        <v>204</v>
      </c>
      <c r="DN145" t="s">
        <v>205</v>
      </c>
      <c r="DO145" t="s">
        <v>166</v>
      </c>
      <c r="DP145" t="s">
        <v>167</v>
      </c>
      <c r="DQ145">
        <v>0</v>
      </c>
      <c r="DR145">
        <v>4069.51</v>
      </c>
      <c r="DT145">
        <v>0</v>
      </c>
    </row>
    <row r="146" spans="9:124">
      <c r="I146" s="148"/>
      <c r="Q146" s="150"/>
      <c r="DI146">
        <v>101261859</v>
      </c>
      <c r="DJ146">
        <v>45201</v>
      </c>
      <c r="DK146" t="s">
        <v>317</v>
      </c>
      <c r="DM146" t="s">
        <v>318</v>
      </c>
      <c r="DN146" t="s">
        <v>319</v>
      </c>
      <c r="DO146" t="s">
        <v>166</v>
      </c>
      <c r="DP146" t="s">
        <v>167</v>
      </c>
      <c r="DQ146">
        <v>0</v>
      </c>
      <c r="DR146">
        <v>25.58</v>
      </c>
      <c r="DT146">
        <v>0</v>
      </c>
    </row>
    <row r="147" spans="9:124">
      <c r="I147" s="148"/>
      <c r="Q147" s="150"/>
      <c r="DI147">
        <v>102192858</v>
      </c>
      <c r="DJ147">
        <v>45191</v>
      </c>
      <c r="DK147" t="s">
        <v>490</v>
      </c>
      <c r="DL147" t="s">
        <v>491</v>
      </c>
      <c r="DM147" t="s">
        <v>492</v>
      </c>
      <c r="DN147" t="s">
        <v>493</v>
      </c>
      <c r="DO147" t="s">
        <v>166</v>
      </c>
      <c r="DP147" t="s">
        <v>167</v>
      </c>
      <c r="DQ147">
        <v>0</v>
      </c>
      <c r="DR147">
        <v>648.49</v>
      </c>
      <c r="DT147">
        <v>0</v>
      </c>
    </row>
    <row r="148" spans="9:124">
      <c r="I148" s="148"/>
      <c r="Q148" s="150"/>
      <c r="DI148">
        <v>102757250</v>
      </c>
      <c r="DJ148">
        <v>45107</v>
      </c>
      <c r="DK148" t="s">
        <v>501</v>
      </c>
      <c r="DM148" t="s">
        <v>502</v>
      </c>
      <c r="DN148" t="s">
        <v>503</v>
      </c>
      <c r="DO148" t="s">
        <v>166</v>
      </c>
      <c r="DP148" t="s">
        <v>167</v>
      </c>
      <c r="DQ148">
        <v>0</v>
      </c>
      <c r="DR148">
        <v>5829.37</v>
      </c>
      <c r="DT148">
        <v>0</v>
      </c>
    </row>
    <row r="149" spans="9:124">
      <c r="I149" s="148"/>
      <c r="Q149" s="150"/>
      <c r="DI149">
        <v>102765829</v>
      </c>
      <c r="DJ149">
        <v>45198</v>
      </c>
      <c r="DK149" t="s">
        <v>324</v>
      </c>
      <c r="DM149" t="s">
        <v>325</v>
      </c>
      <c r="DN149" t="s">
        <v>326</v>
      </c>
      <c r="DO149" t="s">
        <v>166</v>
      </c>
      <c r="DP149" t="s">
        <v>167</v>
      </c>
      <c r="DQ149">
        <v>0</v>
      </c>
      <c r="DR149">
        <v>327.11</v>
      </c>
      <c r="DT149">
        <v>0</v>
      </c>
    </row>
    <row r="150" spans="9:124">
      <c r="I150" s="148"/>
      <c r="Q150" s="150"/>
      <c r="DI150">
        <v>102765830</v>
      </c>
      <c r="DJ150">
        <v>45198</v>
      </c>
      <c r="DK150" t="s">
        <v>324</v>
      </c>
      <c r="DM150" t="s">
        <v>325</v>
      </c>
      <c r="DN150" t="s">
        <v>326</v>
      </c>
      <c r="DO150" t="s">
        <v>166</v>
      </c>
      <c r="DP150" t="s">
        <v>167</v>
      </c>
      <c r="DQ150">
        <v>0</v>
      </c>
      <c r="DR150">
        <v>2.69</v>
      </c>
      <c r="DT150">
        <v>0</v>
      </c>
    </row>
    <row r="151" spans="9:124">
      <c r="I151" s="148"/>
      <c r="Q151" s="150"/>
      <c r="DI151">
        <v>102865064</v>
      </c>
      <c r="DJ151">
        <v>45201</v>
      </c>
      <c r="DK151" t="s">
        <v>504</v>
      </c>
      <c r="DL151" t="s">
        <v>505</v>
      </c>
      <c r="DM151" t="s">
        <v>499</v>
      </c>
      <c r="DN151" t="s">
        <v>506</v>
      </c>
      <c r="DO151" t="s">
        <v>166</v>
      </c>
      <c r="DP151" t="s">
        <v>167</v>
      </c>
      <c r="DQ151">
        <v>0</v>
      </c>
      <c r="DR151">
        <v>26018.34</v>
      </c>
      <c r="DT151">
        <v>0</v>
      </c>
    </row>
    <row r="152" spans="9:124">
      <c r="I152" s="148"/>
      <c r="Q152" s="150"/>
      <c r="DI152">
        <v>102757250</v>
      </c>
      <c r="DJ152">
        <v>45107</v>
      </c>
      <c r="DK152" t="s">
        <v>501</v>
      </c>
      <c r="DM152" t="s">
        <v>502</v>
      </c>
      <c r="DN152" t="s">
        <v>503</v>
      </c>
      <c r="DO152" t="s">
        <v>166</v>
      </c>
      <c r="DP152" t="s">
        <v>167</v>
      </c>
      <c r="DQ152">
        <v>0</v>
      </c>
      <c r="DR152">
        <v>5829.37</v>
      </c>
      <c r="DT152">
        <v>0</v>
      </c>
    </row>
    <row r="153" spans="9:124">
      <c r="I153" s="148"/>
      <c r="Q153" s="150"/>
      <c r="DI153">
        <v>102765829</v>
      </c>
      <c r="DJ153">
        <v>45198</v>
      </c>
      <c r="DK153" t="s">
        <v>324</v>
      </c>
      <c r="DM153" t="s">
        <v>325</v>
      </c>
      <c r="DN153" t="s">
        <v>326</v>
      </c>
      <c r="DO153" t="s">
        <v>166</v>
      </c>
      <c r="DP153" t="s">
        <v>167</v>
      </c>
      <c r="DQ153">
        <v>0</v>
      </c>
      <c r="DR153">
        <v>327.11</v>
      </c>
      <c r="DT153">
        <v>0</v>
      </c>
    </row>
    <row r="154" spans="9:124">
      <c r="I154" s="148"/>
      <c r="Q154" s="150"/>
      <c r="DI154">
        <v>102765830</v>
      </c>
      <c r="DJ154">
        <v>45198</v>
      </c>
      <c r="DK154" t="s">
        <v>324</v>
      </c>
      <c r="DM154" t="s">
        <v>325</v>
      </c>
      <c r="DN154" t="s">
        <v>326</v>
      </c>
      <c r="DO154" t="s">
        <v>166</v>
      </c>
      <c r="DP154" t="s">
        <v>167</v>
      </c>
      <c r="DQ154">
        <v>0</v>
      </c>
      <c r="DR154">
        <v>2.69</v>
      </c>
      <c r="DT154">
        <v>0</v>
      </c>
    </row>
    <row r="155" spans="9:124">
      <c r="I155" s="148"/>
      <c r="Q155" s="150"/>
      <c r="DI155">
        <v>102865064</v>
      </c>
      <c r="DJ155">
        <v>45201</v>
      </c>
      <c r="DK155" t="s">
        <v>504</v>
      </c>
      <c r="DL155" t="s">
        <v>505</v>
      </c>
      <c r="DM155" t="s">
        <v>499</v>
      </c>
      <c r="DN155" t="s">
        <v>506</v>
      </c>
      <c r="DO155" t="s">
        <v>166</v>
      </c>
      <c r="DP155" t="s">
        <v>167</v>
      </c>
      <c r="DQ155">
        <v>0</v>
      </c>
      <c r="DR155">
        <v>26018.34</v>
      </c>
      <c r="DT155">
        <v>0</v>
      </c>
    </row>
    <row r="156" spans="9:124">
      <c r="I156" s="148"/>
      <c r="Q156" s="150"/>
      <c r="DI156">
        <v>102765829</v>
      </c>
      <c r="DJ156">
        <v>45198</v>
      </c>
      <c r="DK156" t="s">
        <v>324</v>
      </c>
      <c r="DM156" t="s">
        <v>325</v>
      </c>
      <c r="DN156" t="s">
        <v>326</v>
      </c>
      <c r="DO156" t="s">
        <v>166</v>
      </c>
      <c r="DP156" t="s">
        <v>167</v>
      </c>
      <c r="DQ156">
        <v>0</v>
      </c>
      <c r="DR156">
        <v>327.11</v>
      </c>
      <c r="DT156">
        <v>0</v>
      </c>
    </row>
    <row r="157" spans="9:124">
      <c r="I157" s="148"/>
      <c r="Q157" s="150"/>
      <c r="DI157">
        <v>102765830</v>
      </c>
      <c r="DJ157">
        <v>45198</v>
      </c>
      <c r="DK157" t="s">
        <v>324</v>
      </c>
      <c r="DM157" t="s">
        <v>325</v>
      </c>
      <c r="DN157" t="s">
        <v>326</v>
      </c>
      <c r="DO157" t="s">
        <v>166</v>
      </c>
      <c r="DP157" t="s">
        <v>167</v>
      </c>
      <c r="DQ157">
        <v>0</v>
      </c>
      <c r="DR157">
        <v>2.69</v>
      </c>
      <c r="DT157">
        <v>0</v>
      </c>
    </row>
    <row r="158" spans="9:124">
      <c r="I158" s="148"/>
      <c r="Q158" s="150"/>
      <c r="DI158">
        <v>99818364</v>
      </c>
      <c r="DJ158">
        <v>45169</v>
      </c>
      <c r="DK158" t="s">
        <v>488</v>
      </c>
      <c r="DM158" t="s">
        <v>218</v>
      </c>
      <c r="DN158" t="s">
        <v>489</v>
      </c>
      <c r="DO158" t="s">
        <v>166</v>
      </c>
      <c r="DP158" t="s">
        <v>167</v>
      </c>
      <c r="DQ158">
        <v>0</v>
      </c>
      <c r="DR158">
        <v>21621.26</v>
      </c>
      <c r="DT158">
        <v>0</v>
      </c>
    </row>
    <row r="159" spans="9:124">
      <c r="I159" s="148"/>
      <c r="Q159" s="150"/>
      <c r="DI159">
        <v>100005409</v>
      </c>
      <c r="DJ159">
        <v>45112</v>
      </c>
      <c r="DK159" t="s">
        <v>494</v>
      </c>
      <c r="DL159" t="s">
        <v>495</v>
      </c>
      <c r="DM159" t="s">
        <v>496</v>
      </c>
      <c r="DN159" t="s">
        <v>497</v>
      </c>
      <c r="DO159" t="s">
        <v>166</v>
      </c>
      <c r="DP159" t="s">
        <v>167</v>
      </c>
      <c r="DQ159">
        <v>0</v>
      </c>
      <c r="DR159">
        <v>180.91</v>
      </c>
      <c r="DT159">
        <v>0</v>
      </c>
    </row>
    <row r="160" spans="9:124">
      <c r="I160" s="148"/>
      <c r="Q160" s="150"/>
      <c r="DI160">
        <v>100181270</v>
      </c>
      <c r="DJ160">
        <v>45198</v>
      </c>
      <c r="DK160" t="s">
        <v>507</v>
      </c>
      <c r="DM160" t="s">
        <v>508</v>
      </c>
      <c r="DN160" t="s">
        <v>509</v>
      </c>
      <c r="DO160" t="s">
        <v>166</v>
      </c>
      <c r="DP160" t="s">
        <v>167</v>
      </c>
      <c r="DQ160">
        <v>0</v>
      </c>
      <c r="DR160">
        <v>44378.07</v>
      </c>
      <c r="DT160">
        <v>0</v>
      </c>
    </row>
    <row r="161" spans="9:124">
      <c r="I161" s="148"/>
      <c r="Q161" s="150"/>
      <c r="DI161">
        <v>100241261</v>
      </c>
      <c r="DJ161">
        <v>45198</v>
      </c>
      <c r="DK161" t="s">
        <v>510</v>
      </c>
      <c r="DM161" t="s">
        <v>511</v>
      </c>
      <c r="DN161" t="s">
        <v>512</v>
      </c>
      <c r="DO161" t="s">
        <v>166</v>
      </c>
      <c r="DP161" t="s">
        <v>167</v>
      </c>
      <c r="DQ161">
        <v>0</v>
      </c>
      <c r="DR161">
        <v>76542.929999999993</v>
      </c>
      <c r="DT161">
        <v>0</v>
      </c>
    </row>
    <row r="162" spans="9:124">
      <c r="I162" s="148"/>
      <c r="Q162" s="150"/>
      <c r="DI162">
        <v>100424545</v>
      </c>
      <c r="DJ162">
        <v>45198</v>
      </c>
      <c r="DK162" t="s">
        <v>513</v>
      </c>
      <c r="DM162" t="s">
        <v>514</v>
      </c>
      <c r="DN162" t="s">
        <v>515</v>
      </c>
      <c r="DO162" t="s">
        <v>166</v>
      </c>
      <c r="DP162" t="s">
        <v>167</v>
      </c>
      <c r="DQ162">
        <v>0</v>
      </c>
      <c r="DR162">
        <v>75052.3</v>
      </c>
      <c r="DT162">
        <v>0</v>
      </c>
    </row>
    <row r="163" spans="9:124">
      <c r="I163" s="148"/>
      <c r="Q163" s="150"/>
      <c r="DI163">
        <v>100533124</v>
      </c>
      <c r="DJ163">
        <v>45198</v>
      </c>
      <c r="DK163" t="s">
        <v>465</v>
      </c>
      <c r="DL163" t="s">
        <v>466</v>
      </c>
      <c r="DM163" t="s">
        <v>467</v>
      </c>
      <c r="DN163" t="s">
        <v>468</v>
      </c>
      <c r="DO163" t="s">
        <v>166</v>
      </c>
      <c r="DP163" t="s">
        <v>167</v>
      </c>
      <c r="DQ163">
        <v>0</v>
      </c>
      <c r="DR163">
        <v>58865.54</v>
      </c>
      <c r="DT163">
        <v>0</v>
      </c>
    </row>
    <row r="164" spans="9:124">
      <c r="I164" s="148"/>
      <c r="Q164" s="150"/>
      <c r="DI164">
        <v>100778331</v>
      </c>
      <c r="DJ164">
        <v>45198</v>
      </c>
      <c r="DK164" t="s">
        <v>216</v>
      </c>
      <c r="DM164" t="s">
        <v>218</v>
      </c>
      <c r="DN164" t="s">
        <v>219</v>
      </c>
      <c r="DO164" t="s">
        <v>166</v>
      </c>
      <c r="DP164" t="s">
        <v>167</v>
      </c>
      <c r="DQ164">
        <v>0</v>
      </c>
      <c r="DR164">
        <v>44151.55</v>
      </c>
      <c r="DT164">
        <v>0</v>
      </c>
    </row>
    <row r="165" spans="9:124">
      <c r="I165" s="148"/>
      <c r="Q165" s="150"/>
      <c r="DI165">
        <v>100791753</v>
      </c>
      <c r="DJ165">
        <v>45198</v>
      </c>
      <c r="DK165" t="s">
        <v>516</v>
      </c>
      <c r="DM165" t="s">
        <v>517</v>
      </c>
      <c r="DN165" t="s">
        <v>518</v>
      </c>
      <c r="DO165" t="s">
        <v>166</v>
      </c>
      <c r="DP165" t="s">
        <v>167</v>
      </c>
      <c r="DQ165">
        <v>0</v>
      </c>
      <c r="DR165">
        <v>86210.69</v>
      </c>
      <c r="DT165">
        <v>0</v>
      </c>
    </row>
    <row r="166" spans="9:124">
      <c r="I166" s="148"/>
      <c r="Q166" s="150"/>
      <c r="DI166">
        <v>101075134</v>
      </c>
      <c r="DJ166">
        <v>45198</v>
      </c>
      <c r="DK166" t="s">
        <v>202</v>
      </c>
      <c r="DL166" t="s">
        <v>203</v>
      </c>
      <c r="DM166" t="s">
        <v>204</v>
      </c>
      <c r="DN166" t="s">
        <v>205</v>
      </c>
      <c r="DO166" t="s">
        <v>166</v>
      </c>
      <c r="DP166" t="s">
        <v>167</v>
      </c>
      <c r="DQ166">
        <v>0</v>
      </c>
      <c r="DR166">
        <v>902.94</v>
      </c>
      <c r="DT166">
        <v>0</v>
      </c>
    </row>
    <row r="167" spans="9:124">
      <c r="I167" s="148"/>
      <c r="Q167" s="150"/>
      <c r="DI167">
        <v>101076944</v>
      </c>
      <c r="DJ167">
        <v>45198</v>
      </c>
      <c r="DK167" t="s">
        <v>488</v>
      </c>
      <c r="DM167" t="s">
        <v>218</v>
      </c>
      <c r="DN167" t="s">
        <v>489</v>
      </c>
      <c r="DO167" t="s">
        <v>166</v>
      </c>
      <c r="DP167" t="s">
        <v>167</v>
      </c>
      <c r="DQ167">
        <v>0</v>
      </c>
      <c r="DR167">
        <v>20246.150000000001</v>
      </c>
      <c r="DT167">
        <v>0</v>
      </c>
    </row>
    <row r="168" spans="9:124">
      <c r="I168" s="148"/>
      <c r="Q168" s="150"/>
      <c r="DI168">
        <v>101115060</v>
      </c>
      <c r="DJ168">
        <v>45180</v>
      </c>
      <c r="DK168" t="s">
        <v>490</v>
      </c>
      <c r="DL168" t="s">
        <v>491</v>
      </c>
      <c r="DM168" t="s">
        <v>492</v>
      </c>
      <c r="DN168" t="s">
        <v>493</v>
      </c>
      <c r="DO168" t="s">
        <v>166</v>
      </c>
      <c r="DP168" t="s">
        <v>167</v>
      </c>
      <c r="DQ168">
        <v>0</v>
      </c>
      <c r="DR168">
        <v>31776.23</v>
      </c>
      <c r="DT168">
        <v>0</v>
      </c>
    </row>
    <row r="169" spans="9:124">
      <c r="I169" s="148"/>
      <c r="Q169" s="150"/>
      <c r="DI169">
        <v>101124734</v>
      </c>
      <c r="DJ169">
        <v>45191</v>
      </c>
      <c r="DK169" t="s">
        <v>473</v>
      </c>
      <c r="DL169" t="s">
        <v>474</v>
      </c>
      <c r="DM169" t="s">
        <v>475</v>
      </c>
      <c r="DN169" t="s">
        <v>476</v>
      </c>
      <c r="DO169" t="s">
        <v>166</v>
      </c>
      <c r="DP169" t="s">
        <v>167</v>
      </c>
      <c r="DQ169">
        <v>0</v>
      </c>
      <c r="DR169">
        <v>49478.53</v>
      </c>
      <c r="DT169">
        <v>0</v>
      </c>
    </row>
    <row r="170" spans="9:124">
      <c r="I170" s="148"/>
      <c r="Q170" s="150"/>
      <c r="DI170">
        <v>101174800</v>
      </c>
      <c r="DJ170">
        <v>45176</v>
      </c>
      <c r="DK170" t="s">
        <v>494</v>
      </c>
      <c r="DL170" t="s">
        <v>495</v>
      </c>
      <c r="DM170" t="s">
        <v>496</v>
      </c>
      <c r="DN170" t="s">
        <v>497</v>
      </c>
      <c r="DO170" t="s">
        <v>166</v>
      </c>
      <c r="DP170" t="s">
        <v>167</v>
      </c>
      <c r="DQ170">
        <v>0</v>
      </c>
      <c r="DR170">
        <v>617.4</v>
      </c>
      <c r="DT170">
        <v>0</v>
      </c>
    </row>
    <row r="171" spans="9:124">
      <c r="I171" s="148"/>
      <c r="Q171" s="150"/>
      <c r="DI171">
        <v>101174801</v>
      </c>
      <c r="DJ171">
        <v>45176</v>
      </c>
      <c r="DK171" t="s">
        <v>494</v>
      </c>
      <c r="DL171" t="s">
        <v>495</v>
      </c>
      <c r="DM171" t="s">
        <v>496</v>
      </c>
      <c r="DN171" t="s">
        <v>497</v>
      </c>
      <c r="DO171" t="s">
        <v>166</v>
      </c>
      <c r="DP171" t="s">
        <v>167</v>
      </c>
      <c r="DQ171">
        <v>0</v>
      </c>
      <c r="DR171">
        <v>19360.12</v>
      </c>
      <c r="DT171">
        <v>0</v>
      </c>
    </row>
    <row r="172" spans="9:124">
      <c r="I172" s="148"/>
      <c r="Q172" s="150"/>
      <c r="DI172">
        <v>101174817</v>
      </c>
      <c r="DJ172">
        <v>45176</v>
      </c>
      <c r="DK172" t="s">
        <v>494</v>
      </c>
      <c r="DL172" t="s">
        <v>495</v>
      </c>
      <c r="DM172" t="s">
        <v>496</v>
      </c>
      <c r="DN172" t="s">
        <v>497</v>
      </c>
      <c r="DO172" t="s">
        <v>166</v>
      </c>
      <c r="DP172" t="s">
        <v>167</v>
      </c>
      <c r="DQ172">
        <v>0</v>
      </c>
      <c r="DR172">
        <v>387.19</v>
      </c>
      <c r="DT172">
        <v>0</v>
      </c>
    </row>
    <row r="173" spans="9:124">
      <c r="I173" s="148"/>
      <c r="Q173" s="150"/>
      <c r="DI173">
        <v>101240988</v>
      </c>
      <c r="DJ173">
        <v>45190</v>
      </c>
      <c r="DK173" t="s">
        <v>202</v>
      </c>
      <c r="DL173" t="s">
        <v>203</v>
      </c>
      <c r="DM173" t="s">
        <v>204</v>
      </c>
      <c r="DN173" t="s">
        <v>205</v>
      </c>
      <c r="DO173" t="s">
        <v>166</v>
      </c>
      <c r="DP173" t="s">
        <v>167</v>
      </c>
      <c r="DQ173">
        <v>0</v>
      </c>
      <c r="DR173">
        <v>4069.51</v>
      </c>
      <c r="DT173">
        <v>0</v>
      </c>
    </row>
    <row r="174" spans="9:124">
      <c r="I174" s="148"/>
      <c r="Q174" s="150"/>
      <c r="DI174">
        <v>101948618</v>
      </c>
      <c r="DJ174">
        <v>45198</v>
      </c>
      <c r="DK174" t="s">
        <v>519</v>
      </c>
      <c r="DL174" t="s">
        <v>520</v>
      </c>
      <c r="DM174" t="s">
        <v>521</v>
      </c>
      <c r="DN174" t="s">
        <v>522</v>
      </c>
      <c r="DO174" t="s">
        <v>166</v>
      </c>
      <c r="DP174" t="s">
        <v>167</v>
      </c>
      <c r="DQ174">
        <v>0</v>
      </c>
      <c r="DR174">
        <v>8323.99</v>
      </c>
      <c r="DT174">
        <v>0</v>
      </c>
    </row>
    <row r="175" spans="9:124">
      <c r="I175" s="148"/>
      <c r="Q175" s="150"/>
      <c r="DI175">
        <v>102192858</v>
      </c>
      <c r="DJ175">
        <v>45191</v>
      </c>
      <c r="DK175" t="s">
        <v>490</v>
      </c>
      <c r="DL175" t="s">
        <v>491</v>
      </c>
      <c r="DM175" t="s">
        <v>492</v>
      </c>
      <c r="DN175" t="s">
        <v>493</v>
      </c>
      <c r="DO175" t="s">
        <v>166</v>
      </c>
      <c r="DP175" t="s">
        <v>167</v>
      </c>
      <c r="DQ175">
        <v>0</v>
      </c>
      <c r="DR175">
        <v>648.49</v>
      </c>
      <c r="DT175">
        <v>0</v>
      </c>
    </row>
    <row r="176" spans="9:124">
      <c r="I176" s="148"/>
      <c r="Q176" s="150"/>
      <c r="DI176">
        <v>98745676</v>
      </c>
      <c r="DJ176">
        <v>45112</v>
      </c>
      <c r="DK176" t="s">
        <v>494</v>
      </c>
      <c r="DL176" t="s">
        <v>495</v>
      </c>
      <c r="DM176" t="s">
        <v>496</v>
      </c>
      <c r="DN176" t="s">
        <v>497</v>
      </c>
      <c r="DO176" t="s">
        <v>166</v>
      </c>
      <c r="DP176" t="s">
        <v>167</v>
      </c>
      <c r="DQ176">
        <v>0</v>
      </c>
      <c r="DR176">
        <v>17836.21</v>
      </c>
      <c r="DT176">
        <v>0</v>
      </c>
    </row>
    <row r="177" spans="9:124">
      <c r="I177" s="148"/>
      <c r="Q177" s="150"/>
      <c r="DI177">
        <v>97160178</v>
      </c>
      <c r="DJ177">
        <v>45107</v>
      </c>
      <c r="DK177" t="s">
        <v>523</v>
      </c>
      <c r="DM177" t="s">
        <v>524</v>
      </c>
      <c r="DN177" t="s">
        <v>525</v>
      </c>
      <c r="DO177" t="s">
        <v>166</v>
      </c>
      <c r="DP177" t="s">
        <v>167</v>
      </c>
      <c r="DQ177">
        <v>0</v>
      </c>
      <c r="DR177">
        <v>3.33</v>
      </c>
      <c r="DT177">
        <v>0</v>
      </c>
    </row>
    <row r="178" spans="9:124">
      <c r="I178" s="148"/>
      <c r="Q178" s="150"/>
      <c r="DI178">
        <v>97981369</v>
      </c>
      <c r="DJ178">
        <v>45107</v>
      </c>
      <c r="DK178" t="s">
        <v>345</v>
      </c>
      <c r="DL178" t="s">
        <v>346</v>
      </c>
      <c r="DM178" t="s">
        <v>164</v>
      </c>
      <c r="DN178" t="s">
        <v>347</v>
      </c>
      <c r="DO178" t="s">
        <v>166</v>
      </c>
      <c r="DP178" t="s">
        <v>167</v>
      </c>
      <c r="DQ178">
        <v>0</v>
      </c>
      <c r="DR178">
        <v>61.14</v>
      </c>
      <c r="DT178">
        <v>0</v>
      </c>
    </row>
    <row r="179" spans="9:124">
      <c r="I179" s="148"/>
      <c r="Q179" s="150"/>
      <c r="DI179">
        <v>98081224</v>
      </c>
      <c r="DJ179">
        <v>45107</v>
      </c>
      <c r="DK179" t="s">
        <v>526</v>
      </c>
      <c r="DL179" t="s">
        <v>527</v>
      </c>
      <c r="DM179" t="s">
        <v>528</v>
      </c>
      <c r="DN179" t="s">
        <v>529</v>
      </c>
      <c r="DO179" t="s">
        <v>166</v>
      </c>
      <c r="DP179" t="s">
        <v>167</v>
      </c>
      <c r="DQ179">
        <v>0</v>
      </c>
      <c r="DR179">
        <v>22.95</v>
      </c>
      <c r="DT179">
        <v>0</v>
      </c>
    </row>
    <row r="180" spans="9:124">
      <c r="I180" s="148"/>
      <c r="Q180" s="150"/>
      <c r="DI180">
        <v>98575172</v>
      </c>
      <c r="DJ180">
        <v>45107</v>
      </c>
      <c r="DK180" t="s">
        <v>530</v>
      </c>
      <c r="DM180" t="s">
        <v>531</v>
      </c>
      <c r="DN180" t="s">
        <v>532</v>
      </c>
      <c r="DO180" t="s">
        <v>166</v>
      </c>
      <c r="DP180" t="s">
        <v>167</v>
      </c>
      <c r="DQ180">
        <v>0</v>
      </c>
      <c r="DR180">
        <v>7637.57</v>
      </c>
      <c r="DT180">
        <v>0</v>
      </c>
    </row>
    <row r="181" spans="9:124">
      <c r="I181" s="148"/>
      <c r="Q181" s="150"/>
      <c r="DI181">
        <v>98664088</v>
      </c>
      <c r="DJ181">
        <v>45107</v>
      </c>
      <c r="DK181" t="s">
        <v>533</v>
      </c>
      <c r="DL181" t="s">
        <v>534</v>
      </c>
      <c r="DM181" t="s">
        <v>535</v>
      </c>
      <c r="DN181" t="s">
        <v>536</v>
      </c>
      <c r="DO181" t="s">
        <v>166</v>
      </c>
      <c r="DP181" t="s">
        <v>167</v>
      </c>
      <c r="DQ181">
        <v>0</v>
      </c>
      <c r="DR181">
        <v>25.9</v>
      </c>
      <c r="DT181">
        <v>0</v>
      </c>
    </row>
    <row r="182" spans="9:124">
      <c r="I182" s="148"/>
      <c r="Q182" s="150"/>
      <c r="DI182">
        <v>96508357</v>
      </c>
      <c r="DJ182">
        <v>45110</v>
      </c>
      <c r="DK182" t="s">
        <v>494</v>
      </c>
      <c r="DL182" t="s">
        <v>495</v>
      </c>
      <c r="DM182" t="s">
        <v>496</v>
      </c>
      <c r="DN182" t="s">
        <v>497</v>
      </c>
      <c r="DO182" t="s">
        <v>166</v>
      </c>
      <c r="DP182" t="s">
        <v>167</v>
      </c>
      <c r="DQ182">
        <v>0</v>
      </c>
      <c r="DR182">
        <v>16647.12</v>
      </c>
      <c r="DT182">
        <v>0</v>
      </c>
    </row>
    <row r="183" spans="9:124">
      <c r="I183" s="148"/>
      <c r="Q183" s="150"/>
      <c r="DI183">
        <v>96508421</v>
      </c>
      <c r="DJ183">
        <v>45110</v>
      </c>
      <c r="DK183" t="s">
        <v>494</v>
      </c>
      <c r="DL183" t="s">
        <v>495</v>
      </c>
      <c r="DM183" t="s">
        <v>496</v>
      </c>
      <c r="DN183" t="s">
        <v>497</v>
      </c>
      <c r="DO183" t="s">
        <v>166</v>
      </c>
      <c r="DP183" t="s">
        <v>167</v>
      </c>
      <c r="DQ183">
        <v>0</v>
      </c>
      <c r="DR183">
        <v>168.85</v>
      </c>
      <c r="DT183">
        <v>0</v>
      </c>
    </row>
    <row r="184" spans="9:124">
      <c r="I184" s="148"/>
      <c r="Q184" s="150"/>
      <c r="DI184">
        <v>96810607</v>
      </c>
      <c r="DJ184">
        <v>45103</v>
      </c>
      <c r="DK184" t="s">
        <v>334</v>
      </c>
      <c r="DL184" t="s">
        <v>335</v>
      </c>
      <c r="DM184" t="s">
        <v>336</v>
      </c>
      <c r="DN184" t="s">
        <v>337</v>
      </c>
      <c r="DO184" t="s">
        <v>166</v>
      </c>
      <c r="DP184" t="s">
        <v>167</v>
      </c>
      <c r="DQ184">
        <v>0</v>
      </c>
      <c r="DR184">
        <v>19298.02</v>
      </c>
      <c r="DT184">
        <v>0</v>
      </c>
    </row>
    <row r="185" spans="9:124">
      <c r="I185" s="148"/>
      <c r="Q185" s="150"/>
      <c r="DI185">
        <v>96894866</v>
      </c>
      <c r="DJ185">
        <v>45107</v>
      </c>
      <c r="DK185" t="s">
        <v>537</v>
      </c>
      <c r="DL185" t="s">
        <v>538</v>
      </c>
      <c r="DM185" t="s">
        <v>539</v>
      </c>
      <c r="DN185" t="s">
        <v>540</v>
      </c>
      <c r="DO185" t="s">
        <v>166</v>
      </c>
      <c r="DP185" t="s">
        <v>167</v>
      </c>
      <c r="DQ185">
        <v>0</v>
      </c>
      <c r="DR185">
        <v>47553.04</v>
      </c>
      <c r="DT185">
        <v>0</v>
      </c>
    </row>
    <row r="186" spans="9:124">
      <c r="I186" s="148"/>
      <c r="Q186" s="150"/>
      <c r="DI186">
        <v>96902141</v>
      </c>
      <c r="DJ186">
        <v>45107</v>
      </c>
      <c r="DK186" t="s">
        <v>541</v>
      </c>
      <c r="DL186" t="s">
        <v>542</v>
      </c>
      <c r="DM186" t="s">
        <v>502</v>
      </c>
      <c r="DN186" t="s">
        <v>543</v>
      </c>
      <c r="DO186" t="s">
        <v>166</v>
      </c>
      <c r="DP186" t="s">
        <v>167</v>
      </c>
      <c r="DQ186">
        <v>0</v>
      </c>
      <c r="DR186">
        <v>52772.88</v>
      </c>
      <c r="DT186">
        <v>0</v>
      </c>
    </row>
    <row r="187" spans="9:124">
      <c r="I187" s="148"/>
      <c r="Q187" s="150"/>
      <c r="DI187">
        <v>97160178</v>
      </c>
      <c r="DJ187">
        <v>45107</v>
      </c>
      <c r="DK187" t="s">
        <v>523</v>
      </c>
      <c r="DM187" t="s">
        <v>524</v>
      </c>
      <c r="DN187" t="s">
        <v>525</v>
      </c>
      <c r="DO187" t="s">
        <v>166</v>
      </c>
      <c r="DP187" t="s">
        <v>167</v>
      </c>
      <c r="DQ187">
        <v>0</v>
      </c>
      <c r="DR187">
        <v>3.33</v>
      </c>
      <c r="DT187">
        <v>0</v>
      </c>
    </row>
    <row r="188" spans="9:124">
      <c r="I188" s="148"/>
      <c r="Q188" s="150"/>
      <c r="DI188">
        <v>97981369</v>
      </c>
      <c r="DJ188">
        <v>45107</v>
      </c>
      <c r="DK188" t="s">
        <v>345</v>
      </c>
      <c r="DL188" t="s">
        <v>346</v>
      </c>
      <c r="DM188" t="s">
        <v>164</v>
      </c>
      <c r="DN188" t="s">
        <v>347</v>
      </c>
      <c r="DO188" t="s">
        <v>166</v>
      </c>
      <c r="DP188" t="s">
        <v>167</v>
      </c>
      <c r="DQ188">
        <v>0</v>
      </c>
      <c r="DR188">
        <v>61.14</v>
      </c>
      <c r="DT188">
        <v>0</v>
      </c>
    </row>
    <row r="189" spans="9:124">
      <c r="I189" s="148"/>
      <c r="Q189" s="150"/>
      <c r="DI189">
        <v>98081224</v>
      </c>
      <c r="DJ189">
        <v>45107</v>
      </c>
      <c r="DK189" t="s">
        <v>526</v>
      </c>
      <c r="DL189" t="s">
        <v>527</v>
      </c>
      <c r="DM189" t="s">
        <v>528</v>
      </c>
      <c r="DN189" t="s">
        <v>529</v>
      </c>
      <c r="DO189" t="s">
        <v>166</v>
      </c>
      <c r="DP189" t="s">
        <v>167</v>
      </c>
      <c r="DQ189">
        <v>0</v>
      </c>
      <c r="DR189">
        <v>22.95</v>
      </c>
      <c r="DT189">
        <v>0</v>
      </c>
    </row>
    <row r="190" spans="9:124">
      <c r="I190" s="148"/>
      <c r="Q190" s="150"/>
      <c r="DI190">
        <v>98403236</v>
      </c>
      <c r="DJ190">
        <v>45107</v>
      </c>
      <c r="DK190" t="s">
        <v>544</v>
      </c>
      <c r="DL190" t="s">
        <v>545</v>
      </c>
      <c r="DM190" t="s">
        <v>546</v>
      </c>
      <c r="DN190" t="s">
        <v>547</v>
      </c>
      <c r="DO190" t="s">
        <v>166</v>
      </c>
      <c r="DP190" t="s">
        <v>167</v>
      </c>
      <c r="DQ190">
        <v>0</v>
      </c>
      <c r="DR190">
        <v>75879.360000000001</v>
      </c>
      <c r="DT190">
        <v>0</v>
      </c>
    </row>
    <row r="191" spans="9:124">
      <c r="I191" s="148"/>
      <c r="Q191" s="150"/>
      <c r="DI191">
        <v>98417143</v>
      </c>
      <c r="DJ191">
        <v>45110</v>
      </c>
      <c r="DK191" t="s">
        <v>548</v>
      </c>
      <c r="DL191" t="s">
        <v>549</v>
      </c>
      <c r="DM191" t="s">
        <v>550</v>
      </c>
      <c r="DN191" t="s">
        <v>551</v>
      </c>
      <c r="DO191" t="s">
        <v>166</v>
      </c>
      <c r="DP191" t="s">
        <v>167</v>
      </c>
      <c r="DQ191">
        <v>0</v>
      </c>
      <c r="DR191">
        <v>189090.03</v>
      </c>
      <c r="DT191">
        <v>0</v>
      </c>
    </row>
    <row r="192" spans="9:124">
      <c r="I192" s="148"/>
      <c r="Q192" s="150"/>
      <c r="DI192">
        <v>98575172</v>
      </c>
      <c r="DJ192">
        <v>45107</v>
      </c>
      <c r="DK192" t="s">
        <v>530</v>
      </c>
      <c r="DM192" t="s">
        <v>531</v>
      </c>
      <c r="DN192" t="s">
        <v>532</v>
      </c>
      <c r="DO192" t="s">
        <v>166</v>
      </c>
      <c r="DP192" t="s">
        <v>167</v>
      </c>
      <c r="DQ192">
        <v>0</v>
      </c>
      <c r="DR192">
        <v>7637.57</v>
      </c>
      <c r="DT192">
        <v>0</v>
      </c>
    </row>
    <row r="193" spans="9:124">
      <c r="I193" s="148"/>
      <c r="Q193" s="150"/>
      <c r="DI193">
        <v>98643685</v>
      </c>
      <c r="DJ193">
        <v>45107</v>
      </c>
      <c r="DK193" t="s">
        <v>507</v>
      </c>
      <c r="DM193" t="s">
        <v>508</v>
      </c>
      <c r="DN193" t="s">
        <v>552</v>
      </c>
      <c r="DO193" t="s">
        <v>166</v>
      </c>
      <c r="DP193" t="s">
        <v>167</v>
      </c>
      <c r="DQ193">
        <v>0</v>
      </c>
      <c r="DR193">
        <v>20709.16</v>
      </c>
      <c r="DT193">
        <v>0</v>
      </c>
    </row>
    <row r="194" spans="9:124">
      <c r="I194" s="148"/>
      <c r="Q194" s="150"/>
      <c r="DI194">
        <v>98664088</v>
      </c>
      <c r="DJ194">
        <v>45107</v>
      </c>
      <c r="DK194" t="s">
        <v>533</v>
      </c>
      <c r="DL194" t="s">
        <v>534</v>
      </c>
      <c r="DM194" t="s">
        <v>535</v>
      </c>
      <c r="DN194" t="s">
        <v>536</v>
      </c>
      <c r="DO194" t="s">
        <v>166</v>
      </c>
      <c r="DP194" t="s">
        <v>167</v>
      </c>
      <c r="DQ194">
        <v>0</v>
      </c>
      <c r="DR194">
        <v>25.9</v>
      </c>
      <c r="DT194">
        <v>0</v>
      </c>
    </row>
    <row r="195" spans="9:124">
      <c r="I195" s="148"/>
      <c r="Q195" s="150"/>
      <c r="DI195">
        <v>98575172</v>
      </c>
      <c r="DJ195">
        <v>45107</v>
      </c>
      <c r="DK195" t="s">
        <v>530</v>
      </c>
      <c r="DM195" t="s">
        <v>531</v>
      </c>
      <c r="DN195" t="s">
        <v>532</v>
      </c>
      <c r="DO195" t="s">
        <v>166</v>
      </c>
      <c r="DP195" t="s">
        <v>167</v>
      </c>
      <c r="DQ195">
        <v>0</v>
      </c>
      <c r="DR195">
        <v>7637.57</v>
      </c>
      <c r="DT195">
        <v>0</v>
      </c>
    </row>
    <row r="196" spans="9:124">
      <c r="I196" s="148"/>
      <c r="Q196" s="150"/>
      <c r="DI196">
        <v>98081224</v>
      </c>
      <c r="DJ196">
        <v>45107</v>
      </c>
      <c r="DK196" t="s">
        <v>526</v>
      </c>
      <c r="DL196" t="s">
        <v>527</v>
      </c>
      <c r="DM196" t="s">
        <v>528</v>
      </c>
      <c r="DN196" t="s">
        <v>529</v>
      </c>
      <c r="DO196" t="s">
        <v>166</v>
      </c>
      <c r="DP196" t="s">
        <v>167</v>
      </c>
      <c r="DQ196">
        <v>0</v>
      </c>
      <c r="DR196">
        <v>22.95</v>
      </c>
      <c r="DT196">
        <v>0</v>
      </c>
    </row>
    <row r="197" spans="9:124">
      <c r="I197" s="148"/>
      <c r="Q197" s="150"/>
      <c r="DI197">
        <v>98403236</v>
      </c>
      <c r="DJ197">
        <v>45107</v>
      </c>
      <c r="DK197" t="s">
        <v>544</v>
      </c>
      <c r="DL197" t="s">
        <v>545</v>
      </c>
      <c r="DM197" t="s">
        <v>546</v>
      </c>
      <c r="DN197" t="s">
        <v>547</v>
      </c>
      <c r="DO197" t="s">
        <v>166</v>
      </c>
      <c r="DP197" t="s">
        <v>167</v>
      </c>
      <c r="DQ197">
        <v>0</v>
      </c>
      <c r="DR197">
        <v>74300.94</v>
      </c>
      <c r="DT197">
        <v>0</v>
      </c>
    </row>
    <row r="198" spans="9:124">
      <c r="I198" s="148"/>
      <c r="Q198" s="150"/>
      <c r="DI198">
        <v>98417143</v>
      </c>
      <c r="DJ198">
        <v>45110</v>
      </c>
      <c r="DK198" t="s">
        <v>548</v>
      </c>
      <c r="DL198" t="s">
        <v>549</v>
      </c>
      <c r="DM198" t="s">
        <v>550</v>
      </c>
      <c r="DN198" t="s">
        <v>551</v>
      </c>
      <c r="DO198" t="s">
        <v>166</v>
      </c>
      <c r="DP198" t="s">
        <v>167</v>
      </c>
      <c r="DQ198">
        <v>0</v>
      </c>
      <c r="DR198">
        <v>136852.17000000001</v>
      </c>
      <c r="DT198">
        <v>0</v>
      </c>
    </row>
    <row r="199" spans="9:124">
      <c r="I199" s="148"/>
      <c r="Q199" s="150"/>
      <c r="DI199">
        <v>96508421</v>
      </c>
      <c r="DJ199">
        <v>45110</v>
      </c>
      <c r="DK199" t="s">
        <v>494</v>
      </c>
      <c r="DL199" t="s">
        <v>495</v>
      </c>
      <c r="DM199" t="s">
        <v>496</v>
      </c>
      <c r="DN199" t="s">
        <v>497</v>
      </c>
      <c r="DO199" t="s">
        <v>166</v>
      </c>
      <c r="DP199" t="s">
        <v>167</v>
      </c>
      <c r="DQ199">
        <v>0</v>
      </c>
      <c r="DR199">
        <v>168.85</v>
      </c>
      <c r="DT199">
        <v>0</v>
      </c>
    </row>
    <row r="200" spans="9:124">
      <c r="I200" s="148"/>
      <c r="Q200" s="150"/>
      <c r="DI200">
        <v>96810607</v>
      </c>
      <c r="DJ200">
        <v>45103</v>
      </c>
      <c r="DK200" t="s">
        <v>334</v>
      </c>
      <c r="DL200" t="s">
        <v>335</v>
      </c>
      <c r="DM200" t="s">
        <v>336</v>
      </c>
      <c r="DN200" t="s">
        <v>337</v>
      </c>
      <c r="DO200" t="s">
        <v>166</v>
      </c>
      <c r="DP200" t="s">
        <v>167</v>
      </c>
      <c r="DQ200">
        <v>0</v>
      </c>
      <c r="DR200">
        <v>19298.02</v>
      </c>
      <c r="DT200">
        <v>0</v>
      </c>
    </row>
    <row r="201" spans="9:124">
      <c r="I201" s="148"/>
      <c r="Q201" s="150"/>
      <c r="DI201">
        <v>96894866</v>
      </c>
      <c r="DJ201">
        <v>45107</v>
      </c>
      <c r="DK201" t="s">
        <v>537</v>
      </c>
      <c r="DL201" t="s">
        <v>538</v>
      </c>
      <c r="DM201" t="s">
        <v>539</v>
      </c>
      <c r="DN201" t="s">
        <v>540</v>
      </c>
      <c r="DO201" t="s">
        <v>166</v>
      </c>
      <c r="DP201" t="s">
        <v>167</v>
      </c>
      <c r="DQ201">
        <v>0</v>
      </c>
      <c r="DR201">
        <v>10375.209999999999</v>
      </c>
      <c r="DT201">
        <v>0</v>
      </c>
    </row>
    <row r="202" spans="9:124">
      <c r="I202" s="148"/>
      <c r="Q202" s="150"/>
      <c r="DI202">
        <v>96902141</v>
      </c>
      <c r="DJ202">
        <v>45107</v>
      </c>
      <c r="DK202" t="s">
        <v>541</v>
      </c>
      <c r="DL202" t="s">
        <v>542</v>
      </c>
      <c r="DM202" t="s">
        <v>502</v>
      </c>
      <c r="DN202" t="s">
        <v>543</v>
      </c>
      <c r="DO202" t="s">
        <v>166</v>
      </c>
      <c r="DP202" t="s">
        <v>167</v>
      </c>
      <c r="DQ202">
        <v>0</v>
      </c>
      <c r="DR202">
        <v>52772.88</v>
      </c>
      <c r="DT202">
        <v>0</v>
      </c>
    </row>
    <row r="203" spans="9:124">
      <c r="I203" s="148"/>
      <c r="Q203" s="150"/>
      <c r="DI203">
        <v>97160178</v>
      </c>
      <c r="DJ203">
        <v>45107</v>
      </c>
      <c r="DK203" t="s">
        <v>523</v>
      </c>
      <c r="DM203" t="s">
        <v>524</v>
      </c>
      <c r="DN203" t="s">
        <v>525</v>
      </c>
      <c r="DO203" t="s">
        <v>166</v>
      </c>
      <c r="DP203" t="s">
        <v>167</v>
      </c>
      <c r="DQ203">
        <v>0</v>
      </c>
      <c r="DR203">
        <v>26.62</v>
      </c>
      <c r="DT203">
        <v>0</v>
      </c>
    </row>
    <row r="204" spans="9:124">
      <c r="I204" s="148"/>
      <c r="Q204" s="150"/>
      <c r="DI204">
        <v>97981369</v>
      </c>
      <c r="DJ204">
        <v>45107</v>
      </c>
      <c r="DK204" t="s">
        <v>345</v>
      </c>
      <c r="DL204" t="s">
        <v>346</v>
      </c>
      <c r="DM204" t="s">
        <v>164</v>
      </c>
      <c r="DN204" t="s">
        <v>347</v>
      </c>
      <c r="DO204" t="s">
        <v>166</v>
      </c>
      <c r="DP204" t="s">
        <v>167</v>
      </c>
      <c r="DQ204">
        <v>0</v>
      </c>
      <c r="DR204">
        <v>61.14</v>
      </c>
      <c r="DT204">
        <v>0</v>
      </c>
    </row>
    <row r="205" spans="9:124">
      <c r="I205" s="148"/>
      <c r="Q205" s="150"/>
      <c r="DI205">
        <v>98081224</v>
      </c>
      <c r="DJ205">
        <v>45107</v>
      </c>
      <c r="DK205" t="s">
        <v>526</v>
      </c>
      <c r="DL205" t="s">
        <v>527</v>
      </c>
      <c r="DM205" t="s">
        <v>528</v>
      </c>
      <c r="DN205" t="s">
        <v>529</v>
      </c>
      <c r="DO205" t="s">
        <v>166</v>
      </c>
      <c r="DP205" t="s">
        <v>167</v>
      </c>
      <c r="DQ205">
        <v>0</v>
      </c>
      <c r="DR205">
        <v>22.95</v>
      </c>
      <c r="DT205">
        <v>0</v>
      </c>
    </row>
    <row r="206" spans="9:124">
      <c r="I206" s="148"/>
      <c r="Q206" s="150"/>
      <c r="DI206">
        <v>98351573</v>
      </c>
      <c r="DJ206">
        <v>45103</v>
      </c>
      <c r="DK206" t="s">
        <v>216</v>
      </c>
      <c r="DM206" t="s">
        <v>218</v>
      </c>
      <c r="DN206" t="s">
        <v>219</v>
      </c>
      <c r="DO206" t="s">
        <v>166</v>
      </c>
      <c r="DP206" t="s">
        <v>167</v>
      </c>
      <c r="DQ206">
        <v>0</v>
      </c>
      <c r="DR206">
        <v>1150.8699999999999</v>
      </c>
      <c r="DT206">
        <v>0</v>
      </c>
    </row>
    <row r="207" spans="9:124">
      <c r="I207" s="148"/>
      <c r="Q207" s="150"/>
      <c r="DI207">
        <v>98403236</v>
      </c>
      <c r="DJ207">
        <v>45107</v>
      </c>
      <c r="DK207" t="s">
        <v>544</v>
      </c>
      <c r="DL207" t="s">
        <v>545</v>
      </c>
      <c r="DM207" t="s">
        <v>546</v>
      </c>
      <c r="DN207" t="s">
        <v>547</v>
      </c>
      <c r="DO207" t="s">
        <v>166</v>
      </c>
      <c r="DP207" t="s">
        <v>167</v>
      </c>
      <c r="DQ207">
        <v>0</v>
      </c>
      <c r="DR207">
        <v>74300.94</v>
      </c>
      <c r="DT207">
        <v>0</v>
      </c>
    </row>
    <row r="208" spans="9:124">
      <c r="I208" s="148"/>
      <c r="Q208" s="150"/>
      <c r="DI208">
        <v>98417143</v>
      </c>
      <c r="DJ208">
        <v>45110</v>
      </c>
      <c r="DK208" t="s">
        <v>548</v>
      </c>
      <c r="DL208" t="s">
        <v>549</v>
      </c>
      <c r="DM208" t="s">
        <v>550</v>
      </c>
      <c r="DN208" t="s">
        <v>551</v>
      </c>
      <c r="DO208" t="s">
        <v>166</v>
      </c>
      <c r="DP208" t="s">
        <v>167</v>
      </c>
      <c r="DQ208">
        <v>0</v>
      </c>
      <c r="DR208">
        <v>136852.17000000001</v>
      </c>
      <c r="DT208">
        <v>0</v>
      </c>
    </row>
    <row r="209" spans="9:124">
      <c r="I209" s="148"/>
      <c r="Q209" s="150"/>
      <c r="DI209">
        <v>98431028</v>
      </c>
      <c r="DJ209">
        <v>45107</v>
      </c>
      <c r="DK209" t="s">
        <v>553</v>
      </c>
      <c r="DL209" t="s">
        <v>554</v>
      </c>
      <c r="DM209" t="s">
        <v>555</v>
      </c>
      <c r="DN209" t="s">
        <v>556</v>
      </c>
      <c r="DO209" t="s">
        <v>166</v>
      </c>
      <c r="DP209" t="s">
        <v>167</v>
      </c>
      <c r="DQ209">
        <v>0</v>
      </c>
      <c r="DR209">
        <v>326.77</v>
      </c>
      <c r="DT209">
        <v>0</v>
      </c>
    </row>
    <row r="210" spans="9:124">
      <c r="I210" s="148"/>
      <c r="Q210" s="150"/>
      <c r="DI210">
        <v>96493496</v>
      </c>
      <c r="DJ210">
        <v>45107</v>
      </c>
      <c r="DK210" t="s">
        <v>557</v>
      </c>
      <c r="DL210" t="s">
        <v>558</v>
      </c>
      <c r="DM210" t="s">
        <v>559</v>
      </c>
      <c r="DN210" t="s">
        <v>560</v>
      </c>
      <c r="DO210" t="s">
        <v>166</v>
      </c>
      <c r="DP210" t="s">
        <v>167</v>
      </c>
      <c r="DQ210">
        <v>0</v>
      </c>
      <c r="DR210">
        <v>27829.7</v>
      </c>
      <c r="DT210">
        <v>0</v>
      </c>
    </row>
    <row r="211" spans="9:124">
      <c r="I211" s="148"/>
      <c r="Q211" s="150"/>
      <c r="DI211">
        <v>96810607</v>
      </c>
      <c r="DJ211">
        <v>45103</v>
      </c>
      <c r="DK211" t="s">
        <v>334</v>
      </c>
      <c r="DL211" t="s">
        <v>335</v>
      </c>
      <c r="DM211" t="s">
        <v>336</v>
      </c>
      <c r="DN211" t="s">
        <v>337</v>
      </c>
      <c r="DO211" t="s">
        <v>166</v>
      </c>
      <c r="DP211" t="s">
        <v>167</v>
      </c>
      <c r="DQ211">
        <v>0</v>
      </c>
      <c r="DR211">
        <v>19298.02</v>
      </c>
      <c r="DT211">
        <v>0</v>
      </c>
    </row>
    <row r="212" spans="9:124">
      <c r="I212" s="148"/>
      <c r="Q212" s="150"/>
      <c r="DI212">
        <v>96894866</v>
      </c>
      <c r="DJ212">
        <v>45107</v>
      </c>
      <c r="DK212" t="s">
        <v>537</v>
      </c>
      <c r="DL212" t="s">
        <v>538</v>
      </c>
      <c r="DM212" t="s">
        <v>539</v>
      </c>
      <c r="DN212" t="s">
        <v>540</v>
      </c>
      <c r="DO212" t="s">
        <v>166</v>
      </c>
      <c r="DP212" t="s">
        <v>167</v>
      </c>
      <c r="DQ212">
        <v>0</v>
      </c>
      <c r="DR212">
        <v>10375.209999999999</v>
      </c>
      <c r="DT212">
        <v>0</v>
      </c>
    </row>
    <row r="213" spans="9:124">
      <c r="I213" s="148"/>
      <c r="Q213" s="150"/>
      <c r="DI213">
        <v>96902141</v>
      </c>
      <c r="DJ213">
        <v>45107</v>
      </c>
      <c r="DK213" t="s">
        <v>541</v>
      </c>
      <c r="DL213" t="s">
        <v>542</v>
      </c>
      <c r="DM213" t="s">
        <v>502</v>
      </c>
      <c r="DN213" t="s">
        <v>543</v>
      </c>
      <c r="DO213" t="s">
        <v>166</v>
      </c>
      <c r="DP213" t="s">
        <v>167</v>
      </c>
      <c r="DQ213">
        <v>0</v>
      </c>
      <c r="DR213">
        <v>52772.88</v>
      </c>
      <c r="DT213">
        <v>0</v>
      </c>
    </row>
    <row r="214" spans="9:124">
      <c r="I214" s="148"/>
      <c r="Q214" s="150"/>
      <c r="DI214">
        <v>97160178</v>
      </c>
      <c r="DJ214">
        <v>45107</v>
      </c>
      <c r="DK214" t="s">
        <v>523</v>
      </c>
      <c r="DM214" t="s">
        <v>524</v>
      </c>
      <c r="DN214" t="s">
        <v>525</v>
      </c>
      <c r="DO214" t="s">
        <v>166</v>
      </c>
      <c r="DP214" t="s">
        <v>167</v>
      </c>
      <c r="DQ214">
        <v>0</v>
      </c>
      <c r="DR214">
        <v>26.62</v>
      </c>
      <c r="DT214">
        <v>0</v>
      </c>
    </row>
    <row r="215" spans="9:124">
      <c r="I215" s="148"/>
      <c r="Q215" s="150"/>
      <c r="DI215">
        <v>97981369</v>
      </c>
      <c r="DJ215">
        <v>45107</v>
      </c>
      <c r="DK215" t="s">
        <v>345</v>
      </c>
      <c r="DL215" t="s">
        <v>346</v>
      </c>
      <c r="DM215" t="s">
        <v>164</v>
      </c>
      <c r="DN215" t="s">
        <v>347</v>
      </c>
      <c r="DO215" t="s">
        <v>166</v>
      </c>
      <c r="DP215" t="s">
        <v>167</v>
      </c>
      <c r="DQ215">
        <v>0</v>
      </c>
      <c r="DR215">
        <v>61.14</v>
      </c>
      <c r="DT215">
        <v>0</v>
      </c>
    </row>
    <row r="216" spans="9:124">
      <c r="I216" s="148"/>
      <c r="Q216" s="150"/>
      <c r="DI216">
        <v>98081224</v>
      </c>
      <c r="DJ216">
        <v>45107</v>
      </c>
      <c r="DK216" t="s">
        <v>526</v>
      </c>
      <c r="DL216" t="s">
        <v>527</v>
      </c>
      <c r="DM216" t="s">
        <v>528</v>
      </c>
      <c r="DN216" t="s">
        <v>529</v>
      </c>
      <c r="DO216" t="s">
        <v>166</v>
      </c>
      <c r="DP216" t="s">
        <v>167</v>
      </c>
      <c r="DQ216">
        <v>0</v>
      </c>
      <c r="DR216">
        <v>22.95</v>
      </c>
      <c r="DT216">
        <v>0</v>
      </c>
    </row>
    <row r="217" spans="9:124">
      <c r="I217" s="148"/>
      <c r="Q217" s="150"/>
      <c r="DI217">
        <v>89152426</v>
      </c>
      <c r="DJ217">
        <v>44925</v>
      </c>
      <c r="DK217" t="s">
        <v>526</v>
      </c>
      <c r="DL217" t="s">
        <v>527</v>
      </c>
      <c r="DM217" t="s">
        <v>528</v>
      </c>
      <c r="DN217" t="s">
        <v>529</v>
      </c>
      <c r="DO217" t="s">
        <v>166</v>
      </c>
      <c r="DP217" t="s">
        <v>167</v>
      </c>
      <c r="DQ217">
        <v>0</v>
      </c>
      <c r="DR217">
        <v>12.9</v>
      </c>
      <c r="DT217">
        <v>0</v>
      </c>
    </row>
    <row r="218" spans="9:124">
      <c r="I218" s="148"/>
      <c r="Q218" s="150"/>
      <c r="DI218">
        <v>89152442</v>
      </c>
      <c r="DJ218">
        <v>44925</v>
      </c>
      <c r="DK218" t="s">
        <v>526</v>
      </c>
      <c r="DL218" t="s">
        <v>527</v>
      </c>
      <c r="DM218" t="s">
        <v>528</v>
      </c>
      <c r="DN218" t="s">
        <v>529</v>
      </c>
      <c r="DO218" t="s">
        <v>166</v>
      </c>
      <c r="DP218" t="s">
        <v>167</v>
      </c>
      <c r="DQ218">
        <v>0</v>
      </c>
      <c r="DR218">
        <v>23.36</v>
      </c>
      <c r="DT218">
        <v>0</v>
      </c>
    </row>
    <row r="219" spans="9:124">
      <c r="I219" s="148"/>
      <c r="Q219" s="150"/>
      <c r="DI219">
        <v>89152455</v>
      </c>
      <c r="DJ219">
        <v>44925</v>
      </c>
      <c r="DK219" t="s">
        <v>526</v>
      </c>
      <c r="DL219" t="s">
        <v>527</v>
      </c>
      <c r="DM219" t="s">
        <v>528</v>
      </c>
      <c r="DN219" t="s">
        <v>529</v>
      </c>
      <c r="DO219" t="s">
        <v>166</v>
      </c>
      <c r="DP219" t="s">
        <v>167</v>
      </c>
      <c r="DQ219">
        <v>0</v>
      </c>
      <c r="DR219">
        <v>50.02</v>
      </c>
      <c r="DT219">
        <v>0</v>
      </c>
    </row>
    <row r="220" spans="9:124">
      <c r="I220" s="148"/>
      <c r="Q220" s="150"/>
      <c r="DI220">
        <v>89593759</v>
      </c>
      <c r="DJ220">
        <v>44925</v>
      </c>
      <c r="DK220" t="s">
        <v>504</v>
      </c>
      <c r="DL220" t="s">
        <v>505</v>
      </c>
      <c r="DM220" t="s">
        <v>499</v>
      </c>
      <c r="DN220" t="s">
        <v>506</v>
      </c>
      <c r="DO220" t="s">
        <v>166</v>
      </c>
      <c r="DP220" t="s">
        <v>167</v>
      </c>
      <c r="DQ220">
        <v>0</v>
      </c>
      <c r="DR220">
        <v>135672.57999999999</v>
      </c>
      <c r="DT220">
        <v>0</v>
      </c>
    </row>
    <row r="221" spans="9:124">
      <c r="I221" s="148"/>
      <c r="Q221" s="150"/>
      <c r="DI221">
        <v>89644629</v>
      </c>
      <c r="DJ221">
        <v>44925</v>
      </c>
      <c r="DK221" t="s">
        <v>345</v>
      </c>
      <c r="DL221" t="s">
        <v>346</v>
      </c>
      <c r="DM221" t="s">
        <v>164</v>
      </c>
      <c r="DN221" t="s">
        <v>347</v>
      </c>
      <c r="DO221" t="s">
        <v>166</v>
      </c>
      <c r="DP221" t="s">
        <v>167</v>
      </c>
      <c r="DQ221">
        <v>0</v>
      </c>
      <c r="DR221">
        <v>44314.13</v>
      </c>
      <c r="DT221">
        <v>0</v>
      </c>
    </row>
    <row r="222" spans="9:124">
      <c r="I222" s="148"/>
      <c r="Q222" s="150"/>
      <c r="DI222">
        <v>89645351</v>
      </c>
      <c r="DJ222">
        <v>44925</v>
      </c>
      <c r="DK222" t="s">
        <v>345</v>
      </c>
      <c r="DL222" t="s">
        <v>346</v>
      </c>
      <c r="DM222" t="s">
        <v>164</v>
      </c>
      <c r="DN222" t="s">
        <v>347</v>
      </c>
      <c r="DO222" t="s">
        <v>166</v>
      </c>
      <c r="DP222" t="s">
        <v>167</v>
      </c>
      <c r="DQ222">
        <v>0</v>
      </c>
      <c r="DR222">
        <v>237476.6</v>
      </c>
      <c r="DT222">
        <v>0</v>
      </c>
    </row>
    <row r="223" spans="9:124">
      <c r="I223" s="148"/>
      <c r="Q223" s="150"/>
      <c r="DI223">
        <v>89690325</v>
      </c>
      <c r="DJ223">
        <v>44925</v>
      </c>
      <c r="DK223" t="s">
        <v>553</v>
      </c>
      <c r="DL223" t="s">
        <v>554</v>
      </c>
      <c r="DM223" t="s">
        <v>561</v>
      </c>
      <c r="DN223" t="s">
        <v>562</v>
      </c>
      <c r="DO223" t="s">
        <v>166</v>
      </c>
      <c r="DP223" t="s">
        <v>167</v>
      </c>
      <c r="DQ223">
        <v>0</v>
      </c>
      <c r="DR223">
        <v>263.06</v>
      </c>
      <c r="DT223">
        <v>0</v>
      </c>
    </row>
    <row r="224" spans="9:124">
      <c r="I224" s="148"/>
      <c r="Q224" s="150"/>
      <c r="DI224">
        <v>89699371</v>
      </c>
      <c r="DJ224">
        <v>44925</v>
      </c>
      <c r="DK224" t="s">
        <v>163</v>
      </c>
      <c r="DM224" t="s">
        <v>164</v>
      </c>
      <c r="DN224" t="s">
        <v>165</v>
      </c>
      <c r="DO224" t="s">
        <v>166</v>
      </c>
      <c r="DP224" t="s">
        <v>167</v>
      </c>
      <c r="DQ224">
        <v>0</v>
      </c>
      <c r="DR224">
        <v>3.43</v>
      </c>
      <c r="DT224">
        <v>0</v>
      </c>
    </row>
    <row r="225" spans="9:124">
      <c r="I225" s="148"/>
      <c r="Q225" s="150"/>
      <c r="DI225">
        <v>86045868</v>
      </c>
      <c r="DJ225">
        <v>44834</v>
      </c>
      <c r="DK225" t="s">
        <v>526</v>
      </c>
      <c r="DL225" t="s">
        <v>527</v>
      </c>
      <c r="DM225" t="s">
        <v>528</v>
      </c>
      <c r="DN225" t="s">
        <v>529</v>
      </c>
      <c r="DO225" t="s">
        <v>166</v>
      </c>
      <c r="DP225" t="s">
        <v>167</v>
      </c>
      <c r="DQ225">
        <v>0</v>
      </c>
      <c r="DR225">
        <v>160.33000000000001</v>
      </c>
      <c r="DT225">
        <v>0</v>
      </c>
    </row>
    <row r="226" spans="9:124">
      <c r="I226" s="148"/>
      <c r="Q226" s="150"/>
      <c r="DI226">
        <v>86045884</v>
      </c>
      <c r="DJ226">
        <v>44834</v>
      </c>
      <c r="DK226" t="s">
        <v>526</v>
      </c>
      <c r="DL226" t="s">
        <v>527</v>
      </c>
      <c r="DM226" t="s">
        <v>528</v>
      </c>
      <c r="DN226" t="s">
        <v>529</v>
      </c>
      <c r="DO226" t="s">
        <v>166</v>
      </c>
      <c r="DP226" t="s">
        <v>167</v>
      </c>
      <c r="DQ226">
        <v>0</v>
      </c>
      <c r="DR226">
        <v>9.01</v>
      </c>
      <c r="DT226">
        <v>0</v>
      </c>
    </row>
    <row r="227" spans="9:124">
      <c r="I227" s="148"/>
      <c r="Q227" s="150"/>
      <c r="DI227">
        <v>86045901</v>
      </c>
      <c r="DJ227">
        <v>44834</v>
      </c>
      <c r="DK227" t="s">
        <v>526</v>
      </c>
      <c r="DL227" t="s">
        <v>527</v>
      </c>
      <c r="DM227" t="s">
        <v>528</v>
      </c>
      <c r="DN227" t="s">
        <v>529</v>
      </c>
      <c r="DO227" t="s">
        <v>166</v>
      </c>
      <c r="DP227" t="s">
        <v>167</v>
      </c>
      <c r="DQ227">
        <v>0</v>
      </c>
      <c r="DR227">
        <v>23.65</v>
      </c>
      <c r="DT227">
        <v>0</v>
      </c>
    </row>
    <row r="228" spans="9:124">
      <c r="I228" s="148"/>
      <c r="Q228" s="150"/>
      <c r="DI228">
        <v>86045919</v>
      </c>
      <c r="DJ228">
        <v>44834</v>
      </c>
      <c r="DK228" t="s">
        <v>526</v>
      </c>
      <c r="DL228" t="s">
        <v>527</v>
      </c>
      <c r="DM228" t="s">
        <v>528</v>
      </c>
      <c r="DN228" t="s">
        <v>529</v>
      </c>
      <c r="DO228" t="s">
        <v>166</v>
      </c>
      <c r="DP228" t="s">
        <v>167</v>
      </c>
      <c r="DQ228">
        <v>0</v>
      </c>
      <c r="DR228">
        <v>36.56</v>
      </c>
      <c r="DT228">
        <v>0</v>
      </c>
    </row>
    <row r="229" spans="9:124">
      <c r="I229" s="148"/>
      <c r="Q229" s="150"/>
      <c r="DI229">
        <v>86065048</v>
      </c>
      <c r="DJ229">
        <v>44834</v>
      </c>
      <c r="DK229" t="s">
        <v>345</v>
      </c>
      <c r="DL229" t="s">
        <v>346</v>
      </c>
      <c r="DM229" t="s">
        <v>164</v>
      </c>
      <c r="DN229" t="s">
        <v>347</v>
      </c>
      <c r="DO229" t="s">
        <v>166</v>
      </c>
      <c r="DP229" t="s">
        <v>167</v>
      </c>
      <c r="DQ229">
        <v>0</v>
      </c>
      <c r="DR229">
        <v>38495.660000000003</v>
      </c>
      <c r="DT229">
        <v>0</v>
      </c>
    </row>
    <row r="230" spans="9:124">
      <c r="I230" s="148"/>
      <c r="Q230" s="150"/>
      <c r="DI230">
        <v>86165217</v>
      </c>
      <c r="DJ230">
        <v>44834</v>
      </c>
      <c r="DK230" t="s">
        <v>563</v>
      </c>
      <c r="DM230" t="s">
        <v>564</v>
      </c>
      <c r="DN230" t="s">
        <v>565</v>
      </c>
      <c r="DO230" t="s">
        <v>166</v>
      </c>
      <c r="DP230" t="s">
        <v>167</v>
      </c>
      <c r="DQ230">
        <v>0</v>
      </c>
      <c r="DR230">
        <v>31.01</v>
      </c>
      <c r="DT230">
        <v>0</v>
      </c>
    </row>
    <row r="231" spans="9:124">
      <c r="I231" s="148"/>
      <c r="Q231" s="150"/>
      <c r="DI231">
        <v>86236964</v>
      </c>
      <c r="DJ231">
        <v>44834</v>
      </c>
      <c r="DK231" t="s">
        <v>566</v>
      </c>
      <c r="DM231" t="s">
        <v>564</v>
      </c>
      <c r="DN231" t="s">
        <v>567</v>
      </c>
      <c r="DO231" t="s">
        <v>166</v>
      </c>
      <c r="DP231" t="s">
        <v>167</v>
      </c>
      <c r="DQ231">
        <v>0</v>
      </c>
      <c r="DR231">
        <v>41.34</v>
      </c>
      <c r="DT231">
        <v>0</v>
      </c>
    </row>
    <row r="232" spans="9:124">
      <c r="I232" s="148"/>
      <c r="Q232" s="150"/>
      <c r="DI232">
        <v>86045901</v>
      </c>
      <c r="DJ232">
        <v>44834</v>
      </c>
      <c r="DK232" t="s">
        <v>526</v>
      </c>
      <c r="DL232" t="s">
        <v>527</v>
      </c>
      <c r="DM232" t="s">
        <v>528</v>
      </c>
      <c r="DN232" t="s">
        <v>529</v>
      </c>
      <c r="DO232" t="s">
        <v>166</v>
      </c>
      <c r="DP232" t="s">
        <v>167</v>
      </c>
      <c r="DQ232">
        <v>0</v>
      </c>
      <c r="DR232">
        <v>23.65</v>
      </c>
      <c r="DT232">
        <v>0</v>
      </c>
    </row>
    <row r="233" spans="9:124">
      <c r="I233" s="148"/>
      <c r="Q233" s="150"/>
      <c r="DI233">
        <v>86045919</v>
      </c>
      <c r="DJ233">
        <v>44834</v>
      </c>
      <c r="DK233" t="s">
        <v>526</v>
      </c>
      <c r="DL233" t="s">
        <v>527</v>
      </c>
      <c r="DM233" t="s">
        <v>528</v>
      </c>
      <c r="DN233" t="s">
        <v>529</v>
      </c>
      <c r="DO233" t="s">
        <v>166</v>
      </c>
      <c r="DP233" t="s">
        <v>167</v>
      </c>
      <c r="DQ233">
        <v>0</v>
      </c>
      <c r="DR233">
        <v>36.56</v>
      </c>
      <c r="DT233">
        <v>0</v>
      </c>
    </row>
    <row r="234" spans="9:124">
      <c r="I234" s="148"/>
      <c r="Q234" s="150"/>
      <c r="DI234">
        <v>86065048</v>
      </c>
      <c r="DJ234">
        <v>44834</v>
      </c>
      <c r="DK234" t="s">
        <v>345</v>
      </c>
      <c r="DL234" t="s">
        <v>346</v>
      </c>
      <c r="DM234" t="s">
        <v>164</v>
      </c>
      <c r="DN234" t="s">
        <v>347</v>
      </c>
      <c r="DO234" t="s">
        <v>166</v>
      </c>
      <c r="DP234" t="s">
        <v>167</v>
      </c>
      <c r="DQ234">
        <v>0</v>
      </c>
      <c r="DR234">
        <v>38495.660000000003</v>
      </c>
      <c r="DT234">
        <v>0</v>
      </c>
    </row>
    <row r="235" spans="9:124">
      <c r="I235" s="148"/>
      <c r="Q235" s="150"/>
      <c r="DI235">
        <v>86165217</v>
      </c>
      <c r="DJ235">
        <v>44834</v>
      </c>
      <c r="DK235" t="s">
        <v>563</v>
      </c>
      <c r="DM235" t="s">
        <v>564</v>
      </c>
      <c r="DN235" t="s">
        <v>565</v>
      </c>
      <c r="DO235" t="s">
        <v>166</v>
      </c>
      <c r="DP235" t="s">
        <v>167</v>
      </c>
      <c r="DQ235">
        <v>0</v>
      </c>
      <c r="DR235">
        <v>31.01</v>
      </c>
      <c r="DT235">
        <v>0</v>
      </c>
    </row>
    <row r="236" spans="9:124">
      <c r="I236" s="148"/>
      <c r="Q236" s="150"/>
      <c r="DI236">
        <v>86236964</v>
      </c>
      <c r="DJ236">
        <v>44834</v>
      </c>
      <c r="DK236" t="s">
        <v>566</v>
      </c>
      <c r="DM236" t="s">
        <v>564</v>
      </c>
      <c r="DN236" t="s">
        <v>567</v>
      </c>
      <c r="DO236" t="s">
        <v>166</v>
      </c>
      <c r="DP236" t="s">
        <v>167</v>
      </c>
      <c r="DQ236">
        <v>0</v>
      </c>
      <c r="DR236">
        <v>41.34</v>
      </c>
      <c r="DT236">
        <v>0</v>
      </c>
    </row>
    <row r="237" spans="9:124">
      <c r="I237" s="148"/>
      <c r="Q237" s="150"/>
      <c r="DI237">
        <v>86165217</v>
      </c>
      <c r="DJ237">
        <v>44834</v>
      </c>
      <c r="DK237" t="s">
        <v>563</v>
      </c>
      <c r="DM237" t="s">
        <v>564</v>
      </c>
      <c r="DN237" t="s">
        <v>565</v>
      </c>
      <c r="DO237" t="s">
        <v>166</v>
      </c>
      <c r="DP237" t="s">
        <v>167</v>
      </c>
      <c r="DQ237">
        <v>0</v>
      </c>
      <c r="DR237">
        <v>31.01</v>
      </c>
      <c r="DT237">
        <v>0</v>
      </c>
    </row>
    <row r="238" spans="9:124">
      <c r="I238" s="148"/>
      <c r="Q238" s="150"/>
      <c r="DI238">
        <v>86236964</v>
      </c>
      <c r="DJ238">
        <v>44834</v>
      </c>
      <c r="DK238" t="s">
        <v>566</v>
      </c>
      <c r="DM238" t="s">
        <v>564</v>
      </c>
      <c r="DN238" t="s">
        <v>567</v>
      </c>
      <c r="DO238" t="s">
        <v>166</v>
      </c>
      <c r="DP238" t="s">
        <v>167</v>
      </c>
      <c r="DQ238">
        <v>0</v>
      </c>
      <c r="DR238">
        <v>41.34</v>
      </c>
      <c r="DT238">
        <v>0</v>
      </c>
    </row>
    <row r="239" spans="9:124">
      <c r="I239" s="148"/>
      <c r="Q239" s="150"/>
      <c r="DI239">
        <v>86407633</v>
      </c>
      <c r="DJ239">
        <v>44837</v>
      </c>
      <c r="DK239" t="s">
        <v>568</v>
      </c>
      <c r="DL239" t="s">
        <v>569</v>
      </c>
      <c r="DM239" t="s">
        <v>454</v>
      </c>
      <c r="DN239" t="s">
        <v>570</v>
      </c>
      <c r="DO239" t="s">
        <v>166</v>
      </c>
      <c r="DP239" t="s">
        <v>167</v>
      </c>
      <c r="DQ239">
        <v>0</v>
      </c>
      <c r="DR239">
        <v>159.13999999999999</v>
      </c>
      <c r="DT239">
        <v>0</v>
      </c>
    </row>
    <row r="240" spans="9:124">
      <c r="I240" s="148"/>
      <c r="Q240" s="150"/>
      <c r="DI240">
        <v>84452048</v>
      </c>
      <c r="DJ240">
        <v>44823</v>
      </c>
      <c r="DK240" t="s">
        <v>571</v>
      </c>
      <c r="DM240" t="s">
        <v>572</v>
      </c>
      <c r="DN240" t="s">
        <v>573</v>
      </c>
      <c r="DO240" t="s">
        <v>166</v>
      </c>
      <c r="DP240" t="s">
        <v>167</v>
      </c>
      <c r="DQ240">
        <v>0</v>
      </c>
      <c r="DR240">
        <v>2044.87</v>
      </c>
      <c r="DT240">
        <v>0</v>
      </c>
    </row>
    <row r="241" spans="9:124">
      <c r="I241" s="148"/>
      <c r="Q241" s="150"/>
      <c r="DI241">
        <v>84532059</v>
      </c>
      <c r="DJ241">
        <v>44804</v>
      </c>
      <c r="DK241" t="s">
        <v>574</v>
      </c>
      <c r="DL241" t="s">
        <v>575</v>
      </c>
      <c r="DM241" t="s">
        <v>564</v>
      </c>
      <c r="DN241" t="s">
        <v>576</v>
      </c>
      <c r="DO241" t="s">
        <v>166</v>
      </c>
      <c r="DP241" t="s">
        <v>167</v>
      </c>
      <c r="DQ241">
        <v>0</v>
      </c>
      <c r="DR241">
        <v>25.4</v>
      </c>
      <c r="DT241">
        <v>0</v>
      </c>
    </row>
    <row r="242" spans="9:124">
      <c r="I242" s="148"/>
      <c r="Q242" s="150"/>
      <c r="DI242">
        <v>84532069</v>
      </c>
      <c r="DJ242">
        <v>44834</v>
      </c>
      <c r="DK242" t="s">
        <v>574</v>
      </c>
      <c r="DL242" t="s">
        <v>575</v>
      </c>
      <c r="DM242" t="s">
        <v>564</v>
      </c>
      <c r="DN242" t="s">
        <v>576</v>
      </c>
      <c r="DO242" t="s">
        <v>166</v>
      </c>
      <c r="DP242" t="s">
        <v>167</v>
      </c>
      <c r="DQ242">
        <v>0</v>
      </c>
      <c r="DR242">
        <v>25.88</v>
      </c>
      <c r="DT242">
        <v>0</v>
      </c>
    </row>
    <row r="243" spans="9:124">
      <c r="I243" s="148"/>
      <c r="Q243" s="150"/>
      <c r="DI243">
        <v>84569293</v>
      </c>
      <c r="DJ243">
        <v>44834</v>
      </c>
      <c r="DK243" t="s">
        <v>163</v>
      </c>
      <c r="DM243" t="s">
        <v>164</v>
      </c>
      <c r="DN243" t="s">
        <v>165</v>
      </c>
      <c r="DO243" t="s">
        <v>166</v>
      </c>
      <c r="DP243" t="s">
        <v>167</v>
      </c>
      <c r="DQ243">
        <v>0</v>
      </c>
      <c r="DR243">
        <v>34.97</v>
      </c>
      <c r="DT243">
        <v>0</v>
      </c>
    </row>
    <row r="244" spans="9:124">
      <c r="I244" s="148"/>
      <c r="Q244" s="150"/>
      <c r="DI244">
        <v>84569294</v>
      </c>
      <c r="DJ244">
        <v>44834</v>
      </c>
      <c r="DK244" t="s">
        <v>163</v>
      </c>
      <c r="DM244" t="s">
        <v>164</v>
      </c>
      <c r="DN244" t="s">
        <v>165</v>
      </c>
      <c r="DO244" t="s">
        <v>166</v>
      </c>
      <c r="DP244" t="s">
        <v>167</v>
      </c>
      <c r="DQ244">
        <v>0</v>
      </c>
      <c r="DR244">
        <v>7.9</v>
      </c>
      <c r="DT244">
        <v>0</v>
      </c>
    </row>
    <row r="245" spans="9:124">
      <c r="I245" s="148"/>
      <c r="Q245" s="150"/>
      <c r="DI245">
        <v>84613007</v>
      </c>
      <c r="DJ245">
        <v>44834</v>
      </c>
      <c r="DK245" t="s">
        <v>577</v>
      </c>
      <c r="DM245" t="s">
        <v>578</v>
      </c>
      <c r="DN245" t="s">
        <v>579</v>
      </c>
      <c r="DO245" t="s">
        <v>166</v>
      </c>
      <c r="DP245" t="s">
        <v>167</v>
      </c>
      <c r="DQ245">
        <v>0</v>
      </c>
      <c r="DR245">
        <v>11945.88</v>
      </c>
      <c r="DT245">
        <v>0</v>
      </c>
    </row>
    <row r="246" spans="9:124">
      <c r="I246" s="148"/>
      <c r="Q246" s="150"/>
      <c r="DI246">
        <v>84621461</v>
      </c>
      <c r="DJ246">
        <v>44837</v>
      </c>
      <c r="DK246" t="s">
        <v>163</v>
      </c>
      <c r="DM246" t="s">
        <v>164</v>
      </c>
      <c r="DN246" t="s">
        <v>165</v>
      </c>
      <c r="DO246" t="s">
        <v>166</v>
      </c>
      <c r="DP246" t="s">
        <v>167</v>
      </c>
      <c r="DQ246">
        <v>0</v>
      </c>
      <c r="DR246">
        <v>3.51</v>
      </c>
      <c r="DT246">
        <v>0</v>
      </c>
    </row>
    <row r="247" spans="9:124">
      <c r="I247" s="148"/>
      <c r="Q247" s="150"/>
      <c r="DI247">
        <v>84818391</v>
      </c>
      <c r="DJ247">
        <v>44834</v>
      </c>
      <c r="DK247" t="s">
        <v>485</v>
      </c>
      <c r="DL247" t="s">
        <v>486</v>
      </c>
      <c r="DM247" t="s">
        <v>281</v>
      </c>
      <c r="DN247" t="s">
        <v>487</v>
      </c>
      <c r="DO247" t="s">
        <v>166</v>
      </c>
      <c r="DP247" t="s">
        <v>167</v>
      </c>
      <c r="DQ247">
        <v>0</v>
      </c>
      <c r="DR247">
        <v>452.15</v>
      </c>
      <c r="DT247">
        <v>0</v>
      </c>
    </row>
    <row r="248" spans="9:124">
      <c r="I248" s="148"/>
      <c r="Q248" s="150"/>
      <c r="DI248">
        <v>85655552</v>
      </c>
      <c r="DJ248">
        <v>44834</v>
      </c>
      <c r="DK248" t="s">
        <v>580</v>
      </c>
      <c r="DL248" t="s">
        <v>581</v>
      </c>
      <c r="DM248" t="s">
        <v>582</v>
      </c>
      <c r="DN248" t="s">
        <v>583</v>
      </c>
      <c r="DO248" t="s">
        <v>166</v>
      </c>
      <c r="DP248" t="s">
        <v>167</v>
      </c>
      <c r="DQ248">
        <v>0</v>
      </c>
      <c r="DR248">
        <v>52.92</v>
      </c>
      <c r="DT248">
        <v>0</v>
      </c>
    </row>
    <row r="249" spans="9:124">
      <c r="I249" s="148"/>
      <c r="Q249" s="150"/>
      <c r="DI249">
        <v>85926092</v>
      </c>
      <c r="DJ249">
        <v>44834</v>
      </c>
      <c r="DK249" t="s">
        <v>345</v>
      </c>
      <c r="DL249" t="s">
        <v>346</v>
      </c>
      <c r="DM249" t="s">
        <v>164</v>
      </c>
      <c r="DN249" t="s">
        <v>347</v>
      </c>
      <c r="DO249" t="s">
        <v>166</v>
      </c>
      <c r="DP249" t="s">
        <v>167</v>
      </c>
      <c r="DQ249">
        <v>0</v>
      </c>
      <c r="DR249">
        <v>187108.22</v>
      </c>
      <c r="DT249">
        <v>0</v>
      </c>
    </row>
    <row r="250" spans="9:124">
      <c r="I250" s="148"/>
      <c r="Q250" s="150"/>
      <c r="DI250">
        <v>86026113</v>
      </c>
      <c r="DJ250">
        <v>44834</v>
      </c>
      <c r="DK250" t="s">
        <v>584</v>
      </c>
      <c r="DL250" t="s">
        <v>585</v>
      </c>
      <c r="DM250" t="s">
        <v>586</v>
      </c>
      <c r="DN250" t="s">
        <v>587</v>
      </c>
      <c r="DO250" t="s">
        <v>166</v>
      </c>
      <c r="DP250" t="s">
        <v>167</v>
      </c>
      <c r="DQ250">
        <v>0</v>
      </c>
      <c r="DR250">
        <v>144.28</v>
      </c>
      <c r="DT250">
        <v>0</v>
      </c>
    </row>
    <row r="251" spans="9:124">
      <c r="I251" s="148"/>
      <c r="Q251" s="150"/>
      <c r="DI251">
        <v>86045868</v>
      </c>
      <c r="DJ251">
        <v>44834</v>
      </c>
      <c r="DK251" t="s">
        <v>526</v>
      </c>
      <c r="DL251" t="s">
        <v>527</v>
      </c>
      <c r="DM251" t="s">
        <v>528</v>
      </c>
      <c r="DN251" t="s">
        <v>529</v>
      </c>
      <c r="DO251" t="s">
        <v>166</v>
      </c>
      <c r="DP251" t="s">
        <v>167</v>
      </c>
      <c r="DQ251">
        <v>0</v>
      </c>
      <c r="DR251">
        <v>160.33000000000001</v>
      </c>
      <c r="DT251">
        <v>0</v>
      </c>
    </row>
    <row r="252" spans="9:124">
      <c r="I252" s="148"/>
      <c r="Q252" s="150"/>
      <c r="DI252">
        <v>86045884</v>
      </c>
      <c r="DJ252">
        <v>44834</v>
      </c>
      <c r="DK252" t="s">
        <v>526</v>
      </c>
      <c r="DL252" t="s">
        <v>527</v>
      </c>
      <c r="DM252" t="s">
        <v>528</v>
      </c>
      <c r="DN252" t="s">
        <v>529</v>
      </c>
      <c r="DO252" t="s">
        <v>166</v>
      </c>
      <c r="DP252" t="s">
        <v>167</v>
      </c>
      <c r="DQ252">
        <v>0</v>
      </c>
      <c r="DR252">
        <v>9.01</v>
      </c>
      <c r="DT252">
        <v>0</v>
      </c>
    </row>
    <row r="253" spans="9:124">
      <c r="I253" s="148"/>
      <c r="Q253" s="150"/>
      <c r="DI253">
        <v>86045901</v>
      </c>
      <c r="DJ253">
        <v>44834</v>
      </c>
      <c r="DK253" t="s">
        <v>526</v>
      </c>
      <c r="DL253" t="s">
        <v>527</v>
      </c>
      <c r="DM253" t="s">
        <v>528</v>
      </c>
      <c r="DN253" t="s">
        <v>529</v>
      </c>
      <c r="DO253" t="s">
        <v>166</v>
      </c>
      <c r="DP253" t="s">
        <v>167</v>
      </c>
      <c r="DQ253">
        <v>0</v>
      </c>
      <c r="DR253">
        <v>23.65</v>
      </c>
      <c r="DT253">
        <v>0</v>
      </c>
    </row>
    <row r="254" spans="9:124">
      <c r="I254" s="148"/>
      <c r="Q254" s="150"/>
      <c r="DI254">
        <v>86045919</v>
      </c>
      <c r="DJ254">
        <v>44834</v>
      </c>
      <c r="DK254" t="s">
        <v>526</v>
      </c>
      <c r="DL254" t="s">
        <v>527</v>
      </c>
      <c r="DM254" t="s">
        <v>528</v>
      </c>
      <c r="DN254" t="s">
        <v>529</v>
      </c>
      <c r="DO254" t="s">
        <v>166</v>
      </c>
      <c r="DP254" t="s">
        <v>167</v>
      </c>
      <c r="DQ254">
        <v>0</v>
      </c>
      <c r="DR254">
        <v>36.56</v>
      </c>
      <c r="DT254">
        <v>0</v>
      </c>
    </row>
    <row r="255" spans="9:124">
      <c r="I255" s="148"/>
      <c r="Q255" s="150"/>
      <c r="DI255">
        <v>86065048</v>
      </c>
      <c r="DJ255">
        <v>44834</v>
      </c>
      <c r="DK255" t="s">
        <v>345</v>
      </c>
      <c r="DL255" t="s">
        <v>346</v>
      </c>
      <c r="DM255" t="s">
        <v>164</v>
      </c>
      <c r="DN255" t="s">
        <v>347</v>
      </c>
      <c r="DO255" t="s">
        <v>166</v>
      </c>
      <c r="DP255" t="s">
        <v>167</v>
      </c>
      <c r="DQ255">
        <v>0</v>
      </c>
      <c r="DR255">
        <v>36610.120000000003</v>
      </c>
      <c r="DT255">
        <v>0</v>
      </c>
    </row>
    <row r="256" spans="9:124">
      <c r="I256" s="148"/>
      <c r="Q256" s="150"/>
      <c r="DI256">
        <v>86165217</v>
      </c>
      <c r="DJ256">
        <v>44834</v>
      </c>
      <c r="DK256" t="s">
        <v>563</v>
      </c>
      <c r="DM256" t="s">
        <v>564</v>
      </c>
      <c r="DN256" t="s">
        <v>565</v>
      </c>
      <c r="DO256" t="s">
        <v>166</v>
      </c>
      <c r="DP256" t="s">
        <v>167</v>
      </c>
      <c r="DQ256">
        <v>0</v>
      </c>
      <c r="DR256">
        <v>31.01</v>
      </c>
      <c r="DT256">
        <v>0</v>
      </c>
    </row>
    <row r="257" spans="9:124">
      <c r="I257" s="148"/>
      <c r="Q257" s="150"/>
      <c r="DI257">
        <v>86236964</v>
      </c>
      <c r="DJ257">
        <v>44834</v>
      </c>
      <c r="DK257" t="s">
        <v>566</v>
      </c>
      <c r="DM257" t="s">
        <v>564</v>
      </c>
      <c r="DN257" t="s">
        <v>567</v>
      </c>
      <c r="DO257" t="s">
        <v>166</v>
      </c>
      <c r="DP257" t="s">
        <v>167</v>
      </c>
      <c r="DQ257">
        <v>0</v>
      </c>
      <c r="DR257">
        <v>41.34</v>
      </c>
      <c r="DT257">
        <v>0</v>
      </c>
    </row>
    <row r="258" spans="9:124">
      <c r="I258" s="148"/>
      <c r="Q258" s="150"/>
      <c r="DI258">
        <v>86045919</v>
      </c>
      <c r="DJ258">
        <v>44834</v>
      </c>
      <c r="DK258" t="s">
        <v>526</v>
      </c>
      <c r="DL258" t="s">
        <v>527</v>
      </c>
      <c r="DM258" t="s">
        <v>528</v>
      </c>
      <c r="DN258" t="s">
        <v>529</v>
      </c>
      <c r="DO258" t="s">
        <v>166</v>
      </c>
      <c r="DP258" t="s">
        <v>167</v>
      </c>
      <c r="DQ258">
        <v>0</v>
      </c>
      <c r="DR258">
        <v>36.56</v>
      </c>
      <c r="DT258">
        <v>0</v>
      </c>
    </row>
    <row r="259" spans="9:124">
      <c r="I259" s="148"/>
      <c r="Q259" s="150"/>
      <c r="DI259">
        <v>86065048</v>
      </c>
      <c r="DJ259">
        <v>44834</v>
      </c>
      <c r="DK259" t="s">
        <v>345</v>
      </c>
      <c r="DL259" t="s">
        <v>346</v>
      </c>
      <c r="DM259" t="s">
        <v>164</v>
      </c>
      <c r="DN259" t="s">
        <v>347</v>
      </c>
      <c r="DO259" t="s">
        <v>166</v>
      </c>
      <c r="DP259" t="s">
        <v>167</v>
      </c>
      <c r="DQ259">
        <v>0</v>
      </c>
      <c r="DR259">
        <v>36610.120000000003</v>
      </c>
      <c r="DT259">
        <v>0</v>
      </c>
    </row>
    <row r="260" spans="9:124">
      <c r="I260" s="148"/>
      <c r="Q260" s="150"/>
      <c r="DI260">
        <v>86165217</v>
      </c>
      <c r="DJ260">
        <v>44834</v>
      </c>
      <c r="DK260" t="s">
        <v>563</v>
      </c>
      <c r="DM260" t="s">
        <v>564</v>
      </c>
      <c r="DN260" t="s">
        <v>565</v>
      </c>
      <c r="DO260" t="s">
        <v>166</v>
      </c>
      <c r="DP260" t="s">
        <v>167</v>
      </c>
      <c r="DQ260">
        <v>0</v>
      </c>
      <c r="DR260">
        <v>31.01</v>
      </c>
      <c r="DT260">
        <v>0</v>
      </c>
    </row>
    <row r="261" spans="9:124">
      <c r="I261" s="148"/>
      <c r="Q261" s="150"/>
      <c r="DI261">
        <v>86236964</v>
      </c>
      <c r="DJ261">
        <v>44834</v>
      </c>
      <c r="DK261" t="s">
        <v>566</v>
      </c>
      <c r="DM261" t="s">
        <v>564</v>
      </c>
      <c r="DN261" t="s">
        <v>567</v>
      </c>
      <c r="DO261" t="s">
        <v>166</v>
      </c>
      <c r="DP261" t="s">
        <v>167</v>
      </c>
      <c r="DQ261">
        <v>0</v>
      </c>
      <c r="DR261">
        <v>41.34</v>
      </c>
      <c r="DT261">
        <v>0</v>
      </c>
    </row>
    <row r="262" spans="9:124">
      <c r="I262" s="148"/>
      <c r="Q262" s="150"/>
    </row>
    <row r="263" spans="9:124">
      <c r="I263" s="148"/>
      <c r="Q263" s="150"/>
    </row>
    <row r="264" spans="9:124">
      <c r="I264" s="148"/>
      <c r="Q264" s="150"/>
    </row>
    <row r="265" spans="9:124">
      <c r="I265" s="148"/>
      <c r="Q265" s="150"/>
    </row>
    <row r="266" spans="9:124">
      <c r="I266" s="148"/>
      <c r="Q266" s="150"/>
    </row>
    <row r="267" spans="9:124">
      <c r="I267" s="148"/>
      <c r="Q267" s="150"/>
    </row>
    <row r="268" spans="9:124">
      <c r="I268" s="148"/>
      <c r="Q268" s="150"/>
    </row>
    <row r="269" spans="9:124">
      <c r="I269" s="148"/>
      <c r="Q269" s="150"/>
    </row>
    <row r="270" spans="9:124">
      <c r="I270" s="148"/>
      <c r="Q270" s="150"/>
    </row>
    <row r="271" spans="9:124">
      <c r="I271" s="148"/>
      <c r="Q271" s="150"/>
    </row>
    <row r="272" spans="9:124">
      <c r="I272" s="148"/>
      <c r="Q272" s="150"/>
    </row>
    <row r="273" spans="9:17">
      <c r="I273" s="148"/>
      <c r="Q273" s="150"/>
    </row>
    <row r="274" spans="9:17">
      <c r="I274" s="148"/>
      <c r="Q274" s="150"/>
    </row>
    <row r="275" spans="9:17">
      <c r="I275" s="148"/>
      <c r="Q275" s="150"/>
    </row>
    <row r="276" spans="9:17">
      <c r="I276" s="148"/>
      <c r="Q276" s="150"/>
    </row>
    <row r="277" spans="9:17">
      <c r="I277" s="148"/>
      <c r="Q277" s="150"/>
    </row>
    <row r="278" spans="9:17">
      <c r="I278" s="148"/>
      <c r="Q278" s="150"/>
    </row>
    <row r="279" spans="9:17">
      <c r="I279" s="148"/>
      <c r="Q279" s="150"/>
    </row>
    <row r="280" spans="9:17">
      <c r="I280" s="148"/>
      <c r="Q280" s="150"/>
    </row>
    <row r="281" spans="9:17">
      <c r="I281" s="148"/>
      <c r="Q281" s="150"/>
    </row>
    <row r="282" spans="9:17">
      <c r="I282" s="148"/>
      <c r="Q282" s="150"/>
    </row>
    <row r="283" spans="9:17">
      <c r="I283" s="148"/>
      <c r="Q283" s="150"/>
    </row>
    <row r="284" spans="9:17">
      <c r="I284" s="148"/>
      <c r="Q284" s="150"/>
    </row>
    <row r="285" spans="9:17">
      <c r="I285" s="148"/>
      <c r="Q285" s="150"/>
    </row>
    <row r="286" spans="9:17">
      <c r="I286" s="148"/>
      <c r="Q286" s="150"/>
    </row>
    <row r="287" spans="9:17">
      <c r="I287" s="148"/>
      <c r="Q287" s="150"/>
    </row>
    <row r="288" spans="9:17">
      <c r="I288" s="148"/>
      <c r="Q288" s="150"/>
    </row>
    <row r="289" spans="9:17">
      <c r="I289" s="148"/>
      <c r="Q289" s="150"/>
    </row>
    <row r="290" spans="9:17">
      <c r="I290" s="148"/>
      <c r="Q290" s="150"/>
    </row>
    <row r="291" spans="9:17">
      <c r="I291" s="148"/>
      <c r="Q291" s="150"/>
    </row>
    <row r="292" spans="9:17">
      <c r="I292" s="148"/>
      <c r="Q292" s="150"/>
    </row>
    <row r="293" spans="9:17">
      <c r="I293" s="148"/>
      <c r="Q293" s="150"/>
    </row>
    <row r="294" spans="9:17">
      <c r="I294" s="148"/>
      <c r="Q294" s="150"/>
    </row>
    <row r="295" spans="9:17">
      <c r="I295" s="148"/>
      <c r="Q295" s="150"/>
    </row>
    <row r="296" spans="9:17">
      <c r="I296" s="148"/>
      <c r="Q296" s="150"/>
    </row>
    <row r="297" spans="9:17">
      <c r="I297" s="148"/>
      <c r="Q297" s="150"/>
    </row>
    <row r="298" spans="9:17">
      <c r="I298" s="148"/>
      <c r="Q298" s="150"/>
    </row>
    <row r="299" spans="9:17">
      <c r="I299" s="148"/>
      <c r="Q299" s="150"/>
    </row>
    <row r="300" spans="9:17">
      <c r="I300" s="148"/>
      <c r="Q300" s="150"/>
    </row>
    <row r="301" spans="9:17">
      <c r="I301" s="148"/>
      <c r="Q301" s="150"/>
    </row>
    <row r="302" spans="9:17">
      <c r="I302" s="148"/>
      <c r="Q302" s="150"/>
    </row>
    <row r="303" spans="9:17">
      <c r="I303" s="148"/>
      <c r="Q303" s="150"/>
    </row>
    <row r="304" spans="9:17">
      <c r="I304" s="148"/>
      <c r="Q304" s="150"/>
    </row>
    <row r="305" spans="9:17">
      <c r="I305" s="148"/>
      <c r="Q305" s="150"/>
    </row>
    <row r="306" spans="9:17">
      <c r="I306" s="148"/>
      <c r="Q306" s="150"/>
    </row>
    <row r="307" spans="9:17">
      <c r="I307" s="148"/>
      <c r="Q307" s="150"/>
    </row>
    <row r="308" spans="9:17">
      <c r="I308" s="148"/>
      <c r="Q308" s="150"/>
    </row>
    <row r="309" spans="9:17">
      <c r="I309" s="148"/>
      <c r="Q309" s="150"/>
    </row>
    <row r="310" spans="9:17">
      <c r="I310" s="148"/>
      <c r="Q310" s="150"/>
    </row>
    <row r="311" spans="9:17">
      <c r="I311" s="148"/>
      <c r="Q311" s="150"/>
    </row>
    <row r="312" spans="9:17">
      <c r="I312" s="148"/>
      <c r="Q312" s="150"/>
    </row>
    <row r="313" spans="9:17">
      <c r="I313" s="148"/>
      <c r="Q313" s="150"/>
    </row>
    <row r="314" spans="9:17">
      <c r="I314" s="148"/>
      <c r="Q314" s="150"/>
    </row>
    <row r="315" spans="9:17">
      <c r="I315" s="148"/>
      <c r="Q315" s="150"/>
    </row>
    <row r="316" spans="9:17">
      <c r="I316" s="148"/>
      <c r="Q316" s="150"/>
    </row>
    <row r="317" spans="9:17">
      <c r="I317" s="148"/>
      <c r="Q317" s="150"/>
    </row>
    <row r="318" spans="9:17">
      <c r="I318" s="148"/>
      <c r="Q318" s="150"/>
    </row>
    <row r="319" spans="9:17">
      <c r="I319" s="148"/>
      <c r="Q319" s="150"/>
    </row>
    <row r="320" spans="9:17">
      <c r="I320" s="148"/>
      <c r="Q320" s="150"/>
    </row>
    <row r="321" spans="9:17">
      <c r="I321" s="148"/>
      <c r="Q321" s="150"/>
    </row>
    <row r="322" spans="9:17">
      <c r="I322" s="148"/>
      <c r="Q322" s="150"/>
    </row>
    <row r="323" spans="9:17">
      <c r="I323" s="148"/>
      <c r="Q323" s="150"/>
    </row>
    <row r="324" spans="9:17">
      <c r="I324" s="148"/>
      <c r="Q324" s="150"/>
    </row>
    <row r="325" spans="9:17">
      <c r="I325" s="148"/>
      <c r="Q325" s="150"/>
    </row>
    <row r="326" spans="9:17">
      <c r="I326" s="148"/>
      <c r="Q326" s="150"/>
    </row>
    <row r="327" spans="9:17">
      <c r="I327" s="148"/>
      <c r="Q327" s="150"/>
    </row>
    <row r="328" spans="9:17">
      <c r="I328" s="148"/>
      <c r="Q328" s="150"/>
    </row>
    <row r="329" spans="9:17">
      <c r="I329" s="148"/>
      <c r="Q329" s="150"/>
    </row>
    <row r="330" spans="9:17">
      <c r="I330" s="148"/>
      <c r="Q330" s="150"/>
    </row>
    <row r="331" spans="9:17">
      <c r="I331" s="148"/>
      <c r="Q331" s="150"/>
    </row>
    <row r="332" spans="9:17">
      <c r="I332" s="148"/>
      <c r="Q332" s="150"/>
    </row>
    <row r="333" spans="9:17">
      <c r="I333" s="148"/>
      <c r="Q333" s="150"/>
    </row>
    <row r="334" spans="9:17">
      <c r="I334" s="148"/>
      <c r="Q334" s="150"/>
    </row>
    <row r="335" spans="9:17">
      <c r="I335" s="148"/>
      <c r="Q335" s="150"/>
    </row>
    <row r="336" spans="9:17">
      <c r="I336" s="148"/>
      <c r="Q336" s="150"/>
    </row>
    <row r="337" spans="9:17">
      <c r="I337" s="148"/>
      <c r="Q337" s="150"/>
    </row>
    <row r="338" spans="9:17">
      <c r="I338" s="148"/>
      <c r="Q338" s="150"/>
    </row>
    <row r="339" spans="9:17">
      <c r="I339" s="148"/>
      <c r="Q339" s="150"/>
    </row>
    <row r="340" spans="9:17">
      <c r="I340" s="148"/>
      <c r="Q340" s="150"/>
    </row>
    <row r="341" spans="9:17">
      <c r="I341" s="148"/>
      <c r="Q341" s="150"/>
    </row>
    <row r="342" spans="9:17">
      <c r="I342" s="148"/>
      <c r="Q342" s="150"/>
    </row>
    <row r="343" spans="9:17">
      <c r="I343" s="148"/>
      <c r="Q343" s="150"/>
    </row>
    <row r="344" spans="9:17">
      <c r="I344" s="148"/>
      <c r="Q344" s="150"/>
    </row>
    <row r="345" spans="9:17">
      <c r="I345" s="148"/>
      <c r="Q345" s="150"/>
    </row>
    <row r="346" spans="9:17">
      <c r="I346" s="148"/>
      <c r="Q346" s="150"/>
    </row>
    <row r="347" spans="9:17">
      <c r="I347" s="148"/>
      <c r="Q347" s="150"/>
    </row>
    <row r="348" spans="9:17">
      <c r="I348" s="148"/>
      <c r="Q348" s="150"/>
    </row>
    <row r="349" spans="9:17">
      <c r="I349" s="148"/>
      <c r="Q349" s="150"/>
    </row>
    <row r="350" spans="9:17">
      <c r="I350" s="148"/>
      <c r="Q350" s="150"/>
    </row>
    <row r="351" spans="9:17">
      <c r="I351" s="148"/>
      <c r="Q351" s="150"/>
    </row>
    <row r="352" spans="9:17">
      <c r="I352" s="148"/>
      <c r="Q352" s="150"/>
    </row>
    <row r="353" spans="9:17">
      <c r="I353" s="148"/>
      <c r="Q353" s="150"/>
    </row>
    <row r="354" spans="9:17">
      <c r="I354" s="148"/>
      <c r="Q354" s="150"/>
    </row>
    <row r="355" spans="9:17">
      <c r="I355" s="148"/>
      <c r="Q355" s="150"/>
    </row>
    <row r="356" spans="9:17">
      <c r="I356" s="148"/>
      <c r="Q356" s="150"/>
    </row>
    <row r="357" spans="9:17">
      <c r="I357" s="148"/>
      <c r="Q357" s="150"/>
    </row>
    <row r="358" spans="9:17">
      <c r="I358" s="148"/>
      <c r="Q358" s="150"/>
    </row>
    <row r="359" spans="9:17">
      <c r="I359" s="148"/>
      <c r="Q359" s="150"/>
    </row>
    <row r="360" spans="9:17">
      <c r="I360" s="148"/>
      <c r="Q360" s="150"/>
    </row>
    <row r="361" spans="9:17">
      <c r="I361" s="148"/>
      <c r="Q361" s="150"/>
    </row>
    <row r="362" spans="9:17">
      <c r="I362" s="148"/>
      <c r="Q362" s="150"/>
    </row>
    <row r="363" spans="9:17">
      <c r="I363" s="148"/>
      <c r="Q363" s="150"/>
    </row>
    <row r="364" spans="9:17">
      <c r="I364" s="148"/>
      <c r="Q364" s="150"/>
    </row>
    <row r="365" spans="9:17">
      <c r="I365" s="148"/>
      <c r="Q365" s="150"/>
    </row>
    <row r="366" spans="9:17">
      <c r="I366" s="148"/>
      <c r="Q366" s="150"/>
    </row>
    <row r="367" spans="9:17">
      <c r="I367" s="148"/>
      <c r="Q367" s="150"/>
    </row>
    <row r="368" spans="9:17">
      <c r="I368" s="148"/>
      <c r="Q368" s="150"/>
    </row>
    <row r="369" spans="9:17">
      <c r="I369" s="148"/>
      <c r="Q369" s="150"/>
    </row>
    <row r="370" spans="9:17">
      <c r="I370" s="148"/>
      <c r="Q370" s="150"/>
    </row>
    <row r="371" spans="9:17">
      <c r="I371" s="148"/>
      <c r="Q371" s="150"/>
    </row>
    <row r="372" spans="9:17">
      <c r="I372" s="148"/>
      <c r="Q372" s="150"/>
    </row>
    <row r="373" spans="9:17">
      <c r="I373" s="148"/>
      <c r="Q373" s="150"/>
    </row>
    <row r="374" spans="9:17">
      <c r="I374" s="148"/>
      <c r="Q374" s="150"/>
    </row>
    <row r="375" spans="9:17">
      <c r="I375" s="148"/>
      <c r="Q375" s="150"/>
    </row>
    <row r="376" spans="9:17">
      <c r="I376" s="148"/>
      <c r="Q376" s="150"/>
    </row>
    <row r="377" spans="9:17">
      <c r="I377" s="148"/>
      <c r="Q377" s="150"/>
    </row>
    <row r="378" spans="9:17">
      <c r="I378" s="148"/>
      <c r="Q378" s="150"/>
    </row>
    <row r="379" spans="9:17">
      <c r="I379" s="148"/>
      <c r="Q379" s="150"/>
    </row>
    <row r="380" spans="9:17">
      <c r="I380" s="148"/>
      <c r="Q380" s="150"/>
    </row>
    <row r="381" spans="9:17">
      <c r="I381" s="148"/>
      <c r="Q381" s="150"/>
    </row>
    <row r="382" spans="9:17">
      <c r="I382" s="148"/>
      <c r="Q382" s="150"/>
    </row>
    <row r="383" spans="9:17">
      <c r="I383" s="148"/>
      <c r="Q383" s="150"/>
    </row>
    <row r="384" spans="9:17">
      <c r="I384" s="148"/>
      <c r="Q384" s="150"/>
    </row>
    <row r="385" spans="9:17">
      <c r="I385" s="148"/>
      <c r="Q385" s="150"/>
    </row>
    <row r="386" spans="9:17">
      <c r="I386" s="148"/>
      <c r="Q386" s="150"/>
    </row>
    <row r="387" spans="9:17">
      <c r="I387" s="148"/>
      <c r="Q387" s="150"/>
    </row>
    <row r="388" spans="9:17">
      <c r="I388" s="148"/>
      <c r="Q388" s="150"/>
    </row>
    <row r="389" spans="9:17">
      <c r="I389" s="148"/>
      <c r="Q389" s="150"/>
    </row>
    <row r="390" spans="9:17">
      <c r="I390" s="148"/>
      <c r="Q390" s="150"/>
    </row>
    <row r="391" spans="9:17">
      <c r="I391" s="148"/>
      <c r="Q391" s="150"/>
    </row>
    <row r="392" spans="9:17">
      <c r="I392" s="148"/>
      <c r="Q392" s="150"/>
    </row>
    <row r="393" spans="9:17">
      <c r="I393" s="148"/>
      <c r="Q393" s="150"/>
    </row>
    <row r="394" spans="9:17">
      <c r="I394" s="148"/>
      <c r="Q394" s="150"/>
    </row>
    <row r="395" spans="9:17">
      <c r="I395" s="148"/>
      <c r="Q395" s="150"/>
    </row>
    <row r="396" spans="9:17">
      <c r="I396" s="148"/>
      <c r="Q396" s="150"/>
    </row>
    <row r="397" spans="9:17">
      <c r="I397" s="148"/>
      <c r="Q397" s="150"/>
    </row>
    <row r="398" spans="9:17">
      <c r="I398" s="148"/>
      <c r="Q398" s="150"/>
    </row>
    <row r="399" spans="9:17">
      <c r="I399" s="148"/>
      <c r="Q399" s="150"/>
    </row>
    <row r="400" spans="9:17">
      <c r="I400" s="148"/>
      <c r="Q400" s="150"/>
    </row>
    <row r="401" spans="9:17">
      <c r="I401" s="148"/>
      <c r="Q401" s="150"/>
    </row>
    <row r="402" spans="9:17">
      <c r="I402" s="148"/>
      <c r="Q402" s="150"/>
    </row>
    <row r="403" spans="9:17">
      <c r="I403" s="148"/>
      <c r="Q403" s="150"/>
    </row>
    <row r="404" spans="9:17">
      <c r="I404" s="148"/>
      <c r="Q404" s="150"/>
    </row>
    <row r="405" spans="9:17">
      <c r="I405" s="148"/>
      <c r="Q405" s="150"/>
    </row>
    <row r="406" spans="9:17">
      <c r="I406" s="148"/>
      <c r="Q406" s="150"/>
    </row>
    <row r="407" spans="9:17">
      <c r="I407" s="148"/>
      <c r="Q407" s="150"/>
    </row>
    <row r="408" spans="9:17">
      <c r="I408" s="148"/>
      <c r="Q408" s="150"/>
    </row>
    <row r="409" spans="9:17">
      <c r="I409" s="148"/>
      <c r="Q409" s="150"/>
    </row>
    <row r="410" spans="9:17">
      <c r="I410" s="148"/>
      <c r="Q410" s="150"/>
    </row>
    <row r="411" spans="9:17">
      <c r="I411" s="148"/>
      <c r="Q411" s="150"/>
    </row>
    <row r="412" spans="9:17">
      <c r="I412" s="148"/>
      <c r="Q412" s="150"/>
    </row>
    <row r="413" spans="9:17">
      <c r="I413" s="148"/>
      <c r="Q413" s="150"/>
    </row>
    <row r="414" spans="9:17">
      <c r="I414" s="148"/>
      <c r="Q414" s="150"/>
    </row>
    <row r="415" spans="9:17">
      <c r="I415" s="148"/>
      <c r="Q415" s="150"/>
    </row>
    <row r="416" spans="9:17">
      <c r="I416" s="148"/>
      <c r="Q416" s="150"/>
    </row>
    <row r="417" spans="9:17">
      <c r="I417" s="148"/>
      <c r="Q417" s="150"/>
    </row>
    <row r="418" spans="9:17">
      <c r="I418" s="148"/>
      <c r="Q418" s="150"/>
    </row>
    <row r="419" spans="9:17">
      <c r="I419" s="148"/>
      <c r="Q419" s="150"/>
    </row>
    <row r="420" spans="9:17">
      <c r="I420" s="148"/>
      <c r="Q420" s="150"/>
    </row>
    <row r="421" spans="9:17">
      <c r="I421" s="148"/>
      <c r="Q421" s="150"/>
    </row>
    <row r="422" spans="9:17">
      <c r="I422" s="148"/>
      <c r="Q422" s="150"/>
    </row>
    <row r="423" spans="9:17">
      <c r="I423" s="148"/>
      <c r="Q423" s="150"/>
    </row>
    <row r="424" spans="9:17">
      <c r="I424" s="148"/>
      <c r="Q424" s="150"/>
    </row>
    <row r="425" spans="9:17">
      <c r="I425" s="148"/>
      <c r="Q425" s="150"/>
    </row>
    <row r="426" spans="9:17">
      <c r="I426" s="148"/>
      <c r="Q426" s="150"/>
    </row>
    <row r="427" spans="9:17">
      <c r="I427" s="148"/>
      <c r="Q427" s="150"/>
    </row>
    <row r="428" spans="9:17">
      <c r="I428" s="148"/>
      <c r="Q428" s="150"/>
    </row>
    <row r="429" spans="9:17">
      <c r="I429" s="148"/>
      <c r="Q429" s="150"/>
    </row>
    <row r="430" spans="9:17">
      <c r="I430" s="148"/>
      <c r="Q430" s="150"/>
    </row>
    <row r="431" spans="9:17">
      <c r="I431" s="148"/>
      <c r="Q431" s="150"/>
    </row>
    <row r="432" spans="9:17">
      <c r="I432" s="148"/>
      <c r="Q432" s="150"/>
    </row>
    <row r="433" spans="9:17">
      <c r="I433" s="148"/>
      <c r="Q433" s="150"/>
    </row>
    <row r="434" spans="9:17">
      <c r="I434" s="148"/>
      <c r="Q434" s="150"/>
    </row>
    <row r="435" spans="9:17">
      <c r="I435" s="148"/>
      <c r="Q435" s="150"/>
    </row>
    <row r="436" spans="9:17">
      <c r="I436" s="148"/>
      <c r="Q436" s="150"/>
    </row>
    <row r="437" spans="9:17">
      <c r="I437" s="148"/>
      <c r="Q437" s="150"/>
    </row>
    <row r="438" spans="9:17">
      <c r="I438" s="148"/>
      <c r="Q438" s="150"/>
    </row>
    <row r="439" spans="9:17">
      <c r="I439" s="148"/>
      <c r="Q439" s="150"/>
    </row>
    <row r="440" spans="9:17">
      <c r="I440" s="148"/>
      <c r="Q440" s="150"/>
    </row>
    <row r="441" spans="9:17">
      <c r="I441" s="148"/>
      <c r="Q441" s="150"/>
    </row>
    <row r="442" spans="9:17">
      <c r="I442" s="148"/>
      <c r="Q442" s="150"/>
    </row>
    <row r="443" spans="9:17">
      <c r="I443" s="148"/>
      <c r="Q443" s="150"/>
    </row>
    <row r="444" spans="9:17">
      <c r="I444" s="148"/>
      <c r="Q444" s="150"/>
    </row>
    <row r="445" spans="9:17">
      <c r="I445" s="148"/>
      <c r="Q445" s="150"/>
    </row>
    <row r="446" spans="9:17">
      <c r="I446" s="148"/>
      <c r="Q446" s="150"/>
    </row>
    <row r="447" spans="9:17">
      <c r="I447" s="148"/>
      <c r="Q447" s="150"/>
    </row>
    <row r="448" spans="9:17">
      <c r="I448" s="148"/>
      <c r="Q448" s="150"/>
    </row>
    <row r="449" spans="9:17">
      <c r="I449" s="148"/>
      <c r="Q449" s="150"/>
    </row>
    <row r="450" spans="9:17">
      <c r="I450" s="148"/>
      <c r="Q450" s="150"/>
    </row>
    <row r="451" spans="9:17">
      <c r="I451" s="148"/>
      <c r="Q451" s="150"/>
    </row>
    <row r="452" spans="9:17">
      <c r="I452" s="148"/>
      <c r="Q452" s="150"/>
    </row>
    <row r="453" spans="9:17">
      <c r="I453" s="148"/>
      <c r="Q453" s="150"/>
    </row>
    <row r="454" spans="9:17">
      <c r="I454" s="148"/>
      <c r="Q454" s="150"/>
    </row>
    <row r="455" spans="9:17">
      <c r="I455" s="148"/>
      <c r="Q455" s="150"/>
    </row>
    <row r="456" spans="9:17">
      <c r="I456" s="148"/>
      <c r="Q456" s="150"/>
    </row>
    <row r="457" spans="9:17">
      <c r="I457" s="148"/>
      <c r="Q457" s="150"/>
    </row>
    <row r="458" spans="9:17">
      <c r="I458" s="148"/>
      <c r="Q458" s="150"/>
    </row>
    <row r="459" spans="9:17">
      <c r="I459" s="148"/>
      <c r="Q459" s="150"/>
    </row>
    <row r="460" spans="9:17">
      <c r="I460" s="148"/>
      <c r="Q460" s="150"/>
    </row>
    <row r="461" spans="9:17">
      <c r="I461" s="148"/>
      <c r="Q461" s="150"/>
    </row>
    <row r="462" spans="9:17">
      <c r="I462" s="148"/>
      <c r="Q462" s="150"/>
    </row>
    <row r="463" spans="9:17">
      <c r="I463" s="148"/>
      <c r="Q463" s="150"/>
    </row>
    <row r="464" spans="9:17">
      <c r="I464" s="148"/>
      <c r="Q464" s="150"/>
    </row>
    <row r="465" spans="9:17">
      <c r="I465" s="148"/>
      <c r="Q465" s="150"/>
    </row>
    <row r="466" spans="9:17">
      <c r="I466" s="148"/>
      <c r="Q466" s="150"/>
    </row>
    <row r="467" spans="9:17">
      <c r="I467" s="148"/>
      <c r="Q467" s="150"/>
    </row>
    <row r="468" spans="9:17">
      <c r="I468" s="148"/>
      <c r="Q468" s="150"/>
    </row>
    <row r="469" spans="9:17">
      <c r="I469" s="148"/>
      <c r="Q469" s="150"/>
    </row>
    <row r="470" spans="9:17">
      <c r="I470" s="148"/>
      <c r="Q470" s="150"/>
    </row>
    <row r="471" spans="9:17">
      <c r="I471" s="148"/>
      <c r="Q471" s="150"/>
    </row>
    <row r="472" spans="9:17">
      <c r="I472" s="148"/>
      <c r="Q472" s="150"/>
    </row>
    <row r="473" spans="9:17">
      <c r="I473" s="148"/>
      <c r="Q473" s="150"/>
    </row>
    <row r="474" spans="9:17">
      <c r="I474" s="148"/>
      <c r="Q474" s="150"/>
    </row>
    <row r="475" spans="9:17">
      <c r="I475" s="148"/>
      <c r="Q475" s="150"/>
    </row>
    <row r="476" spans="9:17">
      <c r="I476" s="148"/>
      <c r="Q476" s="150"/>
    </row>
    <row r="477" spans="9:17">
      <c r="I477" s="148"/>
      <c r="Q477" s="150"/>
    </row>
    <row r="478" spans="9:17">
      <c r="I478" s="148"/>
      <c r="Q478" s="150"/>
    </row>
    <row r="479" spans="9:17">
      <c r="I479" s="148"/>
      <c r="Q479" s="150"/>
    </row>
    <row r="480" spans="9:17">
      <c r="I480" s="148"/>
      <c r="Q480" s="150"/>
    </row>
    <row r="481" spans="9:17">
      <c r="I481" s="148"/>
      <c r="Q481" s="150"/>
    </row>
    <row r="482" spans="9:17">
      <c r="I482" s="148"/>
      <c r="Q482" s="150"/>
    </row>
    <row r="483" spans="9:17">
      <c r="I483" s="148"/>
      <c r="Q483" s="150"/>
    </row>
    <row r="484" spans="9:17">
      <c r="I484" s="148"/>
      <c r="Q484" s="150"/>
    </row>
    <row r="485" spans="9:17">
      <c r="I485" s="148"/>
      <c r="Q485" s="150"/>
    </row>
    <row r="486" spans="9:17">
      <c r="I486" s="148"/>
      <c r="Q486" s="150"/>
    </row>
    <row r="487" spans="9:17">
      <c r="I487" s="148"/>
      <c r="Q487" s="150"/>
    </row>
    <row r="488" spans="9:17">
      <c r="I488" s="148"/>
      <c r="Q488" s="150"/>
    </row>
    <row r="489" spans="9:17">
      <c r="I489" s="148"/>
      <c r="Q489" s="150"/>
    </row>
    <row r="490" spans="9:17">
      <c r="I490" s="148"/>
      <c r="Q490" s="150"/>
    </row>
    <row r="491" spans="9:17">
      <c r="I491" s="148"/>
      <c r="Q491" s="150"/>
    </row>
    <row r="492" spans="9:17">
      <c r="I492" s="148"/>
      <c r="Q492" s="150"/>
    </row>
    <row r="493" spans="9:17">
      <c r="I493" s="148"/>
      <c r="Q493" s="150"/>
    </row>
    <row r="494" spans="9:17">
      <c r="I494" s="148"/>
      <c r="Q494" s="150"/>
    </row>
    <row r="495" spans="9:17">
      <c r="I495" s="148"/>
      <c r="Q495" s="150"/>
    </row>
    <row r="496" spans="9:17">
      <c r="I496" s="148"/>
      <c r="Q496" s="150"/>
    </row>
    <row r="497" spans="9:17">
      <c r="I497" s="148"/>
      <c r="Q497" s="150"/>
    </row>
    <row r="498" spans="9:17">
      <c r="I498" s="148"/>
      <c r="Q498" s="150"/>
    </row>
    <row r="499" spans="9:17">
      <c r="I499" s="148"/>
      <c r="Q499" s="150"/>
    </row>
    <row r="500" spans="9:17">
      <c r="I500" s="148"/>
      <c r="Q500" s="150"/>
    </row>
    <row r="501" spans="9:17">
      <c r="I501" s="148"/>
      <c r="Q501" s="150"/>
    </row>
    <row r="502" spans="9:17">
      <c r="I502" s="148"/>
      <c r="Q502" s="150"/>
    </row>
    <row r="503" spans="9:17">
      <c r="I503" s="148"/>
      <c r="Q503" s="150"/>
    </row>
    <row r="504" spans="9:17">
      <c r="I504" s="148"/>
      <c r="Q504" s="150"/>
    </row>
    <row r="505" spans="9:17">
      <c r="I505" s="148"/>
      <c r="Q505" s="150"/>
    </row>
    <row r="506" spans="9:17">
      <c r="I506" s="148"/>
      <c r="Q506" s="150"/>
    </row>
    <row r="507" spans="9:17">
      <c r="I507" s="148"/>
      <c r="Q507" s="150"/>
    </row>
    <row r="508" spans="9:17">
      <c r="I508" s="148"/>
      <c r="Q508" s="150"/>
    </row>
    <row r="509" spans="9:17">
      <c r="I509" s="148"/>
      <c r="Q509" s="150"/>
    </row>
    <row r="510" spans="9:17">
      <c r="I510" s="148"/>
      <c r="Q510" s="150"/>
    </row>
    <row r="511" spans="9:17">
      <c r="I511" s="148"/>
      <c r="Q511" s="150"/>
    </row>
    <row r="512" spans="9:17">
      <c r="I512" s="148"/>
      <c r="Q512" s="150"/>
    </row>
    <row r="513" spans="9:17">
      <c r="I513" s="148"/>
      <c r="Q513" s="150"/>
    </row>
    <row r="514" spans="9:17">
      <c r="I514" s="148"/>
      <c r="Q514" s="150"/>
    </row>
    <row r="515" spans="9:17">
      <c r="I515" s="148"/>
      <c r="Q515" s="150"/>
    </row>
    <row r="516" spans="9:17">
      <c r="I516" s="148"/>
      <c r="Q516" s="150"/>
    </row>
    <row r="517" spans="9:17">
      <c r="I517" s="148"/>
      <c r="Q517" s="150"/>
    </row>
    <row r="518" spans="9:17">
      <c r="I518" s="148"/>
      <c r="Q518" s="150"/>
    </row>
    <row r="519" spans="9:17">
      <c r="I519" s="148"/>
      <c r="Q519" s="150"/>
    </row>
    <row r="520" spans="9:17">
      <c r="I520" s="148"/>
      <c r="Q520" s="150"/>
    </row>
    <row r="521" spans="9:17">
      <c r="I521" s="148"/>
      <c r="Q521" s="150"/>
    </row>
    <row r="522" spans="9:17">
      <c r="I522" s="148"/>
      <c r="Q522" s="150"/>
    </row>
    <row r="523" spans="9:17">
      <c r="I523" s="148"/>
      <c r="Q523" s="150"/>
    </row>
    <row r="524" spans="9:17">
      <c r="I524" s="148"/>
      <c r="Q524" s="150"/>
    </row>
    <row r="525" spans="9:17">
      <c r="I525" s="148"/>
      <c r="Q525" s="150"/>
    </row>
    <row r="526" spans="9:17">
      <c r="I526" s="148"/>
      <c r="Q526" s="150"/>
    </row>
    <row r="527" spans="9:17">
      <c r="I527" s="148"/>
      <c r="Q527" s="150"/>
    </row>
    <row r="528" spans="9:17">
      <c r="I528" s="148"/>
      <c r="Q528" s="150"/>
    </row>
    <row r="529" spans="9:17">
      <c r="I529" s="148"/>
      <c r="Q529" s="150"/>
    </row>
    <row r="530" spans="9:17">
      <c r="I530" s="148"/>
      <c r="Q530" s="150"/>
    </row>
    <row r="531" spans="9:17">
      <c r="I531" s="148"/>
      <c r="Q531" s="150"/>
    </row>
    <row r="532" spans="9:17">
      <c r="I532" s="148"/>
      <c r="Q532" s="150"/>
    </row>
    <row r="533" spans="9:17">
      <c r="I533" s="148"/>
      <c r="Q533" s="150"/>
    </row>
    <row r="534" spans="9:17">
      <c r="I534" s="148"/>
      <c r="Q534" s="150"/>
    </row>
    <row r="535" spans="9:17">
      <c r="I535" s="148"/>
      <c r="Q535" s="150"/>
    </row>
    <row r="536" spans="9:17">
      <c r="I536" s="148"/>
      <c r="Q536" s="150"/>
    </row>
    <row r="537" spans="9:17">
      <c r="I537" s="148"/>
      <c r="Q537" s="150"/>
    </row>
    <row r="538" spans="9:17">
      <c r="I538" s="148"/>
      <c r="Q538" s="150"/>
    </row>
    <row r="539" spans="9:17">
      <c r="I539" s="148"/>
      <c r="Q539" s="150"/>
    </row>
    <row r="540" spans="9:17">
      <c r="I540" s="148"/>
      <c r="Q540" s="150"/>
    </row>
    <row r="541" spans="9:17">
      <c r="I541" s="148"/>
      <c r="Q541" s="150"/>
    </row>
    <row r="542" spans="9:17">
      <c r="I542" s="148"/>
      <c r="Q542" s="150"/>
    </row>
    <row r="543" spans="9:17">
      <c r="I543" s="148"/>
      <c r="Q543" s="150"/>
    </row>
    <row r="544" spans="9:17">
      <c r="I544" s="148"/>
      <c r="Q544" s="150"/>
    </row>
    <row r="545" spans="9:17">
      <c r="I545" s="148"/>
      <c r="Q545" s="150"/>
    </row>
    <row r="546" spans="9:17">
      <c r="I546" s="148"/>
      <c r="Q546" s="150"/>
    </row>
    <row r="547" spans="9:17">
      <c r="I547" s="148"/>
      <c r="Q547" s="150"/>
    </row>
    <row r="548" spans="9:17">
      <c r="I548" s="148"/>
      <c r="Q548" s="150"/>
    </row>
    <row r="549" spans="9:17">
      <c r="I549" s="148"/>
      <c r="Q549" s="150"/>
    </row>
    <row r="550" spans="9:17">
      <c r="I550" s="148"/>
      <c r="Q550" s="150"/>
    </row>
    <row r="551" spans="9:17">
      <c r="I551" s="148"/>
      <c r="Q551" s="150"/>
    </row>
    <row r="552" spans="9:17">
      <c r="I552" s="148"/>
      <c r="Q552" s="150"/>
    </row>
    <row r="553" spans="9:17">
      <c r="I553" s="148"/>
      <c r="Q553" s="150"/>
    </row>
    <row r="554" spans="9:17">
      <c r="I554" s="148"/>
      <c r="Q554" s="150"/>
    </row>
    <row r="555" spans="9:17">
      <c r="I555" s="148"/>
      <c r="Q555" s="150"/>
    </row>
    <row r="556" spans="9:17">
      <c r="I556" s="148"/>
      <c r="Q556" s="150"/>
    </row>
    <row r="557" spans="9:17">
      <c r="I557" s="148"/>
      <c r="Q557" s="150"/>
    </row>
    <row r="558" spans="9:17">
      <c r="I558" s="148"/>
      <c r="Q558" s="150"/>
    </row>
    <row r="559" spans="9:17">
      <c r="I559" s="148"/>
      <c r="Q559" s="150"/>
    </row>
    <row r="560" spans="9:17">
      <c r="I560" s="148"/>
      <c r="Q560" s="150"/>
    </row>
    <row r="561" spans="9:17">
      <c r="I561" s="148"/>
      <c r="Q561" s="150"/>
    </row>
    <row r="562" spans="9:17">
      <c r="I562" s="148"/>
      <c r="Q562" s="150"/>
    </row>
    <row r="563" spans="9:17">
      <c r="I563" s="148"/>
      <c r="Q563" s="150"/>
    </row>
    <row r="564" spans="9:17">
      <c r="I564" s="148"/>
      <c r="Q564" s="150"/>
    </row>
    <row r="565" spans="9:17">
      <c r="I565" s="148"/>
      <c r="Q565" s="150"/>
    </row>
    <row r="566" spans="9:17">
      <c r="I566" s="148"/>
      <c r="Q566" s="150"/>
    </row>
    <row r="567" spans="9:17">
      <c r="I567" s="148"/>
      <c r="Q567" s="150"/>
    </row>
    <row r="568" spans="9:17">
      <c r="I568" s="148"/>
      <c r="Q568" s="150"/>
    </row>
    <row r="569" spans="9:17">
      <c r="I569" s="148"/>
      <c r="Q569" s="150"/>
    </row>
    <row r="570" spans="9:17">
      <c r="I570" s="148"/>
      <c r="Q570" s="150"/>
    </row>
    <row r="571" spans="9:17">
      <c r="I571" s="148"/>
      <c r="Q571" s="150"/>
    </row>
    <row r="572" spans="9:17">
      <c r="I572" s="148"/>
      <c r="Q572" s="150"/>
    </row>
    <row r="573" spans="9:17">
      <c r="I573" s="148"/>
      <c r="Q573" s="150"/>
    </row>
    <row r="574" spans="9:17">
      <c r="I574" s="148"/>
      <c r="Q574" s="150"/>
    </row>
    <row r="575" spans="9:17">
      <c r="I575" s="148"/>
      <c r="Q575" s="150"/>
    </row>
    <row r="576" spans="9:17">
      <c r="I576" s="148"/>
      <c r="Q576" s="150"/>
    </row>
    <row r="577" spans="9:17">
      <c r="I577" s="148"/>
      <c r="Q577" s="150"/>
    </row>
    <row r="578" spans="9:17">
      <c r="I578" s="148"/>
      <c r="Q578" s="150"/>
    </row>
    <row r="579" spans="9:17">
      <c r="I579" s="148"/>
      <c r="Q579" s="150"/>
    </row>
    <row r="580" spans="9:17">
      <c r="I580" s="148"/>
      <c r="Q580" s="150"/>
    </row>
    <row r="581" spans="9:17">
      <c r="I581" s="148"/>
      <c r="Q581" s="150"/>
    </row>
    <row r="582" spans="9:17">
      <c r="I582" s="148"/>
      <c r="Q582" s="150"/>
    </row>
    <row r="583" spans="9:17">
      <c r="I583" s="148"/>
      <c r="Q583" s="150"/>
    </row>
    <row r="584" spans="9:17">
      <c r="I584" s="148"/>
      <c r="Q584" s="150"/>
    </row>
    <row r="585" spans="9:17">
      <c r="I585" s="148"/>
      <c r="Q585" s="150"/>
    </row>
    <row r="586" spans="9:17">
      <c r="I586" s="148"/>
      <c r="Q586" s="150"/>
    </row>
    <row r="587" spans="9:17">
      <c r="I587" s="148"/>
      <c r="Q587" s="150"/>
    </row>
    <row r="588" spans="9:17">
      <c r="I588" s="148"/>
      <c r="Q588" s="150"/>
    </row>
    <row r="589" spans="9:17">
      <c r="I589" s="148"/>
      <c r="Q589" s="150"/>
    </row>
    <row r="590" spans="9:17">
      <c r="I590" s="148"/>
      <c r="Q590" s="150"/>
    </row>
    <row r="591" spans="9:17">
      <c r="I591" s="148"/>
      <c r="Q591" s="150"/>
    </row>
    <row r="592" spans="9:17">
      <c r="I592" s="148"/>
      <c r="Q592" s="150"/>
    </row>
    <row r="593" spans="9:17">
      <c r="I593" s="148"/>
      <c r="Q593" s="150"/>
    </row>
    <row r="594" spans="9:17">
      <c r="I594" s="148"/>
      <c r="Q594" s="150"/>
    </row>
    <row r="595" spans="9:17">
      <c r="I595" s="148"/>
      <c r="Q595" s="150"/>
    </row>
    <row r="596" spans="9:17">
      <c r="I596" s="148"/>
      <c r="Q596" s="150"/>
    </row>
    <row r="597" spans="9:17">
      <c r="I597" s="148"/>
      <c r="Q597" s="150"/>
    </row>
    <row r="598" spans="9:17">
      <c r="I598" s="148"/>
      <c r="Q598" s="150"/>
    </row>
    <row r="599" spans="9:17">
      <c r="I599" s="148"/>
      <c r="Q599" s="150"/>
    </row>
    <row r="600" spans="9:17">
      <c r="I600" s="148"/>
      <c r="Q600" s="150"/>
    </row>
    <row r="601" spans="9:17">
      <c r="I601" s="148"/>
      <c r="Q601" s="150"/>
    </row>
    <row r="602" spans="9:17">
      <c r="I602" s="148"/>
      <c r="Q602" s="150"/>
    </row>
    <row r="603" spans="9:17">
      <c r="I603" s="148"/>
      <c r="Q603" s="150"/>
    </row>
    <row r="604" spans="9:17">
      <c r="I604" s="148"/>
      <c r="Q604" s="150"/>
    </row>
    <row r="605" spans="9:17">
      <c r="I605" s="148"/>
      <c r="Q605" s="150"/>
    </row>
    <row r="606" spans="9:17">
      <c r="I606" s="148"/>
      <c r="Q606" s="150"/>
    </row>
    <row r="607" spans="9:17">
      <c r="I607" s="148"/>
      <c r="Q607" s="150"/>
    </row>
    <row r="608" spans="9:17">
      <c r="I608" s="148"/>
      <c r="Q608" s="150"/>
    </row>
    <row r="609" spans="9:17">
      <c r="I609" s="148"/>
      <c r="Q609" s="150"/>
    </row>
    <row r="610" spans="9:17">
      <c r="I610" s="148"/>
      <c r="Q610" s="150"/>
    </row>
    <row r="611" spans="9:17">
      <c r="I611" s="148"/>
      <c r="Q611" s="150"/>
    </row>
    <row r="612" spans="9:17">
      <c r="I612" s="148"/>
      <c r="Q612" s="150"/>
    </row>
    <row r="613" spans="9:17">
      <c r="I613" s="148"/>
      <c r="Q613" s="150"/>
    </row>
    <row r="614" spans="9:17">
      <c r="I614" s="148"/>
      <c r="Q614" s="150"/>
    </row>
    <row r="615" spans="9:17">
      <c r="I615" s="148"/>
      <c r="Q615" s="150"/>
    </row>
    <row r="616" spans="9:17">
      <c r="I616" s="148"/>
      <c r="Q616" s="150"/>
    </row>
    <row r="617" spans="9:17">
      <c r="I617" s="148"/>
      <c r="Q617" s="150"/>
    </row>
    <row r="618" spans="9:17">
      <c r="I618" s="148"/>
      <c r="Q618" s="150"/>
    </row>
    <row r="619" spans="9:17">
      <c r="I619" s="148"/>
      <c r="Q619" s="150"/>
    </row>
    <row r="620" spans="9:17">
      <c r="I620" s="148"/>
      <c r="Q620" s="150"/>
    </row>
    <row r="621" spans="9:17">
      <c r="I621" s="148"/>
      <c r="Q621" s="150"/>
    </row>
    <row r="622" spans="9:17">
      <c r="I622" s="148"/>
      <c r="Q622" s="150"/>
    </row>
    <row r="623" spans="9:17">
      <c r="I623" s="148"/>
      <c r="Q623" s="150"/>
    </row>
    <row r="624" spans="9:17">
      <c r="I624" s="148"/>
      <c r="Q624" s="150"/>
    </row>
    <row r="625" spans="9:17">
      <c r="I625" s="148"/>
      <c r="Q625" s="150"/>
    </row>
    <row r="626" spans="9:17">
      <c r="I626" s="148"/>
      <c r="Q626" s="150"/>
    </row>
    <row r="627" spans="9:17">
      <c r="I627" s="148"/>
      <c r="Q627" s="150"/>
    </row>
    <row r="628" spans="9:17">
      <c r="I628" s="148"/>
      <c r="Q628" s="150"/>
    </row>
    <row r="629" spans="9:17">
      <c r="I629" s="148"/>
      <c r="Q629" s="150"/>
    </row>
    <row r="630" spans="9:17">
      <c r="I630" s="148"/>
      <c r="Q630" s="150"/>
    </row>
    <row r="631" spans="9:17">
      <c r="I631" s="148"/>
      <c r="Q631" s="150"/>
    </row>
    <row r="632" spans="9:17">
      <c r="I632" s="148"/>
      <c r="Q632" s="150"/>
    </row>
    <row r="633" spans="9:17">
      <c r="I633" s="148"/>
      <c r="Q633" s="150"/>
    </row>
    <row r="634" spans="9:17">
      <c r="I634" s="148"/>
      <c r="Q634" s="150"/>
    </row>
    <row r="635" spans="9:17">
      <c r="I635" s="148"/>
      <c r="Q635" s="150"/>
    </row>
    <row r="636" spans="9:17">
      <c r="I636" s="148"/>
      <c r="Q636" s="150"/>
    </row>
    <row r="637" spans="9:17">
      <c r="I637" s="148"/>
      <c r="Q637" s="150"/>
    </row>
    <row r="638" spans="9:17">
      <c r="I638" s="148"/>
      <c r="Q638" s="150"/>
    </row>
    <row r="639" spans="9:17">
      <c r="I639" s="148"/>
      <c r="Q639" s="150"/>
    </row>
    <row r="640" spans="9:17">
      <c r="I640" s="148"/>
      <c r="Q640" s="150"/>
    </row>
    <row r="641" spans="9:17">
      <c r="I641" s="148"/>
      <c r="Q641" s="150"/>
    </row>
    <row r="642" spans="9:17">
      <c r="I642" s="148"/>
      <c r="Q642" s="150"/>
    </row>
    <row r="643" spans="9:17">
      <c r="I643" s="148"/>
      <c r="Q643" s="150"/>
    </row>
    <row r="644" spans="9:17">
      <c r="I644" s="148"/>
      <c r="Q644" s="150"/>
    </row>
    <row r="645" spans="9:17">
      <c r="I645" s="148"/>
      <c r="Q645" s="150"/>
    </row>
    <row r="646" spans="9:17">
      <c r="I646" s="148"/>
      <c r="Q646" s="150"/>
    </row>
    <row r="647" spans="9:17">
      <c r="I647" s="148"/>
      <c r="Q647" s="150"/>
    </row>
    <row r="648" spans="9:17">
      <c r="I648" s="148"/>
      <c r="Q648" s="150"/>
    </row>
    <row r="649" spans="9:17">
      <c r="I649" s="148"/>
      <c r="Q649" s="150"/>
    </row>
    <row r="650" spans="9:17">
      <c r="I650" s="148"/>
      <c r="Q650" s="150"/>
    </row>
    <row r="651" spans="9:17">
      <c r="I651" s="148"/>
      <c r="Q651" s="150"/>
    </row>
    <row r="652" spans="9:17">
      <c r="I652" s="148"/>
      <c r="Q652" s="150"/>
    </row>
    <row r="653" spans="9:17">
      <c r="I653" s="148"/>
      <c r="Q653" s="150"/>
    </row>
    <row r="654" spans="9:17">
      <c r="I654" s="148"/>
      <c r="Q654" s="150"/>
    </row>
    <row r="655" spans="9:17">
      <c r="I655" s="148"/>
      <c r="Q655" s="150"/>
    </row>
    <row r="656" spans="9:17">
      <c r="I656" s="148"/>
      <c r="Q656" s="150"/>
    </row>
    <row r="657" spans="9:17">
      <c r="I657" s="148"/>
      <c r="Q657" s="150"/>
    </row>
    <row r="658" spans="9:17">
      <c r="I658" s="148"/>
      <c r="Q658" s="150"/>
    </row>
    <row r="659" spans="9:17">
      <c r="I659" s="148"/>
      <c r="Q659" s="150"/>
    </row>
    <row r="660" spans="9:17">
      <c r="I660" s="148"/>
      <c r="Q660" s="150"/>
    </row>
    <row r="661" spans="9:17">
      <c r="I661" s="148"/>
      <c r="Q661" s="150"/>
    </row>
    <row r="662" spans="9:17">
      <c r="I662" s="148"/>
      <c r="Q662" s="150"/>
    </row>
    <row r="663" spans="9:17">
      <c r="I663" s="148"/>
      <c r="Q663" s="150"/>
    </row>
    <row r="664" spans="9:17">
      <c r="I664" s="148"/>
      <c r="Q664" s="150"/>
    </row>
    <row r="665" spans="9:17">
      <c r="I665" s="148"/>
      <c r="Q665" s="150"/>
    </row>
    <row r="666" spans="9:17">
      <c r="I666" s="148"/>
      <c r="Q666" s="150"/>
    </row>
    <row r="667" spans="9:17">
      <c r="I667" s="148"/>
      <c r="Q667" s="150"/>
    </row>
    <row r="668" spans="9:17">
      <c r="I668" s="148"/>
      <c r="Q668" s="150"/>
    </row>
    <row r="669" spans="9:17">
      <c r="I669" s="148"/>
      <c r="Q669" s="150"/>
    </row>
    <row r="670" spans="9:17">
      <c r="I670" s="148"/>
      <c r="Q670" s="150"/>
    </row>
    <row r="671" spans="9:17">
      <c r="I671" s="148"/>
      <c r="Q671" s="150"/>
    </row>
    <row r="672" spans="9:17">
      <c r="I672" s="148"/>
      <c r="Q672" s="150"/>
    </row>
    <row r="673" spans="9:17">
      <c r="I673" s="148"/>
      <c r="Q673" s="150"/>
    </row>
    <row r="674" spans="9:17">
      <c r="I674" s="148"/>
      <c r="Q674" s="150"/>
    </row>
    <row r="675" spans="9:17">
      <c r="I675" s="148"/>
      <c r="Q675" s="150"/>
    </row>
    <row r="676" spans="9:17">
      <c r="I676" s="148"/>
      <c r="Q676" s="150"/>
    </row>
    <row r="677" spans="9:17">
      <c r="I677" s="148"/>
      <c r="Q677" s="150"/>
    </row>
    <row r="678" spans="9:17">
      <c r="I678" s="148"/>
      <c r="Q678" s="150"/>
    </row>
    <row r="679" spans="9:17">
      <c r="I679" s="148"/>
      <c r="Q679" s="150"/>
    </row>
    <row r="680" spans="9:17">
      <c r="I680" s="148"/>
      <c r="Q680" s="150"/>
    </row>
    <row r="681" spans="9:17">
      <c r="I681" s="148"/>
      <c r="Q681" s="150"/>
    </row>
    <row r="682" spans="9:17">
      <c r="I682" s="148"/>
      <c r="Q682" s="150"/>
    </row>
    <row r="683" spans="9:17">
      <c r="I683" s="148"/>
      <c r="Q683" s="150"/>
    </row>
    <row r="684" spans="9:17">
      <c r="I684" s="148"/>
      <c r="Q684" s="150"/>
    </row>
    <row r="685" spans="9:17">
      <c r="I685" s="148"/>
      <c r="Q685" s="150"/>
    </row>
    <row r="686" spans="9:17">
      <c r="I686" s="148"/>
      <c r="Q686" s="150"/>
    </row>
    <row r="687" spans="9:17">
      <c r="I687" s="148"/>
      <c r="Q687" s="150"/>
    </row>
    <row r="688" spans="9:17">
      <c r="I688" s="148"/>
      <c r="Q688" s="150"/>
    </row>
    <row r="689" spans="9:17">
      <c r="I689" s="148"/>
      <c r="Q689" s="150"/>
    </row>
    <row r="690" spans="9:17">
      <c r="I690" s="148"/>
      <c r="Q690" s="150"/>
    </row>
    <row r="691" spans="9:17">
      <c r="I691" s="148"/>
      <c r="Q691" s="150"/>
    </row>
    <row r="692" spans="9:17">
      <c r="I692" s="148"/>
      <c r="Q692" s="150"/>
    </row>
    <row r="693" spans="9:17">
      <c r="I693" s="148"/>
      <c r="Q693" s="150"/>
    </row>
    <row r="694" spans="9:17">
      <c r="I694" s="148"/>
      <c r="Q694" s="150"/>
    </row>
    <row r="695" spans="9:17">
      <c r="I695" s="148"/>
      <c r="Q695" s="150"/>
    </row>
    <row r="696" spans="9:17">
      <c r="I696" s="148"/>
      <c r="Q696" s="150"/>
    </row>
    <row r="697" spans="9:17">
      <c r="I697" s="148"/>
      <c r="Q697" s="150"/>
    </row>
    <row r="698" spans="9:17">
      <c r="I698" s="148"/>
      <c r="Q698" s="150"/>
    </row>
    <row r="699" spans="9:17">
      <c r="I699" s="148"/>
      <c r="Q699" s="150"/>
    </row>
    <row r="700" spans="9:17">
      <c r="I700" s="148"/>
      <c r="Q700" s="150"/>
    </row>
    <row r="701" spans="9:17">
      <c r="I701" s="148"/>
      <c r="Q701" s="150"/>
    </row>
    <row r="702" spans="9:17">
      <c r="I702" s="148"/>
      <c r="Q702" s="150"/>
    </row>
    <row r="703" spans="9:17">
      <c r="I703" s="148"/>
      <c r="Q703" s="150"/>
    </row>
    <row r="704" spans="9:17">
      <c r="I704" s="148"/>
      <c r="Q704" s="150"/>
    </row>
    <row r="705" spans="9:17">
      <c r="I705" s="148"/>
      <c r="Q705" s="150"/>
    </row>
    <row r="706" spans="9:17">
      <c r="I706" s="148"/>
      <c r="Q706" s="150"/>
    </row>
    <row r="707" spans="9:17">
      <c r="I707" s="148"/>
      <c r="Q707" s="150"/>
    </row>
    <row r="708" spans="9:17">
      <c r="I708" s="148"/>
      <c r="Q708" s="150"/>
    </row>
    <row r="709" spans="9:17">
      <c r="I709" s="148"/>
      <c r="Q709" s="150"/>
    </row>
    <row r="710" spans="9:17">
      <c r="I710" s="148"/>
      <c r="Q710" s="150"/>
    </row>
    <row r="711" spans="9:17">
      <c r="I711" s="148"/>
      <c r="Q711" s="150"/>
    </row>
    <row r="712" spans="9:17">
      <c r="I712" s="148"/>
      <c r="Q712" s="150"/>
    </row>
    <row r="713" spans="9:17">
      <c r="I713" s="148"/>
      <c r="Q713" s="150"/>
    </row>
    <row r="714" spans="9:17">
      <c r="I714" s="148"/>
      <c r="Q714" s="150"/>
    </row>
    <row r="715" spans="9:17">
      <c r="I715" s="148"/>
      <c r="Q715" s="150"/>
    </row>
    <row r="716" spans="9:17">
      <c r="I716" s="148"/>
      <c r="Q716" s="150"/>
    </row>
    <row r="717" spans="9:17">
      <c r="I717" s="148"/>
      <c r="Q717" s="150"/>
    </row>
    <row r="718" spans="9:17">
      <c r="I718" s="148"/>
      <c r="Q718" s="150"/>
    </row>
    <row r="719" spans="9:17">
      <c r="I719" s="148"/>
      <c r="Q719" s="150"/>
    </row>
    <row r="720" spans="9:17">
      <c r="I720" s="148"/>
      <c r="Q720" s="150"/>
    </row>
    <row r="721" spans="9:17">
      <c r="I721" s="148"/>
      <c r="Q721" s="150"/>
    </row>
    <row r="722" spans="9:17">
      <c r="I722" s="148"/>
      <c r="Q722" s="150"/>
    </row>
    <row r="723" spans="9:17">
      <c r="I723" s="148"/>
      <c r="Q723" s="150"/>
    </row>
    <row r="724" spans="9:17">
      <c r="I724" s="148"/>
      <c r="Q724" s="150"/>
    </row>
    <row r="725" spans="9:17">
      <c r="I725" s="148"/>
      <c r="Q725" s="150"/>
    </row>
    <row r="726" spans="9:17">
      <c r="I726" s="148"/>
      <c r="Q726" s="150"/>
    </row>
    <row r="727" spans="9:17">
      <c r="I727" s="148"/>
      <c r="Q727" s="150"/>
    </row>
    <row r="728" spans="9:17">
      <c r="I728" s="148"/>
      <c r="Q728" s="150"/>
    </row>
    <row r="729" spans="9:17">
      <c r="I729" s="148"/>
      <c r="Q729" s="150"/>
    </row>
    <row r="730" spans="9:17">
      <c r="I730" s="148"/>
      <c r="Q730" s="150"/>
    </row>
    <row r="731" spans="9:17">
      <c r="I731" s="148"/>
      <c r="Q731" s="150"/>
    </row>
    <row r="732" spans="9:17">
      <c r="I732" s="148"/>
      <c r="Q732" s="150"/>
    </row>
    <row r="733" spans="9:17">
      <c r="I733" s="148"/>
      <c r="Q733" s="150"/>
    </row>
    <row r="734" spans="9:17">
      <c r="I734" s="148"/>
      <c r="Q734" s="150"/>
    </row>
    <row r="735" spans="9:17">
      <c r="I735" s="148"/>
      <c r="Q735" s="150"/>
    </row>
    <row r="736" spans="9:17">
      <c r="I736" s="148"/>
      <c r="Q736" s="150"/>
    </row>
    <row r="737" spans="9:17">
      <c r="I737" s="148"/>
      <c r="Q737" s="150"/>
    </row>
    <row r="738" spans="9:17">
      <c r="I738" s="148"/>
      <c r="Q738" s="150"/>
    </row>
    <row r="739" spans="9:17">
      <c r="I739" s="148"/>
      <c r="Q739" s="150"/>
    </row>
    <row r="740" spans="9:17">
      <c r="I740" s="148"/>
      <c r="Q740" s="150"/>
    </row>
    <row r="741" spans="9:17">
      <c r="I741" s="148"/>
      <c r="Q741" s="150"/>
    </row>
    <row r="742" spans="9:17">
      <c r="I742" s="148"/>
      <c r="Q742" s="150"/>
    </row>
    <row r="743" spans="9:17">
      <c r="I743" s="148"/>
      <c r="Q743" s="150"/>
    </row>
    <row r="744" spans="9:17">
      <c r="I744" s="148"/>
      <c r="Q744" s="150"/>
    </row>
    <row r="745" spans="9:17">
      <c r="I745" s="148"/>
      <c r="Q745" s="150"/>
    </row>
    <row r="746" spans="9:17">
      <c r="I746" s="148"/>
      <c r="Q746" s="150"/>
    </row>
    <row r="747" spans="9:17">
      <c r="I747" s="148"/>
      <c r="Q747" s="150"/>
    </row>
    <row r="748" spans="9:17">
      <c r="I748" s="148"/>
      <c r="Q748" s="150"/>
    </row>
    <row r="749" spans="9:17">
      <c r="I749" s="148"/>
      <c r="Q749" s="150"/>
    </row>
    <row r="750" spans="9:17">
      <c r="I750" s="148"/>
      <c r="Q750" s="150"/>
    </row>
    <row r="751" spans="9:17">
      <c r="I751" s="148"/>
      <c r="Q751" s="150"/>
    </row>
    <row r="752" spans="9:17">
      <c r="I752" s="148"/>
      <c r="Q752" s="150"/>
    </row>
    <row r="753" spans="9:17">
      <c r="I753" s="148"/>
      <c r="Q753" s="150"/>
    </row>
    <row r="754" spans="9:17">
      <c r="I754" s="148"/>
      <c r="Q754" s="150"/>
    </row>
    <row r="755" spans="9:17">
      <c r="I755" s="148"/>
      <c r="Q755" s="150"/>
    </row>
    <row r="756" spans="9:17">
      <c r="I756" s="148"/>
      <c r="Q756" s="150"/>
    </row>
    <row r="757" spans="9:17">
      <c r="I757" s="148"/>
      <c r="Q757" s="150"/>
    </row>
    <row r="758" spans="9:17">
      <c r="I758" s="148"/>
      <c r="Q758" s="150"/>
    </row>
    <row r="759" spans="9:17">
      <c r="I759" s="148"/>
      <c r="Q759" s="150"/>
    </row>
    <row r="760" spans="9:17">
      <c r="I760" s="148"/>
      <c r="Q760" s="150"/>
    </row>
    <row r="761" spans="9:17">
      <c r="I761" s="148"/>
      <c r="Q761" s="150"/>
    </row>
    <row r="762" spans="9:17">
      <c r="I762" s="148"/>
      <c r="Q762" s="150"/>
    </row>
    <row r="763" spans="9:17">
      <c r="I763" s="148"/>
      <c r="Q763" s="150"/>
    </row>
    <row r="764" spans="9:17">
      <c r="I764" s="148"/>
      <c r="Q764" s="150"/>
    </row>
    <row r="765" spans="9:17">
      <c r="I765" s="148"/>
      <c r="Q765" s="150"/>
    </row>
    <row r="766" spans="9:17">
      <c r="I766" s="148"/>
      <c r="Q766" s="150"/>
    </row>
    <row r="767" spans="9:17">
      <c r="I767" s="148"/>
      <c r="Q767" s="150"/>
    </row>
    <row r="768" spans="9:17">
      <c r="I768" s="148"/>
      <c r="Q768" s="150"/>
    </row>
    <row r="769" spans="9:17">
      <c r="I769" s="148"/>
      <c r="Q769" s="150"/>
    </row>
    <row r="770" spans="9:17">
      <c r="I770" s="148"/>
      <c r="Q770" s="150"/>
    </row>
    <row r="771" spans="9:17">
      <c r="I771" s="148"/>
      <c r="Q771" s="150"/>
    </row>
    <row r="772" spans="9:17">
      <c r="I772" s="148"/>
      <c r="Q772" s="150"/>
    </row>
    <row r="773" spans="9:17">
      <c r="I773" s="148"/>
      <c r="Q773" s="150"/>
    </row>
    <row r="774" spans="9:17">
      <c r="I774" s="148"/>
      <c r="Q774" s="150"/>
    </row>
    <row r="775" spans="9:17">
      <c r="I775" s="148"/>
      <c r="Q775" s="150"/>
    </row>
    <row r="776" spans="9:17">
      <c r="I776" s="148"/>
      <c r="Q776" s="150"/>
    </row>
    <row r="777" spans="9:17">
      <c r="I777" s="148"/>
      <c r="Q777" s="150"/>
    </row>
    <row r="778" spans="9:17">
      <c r="I778" s="148"/>
      <c r="Q778" s="150"/>
    </row>
    <row r="779" spans="9:17">
      <c r="I779" s="148"/>
      <c r="Q779" s="150"/>
    </row>
    <row r="780" spans="9:17">
      <c r="I780" s="148"/>
      <c r="Q780" s="150"/>
    </row>
    <row r="781" spans="9:17">
      <c r="I781" s="148"/>
      <c r="Q781" s="150"/>
    </row>
    <row r="782" spans="9:17">
      <c r="I782" s="148"/>
      <c r="Q782" s="150"/>
    </row>
    <row r="783" spans="9:17">
      <c r="I783" s="148"/>
      <c r="Q783" s="150"/>
    </row>
    <row r="784" spans="9:17">
      <c r="I784" s="148"/>
      <c r="Q784" s="150"/>
    </row>
    <row r="785" spans="9:17">
      <c r="I785" s="148"/>
      <c r="Q785" s="150"/>
    </row>
    <row r="786" spans="9:17">
      <c r="I786" s="148"/>
      <c r="Q786" s="150"/>
    </row>
    <row r="787" spans="9:17">
      <c r="I787" s="148"/>
      <c r="Q787" s="150"/>
    </row>
    <row r="788" spans="9:17">
      <c r="I788" s="148"/>
      <c r="Q788" s="150"/>
    </row>
    <row r="789" spans="9:17">
      <c r="I789" s="148"/>
      <c r="Q789" s="150"/>
    </row>
    <row r="790" spans="9:17">
      <c r="I790" s="148"/>
      <c r="Q790" s="150"/>
    </row>
    <row r="791" spans="9:17">
      <c r="I791" s="148"/>
      <c r="Q791" s="150"/>
    </row>
    <row r="792" spans="9:17">
      <c r="I792" s="148"/>
      <c r="Q792" s="150"/>
    </row>
    <row r="793" spans="9:17">
      <c r="I793" s="148"/>
      <c r="Q793" s="150"/>
    </row>
    <row r="794" spans="9:17">
      <c r="I794" s="148"/>
      <c r="Q794" s="150"/>
    </row>
    <row r="795" spans="9:17">
      <c r="I795" s="148"/>
      <c r="Q795" s="150"/>
    </row>
    <row r="796" spans="9:17">
      <c r="I796" s="148"/>
      <c r="Q796" s="150"/>
    </row>
    <row r="797" spans="9:17">
      <c r="I797" s="148"/>
      <c r="Q797" s="150"/>
    </row>
    <row r="798" spans="9:17">
      <c r="I798" s="148"/>
      <c r="Q798" s="150"/>
    </row>
    <row r="799" spans="9:17">
      <c r="I799" s="148"/>
      <c r="Q799" s="150"/>
    </row>
    <row r="800" spans="9:17">
      <c r="I800" s="148"/>
      <c r="Q800" s="150"/>
    </row>
    <row r="801" spans="9:17">
      <c r="I801" s="148"/>
      <c r="Q801" s="150"/>
    </row>
    <row r="802" spans="9:17">
      <c r="I802" s="148"/>
      <c r="Q802" s="150"/>
    </row>
    <row r="803" spans="9:17">
      <c r="I803" s="148"/>
      <c r="Q803" s="150"/>
    </row>
    <row r="804" spans="9:17">
      <c r="I804" s="148"/>
      <c r="Q804" s="150"/>
    </row>
    <row r="805" spans="9:17">
      <c r="I805" s="148"/>
      <c r="Q805" s="150"/>
    </row>
    <row r="806" spans="9:17">
      <c r="I806" s="148"/>
      <c r="Q806" s="150"/>
    </row>
    <row r="807" spans="9:17">
      <c r="I807" s="148"/>
      <c r="Q807" s="150"/>
    </row>
    <row r="808" spans="9:17">
      <c r="I808" s="148"/>
      <c r="Q808" s="150"/>
    </row>
    <row r="809" spans="9:17">
      <c r="I809" s="148"/>
      <c r="Q809" s="150"/>
    </row>
    <row r="810" spans="9:17">
      <c r="I810" s="148"/>
      <c r="Q810" s="150"/>
    </row>
    <row r="811" spans="9:17">
      <c r="I811" s="148"/>
      <c r="Q811" s="150"/>
    </row>
    <row r="812" spans="9:17">
      <c r="I812" s="148"/>
      <c r="Q812" s="150"/>
    </row>
    <row r="813" spans="9:17">
      <c r="I813" s="148"/>
      <c r="Q813" s="150"/>
    </row>
    <row r="814" spans="9:17">
      <c r="I814" s="148"/>
      <c r="Q814" s="150"/>
    </row>
    <row r="815" spans="9:17">
      <c r="I815" s="148"/>
      <c r="Q815" s="150"/>
    </row>
    <row r="816" spans="9:17">
      <c r="I816" s="148"/>
      <c r="Q816" s="150"/>
    </row>
    <row r="817" spans="9:17">
      <c r="I817" s="148"/>
      <c r="Q817" s="150"/>
    </row>
    <row r="818" spans="9:17">
      <c r="I818" s="148"/>
      <c r="Q818" s="150"/>
    </row>
    <row r="819" spans="9:17">
      <c r="I819" s="148"/>
      <c r="Q819" s="150"/>
    </row>
    <row r="820" spans="9:17">
      <c r="I820" s="148"/>
      <c r="Q820" s="150"/>
    </row>
    <row r="821" spans="9:17">
      <c r="I821" s="148"/>
      <c r="Q821" s="150"/>
    </row>
    <row r="822" spans="9:17">
      <c r="I822" s="148"/>
      <c r="Q822" s="150"/>
    </row>
    <row r="823" spans="9:17">
      <c r="I823" s="148"/>
      <c r="Q823" s="150"/>
    </row>
    <row r="824" spans="9:17">
      <c r="I824" s="148"/>
      <c r="Q824" s="150"/>
    </row>
    <row r="825" spans="9:17">
      <c r="I825" s="148"/>
      <c r="Q825" s="150"/>
    </row>
    <row r="826" spans="9:17">
      <c r="I826" s="148"/>
      <c r="Q826" s="150"/>
    </row>
    <row r="827" spans="9:17">
      <c r="I827" s="148"/>
      <c r="Q827" s="150"/>
    </row>
    <row r="828" spans="9:17">
      <c r="I828" s="148"/>
      <c r="Q828" s="150"/>
    </row>
    <row r="829" spans="9:17">
      <c r="I829" s="148"/>
      <c r="Q829" s="150"/>
    </row>
    <row r="830" spans="9:17">
      <c r="I830" s="148"/>
      <c r="Q830" s="150"/>
    </row>
    <row r="831" spans="9:17">
      <c r="I831" s="148"/>
      <c r="Q831" s="150"/>
    </row>
    <row r="832" spans="9:17">
      <c r="I832" s="148"/>
      <c r="Q832" s="150"/>
    </row>
    <row r="833" spans="9:17">
      <c r="I833" s="148"/>
      <c r="Q833" s="150"/>
    </row>
    <row r="834" spans="9:17">
      <c r="I834" s="148"/>
      <c r="Q834" s="150"/>
    </row>
    <row r="835" spans="9:17">
      <c r="I835" s="148"/>
      <c r="Q835" s="150"/>
    </row>
    <row r="836" spans="9:17">
      <c r="I836" s="148"/>
      <c r="Q836" s="150"/>
    </row>
    <row r="837" spans="9:17">
      <c r="I837" s="148"/>
      <c r="Q837" s="150"/>
    </row>
    <row r="838" spans="9:17">
      <c r="I838" s="148"/>
      <c r="Q838" s="150"/>
    </row>
    <row r="839" spans="9:17">
      <c r="I839" s="148"/>
      <c r="Q839" s="150"/>
    </row>
    <row r="840" spans="9:17">
      <c r="I840" s="148"/>
      <c r="Q840" s="150"/>
    </row>
    <row r="841" spans="9:17">
      <c r="I841" s="148"/>
      <c r="Q841" s="150"/>
    </row>
    <row r="842" spans="9:17">
      <c r="I842" s="148"/>
      <c r="Q842" s="150"/>
    </row>
    <row r="843" spans="9:17">
      <c r="I843" s="148"/>
      <c r="Q843" s="150"/>
    </row>
    <row r="844" spans="9:17">
      <c r="I844" s="148"/>
      <c r="Q844" s="150"/>
    </row>
    <row r="845" spans="9:17">
      <c r="I845" s="148"/>
      <c r="Q845" s="150"/>
    </row>
    <row r="846" spans="9:17">
      <c r="I846" s="148"/>
      <c r="Q846" s="150"/>
    </row>
    <row r="847" spans="9:17">
      <c r="I847" s="148"/>
      <c r="Q847" s="150"/>
    </row>
    <row r="848" spans="9:17">
      <c r="I848" s="148"/>
      <c r="Q848" s="150"/>
    </row>
    <row r="849" spans="9:17">
      <c r="I849" s="148"/>
      <c r="Q849" s="150"/>
    </row>
    <row r="850" spans="9:17">
      <c r="I850" s="148"/>
      <c r="Q850" s="150"/>
    </row>
    <row r="851" spans="9:17">
      <c r="I851" s="148"/>
      <c r="Q851" s="150"/>
    </row>
    <row r="852" spans="9:17">
      <c r="I852" s="148"/>
      <c r="Q852" s="150"/>
    </row>
    <row r="853" spans="9:17">
      <c r="I853" s="148"/>
      <c r="Q853" s="150"/>
    </row>
    <row r="854" spans="9:17">
      <c r="I854" s="148"/>
      <c r="Q854" s="150"/>
    </row>
    <row r="855" spans="9:17">
      <c r="I855" s="148"/>
      <c r="Q855" s="150"/>
    </row>
    <row r="856" spans="9:17">
      <c r="I856" s="148"/>
      <c r="Q856" s="150"/>
    </row>
    <row r="857" spans="9:17">
      <c r="I857" s="148"/>
      <c r="Q857" s="150"/>
    </row>
    <row r="858" spans="9:17">
      <c r="I858" s="148"/>
      <c r="Q858" s="150"/>
    </row>
    <row r="859" spans="9:17">
      <c r="I859" s="148"/>
      <c r="Q859" s="150"/>
    </row>
    <row r="860" spans="9:17">
      <c r="I860" s="148"/>
      <c r="Q860" s="150"/>
    </row>
    <row r="861" spans="9:17">
      <c r="I861" s="148"/>
      <c r="Q861" s="150"/>
    </row>
    <row r="862" spans="9:17">
      <c r="I862" s="148"/>
      <c r="Q862" s="150"/>
    </row>
    <row r="863" spans="9:17">
      <c r="I863" s="148"/>
      <c r="Q863" s="150"/>
    </row>
    <row r="864" spans="9:17">
      <c r="I864" s="148"/>
      <c r="Q864" s="150"/>
    </row>
    <row r="865" spans="9:17">
      <c r="I865" s="148"/>
      <c r="Q865" s="150"/>
    </row>
    <row r="866" spans="9:17">
      <c r="I866" s="148"/>
      <c r="Q866" s="150"/>
    </row>
    <row r="867" spans="9:17">
      <c r="I867" s="148"/>
      <c r="Q867" s="150"/>
    </row>
    <row r="868" spans="9:17">
      <c r="I868" s="148"/>
      <c r="Q868" s="150"/>
    </row>
    <row r="869" spans="9:17">
      <c r="I869" s="148"/>
      <c r="Q869" s="150"/>
    </row>
    <row r="870" spans="9:17">
      <c r="I870" s="148"/>
      <c r="Q870" s="150"/>
    </row>
    <row r="871" spans="9:17">
      <c r="I871" s="148"/>
      <c r="Q871" s="150"/>
    </row>
    <row r="872" spans="9:17">
      <c r="I872" s="148"/>
      <c r="Q872" s="150"/>
    </row>
    <row r="873" spans="9:17">
      <c r="I873" s="148"/>
      <c r="Q873" s="150"/>
    </row>
    <row r="874" spans="9:17">
      <c r="I874" s="148"/>
      <c r="Q874" s="150"/>
    </row>
    <row r="875" spans="9:17">
      <c r="I875" s="148"/>
      <c r="Q875" s="150"/>
    </row>
    <row r="876" spans="9:17">
      <c r="I876" s="148"/>
      <c r="Q876" s="150"/>
    </row>
    <row r="877" spans="9:17">
      <c r="I877" s="148"/>
      <c r="Q877" s="150"/>
    </row>
    <row r="878" spans="9:17">
      <c r="I878" s="148"/>
      <c r="Q878" s="150"/>
    </row>
    <row r="879" spans="9:17">
      <c r="I879" s="148"/>
      <c r="Q879" s="150"/>
    </row>
    <row r="880" spans="9:17">
      <c r="I880" s="148"/>
      <c r="Q880" s="150"/>
    </row>
    <row r="881" spans="9:17">
      <c r="I881" s="148"/>
      <c r="Q881" s="150"/>
    </row>
    <row r="882" spans="9:17">
      <c r="I882" s="148"/>
      <c r="Q882" s="150"/>
    </row>
    <row r="883" spans="9:17">
      <c r="I883" s="148"/>
      <c r="Q883" s="150"/>
    </row>
    <row r="884" spans="9:17">
      <c r="I884" s="148"/>
      <c r="Q884" s="150"/>
    </row>
    <row r="885" spans="9:17">
      <c r="I885" s="148"/>
      <c r="Q885" s="150"/>
    </row>
    <row r="886" spans="9:17">
      <c r="I886" s="148"/>
      <c r="Q886" s="150"/>
    </row>
    <row r="887" spans="9:17">
      <c r="I887" s="148"/>
      <c r="Q887" s="150"/>
    </row>
    <row r="888" spans="9:17">
      <c r="I888" s="148"/>
      <c r="Q888" s="150"/>
    </row>
    <row r="889" spans="9:17">
      <c r="I889" s="148"/>
      <c r="Q889" s="150"/>
    </row>
    <row r="890" spans="9:17">
      <c r="I890" s="148"/>
      <c r="Q890" s="150"/>
    </row>
    <row r="891" spans="9:17">
      <c r="I891" s="148"/>
      <c r="Q891" s="150"/>
    </row>
    <row r="892" spans="9:17">
      <c r="I892" s="148"/>
      <c r="Q892" s="150"/>
    </row>
    <row r="893" spans="9:17">
      <c r="I893" s="148"/>
      <c r="Q893" s="150"/>
    </row>
    <row r="894" spans="9:17">
      <c r="I894" s="148"/>
      <c r="Q894" s="150"/>
    </row>
    <row r="895" spans="9:17">
      <c r="I895" s="148"/>
      <c r="Q895" s="150"/>
    </row>
    <row r="896" spans="9:17">
      <c r="I896" s="148"/>
      <c r="Q896" s="150"/>
    </row>
    <row r="897" spans="9:17">
      <c r="I897" s="148"/>
      <c r="Q897" s="150"/>
    </row>
    <row r="898" spans="9:17">
      <c r="I898" s="148"/>
      <c r="Q898" s="150"/>
    </row>
    <row r="899" spans="9:17">
      <c r="I899" s="148"/>
      <c r="Q899" s="150"/>
    </row>
    <row r="900" spans="9:17">
      <c r="I900" s="148"/>
      <c r="Q900" s="150"/>
    </row>
    <row r="901" spans="9:17">
      <c r="I901" s="148"/>
      <c r="Q901" s="150"/>
    </row>
    <row r="902" spans="9:17">
      <c r="I902" s="148"/>
      <c r="Q902" s="150"/>
    </row>
    <row r="903" spans="9:17">
      <c r="I903" s="148"/>
      <c r="Q903" s="150"/>
    </row>
    <row r="904" spans="9:17">
      <c r="I904" s="148"/>
      <c r="Q904" s="150"/>
    </row>
    <row r="905" spans="9:17">
      <c r="I905" s="148"/>
      <c r="Q905" s="150"/>
    </row>
    <row r="906" spans="9:17">
      <c r="I906" s="148"/>
      <c r="Q906" s="150"/>
    </row>
    <row r="907" spans="9:17">
      <c r="I907" s="148"/>
      <c r="Q907" s="150"/>
    </row>
    <row r="908" spans="9:17">
      <c r="I908" s="148"/>
      <c r="Q908" s="150"/>
    </row>
    <row r="909" spans="9:17">
      <c r="I909" s="148"/>
      <c r="Q909" s="150"/>
    </row>
    <row r="910" spans="9:17">
      <c r="I910" s="148"/>
      <c r="Q910" s="150"/>
    </row>
    <row r="911" spans="9:17">
      <c r="I911" s="148"/>
      <c r="Q911" s="150"/>
    </row>
    <row r="912" spans="9:17">
      <c r="I912" s="148"/>
      <c r="Q912" s="150"/>
    </row>
    <row r="913" spans="9:17">
      <c r="I913" s="148"/>
      <c r="Q913" s="150"/>
    </row>
    <row r="914" spans="9:17">
      <c r="I914" s="148"/>
      <c r="Q914" s="150"/>
    </row>
    <row r="915" spans="9:17">
      <c r="I915" s="148"/>
      <c r="Q915" s="150"/>
    </row>
    <row r="916" spans="9:17">
      <c r="I916" s="148"/>
      <c r="Q916" s="150"/>
    </row>
    <row r="917" spans="9:17">
      <c r="I917" s="148"/>
      <c r="Q917" s="150"/>
    </row>
    <row r="918" spans="9:17">
      <c r="I918" s="148"/>
      <c r="Q918" s="150"/>
    </row>
    <row r="919" spans="9:17">
      <c r="I919" s="148"/>
      <c r="Q919" s="150"/>
    </row>
    <row r="920" spans="9:17">
      <c r="I920" s="148"/>
      <c r="Q920" s="150"/>
    </row>
    <row r="921" spans="9:17">
      <c r="I921" s="148"/>
      <c r="Q921" s="150"/>
    </row>
    <row r="922" spans="9:17">
      <c r="I922" s="148"/>
      <c r="Q922" s="150"/>
    </row>
    <row r="923" spans="9:17">
      <c r="I923" s="148"/>
      <c r="Q923" s="150"/>
    </row>
    <row r="924" spans="9:17">
      <c r="I924" s="148"/>
      <c r="Q924" s="150"/>
    </row>
    <row r="925" spans="9:17">
      <c r="I925" s="148"/>
      <c r="Q925" s="150"/>
    </row>
    <row r="926" spans="9:17">
      <c r="I926" s="148"/>
      <c r="Q926" s="150"/>
    </row>
    <row r="927" spans="9:17">
      <c r="I927" s="148"/>
      <c r="Q927" s="150"/>
    </row>
    <row r="928" spans="9:17">
      <c r="I928" s="148"/>
      <c r="Q928" s="150"/>
    </row>
    <row r="929" spans="9:17">
      <c r="I929" s="148"/>
      <c r="Q929" s="150"/>
    </row>
    <row r="930" spans="9:17">
      <c r="I930" s="148"/>
      <c r="Q930" s="150"/>
    </row>
    <row r="931" spans="9:17">
      <c r="I931" s="148"/>
      <c r="Q931" s="150"/>
    </row>
    <row r="932" spans="9:17">
      <c r="I932" s="148"/>
      <c r="Q932" s="150"/>
    </row>
    <row r="933" spans="9:17">
      <c r="I933" s="148"/>
      <c r="Q933" s="150"/>
    </row>
    <row r="934" spans="9:17">
      <c r="I934" s="148"/>
      <c r="Q934" s="150"/>
    </row>
    <row r="935" spans="9:17">
      <c r="I935" s="148"/>
      <c r="Q935" s="150"/>
    </row>
    <row r="936" spans="9:17">
      <c r="I936" s="148"/>
      <c r="Q936" s="150"/>
    </row>
    <row r="937" spans="9:17">
      <c r="I937" s="148"/>
      <c r="Q937" s="150"/>
    </row>
    <row r="938" spans="9:17">
      <c r="I938" s="148"/>
      <c r="Q938" s="150"/>
    </row>
    <row r="939" spans="9:17">
      <c r="I939" s="148"/>
      <c r="Q939" s="150"/>
    </row>
    <row r="940" spans="9:17">
      <c r="I940" s="148"/>
      <c r="Q940" s="150"/>
    </row>
    <row r="941" spans="9:17">
      <c r="I941" s="148"/>
      <c r="Q941" s="150"/>
    </row>
    <row r="942" spans="9:17">
      <c r="I942" s="148"/>
      <c r="Q942" s="150"/>
    </row>
    <row r="943" spans="9:17">
      <c r="I943" s="148"/>
      <c r="Q943" s="150"/>
    </row>
    <row r="944" spans="9:17">
      <c r="I944" s="148"/>
      <c r="Q944" s="150"/>
    </row>
    <row r="945" spans="9:17">
      <c r="I945" s="148"/>
      <c r="Q945" s="150"/>
    </row>
    <row r="946" spans="9:17">
      <c r="I946" s="148"/>
      <c r="Q946" s="150"/>
    </row>
    <row r="947" spans="9:17">
      <c r="I947" s="148"/>
      <c r="Q947" s="150"/>
    </row>
    <row r="948" spans="9:17">
      <c r="I948" s="148"/>
      <c r="Q948" s="150"/>
    </row>
    <row r="949" spans="9:17">
      <c r="I949" s="148"/>
      <c r="Q949" s="150"/>
    </row>
    <row r="950" spans="9:17">
      <c r="I950" s="148"/>
      <c r="Q950" s="150"/>
    </row>
    <row r="951" spans="9:17">
      <c r="I951" s="148"/>
      <c r="Q951" s="150"/>
    </row>
    <row r="952" spans="9:17">
      <c r="I952" s="148"/>
      <c r="Q952" s="150"/>
    </row>
    <row r="953" spans="9:17">
      <c r="I953" s="148"/>
      <c r="Q953" s="150"/>
    </row>
    <row r="954" spans="9:17">
      <c r="I954" s="148"/>
      <c r="Q954" s="150"/>
    </row>
    <row r="955" spans="9:17">
      <c r="I955" s="148"/>
      <c r="Q955" s="150"/>
    </row>
    <row r="956" spans="9:17">
      <c r="I956" s="148"/>
      <c r="Q956" s="150"/>
    </row>
    <row r="957" spans="9:17">
      <c r="I957" s="148"/>
      <c r="Q957" s="150"/>
    </row>
    <row r="958" spans="9:17">
      <c r="I958" s="148"/>
      <c r="Q958" s="150"/>
    </row>
    <row r="959" spans="9:17">
      <c r="I959" s="148"/>
      <c r="Q959" s="150"/>
    </row>
    <row r="960" spans="9:17">
      <c r="I960" s="148"/>
      <c r="Q960" s="150"/>
    </row>
    <row r="961" spans="9:17">
      <c r="I961" s="148"/>
      <c r="Q961" s="150"/>
    </row>
    <row r="962" spans="9:17">
      <c r="I962" s="148"/>
      <c r="Q962" s="150"/>
    </row>
    <row r="963" spans="9:17">
      <c r="I963" s="148"/>
      <c r="Q963" s="150"/>
    </row>
    <row r="964" spans="9:17">
      <c r="I964" s="148"/>
      <c r="Q964" s="150"/>
    </row>
    <row r="965" spans="9:17">
      <c r="I965" s="148"/>
      <c r="Q965" s="150"/>
    </row>
    <row r="966" spans="9:17">
      <c r="I966" s="148"/>
      <c r="Q966" s="150"/>
    </row>
    <row r="967" spans="9:17">
      <c r="I967" s="148"/>
      <c r="Q967" s="150"/>
    </row>
    <row r="968" spans="9:17">
      <c r="I968" s="148"/>
      <c r="Q968" s="150"/>
    </row>
    <row r="969" spans="9:17">
      <c r="I969" s="148"/>
      <c r="Q969" s="150"/>
    </row>
    <row r="970" spans="9:17">
      <c r="I970" s="148"/>
      <c r="Q970" s="150"/>
    </row>
    <row r="971" spans="9:17">
      <c r="I971" s="148"/>
      <c r="Q971" s="150"/>
    </row>
    <row r="972" spans="9:17">
      <c r="I972" s="148"/>
      <c r="Q972" s="150"/>
    </row>
    <row r="973" spans="9:17">
      <c r="I973" s="148"/>
      <c r="Q973" s="150"/>
    </row>
    <row r="974" spans="9:17">
      <c r="I974" s="148"/>
      <c r="Q974" s="150"/>
    </row>
    <row r="975" spans="9:17">
      <c r="I975" s="148"/>
      <c r="Q975" s="150"/>
    </row>
    <row r="976" spans="9:17">
      <c r="I976" s="148"/>
      <c r="Q976" s="150"/>
    </row>
    <row r="977" spans="9:17">
      <c r="I977" s="148"/>
      <c r="Q977" s="150"/>
    </row>
    <row r="978" spans="9:17">
      <c r="I978" s="148"/>
      <c r="Q978" s="150"/>
    </row>
    <row r="979" spans="9:17">
      <c r="I979" s="148"/>
      <c r="Q979" s="150"/>
    </row>
    <row r="980" spans="9:17">
      <c r="I980" s="148"/>
      <c r="Q980" s="150"/>
    </row>
    <row r="981" spans="9:17">
      <c r="I981" s="148"/>
      <c r="Q981" s="150"/>
    </row>
    <row r="982" spans="9:17">
      <c r="I982" s="148"/>
      <c r="Q982" s="150"/>
    </row>
    <row r="983" spans="9:17">
      <c r="I983" s="148"/>
      <c r="Q983" s="150"/>
    </row>
    <row r="984" spans="9:17">
      <c r="I984" s="148"/>
      <c r="Q984" s="150"/>
    </row>
    <row r="985" spans="9:17">
      <c r="I985" s="148"/>
      <c r="Q985" s="150"/>
    </row>
    <row r="986" spans="9:17">
      <c r="I986" s="148"/>
      <c r="Q986" s="150"/>
    </row>
    <row r="987" spans="9:17">
      <c r="I987" s="148"/>
      <c r="Q987" s="150"/>
    </row>
    <row r="988" spans="9:17">
      <c r="I988" s="148"/>
      <c r="Q988" s="150"/>
    </row>
    <row r="989" spans="9:17">
      <c r="I989" s="148"/>
      <c r="Q989" s="150"/>
    </row>
    <row r="990" spans="9:17">
      <c r="I990" s="148"/>
      <c r="Q990" s="150"/>
    </row>
    <row r="991" spans="9:17">
      <c r="I991" s="148"/>
      <c r="Q991" s="150"/>
    </row>
    <row r="992" spans="9:17">
      <c r="I992" s="148"/>
      <c r="Q992" s="150"/>
    </row>
    <row r="993" spans="9:17">
      <c r="I993" s="148"/>
      <c r="Q993" s="150"/>
    </row>
    <row r="994" spans="9:17">
      <c r="I994" s="148"/>
      <c r="Q994" s="150"/>
    </row>
    <row r="995" spans="9:17">
      <c r="I995" s="148"/>
      <c r="Q995" s="150"/>
    </row>
    <row r="996" spans="9:17">
      <c r="I996" s="148"/>
      <c r="Q996" s="150"/>
    </row>
    <row r="997" spans="9:17">
      <c r="I997" s="148"/>
      <c r="Q997" s="150"/>
    </row>
    <row r="998" spans="9:17">
      <c r="I998" s="148"/>
      <c r="Q998" s="150"/>
    </row>
    <row r="999" spans="9:17">
      <c r="I999" s="148"/>
      <c r="Q999" s="150"/>
    </row>
    <row r="1000" spans="9:17">
      <c r="I1000" s="148"/>
      <c r="Q1000" s="150"/>
    </row>
    <row r="1001" spans="9:17">
      <c r="I1001" s="148"/>
      <c r="Q1001" s="150"/>
    </row>
    <row r="1002" spans="9:17">
      <c r="I1002" s="148"/>
      <c r="Q1002" s="150"/>
    </row>
    <row r="1003" spans="9:17">
      <c r="I1003" s="148"/>
      <c r="Q1003" s="150"/>
    </row>
    <row r="1004" spans="9:17">
      <c r="I1004" s="148"/>
      <c r="Q1004" s="150"/>
    </row>
    <row r="1005" spans="9:17">
      <c r="I1005" s="148"/>
      <c r="Q1005" s="150"/>
    </row>
  </sheetData>
  <sheetProtection formatColumns="0" autoFilter="0"/>
  <sortState xmlns:xlrd2="http://schemas.microsoft.com/office/spreadsheetml/2017/richdata2" ref="DI3:DT6">
    <sortCondition ref="DJ2:DJ6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2D570-04E4-44C3-A896-5A86D6F6D4AB}">
  <sheetPr codeName="Sheet25"/>
  <dimension ref="A1:AA23"/>
  <sheetViews>
    <sheetView showGridLines="0" zoomScaleNormal="100" workbookViewId="0">
      <selection activeCell="G22" sqref="G22"/>
    </sheetView>
  </sheetViews>
  <sheetFormatPr defaultColWidth="0" defaultRowHeight="11.25" customHeight="1" zeroHeight="1"/>
  <cols>
    <col min="1" max="1" width="4.33203125" style="276" customWidth="1"/>
    <col min="2" max="2" width="22.83203125" style="120" customWidth="1"/>
    <col min="3" max="3" width="11.33203125" style="120" customWidth="1"/>
    <col min="4" max="4" width="20.6640625" style="120" customWidth="1"/>
    <col min="5" max="5" width="19.83203125" style="120" customWidth="1"/>
    <col min="6" max="8" width="21" style="120" customWidth="1"/>
    <col min="9" max="9" width="4.33203125" style="120" customWidth="1"/>
    <col min="10" max="12" width="22.83203125" style="120" customWidth="1"/>
    <col min="13" max="13" width="4.33203125" style="120" customWidth="1"/>
    <col min="14" max="25" width="9.33203125" style="120" hidden="1" customWidth="1"/>
    <col min="26" max="26" width="17" style="120" hidden="1" customWidth="1"/>
    <col min="27" max="27" width="0" style="120" hidden="1" customWidth="1"/>
    <col min="28" max="16384" width="9.33203125" style="120" hidden="1"/>
  </cols>
  <sheetData>
    <row r="1" spans="2:12" s="275" customFormat="1" ht="37.5" customHeight="1"/>
    <row r="2" spans="2:12">
      <c r="L2" s="122">
        <f>Trans_as_of</f>
        <v>45716</v>
      </c>
    </row>
    <row r="3" spans="2:12" ht="15">
      <c r="B3" s="328" t="s">
        <v>588</v>
      </c>
      <c r="C3" s="329"/>
      <c r="D3" s="329"/>
      <c r="E3" s="329"/>
      <c r="F3" s="329"/>
      <c r="G3" s="329"/>
      <c r="H3" s="330"/>
      <c r="J3" s="328" t="s">
        <v>589</v>
      </c>
      <c r="K3" s="329"/>
      <c r="L3" s="330"/>
    </row>
    <row r="4" spans="2:12" ht="12" thickBot="1">
      <c r="B4" s="6" t="s">
        <v>22</v>
      </c>
      <c r="C4" s="10" t="s">
        <v>146</v>
      </c>
      <c r="D4" s="10" t="s">
        <v>590</v>
      </c>
      <c r="E4" s="10" t="s">
        <v>591</v>
      </c>
      <c r="F4" s="8" t="s">
        <v>592</v>
      </c>
      <c r="G4" s="277" t="s">
        <v>593</v>
      </c>
      <c r="H4" s="9" t="s">
        <v>594</v>
      </c>
      <c r="J4" s="6" t="s">
        <v>109</v>
      </c>
      <c r="K4" s="10" t="s">
        <v>591</v>
      </c>
      <c r="L4" s="9" t="s">
        <v>593</v>
      </c>
    </row>
    <row r="5" spans="2:12">
      <c r="B5" s="44" t="s">
        <v>207</v>
      </c>
      <c r="C5" s="46" t="s">
        <v>167</v>
      </c>
      <c r="D5" s="46" t="s">
        <v>206</v>
      </c>
      <c r="E5" s="278" t="s">
        <v>595</v>
      </c>
      <c r="F5" s="11">
        <f>Summary!D21</f>
        <v>46274244.869999997</v>
      </c>
      <c r="G5" s="11">
        <f>ROUND(SUMIF('Additional Data'!$AB$1:$AB$10000,B5,'Additional Data'!$AF$1:$AF$10000),2)</f>
        <v>0</v>
      </c>
      <c r="H5" s="12">
        <f>F5+G5</f>
        <v>46274244.869999997</v>
      </c>
      <c r="J5" s="273" t="s">
        <v>168</v>
      </c>
      <c r="K5" s="279" t="s">
        <v>595</v>
      </c>
      <c r="L5" s="274">
        <f>SUMIFS('Additional Data'!$AF$1:$AF$10000,'Additional Data'!$AB$1:$AB$10000,"DDA",'Additional Data'!$AC$1:$AC$10000,J5)</f>
        <v>0</v>
      </c>
    </row>
    <row r="6" spans="2:12" ht="12" customHeight="1">
      <c r="B6" s="43" t="s">
        <v>183</v>
      </c>
      <c r="C6" s="47" t="s">
        <v>167</v>
      </c>
      <c r="D6" s="47" t="s">
        <v>182</v>
      </c>
      <c r="E6" s="280" t="s">
        <v>595</v>
      </c>
      <c r="F6" s="15">
        <f>Summary!D22</f>
        <v>9654368.2300000004</v>
      </c>
      <c r="G6" s="15">
        <f>ROUND(SUMIF('Additional Data'!$AB$1:$AB$10000,B6,'Additional Data'!$AF$1:$AF$10000),2)</f>
        <v>0</v>
      </c>
      <c r="H6" s="16">
        <f t="shared" ref="H6:H13" si="0">F6+G6</f>
        <v>9654368.2300000004</v>
      </c>
    </row>
    <row r="7" spans="2:12" ht="11.25" customHeight="1">
      <c r="B7" s="44" t="s">
        <v>221</v>
      </c>
      <c r="C7" s="48" t="s">
        <v>167</v>
      </c>
      <c r="D7" s="48" t="s">
        <v>220</v>
      </c>
      <c r="E7" s="281" t="s">
        <v>595</v>
      </c>
      <c r="F7" s="19">
        <f>Summary!D23</f>
        <v>0</v>
      </c>
      <c r="G7" s="19">
        <f>ROUND(SUMIF('Additional Data'!$AB$1:$AB$10000,B7,'Additional Data'!$AF$1:$AF$10000),2)</f>
        <v>0</v>
      </c>
      <c r="H7" s="20">
        <f t="shared" si="0"/>
        <v>0</v>
      </c>
      <c r="J7" s="328" t="s">
        <v>596</v>
      </c>
      <c r="K7" s="329"/>
      <c r="L7" s="330"/>
    </row>
    <row r="8" spans="2:12" ht="11.25" customHeight="1" thickBot="1">
      <c r="B8" s="43" t="s">
        <v>249</v>
      </c>
      <c r="C8" s="47" t="s">
        <v>167</v>
      </c>
      <c r="D8" s="47" t="s">
        <v>248</v>
      </c>
      <c r="E8" s="280" t="s">
        <v>595</v>
      </c>
      <c r="F8" s="15">
        <f>Summary!D24</f>
        <v>0</v>
      </c>
      <c r="G8" s="15">
        <f>ROUND(SUMIF('Additional Data'!$AB$1:$AB$10000,B8,'Additional Data'!$AF$1:$AF$10000),2)</f>
        <v>0</v>
      </c>
      <c r="H8" s="16">
        <f t="shared" si="0"/>
        <v>0</v>
      </c>
      <c r="J8" s="6" t="s">
        <v>109</v>
      </c>
      <c r="K8" s="10" t="s">
        <v>591</v>
      </c>
      <c r="L8" s="9" t="s">
        <v>597</v>
      </c>
    </row>
    <row r="9" spans="2:12">
      <c r="B9" s="44" t="s">
        <v>239</v>
      </c>
      <c r="C9" s="48" t="s">
        <v>167</v>
      </c>
      <c r="D9" s="48" t="s">
        <v>238</v>
      </c>
      <c r="E9" s="281" t="s">
        <v>595</v>
      </c>
      <c r="F9" s="19">
        <f>Summary!D25</f>
        <v>0</v>
      </c>
      <c r="G9" s="19">
        <f>ROUND(SUMIF('Additional Data'!$AB$1:$AB$10000,B9,'Additional Data'!$AF$1:$AF$10000),2)</f>
        <v>0</v>
      </c>
      <c r="H9" s="20">
        <f t="shared" ref="H9:H10" si="1">F9+G9</f>
        <v>0</v>
      </c>
      <c r="J9" s="283" t="s">
        <v>168</v>
      </c>
      <c r="K9" s="279" t="s">
        <v>595</v>
      </c>
      <c r="L9" s="274">
        <f>H5+H6+H7+H8+L5</f>
        <v>55928613.099999994</v>
      </c>
    </row>
    <row r="10" spans="2:12">
      <c r="B10" s="43" t="s">
        <v>171</v>
      </c>
      <c r="C10" s="47" t="s">
        <v>167</v>
      </c>
      <c r="D10" s="47" t="s">
        <v>169</v>
      </c>
      <c r="E10" s="280" t="s">
        <v>595</v>
      </c>
      <c r="F10" s="15">
        <f>Summary!D26</f>
        <v>0</v>
      </c>
      <c r="G10" s="15">
        <f>ROUND(SUMIF('Additional Data'!$AB$1:$AB$10000,B10,'Additional Data'!$AF$1:$AF$10000),2)</f>
        <v>0</v>
      </c>
      <c r="H10" s="16">
        <f t="shared" si="1"/>
        <v>0</v>
      </c>
    </row>
    <row r="11" spans="2:12">
      <c r="B11" s="44" t="s">
        <v>289</v>
      </c>
      <c r="C11" s="48" t="s">
        <v>598</v>
      </c>
      <c r="D11" s="48" t="s">
        <v>288</v>
      </c>
      <c r="E11" s="281" t="s">
        <v>595</v>
      </c>
      <c r="F11" s="19">
        <f>Summary!D27</f>
        <v>0</v>
      </c>
      <c r="G11" s="19">
        <f>ROUND(SUMIF('Additional Data'!$AB$1:$AB$10000,B11,'Additional Data'!$AF$1:$AF$10000),2)</f>
        <v>0</v>
      </c>
      <c r="H11" s="20">
        <f t="shared" si="0"/>
        <v>0</v>
      </c>
    </row>
    <row r="12" spans="2:12">
      <c r="B12" s="43" t="s">
        <v>284</v>
      </c>
      <c r="C12" s="47" t="s">
        <v>598</v>
      </c>
      <c r="D12" s="47" t="s">
        <v>283</v>
      </c>
      <c r="E12" s="280" t="s">
        <v>595</v>
      </c>
      <c r="F12" s="15">
        <f>Summary!D28</f>
        <v>0</v>
      </c>
      <c r="G12" s="15">
        <f>ROUND(SUMIF('Additional Data'!$AB$1:$AB$10000,B12,'Additional Data'!$AF$1:$AF$10000),2)</f>
        <v>0</v>
      </c>
      <c r="H12" s="16">
        <f t="shared" si="0"/>
        <v>0</v>
      </c>
    </row>
    <row r="13" spans="2:12">
      <c r="B13" s="44" t="s">
        <v>275</v>
      </c>
      <c r="C13" s="48" t="s">
        <v>598</v>
      </c>
      <c r="D13" s="48" t="s">
        <v>274</v>
      </c>
      <c r="E13" s="281" t="s">
        <v>595</v>
      </c>
      <c r="F13" s="19">
        <f>Summary!D29</f>
        <v>0</v>
      </c>
      <c r="G13" s="19">
        <f>ROUND(SUMIF('Additional Data'!$AB$1:$AB$10000,B13,'Additional Data'!$AF$1:$AF$10000),2)</f>
        <v>0</v>
      </c>
      <c r="H13" s="20">
        <f t="shared" si="0"/>
        <v>0</v>
      </c>
    </row>
    <row r="14" spans="2:12">
      <c r="B14" s="43" t="s">
        <v>270</v>
      </c>
      <c r="C14" s="47" t="s">
        <v>599</v>
      </c>
      <c r="D14" s="47" t="s">
        <v>269</v>
      </c>
      <c r="E14" s="280" t="s">
        <v>595</v>
      </c>
      <c r="F14" s="15">
        <f>Summary!D30</f>
        <v>0</v>
      </c>
      <c r="G14" s="15">
        <f>ROUND(SUMIF('Additional Data'!$AB$1:$AB$10000,B14,'Additional Data'!$AF$1:$AF$10000),2)</f>
        <v>0</v>
      </c>
      <c r="H14" s="16">
        <f t="shared" ref="H14:H19" si="2">F14+G14</f>
        <v>0</v>
      </c>
    </row>
    <row r="15" spans="2:12">
      <c r="B15" s="44" t="s">
        <v>261</v>
      </c>
      <c r="C15" s="48" t="s">
        <v>599</v>
      </c>
      <c r="D15" s="48" t="s">
        <v>260</v>
      </c>
      <c r="E15" s="281" t="s">
        <v>595</v>
      </c>
      <c r="F15" s="19">
        <f>Summary!D31</f>
        <v>0</v>
      </c>
      <c r="G15" s="19">
        <f>ROUND(SUMIF('Additional Data'!$AB$1:$AB$10000,B15,'Additional Data'!$AF$1:$AF$10000),2)</f>
        <v>0</v>
      </c>
      <c r="H15" s="20">
        <f t="shared" si="2"/>
        <v>0</v>
      </c>
    </row>
    <row r="16" spans="2:12">
      <c r="B16" s="43" t="s">
        <v>257</v>
      </c>
      <c r="C16" s="47" t="s">
        <v>599</v>
      </c>
      <c r="D16" s="47" t="s">
        <v>255</v>
      </c>
      <c r="E16" s="280" t="s">
        <v>595</v>
      </c>
      <c r="F16" s="15">
        <f>Summary!D32</f>
        <v>0</v>
      </c>
      <c r="G16" s="15">
        <f>ROUND(SUMIF('Additional Data'!$AB$1:$AB$10000,B16,'Additional Data'!$AF$1:$AF$10000),2)</f>
        <v>0</v>
      </c>
      <c r="H16" s="16">
        <f t="shared" si="2"/>
        <v>0</v>
      </c>
    </row>
    <row r="17" spans="2:8">
      <c r="B17" s="44" t="s">
        <v>305</v>
      </c>
      <c r="C17" s="48" t="s">
        <v>600</v>
      </c>
      <c r="D17" s="48" t="s">
        <v>304</v>
      </c>
      <c r="E17" s="281" t="s">
        <v>595</v>
      </c>
      <c r="F17" s="19">
        <f>Summary!D33</f>
        <v>0</v>
      </c>
      <c r="G17" s="19">
        <f>ROUND(SUMIF('Additional Data'!$AB$1:$AB$10000,B17,'Additional Data'!$AF$1:$AF$10000),2)</f>
        <v>0</v>
      </c>
      <c r="H17" s="20">
        <f t="shared" si="2"/>
        <v>0</v>
      </c>
    </row>
    <row r="18" spans="2:8">
      <c r="B18" s="43" t="s">
        <v>300</v>
      </c>
      <c r="C18" s="47" t="s">
        <v>600</v>
      </c>
      <c r="D18" s="47" t="s">
        <v>299</v>
      </c>
      <c r="E18" s="280" t="s">
        <v>595</v>
      </c>
      <c r="F18" s="15">
        <f>Summary!D34</f>
        <v>0</v>
      </c>
      <c r="G18" s="15">
        <f>ROUND(SUMIF('Additional Data'!$AB$1:$AB$10000,B18,'Additional Data'!$AF$1:$AF$10000),2)</f>
        <v>0</v>
      </c>
      <c r="H18" s="16">
        <f t="shared" si="2"/>
        <v>0</v>
      </c>
    </row>
    <row r="19" spans="2:8">
      <c r="B19" s="44" t="s">
        <v>297</v>
      </c>
      <c r="C19" s="48" t="s">
        <v>600</v>
      </c>
      <c r="D19" s="48" t="s">
        <v>296</v>
      </c>
      <c r="E19" s="281" t="s">
        <v>595</v>
      </c>
      <c r="F19" s="19">
        <f>Summary!D35</f>
        <v>0</v>
      </c>
      <c r="G19" s="19">
        <f>ROUND(SUMIF('Additional Data'!$AB$1:$AB$10000,B19,'Additional Data'!$AF$1:$AF$10000),2)</f>
        <v>0</v>
      </c>
      <c r="H19" s="20">
        <f t="shared" si="2"/>
        <v>0</v>
      </c>
    </row>
    <row r="20" spans="2:8">
      <c r="B20" s="43" t="s">
        <v>328</v>
      </c>
      <c r="C20" s="47" t="s">
        <v>601</v>
      </c>
      <c r="D20" s="47" t="s">
        <v>327</v>
      </c>
      <c r="E20" s="280" t="s">
        <v>595</v>
      </c>
      <c r="F20" s="15">
        <f>Summary!D36</f>
        <v>0</v>
      </c>
      <c r="G20" s="15">
        <f>ROUND(SUMIF('Additional Data'!$AB$1:$AB$10000,B20,'Additional Data'!$AF$1:$AF$10000),2)</f>
        <v>0</v>
      </c>
      <c r="H20" s="16">
        <f t="shared" ref="H20:H22" si="3">F20+G20</f>
        <v>0</v>
      </c>
    </row>
    <row r="21" spans="2:8">
      <c r="B21" s="44" t="s">
        <v>321</v>
      </c>
      <c r="C21" s="48" t="s">
        <v>601</v>
      </c>
      <c r="D21" s="48" t="s">
        <v>320</v>
      </c>
      <c r="E21" s="281" t="s">
        <v>595</v>
      </c>
      <c r="F21" s="19">
        <f>Summary!D37</f>
        <v>0</v>
      </c>
      <c r="G21" s="19">
        <f>ROUND(SUMIF('Additional Data'!$AB$1:$AB$10000,B21,'Additional Data'!$AF$1:$AF$10000),2)</f>
        <v>0</v>
      </c>
      <c r="H21" s="20">
        <f t="shared" si="3"/>
        <v>0</v>
      </c>
    </row>
    <row r="22" spans="2:8" ht="11.25" customHeight="1">
      <c r="B22" s="211" t="s">
        <v>310</v>
      </c>
      <c r="C22" s="212" t="s">
        <v>601</v>
      </c>
      <c r="D22" s="212" t="s">
        <v>309</v>
      </c>
      <c r="E22" s="282" t="s">
        <v>595</v>
      </c>
      <c r="F22" s="213">
        <f>Summary!D38</f>
        <v>0</v>
      </c>
      <c r="G22" s="213">
        <f>ROUND(SUMIF('Additional Data'!$AB$1:$AB$10000,B22,'Additional Data'!$AF$1:$AF$10000),2)</f>
        <v>0</v>
      </c>
      <c r="H22" s="214">
        <f t="shared" si="3"/>
        <v>0</v>
      </c>
    </row>
    <row r="23" spans="2:8" ht="11.25" customHeight="1"/>
  </sheetData>
  <sheetProtection formatColumns="0" autoFilter="0"/>
  <mergeCells count="3">
    <mergeCell ref="B3:H3"/>
    <mergeCell ref="J3:L3"/>
    <mergeCell ref="J7:L7"/>
  </mergeCells>
  <hyperlinks>
    <hyperlink ref="B5" location="'Collection Accounts'!A1" tooltip="Go to Collection Accounts tab" display="'Collection Accounts'!A1" xr:uid="{4C059805-B0E0-4B27-954A-1FB28AC1701E}"/>
    <hyperlink ref="B6" location="'Collection Accounts'!A1" tooltip="Go to Collection Accounts tab" display="'Collection Accounts'!A1" xr:uid="{09491B0E-07DE-4F98-A56C-E0057B6D668A}"/>
    <hyperlink ref="B7" location="'Collection Accounts'!A1" tooltip="Go to Collection Accounts tab" display="'Collection Accounts'!A1" xr:uid="{5BBF2AC4-5416-4589-BEC2-23151C38B0DD}"/>
    <hyperlink ref="B11" location="'FX Accounts'!A1" tooltip="Go to FX Accounts tab" display="'FX Accounts'!A1" xr:uid="{0011FA1E-3811-4BCA-9566-B9D8B21A6CE5}"/>
    <hyperlink ref="B8" location="'Collection Accounts'!A1" tooltip="Go to Collection Accounts tab" display="'Collection Accounts'!A1" xr:uid="{4B5D2F42-E72B-4D1E-B689-59DBB948D2F2}"/>
    <hyperlink ref="B12" location="'FX Accounts'!A1" tooltip="Go to FX Accounts tab" display="'FX Accounts'!A1" xr:uid="{D92B2159-C98F-4E29-9F0A-4F0C673C2611}"/>
    <hyperlink ref="B13" location="'FX Accounts'!A1" tooltip="Go to FX Accounts tab" display="'FX Accounts'!A1" xr:uid="{A1E642F1-BD86-4090-A3DE-699E2D12C552}"/>
    <hyperlink ref="B14" location="'FX Accounts'!A1" tooltip="Go to FX Accounts tab" display="'FX Accounts'!A1" xr:uid="{69FD8A64-A65E-493A-B70C-DB5174A1BB4F}"/>
    <hyperlink ref="B15" location="'FX Accounts'!A1" tooltip="Go to FX Accounts tab" display="'FX Accounts'!A1" xr:uid="{02E76686-0D3A-4038-9D99-71C654E0E4B7}"/>
    <hyperlink ref="B17" location="'FX Accounts'!A1" tooltip="Go to FX Accounts tab" display="'FX Accounts'!A1" xr:uid="{A22C7804-EB7B-4C46-85CB-2C743883DC6F}"/>
    <hyperlink ref="B18" location="'FX Accounts'!A1" tooltip="Go to FX Accounts tab" display="'FX Accounts'!A1" xr:uid="{0BE733F3-B334-4E4F-BA67-044EE00520B8}"/>
    <hyperlink ref="B19" location="'FX Accounts'!A1" tooltip="Go to FX Accounts tab" display="'FX Accounts'!A1" xr:uid="{3DCA237B-C416-4FD8-B339-2C78B5CBBCCD}"/>
    <hyperlink ref="B20" location="'FX Accounts'!A1" tooltip="Go to FX Accounts tab" display="'FX Accounts'!A1" xr:uid="{547B6098-9205-4C15-84CF-5D579CCD7DFA}"/>
    <hyperlink ref="B21" location="'FX Accounts'!A1" tooltip="Go to FX Accounts tab" display="'FX Accounts'!A1" xr:uid="{BBBD846A-C199-4AD5-BA43-628E9EF1CFA8}"/>
    <hyperlink ref="B22" location="'FX Accounts'!A1" tooltip="Go to FX Accounts tab" display="'FX Accounts'!A1" xr:uid="{DB6DA63A-98BF-42CE-94E7-F0CB106AAACC}"/>
    <hyperlink ref="B16" location="'FX Accounts'!A1" tooltip="Go to FX Accounts tab" display="'FX Accounts'!A1" xr:uid="{0BD52E5B-D35E-4A47-A000-92CEE30C7D71}"/>
    <hyperlink ref="B9" location="'Collection Accounts'!A1" tooltip="Go to Collection Accounts tab" display="'Collection Accounts'!A1" xr:uid="{F2601A96-295D-4334-A57D-D0B01B8281D0}"/>
    <hyperlink ref="B10" location="'Collection Accounts'!A1" tooltip="Go to Collection Accounts tab" display="'Collection Accounts'!A1" xr:uid="{9C5D0960-F6D7-4E79-88F9-85F7E85F0897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2003"/>
  <sheetViews>
    <sheetView showGridLines="0" zoomScaleNormal="100" workbookViewId="0">
      <selection activeCell="J28" sqref="J28"/>
    </sheetView>
  </sheetViews>
  <sheetFormatPr defaultColWidth="0" defaultRowHeight="0" customHeight="1" zeroHeight="1"/>
  <cols>
    <col min="1" max="1" width="2.5" style="3" customWidth="1"/>
    <col min="2" max="2" width="26.33203125" style="3" customWidth="1"/>
    <col min="3" max="3" width="9.33203125" style="3" customWidth="1"/>
    <col min="4" max="4" width="17.5" style="3" customWidth="1"/>
    <col min="5" max="5" width="17.83203125" style="3" customWidth="1"/>
    <col min="6" max="6" width="4.33203125" style="3" customWidth="1"/>
    <col min="7" max="7" width="27.5" style="3" bestFit="1" customWidth="1"/>
    <col min="8" max="8" width="8.1640625" style="57" customWidth="1"/>
    <col min="9" max="9" width="17.6640625" style="50" bestFit="1" customWidth="1"/>
    <col min="10" max="10" width="18.6640625" style="50" bestFit="1" customWidth="1"/>
    <col min="11" max="11" width="18.1640625" style="50" bestFit="1" customWidth="1"/>
    <col min="12" max="12" width="2.5" style="3" customWidth="1"/>
    <col min="13" max="13" width="17.5" style="3" hidden="1" customWidth="1"/>
    <col min="14" max="14" width="16.83203125" style="3" hidden="1" customWidth="1"/>
    <col min="15" max="15" width="20.1640625" style="3" hidden="1" customWidth="1"/>
    <col min="16" max="16" width="21.83203125" style="3" hidden="1" customWidth="1"/>
    <col min="17" max="17" width="52.33203125" style="3" hidden="1" customWidth="1"/>
    <col min="18" max="23" width="9.33203125" style="3" hidden="1" customWidth="1"/>
    <col min="24" max="24" width="15.5" style="3" hidden="1" customWidth="1"/>
    <col min="25" max="27" width="9.33203125" style="3" hidden="1" customWidth="1"/>
    <col min="28" max="29" width="15.5" style="3" hidden="1" customWidth="1"/>
    <col min="30" max="16384" width="9.33203125" style="3" hidden="1"/>
  </cols>
  <sheetData>
    <row r="1" spans="1:16" ht="37.5" customHeight="1">
      <c r="A1" s="74"/>
      <c r="B1" s="74"/>
      <c r="C1" s="74"/>
      <c r="D1" s="74"/>
      <c r="E1" s="74"/>
      <c r="F1" s="74"/>
      <c r="G1" s="74"/>
      <c r="H1" s="75"/>
      <c r="I1" s="76"/>
      <c r="J1" s="76"/>
      <c r="K1" s="76"/>
      <c r="L1" s="74"/>
    </row>
    <row r="2" spans="1:16" ht="12.75">
      <c r="B2" s="4"/>
      <c r="M2" s="28" t="s">
        <v>233</v>
      </c>
      <c r="N2" s="29">
        <v>45716</v>
      </c>
      <c r="O2" s="30" t="s">
        <v>602</v>
      </c>
      <c r="P2" s="31">
        <v>45719.149687500001</v>
      </c>
    </row>
    <row r="3" spans="1:16" ht="16.5" customHeight="1">
      <c r="B3" s="328" t="s">
        <v>603</v>
      </c>
      <c r="C3" s="329"/>
      <c r="D3" s="329"/>
      <c r="E3" s="330"/>
      <c r="G3" s="328" t="s">
        <v>604</v>
      </c>
      <c r="H3" s="329"/>
      <c r="I3" s="329"/>
      <c r="J3" s="329"/>
      <c r="K3" s="330"/>
      <c r="M3" s="32" t="s">
        <v>605</v>
      </c>
      <c r="N3" s="33">
        <v>45716</v>
      </c>
      <c r="O3" s="34" t="s">
        <v>602</v>
      </c>
      <c r="P3" s="35">
        <v>45719.15</v>
      </c>
    </row>
    <row r="4" spans="1:16" ht="14.25" customHeight="1" thickBot="1">
      <c r="B4" s="6" t="s">
        <v>146</v>
      </c>
      <c r="C4" s="7"/>
      <c r="D4" s="8" t="s">
        <v>138</v>
      </c>
      <c r="E4" s="9" t="s">
        <v>137</v>
      </c>
      <c r="G4" s="6" t="s">
        <v>606</v>
      </c>
      <c r="H4" s="58" t="s">
        <v>607</v>
      </c>
      <c r="I4" s="51" t="s">
        <v>608</v>
      </c>
      <c r="J4" s="52" t="s">
        <v>149</v>
      </c>
      <c r="K4" s="53" t="s">
        <v>609</v>
      </c>
      <c r="M4" s="5"/>
      <c r="N4" s="5"/>
      <c r="O4" s="5"/>
      <c r="P4" s="5"/>
    </row>
    <row r="5" spans="1:16" ht="12.75">
      <c r="B5" s="166" t="s">
        <v>167</v>
      </c>
      <c r="C5" s="164"/>
      <c r="D5" s="165">
        <f>SUMIF('US Bank Holdings'!$K$1:$K$10000,B5,'US Bank Holdings'!$M$1:$M$10000)</f>
        <v>472157602.07710022</v>
      </c>
      <c r="E5" s="167">
        <f>SUMIF('US Bank Holdings'!$K$1:$K$10000,B5,'US Bank Holdings'!$N$1:$N$10000)</f>
        <v>472157602.07710022</v>
      </c>
      <c r="F5" s="5"/>
      <c r="G5" s="44" t="s">
        <v>610</v>
      </c>
      <c r="H5" s="41">
        <f>COUNT('Additional Data'!$CE$1:$CE$10000)</f>
        <v>0</v>
      </c>
      <c r="I5" s="13">
        <f>SUM('Additional Data'!$CE$1:$CE$10000)</f>
        <v>0</v>
      </c>
      <c r="J5" s="13">
        <f>SUM('Additional Data'!$CF$1:$CF$10000)</f>
        <v>0</v>
      </c>
      <c r="K5" s="14">
        <f>SUM('Additional Data'!$CB$1:$CB$10000)</f>
        <v>0</v>
      </c>
    </row>
    <row r="6" spans="1:16" ht="12.75">
      <c r="B6" s="43" t="s">
        <v>598</v>
      </c>
      <c r="C6" s="205"/>
      <c r="D6" s="168">
        <f>SUMIF('US Bank Holdings'!$K$1:$K$10000,B6,'US Bank Holdings'!$M$1:$M$10000)</f>
        <v>0</v>
      </c>
      <c r="E6" s="169">
        <f>SUMIF('US Bank Holdings'!$K$1:$K$10000,B6,'US Bank Holdings'!$N$1:$N$10000)</f>
        <v>0</v>
      </c>
      <c r="F6" s="5"/>
      <c r="G6" s="43" t="s">
        <v>611</v>
      </c>
      <c r="H6" s="40">
        <f>COUNT('Additional Data'!$X$1:$X$10000)</f>
        <v>63</v>
      </c>
      <c r="I6" s="17">
        <v>0</v>
      </c>
      <c r="J6" s="17">
        <f>SUM('Additional Data'!$W$1:$W$10000)</f>
        <v>0</v>
      </c>
      <c r="K6" s="18">
        <f>SUM('Additional Data'!$X$1:$X$10000)</f>
        <v>1632473.5</v>
      </c>
    </row>
    <row r="7" spans="1:16" ht="12.75">
      <c r="B7" s="44" t="s">
        <v>599</v>
      </c>
      <c r="C7" s="206"/>
      <c r="D7" s="165">
        <f>SUMIF('US Bank Holdings'!$K$1:$K$10000,B7,'US Bank Holdings'!$M$1:$M$10000)</f>
        <v>0</v>
      </c>
      <c r="E7" s="167">
        <f>SUMIF('US Bank Holdings'!$K$1:$K$10000,B7,'US Bank Holdings'!$N$1:$N$10000)</f>
        <v>0</v>
      </c>
      <c r="F7" s="5"/>
      <c r="G7" s="44" t="s">
        <v>612</v>
      </c>
      <c r="H7" s="41">
        <f>COUNT('Additional Data'!$AF$1:$AF$10000)</f>
        <v>0</v>
      </c>
      <c r="I7" s="13">
        <v>0</v>
      </c>
      <c r="J7" s="13">
        <f>SUM('Additional Data'!$AF$1:$AF$10000)</f>
        <v>0</v>
      </c>
      <c r="K7" s="14">
        <v>0</v>
      </c>
    </row>
    <row r="8" spans="1:16" ht="12.75">
      <c r="B8" s="43" t="s">
        <v>600</v>
      </c>
      <c r="C8" s="205"/>
      <c r="D8" s="168">
        <f>SUMIF('US Bank Holdings'!$K$1:$K$10000,B8,'US Bank Holdings'!$M$1:$M$10000)</f>
        <v>0</v>
      </c>
      <c r="E8" s="169">
        <f>SUMIF('US Bank Holdings'!$K$1:$K$10000,B8,'US Bank Holdings'!$N$1:$N$10000)</f>
        <v>0</v>
      </c>
      <c r="F8" s="5"/>
      <c r="G8" s="43" t="s">
        <v>613</v>
      </c>
      <c r="H8" s="40">
        <f>COUNT('Additional Data'!$AR$1:$AR$10000)</f>
        <v>0</v>
      </c>
      <c r="I8" s="17">
        <f>SUM('Additional Data'!$AR$1:$AR$10000)</f>
        <v>0</v>
      </c>
      <c r="J8" s="17">
        <v>0</v>
      </c>
      <c r="K8" s="18">
        <v>0</v>
      </c>
    </row>
    <row r="9" spans="1:16" ht="12.75">
      <c r="B9" s="143" t="s">
        <v>601</v>
      </c>
      <c r="C9" s="207"/>
      <c r="D9" s="23">
        <f>SUMIF('US Bank Holdings'!$K$1:$K$10000,B9,'US Bank Holdings'!$M$1:$M$10000)</f>
        <v>0</v>
      </c>
      <c r="E9" s="77">
        <f>SUMIF('US Bank Holdings'!$K$1:$K$10000,B9,'US Bank Holdings'!$N$1:$N$10000)</f>
        <v>0</v>
      </c>
      <c r="F9" s="5"/>
      <c r="G9" s="44" t="s">
        <v>614</v>
      </c>
      <c r="H9" s="41">
        <f>COUNT('Additional Data'!$BD$1:$BD$10000)</f>
        <v>0</v>
      </c>
      <c r="I9" s="13">
        <f>SUM('Additional Data'!$BD$1:$BD$10000)</f>
        <v>0</v>
      </c>
      <c r="J9" s="13">
        <v>0</v>
      </c>
      <c r="K9" s="14">
        <v>0</v>
      </c>
    </row>
    <row r="10" spans="1:16" ht="12.75">
      <c r="B10" s="24"/>
      <c r="C10" s="24"/>
      <c r="D10" s="21"/>
      <c r="E10" s="21"/>
      <c r="F10" s="5"/>
      <c r="G10" s="43" t="s">
        <v>615</v>
      </c>
      <c r="H10" s="40">
        <f>COUNT('Additional Data'!$BK$1:$BK$10000)</f>
        <v>0</v>
      </c>
      <c r="I10" s="17">
        <f>SUM('Additional Data'!$BK$1:$BK$10000)</f>
        <v>0</v>
      </c>
      <c r="J10" s="17">
        <v>0</v>
      </c>
      <c r="K10" s="18">
        <v>0</v>
      </c>
    </row>
    <row r="11" spans="1:16" ht="15">
      <c r="B11" s="328" t="s">
        <v>616</v>
      </c>
      <c r="C11" s="329"/>
      <c r="D11" s="329"/>
      <c r="E11" s="330"/>
      <c r="F11" s="5"/>
      <c r="G11" s="44" t="s">
        <v>617</v>
      </c>
      <c r="H11" s="41">
        <f>COUNT('Additional Data'!$BP$1:$BP$10000)</f>
        <v>4</v>
      </c>
      <c r="I11" s="13">
        <f>SUM('Additional Data'!$BP$1:$BP$10000)</f>
        <v>264642.88150000002</v>
      </c>
      <c r="J11" s="13">
        <v>0</v>
      </c>
      <c r="K11" s="14">
        <v>0</v>
      </c>
    </row>
    <row r="12" spans="1:16" ht="13.5" thickBot="1">
      <c r="B12" s="6" t="s">
        <v>146</v>
      </c>
      <c r="C12" s="10"/>
      <c r="D12" s="8" t="s">
        <v>138</v>
      </c>
      <c r="E12" s="9" t="s">
        <v>137</v>
      </c>
      <c r="F12" s="5"/>
      <c r="G12" s="43" t="s">
        <v>618</v>
      </c>
      <c r="H12" s="40">
        <f>COUNT('Additional Data'!$CP$1:$CP$10000)</f>
        <v>0</v>
      </c>
      <c r="I12" s="17">
        <f>SUM('Additional Data'!$CP$1:$CP$10000)</f>
        <v>0</v>
      </c>
      <c r="J12" s="17">
        <f>SUM('Additional Data'!$CQ$1:$CQ$10000)</f>
        <v>0</v>
      </c>
      <c r="K12" s="18">
        <f>SUM('Additional Data'!$CR$1:$CR$10000)</f>
        <v>0</v>
      </c>
    </row>
    <row r="13" spans="1:16" ht="12.75">
      <c r="B13" s="166" t="s">
        <v>167</v>
      </c>
      <c r="C13" s="206"/>
      <c r="D13" s="165">
        <f>SUMIFS('US Bank Holdings'!$M$1:$M$10000,'US Bank Holdings'!$K$1:$K$10000,B13,'US Bank Holdings'!$O$1:$O$10000,"&lt;&gt;1")</f>
        <v>472157602.07710022</v>
      </c>
      <c r="E13" s="167">
        <f>SUMIFS('US Bank Holdings'!$N$1:$N$10000,'US Bank Holdings'!$K$1:$K$10000,B13,'US Bank Holdings'!$O$1:$O$10000,"&lt;&gt;1")</f>
        <v>472157602.07710022</v>
      </c>
      <c r="F13" s="5"/>
      <c r="G13" s="143" t="s">
        <v>619</v>
      </c>
      <c r="H13" s="59">
        <f>COUNT('Additional Data'!$DB$1:$DB$10000)</f>
        <v>15</v>
      </c>
      <c r="I13" s="26">
        <f>SUM('Additional Data'!$DB$1:$DB$10000)</f>
        <v>5237596.28</v>
      </c>
      <c r="J13" s="26">
        <v>0</v>
      </c>
      <c r="K13" s="27">
        <v>0</v>
      </c>
      <c r="L13" s="22"/>
    </row>
    <row r="14" spans="1:16" ht="12.75">
      <c r="B14" s="43" t="s">
        <v>598</v>
      </c>
      <c r="C14" s="205"/>
      <c r="D14" s="168">
        <f>SUMIFS('US Bank Holdings'!$M$1:$M$10000,'US Bank Holdings'!$K$1:$K$10000,B14,'US Bank Holdings'!$O$1:$O$10000,"&lt;&gt;1")</f>
        <v>0</v>
      </c>
      <c r="E14" s="169">
        <f>SUMIFS('US Bank Holdings'!$N$1:$N$10000,'US Bank Holdings'!$K$1:$K$10000,B14,'US Bank Holdings'!$O$1:$O$10000,"&lt;&gt;1")</f>
        <v>0</v>
      </c>
      <c r="F14" s="5"/>
      <c r="G14" s="22"/>
      <c r="H14" s="60"/>
      <c r="I14" s="22"/>
      <c r="J14" s="22"/>
      <c r="K14" s="22"/>
      <c r="L14" s="22"/>
    </row>
    <row r="15" spans="1:16" ht="12.75" customHeight="1">
      <c r="B15" s="44" t="s">
        <v>599</v>
      </c>
      <c r="C15" s="206"/>
      <c r="D15" s="165">
        <f>SUMIFS('US Bank Holdings'!$M$1:$M$10000,'US Bank Holdings'!$K$1:$K$10000,B15,'US Bank Holdings'!$O$1:$O$10000,"&lt;&gt;1")</f>
        <v>0</v>
      </c>
      <c r="E15" s="167">
        <f>SUMIFS('US Bank Holdings'!$N$1:$N$10000,'US Bank Holdings'!$K$1:$K$10000,B15,'US Bank Holdings'!$O$1:$O$10000,"&lt;&gt;1")</f>
        <v>0</v>
      </c>
      <c r="F15" s="5"/>
      <c r="G15" s="328" t="s">
        <v>620</v>
      </c>
      <c r="H15" s="329"/>
      <c r="I15" s="329"/>
      <c r="J15" s="329"/>
      <c r="K15" s="330"/>
      <c r="L15" s="22"/>
    </row>
    <row r="16" spans="1:16" ht="12.75" customHeight="1" thickBot="1">
      <c r="B16" s="43" t="s">
        <v>600</v>
      </c>
      <c r="C16" s="205"/>
      <c r="D16" s="168">
        <f>SUMIFS('US Bank Holdings'!$M$1:$M$10000,'US Bank Holdings'!$K$1:$K$10000,B16,'US Bank Holdings'!$O$1:$O$10000,"&lt;&gt;1")</f>
        <v>0</v>
      </c>
      <c r="E16" s="169">
        <f>SUMIFS('US Bank Holdings'!$N$1:$N$10000,'US Bank Holdings'!$K$1:$K$10000,B16,'US Bank Holdings'!$O$1:$O$10000,"&lt;&gt;1")</f>
        <v>0</v>
      </c>
      <c r="F16" s="5"/>
      <c r="G16" s="6" t="s">
        <v>606</v>
      </c>
      <c r="H16" s="61" t="s">
        <v>607</v>
      </c>
      <c r="I16" s="51"/>
      <c r="J16" s="52" t="s">
        <v>621</v>
      </c>
      <c r="K16" s="53" t="s">
        <v>622</v>
      </c>
      <c r="L16" s="22"/>
    </row>
    <row r="17" spans="1:12" ht="12.75">
      <c r="A17" s="21"/>
      <c r="B17" s="143" t="s">
        <v>601</v>
      </c>
      <c r="C17" s="207"/>
      <c r="D17" s="23">
        <f>SUMIFS('US Bank Holdings'!$M$1:$M$10000,'US Bank Holdings'!$K$1:$K$10000,B17,'US Bank Holdings'!$O$1:$O$10000,"&lt;&gt;1")</f>
        <v>0</v>
      </c>
      <c r="E17" s="77">
        <f>SUMIFS('US Bank Holdings'!$N$1:$N$10000,'US Bank Holdings'!$K$1:$K$10000,B17,'US Bank Holdings'!$O$1:$O$10000,"&lt;&gt;1")</f>
        <v>0</v>
      </c>
      <c r="F17" s="21"/>
      <c r="G17" s="44" t="s">
        <v>623</v>
      </c>
      <c r="H17" s="41"/>
      <c r="I17" s="54"/>
      <c r="J17" s="36"/>
      <c r="K17" s="14">
        <v>518132913.89559996</v>
      </c>
      <c r="L17" s="22"/>
    </row>
    <row r="18" spans="1:12" ht="12.75">
      <c r="A18" s="21"/>
      <c r="B18" s="24"/>
      <c r="C18" s="24"/>
      <c r="D18" s="21"/>
      <c r="E18" s="21"/>
      <c r="F18" s="21"/>
      <c r="G18" s="43" t="s">
        <v>624</v>
      </c>
      <c r="H18" s="40">
        <v>0</v>
      </c>
      <c r="I18" s="55"/>
      <c r="J18" s="38">
        <v>0</v>
      </c>
      <c r="K18" s="18"/>
      <c r="L18" s="22"/>
    </row>
    <row r="19" spans="1:12" ht="15">
      <c r="A19" s="21"/>
      <c r="B19" s="328" t="s">
        <v>625</v>
      </c>
      <c r="C19" s="329"/>
      <c r="D19" s="329"/>
      <c r="E19" s="330"/>
      <c r="F19" s="21"/>
      <c r="G19" s="44" t="s">
        <v>626</v>
      </c>
      <c r="H19" s="41">
        <v>1</v>
      </c>
      <c r="I19" s="54"/>
      <c r="J19" s="39">
        <v>1116.6500000000001</v>
      </c>
      <c r="K19" s="14"/>
      <c r="L19" s="22"/>
    </row>
    <row r="20" spans="1:12" ht="13.5" thickBot="1">
      <c r="A20" s="21"/>
      <c r="B20" s="6" t="s">
        <v>22</v>
      </c>
      <c r="C20" s="10" t="s">
        <v>146</v>
      </c>
      <c r="D20" s="8" t="s">
        <v>138</v>
      </c>
      <c r="E20" s="9" t="s">
        <v>137</v>
      </c>
      <c r="F20" s="21"/>
      <c r="G20" s="43" t="s">
        <v>627</v>
      </c>
      <c r="H20" s="40">
        <v>0</v>
      </c>
      <c r="I20" s="55"/>
      <c r="J20" s="38">
        <v>0</v>
      </c>
      <c r="K20" s="18"/>
      <c r="L20" s="22"/>
    </row>
    <row r="21" spans="1:12" ht="12.75">
      <c r="A21" s="21"/>
      <c r="B21" s="44" t="s">
        <v>207</v>
      </c>
      <c r="C21" s="46" t="s">
        <v>167</v>
      </c>
      <c r="D21" s="11">
        <f>ROUND(SUMIF('Collection Accounts'!$B$1:$B$10000,B21,'Collection Accounts'!$N$1:$N$10000),2)</f>
        <v>46274244.869999997</v>
      </c>
      <c r="E21" s="12">
        <f>D21+SUMIF('Additional Data'!$N$1:$N$10000,B21,'Additional Data'!$L$1:$L$10000)-SUMPRODUCT(--('Additional Data'!$N$1:$N$10000=B21),'Additional Data'!$M$1:$M$10000,'Additional Data'!$K$1:$K$10000)</f>
        <v>46274244.869999997</v>
      </c>
      <c r="F21" s="21"/>
      <c r="G21" s="44" t="s">
        <v>628</v>
      </c>
      <c r="H21" s="41">
        <v>1</v>
      </c>
      <c r="I21" s="54"/>
      <c r="J21" s="39">
        <v>33173.519999999997</v>
      </c>
      <c r="K21" s="14"/>
      <c r="L21" s="22"/>
    </row>
    <row r="22" spans="1:12" ht="12.75">
      <c r="A22" s="21"/>
      <c r="B22" s="43" t="s">
        <v>183</v>
      </c>
      <c r="C22" s="47" t="s">
        <v>167</v>
      </c>
      <c r="D22" s="15">
        <f>ROUND(SUMIF('Collection Accounts'!$B$1:$B$10000,B22,'Collection Accounts'!$O$1:$O$10000),2)</f>
        <v>9654368.2300000004</v>
      </c>
      <c r="E22" s="16">
        <f>D22+SUMIF('Additional Data'!$N$1:$N$10000,B22,'Additional Data'!$L$1:$L$10000)-SUMPRODUCT(--('Additional Data'!$N$1:$N$10000=B22),'Additional Data'!$M$1:$M$10000,'Additional Data'!$K$1:$K$10000)</f>
        <v>9654368.2300000004</v>
      </c>
      <c r="F22" s="21"/>
      <c r="G22" s="43" t="s">
        <v>629</v>
      </c>
      <c r="H22" s="62"/>
      <c r="I22" s="55"/>
      <c r="J22" s="37"/>
      <c r="K22" s="18">
        <f>PCV!$M$4392</f>
        <v>518167204.06560022</v>
      </c>
      <c r="L22" s="22"/>
    </row>
    <row r="23" spans="1:12" ht="12.75">
      <c r="A23" s="21"/>
      <c r="B23" s="44" t="s">
        <v>221</v>
      </c>
      <c r="C23" s="48" t="s">
        <v>167</v>
      </c>
      <c r="D23" s="19">
        <f>ROUND(SUMIF('Collection Accounts'!$B$1:$B$10000,B23,'Collection Accounts'!$N$1:$N$10000),2)</f>
        <v>0</v>
      </c>
      <c r="E23" s="20">
        <f>D23+SUMIF('Additional Data'!$N$1:$N$10000,B23,'Additional Data'!$L$1:$L$10000)-SUMPRODUCT(--('Additional Data'!$N$1:$N$10000=B23),'Additional Data'!$M$1:$M$10000,'Additional Data'!$K$1:$K$10000)</f>
        <v>0</v>
      </c>
      <c r="F23" s="21"/>
      <c r="G23" s="143" t="s">
        <v>630</v>
      </c>
      <c r="H23" s="63"/>
      <c r="I23" s="56"/>
      <c r="J23" s="26"/>
      <c r="K23" s="27">
        <f>K22-K17</f>
        <v>34290.170000255108</v>
      </c>
      <c r="L23" s="22"/>
    </row>
    <row r="24" spans="1:12" ht="12.75">
      <c r="A24" s="21"/>
      <c r="B24" s="43" t="s">
        <v>249</v>
      </c>
      <c r="C24" s="47" t="s">
        <v>167</v>
      </c>
      <c r="D24" s="15">
        <f>ROUND(SUMIF('Collection Accounts'!$B$1:$B$10000,B24,'Collection Accounts'!$N$1:$N$10000),2)</f>
        <v>0</v>
      </c>
      <c r="E24" s="16">
        <f>D24+SUMIF('Additional Data'!$N$1:$N$10000,B24,'Additional Data'!$L$1:$L$10000)-SUMPRODUCT(--('Additional Data'!$N$1:$N$10000=B24),'Additional Data'!$M$1:$M$10000,'Additional Data'!$K$1:$K$10000)</f>
        <v>0</v>
      </c>
      <c r="F24" s="21"/>
      <c r="G24" s="25"/>
      <c r="L24" s="22"/>
    </row>
    <row r="25" spans="1:12" ht="12.75">
      <c r="A25" s="21"/>
      <c r="B25" s="44" t="s">
        <v>239</v>
      </c>
      <c r="C25" s="48" t="s">
        <v>167</v>
      </c>
      <c r="D25" s="19">
        <f>ROUND(SUMIF('Collection Accounts'!$B$1:$B$10000,B25,'Collection Accounts'!$N$1:$N$10000),2)</f>
        <v>0</v>
      </c>
      <c r="E25" s="20">
        <f>D25+SUMIF('Additional Data'!$N$1:$N$10000,B25,'Additional Data'!$L$1:$L$10000)-SUMPRODUCT(--('Additional Data'!$N$1:$N$10000=B25),'Additional Data'!$M$1:$M$10000,'Additional Data'!$K$1:$K$10000)</f>
        <v>0</v>
      </c>
      <c r="F25" s="21"/>
      <c r="G25" s="25"/>
      <c r="L25" s="22"/>
    </row>
    <row r="26" spans="1:12" ht="12.75">
      <c r="A26" s="21"/>
      <c r="B26" s="43" t="s">
        <v>171</v>
      </c>
      <c r="C26" s="47" t="s">
        <v>167</v>
      </c>
      <c r="D26" s="15">
        <f>ROUND(SUMIF('Collection Accounts'!$B$1:$B$10000,B26,'Collection Accounts'!$N$1:$N$10000),2)</f>
        <v>0</v>
      </c>
      <c r="E26" s="16">
        <f>D26+SUMIF('Additional Data'!$N$1:$N$10000,B26,'Additional Data'!$L$1:$L$10000)-SUMPRODUCT(--('Additional Data'!$N$1:$N$10000=B26),'Additional Data'!$M$1:$M$10000,'Additional Data'!$K$1:$K$10000)</f>
        <v>0</v>
      </c>
      <c r="F26" s="21"/>
      <c r="G26" s="25"/>
      <c r="L26" s="22"/>
    </row>
    <row r="27" spans="1:12" ht="12.75">
      <c r="A27" s="21"/>
      <c r="B27" s="44" t="s">
        <v>289</v>
      </c>
      <c r="C27" s="48" t="s">
        <v>598</v>
      </c>
      <c r="D27" s="19">
        <f>ROUND(SUMIF('FX Accounts'!$B$1:$B$10000,B27,'FX Accounts'!$N$1:$N$10000),2)</f>
        <v>0</v>
      </c>
      <c r="E27" s="20">
        <f>D27+SUMIF('Additional Data'!$N$1:$N$10000,B27,'Additional Data'!$L$1:$L$10000)-SUMPRODUCT(--('Additional Data'!$N$1:$N$10000=B27),'Additional Data'!$M$1:$M$10000,'Additional Data'!$K$1:$K$10000)</f>
        <v>0</v>
      </c>
      <c r="F27" s="21"/>
      <c r="G27" s="25"/>
      <c r="L27" s="22"/>
    </row>
    <row r="28" spans="1:12" ht="12.75">
      <c r="A28" s="21"/>
      <c r="B28" s="43" t="s">
        <v>284</v>
      </c>
      <c r="C28" s="47" t="s">
        <v>598</v>
      </c>
      <c r="D28" s="15">
        <f>ROUND(SUMIF('FX Accounts'!$B$1:$B$10000,B28,'FX Accounts'!$O$1:$O$10000),2)</f>
        <v>0</v>
      </c>
      <c r="E28" s="16">
        <f>D28+SUMIF('Additional Data'!$N$1:$N$10000,B28,'Additional Data'!$L$1:$L$10000)-SUMPRODUCT(--('Additional Data'!$N$1:$N$10000=B28),'Additional Data'!$M$1:$M$10000,'Additional Data'!$K$1:$K$10000)</f>
        <v>0</v>
      </c>
      <c r="F28" s="21"/>
    </row>
    <row r="29" spans="1:12" ht="12.75">
      <c r="A29" s="21"/>
      <c r="B29" s="44" t="s">
        <v>275</v>
      </c>
      <c r="C29" s="48" t="s">
        <v>598</v>
      </c>
      <c r="D29" s="19">
        <f>ROUND(SUMIF('FX Accounts'!$B$1:$B$10000,B29,'FX Accounts'!$N$1:$N$10000),2)</f>
        <v>0</v>
      </c>
      <c r="E29" s="20">
        <f>D29+SUMIF('Additional Data'!$N$1:$N$10000,B29,'Additional Data'!$L$1:$L$10000)-SUMPRODUCT(--('Additional Data'!$N$1:$N$10000=B29),'Additional Data'!$M$1:$M$10000,'Additional Data'!$K$1:$K$10000)</f>
        <v>0</v>
      </c>
      <c r="F29" s="21"/>
    </row>
    <row r="30" spans="1:12" ht="12.75">
      <c r="A30" s="21"/>
      <c r="B30" s="43" t="s">
        <v>270</v>
      </c>
      <c r="C30" s="47" t="s">
        <v>599</v>
      </c>
      <c r="D30" s="15">
        <f>ROUND(SUMIF('FX Accounts'!$B$1:$B$10000,B30,'FX Accounts'!$N$1:$N$10000),2)</f>
        <v>0</v>
      </c>
      <c r="E30" s="16">
        <f>D30+SUMIF('Additional Data'!$N$1:$N$10000,B30,'Additional Data'!$L$1:$L$10000)-SUMPRODUCT(--('Additional Data'!$N$1:$N$10000=B30),'Additional Data'!$M$1:$M$10000,'Additional Data'!$K$1:$K$10000)</f>
        <v>0</v>
      </c>
      <c r="F30" s="21"/>
    </row>
    <row r="31" spans="1:12" ht="12.75">
      <c r="A31" s="21"/>
      <c r="B31" s="44" t="s">
        <v>261</v>
      </c>
      <c r="C31" s="48" t="s">
        <v>599</v>
      </c>
      <c r="D31" s="19">
        <f>ROUND(SUMIF('FX Accounts'!$B$1:$B$10000,B31,'FX Accounts'!$O$1:$O$10000),2)</f>
        <v>0</v>
      </c>
      <c r="E31" s="20">
        <f>D31+SUMIF('Additional Data'!$N$1:$N$10000,B31,'Additional Data'!$L$1:$L$10000)-SUMPRODUCT(--('Additional Data'!$N$1:$N$10000=B31),'Additional Data'!$M$1:$M$10000,'Additional Data'!$K$1:$K$10000)</f>
        <v>0</v>
      </c>
      <c r="F31" s="21"/>
    </row>
    <row r="32" spans="1:12" ht="12.75">
      <c r="A32" s="21"/>
      <c r="B32" s="43" t="s">
        <v>257</v>
      </c>
      <c r="C32" s="47" t="s">
        <v>599</v>
      </c>
      <c r="D32" s="15">
        <f>ROUND(SUMIF('FX Accounts'!$B$1:$B$10000,B32,'FX Accounts'!$N$1:$N$10000),2)</f>
        <v>0</v>
      </c>
      <c r="E32" s="16">
        <f>D32+SUMIF('Additional Data'!$N$1:$N$10000,B32,'Additional Data'!$L$1:$L$10000)-SUMPRODUCT(--('Additional Data'!$N$1:$N$10000=B32),'Additional Data'!$M$1:$M$10000,'Additional Data'!$K$1:$K$10000)</f>
        <v>0</v>
      </c>
      <c r="F32" s="21"/>
    </row>
    <row r="33" spans="1:6" ht="12.75">
      <c r="A33" s="21"/>
      <c r="B33" s="44" t="s">
        <v>305</v>
      </c>
      <c r="C33" s="48" t="s">
        <v>600</v>
      </c>
      <c r="D33" s="19">
        <f>ROUND(SUMIF('FX Accounts'!$B$1:$B$10000,B33,'FX Accounts'!$N$1:$N$10000),2)</f>
        <v>0</v>
      </c>
      <c r="E33" s="20">
        <f>D33+SUMIF('Additional Data'!$N$1:$N$10000,B33,'Additional Data'!$L$1:$L$10000)-SUMPRODUCT(--('Additional Data'!$N$1:$N$10000=B33),'Additional Data'!$M$1:$M$10000,'Additional Data'!$K$1:$K$10000)</f>
        <v>0</v>
      </c>
      <c r="F33" s="21"/>
    </row>
    <row r="34" spans="1:6" ht="12.75">
      <c r="A34" s="21"/>
      <c r="B34" s="43" t="s">
        <v>300</v>
      </c>
      <c r="C34" s="47" t="s">
        <v>600</v>
      </c>
      <c r="D34" s="15">
        <f>ROUND(SUMIF('FX Accounts'!$B$1:$B$10000,B34,'FX Accounts'!$O$1:$O$10000),2)</f>
        <v>0</v>
      </c>
      <c r="E34" s="16">
        <f>D34+SUMIF('Additional Data'!$N$1:$N$10000,B34,'Additional Data'!$L$1:$L$10000)-SUMPRODUCT(--('Additional Data'!$N$1:$N$10000=B34),'Additional Data'!$M$1:$M$10000,'Additional Data'!$K$1:$K$10000)</f>
        <v>0</v>
      </c>
      <c r="F34" s="21"/>
    </row>
    <row r="35" spans="1:6" ht="12.75">
      <c r="A35" s="21"/>
      <c r="B35" s="44" t="s">
        <v>297</v>
      </c>
      <c r="C35" s="48" t="s">
        <v>600</v>
      </c>
      <c r="D35" s="19">
        <f>ROUND(SUMIF('FX Accounts'!$B$1:$B$10000,B35,'FX Accounts'!$N$1:$N$10000),2)</f>
        <v>0</v>
      </c>
      <c r="E35" s="20">
        <f>D35+SUMIF('Additional Data'!$N$1:$N$10000,B35,'Additional Data'!$L$1:$L$10000)-SUMPRODUCT(--('Additional Data'!$N$1:$N$10000=B35),'Additional Data'!$M$1:$M$10000,'Additional Data'!$K$1:$K$10000)</f>
        <v>0</v>
      </c>
      <c r="F35" s="21"/>
    </row>
    <row r="36" spans="1:6" ht="12.75">
      <c r="A36" s="21"/>
      <c r="B36" s="43" t="s">
        <v>328</v>
      </c>
      <c r="C36" s="47" t="s">
        <v>601</v>
      </c>
      <c r="D36" s="15">
        <f>ROUND(SUMIF('FX Accounts'!$B$1:$B$10000,B36,'FX Accounts'!$N$1:$N$10000),2)</f>
        <v>0</v>
      </c>
      <c r="E36" s="16">
        <f>D36+SUMIF('Additional Data'!$N$1:$N$10000,B36,'Additional Data'!$L$1:$L$10000)-SUMPRODUCT(--('Additional Data'!$N$1:$N$10000=B36),'Additional Data'!$M$1:$M$10000,'Additional Data'!$K$1:$K$10000)</f>
        <v>0</v>
      </c>
      <c r="F36" s="21"/>
    </row>
    <row r="37" spans="1:6" ht="12.75">
      <c r="A37" s="21"/>
      <c r="B37" s="44" t="s">
        <v>321</v>
      </c>
      <c r="C37" s="48" t="s">
        <v>601</v>
      </c>
      <c r="D37" s="19">
        <f>ROUND(SUMIF('FX Accounts'!$B$1:$B$10000,B37,'FX Accounts'!$O$1:$O$10000),2)</f>
        <v>0</v>
      </c>
      <c r="E37" s="20">
        <f>D37+SUMIF('Additional Data'!$N$1:$N$10000,B37,'Additional Data'!$L$1:$L$10000)-SUMPRODUCT(--('Additional Data'!$N$1:$N$10000=B37),'Additional Data'!$M$1:$M$10000,'Additional Data'!$K$1:$K$10000)</f>
        <v>0</v>
      </c>
      <c r="F37" s="21"/>
    </row>
    <row r="38" spans="1:6" ht="12.75">
      <c r="A38" s="21"/>
      <c r="B38" s="211" t="s">
        <v>310</v>
      </c>
      <c r="C38" s="212" t="s">
        <v>601</v>
      </c>
      <c r="D38" s="213">
        <f>ROUND(SUMIF('FX Accounts'!$B$1:$B$10000,B38,'FX Accounts'!$N$1:$N$10000),2)</f>
        <v>0</v>
      </c>
      <c r="E38" s="214">
        <f>D38+SUMIF('Additional Data'!$N$1:$N$10000,B38,'Additional Data'!$L$1:$L$10000)-SUMPRODUCT(--('Additional Data'!$N$1:$N$10000=B38),'Additional Data'!$M$1:$M$10000,'Additional Data'!$K$1:$K$10000)</f>
        <v>0</v>
      </c>
      <c r="F38" s="21"/>
    </row>
    <row r="39" spans="1:6" ht="12.75">
      <c r="A39" s="21"/>
      <c r="B39" s="4"/>
      <c r="C39" s="4"/>
      <c r="F39" s="21"/>
    </row>
    <row r="40" spans="1:6" ht="12.75" hidden="1">
      <c r="A40" s="21"/>
      <c r="B40" s="4"/>
      <c r="C40" s="4"/>
      <c r="F40" s="21"/>
    </row>
    <row r="41" spans="1:6" ht="12.75" hidden="1">
      <c r="A41" s="21"/>
      <c r="B41" s="4"/>
      <c r="C41" s="4"/>
      <c r="F41" s="21"/>
    </row>
    <row r="42" spans="1:6" ht="12.75" hidden="1">
      <c r="A42" s="21"/>
      <c r="B42" s="4"/>
      <c r="C42" s="4"/>
      <c r="F42" s="21"/>
    </row>
    <row r="43" spans="1:6" ht="12.75" hidden="1">
      <c r="A43" s="21"/>
      <c r="B43" s="4"/>
      <c r="C43" s="4"/>
      <c r="D43" s="146"/>
      <c r="E43" s="146"/>
      <c r="F43" s="21"/>
    </row>
    <row r="44" spans="1:6" ht="12.75" hidden="1">
      <c r="A44" s="21"/>
      <c r="B44" s="4"/>
      <c r="C44" s="4"/>
      <c r="D44" s="146"/>
      <c r="E44" s="146"/>
      <c r="F44" s="21"/>
    </row>
    <row r="45" spans="1:6" ht="12.75" hidden="1">
      <c r="A45" s="21"/>
      <c r="B45" s="4"/>
      <c r="C45" s="4"/>
      <c r="E45" s="146"/>
      <c r="F45" s="21"/>
    </row>
    <row r="46" spans="1:6" ht="12.75" hidden="1">
      <c r="A46" s="21"/>
      <c r="B46" s="4"/>
      <c r="C46" s="4"/>
      <c r="E46" s="146"/>
      <c r="F46" s="21"/>
    </row>
    <row r="47" spans="1:6" ht="12.75" hidden="1">
      <c r="A47" s="21"/>
      <c r="B47" s="4"/>
      <c r="C47" s="4"/>
      <c r="F47" s="21"/>
    </row>
    <row r="48" spans="1:6" ht="12.75" hidden="1">
      <c r="A48" s="21"/>
      <c r="B48" s="4"/>
      <c r="C48" s="4"/>
      <c r="F48" s="21"/>
    </row>
    <row r="49" spans="1:6" ht="12.75" hidden="1">
      <c r="A49" s="21"/>
      <c r="B49" s="4"/>
      <c r="C49" s="4"/>
      <c r="F49" s="21"/>
    </row>
    <row r="50" spans="1:6" ht="12.75" hidden="1">
      <c r="A50" s="21"/>
      <c r="B50" s="4"/>
      <c r="C50" s="4"/>
      <c r="F50" s="21"/>
    </row>
    <row r="51" spans="1:6" ht="12.75" hidden="1">
      <c r="A51" s="21"/>
      <c r="B51" s="4"/>
      <c r="C51" s="4"/>
      <c r="F51" s="21"/>
    </row>
    <row r="52" spans="1:6" ht="12.75" hidden="1">
      <c r="B52" s="4"/>
      <c r="C52" s="4"/>
    </row>
    <row r="53" spans="1:6" ht="12.75" hidden="1">
      <c r="B53" s="4"/>
      <c r="C53" s="4"/>
    </row>
    <row r="54" spans="1:6" ht="12.75" hidden="1">
      <c r="B54" s="4"/>
      <c r="C54" s="4"/>
    </row>
    <row r="55" spans="1:6" ht="12.75" hidden="1" customHeight="1">
      <c r="B55" s="4"/>
      <c r="C55" s="4"/>
    </row>
    <row r="56" spans="1:6" ht="0" hidden="1" customHeight="1">
      <c r="B56" s="4"/>
      <c r="C56" s="4"/>
    </row>
    <row r="57" spans="1:6" ht="0" hidden="1" customHeight="1">
      <c r="B57" s="4"/>
      <c r="C57" s="4"/>
    </row>
    <row r="58" spans="1:6" ht="0" hidden="1" customHeight="1">
      <c r="B58" s="4"/>
      <c r="C58" s="4"/>
    </row>
    <row r="59" spans="1:6" ht="0" hidden="1" customHeight="1">
      <c r="B59" s="4"/>
      <c r="C59" s="4"/>
    </row>
    <row r="60" spans="1:6" ht="0" hidden="1" customHeight="1">
      <c r="B60" s="4"/>
      <c r="C60" s="4"/>
    </row>
    <row r="61" spans="1:6" ht="0" hidden="1" customHeight="1">
      <c r="B61" s="4"/>
      <c r="C61" s="4"/>
    </row>
    <row r="62" spans="1:6" ht="0" hidden="1" customHeight="1">
      <c r="B62" s="4"/>
      <c r="C62" s="4"/>
    </row>
    <row r="63" spans="1:6" ht="0" hidden="1" customHeight="1">
      <c r="B63" s="4"/>
      <c r="C63" s="4"/>
    </row>
    <row r="64" spans="1:6" ht="0" hidden="1" customHeight="1">
      <c r="B64" s="4"/>
      <c r="C64" s="4"/>
    </row>
    <row r="65" spans="2:3" ht="0" hidden="1" customHeight="1">
      <c r="B65" s="4"/>
      <c r="C65" s="4"/>
    </row>
    <row r="66" spans="2:3" ht="0" hidden="1" customHeight="1">
      <c r="B66" s="4"/>
      <c r="C66" s="4"/>
    </row>
    <row r="67" spans="2:3" ht="0" hidden="1" customHeight="1">
      <c r="B67" s="4"/>
      <c r="C67" s="4"/>
    </row>
    <row r="68" spans="2:3" ht="0" hidden="1" customHeight="1">
      <c r="B68" s="4"/>
      <c r="C68" s="4"/>
    </row>
    <row r="69" spans="2:3" ht="0" hidden="1" customHeight="1">
      <c r="B69" s="4"/>
      <c r="C69" s="4"/>
    </row>
    <row r="70" spans="2:3" ht="0" hidden="1" customHeight="1">
      <c r="B70" s="4"/>
      <c r="C70" s="4"/>
    </row>
    <row r="71" spans="2:3" ht="0" hidden="1" customHeight="1">
      <c r="B71" s="4"/>
      <c r="C71" s="4"/>
    </row>
    <row r="72" spans="2:3" ht="0" hidden="1" customHeight="1">
      <c r="B72" s="4"/>
      <c r="C72" s="4"/>
    </row>
    <row r="73" spans="2:3" ht="0" hidden="1" customHeight="1">
      <c r="B73" s="4"/>
      <c r="C73" s="4"/>
    </row>
    <row r="74" spans="2:3" ht="0" hidden="1" customHeight="1">
      <c r="B74" s="4"/>
      <c r="C74" s="4"/>
    </row>
    <row r="75" spans="2:3" ht="0" hidden="1" customHeight="1">
      <c r="B75" s="4"/>
      <c r="C75" s="4"/>
    </row>
    <row r="76" spans="2:3" ht="0" hidden="1" customHeight="1">
      <c r="B76" s="4"/>
      <c r="C76" s="4"/>
    </row>
    <row r="79" spans="2:3" ht="0" hidden="1" customHeight="1">
      <c r="B79" s="4"/>
      <c r="C79" s="4"/>
    </row>
    <row r="2003" spans="1:1" ht="0" hidden="1" customHeight="1">
      <c r="A2003" s="49" t="s">
        <v>631</v>
      </c>
    </row>
  </sheetData>
  <sheetProtection formatColumns="0" autoFilter="0"/>
  <mergeCells count="5">
    <mergeCell ref="G15:K15"/>
    <mergeCell ref="G3:K3"/>
    <mergeCell ref="B3:E3"/>
    <mergeCell ref="B19:E19"/>
    <mergeCell ref="B11:E11"/>
  </mergeCells>
  <hyperlinks>
    <hyperlink ref="B21" location="'Collection Accounts'!A1" tooltip="Go to Collection Accounts tab" display="'Collection Accounts'!A1" xr:uid="{00000000-0004-0000-0100-000000000000}"/>
    <hyperlink ref="B22" location="'Collection Accounts'!A1" tooltip="Go to Collection Accounts tab" display="'Collection Accounts'!A1" xr:uid="{00000000-0004-0000-0100-000001000000}"/>
    <hyperlink ref="B23" location="'Collection Accounts'!A1" tooltip="Go to Collection Accounts tab" display="'Collection Accounts'!A1" xr:uid="{00000000-0004-0000-0100-000002000000}"/>
    <hyperlink ref="B27" location="'FX Accounts'!A1" tooltip="Go to FX Accounts tab" display="'FX Accounts'!A1" xr:uid="{00000000-0004-0000-0100-000003000000}"/>
    <hyperlink ref="G5" location="CLIENT_PENDING_TRADES" tooltip="Go to Additional Data tab" display="CLIENT_PENDING_TRADES" xr:uid="{00000000-0004-0000-0100-000004000000}"/>
    <hyperlink ref="G6" location="past_dues" tooltip="Go to Additional Data tab" display="Past Dues" xr:uid="{00000000-0004-0000-0100-000005000000}"/>
    <hyperlink ref="G8" location="non_cash_transactions" tooltip="Go to Additional Data tab" display="Non-Cash Transactions" xr:uid="{00000000-0004-0000-0100-000006000000}"/>
    <hyperlink ref="G9" location="unfunded_positions" tooltip="Go to Additional Data tab" display="Unfunded Detail (TRD)" xr:uid="{00000000-0004-0000-0100-000007000000}"/>
    <hyperlink ref="B5" location="'US Bank Holdings'!A6" tooltip="Go to US Bank Holdings tab" display="USD" xr:uid="{00000000-0004-0000-0100-000008000000}"/>
    <hyperlink ref="G11" location="equities" tooltip="Go to Additional Data tab" display="Equities (TRD)" xr:uid="{00000000-0004-0000-0100-000009000000}"/>
    <hyperlink ref="G10" location="credit_opinion" tooltip="Go to Additional Data tab" display="Credit Opinion (TRD)" xr:uid="{00000000-0004-0000-0100-00000A000000}"/>
    <hyperlink ref="G17" location="start" tooltip="Go to PCV tab" display="Beginning PCV" xr:uid="{00000000-0004-0000-0100-00000B000000}"/>
    <hyperlink ref="G22" location="start" tooltip="Go to PCV tab" display="Ending PCV" xr:uid="{00000000-0004-0000-0100-00000C000000}"/>
    <hyperlink ref="B24" location="'Collection Accounts'!A1" tooltip="Go to Collection Accounts tab" display="'Collection Accounts'!A1" xr:uid="{00000000-0004-0000-0100-00000D000000}"/>
    <hyperlink ref="G18" location="start" tooltip="Go to PCV tab" display="Trades" xr:uid="{00000000-0004-0000-0100-00000E000000}"/>
    <hyperlink ref="G19" location="start" tooltip="Go to PCV tab" display="Fees" xr:uid="{00000000-0004-0000-0100-00000F000000}"/>
    <hyperlink ref="G20" location="start" tooltip="Go to PCV tab" display="Par/Commitment Changes" xr:uid="{00000000-0004-0000-0100-000010000000}"/>
    <hyperlink ref="G21" location="start" tooltip="Go to PCV tab" display="Other" xr:uid="{00000000-0004-0000-0100-000011000000}"/>
    <hyperlink ref="G23" location="start" tooltip="Go to PCV tab" display="PCV Change" xr:uid="{00000000-0004-0000-0100-000012000000}"/>
    <hyperlink ref="G7" location="unapplied_wires" tooltip="Go to Additional Data tab" display="Unapplied Wires" xr:uid="{00000000-0004-0000-0100-000013000000}"/>
    <hyperlink ref="B6" location="'US Bank Holdings'!A6" tooltip="Go to US Bank Holdings tab" display="AUD" xr:uid="{00000000-0004-0000-0100-000014000000}"/>
    <hyperlink ref="B7" location="'US Bank Holdings'!A6" tooltip="Go to US Bank Holdings tab" display="CAD" xr:uid="{00000000-0004-0000-0100-000015000000}"/>
    <hyperlink ref="B8" location="'US Bank Holdings'!A6" tooltip="Go to US Bank Holdings tab" display="EUR" xr:uid="{00000000-0004-0000-0100-000016000000}"/>
    <hyperlink ref="B9" location="'US Bank Holdings'!A6" tooltip="Go to US Bank Holdings tab" display="GBP" xr:uid="{00000000-0004-0000-0100-000017000000}"/>
    <hyperlink ref="B28" location="'FX Accounts'!A1" tooltip="Go to FX Accounts tab" display="'FX Accounts'!A1" xr:uid="{00000000-0004-0000-0100-000018000000}"/>
    <hyperlink ref="B29" location="'FX Accounts'!A1" tooltip="Go to FX Accounts tab" display="'FX Accounts'!A1" xr:uid="{00000000-0004-0000-0100-000019000000}"/>
    <hyperlink ref="B30" location="'FX Accounts'!A1" tooltip="Go to FX Accounts tab" display="'FX Accounts'!A1" xr:uid="{00000000-0004-0000-0100-00001A000000}"/>
    <hyperlink ref="B31" location="'FX Accounts'!A1" tooltip="Go to FX Accounts tab" display="'FX Accounts'!A1" xr:uid="{00000000-0004-0000-0100-00001B000000}"/>
    <hyperlink ref="B33" location="'FX Accounts'!A1" tooltip="Go to FX Accounts tab" display="'FX Accounts'!A1" xr:uid="{00000000-0004-0000-0100-00001C000000}"/>
    <hyperlink ref="B34" location="'FX Accounts'!A1" tooltip="Go to FX Accounts tab" display="'FX Accounts'!A1" xr:uid="{00000000-0004-0000-0100-00001D000000}"/>
    <hyperlink ref="B35" location="'FX Accounts'!A1" tooltip="Go to FX Accounts tab" display="'FX Accounts'!A1" xr:uid="{00000000-0004-0000-0100-00001E000000}"/>
    <hyperlink ref="B36" location="'FX Accounts'!A1" tooltip="Go to FX Accounts tab" display="'FX Accounts'!A1" xr:uid="{00000000-0004-0000-0100-00001F000000}"/>
    <hyperlink ref="B37" location="'FX Accounts'!A1" tooltip="Go to FX Accounts tab" display="'FX Accounts'!A1" xr:uid="{00000000-0004-0000-0100-000020000000}"/>
    <hyperlink ref="B38" location="'FX Accounts'!A1" tooltip="Go to FX Accounts tab" display="'FX Accounts'!A1" xr:uid="{00000000-0004-0000-0100-000021000000}"/>
    <hyperlink ref="B32" location="'FX Accounts'!A1" tooltip="Go to FX Accounts tab" display="'FX Accounts'!A1" xr:uid="{00000000-0004-0000-0100-000023000000}"/>
    <hyperlink ref="G12" location="DEFAULTED_ASSET_INTEREST" tooltip="Go to Additional Data tab" display="DEFAULTED_ASSET_INTEREST" xr:uid="{00000000-0004-0000-0100-000024000000}"/>
    <hyperlink ref="G13" location="PIK_BALANCES" tooltip="Go to Additional Data tab" display="PIK_BALANCES" xr:uid="{00000000-0004-0000-0100-000025000000}"/>
    <hyperlink ref="B13" location="'US Bank Holdings'!A6" tooltip="Go to US Bank Holdings tab" display="USD" xr:uid="{9F31F87D-B4FB-4C15-8426-B19C57387776}"/>
    <hyperlink ref="B14" location="'US Bank Holdings'!A6" tooltip="Go to US Bank Holdings tab" display="AUD" xr:uid="{038CBC84-DB89-48C2-A466-B349DAA81D4B}"/>
    <hyperlink ref="B15" location="'US Bank Holdings'!A6" tooltip="Go to US Bank Holdings tab" display="CAD" xr:uid="{00AD2D0A-F3F8-4E04-882A-10D2DBD1A9D5}"/>
    <hyperlink ref="B16" location="'US Bank Holdings'!A6" tooltip="Go to US Bank Holdings tab" display="EUR" xr:uid="{371D036A-8BC9-4B19-A8EF-CBDB9F5751E6}"/>
    <hyperlink ref="B17" location="'US Bank Holdings'!A6" tooltip="Go to US Bank Holdings tab" display="GBP" xr:uid="{B631F679-6A6C-402C-B6B6-4434FEABFA8F}"/>
    <hyperlink ref="B25" location="'Collection Accounts'!A1" tooltip="Go to Collection Accounts tab" display="'Collection Accounts'!A1" xr:uid="{71BA8372-A67E-4DFA-98B1-3F1F0A454350}"/>
    <hyperlink ref="B26" location="'Collection Accounts'!A1" tooltip="Go to Collection Accounts tab" display="'Collection Accounts'!A1" xr:uid="{50233D9D-454E-47C8-9448-4CEDA62BB4F4}"/>
  </hyperlinks>
  <pageMargins left="0.75" right="0.75" top="1" bottom="1" header="0.5" footer="0.5"/>
  <pageSetup paperSize="9" scale="77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R50000"/>
  <sheetViews>
    <sheetView showGridLines="0" zoomScaleNormal="100" workbookViewId="0">
      <pane xSplit="1" ySplit="4" topLeftCell="Z5" activePane="bottomRight" state="frozen"/>
      <selection pane="bottomRight" activeCell="CU6" sqref="CU6:DD19"/>
      <selection pane="bottomLeft" activeCell="A5" sqref="A5"/>
      <selection pane="topRight" activeCell="B1" sqref="B1"/>
    </sheetView>
  </sheetViews>
  <sheetFormatPr defaultColWidth="0" defaultRowHeight="12.75"/>
  <cols>
    <col min="1" max="1" width="32.5" style="80" bestFit="1" customWidth="1"/>
    <col min="2" max="2" width="4.1640625" style="73" hidden="1"/>
    <col min="3" max="3" width="12" style="73" hidden="1"/>
    <col min="4" max="4" width="10.33203125" style="73" hidden="1"/>
    <col min="5" max="5" width="9.33203125" style="73" hidden="1"/>
    <col min="6" max="6" width="30.6640625" style="73" hidden="1"/>
    <col min="7" max="7" width="25.83203125" style="73" hidden="1"/>
    <col min="8" max="8" width="16.1640625" style="73" hidden="1"/>
    <col min="9" max="9" width="9.6640625" style="73" hidden="1"/>
    <col min="10" max="10" width="14" style="95" hidden="1"/>
    <col min="11" max="11" width="13.5" style="96" hidden="1"/>
    <col min="12" max="12" width="14.83203125" style="95" hidden="1"/>
    <col min="13" max="13" width="13.83203125" style="95" hidden="1"/>
    <col min="14" max="14" width="21.6640625" style="95" hidden="1"/>
    <col min="15" max="15" width="4.1640625" style="73" hidden="1"/>
    <col min="16" max="16" width="10.1640625" style="73" hidden="1"/>
    <col min="17" max="17" width="12.33203125" style="73" hidden="1"/>
    <col min="18" max="18" width="9.33203125" style="73" hidden="1"/>
    <col min="19" max="19" width="29.1640625" style="73" hidden="1"/>
    <col min="20" max="20" width="33" style="73" hidden="1"/>
    <col min="21" max="21" width="21.83203125" style="73" hidden="1"/>
    <col min="22" max="22" width="9.6640625" style="73" hidden="1"/>
    <col min="23" max="23" width="13.83203125" style="95" hidden="1"/>
    <col min="24" max="24" width="11.5" style="95" hidden="1"/>
    <col min="25" max="25" width="14" style="95" hidden="1"/>
    <col min="26" max="26" width="18.6640625" style="95" hidden="1"/>
    <col min="27" max="27" width="4.1640625" style="73" customWidth="1"/>
    <col min="28" max="28" width="30.83203125" style="97" customWidth="1"/>
    <col min="29" max="29" width="10.6640625" style="97" customWidth="1"/>
    <col min="30" max="30" width="10.83203125" style="97" customWidth="1"/>
    <col min="31" max="31" width="10.83203125" style="154" customWidth="1"/>
    <col min="32" max="32" width="17.83203125" style="157" customWidth="1"/>
    <col min="33" max="33" width="25.83203125" style="97" customWidth="1"/>
    <col min="34" max="34" width="35.83203125" style="97" customWidth="1"/>
    <col min="35" max="35" width="70.83203125" style="97" customWidth="1"/>
    <col min="36" max="36" width="4.1640625" style="73" customWidth="1"/>
    <col min="37" max="37" width="16" style="73" hidden="1" customWidth="1"/>
    <col min="38" max="38" width="14.5" style="73" hidden="1" customWidth="1"/>
    <col min="39" max="39" width="15.6640625" style="73" hidden="1" customWidth="1"/>
    <col min="40" max="40" width="21.33203125" style="73" hidden="1" customWidth="1"/>
    <col min="41" max="41" width="32.33203125" style="73" hidden="1" customWidth="1"/>
    <col min="42" max="42" width="31.1640625" style="73" hidden="1" customWidth="1"/>
    <col min="43" max="43" width="26.5" style="73" hidden="1" customWidth="1"/>
    <col min="44" max="44" width="22.83203125" style="95" hidden="1" customWidth="1"/>
    <col min="45" max="45" width="4.1640625" style="73" hidden="1" customWidth="1"/>
    <col min="46" max="46" width="23.33203125" style="73" hidden="1" customWidth="1"/>
    <col min="47" max="47" width="14.83203125" style="73" hidden="1" customWidth="1"/>
    <col min="48" max="48" width="36.1640625" style="73" hidden="1" customWidth="1"/>
    <col min="49" max="49" width="9.6640625" style="73" hidden="1" customWidth="1"/>
    <col min="50" max="50" width="15.83203125" style="171" hidden="1" customWidth="1"/>
    <col min="51" max="51" width="21.1640625" style="95" hidden="1" customWidth="1"/>
    <col min="52" max="55" width="18.5" style="95" hidden="1" customWidth="1"/>
    <col min="56" max="56" width="18.33203125" style="95" hidden="1" customWidth="1"/>
    <col min="57" max="57" width="4.1640625" style="73" hidden="1" customWidth="1"/>
    <col min="58" max="58" width="22.5" style="73" hidden="1" customWidth="1"/>
    <col min="59" max="59" width="9" style="73" hidden="1" customWidth="1"/>
    <col min="60" max="60" width="12.83203125" style="73" hidden="1" customWidth="1"/>
    <col min="61" max="61" width="19" style="73" hidden="1" customWidth="1"/>
    <col min="62" max="62" width="14.5" style="73" hidden="1" customWidth="1"/>
    <col min="63" max="63" width="22.6640625" style="95" hidden="1" customWidth="1"/>
    <col min="64" max="64" width="4.1640625" style="73" hidden="1" customWidth="1"/>
    <col min="65" max="65" width="27.6640625" style="73" hidden="1" customWidth="1"/>
    <col min="66" max="66" width="20.33203125" style="73" hidden="1" customWidth="1"/>
    <col min="67" max="67" width="22" style="73" hidden="1" customWidth="1"/>
    <col min="68" max="68" width="22.83203125" style="95" hidden="1" customWidth="1"/>
    <col min="69" max="69" width="4.1640625" style="73" hidden="1" customWidth="1"/>
    <col min="70" max="70" width="11" style="94" hidden="1" customWidth="1"/>
    <col min="71" max="71" width="10.33203125" style="73" hidden="1" customWidth="1"/>
    <col min="72" max="72" width="9.33203125" style="73" hidden="1" customWidth="1"/>
    <col min="73" max="75" width="21.33203125" style="73" hidden="1" customWidth="1"/>
    <col min="76" max="76" width="4.6640625" style="73" hidden="1" customWidth="1"/>
    <col min="77" max="77" width="13.83203125" style="95" hidden="1" customWidth="1"/>
    <col min="78" max="78" width="10.33203125" style="171" hidden="1" customWidth="1"/>
    <col min="79" max="79" width="14.83203125" style="95" hidden="1" customWidth="1"/>
    <col min="80" max="83" width="13.83203125" style="95" hidden="1" customWidth="1"/>
    <col min="84" max="84" width="14.83203125" style="95" hidden="1" customWidth="1"/>
    <col min="85" max="85" width="10.33203125" style="171" hidden="1" customWidth="1"/>
    <col min="86" max="87" width="23.6640625" style="73" hidden="1" customWidth="1"/>
    <col min="88" max="88" width="4.1640625" style="73" hidden="1" customWidth="1"/>
    <col min="89" max="89" width="13.83203125" style="73" hidden="1" customWidth="1"/>
    <col min="90" max="91" width="30.83203125" style="73" hidden="1" customWidth="1"/>
    <col min="92" max="92" width="9.6640625" style="73" hidden="1" customWidth="1"/>
    <col min="93" max="93" width="12" style="94" hidden="1" customWidth="1"/>
    <col min="94" max="94" width="17.83203125" style="95" hidden="1" customWidth="1"/>
    <col min="95" max="97" width="20.83203125" style="95" hidden="1" customWidth="1"/>
    <col min="98" max="98" width="4.1640625" style="73" hidden="1" customWidth="1"/>
    <col min="99" max="99" width="13.83203125" style="73" hidden="1" customWidth="1"/>
    <col min="100" max="102" width="30.83203125" style="73" hidden="1" customWidth="1"/>
    <col min="103" max="103" width="9.6640625" style="73" hidden="1" customWidth="1"/>
    <col min="104" max="104" width="13.33203125" style="94" hidden="1" customWidth="1"/>
    <col min="105" max="107" width="20.83203125" style="95" hidden="1" customWidth="1"/>
    <col min="108" max="108" width="5.1640625" style="198" hidden="1" customWidth="1"/>
    <col min="109" max="109" width="4.1640625" style="73" hidden="1" customWidth="1"/>
    <col min="110" max="16384" width="9.33203125" style="73" hidden="1"/>
  </cols>
  <sheetData>
    <row r="1" spans="1:200" ht="37.5" customHeight="1">
      <c r="A1" s="74"/>
      <c r="B1" s="74"/>
      <c r="C1" s="74"/>
      <c r="D1" s="74"/>
      <c r="E1" s="74"/>
      <c r="F1" s="74"/>
      <c r="G1" s="74"/>
      <c r="H1" s="74"/>
      <c r="I1" s="74"/>
      <c r="J1" s="76"/>
      <c r="K1" s="78"/>
      <c r="L1" s="76"/>
      <c r="M1" s="76"/>
      <c r="N1" s="74"/>
      <c r="O1" s="74"/>
      <c r="P1" s="74"/>
      <c r="Q1" s="74"/>
      <c r="R1" s="74"/>
      <c r="S1" s="74"/>
      <c r="T1" s="74"/>
      <c r="U1" s="74"/>
      <c r="V1" s="74"/>
      <c r="W1" s="76"/>
      <c r="X1" s="76"/>
      <c r="Y1" s="76"/>
      <c r="Z1" s="76"/>
      <c r="AA1" s="74"/>
      <c r="AB1" s="79"/>
      <c r="AC1" s="79"/>
      <c r="AD1" s="79"/>
      <c r="AE1" s="152"/>
      <c r="AF1" s="155"/>
      <c r="AG1" s="79"/>
      <c r="AH1" s="79"/>
      <c r="AI1" s="79"/>
      <c r="AJ1" s="74"/>
      <c r="AK1" s="74"/>
      <c r="AL1" s="74"/>
      <c r="AM1" s="74"/>
      <c r="AN1" s="74"/>
      <c r="AO1" s="74"/>
      <c r="AP1" s="74"/>
      <c r="AQ1" s="74"/>
      <c r="AR1" s="76"/>
      <c r="AS1" s="74"/>
      <c r="AT1" s="74"/>
      <c r="AU1" s="74"/>
      <c r="AV1" s="74"/>
      <c r="AW1" s="74"/>
      <c r="AX1" s="175"/>
      <c r="AY1" s="76"/>
      <c r="AZ1" s="76"/>
      <c r="BA1" s="76"/>
      <c r="BB1" s="76"/>
      <c r="BC1" s="76"/>
      <c r="BD1" s="76"/>
      <c r="BE1" s="74"/>
      <c r="BF1" s="74"/>
      <c r="BG1" s="74"/>
      <c r="BH1" s="74"/>
      <c r="BI1" s="74"/>
      <c r="BJ1" s="74"/>
      <c r="BK1" s="76"/>
      <c r="BL1" s="74"/>
      <c r="BM1" s="74"/>
      <c r="BN1" s="74"/>
      <c r="BO1" s="74"/>
      <c r="BP1" s="76"/>
      <c r="BQ1" s="74"/>
      <c r="BR1" s="99"/>
      <c r="BS1" s="74"/>
      <c r="BT1" s="74"/>
      <c r="BU1" s="74"/>
      <c r="BV1" s="74"/>
      <c r="BW1" s="74"/>
      <c r="BX1" s="74"/>
      <c r="BY1" s="76"/>
      <c r="BZ1" s="175"/>
      <c r="CA1" s="76"/>
      <c r="CB1" s="76"/>
      <c r="CC1" s="76"/>
      <c r="CD1" s="76"/>
      <c r="CE1" s="76"/>
      <c r="CF1" s="76"/>
      <c r="CG1" s="175"/>
      <c r="CH1" s="74"/>
      <c r="CI1" s="74"/>
      <c r="CJ1" s="74"/>
      <c r="CK1" s="74"/>
      <c r="CL1" s="74"/>
      <c r="CM1" s="74"/>
      <c r="CN1" s="74"/>
      <c r="CO1" s="99"/>
      <c r="CP1" s="76"/>
      <c r="CQ1" s="76"/>
      <c r="CR1" s="76"/>
      <c r="CS1" s="76"/>
      <c r="CT1" s="74"/>
      <c r="CU1" s="74"/>
      <c r="CV1" s="74"/>
      <c r="CW1" s="74"/>
      <c r="CX1" s="74"/>
      <c r="CY1" s="74"/>
      <c r="CZ1" s="99"/>
      <c r="DA1" s="76"/>
      <c r="DB1" s="76"/>
      <c r="DC1" s="76"/>
      <c r="DD1" s="201"/>
      <c r="DE1" s="74"/>
    </row>
    <row r="3" spans="1:200" s="80" customFormat="1">
      <c r="B3" s="83"/>
      <c r="C3" s="81" t="s">
        <v>632</v>
      </c>
      <c r="D3" s="82"/>
      <c r="E3" s="82"/>
      <c r="F3" s="83"/>
      <c r="G3" s="83"/>
      <c r="H3" s="83"/>
      <c r="I3" s="83"/>
      <c r="J3" s="84"/>
      <c r="K3" s="85"/>
      <c r="L3" s="84"/>
      <c r="M3" s="84"/>
      <c r="N3" s="84"/>
      <c r="O3" s="83"/>
      <c r="P3" s="86" t="s">
        <v>611</v>
      </c>
      <c r="Q3" s="82"/>
      <c r="R3" s="83"/>
      <c r="S3" s="83"/>
      <c r="T3" s="83"/>
      <c r="U3" s="83"/>
      <c r="V3" s="83"/>
      <c r="W3" s="84"/>
      <c r="X3" s="84"/>
      <c r="Y3" s="84"/>
      <c r="Z3" s="84"/>
      <c r="AA3" s="83"/>
      <c r="AB3" s="87" t="s">
        <v>612</v>
      </c>
      <c r="AE3" s="153"/>
      <c r="AF3" s="156"/>
      <c r="AJ3" s="83"/>
      <c r="AK3" s="87" t="s">
        <v>613</v>
      </c>
      <c r="AL3" s="83"/>
      <c r="AM3" s="83"/>
      <c r="AN3" s="83"/>
      <c r="AO3" s="83"/>
      <c r="AP3" s="83"/>
      <c r="AQ3" s="83"/>
      <c r="AR3" s="84"/>
      <c r="AS3" s="83"/>
      <c r="AT3" s="87" t="s">
        <v>633</v>
      </c>
      <c r="AU3" s="83"/>
      <c r="AV3" s="83"/>
      <c r="AW3" s="83"/>
      <c r="AX3" s="208"/>
      <c r="AY3" s="84"/>
      <c r="AZ3" s="84"/>
      <c r="BA3" s="84"/>
      <c r="BB3" s="84"/>
      <c r="BC3" s="84"/>
      <c r="BD3" s="84"/>
      <c r="BE3" s="83"/>
      <c r="BF3" s="87" t="s">
        <v>634</v>
      </c>
      <c r="BG3" s="83"/>
      <c r="BH3" s="83"/>
      <c r="BI3" s="83"/>
      <c r="BJ3" s="83"/>
      <c r="BK3" s="84"/>
      <c r="BL3" s="83"/>
      <c r="BM3" s="87" t="s">
        <v>635</v>
      </c>
      <c r="BN3" s="83"/>
      <c r="BO3" s="83"/>
      <c r="BP3" s="84"/>
      <c r="BQ3" s="83"/>
      <c r="BR3" s="86" t="s">
        <v>610</v>
      </c>
      <c r="BY3" s="170"/>
      <c r="BZ3" s="172"/>
      <c r="CA3" s="170"/>
      <c r="CB3" s="170"/>
      <c r="CC3" s="170"/>
      <c r="CD3" s="170"/>
      <c r="CE3" s="170"/>
      <c r="CF3" s="170"/>
      <c r="CG3" s="172"/>
      <c r="CJ3" s="83"/>
      <c r="CK3" s="87" t="s">
        <v>636</v>
      </c>
      <c r="CO3" s="153"/>
      <c r="CP3" s="170"/>
      <c r="CQ3" s="170"/>
      <c r="CR3" s="170"/>
      <c r="CS3" s="170"/>
      <c r="CT3" s="83"/>
      <c r="CU3" s="87" t="s">
        <v>637</v>
      </c>
      <c r="CV3" s="153"/>
      <c r="CZ3" s="153"/>
      <c r="DA3" s="170"/>
      <c r="DB3" s="170"/>
      <c r="DC3" s="170"/>
      <c r="DD3" s="199"/>
      <c r="DE3" s="83"/>
      <c r="GA3" s="153"/>
    </row>
    <row r="4" spans="1:200" s="88" customFormat="1" ht="24.75" customHeight="1">
      <c r="B4" s="93"/>
      <c r="C4" s="89" t="s">
        <v>137</v>
      </c>
      <c r="D4" s="90" t="s">
        <v>142</v>
      </c>
      <c r="E4" s="90" t="s">
        <v>143</v>
      </c>
      <c r="F4" s="90" t="s">
        <v>144</v>
      </c>
      <c r="G4" s="90" t="s">
        <v>134</v>
      </c>
      <c r="H4" s="90" t="s">
        <v>145</v>
      </c>
      <c r="I4" s="90" t="s">
        <v>146</v>
      </c>
      <c r="J4" s="90" t="s">
        <v>147</v>
      </c>
      <c r="K4" s="91" t="s">
        <v>148</v>
      </c>
      <c r="L4" s="90" t="s">
        <v>149</v>
      </c>
      <c r="M4" s="90" t="s">
        <v>150</v>
      </c>
      <c r="N4" s="92" t="s">
        <v>22</v>
      </c>
      <c r="O4" s="93"/>
      <c r="P4" s="89" t="s">
        <v>138</v>
      </c>
      <c r="Q4" s="90" t="s">
        <v>142</v>
      </c>
      <c r="R4" s="90" t="s">
        <v>143</v>
      </c>
      <c r="S4" s="90" t="s">
        <v>144</v>
      </c>
      <c r="T4" s="90" t="s">
        <v>134</v>
      </c>
      <c r="U4" s="90" t="s">
        <v>145</v>
      </c>
      <c r="V4" s="90" t="s">
        <v>146</v>
      </c>
      <c r="W4" s="90" t="s">
        <v>149</v>
      </c>
      <c r="X4" s="90" t="s">
        <v>609</v>
      </c>
      <c r="Y4" s="90" t="s">
        <v>638</v>
      </c>
      <c r="Z4" s="92" t="s">
        <v>639</v>
      </c>
      <c r="AA4" s="93"/>
      <c r="AB4" s="158" t="s">
        <v>640</v>
      </c>
      <c r="AC4" s="159" t="s">
        <v>109</v>
      </c>
      <c r="AD4" s="159" t="s">
        <v>146</v>
      </c>
      <c r="AE4" s="160" t="s">
        <v>641</v>
      </c>
      <c r="AF4" s="161" t="s">
        <v>642</v>
      </c>
      <c r="AG4" s="162" t="s">
        <v>643</v>
      </c>
      <c r="AH4" s="162" t="s">
        <v>144</v>
      </c>
      <c r="AI4" s="163" t="s">
        <v>644</v>
      </c>
      <c r="AJ4" s="93"/>
      <c r="AK4" s="89" t="s">
        <v>645</v>
      </c>
      <c r="AL4" s="90" t="s">
        <v>137</v>
      </c>
      <c r="AM4" s="90" t="s">
        <v>138</v>
      </c>
      <c r="AN4" s="90" t="s">
        <v>646</v>
      </c>
      <c r="AO4" s="90" t="s">
        <v>144</v>
      </c>
      <c r="AP4" s="90" t="s">
        <v>647</v>
      </c>
      <c r="AQ4" s="90" t="s">
        <v>648</v>
      </c>
      <c r="AR4" s="92" t="s">
        <v>649</v>
      </c>
      <c r="AS4" s="93"/>
      <c r="AT4" s="89" t="s">
        <v>143</v>
      </c>
      <c r="AU4" s="90" t="s">
        <v>144</v>
      </c>
      <c r="AV4" s="90" t="s">
        <v>134</v>
      </c>
      <c r="AW4" s="90" t="s">
        <v>146</v>
      </c>
      <c r="AX4" s="209" t="s">
        <v>650</v>
      </c>
      <c r="AY4" s="293" t="s">
        <v>651</v>
      </c>
      <c r="AZ4" s="90" t="s">
        <v>652</v>
      </c>
      <c r="BA4" s="90" t="s">
        <v>653</v>
      </c>
      <c r="BB4" s="293" t="s">
        <v>654</v>
      </c>
      <c r="BC4" s="90" t="s">
        <v>655</v>
      </c>
      <c r="BD4" s="92" t="s">
        <v>656</v>
      </c>
      <c r="BE4" s="93"/>
      <c r="BF4" s="89" t="s">
        <v>657</v>
      </c>
      <c r="BG4" s="90" t="s">
        <v>143</v>
      </c>
      <c r="BH4" s="90" t="s">
        <v>144</v>
      </c>
      <c r="BI4" s="90" t="s">
        <v>647</v>
      </c>
      <c r="BJ4" s="90" t="s">
        <v>634</v>
      </c>
      <c r="BK4" s="92" t="s">
        <v>147</v>
      </c>
      <c r="BL4" s="93"/>
      <c r="BM4" s="89" t="s">
        <v>657</v>
      </c>
      <c r="BN4" s="90" t="s">
        <v>144</v>
      </c>
      <c r="BO4" s="90" t="s">
        <v>647</v>
      </c>
      <c r="BP4" s="92" t="s">
        <v>147</v>
      </c>
      <c r="BQ4" s="93"/>
      <c r="BR4" s="192" t="s">
        <v>137</v>
      </c>
      <c r="BS4" s="193" t="s">
        <v>142</v>
      </c>
      <c r="BT4" s="193" t="s">
        <v>143</v>
      </c>
      <c r="BU4" s="193" t="s">
        <v>144</v>
      </c>
      <c r="BV4" s="193" t="s">
        <v>134</v>
      </c>
      <c r="BW4" s="193" t="s">
        <v>145</v>
      </c>
      <c r="BX4" s="193" t="s">
        <v>658</v>
      </c>
      <c r="BY4" s="194" t="s">
        <v>659</v>
      </c>
      <c r="BZ4" s="195" t="s">
        <v>148</v>
      </c>
      <c r="CA4" s="194" t="s">
        <v>149</v>
      </c>
      <c r="CB4" s="194" t="s">
        <v>609</v>
      </c>
      <c r="CC4" s="194" t="s">
        <v>660</v>
      </c>
      <c r="CD4" s="194" t="s">
        <v>661</v>
      </c>
      <c r="CE4" s="194" t="s">
        <v>662</v>
      </c>
      <c r="CF4" s="194" t="s">
        <v>663</v>
      </c>
      <c r="CG4" s="195" t="s">
        <v>650</v>
      </c>
      <c r="CH4" s="193" t="s">
        <v>664</v>
      </c>
      <c r="CI4" s="196" t="s">
        <v>665</v>
      </c>
      <c r="CJ4" s="93"/>
      <c r="CK4" s="202" t="s">
        <v>666</v>
      </c>
      <c r="CL4" s="193" t="s">
        <v>144</v>
      </c>
      <c r="CM4" s="193" t="s">
        <v>667</v>
      </c>
      <c r="CN4" s="193" t="s">
        <v>146</v>
      </c>
      <c r="CO4" s="203" t="s">
        <v>668</v>
      </c>
      <c r="CP4" s="194" t="s">
        <v>669</v>
      </c>
      <c r="CQ4" s="194" t="s">
        <v>670</v>
      </c>
      <c r="CR4" s="194" t="s">
        <v>671</v>
      </c>
      <c r="CS4" s="204" t="s">
        <v>672</v>
      </c>
      <c r="CT4" s="93"/>
      <c r="CU4" s="317" t="s">
        <v>666</v>
      </c>
      <c r="CV4" s="197" t="s">
        <v>144</v>
      </c>
      <c r="CW4" s="173" t="s">
        <v>667</v>
      </c>
      <c r="CX4" s="173" t="s">
        <v>673</v>
      </c>
      <c r="CY4" s="173" t="s">
        <v>146</v>
      </c>
      <c r="CZ4" s="197" t="s">
        <v>674</v>
      </c>
      <c r="DA4" s="174" t="s">
        <v>675</v>
      </c>
      <c r="DB4" s="174" t="s">
        <v>676</v>
      </c>
      <c r="DC4" s="174" t="s">
        <v>677</v>
      </c>
      <c r="DD4" s="200" t="s">
        <v>678</v>
      </c>
      <c r="DE4" s="93"/>
      <c r="GA4" s="289"/>
    </row>
    <row r="5" spans="1:200">
      <c r="A5" s="88"/>
      <c r="C5" s="318"/>
      <c r="D5" s="319"/>
      <c r="E5" s="319"/>
      <c r="F5" s="319"/>
      <c r="G5" s="319"/>
      <c r="H5" s="319"/>
      <c r="I5" s="319"/>
      <c r="J5" s="304"/>
      <c r="K5" s="320"/>
      <c r="L5" s="304"/>
      <c r="M5" s="304"/>
      <c r="N5" s="304"/>
      <c r="P5" s="318">
        <v>45351</v>
      </c>
      <c r="Q5" s="318" t="s">
        <v>216</v>
      </c>
      <c r="R5" s="319" t="s">
        <v>217</v>
      </c>
      <c r="S5" s="319" t="s">
        <v>218</v>
      </c>
      <c r="T5" s="319" t="s">
        <v>219</v>
      </c>
      <c r="U5" s="319" t="s">
        <v>166</v>
      </c>
      <c r="V5" s="319" t="s">
        <v>167</v>
      </c>
      <c r="W5" s="304">
        <v>0</v>
      </c>
      <c r="X5" s="304">
        <v>4410.6400000000003</v>
      </c>
      <c r="Y5" s="304"/>
      <c r="Z5" s="304">
        <v>0</v>
      </c>
      <c r="AB5" s="321"/>
      <c r="AC5" s="319"/>
      <c r="AD5" s="321"/>
      <c r="AE5" s="318"/>
      <c r="AF5" s="322"/>
      <c r="AG5" s="319"/>
      <c r="AH5" s="319"/>
      <c r="AI5" s="321"/>
      <c r="AK5" s="319"/>
      <c r="AL5" s="318"/>
      <c r="AM5" s="318"/>
      <c r="AN5" s="319"/>
      <c r="AO5" s="319"/>
      <c r="AP5" s="319"/>
      <c r="AQ5" s="319"/>
      <c r="AR5" s="304"/>
      <c r="AT5" s="319"/>
      <c r="AU5" s="319"/>
      <c r="AV5" s="319"/>
      <c r="AW5" s="319"/>
      <c r="AX5" s="292"/>
      <c r="AY5" s="302"/>
      <c r="AZ5" s="304"/>
      <c r="BA5" s="303"/>
      <c r="BB5" s="302"/>
      <c r="BC5" s="304"/>
      <c r="BD5" s="304"/>
      <c r="BF5" s="319"/>
      <c r="BG5" s="319"/>
      <c r="BH5" s="319"/>
      <c r="BI5" s="319"/>
      <c r="BJ5" s="319"/>
      <c r="BK5" s="304"/>
      <c r="BM5" s="319" t="s">
        <v>679</v>
      </c>
      <c r="BN5" s="319" t="s">
        <v>680</v>
      </c>
      <c r="BO5" s="319" t="s">
        <v>680</v>
      </c>
      <c r="BP5" s="304">
        <v>126324</v>
      </c>
      <c r="BR5" s="318"/>
      <c r="BS5" s="319"/>
      <c r="BT5" s="319"/>
      <c r="BU5" s="319"/>
      <c r="BV5" s="319"/>
      <c r="BW5" s="319"/>
      <c r="BX5" s="319"/>
      <c r="BY5" s="304"/>
      <c r="BZ5" s="323"/>
      <c r="CA5" s="304"/>
      <c r="CB5" s="304"/>
      <c r="CC5" s="304"/>
      <c r="CD5" s="304"/>
      <c r="CE5" s="304"/>
      <c r="CF5" s="304"/>
      <c r="CG5" s="323"/>
      <c r="CH5" s="319"/>
      <c r="CI5" s="319"/>
      <c r="CK5" s="319"/>
      <c r="CL5" s="319"/>
      <c r="CM5" s="319"/>
      <c r="CN5" s="319"/>
      <c r="CO5" s="318"/>
      <c r="CP5" s="304"/>
      <c r="CQ5" s="304"/>
      <c r="CR5" s="304"/>
      <c r="CS5" s="304"/>
      <c r="CU5" s="319" t="s">
        <v>453</v>
      </c>
      <c r="CV5" s="319" t="s">
        <v>454</v>
      </c>
      <c r="CW5" s="319" t="s">
        <v>455</v>
      </c>
      <c r="CX5" s="319" t="s">
        <v>455</v>
      </c>
      <c r="CY5" s="319" t="s">
        <v>681</v>
      </c>
      <c r="CZ5" s="318">
        <v>45566</v>
      </c>
      <c r="DA5" s="304">
        <v>2795660.72</v>
      </c>
      <c r="DB5" s="304">
        <v>93257.4</v>
      </c>
      <c r="DC5" s="304">
        <v>2888918.12</v>
      </c>
      <c r="DD5" s="324">
        <v>7</v>
      </c>
      <c r="GA5" s="94"/>
    </row>
    <row r="6" spans="1:200">
      <c r="A6" s="88"/>
      <c r="B6"/>
      <c r="C6" s="94"/>
      <c r="J6" s="301"/>
      <c r="K6" s="290"/>
      <c r="L6" s="301"/>
      <c r="M6" s="301"/>
      <c r="N6" s="301"/>
      <c r="O6"/>
      <c r="P6" s="318">
        <v>45351</v>
      </c>
      <c r="Q6" s="318" t="s">
        <v>324</v>
      </c>
      <c r="R6" s="319"/>
      <c r="S6" s="319" t="s">
        <v>325</v>
      </c>
      <c r="T6" s="319" t="s">
        <v>326</v>
      </c>
      <c r="U6" s="319" t="s">
        <v>166</v>
      </c>
      <c r="V6" s="319" t="s">
        <v>167</v>
      </c>
      <c r="W6" s="304">
        <v>0</v>
      </c>
      <c r="X6" s="304">
        <v>14233.55</v>
      </c>
      <c r="Y6" s="304"/>
      <c r="Z6" s="304">
        <v>0</v>
      </c>
      <c r="AA6"/>
      <c r="AB6"/>
      <c r="AC6"/>
      <c r="AD6"/>
      <c r="AE6" s="144"/>
      <c r="AF6" s="287"/>
      <c r="AG6"/>
      <c r="AH6"/>
      <c r="AI6"/>
      <c r="AJ6"/>
      <c r="AL6" s="94"/>
      <c r="AM6" s="94"/>
      <c r="AR6" s="301"/>
      <c r="AS6"/>
      <c r="AT6"/>
      <c r="AU6"/>
      <c r="AV6"/>
      <c r="AW6"/>
      <c r="AX6" s="286"/>
      <c r="AY6" s="71"/>
      <c r="AZ6" s="71"/>
      <c r="BA6" s="71"/>
      <c r="BB6" s="71"/>
      <c r="BC6" s="71"/>
      <c r="BD6" s="71"/>
      <c r="BE6"/>
      <c r="BK6" s="301"/>
      <c r="BL6"/>
      <c r="BM6" s="319" t="s">
        <v>682</v>
      </c>
      <c r="BN6" s="319" t="s">
        <v>496</v>
      </c>
      <c r="BO6" s="319" t="s">
        <v>683</v>
      </c>
      <c r="BP6" s="304">
        <v>21875</v>
      </c>
      <c r="BQ6"/>
      <c r="BR6" s="144"/>
      <c r="BS6"/>
      <c r="BT6"/>
      <c r="BU6"/>
      <c r="BV6"/>
      <c r="BW6"/>
      <c r="BX6"/>
      <c r="BY6" s="71"/>
      <c r="BZ6" s="286"/>
      <c r="CA6" s="71"/>
      <c r="CB6" s="71"/>
      <c r="CC6" s="71"/>
      <c r="CD6" s="71"/>
      <c r="CE6" s="71"/>
      <c r="CF6" s="71"/>
      <c r="CG6" s="286"/>
      <c r="CH6"/>
      <c r="CI6"/>
      <c r="CJ6"/>
      <c r="CK6"/>
      <c r="CL6"/>
      <c r="CM6"/>
      <c r="CN6"/>
      <c r="CO6" s="144"/>
      <c r="CP6" s="71"/>
      <c r="CQ6" s="71"/>
      <c r="CR6" s="71"/>
      <c r="CS6" s="71"/>
      <c r="CT6"/>
      <c r="CU6" s="319" t="s">
        <v>684</v>
      </c>
      <c r="CV6" s="319" t="s">
        <v>362</v>
      </c>
      <c r="CW6" s="319" t="s">
        <v>363</v>
      </c>
      <c r="CX6" s="319" t="s">
        <v>363</v>
      </c>
      <c r="CY6" s="319" t="s">
        <v>681</v>
      </c>
      <c r="CZ6" s="318">
        <v>45107</v>
      </c>
      <c r="DA6" s="304">
        <v>10849294.970000001</v>
      </c>
      <c r="DB6" s="304">
        <v>791201.86</v>
      </c>
      <c r="DC6" s="304">
        <v>11640496.83</v>
      </c>
      <c r="DD6" s="324">
        <v>9</v>
      </c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</row>
    <row r="7" spans="1:200">
      <c r="A7" s="88"/>
      <c r="B7"/>
      <c r="C7"/>
      <c r="D7"/>
      <c r="E7"/>
      <c r="F7"/>
      <c r="G7"/>
      <c r="H7"/>
      <c r="I7"/>
      <c r="J7"/>
      <c r="K7"/>
      <c r="L7"/>
      <c r="M7"/>
      <c r="N7"/>
      <c r="O7"/>
      <c r="P7" s="318">
        <v>45377</v>
      </c>
      <c r="Q7" s="318" t="s">
        <v>202</v>
      </c>
      <c r="R7" s="319" t="s">
        <v>203</v>
      </c>
      <c r="S7" s="319" t="s">
        <v>204</v>
      </c>
      <c r="T7" s="319" t="s">
        <v>205</v>
      </c>
      <c r="U7" s="319" t="s">
        <v>166</v>
      </c>
      <c r="V7" s="319" t="s">
        <v>167</v>
      </c>
      <c r="W7" s="304">
        <v>0</v>
      </c>
      <c r="X7" s="304">
        <v>3842.18</v>
      </c>
      <c r="Y7" s="304"/>
      <c r="Z7" s="304">
        <v>0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 s="319" t="s">
        <v>685</v>
      </c>
      <c r="BN7" s="319" t="s">
        <v>686</v>
      </c>
      <c r="BO7" s="319" t="s">
        <v>687</v>
      </c>
      <c r="BP7" s="304">
        <v>116055</v>
      </c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 s="319" t="s">
        <v>474</v>
      </c>
      <c r="CV7" s="319" t="s">
        <v>475</v>
      </c>
      <c r="CW7" s="319" t="s">
        <v>476</v>
      </c>
      <c r="CX7" s="319" t="s">
        <v>688</v>
      </c>
      <c r="CY7" s="319" t="s">
        <v>681</v>
      </c>
      <c r="CZ7" s="318">
        <v>45359</v>
      </c>
      <c r="DA7" s="304">
        <v>9210685.9299999997</v>
      </c>
      <c r="DB7" s="304">
        <v>614750.57999999996</v>
      </c>
      <c r="DC7" s="304">
        <v>9825436.5099999998</v>
      </c>
      <c r="DD7" s="324">
        <v>6</v>
      </c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</row>
    <row r="8" spans="1:200">
      <c r="A8" s="42" t="s">
        <v>689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 s="318">
        <v>45379</v>
      </c>
      <c r="Q8" s="318" t="s">
        <v>179</v>
      </c>
      <c r="R8" s="319"/>
      <c r="S8" s="319" t="s">
        <v>180</v>
      </c>
      <c r="T8" s="319" t="s">
        <v>181</v>
      </c>
      <c r="U8" s="319" t="s">
        <v>166</v>
      </c>
      <c r="V8" s="319" t="s">
        <v>167</v>
      </c>
      <c r="W8" s="304">
        <v>0</v>
      </c>
      <c r="X8" s="304">
        <v>4192.1000000000004</v>
      </c>
      <c r="Y8" s="304"/>
      <c r="Z8" s="304">
        <v>0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 s="325" t="s">
        <v>690</v>
      </c>
      <c r="BN8" s="325" t="s">
        <v>691</v>
      </c>
      <c r="BO8" s="325" t="s">
        <v>692</v>
      </c>
      <c r="BP8" s="326">
        <v>388.88150000000002</v>
      </c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 s="319" t="s">
        <v>693</v>
      </c>
      <c r="CV8" s="319" t="s">
        <v>387</v>
      </c>
      <c r="CW8" s="319" t="s">
        <v>694</v>
      </c>
      <c r="CX8" s="319" t="s">
        <v>694</v>
      </c>
      <c r="CY8" s="319" t="s">
        <v>681</v>
      </c>
      <c r="CZ8" s="318">
        <v>45698</v>
      </c>
      <c r="DA8" s="304">
        <v>2209402.27</v>
      </c>
      <c r="DB8" s="304">
        <v>64406.37</v>
      </c>
      <c r="DC8" s="304">
        <v>2273808.64</v>
      </c>
      <c r="DD8" s="324">
        <v>1</v>
      </c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</row>
    <row r="9" spans="1:200">
      <c r="A9" s="42" t="s">
        <v>695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 s="318">
        <v>45380</v>
      </c>
      <c r="Q9" s="318" t="s">
        <v>163</v>
      </c>
      <c r="R9" s="319"/>
      <c r="S9" s="319" t="s">
        <v>164</v>
      </c>
      <c r="T9" s="319" t="s">
        <v>165</v>
      </c>
      <c r="U9" s="319" t="s">
        <v>166</v>
      </c>
      <c r="V9" s="319" t="s">
        <v>167</v>
      </c>
      <c r="W9" s="304">
        <v>0</v>
      </c>
      <c r="X9" s="304">
        <v>4983.6899999999996</v>
      </c>
      <c r="Y9" s="304"/>
      <c r="Z9" s="304">
        <v>0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 s="71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 s="319" t="s">
        <v>386</v>
      </c>
      <c r="CV9" s="319" t="s">
        <v>387</v>
      </c>
      <c r="CW9" s="319" t="s">
        <v>388</v>
      </c>
      <c r="CX9" s="319" t="s">
        <v>388</v>
      </c>
      <c r="CY9" s="319" t="s">
        <v>681</v>
      </c>
      <c r="CZ9" s="318">
        <v>44742</v>
      </c>
      <c r="DA9" s="304">
        <v>2274875.94</v>
      </c>
      <c r="DB9" s="304">
        <v>272991.57</v>
      </c>
      <c r="DC9" s="304">
        <v>2547867.5099999998</v>
      </c>
      <c r="DD9" s="324">
        <v>5</v>
      </c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</row>
    <row r="10" spans="1:200">
      <c r="A10" s="42" t="str">
        <f>"Client Pending Trades"&amp;" ("&amp; COUNT($CE$1:$CE$10000)&amp;")"</f>
        <v>Client Pending Trades (0)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318">
        <v>45380</v>
      </c>
      <c r="Q10" s="318" t="s">
        <v>245</v>
      </c>
      <c r="R10" s="319" t="s">
        <v>246</v>
      </c>
      <c r="S10" s="319" t="s">
        <v>164</v>
      </c>
      <c r="T10" s="319" t="s">
        <v>247</v>
      </c>
      <c r="U10" s="319" t="s">
        <v>166</v>
      </c>
      <c r="V10" s="319" t="s">
        <v>167</v>
      </c>
      <c r="W10" s="304">
        <v>0</v>
      </c>
      <c r="X10" s="304">
        <v>74501.320000000007</v>
      </c>
      <c r="Y10" s="304"/>
      <c r="Z10" s="304">
        <v>0</v>
      </c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 s="319" t="s">
        <v>696</v>
      </c>
      <c r="CV10" s="319" t="s">
        <v>697</v>
      </c>
      <c r="CW10" s="319" t="s">
        <v>698</v>
      </c>
      <c r="CX10" s="319" t="s">
        <v>698</v>
      </c>
      <c r="CY10" s="319" t="s">
        <v>681</v>
      </c>
      <c r="CZ10" s="318">
        <v>45701</v>
      </c>
      <c r="DA10" s="304">
        <v>516736.38</v>
      </c>
      <c r="DB10" s="304">
        <v>2224.84</v>
      </c>
      <c r="DC10" s="304">
        <v>518961.22</v>
      </c>
      <c r="DD10" s="324">
        <v>1</v>
      </c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</row>
    <row r="11" spans="1:200">
      <c r="A11" s="42" t="str">
        <f>"Past Dues"&amp;" (" &amp; COUNT($X$1:$X$10000) &amp; ")"</f>
        <v>Past Dues (63)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318">
        <v>45383</v>
      </c>
      <c r="Q11" s="318" t="s">
        <v>234</v>
      </c>
      <c r="R11" s="319" t="s">
        <v>235</v>
      </c>
      <c r="S11" s="319" t="s">
        <v>236</v>
      </c>
      <c r="T11" s="319" t="s">
        <v>237</v>
      </c>
      <c r="U11" s="319" t="s">
        <v>166</v>
      </c>
      <c r="V11" s="319" t="s">
        <v>167</v>
      </c>
      <c r="W11" s="304">
        <v>0</v>
      </c>
      <c r="X11" s="304">
        <v>60370.64</v>
      </c>
      <c r="Y11" s="304"/>
      <c r="Z11" s="304">
        <v>0</v>
      </c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 s="319" t="s">
        <v>378</v>
      </c>
      <c r="CV11" s="319" t="s">
        <v>379</v>
      </c>
      <c r="CW11" s="319" t="s">
        <v>380</v>
      </c>
      <c r="CX11" s="319" t="s">
        <v>380</v>
      </c>
      <c r="CY11" s="319" t="s">
        <v>681</v>
      </c>
      <c r="CZ11" s="318">
        <v>45443</v>
      </c>
      <c r="DA11" s="304">
        <v>10996874.970000001</v>
      </c>
      <c r="DB11" s="304">
        <v>1182765.8</v>
      </c>
      <c r="DC11" s="304">
        <v>12179640.77</v>
      </c>
      <c r="DD11" s="324">
        <v>8</v>
      </c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</row>
    <row r="12" spans="1:200">
      <c r="A12" s="42" t="str">
        <f>"Unapplied Wires"&amp;" (" &amp; COUNT($AF$1:$AF$10000) &amp; ")"</f>
        <v>Unapplied Wires (0)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318">
        <v>45412</v>
      </c>
      <c r="Q12" s="318" t="s">
        <v>216</v>
      </c>
      <c r="R12" s="319" t="s">
        <v>217</v>
      </c>
      <c r="S12" s="319" t="s">
        <v>218</v>
      </c>
      <c r="T12" s="319" t="s">
        <v>219</v>
      </c>
      <c r="U12" s="319" t="s">
        <v>166</v>
      </c>
      <c r="V12" s="319" t="s">
        <v>167</v>
      </c>
      <c r="W12" s="304">
        <v>0</v>
      </c>
      <c r="X12" s="304">
        <v>1854.32</v>
      </c>
      <c r="Y12" s="304"/>
      <c r="Z12" s="304">
        <v>0</v>
      </c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 s="319" t="s">
        <v>684</v>
      </c>
      <c r="CV12" s="319" t="s">
        <v>325</v>
      </c>
      <c r="CW12" s="319" t="s">
        <v>326</v>
      </c>
      <c r="CX12" s="319" t="s">
        <v>326</v>
      </c>
      <c r="CY12" s="319" t="s">
        <v>681</v>
      </c>
      <c r="CZ12" s="318">
        <v>44742</v>
      </c>
      <c r="DA12" s="304">
        <v>6650304.6600000001</v>
      </c>
      <c r="DB12" s="304">
        <v>673753.04</v>
      </c>
      <c r="DC12" s="304">
        <v>7324057.7000000002</v>
      </c>
      <c r="DD12" s="324">
        <v>26</v>
      </c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</row>
    <row r="13" spans="1:200">
      <c r="A13" s="42" t="str">
        <f>"Non-Cash Transactions"&amp;" (" &amp; COUNT($AR$1:$AR$10000) &amp; ")"</f>
        <v>Non-Cash Transactions (0)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318">
        <v>45412</v>
      </c>
      <c r="Q13" s="318" t="s">
        <v>179</v>
      </c>
      <c r="R13" s="319"/>
      <c r="S13" s="319" t="s">
        <v>180</v>
      </c>
      <c r="T13" s="319" t="s">
        <v>181</v>
      </c>
      <c r="U13" s="319" t="s">
        <v>166</v>
      </c>
      <c r="V13" s="319" t="s">
        <v>167</v>
      </c>
      <c r="W13" s="304">
        <v>0</v>
      </c>
      <c r="X13" s="304">
        <v>5538.14</v>
      </c>
      <c r="Y13" s="304"/>
      <c r="Z13" s="304">
        <v>0</v>
      </c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 s="319" t="s">
        <v>486</v>
      </c>
      <c r="CV13" s="319" t="s">
        <v>281</v>
      </c>
      <c r="CW13" s="319" t="s">
        <v>487</v>
      </c>
      <c r="CX13" s="319" t="s">
        <v>487</v>
      </c>
      <c r="CY13" s="319" t="s">
        <v>681</v>
      </c>
      <c r="CZ13" s="318">
        <v>45412</v>
      </c>
      <c r="DA13" s="304">
        <v>874354.12</v>
      </c>
      <c r="DB13" s="304">
        <v>1555.91</v>
      </c>
      <c r="DC13" s="304">
        <v>875910.03</v>
      </c>
      <c r="DD13" s="324">
        <v>7</v>
      </c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</row>
    <row r="14" spans="1:200">
      <c r="A14" s="210" t="str">
        <f>"Unfunded Positions"&amp;" (" &amp; COUNT($BD$1:$BD$10000) &amp; ")"</f>
        <v>Unfunded Positions (0)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318">
        <v>45443</v>
      </c>
      <c r="Q14" s="318" t="s">
        <v>179</v>
      </c>
      <c r="R14" s="319"/>
      <c r="S14" s="319" t="s">
        <v>180</v>
      </c>
      <c r="T14" s="319" t="s">
        <v>181</v>
      </c>
      <c r="U14" s="319" t="s">
        <v>166</v>
      </c>
      <c r="V14" s="319" t="s">
        <v>167</v>
      </c>
      <c r="W14" s="304">
        <v>0</v>
      </c>
      <c r="X14" s="304">
        <v>5196.3999999999996</v>
      </c>
      <c r="Y14" s="304"/>
      <c r="Z14" s="304">
        <v>0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 s="319" t="s">
        <v>486</v>
      </c>
      <c r="CV14" s="319" t="s">
        <v>281</v>
      </c>
      <c r="CW14" s="319" t="s">
        <v>487</v>
      </c>
      <c r="CX14" s="319" t="s">
        <v>487</v>
      </c>
      <c r="CY14" s="319" t="s">
        <v>681</v>
      </c>
      <c r="CZ14" s="318">
        <v>45504</v>
      </c>
      <c r="DA14" s="304">
        <v>68304.69</v>
      </c>
      <c r="DB14" s="304">
        <v>4540.32</v>
      </c>
      <c r="DC14" s="304">
        <v>72845.009999999995</v>
      </c>
      <c r="DD14" s="324">
        <v>4</v>
      </c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</row>
    <row r="15" spans="1:200">
      <c r="A15" s="42" t="str">
        <f>"Credit Opinion"&amp;" (" &amp; COUNT($BK$1:$BK$10000) &amp; ")"</f>
        <v>Credit Opinion (0)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318">
        <v>45443</v>
      </c>
      <c r="Q15" s="318" t="s">
        <v>216</v>
      </c>
      <c r="R15" s="319" t="s">
        <v>217</v>
      </c>
      <c r="S15" s="319" t="s">
        <v>218</v>
      </c>
      <c r="T15" s="319" t="s">
        <v>219</v>
      </c>
      <c r="U15" s="319" t="s">
        <v>166</v>
      </c>
      <c r="V15" s="319" t="s">
        <v>167</v>
      </c>
      <c r="W15" s="304">
        <v>0</v>
      </c>
      <c r="X15" s="304">
        <v>124.62</v>
      </c>
      <c r="Y15" s="304"/>
      <c r="Z15" s="304">
        <v>0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 s="319" t="s">
        <v>280</v>
      </c>
      <c r="CV15" s="319" t="s">
        <v>281</v>
      </c>
      <c r="CW15" s="319" t="s">
        <v>282</v>
      </c>
      <c r="CX15" s="319" t="s">
        <v>282</v>
      </c>
      <c r="CY15" s="319" t="s">
        <v>681</v>
      </c>
      <c r="CZ15" s="318">
        <v>45412</v>
      </c>
      <c r="DA15" s="304">
        <v>8791491.9600000009</v>
      </c>
      <c r="DB15" s="304">
        <v>204793.29</v>
      </c>
      <c r="DC15" s="304">
        <v>8996285.25</v>
      </c>
      <c r="DD15" s="324">
        <v>7</v>
      </c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</row>
    <row r="16" spans="1:200">
      <c r="A16" s="42" t="str">
        <f>"Equities"&amp;" (" &amp; COUNT($BP$1:$BP$10000) &amp; ")"</f>
        <v>Equities (4)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318">
        <v>45443</v>
      </c>
      <c r="Q16" s="318" t="s">
        <v>216</v>
      </c>
      <c r="R16" s="319" t="s">
        <v>217</v>
      </c>
      <c r="S16" s="319" t="s">
        <v>218</v>
      </c>
      <c r="T16" s="319" t="s">
        <v>219</v>
      </c>
      <c r="U16" s="319" t="s">
        <v>166</v>
      </c>
      <c r="V16" s="319" t="s">
        <v>167</v>
      </c>
      <c r="W16" s="304">
        <v>0</v>
      </c>
      <c r="X16" s="304">
        <v>1669.13</v>
      </c>
      <c r="Y16" s="304"/>
      <c r="Z16" s="304">
        <v>0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 s="319" t="s">
        <v>699</v>
      </c>
      <c r="CV16" s="319" t="s">
        <v>700</v>
      </c>
      <c r="CW16" s="319" t="s">
        <v>701</v>
      </c>
      <c r="CX16" s="319" t="s">
        <v>701</v>
      </c>
      <c r="CY16" s="319" t="s">
        <v>681</v>
      </c>
      <c r="CZ16" s="318">
        <v>45600</v>
      </c>
      <c r="DA16" s="304">
        <v>1344322.5600000001</v>
      </c>
      <c r="DB16" s="304">
        <v>33610.519999999997</v>
      </c>
      <c r="DC16" s="304">
        <v>1377933.08</v>
      </c>
      <c r="DD16" s="324">
        <v>4</v>
      </c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</row>
    <row r="17" spans="1:200">
      <c r="A17" s="42" t="str">
        <f>"Defaulted Asset Interest"&amp;" ("&amp; COUNT($CP$1:$CP$10000)&amp;")"</f>
        <v>Defaulted Asset Interest (0)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318">
        <v>45446</v>
      </c>
      <c r="Q17" s="318" t="s">
        <v>317</v>
      </c>
      <c r="R17" s="319"/>
      <c r="S17" s="319" t="s">
        <v>318</v>
      </c>
      <c r="T17" s="319" t="s">
        <v>319</v>
      </c>
      <c r="U17" s="319" t="s">
        <v>166</v>
      </c>
      <c r="V17" s="319" t="s">
        <v>167</v>
      </c>
      <c r="W17" s="304">
        <v>0</v>
      </c>
      <c r="X17" s="304">
        <v>204.32</v>
      </c>
      <c r="Y17" s="304"/>
      <c r="Z17" s="304">
        <v>0</v>
      </c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 s="319" t="s">
        <v>495</v>
      </c>
      <c r="CV17" s="319" t="s">
        <v>496</v>
      </c>
      <c r="CW17" s="319" t="s">
        <v>497</v>
      </c>
      <c r="CX17" s="319" t="s">
        <v>497</v>
      </c>
      <c r="CY17" s="319" t="s">
        <v>681</v>
      </c>
      <c r="CZ17" s="318">
        <v>45019</v>
      </c>
      <c r="DA17" s="304">
        <v>3047054.59</v>
      </c>
      <c r="DB17" s="304">
        <v>687179.5</v>
      </c>
      <c r="DC17" s="304">
        <v>3734234.09</v>
      </c>
      <c r="DD17" s="324">
        <v>18</v>
      </c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</row>
    <row r="18" spans="1:200">
      <c r="A18" s="42" t="str">
        <f>"PIK Balances"&amp;" ("&amp; COUNT($DB$1:$DB$10000)&amp;")"</f>
        <v>PIK Balances (15)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318">
        <v>45471</v>
      </c>
      <c r="Q18" s="318" t="s">
        <v>245</v>
      </c>
      <c r="R18" s="319" t="s">
        <v>246</v>
      </c>
      <c r="S18" s="319" t="s">
        <v>164</v>
      </c>
      <c r="T18" s="319" t="s">
        <v>247</v>
      </c>
      <c r="U18" s="319" t="s">
        <v>166</v>
      </c>
      <c r="V18" s="319" t="s">
        <v>167</v>
      </c>
      <c r="W18" s="304">
        <v>0</v>
      </c>
      <c r="X18" s="304">
        <v>24758.59</v>
      </c>
      <c r="Y18" s="304"/>
      <c r="Z18" s="304">
        <v>0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 s="319" t="s">
        <v>495</v>
      </c>
      <c r="CV18" s="319" t="s">
        <v>496</v>
      </c>
      <c r="CW18" s="319" t="s">
        <v>497</v>
      </c>
      <c r="CX18" s="319" t="s">
        <v>702</v>
      </c>
      <c r="CY18" s="319" t="s">
        <v>681</v>
      </c>
      <c r="CZ18" s="318">
        <v>45019</v>
      </c>
      <c r="DA18" s="304">
        <v>0</v>
      </c>
      <c r="DB18" s="304">
        <v>186599.45</v>
      </c>
      <c r="DC18" s="304">
        <v>186599.45</v>
      </c>
      <c r="DD18" s="324">
        <v>28</v>
      </c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</row>
    <row r="19" spans="1:200">
      <c r="A19" s="1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318">
        <v>45471</v>
      </c>
      <c r="Q19" s="318" t="s">
        <v>245</v>
      </c>
      <c r="R19" s="319" t="s">
        <v>246</v>
      </c>
      <c r="S19" s="319" t="s">
        <v>164</v>
      </c>
      <c r="T19" s="319" t="s">
        <v>247</v>
      </c>
      <c r="U19" s="319" t="s">
        <v>166</v>
      </c>
      <c r="V19" s="319" t="s">
        <v>167</v>
      </c>
      <c r="W19" s="304">
        <v>0</v>
      </c>
      <c r="X19" s="304">
        <v>7843.52</v>
      </c>
      <c r="Y19" s="304"/>
      <c r="Z19" s="304">
        <v>0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 s="319" t="s">
        <v>217</v>
      </c>
      <c r="CV19" s="319" t="s">
        <v>218</v>
      </c>
      <c r="CW19" s="319" t="s">
        <v>219</v>
      </c>
      <c r="CX19" s="319" t="s">
        <v>219</v>
      </c>
      <c r="CY19" s="319" t="s">
        <v>681</v>
      </c>
      <c r="CZ19" s="318">
        <v>45471</v>
      </c>
      <c r="DA19" s="304">
        <v>6250645.6100000003</v>
      </c>
      <c r="DB19" s="304">
        <v>423965.83</v>
      </c>
      <c r="DC19" s="304">
        <v>6674611.4400000004</v>
      </c>
      <c r="DD19" s="324">
        <v>5</v>
      </c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</row>
    <row r="20" spans="1:200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318">
        <v>45471</v>
      </c>
      <c r="Q20" s="318" t="s">
        <v>265</v>
      </c>
      <c r="R20" s="319" t="s">
        <v>266</v>
      </c>
      <c r="S20" s="319" t="s">
        <v>267</v>
      </c>
      <c r="T20" s="319" t="s">
        <v>268</v>
      </c>
      <c r="U20" s="319" t="s">
        <v>166</v>
      </c>
      <c r="V20" s="319" t="s">
        <v>167</v>
      </c>
      <c r="W20" s="304">
        <v>0</v>
      </c>
      <c r="X20" s="304">
        <v>4580.78</v>
      </c>
      <c r="Y20" s="304"/>
      <c r="Z20" s="304">
        <v>0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 s="144"/>
      <c r="DA20" s="71"/>
      <c r="DB20" s="71"/>
      <c r="DC20" s="71"/>
      <c r="DD20" s="288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</row>
    <row r="21" spans="1:200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318">
        <v>45471</v>
      </c>
      <c r="Q21" s="318" t="s">
        <v>179</v>
      </c>
      <c r="R21" s="319"/>
      <c r="S21" s="319" t="s">
        <v>180</v>
      </c>
      <c r="T21" s="319" t="s">
        <v>181</v>
      </c>
      <c r="U21" s="319" t="s">
        <v>166</v>
      </c>
      <c r="V21" s="319" t="s">
        <v>167</v>
      </c>
      <c r="W21" s="304">
        <v>0</v>
      </c>
      <c r="X21" s="304">
        <v>4698.66</v>
      </c>
      <c r="Y21" s="304"/>
      <c r="Z21" s="304">
        <v>0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</row>
    <row r="22" spans="1:200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318">
        <v>45471</v>
      </c>
      <c r="Q22" s="318" t="s">
        <v>216</v>
      </c>
      <c r="R22" s="319" t="s">
        <v>217</v>
      </c>
      <c r="S22" s="319" t="s">
        <v>218</v>
      </c>
      <c r="T22" s="319" t="s">
        <v>219</v>
      </c>
      <c r="U22" s="319" t="s">
        <v>166</v>
      </c>
      <c r="V22" s="319" t="s">
        <v>167</v>
      </c>
      <c r="W22" s="304">
        <v>0</v>
      </c>
      <c r="X22" s="304">
        <v>1622.12</v>
      </c>
      <c r="Y22" s="304"/>
      <c r="Z22" s="304">
        <v>0</v>
      </c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</row>
    <row r="23" spans="1:200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318">
        <v>45472</v>
      </c>
      <c r="Q23" s="318" t="s">
        <v>163</v>
      </c>
      <c r="R23" s="319"/>
      <c r="S23" s="319" t="s">
        <v>164</v>
      </c>
      <c r="T23" s="319" t="s">
        <v>165</v>
      </c>
      <c r="U23" s="319" t="s">
        <v>166</v>
      </c>
      <c r="V23" s="319" t="s">
        <v>167</v>
      </c>
      <c r="W23" s="304">
        <v>0</v>
      </c>
      <c r="X23" s="304">
        <v>4985.2700000000004</v>
      </c>
      <c r="Y23" s="304"/>
      <c r="Z23" s="304">
        <v>0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</row>
    <row r="24" spans="1:200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318">
        <v>45504</v>
      </c>
      <c r="Q24" s="318" t="s">
        <v>279</v>
      </c>
      <c r="R24" s="319" t="s">
        <v>280</v>
      </c>
      <c r="S24" s="319" t="s">
        <v>281</v>
      </c>
      <c r="T24" s="319" t="s">
        <v>282</v>
      </c>
      <c r="U24" s="319" t="s">
        <v>166</v>
      </c>
      <c r="V24" s="319" t="s">
        <v>167</v>
      </c>
      <c r="W24" s="304">
        <v>0</v>
      </c>
      <c r="X24" s="304">
        <v>134343.1</v>
      </c>
      <c r="Y24" s="304"/>
      <c r="Z24" s="304">
        <v>0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</row>
    <row r="25" spans="1:200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318">
        <v>45534</v>
      </c>
      <c r="Q25" s="318" t="s">
        <v>334</v>
      </c>
      <c r="R25" s="319" t="s">
        <v>335</v>
      </c>
      <c r="S25" s="319" t="s">
        <v>336</v>
      </c>
      <c r="T25" s="319" t="s">
        <v>337</v>
      </c>
      <c r="U25" s="319" t="s">
        <v>166</v>
      </c>
      <c r="V25" s="319" t="s">
        <v>167</v>
      </c>
      <c r="W25" s="304">
        <v>0</v>
      </c>
      <c r="X25" s="304">
        <v>4659.62</v>
      </c>
      <c r="Y25" s="304"/>
      <c r="Z25" s="304">
        <v>0</v>
      </c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</row>
    <row r="26" spans="1:200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318">
        <v>45534</v>
      </c>
      <c r="Q26" s="318" t="s">
        <v>377</v>
      </c>
      <c r="R26" s="319" t="s">
        <v>378</v>
      </c>
      <c r="S26" s="319" t="s">
        <v>379</v>
      </c>
      <c r="T26" s="319" t="s">
        <v>380</v>
      </c>
      <c r="U26" s="319" t="s">
        <v>166</v>
      </c>
      <c r="V26" s="319" t="s">
        <v>167</v>
      </c>
      <c r="W26" s="304">
        <v>0</v>
      </c>
      <c r="X26" s="304">
        <v>524.66</v>
      </c>
      <c r="Y26" s="304"/>
      <c r="Z26" s="304">
        <v>0</v>
      </c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</row>
    <row r="27" spans="1:200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318">
        <v>45534</v>
      </c>
      <c r="Q27" s="318" t="s">
        <v>377</v>
      </c>
      <c r="R27" s="319" t="s">
        <v>378</v>
      </c>
      <c r="S27" s="319" t="s">
        <v>379</v>
      </c>
      <c r="T27" s="319" t="s">
        <v>380</v>
      </c>
      <c r="U27" s="319" t="s">
        <v>166</v>
      </c>
      <c r="V27" s="319" t="s">
        <v>167</v>
      </c>
      <c r="W27" s="304">
        <v>0</v>
      </c>
      <c r="X27" s="304">
        <v>17529.13</v>
      </c>
      <c r="Y27" s="304"/>
      <c r="Z27" s="304">
        <v>0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</row>
    <row r="28" spans="1:200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318">
        <v>45565</v>
      </c>
      <c r="Q28" s="318" t="s">
        <v>395</v>
      </c>
      <c r="R28" s="319" t="s">
        <v>396</v>
      </c>
      <c r="S28" s="319" t="s">
        <v>397</v>
      </c>
      <c r="T28" s="319" t="s">
        <v>398</v>
      </c>
      <c r="U28" s="319" t="s">
        <v>166</v>
      </c>
      <c r="V28" s="319" t="s">
        <v>167</v>
      </c>
      <c r="W28" s="304">
        <v>0</v>
      </c>
      <c r="X28" s="304">
        <v>27.86</v>
      </c>
      <c r="Y28" s="304"/>
      <c r="Z28" s="304">
        <v>0</v>
      </c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</row>
    <row r="29" spans="1:200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318">
        <v>45565</v>
      </c>
      <c r="Q29" s="318" t="s">
        <v>377</v>
      </c>
      <c r="R29" s="319" t="s">
        <v>378</v>
      </c>
      <c r="S29" s="319" t="s">
        <v>379</v>
      </c>
      <c r="T29" s="319" t="s">
        <v>380</v>
      </c>
      <c r="U29" s="319" t="s">
        <v>166</v>
      </c>
      <c r="V29" s="319" t="s">
        <v>167</v>
      </c>
      <c r="W29" s="304">
        <v>0</v>
      </c>
      <c r="X29" s="304">
        <v>359.54</v>
      </c>
      <c r="Y29" s="304"/>
      <c r="Z29" s="304">
        <v>0</v>
      </c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</row>
    <row r="30" spans="1:200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318">
        <v>45565</v>
      </c>
      <c r="Q30" s="318" t="s">
        <v>377</v>
      </c>
      <c r="R30" s="319" t="s">
        <v>378</v>
      </c>
      <c r="S30" s="319" t="s">
        <v>379</v>
      </c>
      <c r="T30" s="319" t="s">
        <v>380</v>
      </c>
      <c r="U30" s="319" t="s">
        <v>166</v>
      </c>
      <c r="V30" s="319" t="s">
        <v>167</v>
      </c>
      <c r="W30" s="304">
        <v>0</v>
      </c>
      <c r="X30" s="304">
        <v>5668.59</v>
      </c>
      <c r="Y30" s="304"/>
      <c r="Z30" s="304">
        <v>0</v>
      </c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</row>
    <row r="31" spans="1:200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318">
        <v>45565</v>
      </c>
      <c r="Q31" s="318" t="s">
        <v>202</v>
      </c>
      <c r="R31" s="319" t="s">
        <v>203</v>
      </c>
      <c r="S31" s="319" t="s">
        <v>204</v>
      </c>
      <c r="T31" s="319" t="s">
        <v>205</v>
      </c>
      <c r="U31" s="319" t="s">
        <v>166</v>
      </c>
      <c r="V31" s="319" t="s">
        <v>167</v>
      </c>
      <c r="W31" s="304">
        <v>0</v>
      </c>
      <c r="X31" s="304">
        <v>4059.83</v>
      </c>
      <c r="Y31" s="304"/>
      <c r="Z31" s="304">
        <v>0</v>
      </c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</row>
    <row r="32" spans="1:200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318">
        <v>45565</v>
      </c>
      <c r="Q32" s="318" t="s">
        <v>370</v>
      </c>
      <c r="R32" s="319" t="s">
        <v>371</v>
      </c>
      <c r="S32" s="319" t="s">
        <v>372</v>
      </c>
      <c r="T32" s="319" t="s">
        <v>373</v>
      </c>
      <c r="U32" s="319" t="s">
        <v>166</v>
      </c>
      <c r="V32" s="319" t="s">
        <v>167</v>
      </c>
      <c r="W32" s="304">
        <v>0</v>
      </c>
      <c r="X32" s="304">
        <v>665.2</v>
      </c>
      <c r="Y32" s="304"/>
      <c r="Z32" s="304">
        <v>0</v>
      </c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</row>
    <row r="33" spans="2:200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318">
        <v>45565</v>
      </c>
      <c r="Q33" s="318" t="s">
        <v>345</v>
      </c>
      <c r="R33" s="319" t="s">
        <v>346</v>
      </c>
      <c r="S33" s="319" t="s">
        <v>164</v>
      </c>
      <c r="T33" s="319" t="s">
        <v>347</v>
      </c>
      <c r="U33" s="319" t="s">
        <v>166</v>
      </c>
      <c r="V33" s="319" t="s">
        <v>167</v>
      </c>
      <c r="W33" s="304">
        <v>0</v>
      </c>
      <c r="X33" s="304">
        <v>27255.94</v>
      </c>
      <c r="Y33" s="304"/>
      <c r="Z33" s="304">
        <v>0</v>
      </c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</row>
    <row r="34" spans="2:200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18">
        <v>45565</v>
      </c>
      <c r="Q34" s="318" t="s">
        <v>350</v>
      </c>
      <c r="R34" s="319"/>
      <c r="S34" s="319" t="s">
        <v>351</v>
      </c>
      <c r="T34" s="319" t="s">
        <v>352</v>
      </c>
      <c r="U34" s="319" t="s">
        <v>166</v>
      </c>
      <c r="V34" s="319" t="s">
        <v>167</v>
      </c>
      <c r="W34" s="304">
        <v>0</v>
      </c>
      <c r="X34" s="304">
        <v>414.07</v>
      </c>
      <c r="Y34" s="304"/>
      <c r="Z34" s="304">
        <v>0</v>
      </c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</row>
    <row r="35" spans="2:200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18">
        <v>45565</v>
      </c>
      <c r="Q35" s="318" t="s">
        <v>355</v>
      </c>
      <c r="R35" s="319"/>
      <c r="S35" s="319" t="s">
        <v>356</v>
      </c>
      <c r="T35" s="319" t="s">
        <v>357</v>
      </c>
      <c r="U35" s="319" t="s">
        <v>166</v>
      </c>
      <c r="V35" s="319" t="s">
        <v>167</v>
      </c>
      <c r="W35" s="304">
        <v>0</v>
      </c>
      <c r="X35" s="304">
        <v>173.64</v>
      </c>
      <c r="Y35" s="304"/>
      <c r="Z35" s="304">
        <v>0</v>
      </c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</row>
    <row r="36" spans="2:200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18">
        <v>45565</v>
      </c>
      <c r="Q36" s="318" t="s">
        <v>361</v>
      </c>
      <c r="R36" s="319"/>
      <c r="S36" s="319" t="s">
        <v>362</v>
      </c>
      <c r="T36" s="319" t="s">
        <v>363</v>
      </c>
      <c r="U36" s="319" t="s">
        <v>166</v>
      </c>
      <c r="V36" s="319" t="s">
        <v>167</v>
      </c>
      <c r="W36" s="304">
        <v>0</v>
      </c>
      <c r="X36" s="304">
        <v>1297.06</v>
      </c>
      <c r="Y36" s="304"/>
      <c r="Z36" s="304">
        <v>0</v>
      </c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</row>
    <row r="37" spans="2:200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18">
        <v>45596</v>
      </c>
      <c r="Q37" s="318" t="s">
        <v>279</v>
      </c>
      <c r="R37" s="319" t="s">
        <v>280</v>
      </c>
      <c r="S37" s="319" t="s">
        <v>281</v>
      </c>
      <c r="T37" s="319" t="s">
        <v>282</v>
      </c>
      <c r="U37" s="319" t="s">
        <v>166</v>
      </c>
      <c r="V37" s="319" t="s">
        <v>167</v>
      </c>
      <c r="W37" s="304">
        <v>0</v>
      </c>
      <c r="X37" s="304">
        <v>22563.93</v>
      </c>
      <c r="Y37" s="304"/>
      <c r="Z37" s="304">
        <v>0</v>
      </c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</row>
    <row r="38" spans="2:200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18">
        <v>45596</v>
      </c>
      <c r="Q38" s="318" t="s">
        <v>350</v>
      </c>
      <c r="R38" s="319"/>
      <c r="S38" s="319" t="s">
        <v>351</v>
      </c>
      <c r="T38" s="319" t="s">
        <v>352</v>
      </c>
      <c r="U38" s="319" t="s">
        <v>166</v>
      </c>
      <c r="V38" s="319" t="s">
        <v>167</v>
      </c>
      <c r="W38" s="304">
        <v>0</v>
      </c>
      <c r="X38" s="304">
        <v>1.79</v>
      </c>
      <c r="Y38" s="304"/>
      <c r="Z38" s="304">
        <v>0</v>
      </c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</row>
    <row r="39" spans="2:200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18">
        <v>45596</v>
      </c>
      <c r="Q39" s="318" t="s">
        <v>202</v>
      </c>
      <c r="R39" s="319" t="s">
        <v>203</v>
      </c>
      <c r="S39" s="319" t="s">
        <v>204</v>
      </c>
      <c r="T39" s="319" t="s">
        <v>205</v>
      </c>
      <c r="U39" s="319" t="s">
        <v>166</v>
      </c>
      <c r="V39" s="319" t="s">
        <v>167</v>
      </c>
      <c r="W39" s="304">
        <v>0</v>
      </c>
      <c r="X39" s="304">
        <v>3916.25</v>
      </c>
      <c r="Y39" s="304"/>
      <c r="Z39" s="304">
        <v>0</v>
      </c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</row>
    <row r="40" spans="2:200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18">
        <v>45597</v>
      </c>
      <c r="Q40" s="318" t="s">
        <v>317</v>
      </c>
      <c r="R40" s="319"/>
      <c r="S40" s="319" t="s">
        <v>318</v>
      </c>
      <c r="T40" s="319" t="s">
        <v>319</v>
      </c>
      <c r="U40" s="319" t="s">
        <v>166</v>
      </c>
      <c r="V40" s="319" t="s">
        <v>167</v>
      </c>
      <c r="W40" s="304">
        <v>0</v>
      </c>
      <c r="X40" s="304">
        <v>58.17</v>
      </c>
      <c r="Y40" s="304"/>
      <c r="Z40" s="304">
        <v>0</v>
      </c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</row>
    <row r="41" spans="2:200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18">
        <v>45621</v>
      </c>
      <c r="Q41" s="318" t="s">
        <v>202</v>
      </c>
      <c r="R41" s="319" t="s">
        <v>203</v>
      </c>
      <c r="S41" s="319" t="s">
        <v>204</v>
      </c>
      <c r="T41" s="319" t="s">
        <v>205</v>
      </c>
      <c r="U41" s="319" t="s">
        <v>166</v>
      </c>
      <c r="V41" s="319" t="s">
        <v>167</v>
      </c>
      <c r="W41" s="304">
        <v>0</v>
      </c>
      <c r="X41" s="304">
        <v>130.47</v>
      </c>
      <c r="Y41" s="304"/>
      <c r="Z41" s="304">
        <v>0</v>
      </c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</row>
    <row r="42" spans="2:200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18">
        <v>45625</v>
      </c>
      <c r="Q42" s="318" t="s">
        <v>350</v>
      </c>
      <c r="R42" s="319"/>
      <c r="S42" s="319" t="s">
        <v>351</v>
      </c>
      <c r="T42" s="319" t="s">
        <v>352</v>
      </c>
      <c r="U42" s="319" t="s">
        <v>166</v>
      </c>
      <c r="V42" s="319" t="s">
        <v>167</v>
      </c>
      <c r="W42" s="304">
        <v>0</v>
      </c>
      <c r="X42" s="304">
        <v>2658.15</v>
      </c>
      <c r="Y42" s="304"/>
      <c r="Z42" s="304">
        <v>0</v>
      </c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</row>
    <row r="43" spans="2:200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18">
        <v>45625</v>
      </c>
      <c r="Q43" s="318" t="s">
        <v>350</v>
      </c>
      <c r="R43" s="319"/>
      <c r="S43" s="319" t="s">
        <v>351</v>
      </c>
      <c r="T43" s="319" t="s">
        <v>352</v>
      </c>
      <c r="U43" s="319" t="s">
        <v>166</v>
      </c>
      <c r="V43" s="319" t="s">
        <v>167</v>
      </c>
      <c r="W43" s="304">
        <v>0</v>
      </c>
      <c r="X43" s="304">
        <v>244.2</v>
      </c>
      <c r="Y43" s="304"/>
      <c r="Z43" s="304">
        <v>0</v>
      </c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</row>
    <row r="44" spans="2:200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18">
        <v>45636</v>
      </c>
      <c r="Q44" s="318" t="s">
        <v>385</v>
      </c>
      <c r="R44" s="319" t="s">
        <v>386</v>
      </c>
      <c r="S44" s="319" t="s">
        <v>387</v>
      </c>
      <c r="T44" s="319" t="s">
        <v>388</v>
      </c>
      <c r="U44" s="319" t="s">
        <v>166</v>
      </c>
      <c r="V44" s="319" t="s">
        <v>167</v>
      </c>
      <c r="W44" s="304">
        <v>0</v>
      </c>
      <c r="X44" s="304">
        <v>5980.8</v>
      </c>
      <c r="Y44" s="304"/>
      <c r="Z44" s="304">
        <v>0</v>
      </c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</row>
    <row r="45" spans="2:200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18">
        <v>45636</v>
      </c>
      <c r="Q45" s="318" t="s">
        <v>385</v>
      </c>
      <c r="R45" s="319" t="s">
        <v>386</v>
      </c>
      <c r="S45" s="319" t="s">
        <v>387</v>
      </c>
      <c r="T45" s="319" t="s">
        <v>388</v>
      </c>
      <c r="U45" s="319" t="s">
        <v>166</v>
      </c>
      <c r="V45" s="319" t="s">
        <v>167</v>
      </c>
      <c r="W45" s="304">
        <v>0</v>
      </c>
      <c r="X45" s="304">
        <v>68627.83</v>
      </c>
      <c r="Y45" s="304"/>
      <c r="Z45" s="304">
        <v>0</v>
      </c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</row>
    <row r="46" spans="2:200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18">
        <v>45657</v>
      </c>
      <c r="Q46" s="318" t="s">
        <v>438</v>
      </c>
      <c r="R46" s="319"/>
      <c r="S46" s="319" t="s">
        <v>439</v>
      </c>
      <c r="T46" s="319" t="s">
        <v>440</v>
      </c>
      <c r="U46" s="319" t="s">
        <v>166</v>
      </c>
      <c r="V46" s="319" t="s">
        <v>167</v>
      </c>
      <c r="W46" s="304">
        <v>0</v>
      </c>
      <c r="X46" s="304">
        <v>276.73</v>
      </c>
      <c r="Y46" s="304"/>
      <c r="Z46" s="304">
        <v>0</v>
      </c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</row>
    <row r="47" spans="2:200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18">
        <v>45657</v>
      </c>
      <c r="Q47" s="318" t="s">
        <v>441</v>
      </c>
      <c r="R47" s="319"/>
      <c r="S47" s="319" t="s">
        <v>442</v>
      </c>
      <c r="T47" s="319" t="s">
        <v>443</v>
      </c>
      <c r="U47" s="319" t="s">
        <v>166</v>
      </c>
      <c r="V47" s="319" t="s">
        <v>167</v>
      </c>
      <c r="W47" s="304">
        <v>0</v>
      </c>
      <c r="X47" s="304">
        <v>223.42</v>
      </c>
      <c r="Y47" s="304"/>
      <c r="Z47" s="304">
        <v>0</v>
      </c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</row>
    <row r="48" spans="2:200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18">
        <v>45657</v>
      </c>
      <c r="Q48" s="318" t="s">
        <v>445</v>
      </c>
      <c r="R48" s="319"/>
      <c r="S48" s="319" t="s">
        <v>446</v>
      </c>
      <c r="T48" s="319" t="s">
        <v>447</v>
      </c>
      <c r="U48" s="319" t="s">
        <v>166</v>
      </c>
      <c r="V48" s="319" t="s">
        <v>167</v>
      </c>
      <c r="W48" s="304">
        <v>0</v>
      </c>
      <c r="X48" s="304">
        <v>46631.92</v>
      </c>
      <c r="Y48" s="304"/>
      <c r="Z48" s="304">
        <v>0</v>
      </c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</row>
    <row r="49" spans="2:200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18">
        <v>45657</v>
      </c>
      <c r="Q49" s="318" t="s">
        <v>449</v>
      </c>
      <c r="R49" s="319"/>
      <c r="S49" s="319" t="s">
        <v>450</v>
      </c>
      <c r="T49" s="319" t="s">
        <v>451</v>
      </c>
      <c r="U49" s="319" t="s">
        <v>166</v>
      </c>
      <c r="V49" s="319" t="s">
        <v>167</v>
      </c>
      <c r="W49" s="304">
        <v>0</v>
      </c>
      <c r="X49" s="304">
        <v>2395.83</v>
      </c>
      <c r="Y49" s="304"/>
      <c r="Z49" s="304">
        <v>0</v>
      </c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</row>
    <row r="50" spans="2:200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18">
        <v>45657</v>
      </c>
      <c r="Q50" s="318" t="s">
        <v>245</v>
      </c>
      <c r="R50" s="319" t="s">
        <v>246</v>
      </c>
      <c r="S50" s="319" t="s">
        <v>164</v>
      </c>
      <c r="T50" s="319" t="s">
        <v>247</v>
      </c>
      <c r="U50" s="319" t="s">
        <v>166</v>
      </c>
      <c r="V50" s="319" t="s">
        <v>167</v>
      </c>
      <c r="W50" s="304">
        <v>0</v>
      </c>
      <c r="X50" s="304">
        <v>2197.46</v>
      </c>
      <c r="Y50" s="304"/>
      <c r="Z50" s="304">
        <v>0</v>
      </c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</row>
    <row r="51" spans="2:200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18">
        <v>45657</v>
      </c>
      <c r="Q51" s="318" t="s">
        <v>361</v>
      </c>
      <c r="R51" s="319"/>
      <c r="S51" s="319" t="s">
        <v>362</v>
      </c>
      <c r="T51" s="319" t="s">
        <v>363</v>
      </c>
      <c r="U51" s="319" t="s">
        <v>166</v>
      </c>
      <c r="V51" s="319" t="s">
        <v>167</v>
      </c>
      <c r="W51" s="304">
        <v>0</v>
      </c>
      <c r="X51" s="304">
        <v>5888.25</v>
      </c>
      <c r="Y51" s="304"/>
      <c r="Z51" s="304">
        <v>0</v>
      </c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</row>
    <row r="52" spans="2:200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18">
        <v>45657</v>
      </c>
      <c r="Q52" s="318" t="s">
        <v>361</v>
      </c>
      <c r="R52" s="319"/>
      <c r="S52" s="319" t="s">
        <v>362</v>
      </c>
      <c r="T52" s="319" t="s">
        <v>363</v>
      </c>
      <c r="U52" s="319" t="s">
        <v>166</v>
      </c>
      <c r="V52" s="319" t="s">
        <v>167</v>
      </c>
      <c r="W52" s="304">
        <v>0</v>
      </c>
      <c r="X52" s="304">
        <v>160070.1</v>
      </c>
      <c r="Y52" s="304"/>
      <c r="Z52" s="304">
        <v>0</v>
      </c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</row>
    <row r="53" spans="2:200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18">
        <v>45657</v>
      </c>
      <c r="Q53" s="318" t="s">
        <v>163</v>
      </c>
      <c r="R53" s="319"/>
      <c r="S53" s="319" t="s">
        <v>164</v>
      </c>
      <c r="T53" s="319" t="s">
        <v>165</v>
      </c>
      <c r="U53" s="319" t="s">
        <v>166</v>
      </c>
      <c r="V53" s="319" t="s">
        <v>167</v>
      </c>
      <c r="W53" s="304">
        <v>0</v>
      </c>
      <c r="X53" s="304">
        <v>2721.94</v>
      </c>
      <c r="Y53" s="304"/>
      <c r="Z53" s="304">
        <v>0</v>
      </c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</row>
    <row r="54" spans="2:200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18">
        <v>45659</v>
      </c>
      <c r="Q54" s="318" t="s">
        <v>459</v>
      </c>
      <c r="R54" s="319"/>
      <c r="S54" s="319" t="s">
        <v>460</v>
      </c>
      <c r="T54" s="319" t="s">
        <v>461</v>
      </c>
      <c r="U54" s="319" t="s">
        <v>166</v>
      </c>
      <c r="V54" s="319" t="s">
        <v>167</v>
      </c>
      <c r="W54" s="304">
        <v>0</v>
      </c>
      <c r="X54" s="304">
        <v>178.38</v>
      </c>
      <c r="Y54" s="304"/>
      <c r="Z54" s="304">
        <v>0</v>
      </c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</row>
    <row r="55" spans="2:200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18">
        <v>45664</v>
      </c>
      <c r="Q55" s="318" t="s">
        <v>413</v>
      </c>
      <c r="R55" s="319"/>
      <c r="S55" s="319" t="s">
        <v>414</v>
      </c>
      <c r="T55" s="319" t="s">
        <v>415</v>
      </c>
      <c r="U55" s="319" t="s">
        <v>166</v>
      </c>
      <c r="V55" s="319" t="s">
        <v>167</v>
      </c>
      <c r="W55" s="304">
        <v>0</v>
      </c>
      <c r="X55" s="304">
        <v>311342.11</v>
      </c>
      <c r="Y55" s="304"/>
      <c r="Z55" s="304">
        <v>0</v>
      </c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</row>
    <row r="56" spans="2:200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18">
        <v>45672</v>
      </c>
      <c r="Q56" s="318" t="s">
        <v>361</v>
      </c>
      <c r="R56" s="319"/>
      <c r="S56" s="319" t="s">
        <v>362</v>
      </c>
      <c r="T56" s="319" t="s">
        <v>363</v>
      </c>
      <c r="U56" s="319" t="s">
        <v>166</v>
      </c>
      <c r="V56" s="319" t="s">
        <v>167</v>
      </c>
      <c r="W56" s="304">
        <v>0</v>
      </c>
      <c r="X56" s="304">
        <v>960.05</v>
      </c>
      <c r="Y56" s="304"/>
      <c r="Z56" s="304">
        <v>0</v>
      </c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</row>
    <row r="57" spans="2:200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18">
        <v>45672</v>
      </c>
      <c r="Q57" s="318" t="s">
        <v>361</v>
      </c>
      <c r="R57" s="319"/>
      <c r="S57" s="319" t="s">
        <v>362</v>
      </c>
      <c r="T57" s="319" t="s">
        <v>363</v>
      </c>
      <c r="U57" s="319" t="s">
        <v>166</v>
      </c>
      <c r="V57" s="319" t="s">
        <v>167</v>
      </c>
      <c r="W57" s="304">
        <v>0</v>
      </c>
      <c r="X57" s="304">
        <v>26009.69</v>
      </c>
      <c r="Y57" s="304"/>
      <c r="Z57" s="304">
        <v>0</v>
      </c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</row>
    <row r="58" spans="2:200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18">
        <v>45688</v>
      </c>
      <c r="Q58" s="318" t="s">
        <v>469</v>
      </c>
      <c r="R58" s="319"/>
      <c r="S58" s="319" t="s">
        <v>470</v>
      </c>
      <c r="T58" s="319" t="s">
        <v>471</v>
      </c>
      <c r="U58" s="319" t="s">
        <v>166</v>
      </c>
      <c r="V58" s="319" t="s">
        <v>167</v>
      </c>
      <c r="W58" s="304">
        <v>0</v>
      </c>
      <c r="X58" s="304">
        <v>232489.06</v>
      </c>
      <c r="Y58" s="304"/>
      <c r="Z58" s="304">
        <v>0</v>
      </c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</row>
    <row r="59" spans="2:200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18">
        <v>45688</v>
      </c>
      <c r="Q59" s="318" t="s">
        <v>457</v>
      </c>
      <c r="R59" s="319"/>
      <c r="S59" s="319" t="s">
        <v>446</v>
      </c>
      <c r="T59" s="319" t="s">
        <v>458</v>
      </c>
      <c r="U59" s="319" t="s">
        <v>166</v>
      </c>
      <c r="V59" s="319" t="s">
        <v>167</v>
      </c>
      <c r="W59" s="304">
        <v>0</v>
      </c>
      <c r="X59" s="304">
        <v>43407.5</v>
      </c>
      <c r="Y59" s="304"/>
      <c r="Z59" s="304">
        <v>0</v>
      </c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</row>
    <row r="60" spans="2:200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18">
        <v>45688</v>
      </c>
      <c r="Q60" s="318" t="s">
        <v>279</v>
      </c>
      <c r="R60" s="319" t="s">
        <v>280</v>
      </c>
      <c r="S60" s="319" t="s">
        <v>281</v>
      </c>
      <c r="T60" s="319" t="s">
        <v>282</v>
      </c>
      <c r="U60" s="319" t="s">
        <v>166</v>
      </c>
      <c r="V60" s="319" t="s">
        <v>167</v>
      </c>
      <c r="W60" s="304">
        <v>0</v>
      </c>
      <c r="X60" s="304">
        <v>4352.82</v>
      </c>
      <c r="Y60" s="304"/>
      <c r="Z60" s="304">
        <v>0</v>
      </c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</row>
    <row r="61" spans="2:200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18">
        <v>45688</v>
      </c>
      <c r="Q61" s="318" t="s">
        <v>279</v>
      </c>
      <c r="R61" s="319" t="s">
        <v>280</v>
      </c>
      <c r="S61" s="319" t="s">
        <v>281</v>
      </c>
      <c r="T61" s="319" t="s">
        <v>282</v>
      </c>
      <c r="U61" s="319" t="s">
        <v>166</v>
      </c>
      <c r="V61" s="319" t="s">
        <v>167</v>
      </c>
      <c r="W61" s="304">
        <v>0</v>
      </c>
      <c r="X61" s="304">
        <v>97661.83</v>
      </c>
      <c r="Y61" s="304"/>
      <c r="Z61" s="304">
        <v>0</v>
      </c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</row>
    <row r="62" spans="2:200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18">
        <v>45688</v>
      </c>
      <c r="Q62" s="318" t="s">
        <v>377</v>
      </c>
      <c r="R62" s="319" t="s">
        <v>378</v>
      </c>
      <c r="S62" s="319" t="s">
        <v>379</v>
      </c>
      <c r="T62" s="319" t="s">
        <v>380</v>
      </c>
      <c r="U62" s="319" t="s">
        <v>166</v>
      </c>
      <c r="V62" s="319" t="s">
        <v>167</v>
      </c>
      <c r="W62" s="304">
        <v>0</v>
      </c>
      <c r="X62" s="304">
        <v>240.84</v>
      </c>
      <c r="Y62" s="304"/>
      <c r="Z62" s="304">
        <v>0</v>
      </c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</row>
    <row r="63" spans="2:200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18">
        <v>45688</v>
      </c>
      <c r="Q63" s="318" t="s">
        <v>377</v>
      </c>
      <c r="R63" s="319" t="s">
        <v>378</v>
      </c>
      <c r="S63" s="319" t="s">
        <v>379</v>
      </c>
      <c r="T63" s="319" t="s">
        <v>380</v>
      </c>
      <c r="U63" s="319" t="s">
        <v>166</v>
      </c>
      <c r="V63" s="319" t="s">
        <v>167</v>
      </c>
      <c r="W63" s="304">
        <v>0</v>
      </c>
      <c r="X63" s="304">
        <v>2774.23</v>
      </c>
      <c r="Y63" s="304"/>
      <c r="Z63" s="304">
        <v>0</v>
      </c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</row>
    <row r="64" spans="2:200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18">
        <v>45691</v>
      </c>
      <c r="Q64" s="318" t="s">
        <v>317</v>
      </c>
      <c r="R64" s="319"/>
      <c r="S64" s="319" t="s">
        <v>318</v>
      </c>
      <c r="T64" s="319" t="s">
        <v>319</v>
      </c>
      <c r="U64" s="319" t="s">
        <v>166</v>
      </c>
      <c r="V64" s="319" t="s">
        <v>167</v>
      </c>
      <c r="W64" s="304">
        <v>0</v>
      </c>
      <c r="X64" s="304">
        <v>1478.38</v>
      </c>
      <c r="Y64" s="304"/>
      <c r="Z64" s="304">
        <v>0</v>
      </c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</row>
    <row r="65" spans="2:200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18">
        <v>45691</v>
      </c>
      <c r="Q65" s="318" t="s">
        <v>462</v>
      </c>
      <c r="R65" s="319" t="s">
        <v>463</v>
      </c>
      <c r="S65" s="319" t="s">
        <v>460</v>
      </c>
      <c r="T65" s="319" t="s">
        <v>464</v>
      </c>
      <c r="U65" s="319" t="s">
        <v>166</v>
      </c>
      <c r="V65" s="319" t="s">
        <v>167</v>
      </c>
      <c r="W65" s="304">
        <v>0</v>
      </c>
      <c r="X65" s="304">
        <v>109214.41</v>
      </c>
      <c r="Y65" s="304"/>
      <c r="Z65" s="304">
        <v>0</v>
      </c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</row>
    <row r="66" spans="2:200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18">
        <v>45691</v>
      </c>
      <c r="Q66" s="318" t="s">
        <v>452</v>
      </c>
      <c r="R66" s="319" t="s">
        <v>453</v>
      </c>
      <c r="S66" s="319" t="s">
        <v>454</v>
      </c>
      <c r="T66" s="319" t="s">
        <v>455</v>
      </c>
      <c r="U66" s="319" t="s">
        <v>166</v>
      </c>
      <c r="V66" s="319" t="s">
        <v>167</v>
      </c>
      <c r="W66" s="304">
        <v>0</v>
      </c>
      <c r="X66" s="304">
        <v>127.56</v>
      </c>
      <c r="Y66" s="304"/>
      <c r="Z66" s="304">
        <v>0</v>
      </c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</row>
    <row r="67" spans="2:200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18">
        <v>45716</v>
      </c>
      <c r="Q67" s="318" t="s">
        <v>465</v>
      </c>
      <c r="R67" s="319" t="s">
        <v>466</v>
      </c>
      <c r="S67" s="319" t="s">
        <v>467</v>
      </c>
      <c r="T67" s="319" t="s">
        <v>468</v>
      </c>
      <c r="U67" s="319" t="s">
        <v>166</v>
      </c>
      <c r="V67" s="319" t="s">
        <v>167</v>
      </c>
      <c r="W67" s="304">
        <v>0</v>
      </c>
      <c r="X67" s="304">
        <v>51061.17</v>
      </c>
      <c r="Y67" s="304"/>
      <c r="Z67" s="304">
        <v>0</v>
      </c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</row>
    <row r="68" spans="2:200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144"/>
      <c r="Q68" s="144"/>
      <c r="R68"/>
      <c r="S68"/>
      <c r="T68"/>
      <c r="U68"/>
      <c r="V68"/>
      <c r="W68" s="71"/>
      <c r="X68" s="71"/>
      <c r="Y68" s="71"/>
      <c r="Z68" s="71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</row>
    <row r="69" spans="2:200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</row>
    <row r="70" spans="2:200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</row>
    <row r="71" spans="2:200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</row>
    <row r="72" spans="2:200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</row>
    <row r="73" spans="2:200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</row>
    <row r="74" spans="2:200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</row>
    <row r="75" spans="2:200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</row>
    <row r="76" spans="2:200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</row>
    <row r="77" spans="2:200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</row>
    <row r="78" spans="2:200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</row>
    <row r="79" spans="2:200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</row>
    <row r="80" spans="2:200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</row>
    <row r="81" spans="2:200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</row>
    <row r="82" spans="2:200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</row>
    <row r="83" spans="2:200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</row>
    <row r="84" spans="2:200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</row>
    <row r="85" spans="2:200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</row>
    <row r="86" spans="2:200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</row>
    <row r="87" spans="2:200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</row>
    <row r="88" spans="2:200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</row>
    <row r="89" spans="2:200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</row>
    <row r="90" spans="2:200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</row>
    <row r="91" spans="2:200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</row>
    <row r="92" spans="2:200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</row>
    <row r="93" spans="2:200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</row>
    <row r="94" spans="2:200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</row>
    <row r="95" spans="2:200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</row>
    <row r="96" spans="2:200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</row>
    <row r="97" spans="2:200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</row>
    <row r="98" spans="2:200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</row>
    <row r="99" spans="2:200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</row>
    <row r="100" spans="2:200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</row>
    <row r="101" spans="2:200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</row>
    <row r="102" spans="2:200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</row>
    <row r="103" spans="2:200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</row>
    <row r="104" spans="2:200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</row>
    <row r="105" spans="2:200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</row>
    <row r="106" spans="2:200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</row>
    <row r="107" spans="2:200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</row>
    <row r="108" spans="2:200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</row>
    <row r="109" spans="2:200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</row>
    <row r="110" spans="2:200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</row>
    <row r="111" spans="2:200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</row>
    <row r="112" spans="2:200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</row>
    <row r="113" spans="2:200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</row>
    <row r="114" spans="2:200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</row>
    <row r="115" spans="2:200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</row>
    <row r="116" spans="2:200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</row>
    <row r="117" spans="2:200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</row>
    <row r="118" spans="2:200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</row>
    <row r="119" spans="2:200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</row>
    <row r="120" spans="2:200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</row>
    <row r="121" spans="2:200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</row>
    <row r="122" spans="2:200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</row>
    <row r="123" spans="2:200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</row>
    <row r="124" spans="2:200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</row>
    <row r="125" spans="2:200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</row>
    <row r="126" spans="2:200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</row>
    <row r="127" spans="2:200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</row>
    <row r="128" spans="2:20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</row>
    <row r="129" spans="2:200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</row>
    <row r="130" spans="2:200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</row>
    <row r="131" spans="2:200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</row>
    <row r="132" spans="2:200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</row>
    <row r="133" spans="2:200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</row>
    <row r="134" spans="2:200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</row>
    <row r="135" spans="2:200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</row>
    <row r="136" spans="2:200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</row>
    <row r="137" spans="2:200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</row>
    <row r="138" spans="2:200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</row>
    <row r="139" spans="2:200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</row>
    <row r="140" spans="2:200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</row>
    <row r="141" spans="2:200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</row>
    <row r="142" spans="2:200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</row>
    <row r="143" spans="2:200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</row>
    <row r="144" spans="2:200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</row>
    <row r="145" spans="2:200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</row>
    <row r="146" spans="2:200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</row>
    <row r="147" spans="2:200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</row>
    <row r="148" spans="2:200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</row>
    <row r="149" spans="2:200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</row>
    <row r="150" spans="2:200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</row>
    <row r="151" spans="2:200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</row>
    <row r="152" spans="2:200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</row>
    <row r="153" spans="2:200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</row>
    <row r="154" spans="2:200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</row>
    <row r="155" spans="2:200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</row>
    <row r="156" spans="2:200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</row>
    <row r="157" spans="2:200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</row>
    <row r="158" spans="2:200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</row>
    <row r="159" spans="2:200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</row>
    <row r="160" spans="2:200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</row>
    <row r="161" spans="2:200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</row>
    <row r="162" spans="2:200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</row>
    <row r="163" spans="2:200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</row>
    <row r="164" spans="2:200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</row>
    <row r="165" spans="2:200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</row>
    <row r="166" spans="2:200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</row>
    <row r="167" spans="2:200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</row>
    <row r="168" spans="2:200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</row>
    <row r="169" spans="2:200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</row>
    <row r="170" spans="2:200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</row>
    <row r="171" spans="2:200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</row>
    <row r="172" spans="2:200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</row>
    <row r="173" spans="2:200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</row>
    <row r="174" spans="2:200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</row>
    <row r="175" spans="2:200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</row>
    <row r="176" spans="2:200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</row>
    <row r="177" spans="2:200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</row>
    <row r="178" spans="2:200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</row>
    <row r="179" spans="2:200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</row>
    <row r="180" spans="2:200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</row>
    <row r="181" spans="2:200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</row>
    <row r="182" spans="2:200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</row>
    <row r="183" spans="2:200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</row>
    <row r="184" spans="2:200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</row>
    <row r="185" spans="2:200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</row>
    <row r="186" spans="2:200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</row>
    <row r="187" spans="2:200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</row>
    <row r="188" spans="2:200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</row>
    <row r="189" spans="2:200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</row>
    <row r="190" spans="2:200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</row>
    <row r="191" spans="2:200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</row>
    <row r="192" spans="2:200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</row>
    <row r="193" spans="2:200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</row>
    <row r="194" spans="2:200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</row>
    <row r="195" spans="2:200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</row>
    <row r="196" spans="2:200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</row>
    <row r="197" spans="2:200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</row>
    <row r="198" spans="2:200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</row>
    <row r="199" spans="2:200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</row>
    <row r="200" spans="2:200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</row>
    <row r="201" spans="2:200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</row>
    <row r="202" spans="2:200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</row>
    <row r="203" spans="2:200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</row>
    <row r="204" spans="2:200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</row>
    <row r="205" spans="2:200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</row>
    <row r="206" spans="2:200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</row>
    <row r="207" spans="2:200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</row>
    <row r="208" spans="2:200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</row>
    <row r="209" spans="2:200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</row>
    <row r="210" spans="2:200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</row>
    <row r="211" spans="2:200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</row>
    <row r="212" spans="2:200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</row>
    <row r="213" spans="2:200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</row>
    <row r="214" spans="2:200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</row>
    <row r="215" spans="2:200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</row>
    <row r="216" spans="2:200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</row>
    <row r="217" spans="2:200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</row>
    <row r="218" spans="2:200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</row>
    <row r="219" spans="2:200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</row>
    <row r="220" spans="2:200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</row>
    <row r="221" spans="2:200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</row>
    <row r="222" spans="2:200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</row>
    <row r="223" spans="2:200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</row>
    <row r="224" spans="2:200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</row>
    <row r="225" spans="2:200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</row>
    <row r="226" spans="2:200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</row>
    <row r="227" spans="2:200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</row>
    <row r="228" spans="2:200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</row>
    <row r="229" spans="2:200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</row>
    <row r="230" spans="2:200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</row>
    <row r="231" spans="2:200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</row>
    <row r="232" spans="2:200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</row>
    <row r="233" spans="2:200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</row>
    <row r="234" spans="2:200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</row>
    <row r="235" spans="2:200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</row>
    <row r="236" spans="2:200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</row>
    <row r="237" spans="2:200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</row>
    <row r="238" spans="2:200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</row>
    <row r="239" spans="2:200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</row>
    <row r="240" spans="2:200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</row>
    <row r="241" spans="2:20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</row>
    <row r="242" spans="2:20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</row>
    <row r="243" spans="2:20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</row>
    <row r="244" spans="2:20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</row>
    <row r="245" spans="2:20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</row>
    <row r="246" spans="2:20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</row>
    <row r="247" spans="2:20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</row>
    <row r="248" spans="2:20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</row>
    <row r="249" spans="2:20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</row>
    <row r="250" spans="2:20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</row>
    <row r="251" spans="2:20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</row>
    <row r="252" spans="2:20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</row>
    <row r="253" spans="2:20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</row>
    <row r="254" spans="2:20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</row>
    <row r="255" spans="2:20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</row>
    <row r="256" spans="2:20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</row>
    <row r="257" spans="2:20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</row>
    <row r="258" spans="2:20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</row>
    <row r="259" spans="2:20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</row>
    <row r="260" spans="2:20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</row>
    <row r="261" spans="2:20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</row>
    <row r="262" spans="2:20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</row>
    <row r="263" spans="2:20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</row>
    <row r="264" spans="2:20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</row>
    <row r="265" spans="2:20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</row>
    <row r="266" spans="2:20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</row>
    <row r="267" spans="2:20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</row>
    <row r="268" spans="2:20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</row>
    <row r="269" spans="2:20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</row>
    <row r="270" spans="2:20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</row>
    <row r="271" spans="2:20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</row>
    <row r="272" spans="2:20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</row>
    <row r="273" spans="2:20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</row>
    <row r="274" spans="2:20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</row>
    <row r="275" spans="2:20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</row>
    <row r="276" spans="2:20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</row>
    <row r="277" spans="2:20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</row>
    <row r="278" spans="2:20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</row>
    <row r="279" spans="2:20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</row>
    <row r="280" spans="2:20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</row>
    <row r="281" spans="2:20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</row>
    <row r="282" spans="2:20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</row>
    <row r="283" spans="2:20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</row>
    <row r="284" spans="2:20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</row>
    <row r="285" spans="2:20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</row>
    <row r="286" spans="2:20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</row>
    <row r="287" spans="2:20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</row>
    <row r="288" spans="2:20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</row>
    <row r="289" spans="2:20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</row>
    <row r="290" spans="2:20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</row>
    <row r="291" spans="2:20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</row>
    <row r="292" spans="2:20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</row>
    <row r="293" spans="2:20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</row>
    <row r="294" spans="2:20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</row>
    <row r="295" spans="2:20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</row>
    <row r="296" spans="2:20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</row>
    <row r="297" spans="2:20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</row>
    <row r="298" spans="2:20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</row>
    <row r="299" spans="2:20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</row>
    <row r="300" spans="2:20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</row>
    <row r="301" spans="2:20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</row>
    <row r="302" spans="2:20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</row>
    <row r="303" spans="2:20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</row>
    <row r="304" spans="2:20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</row>
    <row r="305" spans="2:20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</row>
    <row r="306" spans="2:20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</row>
    <row r="307" spans="2:20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</row>
    <row r="308" spans="2:20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</row>
    <row r="309" spans="2:20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</row>
    <row r="310" spans="2:20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</row>
    <row r="311" spans="2:20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</row>
    <row r="312" spans="2:20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</row>
    <row r="313" spans="2:20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</row>
    <row r="314" spans="2:20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</row>
    <row r="315" spans="2:20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</row>
    <row r="316" spans="2:20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</row>
    <row r="317" spans="2:20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</row>
    <row r="318" spans="2:20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</row>
    <row r="319" spans="2:20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</row>
    <row r="320" spans="2:20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</row>
    <row r="321" spans="2:20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</row>
    <row r="322" spans="2:20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</row>
    <row r="323" spans="2:20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</row>
    <row r="324" spans="2:20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</row>
    <row r="325" spans="2:20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</row>
    <row r="326" spans="2:20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</row>
    <row r="327" spans="2:20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</row>
    <row r="328" spans="2:20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</row>
    <row r="329" spans="2:20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</row>
    <row r="330" spans="2:20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</row>
    <row r="331" spans="2:20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</row>
    <row r="332" spans="2:20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</row>
    <row r="333" spans="2:20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</row>
    <row r="334" spans="2:20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</row>
    <row r="335" spans="2:20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</row>
    <row r="336" spans="2:20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</row>
    <row r="337" spans="2:20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</row>
    <row r="338" spans="2:20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</row>
    <row r="339" spans="2:20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</row>
    <row r="340" spans="2:20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</row>
    <row r="341" spans="2:20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</row>
    <row r="342" spans="2:20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</row>
    <row r="343" spans="2:20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</row>
    <row r="344" spans="2:20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</row>
    <row r="345" spans="2:20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</row>
    <row r="346" spans="2:20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</row>
    <row r="347" spans="2:20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</row>
    <row r="348" spans="2:20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</row>
    <row r="349" spans="2:20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</row>
    <row r="350" spans="2:20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</row>
    <row r="351" spans="2:20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</row>
    <row r="352" spans="2:20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</row>
    <row r="353" spans="2:20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</row>
    <row r="354" spans="2:20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</row>
    <row r="355" spans="2:20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</row>
    <row r="356" spans="2:20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</row>
    <row r="357" spans="2:20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</row>
    <row r="358" spans="2:20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</row>
    <row r="359" spans="2:20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</row>
    <row r="360" spans="2:20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</row>
    <row r="361" spans="2:20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</row>
    <row r="362" spans="2:20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</row>
    <row r="363" spans="2:20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</row>
    <row r="364" spans="2:20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</row>
    <row r="365" spans="2:20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</row>
    <row r="366" spans="2:20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</row>
    <row r="367" spans="2:20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</row>
    <row r="368" spans="2:200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</row>
    <row r="369" spans="2:200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</row>
    <row r="370" spans="2:200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</row>
    <row r="371" spans="2:200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</row>
    <row r="372" spans="2:200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</row>
    <row r="373" spans="2:200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</row>
    <row r="374" spans="2:200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</row>
    <row r="375" spans="2:200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</row>
    <row r="376" spans="2:200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</row>
    <row r="377" spans="2:200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</row>
    <row r="378" spans="2:200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</row>
    <row r="379" spans="2:200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</row>
    <row r="380" spans="2:200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</row>
    <row r="381" spans="2:200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</row>
    <row r="382" spans="2:200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</row>
    <row r="383" spans="2:200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</row>
    <row r="384" spans="2:200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</row>
    <row r="385" spans="2:200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</row>
    <row r="386" spans="2:200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</row>
    <row r="387" spans="2:200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</row>
    <row r="388" spans="2:200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</row>
    <row r="389" spans="2:200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</row>
    <row r="390" spans="2:200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</row>
    <row r="391" spans="2:200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</row>
    <row r="392" spans="2:200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</row>
    <row r="393" spans="2:200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</row>
    <row r="394" spans="2:200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</row>
    <row r="395" spans="2:200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</row>
    <row r="396" spans="2:200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</row>
    <row r="397" spans="2:200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</row>
    <row r="398" spans="2:200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</row>
    <row r="399" spans="2:200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</row>
    <row r="400" spans="2:200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</row>
    <row r="401" spans="2:200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</row>
    <row r="402" spans="2:200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</row>
    <row r="403" spans="2:200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</row>
    <row r="404" spans="2:200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</row>
    <row r="405" spans="2:200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</row>
    <row r="406" spans="2:200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</row>
    <row r="407" spans="2:200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</row>
    <row r="408" spans="2:200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</row>
    <row r="409" spans="2:200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</row>
    <row r="410" spans="2:200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</row>
    <row r="411" spans="2:200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</row>
    <row r="412" spans="2:200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</row>
    <row r="413" spans="2:200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</row>
    <row r="414" spans="2:200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</row>
    <row r="415" spans="2:200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</row>
    <row r="416" spans="2:200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</row>
    <row r="417" spans="2:200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</row>
    <row r="418" spans="2:200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</row>
    <row r="419" spans="2:200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</row>
    <row r="420" spans="2:200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</row>
    <row r="421" spans="2:200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</row>
    <row r="422" spans="2:200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</row>
    <row r="423" spans="2:200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</row>
    <row r="424" spans="2:200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</row>
    <row r="425" spans="2:200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</row>
    <row r="426" spans="2:200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</row>
    <row r="427" spans="2:200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</row>
    <row r="428" spans="2:200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</row>
    <row r="429" spans="2:200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</row>
    <row r="430" spans="2:200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</row>
    <row r="431" spans="2:200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</row>
    <row r="432" spans="2:200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</row>
    <row r="433" spans="2:200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</row>
    <row r="434" spans="2:200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</row>
    <row r="435" spans="2:200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</row>
    <row r="436" spans="2:200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</row>
    <row r="437" spans="2:200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</row>
    <row r="438" spans="2:200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</row>
    <row r="439" spans="2:200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</row>
    <row r="440" spans="2:200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</row>
    <row r="441" spans="2:200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</row>
    <row r="442" spans="2:200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</row>
    <row r="443" spans="2:200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</row>
    <row r="444" spans="2:200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</row>
    <row r="445" spans="2:200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</row>
    <row r="446" spans="2:200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</row>
    <row r="447" spans="2:200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</row>
    <row r="448" spans="2:200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</row>
    <row r="449" spans="2:200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</row>
    <row r="450" spans="2:200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</row>
    <row r="451" spans="2:200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</row>
    <row r="452" spans="2:200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</row>
    <row r="453" spans="2:200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</row>
    <row r="454" spans="2:200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</row>
    <row r="455" spans="2:200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</row>
    <row r="456" spans="2:200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</row>
    <row r="457" spans="2:200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</row>
    <row r="458" spans="2:200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</row>
    <row r="459" spans="2:200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</row>
    <row r="460" spans="2:200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</row>
    <row r="461" spans="2:200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</row>
    <row r="462" spans="2:200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</row>
    <row r="463" spans="2:200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</row>
    <row r="464" spans="2:200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</row>
    <row r="465" spans="2:200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</row>
    <row r="466" spans="2:200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</row>
    <row r="467" spans="2:200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</row>
    <row r="468" spans="2:200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</row>
    <row r="469" spans="2:200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</row>
    <row r="470" spans="2:200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</row>
    <row r="471" spans="2:200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</row>
    <row r="472" spans="2:200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</row>
    <row r="473" spans="2:200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</row>
    <row r="474" spans="2:200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</row>
    <row r="475" spans="2:200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</row>
    <row r="476" spans="2:200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</row>
    <row r="477" spans="2:200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</row>
    <row r="478" spans="2:200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</row>
    <row r="479" spans="2:200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</row>
    <row r="480" spans="2:200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</row>
    <row r="481" spans="2:200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</row>
    <row r="482" spans="2:200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</row>
    <row r="483" spans="2:200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</row>
    <row r="484" spans="2:200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</row>
    <row r="485" spans="2:200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</row>
    <row r="486" spans="2:200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</row>
    <row r="487" spans="2:200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</row>
    <row r="488" spans="2:200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</row>
    <row r="489" spans="2:200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</row>
    <row r="490" spans="2:200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</row>
    <row r="491" spans="2:200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</row>
    <row r="492" spans="2:200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</row>
    <row r="493" spans="2:200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</row>
    <row r="494" spans="2:200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</row>
    <row r="495" spans="2:200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</row>
    <row r="496" spans="2:200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</row>
    <row r="497" spans="2:200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</row>
    <row r="498" spans="2:200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</row>
    <row r="499" spans="2:200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</row>
    <row r="500" spans="2:200" customFormat="1" ht="11.25"/>
    <row r="501" spans="2:200" customFormat="1" ht="11.25"/>
    <row r="502" spans="2:200" customFormat="1" ht="11.25"/>
    <row r="503" spans="2:200" customFormat="1" ht="11.25"/>
    <row r="504" spans="2:200" customFormat="1" ht="11.25"/>
    <row r="505" spans="2:200" customFormat="1" ht="11.25"/>
    <row r="506" spans="2:200" customFormat="1" ht="11.25"/>
    <row r="507" spans="2:200" customFormat="1" ht="11.25"/>
    <row r="508" spans="2:200" customFormat="1" ht="11.25"/>
    <row r="509" spans="2:200" customFormat="1" ht="11.25"/>
    <row r="510" spans="2:200" customFormat="1" ht="11.25"/>
    <row r="511" spans="2:200" customFormat="1" ht="11.25"/>
    <row r="512" spans="2:200" customFormat="1" ht="11.25"/>
    <row r="513" customFormat="1" ht="11.25"/>
    <row r="514" customFormat="1" ht="11.25"/>
    <row r="515" customFormat="1" ht="11.25"/>
    <row r="516" customFormat="1" ht="11.25"/>
    <row r="517" customFormat="1" ht="11.25"/>
    <row r="518" customFormat="1" ht="11.25"/>
    <row r="519" customFormat="1" ht="11.25"/>
    <row r="520" customFormat="1" ht="11.25"/>
    <row r="521" customFormat="1" ht="11.25"/>
    <row r="522" customFormat="1" ht="11.25"/>
    <row r="523" customFormat="1" ht="11.25"/>
    <row r="524" customFormat="1" ht="11.25"/>
    <row r="525" customFormat="1" ht="11.25"/>
    <row r="526" customFormat="1" ht="11.25"/>
    <row r="527" customFormat="1" ht="11.25"/>
    <row r="528" customFormat="1" ht="11.25"/>
    <row r="529" customFormat="1" ht="11.25"/>
    <row r="530" customFormat="1" ht="11.25"/>
    <row r="531" customFormat="1" ht="11.25"/>
    <row r="532" customFormat="1" ht="11.25"/>
    <row r="533" customFormat="1" ht="11.25"/>
    <row r="534" customFormat="1" ht="11.25"/>
    <row r="535" customFormat="1" ht="11.25"/>
    <row r="536" customFormat="1" ht="11.25"/>
    <row r="537" customFormat="1" ht="11.25"/>
    <row r="538" customFormat="1" ht="11.25"/>
    <row r="539" customFormat="1" ht="11.25"/>
    <row r="540" customFormat="1" ht="11.25"/>
    <row r="541" customFormat="1" ht="11.25"/>
    <row r="542" customFormat="1" ht="11.25"/>
    <row r="543" customFormat="1" ht="11.25"/>
    <row r="544" customFormat="1" ht="11.25"/>
    <row r="545" customFormat="1" ht="11.25"/>
    <row r="546" customFormat="1" ht="11.25"/>
    <row r="547" customFormat="1" ht="11.25"/>
    <row r="548" customFormat="1" ht="11.25"/>
    <row r="549" customFormat="1" ht="11.25"/>
    <row r="550" customFormat="1" ht="11.25"/>
    <row r="551" customFormat="1" ht="11.25"/>
    <row r="552" customFormat="1" ht="11.25"/>
    <row r="553" customFormat="1" ht="11.25"/>
    <row r="554" customFormat="1" ht="11.25"/>
    <row r="555" customFormat="1" ht="11.25"/>
    <row r="556" customFormat="1" ht="11.25"/>
    <row r="557" customFormat="1" ht="11.25"/>
    <row r="558" customFormat="1" ht="11.25"/>
    <row r="559" customFormat="1" ht="11.25"/>
    <row r="560" customFormat="1" ht="11.25"/>
    <row r="561" customFormat="1" ht="11.25"/>
    <row r="562" customFormat="1" ht="11.25"/>
    <row r="563" customFormat="1" ht="11.25"/>
    <row r="564" customFormat="1" ht="11.25"/>
    <row r="565" customFormat="1" ht="11.25"/>
    <row r="566" customFormat="1" ht="11.25"/>
    <row r="567" customFormat="1" ht="11.25"/>
    <row r="568" customFormat="1" ht="11.25"/>
    <row r="569" customFormat="1" ht="11.25"/>
    <row r="570" customFormat="1" ht="11.25"/>
    <row r="571" customFormat="1" ht="11.25"/>
    <row r="572" customFormat="1" ht="11.25"/>
    <row r="573" customFormat="1" ht="11.25"/>
    <row r="574" customFormat="1" ht="11.25"/>
    <row r="575" customFormat="1" ht="11.25"/>
    <row r="576" customFormat="1" ht="11.25"/>
    <row r="577" customFormat="1" ht="11.25"/>
    <row r="578" customFormat="1" ht="11.25"/>
    <row r="579" customFormat="1" ht="11.25"/>
    <row r="580" customFormat="1" ht="11.25"/>
    <row r="581" customFormat="1" ht="11.25"/>
    <row r="582" customFormat="1" ht="11.25"/>
    <row r="583" customFormat="1" ht="11.25"/>
    <row r="584" customFormat="1" ht="11.25"/>
    <row r="585" customFormat="1" ht="11.25"/>
    <row r="586" customFormat="1" ht="11.25"/>
    <row r="587" customFormat="1" ht="11.25"/>
    <row r="588" customFormat="1" ht="11.25"/>
    <row r="589" customFormat="1" ht="11.25"/>
    <row r="590" customFormat="1" ht="11.25"/>
    <row r="591" customFormat="1" ht="11.25"/>
    <row r="592" customFormat="1" ht="11.25"/>
    <row r="593" customFormat="1" ht="11.25"/>
    <row r="594" customFormat="1" ht="11.25"/>
    <row r="595" customFormat="1" ht="11.25"/>
    <row r="596" customFormat="1" ht="11.25"/>
    <row r="597" customFormat="1" ht="11.25"/>
    <row r="598" customFormat="1" ht="11.25"/>
    <row r="599" customFormat="1" ht="11.25"/>
    <row r="600" customFormat="1" ht="11.25"/>
    <row r="601" customFormat="1" ht="11.25"/>
    <row r="602" customFormat="1" ht="11.25"/>
    <row r="603" customFormat="1" ht="11.25"/>
    <row r="604" customFormat="1" ht="11.25"/>
    <row r="605" customFormat="1" ht="11.25"/>
    <row r="606" customFormat="1" ht="11.25"/>
    <row r="607" customFormat="1" ht="11.25"/>
    <row r="608" customFormat="1" ht="11.25"/>
    <row r="609" customFormat="1" ht="11.25"/>
    <row r="610" customFormat="1" ht="11.25"/>
    <row r="611" customFormat="1" ht="11.25"/>
    <row r="612" customFormat="1" ht="11.25"/>
    <row r="613" customFormat="1" ht="11.25"/>
    <row r="614" customFormat="1" ht="11.25"/>
    <row r="615" customFormat="1" ht="11.25"/>
    <row r="616" customFormat="1" ht="11.25"/>
    <row r="617" customFormat="1" ht="11.25"/>
    <row r="618" customFormat="1" ht="11.25"/>
    <row r="619" customFormat="1" ht="11.25"/>
    <row r="620" customFormat="1" ht="11.25"/>
    <row r="621" customFormat="1" ht="11.25"/>
    <row r="622" customFormat="1" ht="11.25"/>
    <row r="623" customFormat="1" ht="11.25"/>
    <row r="624" customFormat="1" ht="11.25"/>
    <row r="625" customFormat="1" ht="11.25"/>
    <row r="626" customFormat="1" ht="11.25"/>
    <row r="627" customFormat="1" ht="11.25"/>
    <row r="628" customFormat="1" ht="11.25"/>
    <row r="629" customFormat="1" ht="11.25"/>
    <row r="630" customFormat="1" ht="11.25"/>
    <row r="631" customFormat="1" ht="11.25"/>
    <row r="632" customFormat="1" ht="11.25"/>
    <row r="633" customFormat="1" ht="11.25"/>
    <row r="634" customFormat="1" ht="11.25"/>
    <row r="635" customFormat="1" ht="11.25"/>
    <row r="636" customFormat="1" ht="11.25"/>
    <row r="637" customFormat="1" ht="11.25"/>
    <row r="638" customFormat="1" ht="11.25"/>
    <row r="639" customFormat="1" ht="11.25"/>
    <row r="640" customFormat="1" ht="11.25"/>
    <row r="641" customFormat="1" ht="11.25"/>
    <row r="642" customFormat="1" ht="11.25"/>
    <row r="643" customFormat="1" ht="11.25"/>
    <row r="644" customFormat="1" ht="11.25"/>
    <row r="645" customFormat="1" ht="11.25"/>
    <row r="646" customFormat="1" ht="11.25"/>
    <row r="647" customFormat="1" ht="11.25"/>
    <row r="648" customFormat="1" ht="11.25"/>
    <row r="649" customFormat="1" ht="11.25"/>
    <row r="650" customFormat="1" ht="11.25"/>
    <row r="651" customFormat="1" ht="11.25"/>
    <row r="652" customFormat="1" ht="11.25"/>
    <row r="653" customFormat="1" ht="11.25"/>
    <row r="654" customFormat="1" ht="11.25"/>
    <row r="655" customFormat="1" ht="11.25"/>
    <row r="656" customFormat="1" ht="11.25"/>
    <row r="657" customFormat="1" ht="11.25"/>
    <row r="658" customFormat="1" ht="11.25"/>
    <row r="659" customFormat="1" ht="11.25"/>
    <row r="660" customFormat="1" ht="11.25"/>
    <row r="661" customFormat="1" ht="11.25"/>
    <row r="662" customFormat="1" ht="11.25"/>
    <row r="663" customFormat="1" ht="11.25"/>
    <row r="664" customFormat="1" ht="11.25"/>
    <row r="665" customFormat="1" ht="11.25"/>
    <row r="666" customFormat="1" ht="11.25"/>
    <row r="667" customFormat="1" ht="11.25"/>
    <row r="668" customFormat="1" ht="11.25"/>
    <row r="669" customFormat="1" ht="11.25"/>
    <row r="670" customFormat="1" ht="11.25"/>
    <row r="671" customFormat="1" ht="11.25"/>
    <row r="672" customFormat="1" ht="11.25"/>
    <row r="673" customFormat="1" ht="11.25"/>
    <row r="674" customFormat="1" ht="11.25"/>
    <row r="675" customFormat="1" ht="11.25"/>
    <row r="676" customFormat="1" ht="11.25"/>
    <row r="677" customFormat="1" ht="11.25"/>
    <row r="678" customFormat="1" ht="11.25"/>
    <row r="679" customFormat="1" ht="11.25"/>
    <row r="680" customFormat="1" ht="11.25"/>
    <row r="681" customFormat="1" ht="11.25"/>
    <row r="682" customFormat="1" ht="11.25"/>
    <row r="683" customFormat="1" ht="11.25"/>
    <row r="684" customFormat="1" ht="11.25"/>
    <row r="685" customFormat="1" ht="11.25"/>
    <row r="686" customFormat="1" ht="11.25"/>
    <row r="687" customFormat="1" ht="11.25"/>
    <row r="688" customFormat="1" ht="11.25"/>
    <row r="689" customFormat="1" ht="11.25"/>
    <row r="690" customFormat="1" ht="11.25"/>
    <row r="691" customFormat="1" ht="11.25"/>
    <row r="692" customFormat="1" ht="11.25"/>
    <row r="693" customFormat="1" ht="11.25"/>
    <row r="694" customFormat="1" ht="11.25"/>
    <row r="695" customFormat="1" ht="11.25"/>
    <row r="696" customFormat="1" ht="11.25"/>
    <row r="697" customFormat="1" ht="11.25"/>
    <row r="698" customFormat="1" ht="11.25"/>
    <row r="699" customFormat="1" ht="11.25"/>
    <row r="700" customFormat="1" ht="11.25"/>
    <row r="701" customFormat="1" ht="11.25"/>
    <row r="702" customFormat="1" ht="11.25"/>
    <row r="703" customFormat="1" ht="11.25"/>
    <row r="704" customFormat="1" ht="11.25"/>
    <row r="705" customFormat="1" ht="11.25"/>
    <row r="706" customFormat="1" ht="11.25"/>
    <row r="707" customFormat="1" ht="11.25"/>
    <row r="708" customFormat="1" ht="11.25"/>
    <row r="709" customFormat="1" ht="11.25"/>
    <row r="710" customFormat="1" ht="11.25"/>
    <row r="711" customFormat="1" ht="11.25"/>
    <row r="712" customFormat="1" ht="11.25"/>
    <row r="713" customFormat="1" ht="11.25"/>
    <row r="714" customFormat="1" ht="11.25"/>
    <row r="715" customFormat="1" ht="11.25"/>
    <row r="716" customFormat="1" ht="11.25"/>
    <row r="717" customFormat="1" ht="11.25"/>
    <row r="718" customFormat="1" ht="11.25"/>
    <row r="719" customFormat="1" ht="11.25"/>
    <row r="720" customFormat="1" ht="11.25"/>
    <row r="721" customFormat="1" ht="11.25"/>
    <row r="722" customFormat="1" ht="11.25"/>
    <row r="723" customFormat="1" ht="11.25"/>
    <row r="724" customFormat="1" ht="11.25"/>
    <row r="725" customFormat="1" ht="11.25"/>
    <row r="726" customFormat="1" ht="11.25"/>
    <row r="727" customFormat="1" ht="11.25"/>
    <row r="728" customFormat="1" ht="11.25"/>
    <row r="729" customFormat="1" ht="11.25"/>
    <row r="730" customFormat="1" ht="11.25"/>
    <row r="731" customFormat="1" ht="11.25"/>
    <row r="732" customFormat="1" ht="11.25"/>
    <row r="733" customFormat="1" ht="11.25"/>
    <row r="734" customFormat="1" ht="11.25"/>
    <row r="735" customFormat="1" ht="11.25"/>
    <row r="736" customFormat="1" ht="11.25"/>
    <row r="737" customFormat="1" ht="11.25"/>
    <row r="738" customFormat="1" ht="11.25"/>
    <row r="739" customFormat="1" ht="11.25"/>
    <row r="740" customFormat="1" ht="11.25"/>
    <row r="741" customFormat="1" ht="11.25"/>
    <row r="742" customFormat="1" ht="11.25"/>
    <row r="743" customFormat="1" ht="11.25"/>
    <row r="744" customFormat="1" ht="11.25"/>
    <row r="745" customFormat="1" ht="11.25"/>
    <row r="746" customFormat="1" ht="11.25"/>
    <row r="747" customFormat="1" ht="11.25"/>
    <row r="748" customFormat="1" ht="11.25"/>
    <row r="749" customFormat="1" ht="11.25"/>
    <row r="750" customFormat="1" ht="11.25"/>
    <row r="751" customFormat="1" ht="11.25"/>
    <row r="752" customFormat="1" ht="11.25"/>
    <row r="753" customFormat="1" ht="11.25"/>
    <row r="754" customFormat="1" ht="11.25"/>
    <row r="755" customFormat="1" ht="11.25"/>
    <row r="756" customFormat="1" ht="11.25"/>
    <row r="757" customFormat="1" ht="11.25"/>
    <row r="758" customFormat="1" ht="11.25"/>
    <row r="759" customFormat="1" ht="11.25"/>
    <row r="760" customFormat="1" ht="11.25"/>
    <row r="761" customFormat="1" ht="11.25"/>
    <row r="762" customFormat="1" ht="11.25"/>
    <row r="763" customFormat="1" ht="11.25"/>
    <row r="764" customFormat="1" ht="11.25"/>
    <row r="765" customFormat="1" ht="11.25"/>
    <row r="766" customFormat="1" ht="11.25"/>
    <row r="767" customFormat="1" ht="11.25"/>
    <row r="768" customFormat="1" ht="11.25"/>
    <row r="769" customFormat="1" ht="11.25"/>
    <row r="770" customFormat="1" ht="11.25"/>
    <row r="771" customFormat="1" ht="11.25"/>
    <row r="772" customFormat="1" ht="11.25"/>
    <row r="773" customFormat="1" ht="11.25"/>
    <row r="774" customFormat="1" ht="11.25"/>
    <row r="775" customFormat="1" ht="11.25"/>
    <row r="776" customFormat="1" ht="11.25"/>
    <row r="777" customFormat="1" ht="11.25"/>
    <row r="778" customFormat="1" ht="11.25"/>
    <row r="779" customFormat="1" ht="11.25"/>
    <row r="780" customFormat="1" ht="11.25"/>
    <row r="781" customFormat="1" ht="11.25"/>
    <row r="782" customFormat="1" ht="11.25"/>
    <row r="783" customFormat="1" ht="11.25"/>
    <row r="784" customFormat="1" ht="11.25"/>
    <row r="785" customFormat="1" ht="11.25"/>
    <row r="786" customFormat="1" ht="11.25"/>
    <row r="787" customFormat="1" ht="11.25"/>
    <row r="788" customFormat="1" ht="11.25"/>
    <row r="789" customFormat="1" ht="11.25"/>
    <row r="790" customFormat="1" ht="11.25"/>
    <row r="791" customFormat="1" ht="11.25"/>
    <row r="792" customFormat="1" ht="11.25"/>
    <row r="793" customFormat="1" ht="11.25"/>
    <row r="794" customFormat="1" ht="11.25"/>
    <row r="795" customFormat="1" ht="11.25"/>
    <row r="796" customFormat="1" ht="11.25"/>
    <row r="797" customFormat="1" ht="11.25"/>
    <row r="798" customFormat="1" ht="11.25"/>
    <row r="799" customFormat="1" ht="11.25"/>
    <row r="800" customFormat="1" ht="11.25"/>
    <row r="801" customFormat="1" ht="11.25"/>
    <row r="802" customFormat="1" ht="11.25"/>
    <row r="803" customFormat="1" ht="11.25"/>
    <row r="804" customFormat="1" ht="11.25"/>
    <row r="805" customFormat="1" ht="11.25"/>
    <row r="806" customFormat="1" ht="11.25"/>
    <row r="807" customFormat="1" ht="11.25"/>
    <row r="808" customFormat="1" ht="11.25"/>
    <row r="809" customFormat="1" ht="11.25"/>
    <row r="810" customFormat="1" ht="11.25"/>
    <row r="811" customFormat="1" ht="11.25"/>
    <row r="812" customFormat="1" ht="11.25"/>
    <row r="813" customFormat="1" ht="11.25"/>
    <row r="814" customFormat="1" ht="11.25"/>
    <row r="815" customFormat="1" ht="11.25"/>
    <row r="816" customFormat="1" ht="11.25"/>
    <row r="817" customFormat="1" ht="11.25"/>
    <row r="818" customFormat="1" ht="11.25"/>
    <row r="819" customFormat="1" ht="11.25"/>
    <row r="820" customFormat="1" ht="11.25"/>
    <row r="821" customFormat="1" ht="11.25"/>
    <row r="822" customFormat="1" ht="11.25"/>
    <row r="823" customFormat="1" ht="11.25"/>
    <row r="824" customFormat="1" ht="11.25"/>
    <row r="825" customFormat="1" ht="11.25"/>
    <row r="826" customFormat="1" ht="11.25"/>
    <row r="827" customFormat="1" ht="11.25"/>
    <row r="828" customFormat="1" ht="11.25"/>
    <row r="829" customFormat="1" ht="11.25"/>
    <row r="830" customFormat="1" ht="11.25"/>
    <row r="831" customFormat="1" ht="11.25"/>
    <row r="832" customFormat="1" ht="11.25"/>
    <row r="833" customFormat="1" ht="11.25"/>
    <row r="834" customFormat="1" ht="11.25"/>
    <row r="835" customFormat="1" ht="11.25"/>
    <row r="836" customFormat="1" ht="11.25"/>
    <row r="837" customFormat="1" ht="11.25"/>
    <row r="838" customFormat="1" ht="11.25"/>
    <row r="839" customFormat="1" ht="11.25"/>
    <row r="840" customFormat="1" ht="11.25"/>
    <row r="841" customFormat="1" ht="11.25"/>
    <row r="842" customFormat="1" ht="11.25"/>
    <row r="843" customFormat="1" ht="11.25"/>
    <row r="844" customFormat="1" ht="11.25"/>
    <row r="845" customFormat="1" ht="11.25"/>
    <row r="846" customFormat="1" ht="11.25"/>
    <row r="847" customFormat="1" ht="11.25"/>
    <row r="848" customFormat="1" ht="11.25"/>
    <row r="849" customFormat="1" ht="11.25"/>
    <row r="850" customFormat="1" ht="11.25"/>
    <row r="851" customFormat="1" ht="11.25"/>
    <row r="852" customFormat="1" ht="11.25"/>
    <row r="853" customFormat="1" ht="11.25"/>
    <row r="854" customFormat="1" ht="11.25"/>
    <row r="855" customFormat="1" ht="11.25"/>
    <row r="856" customFormat="1" ht="11.25"/>
    <row r="857" customFormat="1" ht="11.25"/>
    <row r="858" customFormat="1" ht="11.25"/>
    <row r="859" customFormat="1" ht="11.25"/>
    <row r="860" customFormat="1" ht="11.25"/>
    <row r="861" customFormat="1" ht="11.25"/>
    <row r="862" customFormat="1" ht="11.25"/>
    <row r="863" customFormat="1" ht="11.25"/>
    <row r="864" customFormat="1" ht="11.25"/>
    <row r="865" customFormat="1" ht="11.25"/>
    <row r="866" customFormat="1" ht="11.25"/>
    <row r="867" customFormat="1" ht="11.25"/>
    <row r="868" customFormat="1" ht="11.25"/>
    <row r="869" customFormat="1" ht="11.25"/>
    <row r="870" customFormat="1" ht="11.25"/>
    <row r="871" customFormat="1" ht="11.25"/>
    <row r="872" customFormat="1" ht="11.25"/>
    <row r="873" customFormat="1" ht="11.25"/>
    <row r="874" customFormat="1" ht="11.25"/>
    <row r="875" customFormat="1" ht="11.25"/>
    <row r="876" customFormat="1" ht="11.25"/>
    <row r="877" customFormat="1" ht="11.25"/>
    <row r="878" customFormat="1" ht="11.25"/>
    <row r="879" customFormat="1" ht="11.25"/>
    <row r="880" customFormat="1" ht="11.25"/>
    <row r="881" customFormat="1" ht="11.25"/>
    <row r="882" customFormat="1" ht="11.25"/>
    <row r="883" customFormat="1" ht="11.25"/>
    <row r="884" customFormat="1" ht="11.25"/>
    <row r="885" customFormat="1" ht="11.25"/>
    <row r="886" customFormat="1" ht="11.25"/>
    <row r="887" customFormat="1" ht="11.25"/>
    <row r="888" customFormat="1" ht="11.25"/>
    <row r="889" customFormat="1" ht="11.25"/>
    <row r="890" customFormat="1" ht="11.25"/>
    <row r="891" customFormat="1" ht="11.25"/>
    <row r="892" customFormat="1" ht="11.25"/>
    <row r="893" customFormat="1" ht="11.25"/>
    <row r="894" customFormat="1" ht="11.25"/>
    <row r="895" customFormat="1" ht="11.25"/>
    <row r="896" customFormat="1" ht="11.25"/>
    <row r="897" customFormat="1" ht="11.25"/>
    <row r="898" customFormat="1" ht="11.25"/>
    <row r="899" customFormat="1" ht="11.25"/>
    <row r="900" customFormat="1" ht="11.25"/>
    <row r="901" customFormat="1" ht="11.25"/>
    <row r="902" customFormat="1" ht="11.25"/>
    <row r="903" customFormat="1" ht="11.25"/>
    <row r="904" customFormat="1" ht="11.25"/>
    <row r="905" customFormat="1" ht="11.25"/>
    <row r="906" customFormat="1" ht="11.25"/>
    <row r="907" customFormat="1" ht="11.25"/>
    <row r="908" customFormat="1" ht="11.25"/>
    <row r="909" customFormat="1" ht="11.25"/>
    <row r="910" customFormat="1" ht="11.25"/>
    <row r="911" customFormat="1" ht="11.25"/>
    <row r="912" customFormat="1" ht="11.25"/>
    <row r="913" customFormat="1" ht="11.25"/>
    <row r="914" customFormat="1" ht="11.25"/>
    <row r="915" customFormat="1" ht="11.25"/>
    <row r="916" customFormat="1" ht="11.25"/>
    <row r="917" customFormat="1" ht="11.25"/>
    <row r="918" customFormat="1" ht="11.25"/>
    <row r="919" customFormat="1" ht="11.25"/>
    <row r="920" customFormat="1" ht="11.25"/>
    <row r="921" customFormat="1" ht="11.25"/>
    <row r="922" customFormat="1" ht="11.25"/>
    <row r="923" customFormat="1" ht="11.25"/>
    <row r="924" customFormat="1" ht="11.25"/>
    <row r="925" customFormat="1" ht="11.25"/>
    <row r="926" customFormat="1" ht="11.25"/>
    <row r="927" customFormat="1" ht="11.25"/>
    <row r="928" customFormat="1" ht="11.25"/>
    <row r="929" customFormat="1" ht="11.25"/>
    <row r="930" customFormat="1" ht="11.25"/>
    <row r="931" customFormat="1" ht="11.25"/>
    <row r="932" customFormat="1" ht="11.25"/>
    <row r="933" customFormat="1" ht="11.25"/>
    <row r="934" customFormat="1" ht="11.25"/>
    <row r="935" customFormat="1" ht="11.25"/>
    <row r="936" customFormat="1" ht="11.25"/>
    <row r="937" customFormat="1" ht="11.25"/>
    <row r="938" customFormat="1" ht="11.25"/>
    <row r="939" customFormat="1" ht="11.25"/>
    <row r="940" customFormat="1" ht="11.25"/>
    <row r="941" customFormat="1" ht="11.25"/>
    <row r="942" customFormat="1" ht="11.25"/>
    <row r="943" customFormat="1" ht="11.25"/>
    <row r="944" customFormat="1" ht="11.25"/>
    <row r="945" customFormat="1" ht="11.25"/>
    <row r="946" customFormat="1" ht="11.25"/>
    <row r="947" customFormat="1" ht="11.25"/>
    <row r="948" customFormat="1" ht="11.25"/>
    <row r="949" customFormat="1" ht="11.25"/>
    <row r="950" customFormat="1" ht="11.25"/>
    <row r="951" customFormat="1" ht="11.25"/>
    <row r="952" customFormat="1" ht="11.25"/>
    <row r="953" customFormat="1" ht="11.25"/>
    <row r="954" customFormat="1" ht="11.25"/>
    <row r="955" customFormat="1" ht="11.25"/>
    <row r="956" customFormat="1" ht="11.25"/>
    <row r="957" customFormat="1" ht="11.25"/>
    <row r="958" customFormat="1" ht="11.25"/>
    <row r="959" customFormat="1" ht="11.25"/>
    <row r="960" customFormat="1" ht="11.25"/>
    <row r="961" customFormat="1" ht="11.25"/>
    <row r="962" customFormat="1" ht="11.25"/>
    <row r="963" customFormat="1" ht="11.25"/>
    <row r="964" customFormat="1" ht="11.25"/>
    <row r="965" customFormat="1" ht="11.25"/>
    <row r="966" customFormat="1" ht="11.25"/>
    <row r="967" customFormat="1" ht="11.25"/>
    <row r="968" customFormat="1" ht="11.25"/>
    <row r="969" customFormat="1" ht="11.25"/>
    <row r="970" customFormat="1" ht="11.25"/>
    <row r="971" customFormat="1" ht="11.25"/>
    <row r="972" customFormat="1" ht="11.25"/>
    <row r="973" customFormat="1" ht="11.25"/>
    <row r="974" customFormat="1" ht="11.25"/>
    <row r="975" customFormat="1" ht="11.25"/>
    <row r="976" customFormat="1" ht="11.25"/>
    <row r="977" customFormat="1" ht="11.25"/>
    <row r="978" customFormat="1" ht="11.25"/>
    <row r="979" customFormat="1" ht="11.25"/>
    <row r="980" customFormat="1" ht="11.25"/>
    <row r="981" customFormat="1" ht="11.25"/>
    <row r="982" customFormat="1" ht="11.25"/>
    <row r="983" customFormat="1" ht="11.25"/>
    <row r="984" customFormat="1" ht="11.25"/>
    <row r="985" customFormat="1" ht="11.25"/>
    <row r="986" customFormat="1" ht="11.25"/>
    <row r="987" customFormat="1" ht="11.25"/>
    <row r="988" customFormat="1" ht="11.25"/>
    <row r="989" customFormat="1" ht="11.25"/>
    <row r="990" customFormat="1" ht="11.25"/>
    <row r="991" customFormat="1" ht="11.25"/>
    <row r="992" customFormat="1" ht="11.25"/>
    <row r="993" customFormat="1" ht="11.25"/>
    <row r="994" customFormat="1" ht="11.25"/>
    <row r="995" customFormat="1" ht="11.25"/>
    <row r="996" customFormat="1" ht="11.25"/>
    <row r="997" customFormat="1" ht="11.25"/>
    <row r="998" customFormat="1" ht="11.25"/>
    <row r="999" customFormat="1" ht="11.25"/>
    <row r="1000" customFormat="1" ht="11.25"/>
    <row r="1001" customFormat="1" ht="11.25"/>
    <row r="1002" customFormat="1" ht="11.25"/>
    <row r="1003" customFormat="1" ht="11.25"/>
    <row r="1004" customFormat="1" ht="11.25"/>
    <row r="1005" customFormat="1" ht="11.25"/>
    <row r="1006" customFormat="1" ht="11.25"/>
    <row r="1007" customFormat="1" ht="11.25"/>
    <row r="1008" customFormat="1" ht="11.25"/>
    <row r="1009" customFormat="1" ht="11.25"/>
    <row r="1010" customFormat="1" ht="11.25"/>
    <row r="1011" customFormat="1" ht="11.25"/>
    <row r="1012" customFormat="1" ht="11.25"/>
    <row r="1013" customFormat="1" ht="11.25"/>
    <row r="1014" customFormat="1" ht="11.25"/>
    <row r="1015" customFormat="1" ht="11.25"/>
    <row r="1016" customFormat="1" ht="11.25"/>
    <row r="1017" customFormat="1" ht="11.25"/>
    <row r="1018" customFormat="1" ht="11.25"/>
    <row r="1019" customFormat="1" ht="11.25"/>
    <row r="1020" customFormat="1" ht="11.25"/>
    <row r="1021" customFormat="1" ht="11.25"/>
    <row r="1022" customFormat="1" ht="11.25"/>
    <row r="1023" customFormat="1" ht="11.25"/>
    <row r="1024" customFormat="1" ht="11.25"/>
    <row r="1025" customFormat="1" ht="11.25"/>
    <row r="1026" customFormat="1" ht="11.25"/>
    <row r="1027" customFormat="1" ht="11.25"/>
    <row r="1028" customFormat="1" ht="11.25"/>
    <row r="1029" customFormat="1" ht="11.25"/>
    <row r="1030" customFormat="1" ht="11.25"/>
    <row r="1031" customFormat="1" ht="11.25"/>
    <row r="1032" customFormat="1" ht="11.25"/>
    <row r="1033" customFormat="1" ht="11.25"/>
    <row r="1034" customFormat="1" ht="11.25"/>
    <row r="1035" customFormat="1" ht="11.25"/>
    <row r="1036" customFormat="1" ht="11.25"/>
    <row r="1037" customFormat="1" ht="11.25"/>
    <row r="1038" customFormat="1" ht="11.25"/>
    <row r="1039" customFormat="1" ht="11.25"/>
    <row r="1040" customFormat="1" ht="11.25"/>
    <row r="1041" customFormat="1" ht="11.25"/>
    <row r="1042" customFormat="1" ht="11.25"/>
    <row r="1043" customFormat="1" ht="11.25"/>
    <row r="1044" customFormat="1" ht="11.25"/>
    <row r="1045" customFormat="1" ht="11.25"/>
    <row r="1046" customFormat="1" ht="11.25"/>
    <row r="1047" customFormat="1" ht="11.25"/>
    <row r="1048" customFormat="1" ht="11.25"/>
    <row r="1049" customFormat="1" ht="11.25"/>
    <row r="1050" customFormat="1" ht="11.25"/>
    <row r="1051" customFormat="1" ht="11.25"/>
    <row r="1052" customFormat="1" ht="11.25"/>
    <row r="1053" customFormat="1" ht="11.25"/>
    <row r="1054" customFormat="1" ht="11.25"/>
    <row r="1055" customFormat="1" ht="11.25"/>
    <row r="1056" customFormat="1" ht="11.25"/>
    <row r="1057" customFormat="1" ht="11.25"/>
    <row r="1058" customFormat="1" ht="11.25"/>
    <row r="1059" customFormat="1" ht="11.25"/>
    <row r="1060" customFormat="1" ht="11.25"/>
    <row r="1061" customFormat="1" ht="11.25"/>
    <row r="1062" customFormat="1" ht="11.25"/>
    <row r="1063" customFormat="1" ht="11.25"/>
    <row r="1064" customFormat="1" ht="11.25"/>
    <row r="1065" customFormat="1" ht="11.25"/>
    <row r="1066" customFormat="1" ht="11.25"/>
    <row r="1067" customFormat="1" ht="11.25"/>
    <row r="1068" customFormat="1" ht="11.25"/>
    <row r="1069" customFormat="1" ht="11.25"/>
    <row r="1070" customFormat="1" ht="11.25"/>
    <row r="1071" customFormat="1" ht="11.25"/>
    <row r="1072" customFormat="1" ht="11.25"/>
    <row r="1073" customFormat="1" ht="11.25"/>
    <row r="1074" customFormat="1" ht="11.25"/>
    <row r="1075" customFormat="1" ht="11.25"/>
    <row r="1076" customFormat="1" ht="11.25"/>
    <row r="1077" customFormat="1" ht="11.25"/>
    <row r="1078" customFormat="1" ht="11.25"/>
    <row r="1079" customFormat="1" ht="11.25"/>
    <row r="1080" customFormat="1" ht="11.25"/>
    <row r="1081" customFormat="1" ht="11.25"/>
    <row r="1082" customFormat="1" ht="11.25"/>
    <row r="1083" customFormat="1" ht="11.25"/>
    <row r="1084" customFormat="1" ht="11.25"/>
    <row r="1085" customFormat="1" ht="11.25"/>
    <row r="1086" customFormat="1" ht="11.25"/>
    <row r="1087" customFormat="1" ht="11.25"/>
    <row r="1088" customFormat="1" ht="11.25"/>
    <row r="1089" customFormat="1" ht="11.25"/>
    <row r="1090" customFormat="1" ht="11.25"/>
    <row r="1091" customFormat="1" ht="11.25"/>
    <row r="1092" customFormat="1" ht="11.25"/>
    <row r="1093" customFormat="1" ht="11.25"/>
    <row r="1094" customFormat="1" ht="11.25"/>
    <row r="1095" customFormat="1" ht="11.25"/>
    <row r="1096" customFormat="1" ht="11.25"/>
    <row r="1097" customFormat="1" ht="11.25"/>
    <row r="1098" customFormat="1" ht="11.25"/>
    <row r="1099" customFormat="1" ht="11.25"/>
    <row r="1100" customFormat="1" ht="11.25"/>
    <row r="1101" customFormat="1" ht="11.25"/>
    <row r="1102" customFormat="1" ht="11.25"/>
    <row r="1103" customFormat="1" ht="11.25"/>
    <row r="1104" customFormat="1" ht="11.25"/>
    <row r="1105" customFormat="1" ht="11.25"/>
    <row r="1106" customFormat="1" ht="11.25"/>
    <row r="1107" customFormat="1" ht="11.25"/>
    <row r="1108" customFormat="1" ht="11.25"/>
    <row r="1109" customFormat="1" ht="11.25"/>
    <row r="1110" customFormat="1" ht="11.25"/>
    <row r="1111" customFormat="1" ht="11.25"/>
    <row r="1112" customFormat="1" ht="11.25"/>
    <row r="1113" customFormat="1" ht="11.25"/>
    <row r="1114" customFormat="1" ht="11.25"/>
    <row r="1115" customFormat="1" ht="11.25"/>
    <row r="1116" customFormat="1" ht="11.25"/>
    <row r="1117" customFormat="1" ht="11.25"/>
    <row r="1118" customFormat="1" ht="11.25"/>
    <row r="1119" customFormat="1" ht="11.25"/>
    <row r="1120" customFormat="1" ht="11.25"/>
    <row r="1121" customFormat="1" ht="11.25"/>
    <row r="1122" customFormat="1" ht="11.25"/>
    <row r="1123" customFormat="1" ht="11.25"/>
    <row r="1124" customFormat="1" ht="11.25"/>
    <row r="1125" customFormat="1" ht="11.25"/>
    <row r="1126" customFormat="1" ht="11.25"/>
    <row r="1127" customFormat="1" ht="11.25"/>
    <row r="1128" customFormat="1" ht="11.25"/>
    <row r="1129" customFormat="1" ht="11.25"/>
    <row r="1130" customFormat="1" ht="11.25"/>
    <row r="1131" customFormat="1" ht="11.25"/>
    <row r="1132" customFormat="1" ht="11.25"/>
    <row r="1133" customFormat="1" ht="11.25"/>
    <row r="1134" customFormat="1" ht="11.25"/>
    <row r="1135" customFormat="1" ht="11.25"/>
    <row r="1136" customFormat="1" ht="11.25"/>
    <row r="1137" customFormat="1" ht="11.25"/>
    <row r="1138" customFormat="1" ht="11.25"/>
    <row r="1139" customFormat="1" ht="11.25"/>
    <row r="1140" customFormat="1" ht="11.25"/>
    <row r="1141" customFormat="1" ht="11.25"/>
    <row r="1142" customFormat="1" ht="11.25"/>
    <row r="1143" customFormat="1" ht="11.25"/>
    <row r="1144" customFormat="1" ht="11.25"/>
    <row r="1145" customFormat="1" ht="11.25"/>
    <row r="1146" customFormat="1" ht="11.25"/>
    <row r="1147" customFormat="1" ht="11.25"/>
    <row r="1148" customFormat="1" ht="11.25"/>
    <row r="1149" customFormat="1" ht="11.25"/>
    <row r="1150" customFormat="1" ht="11.25"/>
    <row r="1151" customFormat="1" ht="11.25"/>
    <row r="1152" customFormat="1" ht="11.25"/>
    <row r="1153" customFormat="1" ht="11.25"/>
    <row r="1154" customFormat="1" ht="11.25"/>
    <row r="1155" customFormat="1" ht="11.25"/>
    <row r="1156" customFormat="1" ht="11.25"/>
    <row r="1157" customFormat="1" ht="11.25"/>
    <row r="1158" customFormat="1" ht="11.25"/>
    <row r="1159" customFormat="1" ht="11.25"/>
    <row r="1160" customFormat="1" ht="11.25"/>
    <row r="1161" customFormat="1" ht="11.25"/>
    <row r="1162" customFormat="1" ht="11.25"/>
    <row r="1163" customFormat="1" ht="11.25"/>
    <row r="1164" customFormat="1" ht="11.25"/>
    <row r="1165" customFormat="1" ht="11.25"/>
    <row r="1166" customFormat="1" ht="11.25"/>
    <row r="1167" customFormat="1" ht="11.25"/>
    <row r="1168" customFormat="1" ht="11.25"/>
    <row r="1169" customFormat="1" ht="11.25"/>
    <row r="1170" customFormat="1" ht="11.25"/>
    <row r="1171" customFormat="1" ht="11.25"/>
    <row r="1172" customFormat="1" ht="11.25"/>
    <row r="1173" customFormat="1" ht="11.25"/>
    <row r="1174" customFormat="1" ht="11.25"/>
    <row r="1175" customFormat="1" ht="11.25"/>
    <row r="1176" customFormat="1" ht="11.25"/>
    <row r="1177" customFormat="1" ht="11.25"/>
    <row r="1178" customFormat="1" ht="11.25"/>
    <row r="1179" customFormat="1" ht="11.25"/>
    <row r="1180" customFormat="1" ht="11.25"/>
    <row r="1181" customFormat="1" ht="11.25"/>
    <row r="1182" customFormat="1" ht="11.25"/>
    <row r="1183" customFormat="1" ht="11.25"/>
    <row r="1184" customFormat="1" ht="11.25"/>
    <row r="1185" customFormat="1" ht="11.25"/>
    <row r="1186" customFormat="1" ht="11.25"/>
    <row r="1187" customFormat="1" ht="11.25"/>
    <row r="1188" customFormat="1" ht="11.25"/>
    <row r="1189" customFormat="1" ht="11.25"/>
    <row r="1190" customFormat="1" ht="11.25"/>
    <row r="1191" customFormat="1" ht="11.25"/>
    <row r="1192" customFormat="1" ht="11.25"/>
    <row r="1193" customFormat="1" ht="11.25"/>
    <row r="1194" customFormat="1" ht="11.25"/>
    <row r="1195" customFormat="1" ht="11.25"/>
    <row r="1196" customFormat="1" ht="11.25"/>
    <row r="1197" customFormat="1" ht="11.25"/>
    <row r="1198" customFormat="1" ht="11.25"/>
    <row r="1199" customFormat="1" ht="11.25"/>
    <row r="1200" customFormat="1" ht="11.25"/>
    <row r="1201" customFormat="1" ht="11.25"/>
    <row r="1202" customFormat="1" ht="11.25"/>
    <row r="1203" customFormat="1" ht="11.25"/>
    <row r="1204" customFormat="1" ht="11.25"/>
    <row r="1205" customFormat="1" ht="11.25"/>
    <row r="1206" customFormat="1" ht="11.25"/>
    <row r="1207" customFormat="1" ht="11.25"/>
    <row r="1208" customFormat="1" ht="11.25"/>
    <row r="1209" customFormat="1" ht="11.25"/>
    <row r="1210" customFormat="1" ht="11.25"/>
    <row r="1211" customFormat="1" ht="11.25"/>
    <row r="1212" customFormat="1" ht="11.25"/>
    <row r="1213" customFormat="1" ht="11.25"/>
    <row r="1214" customFormat="1" ht="11.25"/>
    <row r="1215" customFormat="1" ht="11.25"/>
    <row r="1216" customFormat="1" ht="11.25"/>
    <row r="1217" customFormat="1" ht="11.25"/>
    <row r="1218" customFormat="1" ht="11.25"/>
    <row r="1219" customFormat="1" ht="11.25"/>
    <row r="1220" customFormat="1" ht="11.25"/>
    <row r="1221" customFormat="1" ht="11.25"/>
    <row r="1222" customFormat="1" ht="11.25"/>
    <row r="1223" customFormat="1" ht="11.25"/>
    <row r="1224" customFormat="1" ht="11.25"/>
    <row r="1225" customFormat="1" ht="11.25"/>
    <row r="1226" customFormat="1" ht="11.25"/>
    <row r="1227" customFormat="1" ht="11.25"/>
    <row r="1228" customFormat="1" ht="11.25"/>
    <row r="1229" customFormat="1" ht="11.25"/>
    <row r="1230" customFormat="1" ht="11.25"/>
    <row r="1231" customFormat="1" ht="11.25"/>
    <row r="1232" customFormat="1" ht="11.25"/>
    <row r="1233" customFormat="1" ht="11.25"/>
    <row r="1234" customFormat="1" ht="11.25"/>
    <row r="1235" customFormat="1" ht="11.25"/>
    <row r="1236" customFormat="1" ht="11.25"/>
    <row r="1237" customFormat="1" ht="11.25"/>
    <row r="1238" customFormat="1" ht="11.25"/>
    <row r="1239" customFormat="1" ht="11.25"/>
    <row r="1240" customFormat="1" ht="11.25"/>
    <row r="1241" customFormat="1" ht="11.25"/>
    <row r="1242" customFormat="1" ht="11.25"/>
    <row r="1243" customFormat="1" ht="11.25"/>
    <row r="1244" customFormat="1" ht="11.25"/>
    <row r="1245" customFormat="1" ht="11.25"/>
    <row r="1246" customFormat="1" ht="11.25"/>
    <row r="1247" customFormat="1" ht="11.25"/>
    <row r="1248" customFormat="1" ht="11.25"/>
    <row r="1249" customFormat="1" ht="11.25"/>
    <row r="1250" customFormat="1" ht="11.25"/>
    <row r="1251" customFormat="1" ht="11.25"/>
    <row r="1252" customFormat="1" ht="11.25"/>
    <row r="1253" customFormat="1" ht="11.25"/>
    <row r="1254" customFormat="1" ht="11.25"/>
    <row r="1255" customFormat="1" ht="11.25"/>
    <row r="1256" customFormat="1" ht="11.25"/>
    <row r="1257" customFormat="1" ht="11.25"/>
    <row r="1258" customFormat="1" ht="11.25"/>
    <row r="1259" customFormat="1" ht="11.25"/>
    <row r="1260" customFormat="1" ht="11.25"/>
    <row r="1261" customFormat="1" ht="11.25"/>
    <row r="1262" customFormat="1" ht="11.25"/>
    <row r="1263" customFormat="1" ht="11.25"/>
    <row r="1264" customFormat="1" ht="11.25"/>
    <row r="1265" customFormat="1" ht="11.25"/>
    <row r="1266" customFormat="1" ht="11.25"/>
    <row r="1267" customFormat="1" ht="11.25"/>
    <row r="1268" customFormat="1" ht="11.25"/>
    <row r="1269" customFormat="1" ht="11.25"/>
    <row r="1270" customFormat="1" ht="11.25"/>
    <row r="1271" customFormat="1" ht="11.25"/>
    <row r="1272" customFormat="1" ht="11.25"/>
    <row r="1273" customFormat="1" ht="11.25"/>
    <row r="1274" customFormat="1" ht="11.25"/>
    <row r="1275" customFormat="1" ht="11.25"/>
    <row r="1276" customFormat="1" ht="11.25"/>
    <row r="1277" customFormat="1" ht="11.25"/>
    <row r="1278" customFormat="1" ht="11.25"/>
    <row r="1279" customFormat="1" ht="11.25"/>
    <row r="1280" customFormat="1" ht="11.25"/>
    <row r="1281" customFormat="1" ht="11.25"/>
    <row r="1282" customFormat="1" ht="11.25"/>
    <row r="1283" customFormat="1" ht="11.25"/>
    <row r="1284" customFormat="1" ht="11.25"/>
    <row r="1285" customFormat="1" ht="11.25"/>
    <row r="1286" customFormat="1" ht="11.25"/>
    <row r="1287" customFormat="1" ht="11.25"/>
    <row r="1288" customFormat="1" ht="11.25"/>
    <row r="1289" customFormat="1" ht="11.25"/>
    <row r="1290" customFormat="1" ht="11.25"/>
    <row r="1291" customFormat="1" ht="11.25"/>
    <row r="1292" customFormat="1" ht="11.25"/>
    <row r="1293" customFormat="1" ht="11.25"/>
    <row r="1294" customFormat="1" ht="11.25"/>
    <row r="1295" customFormat="1" ht="11.25"/>
    <row r="1296" customFormat="1" ht="11.25"/>
    <row r="1297" customFormat="1" ht="11.25"/>
    <row r="1298" customFormat="1" ht="11.25"/>
    <row r="1299" customFormat="1" ht="11.25"/>
    <row r="1300" customFormat="1" ht="11.25"/>
    <row r="1301" customFormat="1" ht="11.25"/>
    <row r="1302" customFormat="1" ht="11.25"/>
    <row r="1303" customFormat="1" ht="11.25"/>
    <row r="1304" customFormat="1" ht="11.25"/>
    <row r="1305" customFormat="1" ht="11.25"/>
    <row r="1306" customFormat="1" ht="11.25"/>
    <row r="1307" customFormat="1" ht="11.25"/>
    <row r="1308" customFormat="1" ht="11.25"/>
    <row r="1309" customFormat="1" ht="11.25"/>
    <row r="1310" customFormat="1" ht="11.25"/>
    <row r="1311" customFormat="1" ht="11.25"/>
    <row r="1312" customFormat="1" ht="11.25"/>
    <row r="1313" customFormat="1" ht="11.25"/>
    <row r="1314" customFormat="1" ht="11.25"/>
    <row r="1315" customFormat="1" ht="11.25"/>
    <row r="1316" customFormat="1" ht="11.25"/>
    <row r="1317" customFormat="1" ht="11.25"/>
    <row r="1318" customFormat="1" ht="11.25"/>
    <row r="1319" customFormat="1" ht="11.25"/>
    <row r="1320" customFormat="1" ht="11.25"/>
    <row r="1321" customFormat="1" ht="11.25"/>
    <row r="1322" customFormat="1" ht="11.25"/>
    <row r="1323" customFormat="1" ht="11.25"/>
    <row r="1324" customFormat="1" ht="11.25"/>
    <row r="1325" customFormat="1" ht="11.25"/>
    <row r="1326" customFormat="1" ht="11.25"/>
    <row r="1327" customFormat="1" ht="11.25"/>
    <row r="1328" customFormat="1" ht="11.25"/>
    <row r="1329" customFormat="1" ht="11.25"/>
    <row r="1330" customFormat="1" ht="11.25"/>
    <row r="1331" customFormat="1" ht="11.25"/>
    <row r="1332" customFormat="1" ht="11.25"/>
    <row r="1333" customFormat="1" ht="11.25"/>
    <row r="1334" customFormat="1" ht="11.25"/>
    <row r="1335" customFormat="1" ht="11.25"/>
    <row r="1336" customFormat="1" ht="11.25"/>
    <row r="1337" customFormat="1" ht="11.25"/>
    <row r="1338" customFormat="1" ht="11.25"/>
    <row r="1339" customFormat="1" ht="11.25"/>
    <row r="1340" customFormat="1" ht="11.25"/>
    <row r="1341" customFormat="1" ht="11.25"/>
    <row r="1342" customFormat="1" ht="11.25"/>
    <row r="1343" customFormat="1" ht="11.25"/>
    <row r="1344" customFormat="1" ht="11.25"/>
    <row r="1345" customFormat="1" ht="11.25"/>
    <row r="1346" customFormat="1" ht="11.25"/>
    <row r="1347" customFormat="1" ht="11.25"/>
    <row r="1348" customFormat="1" ht="11.25"/>
    <row r="1349" customFormat="1" ht="11.25"/>
    <row r="1350" customFormat="1" ht="11.25"/>
    <row r="1351" customFormat="1" ht="11.25"/>
    <row r="1352" customFormat="1" ht="11.25"/>
    <row r="1353" customFormat="1" ht="11.25"/>
    <row r="1354" customFormat="1" ht="11.25"/>
    <row r="1355" customFormat="1" ht="11.25"/>
    <row r="1356" customFormat="1" ht="11.25"/>
    <row r="1357" customFormat="1" ht="11.25"/>
    <row r="1358" customFormat="1" ht="11.25"/>
    <row r="1359" customFormat="1" ht="11.25"/>
    <row r="1360" customFormat="1" ht="11.25"/>
    <row r="1361" customFormat="1" ht="11.25"/>
    <row r="1362" customFormat="1" ht="11.25"/>
    <row r="1363" customFormat="1" ht="11.25"/>
    <row r="1364" customFormat="1" ht="11.25"/>
    <row r="1365" customFormat="1" ht="11.25"/>
    <row r="1366" customFormat="1" ht="11.25"/>
    <row r="1367" customFormat="1" ht="11.25"/>
    <row r="1368" customFormat="1" ht="11.25"/>
    <row r="1369" customFormat="1" ht="11.25"/>
    <row r="1370" customFormat="1" ht="11.25"/>
    <row r="1371" customFormat="1" ht="11.25"/>
    <row r="1372" customFormat="1" ht="11.25"/>
    <row r="1373" customFormat="1" ht="11.25"/>
    <row r="1374" customFormat="1" ht="11.25"/>
    <row r="1375" customFormat="1" ht="11.25"/>
    <row r="1376" customFormat="1" ht="11.25"/>
    <row r="1377" customFormat="1" ht="11.25"/>
    <row r="1378" customFormat="1" ht="11.25"/>
    <row r="1379" customFormat="1" ht="11.25"/>
    <row r="1380" customFormat="1" ht="11.25"/>
    <row r="1381" customFormat="1" ht="11.25"/>
    <row r="1382" customFormat="1" ht="11.25"/>
    <row r="1383" customFormat="1" ht="11.25"/>
    <row r="1384" customFormat="1" ht="11.25"/>
    <row r="1385" customFormat="1" ht="11.25"/>
    <row r="1386" customFormat="1" ht="11.25"/>
    <row r="1387" customFormat="1" ht="11.25"/>
    <row r="1388" customFormat="1" ht="11.25"/>
    <row r="1389" customFormat="1" ht="11.25"/>
    <row r="1390" customFormat="1" ht="11.25"/>
    <row r="1391" customFormat="1" ht="11.25"/>
    <row r="1392" customFormat="1" ht="11.25"/>
    <row r="1393" customFormat="1" ht="11.25"/>
    <row r="1394" customFormat="1" ht="11.25"/>
    <row r="1395" customFormat="1" ht="11.25"/>
    <row r="1396" customFormat="1" ht="11.25"/>
    <row r="1397" customFormat="1" ht="11.25"/>
    <row r="1398" customFormat="1" ht="11.25"/>
    <row r="1399" customFormat="1" ht="11.25"/>
    <row r="1400" customFormat="1" ht="11.25"/>
    <row r="1401" customFormat="1" ht="11.25"/>
    <row r="1402" customFormat="1" ht="11.25"/>
    <row r="1403" customFormat="1" ht="11.25"/>
    <row r="1404" customFormat="1" ht="11.25"/>
    <row r="1405" customFormat="1" ht="11.25"/>
    <row r="1406" customFormat="1" ht="11.25"/>
    <row r="1407" customFormat="1" ht="11.25"/>
    <row r="1408" customFormat="1" ht="11.25"/>
    <row r="1409" customFormat="1" ht="11.25"/>
    <row r="1410" customFormat="1" ht="11.25"/>
    <row r="1411" customFormat="1" ht="11.25"/>
    <row r="1412" customFormat="1" ht="11.25"/>
    <row r="1413" customFormat="1" ht="11.25"/>
    <row r="1414" customFormat="1" ht="11.25"/>
    <row r="1415" customFormat="1" ht="11.25"/>
    <row r="1416" customFormat="1" ht="11.25"/>
    <row r="1417" customFormat="1" ht="11.25"/>
    <row r="1418" customFormat="1" ht="11.25"/>
    <row r="1419" customFormat="1" ht="11.25"/>
    <row r="1420" customFormat="1" ht="11.25"/>
    <row r="1421" customFormat="1" ht="11.25"/>
    <row r="1422" customFormat="1" ht="11.25"/>
    <row r="1423" customFormat="1" ht="11.25"/>
    <row r="1424" customFormat="1" ht="11.25"/>
    <row r="1425" customFormat="1" ht="11.25"/>
    <row r="1426" customFormat="1" ht="11.25"/>
    <row r="1427" customFormat="1" ht="11.25"/>
    <row r="1428" customFormat="1" ht="11.25"/>
    <row r="1429" customFormat="1" ht="11.25"/>
    <row r="1430" customFormat="1" ht="11.25"/>
    <row r="1431" customFormat="1" ht="11.25"/>
    <row r="1432" customFormat="1" ht="11.25"/>
    <row r="1433" customFormat="1" ht="11.25"/>
    <row r="1434" customFormat="1" ht="11.25"/>
    <row r="1435" customFormat="1" ht="11.25"/>
    <row r="1436" customFormat="1" ht="11.25"/>
    <row r="1437" customFormat="1" ht="11.25"/>
    <row r="1438" customFormat="1" ht="11.25"/>
    <row r="1439" customFormat="1" ht="11.25"/>
    <row r="1440" customFormat="1" ht="11.25"/>
    <row r="1441" customFormat="1" ht="11.25"/>
    <row r="1442" customFormat="1" ht="11.25"/>
    <row r="1443" customFormat="1" ht="11.25"/>
    <row r="1444" customFormat="1" ht="11.25"/>
    <row r="1445" customFormat="1" ht="11.25"/>
    <row r="1446" customFormat="1" ht="11.25"/>
    <row r="1447" customFormat="1" ht="11.25"/>
    <row r="1448" customFormat="1" ht="11.25"/>
    <row r="1449" customFormat="1" ht="11.25"/>
    <row r="1450" customFormat="1" ht="11.25"/>
    <row r="1451" customFormat="1" ht="11.25"/>
    <row r="1452" customFormat="1" ht="11.25"/>
    <row r="1453" customFormat="1" ht="11.25"/>
    <row r="1454" customFormat="1" ht="11.25"/>
    <row r="1455" customFormat="1" ht="11.25"/>
    <row r="1456" customFormat="1" ht="11.25"/>
    <row r="1457" customFormat="1" ht="11.25"/>
    <row r="1458" customFormat="1" ht="11.25"/>
    <row r="1459" customFormat="1" ht="11.25"/>
    <row r="1460" customFormat="1" ht="11.25"/>
    <row r="1461" customFormat="1" ht="11.25"/>
    <row r="1462" customFormat="1" ht="11.25"/>
    <row r="1463" customFormat="1" ht="11.25"/>
    <row r="1464" customFormat="1" ht="11.25"/>
    <row r="1465" customFormat="1" ht="11.25"/>
    <row r="1466" customFormat="1" ht="11.25"/>
    <row r="1467" customFormat="1" ht="11.25"/>
    <row r="1468" customFormat="1" ht="11.25"/>
    <row r="1469" customFormat="1" ht="11.25"/>
    <row r="1470" customFormat="1" ht="11.25"/>
    <row r="1471" customFormat="1" ht="11.25"/>
    <row r="1472" customFormat="1" ht="11.25"/>
    <row r="1473" customFormat="1" ht="11.25"/>
    <row r="1474" customFormat="1" ht="11.25"/>
    <row r="1475" customFormat="1" ht="11.25"/>
    <row r="1476" customFormat="1" ht="11.25"/>
    <row r="1477" customFormat="1" ht="11.25"/>
    <row r="1478" customFormat="1" ht="11.25"/>
    <row r="1479" customFormat="1" ht="11.25"/>
    <row r="1480" customFormat="1" ht="11.25"/>
    <row r="1481" customFormat="1" ht="11.25"/>
    <row r="1482" customFormat="1" ht="11.25"/>
    <row r="1483" customFormat="1" ht="11.25"/>
    <row r="1484" customFormat="1" ht="11.25"/>
    <row r="1485" customFormat="1" ht="11.25"/>
    <row r="1486" customFormat="1" ht="11.25"/>
    <row r="1487" customFormat="1" ht="11.25"/>
    <row r="1488" customFormat="1" ht="11.25"/>
    <row r="1489" customFormat="1" ht="11.25"/>
    <row r="1490" customFormat="1" ht="11.25"/>
    <row r="1491" customFormat="1" ht="11.25"/>
    <row r="1492" customFormat="1" ht="11.25"/>
    <row r="1493" customFormat="1" ht="11.25"/>
    <row r="1494" customFormat="1" ht="11.25"/>
    <row r="1495" customFormat="1" ht="11.25"/>
    <row r="1496" customFormat="1" ht="11.25"/>
    <row r="1497" customFormat="1" ht="11.25"/>
    <row r="1498" customFormat="1" ht="11.25"/>
    <row r="1499" customFormat="1" ht="11.25"/>
    <row r="1500" customFormat="1" ht="11.25"/>
    <row r="1501" customFormat="1" ht="11.25"/>
    <row r="1502" customFormat="1" ht="11.25"/>
    <row r="1503" customFormat="1" ht="11.25"/>
    <row r="1504" customFormat="1" ht="11.25"/>
    <row r="1505" customFormat="1" ht="11.25"/>
    <row r="1506" customFormat="1" ht="11.25"/>
    <row r="1507" customFormat="1" ht="11.25"/>
    <row r="1508" customFormat="1" ht="11.25"/>
    <row r="1509" customFormat="1" ht="11.25"/>
    <row r="1510" customFormat="1" ht="11.25"/>
    <row r="1511" customFormat="1" ht="11.25"/>
    <row r="1512" customFormat="1" ht="11.25"/>
    <row r="1513" customFormat="1" ht="11.25"/>
    <row r="1514" customFormat="1" ht="11.25"/>
    <row r="1515" customFormat="1" ht="11.25"/>
    <row r="1516" customFormat="1" ht="11.25"/>
    <row r="1517" customFormat="1" ht="11.25"/>
    <row r="1518" customFormat="1" ht="11.25"/>
    <row r="1519" customFormat="1" ht="11.25"/>
    <row r="1520" customFormat="1" ht="11.25"/>
    <row r="1521" customFormat="1" ht="11.25"/>
    <row r="1522" customFormat="1" ht="11.25"/>
    <row r="1523" customFormat="1" ht="11.25"/>
    <row r="1524" customFormat="1" ht="11.25"/>
    <row r="1525" customFormat="1" ht="11.25"/>
    <row r="1526" customFormat="1" ht="11.25"/>
    <row r="1527" customFormat="1" ht="11.25"/>
    <row r="1528" customFormat="1" ht="11.25"/>
    <row r="1529" customFormat="1" ht="11.25"/>
    <row r="1530" customFormat="1" ht="11.25"/>
    <row r="1531" customFormat="1" ht="11.25"/>
    <row r="1532" customFormat="1" ht="11.25"/>
    <row r="1533" customFormat="1" ht="11.25"/>
    <row r="1534" customFormat="1" ht="11.25"/>
    <row r="1535" customFormat="1" ht="11.25"/>
    <row r="1536" customFormat="1" ht="11.25"/>
    <row r="1537" customFormat="1" ht="11.25"/>
    <row r="1538" customFormat="1" ht="11.25"/>
    <row r="1539" customFormat="1" ht="11.25"/>
    <row r="1540" customFormat="1" ht="11.25"/>
    <row r="1541" customFormat="1" ht="11.25"/>
    <row r="1542" customFormat="1" ht="11.25"/>
    <row r="1543" customFormat="1" ht="11.25"/>
    <row r="1544" customFormat="1" ht="11.25"/>
    <row r="1545" customFormat="1" ht="11.25"/>
    <row r="1546" customFormat="1" ht="11.25"/>
    <row r="1547" customFormat="1" ht="11.25"/>
    <row r="1548" customFormat="1" ht="11.25"/>
    <row r="1549" customFormat="1" ht="11.25"/>
    <row r="1550" customFormat="1" ht="11.25"/>
    <row r="1551" customFormat="1" ht="11.25"/>
    <row r="1552" customFormat="1" ht="11.25"/>
    <row r="1553" customFormat="1" ht="11.25"/>
    <row r="1554" customFormat="1" ht="11.25"/>
    <row r="1555" customFormat="1" ht="11.25"/>
    <row r="1556" customFormat="1" ht="11.25"/>
    <row r="1557" customFormat="1" ht="11.25"/>
    <row r="1558" customFormat="1" ht="11.25"/>
    <row r="1559" customFormat="1" ht="11.25"/>
    <row r="1560" customFormat="1" ht="11.25"/>
    <row r="1561" customFormat="1" ht="11.25"/>
    <row r="1562" customFormat="1" ht="11.25"/>
    <row r="1563" customFormat="1" ht="11.25"/>
    <row r="1564" customFormat="1" ht="11.25"/>
    <row r="1565" customFormat="1" ht="11.25"/>
    <row r="1566" customFormat="1" ht="11.25"/>
    <row r="1567" customFormat="1" ht="11.25"/>
    <row r="1568" customFormat="1" ht="11.25"/>
    <row r="1569" customFormat="1" ht="11.25"/>
    <row r="1570" customFormat="1" ht="11.25"/>
    <row r="1571" customFormat="1" ht="11.25"/>
    <row r="1572" customFormat="1" ht="11.25"/>
    <row r="1573" customFormat="1" ht="11.25"/>
    <row r="1574" customFormat="1" ht="11.25"/>
    <row r="1575" customFormat="1" ht="11.25"/>
    <row r="1576" customFormat="1" ht="11.25"/>
    <row r="1577" customFormat="1" ht="11.25"/>
    <row r="1578" customFormat="1" ht="11.25"/>
    <row r="1579" customFormat="1" ht="11.25"/>
    <row r="1580" customFormat="1" ht="11.25"/>
    <row r="1581" customFormat="1" ht="11.25"/>
    <row r="1582" customFormat="1" ht="11.25"/>
    <row r="1583" customFormat="1" ht="11.25"/>
    <row r="1584" customFormat="1" ht="11.25"/>
    <row r="1585" customFormat="1" ht="11.25"/>
    <row r="1586" customFormat="1" ht="11.25"/>
    <row r="1587" customFormat="1" ht="11.25"/>
    <row r="1588" customFormat="1" ht="11.25"/>
    <row r="1589" customFormat="1" ht="11.25"/>
    <row r="1590" customFormat="1" ht="11.25"/>
    <row r="1591" customFormat="1" ht="11.25"/>
    <row r="1592" customFormat="1" ht="11.25"/>
    <row r="1593" customFormat="1" ht="11.25"/>
    <row r="1594" customFormat="1" ht="11.25"/>
    <row r="1595" customFormat="1" ht="11.25"/>
    <row r="1596" customFormat="1" ht="11.25"/>
    <row r="1597" customFormat="1" ht="11.25"/>
    <row r="1598" customFormat="1" ht="11.25"/>
    <row r="1599" customFormat="1" ht="11.25"/>
    <row r="1600" customFormat="1" ht="11.25"/>
    <row r="1601" customFormat="1" ht="11.25"/>
    <row r="1602" customFormat="1" ht="11.25"/>
    <row r="1603" customFormat="1" ht="11.25"/>
    <row r="1604" customFormat="1" ht="11.25"/>
    <row r="1605" customFormat="1" ht="11.25"/>
    <row r="1606" customFormat="1" ht="11.25"/>
    <row r="1607" customFormat="1" ht="11.25"/>
    <row r="1608" customFormat="1" ht="11.25"/>
    <row r="1609" customFormat="1" ht="11.25"/>
    <row r="1610" customFormat="1" ht="11.25"/>
    <row r="1611" customFormat="1" ht="11.25"/>
    <row r="1612" customFormat="1" ht="11.25"/>
    <row r="1613" customFormat="1" ht="11.25"/>
    <row r="1614" customFormat="1" ht="11.25"/>
    <row r="1615" customFormat="1" ht="11.25"/>
    <row r="1616" customFormat="1" ht="11.25"/>
    <row r="1617" customFormat="1" ht="11.25"/>
    <row r="1618" customFormat="1" ht="11.25"/>
    <row r="1619" customFormat="1" ht="11.25"/>
    <row r="1620" customFormat="1" ht="11.25"/>
    <row r="1621" customFormat="1" ht="11.25"/>
    <row r="1622" customFormat="1" ht="11.25"/>
    <row r="1623" customFormat="1" ht="11.25"/>
    <row r="1624" customFormat="1" ht="11.25"/>
    <row r="1625" customFormat="1" ht="11.25"/>
    <row r="1626" customFormat="1" ht="11.25"/>
    <row r="1627" customFormat="1" ht="11.25"/>
    <row r="1628" customFormat="1" ht="11.25"/>
    <row r="1629" customFormat="1" ht="11.25"/>
    <row r="1630" customFormat="1" ht="11.25"/>
    <row r="1631" customFormat="1" ht="11.25"/>
    <row r="1632" customFormat="1" ht="11.25"/>
    <row r="1633" customFormat="1" ht="11.25"/>
    <row r="1634" customFormat="1" ht="11.25"/>
    <row r="1635" customFormat="1" ht="11.25"/>
    <row r="1636" customFormat="1" ht="11.25"/>
    <row r="1637" customFormat="1" ht="11.25"/>
    <row r="1638" customFormat="1" ht="11.25"/>
    <row r="1639" customFormat="1" ht="11.25"/>
    <row r="1640" customFormat="1" ht="11.25"/>
    <row r="1641" customFormat="1" ht="11.25"/>
    <row r="1642" customFormat="1" ht="11.25"/>
    <row r="1643" customFormat="1" ht="11.25"/>
    <row r="1644" customFormat="1" ht="11.25"/>
    <row r="1645" customFormat="1" ht="11.25"/>
    <row r="1646" customFormat="1" ht="11.25"/>
    <row r="1647" customFormat="1" ht="11.25"/>
    <row r="1648" customFormat="1" ht="11.25"/>
    <row r="1649" customFormat="1" ht="11.25"/>
    <row r="1650" customFormat="1" ht="11.25"/>
    <row r="1651" customFormat="1" ht="11.25"/>
    <row r="1652" customFormat="1" ht="11.25"/>
    <row r="1653" customFormat="1" ht="11.25"/>
    <row r="1654" customFormat="1" ht="11.25"/>
    <row r="1655" customFormat="1" ht="11.25"/>
    <row r="1656" customFormat="1" ht="11.25"/>
    <row r="1657" customFormat="1" ht="11.25"/>
    <row r="1658" customFormat="1" ht="11.25"/>
    <row r="1659" customFormat="1" ht="11.25"/>
    <row r="1660" customFormat="1" ht="11.25"/>
    <row r="1661" customFormat="1" ht="11.25"/>
    <row r="1662" customFormat="1" ht="11.25"/>
    <row r="1663" customFormat="1" ht="11.25"/>
    <row r="1664" customFormat="1" ht="11.25"/>
    <row r="1665" customFormat="1" ht="11.25"/>
    <row r="1666" customFormat="1" ht="11.25"/>
    <row r="1667" customFormat="1" ht="11.25"/>
    <row r="1668" customFormat="1" ht="11.25"/>
    <row r="1669" customFormat="1" ht="11.25"/>
    <row r="1670" customFormat="1" ht="11.25"/>
    <row r="1671" customFormat="1" ht="11.25"/>
    <row r="1672" customFormat="1" ht="11.25"/>
    <row r="1673" customFormat="1" ht="11.25"/>
    <row r="1674" customFormat="1" ht="11.25"/>
    <row r="1675" customFormat="1" ht="11.25"/>
    <row r="1676" customFormat="1" ht="11.25"/>
    <row r="1677" customFormat="1" ht="11.25"/>
    <row r="1678" customFormat="1" ht="11.25"/>
    <row r="1679" customFormat="1" ht="11.25"/>
    <row r="1680" customFormat="1" ht="11.25"/>
    <row r="1681" customFormat="1" ht="11.25"/>
    <row r="1682" customFormat="1" ht="11.25"/>
    <row r="1683" customFormat="1" ht="11.25"/>
    <row r="1684" customFormat="1" ht="11.25"/>
    <row r="1685" customFormat="1" ht="11.25"/>
    <row r="1686" customFormat="1" ht="11.25"/>
    <row r="1687" customFormat="1" ht="11.25"/>
    <row r="1688" customFormat="1" ht="11.25"/>
    <row r="1689" customFormat="1" ht="11.25"/>
    <row r="1690" customFormat="1" ht="11.25"/>
    <row r="1691" customFormat="1" ht="11.25"/>
    <row r="1692" customFormat="1" ht="11.25"/>
    <row r="1693" customFormat="1" ht="11.25"/>
    <row r="1694" customFormat="1" ht="11.25"/>
    <row r="1695" customFormat="1" ht="11.25"/>
    <row r="1696" customFormat="1" ht="11.25"/>
    <row r="1697" customFormat="1" ht="11.25"/>
    <row r="1698" customFormat="1" ht="11.25"/>
    <row r="1699" customFormat="1" ht="11.25"/>
    <row r="1700" customFormat="1" ht="11.25"/>
    <row r="1701" customFormat="1" ht="11.25"/>
    <row r="1702" customFormat="1" ht="11.25"/>
    <row r="1703" customFormat="1" ht="11.25"/>
    <row r="1704" customFormat="1" ht="11.25"/>
    <row r="1705" customFormat="1" ht="11.25"/>
    <row r="1706" customFormat="1" ht="11.25"/>
    <row r="1707" customFormat="1" ht="11.25"/>
    <row r="1708" customFormat="1" ht="11.25"/>
    <row r="1709" customFormat="1" ht="11.25"/>
    <row r="1710" customFormat="1" ht="11.25"/>
    <row r="1711" customFormat="1" ht="11.25"/>
    <row r="1712" customFormat="1" ht="11.25"/>
    <row r="1713" customFormat="1" ht="11.25"/>
    <row r="1714" customFormat="1" ht="11.25"/>
    <row r="1715" customFormat="1" ht="11.25"/>
    <row r="1716" customFormat="1" ht="11.25"/>
    <row r="1717" customFormat="1" ht="11.25"/>
    <row r="1718" customFormat="1" ht="11.25"/>
    <row r="1719" customFormat="1" ht="11.25"/>
    <row r="1720" customFormat="1" ht="11.25"/>
    <row r="1721" customFormat="1" ht="11.25"/>
    <row r="1722" customFormat="1" ht="11.25"/>
    <row r="1723" customFormat="1" ht="11.25"/>
    <row r="1724" customFormat="1" ht="11.25"/>
    <row r="1725" customFormat="1" ht="11.25"/>
    <row r="1726" customFormat="1" ht="11.25"/>
    <row r="1727" customFormat="1" ht="11.25"/>
    <row r="1728" customFormat="1" ht="11.25"/>
    <row r="1729" customFormat="1" ht="11.25"/>
    <row r="1730" customFormat="1" ht="11.25"/>
    <row r="1731" customFormat="1" ht="11.25"/>
    <row r="1732" customFormat="1" ht="11.25"/>
    <row r="1733" customFormat="1" ht="11.25"/>
    <row r="1734" customFormat="1" ht="11.25"/>
    <row r="1735" customFormat="1" ht="11.25"/>
    <row r="1736" customFormat="1" ht="11.25"/>
    <row r="1737" customFormat="1" ht="11.25"/>
    <row r="1738" customFormat="1" ht="11.25"/>
    <row r="1739" customFormat="1" ht="11.25"/>
    <row r="1740" customFormat="1" ht="11.25"/>
    <row r="1741" customFormat="1" ht="11.25"/>
    <row r="1742" customFormat="1" ht="11.25"/>
    <row r="1743" customFormat="1" ht="11.25"/>
    <row r="1744" customFormat="1" ht="11.25"/>
    <row r="1745" customFormat="1" ht="11.25"/>
    <row r="1746" customFormat="1" ht="11.25"/>
    <row r="1747" customFormat="1" ht="11.25"/>
    <row r="1748" customFormat="1" ht="11.25"/>
    <row r="1749" customFormat="1" ht="11.25"/>
    <row r="1750" customFormat="1" ht="11.25"/>
    <row r="1751" customFormat="1" ht="11.25"/>
    <row r="1752" customFormat="1" ht="11.25"/>
    <row r="1753" customFormat="1" ht="11.25"/>
    <row r="1754" customFormat="1" ht="11.25"/>
    <row r="1755" customFormat="1" ht="11.25"/>
    <row r="1756" customFormat="1" ht="11.25"/>
    <row r="1757" customFormat="1" ht="11.25"/>
    <row r="1758" customFormat="1" ht="11.25"/>
    <row r="1759" customFormat="1" ht="11.25"/>
    <row r="1760" customFormat="1" ht="11.25"/>
    <row r="1761" customFormat="1" ht="11.25"/>
    <row r="1762" customFormat="1" ht="11.25"/>
    <row r="1763" customFormat="1" ht="11.25"/>
    <row r="1764" customFormat="1" ht="11.25"/>
    <row r="1765" customFormat="1" ht="11.25"/>
    <row r="1766" customFormat="1" ht="11.25"/>
    <row r="1767" customFormat="1" ht="11.25"/>
    <row r="1768" customFormat="1" ht="11.25"/>
    <row r="1769" customFormat="1" ht="11.25"/>
    <row r="1770" customFormat="1" ht="11.25"/>
    <row r="1771" customFormat="1" ht="11.25"/>
    <row r="1772" customFormat="1" ht="11.25"/>
    <row r="1773" customFormat="1" ht="11.25"/>
    <row r="1774" customFormat="1" ht="11.25"/>
    <row r="1775" customFormat="1" ht="11.25"/>
    <row r="1776" customFormat="1" ht="11.25"/>
    <row r="1777" customFormat="1" ht="11.25"/>
    <row r="1778" customFormat="1" ht="11.25"/>
    <row r="1779" customFormat="1" ht="11.25"/>
    <row r="1780" customFormat="1" ht="11.25"/>
    <row r="1781" customFormat="1" ht="11.25"/>
    <row r="1782" customFormat="1" ht="11.25"/>
    <row r="1783" customFormat="1" ht="11.25"/>
    <row r="1784" customFormat="1" ht="11.25"/>
    <row r="1785" customFormat="1" ht="11.25"/>
    <row r="1786" customFormat="1" ht="11.25"/>
    <row r="1787" customFormat="1" ht="11.25"/>
    <row r="1788" customFormat="1" ht="11.25"/>
    <row r="1789" customFormat="1" ht="11.25"/>
    <row r="1790" customFormat="1" ht="11.25"/>
    <row r="1791" customFormat="1" ht="11.25"/>
    <row r="1792" customFormat="1" ht="11.25"/>
    <row r="1793" customFormat="1" ht="11.25"/>
    <row r="1794" customFormat="1" ht="11.25"/>
    <row r="1795" customFormat="1" ht="11.25"/>
    <row r="1796" customFormat="1" ht="11.25"/>
    <row r="1797" customFormat="1" ht="11.25"/>
    <row r="1798" customFormat="1" ht="11.25"/>
    <row r="1799" customFormat="1" ht="11.25"/>
    <row r="1800" customFormat="1" ht="11.25"/>
    <row r="1801" customFormat="1" ht="11.25"/>
    <row r="1802" customFormat="1" ht="11.25"/>
    <row r="1803" customFormat="1" ht="11.25"/>
    <row r="1804" customFormat="1" ht="11.25"/>
    <row r="1805" customFormat="1" ht="11.25"/>
    <row r="1806" customFormat="1" ht="11.25"/>
    <row r="1807" customFormat="1" ht="11.25"/>
    <row r="1808" customFormat="1" ht="11.25"/>
    <row r="1809" customFormat="1" ht="11.25"/>
    <row r="1810" customFormat="1" ht="11.25"/>
    <row r="1811" customFormat="1" ht="11.25"/>
    <row r="1812" customFormat="1" ht="11.25"/>
    <row r="1813" customFormat="1" ht="11.25"/>
    <row r="1814" customFormat="1" ht="11.25"/>
    <row r="1815" customFormat="1" ht="11.25"/>
    <row r="1816" customFormat="1" ht="11.25"/>
    <row r="1817" customFormat="1" ht="11.25"/>
    <row r="1818" customFormat="1" ht="11.25"/>
    <row r="1819" customFormat="1" ht="11.25"/>
    <row r="1820" customFormat="1" ht="11.25"/>
    <row r="1821" customFormat="1" ht="11.25"/>
    <row r="1822" customFormat="1" ht="11.25"/>
    <row r="1823" customFormat="1" ht="11.25"/>
    <row r="1824" customFormat="1" ht="11.25"/>
    <row r="1825" customFormat="1" ht="11.25"/>
    <row r="1826" customFormat="1" ht="11.25"/>
    <row r="1827" customFormat="1" ht="11.25"/>
    <row r="1828" customFormat="1" ht="11.25"/>
    <row r="1829" customFormat="1" ht="11.25"/>
    <row r="1830" customFormat="1" ht="11.25"/>
    <row r="1831" customFormat="1" ht="11.25"/>
    <row r="1832" customFormat="1" ht="11.25"/>
    <row r="1833" customFormat="1" ht="11.25"/>
    <row r="1834" customFormat="1" ht="11.25"/>
    <row r="1835" customFormat="1" ht="11.25"/>
    <row r="1836" customFormat="1" ht="11.25"/>
    <row r="1837" customFormat="1" ht="11.25"/>
    <row r="1838" customFormat="1" ht="11.25"/>
    <row r="1839" customFormat="1" ht="11.25"/>
    <row r="1840" customFormat="1" ht="11.25"/>
    <row r="1841" customFormat="1" ht="11.25"/>
    <row r="1842" customFormat="1" ht="11.25"/>
    <row r="1843" customFormat="1" ht="11.25"/>
    <row r="1844" customFormat="1" ht="11.25"/>
    <row r="1845" customFormat="1" ht="11.25"/>
    <row r="1846" customFormat="1" ht="11.25"/>
    <row r="1847" customFormat="1" ht="11.25"/>
    <row r="1848" customFormat="1" ht="11.25"/>
    <row r="1849" customFormat="1" ht="11.25"/>
    <row r="1850" customFormat="1" ht="11.25"/>
    <row r="1851" customFormat="1" ht="11.25"/>
    <row r="1852" customFormat="1" ht="11.25"/>
    <row r="1853" customFormat="1" ht="11.25"/>
    <row r="1854" customFormat="1" ht="11.25"/>
    <row r="1855" customFormat="1" ht="11.25"/>
    <row r="1856" customFormat="1" ht="11.25"/>
    <row r="1857" customFormat="1" ht="11.25"/>
    <row r="1858" customFormat="1" ht="11.25"/>
    <row r="1859" customFormat="1" ht="11.25"/>
    <row r="1860" customFormat="1" ht="11.25"/>
    <row r="1861" customFormat="1" ht="11.25"/>
    <row r="1862" customFormat="1" ht="11.25"/>
    <row r="1863" customFormat="1" ht="11.25"/>
    <row r="1864" customFormat="1" ht="11.25"/>
    <row r="1865" customFormat="1" ht="11.25"/>
    <row r="1866" customFormat="1" ht="11.25"/>
    <row r="1867" customFormat="1" ht="11.25"/>
    <row r="1868" customFormat="1" ht="11.25"/>
    <row r="1869" customFormat="1" ht="11.25"/>
    <row r="1870" customFormat="1" ht="11.25"/>
    <row r="1871" customFormat="1" ht="11.25"/>
    <row r="1872" customFormat="1" ht="11.25"/>
    <row r="1873" customFormat="1" ht="11.25"/>
    <row r="1874" customFormat="1" ht="11.25"/>
    <row r="1875" customFormat="1" ht="11.25"/>
    <row r="1876" customFormat="1" ht="11.25"/>
    <row r="1877" customFormat="1" ht="11.25"/>
    <row r="1878" customFormat="1" ht="11.25"/>
    <row r="1879" customFormat="1" ht="11.25"/>
    <row r="1880" customFormat="1" ht="11.25"/>
    <row r="1881" customFormat="1" ht="11.25"/>
    <row r="1882" customFormat="1" ht="11.25"/>
    <row r="1883" customFormat="1" ht="11.25"/>
    <row r="1884" customFormat="1" ht="11.25"/>
    <row r="1885" customFormat="1" ht="11.25"/>
    <row r="1886" customFormat="1" ht="11.25"/>
    <row r="1887" customFormat="1" ht="11.25"/>
    <row r="1888" customFormat="1" ht="11.25"/>
    <row r="1889" customFormat="1" ht="11.25"/>
    <row r="1890" customFormat="1" ht="11.25"/>
    <row r="1891" customFormat="1" ht="11.25"/>
    <row r="1892" customFormat="1" ht="11.25"/>
    <row r="1893" customFormat="1" ht="11.25"/>
    <row r="1894" customFormat="1" ht="11.25"/>
    <row r="1895" customFormat="1" ht="11.25"/>
    <row r="1896" customFormat="1" ht="11.25"/>
    <row r="1897" customFormat="1" ht="11.25"/>
    <row r="1898" customFormat="1" ht="11.25"/>
    <row r="1899" customFormat="1" ht="11.25"/>
    <row r="1900" customFormat="1" ht="11.25"/>
    <row r="1901" customFormat="1" ht="11.25"/>
    <row r="1902" customFormat="1" ht="11.25"/>
    <row r="1903" customFormat="1" ht="11.25"/>
    <row r="1904" customFormat="1" ht="11.25"/>
    <row r="1905" customFormat="1" ht="11.25"/>
    <row r="1906" customFormat="1" ht="11.25"/>
    <row r="1907" customFormat="1" ht="11.25"/>
    <row r="1908" customFormat="1" ht="11.25"/>
    <row r="1909" customFormat="1" ht="11.25"/>
    <row r="1910" customFormat="1" ht="11.25"/>
    <row r="1911" customFormat="1" ht="11.25"/>
    <row r="1912" customFormat="1" ht="11.25"/>
    <row r="1913" customFormat="1" ht="11.25"/>
    <row r="1914" customFormat="1" ht="11.25"/>
    <row r="1915" customFormat="1" ht="11.25"/>
    <row r="1916" customFormat="1" ht="11.25"/>
    <row r="1917" customFormat="1" ht="11.25"/>
    <row r="1918" customFormat="1" ht="11.25"/>
    <row r="1919" customFormat="1" ht="11.25"/>
    <row r="1920" customFormat="1" ht="11.25"/>
    <row r="1921" customFormat="1" ht="11.25"/>
    <row r="1922" customFormat="1" ht="11.25"/>
    <row r="1923" customFormat="1" ht="11.25"/>
    <row r="1924" customFormat="1" ht="11.25"/>
    <row r="1925" customFormat="1" ht="11.25"/>
    <row r="1926" customFormat="1" ht="11.25"/>
    <row r="1927" customFormat="1" ht="11.25"/>
    <row r="1928" customFormat="1" ht="11.25"/>
    <row r="1929" customFormat="1" ht="11.25"/>
    <row r="1930" customFormat="1" ht="11.25"/>
    <row r="1931" customFormat="1" ht="11.25"/>
    <row r="1932" customFormat="1" ht="11.25"/>
    <row r="1933" customFormat="1" ht="11.25"/>
    <row r="1934" customFormat="1" ht="11.25"/>
    <row r="1935" customFormat="1" ht="11.25"/>
    <row r="1936" customFormat="1" ht="11.25"/>
    <row r="1937" customFormat="1" ht="11.25"/>
    <row r="1938" customFormat="1" ht="11.25"/>
    <row r="1939" customFormat="1" ht="11.25"/>
    <row r="1940" customFormat="1" ht="11.25"/>
    <row r="1941" customFormat="1" ht="11.25"/>
    <row r="1942" customFormat="1" ht="11.25"/>
    <row r="1943" customFormat="1" ht="11.25"/>
    <row r="1944" customFormat="1" ht="11.25"/>
    <row r="1945" customFormat="1" ht="11.25"/>
    <row r="1946" customFormat="1" ht="11.25"/>
    <row r="1947" customFormat="1" ht="11.25"/>
    <row r="1948" customFormat="1" ht="11.25"/>
    <row r="1949" customFormat="1" ht="11.25"/>
    <row r="1950" customFormat="1" ht="11.25"/>
    <row r="1951" customFormat="1" ht="11.25"/>
    <row r="1952" customFormat="1" ht="11.25"/>
    <row r="1953" customFormat="1" ht="11.25"/>
    <row r="1954" customFormat="1" ht="11.25"/>
    <row r="1955" customFormat="1" ht="11.25"/>
    <row r="1956" customFormat="1" ht="11.25"/>
    <row r="1957" customFormat="1" ht="11.25"/>
    <row r="1958" customFormat="1" ht="11.25"/>
    <row r="1959" customFormat="1" ht="11.25"/>
    <row r="1960" customFormat="1" ht="11.25"/>
    <row r="1961" customFormat="1" ht="11.25"/>
    <row r="1962" customFormat="1" ht="11.25"/>
    <row r="1963" customFormat="1" ht="11.25"/>
    <row r="1964" customFormat="1" ht="11.25"/>
    <row r="1965" customFormat="1" ht="11.25"/>
    <row r="1966" customFormat="1" ht="11.25"/>
    <row r="1967" customFormat="1" ht="11.25"/>
    <row r="1968" customFormat="1" ht="11.25"/>
    <row r="1969" customFormat="1" ht="11.25"/>
    <row r="1970" customFormat="1" ht="11.25"/>
    <row r="1971" customFormat="1" ht="11.25"/>
    <row r="1972" customFormat="1" ht="11.25"/>
    <row r="1973" customFormat="1" ht="11.25"/>
    <row r="1974" customFormat="1" ht="11.25"/>
    <row r="1975" customFormat="1" ht="11.25"/>
    <row r="1976" customFormat="1" ht="11.25"/>
    <row r="1977" customFormat="1" ht="11.25"/>
    <row r="1978" customFormat="1" ht="11.25"/>
    <row r="1979" customFormat="1" ht="11.25"/>
    <row r="1980" customFormat="1" ht="11.25"/>
    <row r="1981" customFormat="1" ht="11.25"/>
    <row r="1982" customFormat="1" ht="11.25"/>
    <row r="1983" customFormat="1" ht="11.25"/>
    <row r="1984" customFormat="1" ht="11.25"/>
    <row r="1985" customFormat="1" ht="11.25"/>
    <row r="1986" customFormat="1" ht="11.25"/>
    <row r="1987" customFormat="1" ht="11.25"/>
    <row r="1988" customFormat="1" ht="11.25"/>
    <row r="1989" customFormat="1" ht="11.25"/>
    <row r="1990" customFormat="1" ht="11.25"/>
    <row r="1991" customFormat="1" ht="11.25"/>
    <row r="1992" customFormat="1" ht="11.25"/>
    <row r="1993" customFormat="1" ht="11.25"/>
    <row r="1994" customFormat="1" ht="11.25"/>
    <row r="1995" customFormat="1" ht="11.25"/>
    <row r="1996" customFormat="1" ht="11.25"/>
    <row r="1997" customFormat="1" ht="11.25"/>
    <row r="1998" customFormat="1" ht="11.25"/>
    <row r="1999" customFormat="1" ht="11.25"/>
    <row r="2000" customFormat="1" ht="11.25"/>
    <row r="2001" customFormat="1" ht="11.25"/>
    <row r="2002" customFormat="1" ht="11.25"/>
    <row r="2003" customFormat="1" ht="11.25"/>
    <row r="2004" customFormat="1" ht="11.25"/>
    <row r="2005" customFormat="1" ht="11.25"/>
    <row r="2006" customFormat="1" ht="11.25"/>
    <row r="2007" customFormat="1" ht="11.25"/>
    <row r="2008" customFormat="1" ht="11.25"/>
    <row r="2009" customFormat="1" ht="11.25"/>
    <row r="2010" customFormat="1" ht="11.25"/>
    <row r="2011" customFormat="1" ht="11.25"/>
    <row r="2012" customFormat="1" ht="11.25"/>
    <row r="2013" customFormat="1" ht="11.25"/>
    <row r="2014" customFormat="1" ht="11.25"/>
    <row r="2015" customFormat="1" ht="11.25"/>
    <row r="2016" customFormat="1" ht="11.25"/>
    <row r="2017" customFormat="1" ht="11.25"/>
    <row r="2018" customFormat="1" ht="11.25"/>
    <row r="2019" customFormat="1" ht="11.25"/>
    <row r="2020" customFormat="1" ht="11.25"/>
    <row r="2021" customFormat="1" ht="11.25"/>
    <row r="2022" customFormat="1" ht="11.25"/>
    <row r="2023" customFormat="1" ht="11.25"/>
    <row r="2024" customFormat="1" ht="11.25"/>
    <row r="2025" customFormat="1" ht="11.25"/>
    <row r="2026" customFormat="1" ht="11.25"/>
    <row r="2027" customFormat="1" ht="11.25"/>
    <row r="2028" customFormat="1" ht="11.25"/>
    <row r="2029" customFormat="1" ht="11.25"/>
    <row r="2030" customFormat="1" ht="11.25"/>
    <row r="2031" customFormat="1" ht="11.25"/>
    <row r="2032" customFormat="1" ht="11.25"/>
    <row r="2033" customFormat="1" ht="11.25"/>
    <row r="2034" customFormat="1" ht="11.25"/>
    <row r="2035" customFormat="1" ht="11.25"/>
    <row r="2036" customFormat="1" ht="11.25"/>
    <row r="2037" customFormat="1" ht="11.25"/>
    <row r="2038" customFormat="1" ht="11.25"/>
    <row r="2039" customFormat="1" ht="11.25"/>
    <row r="2040" customFormat="1" ht="11.25"/>
    <row r="2041" customFormat="1" ht="11.25"/>
    <row r="2042" customFormat="1" ht="11.25"/>
    <row r="2043" customFormat="1" ht="11.25"/>
    <row r="2044" customFormat="1" ht="11.25"/>
    <row r="2045" customFormat="1" ht="11.25"/>
    <row r="2046" customFormat="1" ht="11.25"/>
    <row r="2047" customFormat="1" ht="11.25"/>
    <row r="2048" customFormat="1" ht="11.25"/>
    <row r="2049" customFormat="1" ht="11.25"/>
    <row r="2050" customFormat="1" ht="11.25"/>
    <row r="2051" customFormat="1" ht="11.25"/>
    <row r="2052" customFormat="1" ht="11.25"/>
    <row r="2053" customFormat="1" ht="11.25"/>
    <row r="2054" customFormat="1" ht="11.25"/>
    <row r="2055" customFormat="1" ht="11.25"/>
    <row r="2056" customFormat="1" ht="11.25"/>
    <row r="2057" customFormat="1" ht="11.25"/>
    <row r="2058" customFormat="1" ht="11.25"/>
    <row r="2059" customFormat="1" ht="11.25"/>
    <row r="2060" customFormat="1" ht="11.25"/>
    <row r="2061" customFormat="1" ht="11.25"/>
    <row r="2062" customFormat="1" ht="11.25"/>
    <row r="2063" customFormat="1" ht="11.25"/>
    <row r="2064" customFormat="1" ht="11.25"/>
    <row r="2065" customFormat="1" ht="11.25"/>
    <row r="2066" customFormat="1" ht="11.25"/>
    <row r="2067" customFormat="1" ht="11.25"/>
    <row r="2068" customFormat="1" ht="11.25"/>
    <row r="2069" customFormat="1" ht="11.25"/>
    <row r="2070" customFormat="1" ht="11.25"/>
    <row r="2071" customFormat="1" ht="11.25"/>
    <row r="2072" customFormat="1" ht="11.25"/>
    <row r="2073" customFormat="1" ht="11.25"/>
    <row r="2074" customFormat="1" ht="11.25"/>
    <row r="2075" customFormat="1" ht="11.25"/>
    <row r="2076" customFormat="1" ht="11.25"/>
    <row r="2077" customFormat="1" ht="11.25"/>
    <row r="2078" customFormat="1" ht="11.25"/>
    <row r="2079" customFormat="1" ht="11.25"/>
    <row r="2080" customFormat="1" ht="11.25"/>
    <row r="2081" customFormat="1" ht="11.25"/>
    <row r="2082" customFormat="1" ht="11.25"/>
    <row r="2083" customFormat="1" ht="11.25"/>
    <row r="2084" customFormat="1" ht="11.25"/>
    <row r="2085" customFormat="1" ht="11.25"/>
    <row r="2086" customFormat="1" ht="11.25"/>
    <row r="2087" customFormat="1" ht="11.25"/>
    <row r="2088" customFormat="1" ht="11.25"/>
    <row r="2089" customFormat="1" ht="11.25"/>
    <row r="2090" customFormat="1" ht="11.25"/>
    <row r="2091" customFormat="1" ht="11.25"/>
    <row r="2092" customFormat="1" ht="11.25"/>
    <row r="2093" customFormat="1" ht="11.25"/>
    <row r="2094" customFormat="1" ht="11.25"/>
    <row r="2095" customFormat="1" ht="11.25"/>
    <row r="2096" customFormat="1" ht="11.25"/>
    <row r="2097" customFormat="1" ht="11.25"/>
    <row r="2098" customFormat="1" ht="11.25"/>
    <row r="2099" customFormat="1" ht="11.25"/>
    <row r="2100" customFormat="1" ht="11.25"/>
    <row r="2101" customFormat="1" ht="11.25"/>
    <row r="2102" customFormat="1" ht="11.25"/>
    <row r="2103" customFormat="1" ht="11.25"/>
    <row r="2104" customFormat="1" ht="11.25"/>
    <row r="2105" customFormat="1" ht="11.25"/>
    <row r="2106" customFormat="1" ht="11.25"/>
    <row r="2107" customFormat="1" ht="11.25"/>
    <row r="2108" customFormat="1" ht="11.25"/>
    <row r="2109" customFormat="1" ht="11.25"/>
    <row r="2110" customFormat="1" ht="11.25"/>
    <row r="2111" customFormat="1" ht="11.25"/>
    <row r="2112" customFormat="1" ht="11.25"/>
    <row r="2113" customFormat="1" ht="11.25"/>
    <row r="2114" customFormat="1" ht="11.25"/>
    <row r="2115" customFormat="1" ht="11.25"/>
    <row r="2116" customFormat="1" ht="11.25"/>
    <row r="2117" customFormat="1" ht="11.25"/>
    <row r="2118" customFormat="1" ht="11.25"/>
    <row r="2119" customFormat="1" ht="11.25"/>
    <row r="2120" customFormat="1" ht="11.25"/>
    <row r="2121" customFormat="1" ht="11.25"/>
    <row r="2122" customFormat="1" ht="11.25"/>
    <row r="2123" customFormat="1" ht="11.25"/>
    <row r="2124" customFormat="1" ht="11.25"/>
    <row r="2125" customFormat="1" ht="11.25"/>
    <row r="2126" customFormat="1" ht="11.25"/>
    <row r="2127" customFormat="1" ht="11.25"/>
    <row r="2128" customFormat="1" ht="11.25"/>
    <row r="2129" customFormat="1" ht="11.25"/>
    <row r="2130" customFormat="1" ht="11.25"/>
    <row r="2131" customFormat="1" ht="11.25"/>
    <row r="2132" customFormat="1" ht="11.25"/>
    <row r="2133" customFormat="1" ht="11.25"/>
    <row r="2134" customFormat="1" ht="11.25"/>
    <row r="2135" customFormat="1" ht="11.25"/>
    <row r="2136" customFormat="1" ht="11.25"/>
    <row r="2137" customFormat="1" ht="11.25"/>
    <row r="2138" customFormat="1" ht="11.25"/>
    <row r="2139" customFormat="1" ht="11.25"/>
    <row r="2140" customFormat="1" ht="11.25"/>
    <row r="2141" customFormat="1" ht="11.25"/>
    <row r="2142" customFormat="1" ht="11.25"/>
    <row r="2143" customFormat="1" ht="11.25"/>
    <row r="2144" customFormat="1" ht="11.25"/>
    <row r="2145" customFormat="1" ht="11.25"/>
    <row r="2146" customFormat="1" ht="11.25"/>
    <row r="2147" customFormat="1" ht="11.25"/>
    <row r="2148" customFormat="1" ht="11.25"/>
    <row r="2149" customFormat="1" ht="11.25"/>
    <row r="2150" customFormat="1" ht="11.25"/>
    <row r="2151" customFormat="1" ht="11.25"/>
    <row r="2152" customFormat="1" ht="11.25"/>
    <row r="2153" customFormat="1" ht="11.25"/>
    <row r="2154" customFormat="1" ht="11.25"/>
    <row r="2155" customFormat="1" ht="11.25"/>
    <row r="2156" customFormat="1" ht="11.25"/>
    <row r="2157" customFormat="1" ht="11.25"/>
    <row r="2158" customFormat="1" ht="11.25"/>
    <row r="2159" customFormat="1" ht="11.25"/>
    <row r="2160" customFormat="1" ht="11.25"/>
    <row r="2161" customFormat="1" ht="11.25"/>
    <row r="2162" customFormat="1" ht="11.25"/>
    <row r="2163" customFormat="1" ht="11.25"/>
    <row r="2164" customFormat="1" ht="11.25"/>
    <row r="2165" customFormat="1" ht="11.25"/>
    <row r="2166" customFormat="1" ht="11.25"/>
    <row r="2167" customFormat="1" ht="11.25"/>
    <row r="2168" customFormat="1" ht="11.25"/>
    <row r="2169" customFormat="1" ht="11.25"/>
    <row r="2170" customFormat="1" ht="11.25"/>
    <row r="2171" customFormat="1" ht="11.25"/>
    <row r="2172" customFormat="1" ht="11.25"/>
    <row r="2173" customFormat="1" ht="11.25"/>
    <row r="2174" customFormat="1" ht="11.25"/>
    <row r="2175" customFormat="1" ht="11.25"/>
    <row r="2176" customFormat="1" ht="11.25"/>
    <row r="2177" customFormat="1" ht="11.25"/>
    <row r="2178" customFormat="1" ht="11.25"/>
    <row r="2179" customFormat="1" ht="11.25"/>
    <row r="2180" customFormat="1" ht="11.25"/>
    <row r="2181" customFormat="1" ht="11.25"/>
    <row r="2182" customFormat="1" ht="11.25"/>
    <row r="2183" customFormat="1" ht="11.25"/>
    <row r="2184" customFormat="1" ht="11.25"/>
    <row r="2185" customFormat="1" ht="11.25"/>
    <row r="2186" customFormat="1" ht="11.25"/>
    <row r="2187" customFormat="1" ht="11.25"/>
    <row r="2188" customFormat="1" ht="11.25"/>
    <row r="2189" customFormat="1" ht="11.25"/>
    <row r="2190" customFormat="1" ht="11.25"/>
    <row r="2191" customFormat="1" ht="11.25"/>
    <row r="2192" customFormat="1" ht="11.25"/>
    <row r="2193" customFormat="1" ht="11.25"/>
    <row r="2194" customFormat="1" ht="11.25"/>
    <row r="2195" customFormat="1" ht="11.25"/>
    <row r="2196" customFormat="1" ht="11.25"/>
    <row r="2197" customFormat="1" ht="11.25"/>
    <row r="2198" customFormat="1" ht="11.25"/>
    <row r="2199" customFormat="1" ht="11.25"/>
    <row r="2200" customFormat="1" ht="11.25"/>
    <row r="2201" customFormat="1" ht="11.25"/>
    <row r="2202" customFormat="1" ht="11.25"/>
    <row r="2203" customFormat="1" ht="11.25"/>
    <row r="2204" customFormat="1" ht="11.25"/>
    <row r="2205" customFormat="1" ht="11.25"/>
    <row r="2206" customFormat="1" ht="11.25"/>
    <row r="2207" customFormat="1" ht="11.25"/>
    <row r="2208" customFormat="1" ht="11.25"/>
    <row r="2209" customFormat="1" ht="11.25"/>
    <row r="2210" customFormat="1" ht="11.25"/>
    <row r="2211" customFormat="1" ht="11.25"/>
    <row r="2212" customFormat="1" ht="11.25"/>
    <row r="2213" customFormat="1" ht="11.25"/>
    <row r="2214" customFormat="1" ht="11.25"/>
    <row r="2215" customFormat="1" ht="11.25"/>
    <row r="2216" customFormat="1" ht="11.25"/>
    <row r="2217" customFormat="1" ht="11.25"/>
    <row r="2218" customFormat="1" ht="11.25"/>
    <row r="2219" customFormat="1" ht="11.25"/>
    <row r="2220" customFormat="1" ht="11.25"/>
    <row r="2221" customFormat="1" ht="11.25"/>
    <row r="2222" customFormat="1" ht="11.25"/>
    <row r="2223" customFormat="1" ht="11.25"/>
    <row r="2224" customFormat="1" ht="11.25"/>
    <row r="2225" customFormat="1" ht="11.25"/>
    <row r="2226" customFormat="1" ht="11.25"/>
    <row r="2227" customFormat="1" ht="11.25"/>
    <row r="2228" customFormat="1" ht="11.25"/>
    <row r="2229" customFormat="1" ht="11.25"/>
    <row r="2230" customFormat="1" ht="11.25"/>
    <row r="2231" customFormat="1" ht="11.25"/>
    <row r="2232" customFormat="1" ht="11.25"/>
    <row r="2233" customFormat="1" ht="11.25"/>
    <row r="2234" customFormat="1" ht="11.25"/>
    <row r="2235" customFormat="1" ht="11.25"/>
    <row r="2236" customFormat="1" ht="11.25"/>
    <row r="2237" customFormat="1" ht="11.25"/>
    <row r="2238" customFormat="1" ht="11.25"/>
    <row r="2239" customFormat="1" ht="11.25"/>
    <row r="2240" customFormat="1" ht="11.25"/>
    <row r="2241" customFormat="1" ht="11.25"/>
    <row r="2242" customFormat="1" ht="11.25"/>
    <row r="2243" customFormat="1" ht="11.25"/>
    <row r="2244" customFormat="1" ht="11.25"/>
    <row r="2245" customFormat="1" ht="11.25"/>
    <row r="2246" customFormat="1" ht="11.25"/>
    <row r="2247" customFormat="1" ht="11.25"/>
    <row r="2248" customFormat="1" ht="11.25"/>
    <row r="2249" customFormat="1" ht="11.25"/>
    <row r="2250" customFormat="1" ht="11.25"/>
    <row r="2251" customFormat="1" ht="11.25"/>
    <row r="2252" customFormat="1" ht="11.25"/>
    <row r="2253" customFormat="1" ht="11.25"/>
    <row r="2254" customFormat="1" ht="11.25"/>
    <row r="2255" customFormat="1" ht="11.25"/>
    <row r="2256" customFormat="1" ht="11.25"/>
    <row r="2257" customFormat="1" ht="11.25"/>
    <row r="2258" customFormat="1" ht="11.25"/>
    <row r="2259" customFormat="1" ht="11.25"/>
    <row r="2260" customFormat="1" ht="11.25"/>
    <row r="2261" customFormat="1" ht="11.25"/>
    <row r="2262" customFormat="1" ht="11.25"/>
    <row r="2263" customFormat="1" ht="11.25"/>
    <row r="2264" customFormat="1" ht="11.25"/>
    <row r="2265" customFormat="1" ht="11.25"/>
    <row r="2266" customFormat="1" ht="11.25"/>
    <row r="2267" customFormat="1" ht="11.25"/>
    <row r="2268" customFormat="1" ht="11.25"/>
    <row r="2269" customFormat="1" ht="11.25"/>
    <row r="2270" customFormat="1" ht="11.25"/>
    <row r="2271" customFormat="1" ht="11.25"/>
    <row r="2272" customFormat="1" ht="11.25"/>
    <row r="2273" customFormat="1" ht="11.25"/>
    <row r="2274" customFormat="1" ht="11.25"/>
    <row r="2275" customFormat="1" ht="11.25"/>
    <row r="2276" customFormat="1" ht="11.25"/>
    <row r="2277" customFormat="1" ht="11.25"/>
    <row r="2278" customFormat="1" ht="11.25"/>
    <row r="2279" customFormat="1" ht="11.25"/>
    <row r="2280" customFormat="1" ht="11.25"/>
    <row r="2281" customFormat="1" ht="11.25"/>
    <row r="2282" customFormat="1" ht="11.25"/>
    <row r="2283" customFormat="1" ht="11.25"/>
    <row r="2284" customFormat="1" ht="11.25"/>
    <row r="2285" customFormat="1" ht="11.25"/>
    <row r="2286" customFormat="1" ht="11.25"/>
    <row r="2287" customFormat="1" ht="11.25"/>
    <row r="2288" customFormat="1" ht="11.25"/>
    <row r="2289" customFormat="1" ht="11.25"/>
    <row r="2290" customFormat="1" ht="11.25"/>
    <row r="2291" customFormat="1" ht="11.25"/>
    <row r="2292" customFormat="1" ht="11.25"/>
    <row r="2293" customFormat="1" ht="11.25"/>
    <row r="2294" customFormat="1" ht="11.25"/>
    <row r="2295" customFormat="1" ht="11.25"/>
    <row r="2296" customFormat="1" ht="11.25"/>
    <row r="2297" customFormat="1" ht="11.25"/>
    <row r="2298" customFormat="1" ht="11.25"/>
    <row r="2299" customFormat="1" ht="11.25"/>
    <row r="2300" customFormat="1" ht="11.25"/>
    <row r="2301" customFormat="1" ht="11.25"/>
    <row r="2302" customFormat="1" ht="11.25"/>
    <row r="2303" customFormat="1" ht="11.25"/>
    <row r="2304" customFormat="1" ht="11.25"/>
    <row r="2305" customFormat="1" ht="11.25"/>
    <row r="2306" customFormat="1" ht="11.25"/>
    <row r="2307" customFormat="1" ht="11.25"/>
    <row r="2308" customFormat="1" ht="11.25"/>
    <row r="2309" customFormat="1" ht="11.25"/>
    <row r="2310" customFormat="1" ht="11.25"/>
    <row r="2311" customFormat="1" ht="11.25"/>
    <row r="2312" customFormat="1" ht="11.25"/>
    <row r="2313" customFormat="1" ht="11.25"/>
    <row r="2314" customFormat="1" ht="11.25"/>
    <row r="2315" customFormat="1" ht="11.25"/>
    <row r="2316" customFormat="1" ht="11.25"/>
    <row r="2317" customFormat="1" ht="11.25"/>
    <row r="2318" customFormat="1" ht="11.25"/>
    <row r="2319" customFormat="1" ht="11.25"/>
    <row r="2320" customFormat="1" ht="11.25"/>
    <row r="2321" customFormat="1" ht="11.25"/>
    <row r="2322" customFormat="1" ht="11.25"/>
    <row r="2323" customFormat="1" ht="11.25"/>
    <row r="2324" customFormat="1" ht="11.25"/>
    <row r="2325" customFormat="1" ht="11.25"/>
    <row r="2326" customFormat="1" ht="11.25"/>
    <row r="2327" customFormat="1" ht="11.25"/>
    <row r="2328" customFormat="1" ht="11.25"/>
    <row r="2329" customFormat="1" ht="11.25"/>
    <row r="2330" customFormat="1" ht="11.25"/>
    <row r="2331" customFormat="1" ht="11.25"/>
    <row r="2332" customFormat="1" ht="11.25"/>
    <row r="2333" customFormat="1" ht="11.25"/>
    <row r="2334" customFormat="1" ht="11.25"/>
    <row r="2335" customFormat="1" ht="11.25"/>
    <row r="2336" customFormat="1" ht="11.25"/>
    <row r="2337" customFormat="1" ht="11.25"/>
    <row r="2338" customFormat="1" ht="11.25"/>
    <row r="2339" customFormat="1" ht="11.25"/>
    <row r="2340" customFormat="1" ht="11.25"/>
    <row r="2341" customFormat="1" ht="11.25"/>
    <row r="2342" customFormat="1" ht="11.25"/>
    <row r="2343" customFormat="1" ht="11.25"/>
    <row r="2344" customFormat="1" ht="11.25"/>
    <row r="2345" customFormat="1" ht="11.25"/>
    <row r="2346" customFormat="1" ht="11.25"/>
    <row r="2347" customFormat="1" ht="11.25"/>
    <row r="2348" customFormat="1" ht="11.25"/>
    <row r="2349" customFormat="1" ht="11.25"/>
    <row r="2350" customFormat="1" ht="11.25"/>
    <row r="2351" customFormat="1" ht="11.25"/>
    <row r="2352" customFormat="1" ht="11.25"/>
    <row r="2353" customFormat="1" ht="11.25"/>
    <row r="2354" customFormat="1" ht="11.25"/>
    <row r="2355" customFormat="1" ht="11.25"/>
    <row r="2356" customFormat="1" ht="11.25"/>
    <row r="2357" customFormat="1" ht="11.25"/>
    <row r="2358" customFormat="1" ht="11.25"/>
    <row r="2359" customFormat="1" ht="11.25"/>
    <row r="2360" customFormat="1" ht="11.25"/>
    <row r="2361" customFormat="1" ht="11.25"/>
    <row r="2362" customFormat="1" ht="11.25"/>
    <row r="2363" customFormat="1" ht="11.25"/>
    <row r="2364" customFormat="1" ht="11.25"/>
    <row r="2365" customFormat="1" ht="11.25"/>
    <row r="2366" customFormat="1" ht="11.25"/>
    <row r="2367" customFormat="1" ht="11.25"/>
    <row r="2368" customFormat="1" ht="11.25"/>
    <row r="2369" customFormat="1" ht="11.25"/>
    <row r="2370" customFormat="1" ht="11.25"/>
    <row r="2371" customFormat="1" ht="11.25"/>
    <row r="2372" customFormat="1" ht="11.25"/>
    <row r="2373" customFormat="1" ht="11.25"/>
    <row r="2374" customFormat="1" ht="11.25"/>
    <row r="2375" customFormat="1" ht="11.25"/>
    <row r="2376" customFormat="1" ht="11.25"/>
    <row r="2377" customFormat="1" ht="11.25"/>
    <row r="2378" customFormat="1" ht="11.25"/>
    <row r="2379" customFormat="1" ht="11.25"/>
    <row r="2380" customFormat="1" ht="11.25"/>
    <row r="2381" customFormat="1" ht="11.25"/>
    <row r="2382" customFormat="1" ht="11.25"/>
    <row r="2383" customFormat="1" ht="11.25"/>
    <row r="2384" customFormat="1" ht="11.25"/>
    <row r="2385" customFormat="1" ht="11.25"/>
    <row r="2386" customFormat="1" ht="11.25"/>
    <row r="2387" customFormat="1" ht="11.25"/>
    <row r="2388" customFormat="1" ht="11.25"/>
    <row r="2389" customFormat="1" ht="11.25"/>
    <row r="2390" customFormat="1" ht="11.25"/>
    <row r="2391" customFormat="1" ht="11.25"/>
    <row r="2392" customFormat="1" ht="11.25"/>
    <row r="2393" customFormat="1" ht="11.25"/>
    <row r="2394" customFormat="1" ht="11.25"/>
    <row r="2395" customFormat="1" ht="11.25"/>
    <row r="2396" customFormat="1" ht="11.25"/>
    <row r="2397" customFormat="1" ht="11.25"/>
    <row r="2398" customFormat="1" ht="11.25"/>
    <row r="2399" customFormat="1" ht="11.25"/>
    <row r="2400" customFormat="1" ht="11.25"/>
    <row r="2401" customFormat="1" ht="11.25"/>
    <row r="2402" customFormat="1" ht="11.25"/>
    <row r="2403" customFormat="1" ht="11.25"/>
    <row r="2404" customFormat="1" ht="11.25"/>
    <row r="2405" customFormat="1" ht="11.25"/>
    <row r="2406" customFormat="1" ht="11.25"/>
    <row r="2407" customFormat="1" ht="11.25"/>
    <row r="2408" customFormat="1" ht="11.25"/>
    <row r="2409" customFormat="1" ht="11.25"/>
    <row r="2410" customFormat="1" ht="11.25"/>
    <row r="2411" customFormat="1" ht="11.25"/>
    <row r="2412" customFormat="1" ht="11.25"/>
    <row r="2413" customFormat="1" ht="11.25"/>
    <row r="2414" customFormat="1" ht="11.25"/>
    <row r="2415" customFormat="1" ht="11.25"/>
    <row r="2416" customFormat="1" ht="11.25"/>
    <row r="2417" customFormat="1" ht="11.25"/>
    <row r="2418" customFormat="1" ht="11.25"/>
    <row r="2419" customFormat="1" ht="11.25"/>
    <row r="2420" customFormat="1" ht="11.25"/>
    <row r="2421" customFormat="1" ht="11.25"/>
    <row r="2422" customFormat="1" ht="11.25"/>
    <row r="2423" customFormat="1" ht="11.25"/>
    <row r="2424" customFormat="1" ht="11.25"/>
    <row r="2425" customFormat="1" ht="11.25"/>
    <row r="2426" customFormat="1" ht="11.25"/>
    <row r="2427" customFormat="1" ht="11.25"/>
    <row r="2428" customFormat="1" ht="11.25"/>
    <row r="2429" customFormat="1" ht="11.25"/>
    <row r="2430" customFormat="1" ht="11.25"/>
    <row r="2431" customFormat="1" ht="11.25"/>
    <row r="2432" customFormat="1" ht="11.25"/>
    <row r="2433" customFormat="1" ht="11.25"/>
    <row r="2434" customFormat="1" ht="11.25"/>
    <row r="2435" customFormat="1" ht="11.25"/>
    <row r="2436" customFormat="1" ht="11.25"/>
    <row r="2437" customFormat="1" ht="11.25"/>
    <row r="2438" customFormat="1" ht="11.25"/>
    <row r="2439" customFormat="1" ht="11.25"/>
    <row r="2440" customFormat="1" ht="11.25"/>
    <row r="2441" customFormat="1" ht="11.25"/>
    <row r="2442" customFormat="1" ht="11.25"/>
    <row r="2443" customFormat="1" ht="11.25"/>
    <row r="2444" customFormat="1" ht="11.25"/>
    <row r="2445" customFormat="1" ht="11.25"/>
    <row r="2446" customFormat="1" ht="11.25"/>
    <row r="2447" customFormat="1" ht="11.25"/>
    <row r="2448" customFormat="1" ht="11.25"/>
    <row r="2449" customFormat="1" ht="11.25"/>
    <row r="2450" customFormat="1" ht="11.25"/>
    <row r="2451" customFormat="1" ht="11.25"/>
    <row r="2452" customFormat="1" ht="11.25"/>
    <row r="2453" customFormat="1" ht="11.25"/>
    <row r="2454" customFormat="1" ht="11.25"/>
    <row r="2455" customFormat="1" ht="11.25"/>
    <row r="2456" customFormat="1" ht="11.25"/>
    <row r="2457" customFormat="1" ht="11.25"/>
    <row r="2458" customFormat="1" ht="11.25"/>
    <row r="2459" customFormat="1" ht="11.25"/>
    <row r="2460" customFormat="1" ht="11.25"/>
    <row r="2461" customFormat="1" ht="11.25"/>
    <row r="2462" customFormat="1" ht="11.25"/>
    <row r="2463" customFormat="1" ht="11.25"/>
    <row r="2464" customFormat="1" ht="11.25"/>
    <row r="2465" customFormat="1" ht="11.25"/>
    <row r="2466" customFormat="1" ht="11.25"/>
    <row r="2467" customFormat="1" ht="11.25"/>
    <row r="2468" customFormat="1" ht="11.25"/>
    <row r="2469" customFormat="1" ht="11.25"/>
    <row r="2470" customFormat="1" ht="11.25"/>
    <row r="2471" customFormat="1" ht="11.25"/>
    <row r="2472" customFormat="1" ht="11.25"/>
    <row r="2473" customFormat="1" ht="11.25"/>
    <row r="2474" customFormat="1" ht="11.25"/>
    <row r="2475" customFormat="1" ht="11.25"/>
    <row r="2476" customFormat="1" ht="11.25"/>
    <row r="2477" customFormat="1" ht="11.25"/>
    <row r="2478" customFormat="1" ht="11.25"/>
    <row r="2479" customFormat="1" ht="11.25"/>
    <row r="2480" customFormat="1" ht="11.25"/>
    <row r="2481" customFormat="1" ht="11.25"/>
    <row r="2482" customFormat="1" ht="11.25"/>
    <row r="2483" customFormat="1" ht="11.25"/>
    <row r="2484" customFormat="1" ht="11.25"/>
    <row r="2485" customFormat="1" ht="11.25"/>
    <row r="2486" customFormat="1" ht="11.25"/>
    <row r="2487" customFormat="1" ht="11.25"/>
    <row r="2488" customFormat="1" ht="11.25"/>
    <row r="2489" customFormat="1" ht="11.25"/>
    <row r="2490" customFormat="1" ht="11.25"/>
    <row r="2491" customFormat="1" ht="11.25"/>
    <row r="2492" customFormat="1" ht="11.25"/>
    <row r="2493" customFormat="1" ht="11.25"/>
    <row r="2494" customFormat="1" ht="11.25"/>
    <row r="2495" customFormat="1" ht="11.25"/>
    <row r="2496" customFormat="1" ht="11.25"/>
    <row r="2497" customFormat="1" ht="11.25"/>
    <row r="2498" customFormat="1" ht="11.25"/>
    <row r="2499" customFormat="1" ht="11.25"/>
    <row r="2500" customFormat="1" ht="11.25"/>
    <row r="2501" customFormat="1" ht="11.25"/>
    <row r="2502" customFormat="1" ht="11.25"/>
    <row r="2503" customFormat="1" ht="11.25"/>
    <row r="2504" customFormat="1" ht="11.25"/>
    <row r="2505" customFormat="1" ht="11.25"/>
    <row r="2506" customFormat="1" ht="11.25"/>
    <row r="2507" customFormat="1" ht="11.25"/>
    <row r="2508" customFormat="1" ht="11.25"/>
    <row r="2509" customFormat="1" ht="11.25"/>
    <row r="2510" customFormat="1" ht="11.25"/>
    <row r="2511" customFormat="1" ht="11.25"/>
    <row r="2512" customFormat="1" ht="11.25"/>
    <row r="2513" customFormat="1" ht="11.25"/>
    <row r="2514" customFormat="1" ht="11.25"/>
    <row r="2515" customFormat="1" ht="11.25"/>
    <row r="2516" customFormat="1" ht="11.25"/>
    <row r="2517" customFormat="1" ht="11.25"/>
    <row r="2518" customFormat="1" ht="11.25"/>
    <row r="2519" customFormat="1" ht="11.25"/>
    <row r="2520" customFormat="1" ht="11.25"/>
    <row r="2521" customFormat="1" ht="11.25"/>
    <row r="2522" customFormat="1" ht="11.25"/>
    <row r="2523" customFormat="1" ht="11.25"/>
    <row r="2524" customFormat="1" ht="11.25"/>
    <row r="2525" customFormat="1" ht="11.25"/>
    <row r="2526" customFormat="1" ht="11.25"/>
    <row r="2527" customFormat="1" ht="11.25"/>
    <row r="2528" customFormat="1" ht="11.25"/>
    <row r="2529" customFormat="1" ht="11.25"/>
    <row r="2530" customFormat="1" ht="11.25"/>
    <row r="2531" customFormat="1" ht="11.25"/>
    <row r="2532" customFormat="1" ht="11.25"/>
    <row r="2533" customFormat="1" ht="11.25"/>
    <row r="2534" customFormat="1" ht="11.25"/>
    <row r="2535" customFormat="1" ht="11.25"/>
    <row r="2536" customFormat="1" ht="11.25"/>
    <row r="2537" customFormat="1" ht="11.25"/>
    <row r="2538" customFormat="1" ht="11.25"/>
    <row r="2539" customFormat="1" ht="11.25"/>
    <row r="2540" customFormat="1" ht="11.25"/>
    <row r="2541" customFormat="1" ht="11.25"/>
    <row r="2542" customFormat="1" ht="11.25"/>
    <row r="2543" customFormat="1" ht="11.25"/>
    <row r="2544" customFormat="1" ht="11.25"/>
    <row r="2545" customFormat="1" ht="11.25"/>
    <row r="2546" customFormat="1" ht="11.25"/>
    <row r="2547" customFormat="1" ht="11.25"/>
    <row r="2548" customFormat="1" ht="11.25"/>
    <row r="2549" customFormat="1" ht="11.25"/>
    <row r="2550" customFormat="1" ht="11.25"/>
    <row r="2551" customFormat="1" ht="11.25"/>
    <row r="2552" customFormat="1" ht="11.25"/>
    <row r="2553" customFormat="1" ht="11.25"/>
    <row r="2554" customFormat="1" ht="11.25"/>
    <row r="2555" customFormat="1" ht="11.25"/>
    <row r="2556" customFormat="1" ht="11.25"/>
    <row r="2557" customFormat="1" ht="11.25"/>
    <row r="2558" customFormat="1" ht="11.25"/>
    <row r="2559" customFormat="1" ht="11.25"/>
    <row r="2560" customFormat="1" ht="11.25"/>
    <row r="2561" customFormat="1" ht="11.25"/>
    <row r="2562" customFormat="1" ht="11.25"/>
    <row r="2563" customFormat="1" ht="11.25"/>
    <row r="2564" customFormat="1" ht="11.25"/>
    <row r="2565" customFormat="1" ht="11.25"/>
    <row r="2566" customFormat="1" ht="11.25"/>
    <row r="2567" customFormat="1" ht="11.25"/>
    <row r="2568" customFormat="1" ht="11.25"/>
    <row r="2569" customFormat="1" ht="11.25"/>
    <row r="2570" customFormat="1" ht="11.25"/>
    <row r="2571" customFormat="1" ht="11.25"/>
    <row r="2572" customFormat="1" ht="11.25"/>
    <row r="2573" customFormat="1" ht="11.25"/>
    <row r="2574" customFormat="1" ht="11.25"/>
    <row r="2575" customFormat="1" ht="11.25"/>
    <row r="2576" customFormat="1" ht="11.25"/>
    <row r="2577" customFormat="1" ht="11.25"/>
    <row r="2578" customFormat="1" ht="11.25"/>
    <row r="2579" customFormat="1" ht="11.25"/>
    <row r="2580" customFormat="1" ht="11.25"/>
    <row r="2581" customFormat="1" ht="11.25"/>
    <row r="2582" customFormat="1" ht="11.25"/>
    <row r="2583" customFormat="1" ht="11.25"/>
    <row r="2584" customFormat="1" ht="11.25"/>
    <row r="2585" customFormat="1" ht="11.25"/>
    <row r="2586" customFormat="1" ht="11.25"/>
    <row r="2587" customFormat="1" ht="11.25"/>
    <row r="2588" customFormat="1" ht="11.25"/>
    <row r="2589" customFormat="1" ht="11.25"/>
    <row r="2590" customFormat="1" ht="11.25"/>
    <row r="2591" customFormat="1" ht="11.25"/>
    <row r="2592" customFormat="1" ht="11.25"/>
    <row r="2593" customFormat="1" ht="11.25"/>
    <row r="2594" customFormat="1" ht="11.25"/>
    <row r="2595" customFormat="1" ht="11.25"/>
    <row r="2596" customFormat="1" ht="11.25"/>
    <row r="2597" customFormat="1" ht="11.25"/>
    <row r="2598" customFormat="1" ht="11.25"/>
    <row r="2599" customFormat="1" ht="11.25"/>
    <row r="2600" customFormat="1" ht="11.25"/>
    <row r="2601" customFormat="1" ht="11.25"/>
    <row r="2602" customFormat="1" ht="11.25"/>
    <row r="2603" customFormat="1" ht="11.25"/>
    <row r="2604" customFormat="1" ht="11.25"/>
    <row r="2605" customFormat="1" ht="11.25"/>
    <row r="2606" customFormat="1" ht="11.25"/>
    <row r="2607" customFormat="1" ht="11.25"/>
    <row r="2608" customFormat="1" ht="11.25"/>
    <row r="2609" customFormat="1" ht="11.25"/>
    <row r="2610" customFormat="1" ht="11.25"/>
    <row r="2611" customFormat="1" ht="11.25"/>
    <row r="2612" customFormat="1" ht="11.25"/>
    <row r="2613" customFormat="1" ht="11.25"/>
    <row r="2614" customFormat="1" ht="11.25"/>
    <row r="2615" customFormat="1" ht="11.25"/>
    <row r="2616" customFormat="1" ht="11.25"/>
    <row r="2617" customFormat="1" ht="11.25"/>
    <row r="2618" customFormat="1" ht="11.25"/>
    <row r="2619" customFormat="1" ht="11.25"/>
    <row r="2620" customFormat="1" ht="11.25"/>
    <row r="2621" customFormat="1" ht="11.25"/>
    <row r="2622" customFormat="1" ht="11.25"/>
    <row r="2623" customFormat="1" ht="11.25"/>
    <row r="2624" customFormat="1" ht="11.25"/>
    <row r="2625" customFormat="1" ht="11.25"/>
    <row r="2626" customFormat="1" ht="11.25"/>
    <row r="2627" customFormat="1" ht="11.25"/>
    <row r="2628" customFormat="1" ht="11.25"/>
    <row r="2629" customFormat="1" ht="11.25"/>
    <row r="2630" customFormat="1" ht="11.25"/>
    <row r="2631" customFormat="1" ht="11.25"/>
    <row r="2632" customFormat="1" ht="11.25"/>
    <row r="2633" customFormat="1" ht="11.25"/>
    <row r="2634" customFormat="1" ht="11.25"/>
    <row r="2635" customFormat="1" ht="11.25"/>
    <row r="2636" customFormat="1" ht="11.25"/>
    <row r="2637" customFormat="1" ht="11.25"/>
    <row r="2638" customFormat="1" ht="11.25"/>
    <row r="2639" customFormat="1" ht="11.25"/>
    <row r="2640" customFormat="1" ht="11.25"/>
    <row r="2641" customFormat="1" ht="11.25"/>
    <row r="2642" customFormat="1" ht="11.25"/>
    <row r="2643" customFormat="1" ht="11.25"/>
    <row r="2644" customFormat="1" ht="11.25"/>
    <row r="2645" customFormat="1" ht="11.25"/>
    <row r="2646" customFormat="1" ht="11.25"/>
    <row r="2647" customFormat="1" ht="11.25"/>
    <row r="2648" customFormat="1" ht="11.25"/>
    <row r="2649" customFormat="1" ht="11.25"/>
    <row r="2650" customFormat="1" ht="11.25"/>
    <row r="2651" customFormat="1" ht="11.25"/>
    <row r="2652" customFormat="1" ht="11.25"/>
    <row r="2653" customFormat="1" ht="11.25"/>
    <row r="2654" customFormat="1" ht="11.25"/>
    <row r="2655" customFormat="1" ht="11.25"/>
    <row r="2656" customFormat="1" ht="11.25"/>
    <row r="2657" customFormat="1" ht="11.25"/>
    <row r="2658" customFormat="1" ht="11.25"/>
    <row r="2659" customFormat="1" ht="11.25"/>
    <row r="2660" customFormat="1" ht="11.25"/>
    <row r="2661" customFormat="1" ht="11.25"/>
    <row r="2662" customFormat="1" ht="11.25"/>
    <row r="2663" customFormat="1" ht="11.25"/>
    <row r="2664" customFormat="1" ht="11.25"/>
    <row r="2665" customFormat="1" ht="11.25"/>
    <row r="2666" customFormat="1" ht="11.25"/>
    <row r="2667" customFormat="1" ht="11.25"/>
    <row r="2668" customFormat="1" ht="11.25"/>
    <row r="2669" customFormat="1" ht="11.25"/>
    <row r="2670" customFormat="1" ht="11.25"/>
    <row r="2671" customFormat="1" ht="11.25"/>
    <row r="2672" customFormat="1" ht="11.25"/>
    <row r="2673" customFormat="1" ht="11.25"/>
    <row r="2674" customFormat="1" ht="11.25"/>
    <row r="2675" customFormat="1" ht="11.25"/>
    <row r="2676" customFormat="1" ht="11.25"/>
    <row r="2677" customFormat="1" ht="11.25"/>
    <row r="2678" customFormat="1" ht="11.25"/>
    <row r="2679" customFormat="1" ht="11.25"/>
    <row r="2680" customFormat="1" ht="11.25"/>
    <row r="2681" customFormat="1" ht="11.25"/>
    <row r="2682" customFormat="1" ht="11.25"/>
    <row r="2683" customFormat="1" ht="11.25"/>
    <row r="2684" customFormat="1" ht="11.25"/>
    <row r="2685" customFormat="1" ht="11.25"/>
    <row r="2686" customFormat="1" ht="11.25"/>
    <row r="2687" customFormat="1" ht="11.25"/>
    <row r="2688" customFormat="1" ht="11.25"/>
    <row r="2689" customFormat="1" ht="11.25"/>
    <row r="2690" customFormat="1" ht="11.25"/>
    <row r="2691" customFormat="1" ht="11.25"/>
    <row r="2692" customFormat="1" ht="11.25"/>
    <row r="2693" customFormat="1" ht="11.25"/>
    <row r="2694" customFormat="1" ht="11.25"/>
    <row r="2695" customFormat="1" ht="11.25"/>
    <row r="2696" customFormat="1" ht="11.25"/>
    <row r="2697" customFormat="1" ht="11.25"/>
    <row r="2698" customFormat="1" ht="11.25"/>
    <row r="2699" customFormat="1" ht="11.25"/>
    <row r="2700" customFormat="1" ht="11.25"/>
    <row r="2701" customFormat="1" ht="11.25"/>
    <row r="2702" customFormat="1" ht="11.25"/>
    <row r="2703" customFormat="1" ht="11.25"/>
    <row r="2704" customFormat="1" ht="11.25"/>
    <row r="2705" customFormat="1" ht="11.25"/>
    <row r="2706" customFormat="1" ht="11.25"/>
    <row r="2707" customFormat="1" ht="11.25"/>
    <row r="2708" customFormat="1" ht="11.25"/>
    <row r="2709" customFormat="1" ht="11.25"/>
    <row r="2710" customFormat="1" ht="11.25"/>
    <row r="2711" customFormat="1" ht="11.25"/>
    <row r="2712" customFormat="1" ht="11.25"/>
    <row r="2713" customFormat="1" ht="11.25"/>
    <row r="2714" customFormat="1" ht="11.25"/>
    <row r="2715" customFormat="1" ht="11.25"/>
    <row r="2716" customFormat="1" ht="11.25"/>
    <row r="2717" customFormat="1" ht="11.25"/>
    <row r="2718" customFormat="1" ht="11.25"/>
    <row r="2719" customFormat="1" ht="11.25"/>
    <row r="2720" customFormat="1" ht="11.25"/>
    <row r="2721" customFormat="1" ht="11.25"/>
    <row r="2722" customFormat="1" ht="11.25"/>
    <row r="2723" customFormat="1" ht="11.25"/>
    <row r="2724" customFormat="1" ht="11.25"/>
    <row r="2725" customFormat="1" ht="11.25"/>
    <row r="2726" customFormat="1" ht="11.25"/>
    <row r="2727" customFormat="1" ht="11.25"/>
    <row r="2728" customFormat="1" ht="11.25"/>
    <row r="2729" customFormat="1" ht="11.25"/>
    <row r="2730" customFormat="1" ht="11.25"/>
    <row r="2731" customFormat="1" ht="11.25"/>
    <row r="2732" customFormat="1" ht="11.25"/>
    <row r="2733" customFormat="1" ht="11.25"/>
    <row r="2734" customFormat="1" ht="11.25"/>
    <row r="2735" customFormat="1" ht="11.25"/>
    <row r="2736" customFormat="1" ht="11.25"/>
    <row r="2737" customFormat="1" ht="11.25"/>
    <row r="2738" customFormat="1" ht="11.25"/>
    <row r="2739" customFormat="1" ht="11.25"/>
    <row r="2740" customFormat="1" ht="11.25"/>
    <row r="2741" customFormat="1" ht="11.25"/>
    <row r="2742" customFormat="1" ht="11.25"/>
    <row r="2743" customFormat="1" ht="11.25"/>
    <row r="2744" customFormat="1" ht="11.25"/>
    <row r="2745" customFormat="1" ht="11.25"/>
    <row r="2746" customFormat="1" ht="11.25"/>
    <row r="2747" customFormat="1" ht="11.25"/>
    <row r="2748" customFormat="1" ht="11.25"/>
    <row r="2749" customFormat="1" ht="11.25"/>
    <row r="2750" customFormat="1" ht="11.25"/>
    <row r="2751" customFormat="1" ht="11.25"/>
    <row r="2752" customFormat="1" ht="11.25"/>
    <row r="2753" customFormat="1" ht="11.25"/>
    <row r="2754" customFormat="1" ht="11.25"/>
    <row r="2755" customFormat="1" ht="11.25"/>
    <row r="2756" customFormat="1" ht="11.25"/>
    <row r="2757" customFormat="1" ht="11.25"/>
    <row r="2758" customFormat="1" ht="11.25"/>
    <row r="2759" customFormat="1" ht="11.25"/>
    <row r="2760" customFormat="1" ht="11.25"/>
    <row r="2761" customFormat="1" ht="11.25"/>
    <row r="2762" customFormat="1" ht="11.25"/>
    <row r="2763" customFormat="1" ht="11.25"/>
    <row r="2764" customFormat="1" ht="11.25"/>
    <row r="2765" customFormat="1" ht="11.25"/>
    <row r="2766" customFormat="1" ht="11.25"/>
    <row r="2767" customFormat="1" ht="11.25"/>
    <row r="2768" customFormat="1" ht="11.25"/>
    <row r="2769" customFormat="1" ht="11.25"/>
    <row r="2770" customFormat="1" ht="11.25"/>
    <row r="2771" customFormat="1" ht="11.25"/>
    <row r="2772" customFormat="1" ht="11.25"/>
    <row r="2773" customFormat="1" ht="11.25"/>
    <row r="2774" customFormat="1" ht="11.25"/>
    <row r="2775" customFormat="1" ht="11.25"/>
    <row r="2776" customFormat="1" ht="11.25"/>
    <row r="2777" customFormat="1" ht="11.25"/>
    <row r="2778" customFormat="1" ht="11.25"/>
    <row r="2779" customFormat="1" ht="11.25"/>
    <row r="2780" customFormat="1" ht="11.25"/>
    <row r="2781" customFormat="1" ht="11.25"/>
    <row r="2782" customFormat="1" ht="11.25"/>
    <row r="2783" customFormat="1" ht="11.25"/>
    <row r="2784" customFormat="1" ht="11.25"/>
    <row r="2785" customFormat="1" ht="11.25"/>
    <row r="2786" customFormat="1" ht="11.25"/>
    <row r="2787" customFormat="1" ht="11.25"/>
    <row r="2788" customFormat="1" ht="11.25"/>
    <row r="2789" customFormat="1" ht="11.25"/>
    <row r="2790" customFormat="1" ht="11.25"/>
    <row r="2791" customFormat="1" ht="11.25"/>
    <row r="2792" customFormat="1" ht="11.25"/>
    <row r="2793" customFormat="1" ht="11.25"/>
    <row r="2794" customFormat="1" ht="11.25"/>
    <row r="2795" customFormat="1" ht="11.25"/>
    <row r="2796" customFormat="1" ht="11.25"/>
    <row r="2797" customFormat="1" ht="11.25"/>
    <row r="2798" customFormat="1" ht="11.25"/>
    <row r="2799" customFormat="1" ht="11.25"/>
    <row r="2800" customFormat="1" ht="11.25"/>
    <row r="2801" customFormat="1" ht="11.25"/>
    <row r="2802" customFormat="1" ht="11.25"/>
    <row r="2803" customFormat="1" ht="11.25"/>
    <row r="2804" customFormat="1" ht="11.25"/>
    <row r="2805" customFormat="1" ht="11.25"/>
    <row r="2806" customFormat="1" ht="11.25"/>
    <row r="2807" customFormat="1" ht="11.25"/>
    <row r="2808" customFormat="1" ht="11.25"/>
    <row r="2809" customFormat="1" ht="11.25"/>
    <row r="2810" customFormat="1" ht="11.25"/>
    <row r="2811" customFormat="1" ht="11.25"/>
    <row r="2812" customFormat="1" ht="11.25"/>
    <row r="2813" customFormat="1" ht="11.25"/>
    <row r="2814" customFormat="1" ht="11.25"/>
    <row r="2815" customFormat="1" ht="11.25"/>
    <row r="2816" customFormat="1" ht="11.25"/>
    <row r="2817" customFormat="1" ht="11.25"/>
    <row r="2818" customFormat="1" ht="11.25"/>
    <row r="2819" customFormat="1" ht="11.25"/>
    <row r="2820" customFormat="1" ht="11.25"/>
    <row r="2821" customFormat="1" ht="11.25"/>
    <row r="2822" customFormat="1" ht="11.25"/>
    <row r="2823" customFormat="1" ht="11.25"/>
    <row r="2824" customFormat="1" ht="11.25"/>
    <row r="2825" customFormat="1" ht="11.25"/>
    <row r="2826" customFormat="1" ht="11.25"/>
    <row r="2827" customFormat="1" ht="11.25"/>
    <row r="2828" customFormat="1" ht="11.25"/>
    <row r="2829" customFormat="1" ht="11.25"/>
    <row r="2830" customFormat="1" ht="11.25"/>
    <row r="2831" customFormat="1" ht="11.25"/>
    <row r="2832" customFormat="1" ht="11.25"/>
    <row r="2833" customFormat="1" ht="11.25"/>
    <row r="2834" customFormat="1" ht="11.25"/>
    <row r="2835" customFormat="1" ht="11.25"/>
    <row r="2836" customFormat="1" ht="11.25"/>
    <row r="2837" customFormat="1" ht="11.25"/>
    <row r="2838" customFormat="1" ht="11.25"/>
    <row r="2839" customFormat="1" ht="11.25"/>
    <row r="2840" customFormat="1" ht="11.25"/>
    <row r="2841" customFormat="1" ht="11.25"/>
    <row r="2842" customFormat="1" ht="11.25"/>
    <row r="2843" customFormat="1" ht="11.25"/>
    <row r="2844" customFormat="1" ht="11.25"/>
    <row r="2845" customFormat="1" ht="11.25"/>
    <row r="2846" customFormat="1" ht="11.25"/>
    <row r="2847" customFormat="1" ht="11.25"/>
    <row r="2848" customFormat="1" ht="11.25"/>
    <row r="2849" customFormat="1" ht="11.25"/>
    <row r="2850" customFormat="1" ht="11.25"/>
    <row r="2851" customFormat="1" ht="11.25"/>
    <row r="2852" customFormat="1" ht="11.25"/>
    <row r="2853" customFormat="1" ht="11.25"/>
    <row r="2854" customFormat="1" ht="11.25"/>
    <row r="2855" customFormat="1" ht="11.25"/>
    <row r="2856" customFormat="1" ht="11.25"/>
    <row r="2857" customFormat="1" ht="11.25"/>
    <row r="2858" customFormat="1" ht="11.25"/>
    <row r="2859" customFormat="1" ht="11.25"/>
    <row r="2860" customFormat="1" ht="11.25"/>
    <row r="2861" customFormat="1" ht="11.25"/>
    <row r="2862" customFormat="1" ht="11.25"/>
    <row r="2863" customFormat="1" ht="11.25"/>
    <row r="2864" customFormat="1" ht="11.25"/>
    <row r="2865" customFormat="1" ht="11.25"/>
    <row r="2866" customFormat="1" ht="11.25"/>
    <row r="2867" customFormat="1" ht="11.25"/>
    <row r="2868" customFormat="1" ht="11.25"/>
    <row r="2869" customFormat="1" ht="11.25"/>
    <row r="2870" customFormat="1" ht="11.25"/>
    <row r="2871" customFormat="1" ht="11.25"/>
    <row r="2872" customFormat="1" ht="11.25"/>
    <row r="2873" customFormat="1" ht="11.25"/>
    <row r="2874" customFormat="1" ht="11.25"/>
    <row r="2875" customFormat="1" ht="11.25"/>
    <row r="2876" customFormat="1" ht="11.25"/>
    <row r="2877" customFormat="1" ht="11.25"/>
    <row r="2878" customFormat="1" ht="11.25"/>
    <row r="2879" customFormat="1" ht="11.25"/>
    <row r="2880" customFormat="1" ht="11.25"/>
    <row r="2881" customFormat="1" ht="11.25"/>
    <row r="2882" customFormat="1" ht="11.25"/>
    <row r="2883" customFormat="1" ht="11.25"/>
    <row r="2884" customFormat="1" ht="11.25"/>
    <row r="2885" customFormat="1" ht="11.25"/>
    <row r="2886" customFormat="1" ht="11.25"/>
    <row r="2887" customFormat="1" ht="11.25"/>
    <row r="2888" customFormat="1" ht="11.25"/>
    <row r="2889" customFormat="1" ht="11.25"/>
    <row r="2890" customFormat="1" ht="11.25"/>
    <row r="2891" customFormat="1" ht="11.25"/>
    <row r="2892" customFormat="1" ht="11.25"/>
    <row r="2893" customFormat="1" ht="11.25"/>
    <row r="2894" customFormat="1" ht="11.25"/>
    <row r="2895" customFormat="1" ht="11.25"/>
    <row r="2896" customFormat="1" ht="11.25"/>
    <row r="2897" customFormat="1" ht="11.25"/>
    <row r="2898" customFormat="1" ht="11.25"/>
    <row r="2899" customFormat="1" ht="11.25"/>
    <row r="2900" customFormat="1" ht="11.25"/>
    <row r="2901" customFormat="1" ht="11.25"/>
    <row r="2902" customFormat="1" ht="11.25"/>
    <row r="2903" customFormat="1" ht="11.25"/>
    <row r="2904" customFormat="1" ht="11.25"/>
    <row r="2905" customFormat="1" ht="11.25"/>
    <row r="2906" customFormat="1" ht="11.25"/>
    <row r="2907" customFormat="1" ht="11.25"/>
    <row r="2908" customFormat="1" ht="11.25"/>
    <row r="2909" customFormat="1" ht="11.25"/>
    <row r="2910" customFormat="1" ht="11.25"/>
    <row r="2911" customFormat="1" ht="11.25"/>
    <row r="2912" customFormat="1" ht="11.25"/>
    <row r="2913" customFormat="1" ht="11.25"/>
    <row r="2914" customFormat="1" ht="11.25"/>
    <row r="2915" customFormat="1" ht="11.25"/>
    <row r="2916" customFormat="1" ht="11.25"/>
    <row r="2917" customFormat="1" ht="11.25"/>
    <row r="2918" customFormat="1" ht="11.25"/>
    <row r="2919" customFormat="1" ht="11.25"/>
    <row r="2920" customFormat="1" ht="11.25"/>
    <row r="2921" customFormat="1" ht="11.25"/>
    <row r="2922" customFormat="1" ht="11.25"/>
    <row r="2923" customFormat="1" ht="11.25"/>
    <row r="2924" customFormat="1" ht="11.25"/>
    <row r="2925" customFormat="1" ht="11.25"/>
    <row r="2926" customFormat="1" ht="11.25"/>
    <row r="2927" customFormat="1" ht="11.25"/>
    <row r="2928" customFormat="1" ht="11.25"/>
    <row r="2929" customFormat="1" ht="11.25"/>
    <row r="2930" customFormat="1" ht="11.25"/>
    <row r="2931" customFormat="1" ht="11.25"/>
    <row r="2932" customFormat="1" ht="11.25"/>
    <row r="2933" customFormat="1" ht="11.25"/>
    <row r="2934" customFormat="1" ht="11.25"/>
    <row r="2935" customFormat="1" ht="11.25"/>
    <row r="2936" customFormat="1" ht="11.25"/>
    <row r="2937" customFormat="1" ht="11.25"/>
    <row r="2938" customFormat="1" ht="11.25"/>
    <row r="2939" customFormat="1" ht="11.25"/>
    <row r="2940" customFormat="1" ht="11.25"/>
    <row r="2941" customFormat="1" ht="11.25"/>
    <row r="2942" customFormat="1" ht="11.25"/>
    <row r="2943" customFormat="1" ht="11.25"/>
    <row r="2944" customFormat="1" ht="11.25"/>
    <row r="2945" customFormat="1" ht="11.25"/>
    <row r="2946" customFormat="1" ht="11.25"/>
    <row r="2947" customFormat="1" ht="11.25"/>
    <row r="2948" customFormat="1" ht="11.25"/>
    <row r="2949" customFormat="1" ht="11.25"/>
    <row r="2950" customFormat="1" ht="11.25"/>
    <row r="2951" customFormat="1" ht="11.25"/>
    <row r="2952" customFormat="1" ht="11.25"/>
    <row r="2953" customFormat="1" ht="11.25"/>
    <row r="2954" customFormat="1" ht="11.25"/>
    <row r="2955" customFormat="1" ht="11.25"/>
    <row r="2956" customFormat="1" ht="11.25"/>
    <row r="2957" customFormat="1" ht="11.25"/>
    <row r="2958" customFormat="1" ht="11.25"/>
    <row r="2959" customFormat="1" ht="11.25"/>
    <row r="2960" customFormat="1" ht="11.25"/>
    <row r="2961" customFormat="1" ht="11.25"/>
    <row r="2962" customFormat="1" ht="11.25"/>
    <row r="2963" customFormat="1" ht="11.25"/>
    <row r="2964" customFormat="1" ht="11.25"/>
    <row r="2965" customFormat="1" ht="11.25"/>
    <row r="2966" customFormat="1" ht="11.25"/>
    <row r="2967" customFormat="1" ht="11.25"/>
    <row r="2968" customFormat="1" ht="11.25"/>
    <row r="2969" customFormat="1" ht="11.25"/>
    <row r="2970" customFormat="1" ht="11.25"/>
    <row r="2971" customFormat="1" ht="11.25"/>
    <row r="2972" customFormat="1" ht="11.25"/>
    <row r="2973" customFormat="1" ht="11.25"/>
    <row r="2974" customFormat="1" ht="11.25"/>
    <row r="2975" customFormat="1" ht="11.25"/>
    <row r="2976" customFormat="1" ht="11.25"/>
    <row r="2977" customFormat="1" ht="11.25"/>
    <row r="2978" customFormat="1" ht="11.25"/>
    <row r="2979" customFormat="1" ht="11.25"/>
    <row r="2980" customFormat="1" ht="11.25"/>
    <row r="2981" customFormat="1" ht="11.25"/>
    <row r="2982" customFormat="1" ht="11.25"/>
    <row r="2983" customFormat="1" ht="11.25"/>
    <row r="2984" customFormat="1" ht="11.25"/>
    <row r="2985" customFormat="1" ht="11.25"/>
    <row r="2986" customFormat="1" ht="11.25"/>
    <row r="2987" customFormat="1" ht="11.25"/>
    <row r="2988" customFormat="1" ht="11.25"/>
    <row r="2989" customFormat="1" ht="11.25"/>
    <row r="2990" customFormat="1" ht="11.25"/>
    <row r="2991" customFormat="1" ht="11.25"/>
    <row r="2992" customFormat="1" ht="11.25"/>
    <row r="2993" customFormat="1" ht="11.25"/>
    <row r="2994" customFormat="1" ht="11.25"/>
    <row r="2995" customFormat="1" ht="11.25"/>
    <row r="2996" customFormat="1" ht="11.25"/>
    <row r="2997" customFormat="1" ht="11.25"/>
    <row r="2998" customFormat="1" ht="11.25"/>
    <row r="2999" customFormat="1" ht="11.25"/>
    <row r="3000" customFormat="1" ht="11.25"/>
    <row r="3001" customFormat="1" ht="11.25"/>
    <row r="3002" customFormat="1" ht="11.25"/>
    <row r="3003" customFormat="1" ht="11.25"/>
    <row r="3004" customFormat="1" ht="11.25"/>
    <row r="3005" customFormat="1" ht="11.25"/>
    <row r="3006" customFormat="1" ht="11.25"/>
    <row r="3007" customFormat="1" ht="11.25"/>
    <row r="3008" customFormat="1" ht="11.25"/>
    <row r="3009" customFormat="1" ht="11.25"/>
    <row r="3010" customFormat="1" ht="11.25"/>
    <row r="3011" customFormat="1" ht="11.25"/>
    <row r="3012" customFormat="1" ht="11.25"/>
    <row r="3013" customFormat="1" ht="11.25"/>
    <row r="3014" customFormat="1" ht="11.25"/>
    <row r="3015" customFormat="1" ht="11.25"/>
    <row r="3016" customFormat="1" ht="11.25"/>
    <row r="3017" customFormat="1" ht="11.25"/>
    <row r="3018" customFormat="1" ht="11.25"/>
    <row r="3019" customFormat="1" ht="11.25"/>
    <row r="3020" customFormat="1" ht="11.25"/>
    <row r="3021" customFormat="1" ht="11.25"/>
    <row r="3022" customFormat="1" ht="11.25"/>
    <row r="3023" customFormat="1" ht="11.25"/>
    <row r="3024" customFormat="1" ht="11.25"/>
    <row r="3025" customFormat="1" ht="11.25"/>
    <row r="3026" customFormat="1" ht="11.25"/>
    <row r="3027" customFormat="1" ht="11.25"/>
    <row r="3028" customFormat="1" ht="11.25"/>
    <row r="3029" customFormat="1" ht="11.25"/>
    <row r="3030" customFormat="1" ht="11.25"/>
    <row r="3031" customFormat="1" ht="11.25"/>
    <row r="3032" customFormat="1" ht="11.25"/>
    <row r="3033" customFormat="1" ht="11.25"/>
    <row r="3034" customFormat="1" ht="11.25"/>
    <row r="3035" customFormat="1" ht="11.25"/>
    <row r="3036" customFormat="1" ht="11.25"/>
    <row r="3037" customFormat="1" ht="11.25"/>
    <row r="3038" customFormat="1" ht="11.25"/>
    <row r="3039" customFormat="1" ht="11.25"/>
    <row r="3040" customFormat="1" ht="11.25"/>
    <row r="3041" customFormat="1" ht="11.25"/>
    <row r="3042" customFormat="1" ht="11.25"/>
    <row r="3043" customFormat="1" ht="11.25"/>
    <row r="3044" customFormat="1" ht="11.25"/>
    <row r="3045" customFormat="1" ht="11.25"/>
    <row r="3046" customFormat="1" ht="11.25"/>
    <row r="3047" customFormat="1" ht="11.25"/>
    <row r="3048" customFormat="1" ht="11.25"/>
    <row r="3049" customFormat="1" ht="11.25"/>
    <row r="3050" customFormat="1" ht="11.25"/>
    <row r="3051" customFormat="1" ht="11.25"/>
    <row r="3052" customFormat="1" ht="11.25"/>
    <row r="3053" customFormat="1" ht="11.25"/>
    <row r="3054" customFormat="1" ht="11.25"/>
    <row r="3055" customFormat="1" ht="11.25"/>
    <row r="3056" customFormat="1" ht="11.25"/>
    <row r="3057" customFormat="1" ht="11.25"/>
    <row r="3058" customFormat="1" ht="11.25"/>
    <row r="3059" customFormat="1" ht="11.25"/>
    <row r="3060" customFormat="1" ht="11.25"/>
    <row r="3061" customFormat="1" ht="11.25"/>
    <row r="3062" customFormat="1" ht="11.25"/>
    <row r="3063" customFormat="1" ht="11.25"/>
    <row r="3064" customFormat="1" ht="11.25"/>
    <row r="3065" customFormat="1" ht="11.25"/>
    <row r="3066" customFormat="1" ht="11.25"/>
    <row r="3067" customFormat="1" ht="11.25"/>
    <row r="3068" customFormat="1" ht="11.25"/>
    <row r="3069" customFormat="1" ht="11.25"/>
    <row r="3070" customFormat="1" ht="11.25"/>
    <row r="3071" customFormat="1" ht="11.25"/>
    <row r="3072" customFormat="1" ht="11.25"/>
    <row r="3073" customFormat="1" ht="11.25"/>
    <row r="3074" customFormat="1" ht="11.25"/>
    <row r="3075" customFormat="1" ht="11.25"/>
    <row r="3076" customFormat="1" ht="11.25"/>
    <row r="3077" customFormat="1" ht="11.25"/>
    <row r="3078" customFormat="1" ht="11.25"/>
    <row r="3079" customFormat="1" ht="11.25"/>
    <row r="3080" customFormat="1" ht="11.25"/>
    <row r="3081" customFormat="1" ht="11.25"/>
    <row r="3082" customFormat="1" ht="11.25"/>
    <row r="3083" customFormat="1" ht="11.25"/>
    <row r="3084" customFormat="1" ht="11.25"/>
    <row r="3085" customFormat="1" ht="11.25"/>
    <row r="3086" customFormat="1" ht="11.25"/>
    <row r="3087" customFormat="1" ht="11.25"/>
    <row r="3088" customFormat="1" ht="11.25"/>
    <row r="3089" customFormat="1" ht="11.25"/>
    <row r="3090" customFormat="1" ht="11.25"/>
    <row r="3091" customFormat="1" ht="11.25"/>
    <row r="3092" customFormat="1" ht="11.25"/>
    <row r="3093" customFormat="1" ht="11.25"/>
    <row r="3094" customFormat="1" ht="11.25"/>
    <row r="3095" customFormat="1" ht="11.25"/>
    <row r="3096" customFormat="1" ht="11.25"/>
    <row r="3097" customFormat="1" ht="11.25"/>
    <row r="3098" customFormat="1" ht="11.25"/>
    <row r="3099" customFormat="1" ht="11.25"/>
    <row r="3100" customFormat="1" ht="11.25"/>
    <row r="3101" customFormat="1" ht="11.25"/>
    <row r="3102" customFormat="1" ht="11.25"/>
    <row r="3103" customFormat="1" ht="11.25"/>
    <row r="3104" customFormat="1" ht="11.25"/>
    <row r="3105" customFormat="1" ht="11.25"/>
    <row r="3106" customFormat="1" ht="11.25"/>
    <row r="3107" customFormat="1" ht="11.25"/>
    <row r="3108" customFormat="1" ht="11.25"/>
    <row r="3109" customFormat="1" ht="11.25"/>
    <row r="3110" customFormat="1" ht="11.25"/>
    <row r="3111" customFormat="1" ht="11.25"/>
    <row r="3112" customFormat="1" ht="11.25"/>
    <row r="3113" customFormat="1" ht="11.25"/>
    <row r="3114" customFormat="1" ht="11.25"/>
    <row r="3115" customFormat="1" ht="11.25"/>
    <row r="3116" customFormat="1" ht="11.25"/>
    <row r="3117" customFormat="1" ht="11.25"/>
    <row r="3118" customFormat="1" ht="11.25"/>
    <row r="3119" customFormat="1" ht="11.25"/>
    <row r="3120" customFormat="1" ht="11.25"/>
    <row r="3121" customFormat="1" ht="11.25"/>
    <row r="3122" customFormat="1" ht="11.25"/>
    <row r="3123" customFormat="1" ht="11.25"/>
    <row r="3124" customFormat="1" ht="11.25"/>
    <row r="3125" customFormat="1" ht="11.25"/>
    <row r="3126" customFormat="1" ht="11.25"/>
    <row r="3127" customFormat="1" ht="11.25"/>
    <row r="3128" customFormat="1" ht="11.25"/>
    <row r="3129" customFormat="1" ht="11.25"/>
    <row r="3130" customFormat="1" ht="11.25"/>
    <row r="3131" customFormat="1" ht="11.25"/>
    <row r="3132" customFormat="1" ht="11.25"/>
    <row r="3133" customFormat="1" ht="11.25"/>
    <row r="3134" customFormat="1" ht="11.25"/>
    <row r="3135" customFormat="1" ht="11.25"/>
    <row r="3136" customFormat="1" ht="11.25"/>
    <row r="3137" customFormat="1" ht="11.25"/>
    <row r="3138" customFormat="1" ht="11.25"/>
    <row r="3139" customFormat="1" ht="11.25"/>
    <row r="3140" customFormat="1" ht="11.25"/>
    <row r="3141" customFormat="1" ht="11.25"/>
    <row r="3142" customFormat="1" ht="11.25"/>
    <row r="3143" customFormat="1" ht="11.25"/>
    <row r="3144" customFormat="1" ht="11.25"/>
    <row r="3145" customFormat="1" ht="11.25"/>
    <row r="3146" customFormat="1" ht="11.25"/>
    <row r="3147" customFormat="1" ht="11.25"/>
    <row r="3148" customFormat="1" ht="11.25"/>
    <row r="3149" customFormat="1" ht="11.25"/>
    <row r="3150" customFormat="1" ht="11.25"/>
    <row r="3151" customFormat="1" ht="11.25"/>
    <row r="3152" customFormat="1" ht="11.25"/>
    <row r="3153" customFormat="1" ht="11.25"/>
    <row r="3154" customFormat="1" ht="11.25"/>
    <row r="3155" customFormat="1" ht="11.25"/>
    <row r="3156" customFormat="1" ht="11.25"/>
    <row r="3157" customFormat="1" ht="11.25"/>
    <row r="3158" customFormat="1" ht="11.25"/>
    <row r="3159" customFormat="1" ht="11.25"/>
    <row r="3160" customFormat="1" ht="11.25"/>
    <row r="3161" customFormat="1" ht="11.25"/>
    <row r="3162" customFormat="1" ht="11.25"/>
    <row r="3163" customFormat="1" ht="11.25"/>
    <row r="3164" customFormat="1" ht="11.25"/>
    <row r="3165" customFormat="1" ht="11.25"/>
    <row r="3166" customFormat="1" ht="11.25"/>
    <row r="3167" customFormat="1" ht="11.25"/>
    <row r="3168" customFormat="1" ht="11.25"/>
    <row r="3169" customFormat="1" ht="11.25"/>
    <row r="3170" customFormat="1" ht="11.25"/>
    <row r="3171" customFormat="1" ht="11.25"/>
    <row r="3172" customFormat="1" ht="11.25"/>
    <row r="3173" customFormat="1" ht="11.25"/>
    <row r="3174" customFormat="1" ht="11.25"/>
    <row r="3175" customFormat="1" ht="11.25"/>
    <row r="3176" customFormat="1" ht="11.25"/>
    <row r="3177" customFormat="1" ht="11.25"/>
    <row r="3178" customFormat="1" ht="11.25"/>
    <row r="3179" customFormat="1" ht="11.25"/>
    <row r="3180" customFormat="1" ht="11.25"/>
    <row r="3181" customFormat="1" ht="11.25"/>
    <row r="3182" customFormat="1" ht="11.25"/>
    <row r="3183" customFormat="1" ht="11.25"/>
    <row r="3184" customFormat="1" ht="11.25"/>
    <row r="3185" customFormat="1" ht="11.25"/>
    <row r="3186" customFormat="1" ht="11.25"/>
    <row r="3187" customFormat="1" ht="11.25"/>
    <row r="3188" customFormat="1" ht="11.25"/>
    <row r="3189" customFormat="1" ht="11.25"/>
    <row r="3190" customFormat="1" ht="11.25"/>
    <row r="3191" customFormat="1" ht="11.25"/>
    <row r="3192" customFormat="1" ht="11.25"/>
    <row r="3193" customFormat="1" ht="11.25"/>
    <row r="3194" customFormat="1" ht="11.25"/>
    <row r="3195" customFormat="1" ht="11.25"/>
    <row r="3196" customFormat="1" ht="11.25"/>
    <row r="3197" customFormat="1" ht="11.25"/>
    <row r="3198" customFormat="1" ht="11.25"/>
    <row r="3199" customFormat="1" ht="11.25"/>
    <row r="3200" customFormat="1" ht="11.25"/>
    <row r="3201" customFormat="1" ht="11.25"/>
    <row r="3202" customFormat="1" ht="11.25"/>
    <row r="3203" customFormat="1" ht="11.25"/>
    <row r="3204" customFormat="1" ht="11.25"/>
    <row r="3205" customFormat="1" ht="11.25"/>
    <row r="3206" customFormat="1" ht="11.25"/>
    <row r="3207" customFormat="1" ht="11.25"/>
    <row r="3208" customFormat="1" ht="11.25"/>
    <row r="3209" customFormat="1" ht="11.25"/>
    <row r="3210" customFormat="1" ht="11.25"/>
    <row r="3211" customFormat="1" ht="11.25"/>
    <row r="3212" customFormat="1" ht="11.25"/>
    <row r="3213" customFormat="1" ht="11.25"/>
    <row r="3214" customFormat="1" ht="11.25"/>
    <row r="3215" customFormat="1" ht="11.25"/>
    <row r="3216" customFormat="1" ht="11.25"/>
    <row r="3217" customFormat="1" ht="11.25"/>
    <row r="3218" customFormat="1" ht="11.25"/>
    <row r="3219" customFormat="1" ht="11.25"/>
    <row r="3220" customFormat="1" ht="11.25"/>
    <row r="3221" customFormat="1" ht="11.25"/>
    <row r="3222" customFormat="1" ht="11.25"/>
    <row r="3223" customFormat="1" ht="11.25"/>
    <row r="3224" customFormat="1" ht="11.25"/>
    <row r="3225" customFormat="1" ht="11.25"/>
    <row r="3226" customFormat="1" ht="11.25"/>
    <row r="3227" customFormat="1" ht="11.25"/>
    <row r="3228" customFormat="1" ht="11.25"/>
    <row r="3229" customFormat="1" ht="11.25"/>
    <row r="3230" customFormat="1" ht="11.25"/>
    <row r="3231" customFormat="1" ht="11.25"/>
    <row r="3232" customFormat="1" ht="11.25"/>
    <row r="3233" customFormat="1" ht="11.25"/>
    <row r="3234" customFormat="1" ht="11.25"/>
    <row r="3235" customFormat="1" ht="11.25"/>
    <row r="3236" customFormat="1" ht="11.25"/>
    <row r="3237" customFormat="1" ht="11.25"/>
    <row r="3238" customFormat="1" ht="11.25"/>
    <row r="3239" customFormat="1" ht="11.25"/>
    <row r="3240" customFormat="1" ht="11.25"/>
    <row r="3241" customFormat="1" ht="11.25"/>
    <row r="3242" customFormat="1" ht="11.25"/>
    <row r="3243" customFormat="1" ht="11.25"/>
    <row r="3244" customFormat="1" ht="11.25"/>
    <row r="3245" customFormat="1" ht="11.25"/>
    <row r="3246" customFormat="1" ht="11.25"/>
    <row r="3247" customFormat="1" ht="11.25"/>
    <row r="3248" customFormat="1" ht="11.25"/>
    <row r="3249" customFormat="1" ht="11.25"/>
    <row r="3250" customFormat="1" ht="11.25"/>
    <row r="3251" customFormat="1" ht="11.25"/>
    <row r="3252" customFormat="1" ht="11.25"/>
    <row r="3253" customFormat="1" ht="11.25"/>
    <row r="3254" customFormat="1" ht="11.25"/>
    <row r="3255" customFormat="1" ht="11.25"/>
    <row r="3256" customFormat="1" ht="11.25"/>
    <row r="3257" customFormat="1" ht="11.25"/>
    <row r="3258" customFormat="1" ht="11.25"/>
    <row r="3259" customFormat="1" ht="11.25"/>
    <row r="3260" customFormat="1" ht="11.25"/>
    <row r="3261" customFormat="1" ht="11.25"/>
    <row r="3262" customFormat="1" ht="11.25"/>
    <row r="3263" customFormat="1" ht="11.25"/>
    <row r="3264" customFormat="1" ht="11.25"/>
    <row r="3265" customFormat="1" ht="11.25"/>
    <row r="3266" customFormat="1" ht="11.25"/>
    <row r="3267" customFormat="1" ht="11.25"/>
    <row r="3268" customFormat="1" ht="11.25"/>
    <row r="3269" customFormat="1" ht="11.25"/>
    <row r="3270" customFormat="1" ht="11.25"/>
    <row r="3271" customFormat="1" ht="11.25"/>
    <row r="3272" customFormat="1" ht="11.25"/>
    <row r="3273" customFormat="1" ht="11.25"/>
    <row r="3274" customFormat="1" ht="11.25"/>
    <row r="3275" customFormat="1" ht="11.25"/>
    <row r="3276" customFormat="1" ht="11.25"/>
    <row r="3277" customFormat="1" ht="11.25"/>
    <row r="3278" customFormat="1" ht="11.25"/>
    <row r="3279" customFormat="1" ht="11.25"/>
    <row r="3280" customFormat="1" ht="11.25"/>
    <row r="3281" customFormat="1" ht="11.25"/>
    <row r="3282" customFormat="1" ht="11.25"/>
    <row r="3283" customFormat="1" ht="11.25"/>
    <row r="3284" customFormat="1" ht="11.25"/>
    <row r="3285" customFormat="1" ht="11.25"/>
    <row r="3286" customFormat="1" ht="11.25"/>
    <row r="3287" customFormat="1" ht="11.25"/>
    <row r="3288" customFormat="1" ht="11.25"/>
    <row r="3289" customFormat="1" ht="11.25"/>
    <row r="3290" customFormat="1" ht="11.25"/>
    <row r="3291" customFormat="1" ht="11.25"/>
    <row r="3292" customFormat="1" ht="11.25"/>
    <row r="3293" customFormat="1" ht="11.25"/>
    <row r="3294" customFormat="1" ht="11.25"/>
    <row r="3295" customFormat="1" ht="11.25"/>
    <row r="3296" customFormat="1" ht="11.25"/>
    <row r="3297" customFormat="1" ht="11.25"/>
    <row r="3298" customFormat="1" ht="11.25"/>
    <row r="3299" customFormat="1" ht="11.25"/>
    <row r="3300" customFormat="1" ht="11.25"/>
    <row r="3301" customFormat="1" ht="11.25"/>
    <row r="3302" customFormat="1" ht="11.25"/>
    <row r="3303" customFormat="1" ht="11.25"/>
    <row r="3304" customFormat="1" ht="11.25"/>
    <row r="3305" customFormat="1" ht="11.25"/>
    <row r="3306" customFormat="1" ht="11.25"/>
    <row r="3307" customFormat="1" ht="11.25"/>
    <row r="3308" customFormat="1" ht="11.25"/>
    <row r="3309" customFormat="1" ht="11.25"/>
    <row r="3310" customFormat="1" ht="11.25"/>
    <row r="3311" customFormat="1" ht="11.25"/>
    <row r="3312" customFormat="1" ht="11.25"/>
    <row r="3313" customFormat="1" ht="11.25"/>
    <row r="3314" customFormat="1" ht="11.25"/>
    <row r="3315" customFormat="1" ht="11.25"/>
    <row r="3316" customFormat="1" ht="11.25"/>
    <row r="3317" customFormat="1" ht="11.25"/>
    <row r="3318" customFormat="1" ht="11.25"/>
    <row r="3319" customFormat="1" ht="11.25"/>
    <row r="3320" customFormat="1" ht="11.25"/>
    <row r="3321" customFormat="1" ht="11.25"/>
    <row r="3322" customFormat="1" ht="11.25"/>
    <row r="3323" customFormat="1" ht="11.25"/>
    <row r="3324" customFormat="1" ht="11.25"/>
    <row r="3325" customFormat="1" ht="11.25"/>
    <row r="3326" customFormat="1" ht="11.25"/>
    <row r="3327" customFormat="1" ht="11.25"/>
    <row r="3328" customFormat="1" ht="11.25"/>
    <row r="3329" customFormat="1" ht="11.25"/>
    <row r="3330" customFormat="1" ht="11.25"/>
    <row r="3331" customFormat="1" ht="11.25"/>
    <row r="3332" customFormat="1" ht="11.25"/>
    <row r="3333" customFormat="1" ht="11.25"/>
    <row r="3334" customFormat="1" ht="11.25"/>
    <row r="3335" customFormat="1" ht="11.25"/>
    <row r="3336" customFormat="1" ht="11.25"/>
    <row r="3337" customFormat="1" ht="11.25"/>
    <row r="3338" customFormat="1" ht="11.25"/>
    <row r="3339" customFormat="1" ht="11.25"/>
    <row r="3340" customFormat="1" ht="11.25"/>
    <row r="3341" customFormat="1" ht="11.25"/>
    <row r="3342" customFormat="1" ht="11.25"/>
    <row r="3343" customFormat="1" ht="11.25"/>
    <row r="3344" customFormat="1" ht="11.25"/>
    <row r="3345" customFormat="1" ht="11.25"/>
    <row r="3346" customFormat="1" ht="11.25"/>
    <row r="3347" customFormat="1" ht="11.25"/>
    <row r="3348" customFormat="1" ht="11.25"/>
    <row r="3349" customFormat="1" ht="11.25"/>
    <row r="3350" customFormat="1" ht="11.25"/>
    <row r="3351" customFormat="1" ht="11.25"/>
    <row r="3352" customFormat="1" ht="11.25"/>
    <row r="3353" customFormat="1" ht="11.25"/>
    <row r="3354" customFormat="1" ht="11.25"/>
    <row r="3355" customFormat="1" ht="11.25"/>
    <row r="3356" customFormat="1" ht="11.25"/>
    <row r="3357" customFormat="1" ht="11.25"/>
    <row r="3358" customFormat="1" ht="11.25"/>
    <row r="3359" customFormat="1" ht="11.25"/>
    <row r="3360" customFormat="1" ht="11.25"/>
    <row r="3361" customFormat="1" ht="11.25"/>
    <row r="3362" customFormat="1" ht="11.25"/>
    <row r="3363" customFormat="1" ht="11.25"/>
    <row r="3364" customFormat="1" ht="11.25"/>
    <row r="3365" customFormat="1" ht="11.25"/>
    <row r="3366" customFormat="1" ht="11.25"/>
    <row r="3367" customFormat="1" ht="11.25"/>
    <row r="3368" customFormat="1" ht="11.25"/>
    <row r="3369" customFormat="1" ht="11.25"/>
    <row r="3370" customFormat="1" ht="11.25"/>
    <row r="3371" customFormat="1" ht="11.25"/>
    <row r="3372" customFormat="1" ht="11.25"/>
    <row r="3373" customFormat="1" ht="11.25"/>
    <row r="3374" customFormat="1" ht="11.25"/>
    <row r="3375" customFormat="1" ht="11.25"/>
    <row r="3376" customFormat="1" ht="11.25"/>
    <row r="3377" customFormat="1" ht="11.25"/>
    <row r="3378" customFormat="1" ht="11.25"/>
    <row r="3379" customFormat="1" ht="11.25"/>
    <row r="3380" customFormat="1" ht="11.25"/>
    <row r="3381" customFormat="1" ht="11.25"/>
    <row r="3382" customFormat="1" ht="11.25"/>
    <row r="3383" customFormat="1" ht="11.25"/>
    <row r="3384" customFormat="1" ht="11.25"/>
    <row r="3385" customFormat="1" ht="11.25"/>
    <row r="3386" customFormat="1" ht="11.25"/>
    <row r="3387" customFormat="1" ht="11.25"/>
    <row r="3388" customFormat="1" ht="11.25"/>
    <row r="3389" customFormat="1" ht="11.25"/>
    <row r="3390" customFormat="1" ht="11.25"/>
    <row r="3391" customFormat="1" ht="11.25"/>
    <row r="3392" customFormat="1" ht="11.25"/>
    <row r="3393" customFormat="1" ht="11.25"/>
    <row r="3394" customFormat="1" ht="11.25"/>
    <row r="3395" customFormat="1" ht="11.25"/>
    <row r="3396" customFormat="1" ht="11.25"/>
    <row r="3397" customFormat="1" ht="11.25"/>
    <row r="3398" customFormat="1" ht="11.25"/>
    <row r="3399" customFormat="1" ht="11.25"/>
    <row r="3400" customFormat="1" ht="11.25"/>
    <row r="3401" customFormat="1" ht="11.25"/>
    <row r="3402" customFormat="1" ht="11.25"/>
    <row r="3403" customFormat="1" ht="11.25"/>
    <row r="3404" customFormat="1" ht="11.25"/>
    <row r="3405" customFormat="1" ht="11.25"/>
    <row r="3406" customFormat="1" ht="11.25"/>
    <row r="3407" customFormat="1" ht="11.25"/>
    <row r="3408" customFormat="1" ht="11.25"/>
    <row r="3409" customFormat="1" ht="11.25"/>
    <row r="3410" customFormat="1" ht="11.25"/>
    <row r="3411" customFormat="1" ht="11.25"/>
    <row r="3412" customFormat="1" ht="11.25"/>
    <row r="3413" customFormat="1" ht="11.25"/>
    <row r="3414" customFormat="1" ht="11.25"/>
    <row r="3415" customFormat="1" ht="11.25"/>
    <row r="3416" customFormat="1" ht="11.25"/>
    <row r="3417" customFormat="1" ht="11.25"/>
    <row r="3418" customFormat="1" ht="11.25"/>
    <row r="3419" customFormat="1" ht="11.25"/>
    <row r="3420" customFormat="1" ht="11.25"/>
    <row r="3421" customFormat="1" ht="11.25"/>
    <row r="3422" customFormat="1" ht="11.25"/>
    <row r="3423" customFormat="1" ht="11.25"/>
    <row r="3424" customFormat="1" ht="11.25"/>
    <row r="3425" customFormat="1" ht="11.25"/>
    <row r="3426" customFormat="1" ht="11.25"/>
    <row r="3427" customFormat="1" ht="11.25"/>
    <row r="3428" customFormat="1" ht="11.25"/>
    <row r="3429" customFormat="1" ht="11.25"/>
    <row r="3430" customFormat="1" ht="11.25"/>
    <row r="3431" customFormat="1" ht="11.25"/>
    <row r="3432" customFormat="1" ht="11.25"/>
    <row r="3433" customFormat="1" ht="11.25"/>
    <row r="3434" customFormat="1" ht="11.25"/>
    <row r="3435" customFormat="1" ht="11.25"/>
    <row r="3436" customFormat="1" ht="11.25"/>
    <row r="3437" customFormat="1" ht="11.25"/>
    <row r="3438" customFormat="1" ht="11.25"/>
    <row r="3439" customFormat="1" ht="11.25"/>
    <row r="3440" customFormat="1" ht="11.25"/>
    <row r="3441" customFormat="1" ht="11.25"/>
    <row r="3442" customFormat="1" ht="11.25"/>
    <row r="3443" customFormat="1" ht="11.25"/>
    <row r="3444" customFormat="1" ht="11.25"/>
    <row r="3445" customFormat="1" ht="11.25"/>
    <row r="3446" customFormat="1" ht="11.25"/>
    <row r="3447" customFormat="1" ht="11.25"/>
    <row r="3448" customFormat="1" ht="11.25"/>
    <row r="3449" customFormat="1" ht="11.25"/>
    <row r="3450" customFormat="1" ht="11.25"/>
    <row r="3451" customFormat="1" ht="11.25"/>
    <row r="3452" customFormat="1" ht="11.25"/>
    <row r="3453" customFormat="1" ht="11.25"/>
    <row r="3454" customFormat="1" ht="11.25"/>
    <row r="3455" customFormat="1" ht="11.25"/>
    <row r="3456" customFormat="1" ht="11.25"/>
    <row r="3457" customFormat="1" ht="11.25"/>
    <row r="3458" customFormat="1" ht="11.25"/>
    <row r="3459" customFormat="1" ht="11.25"/>
    <row r="3460" customFormat="1" ht="11.25"/>
    <row r="3461" customFormat="1" ht="11.25"/>
    <row r="3462" customFormat="1" ht="11.25"/>
    <row r="3463" customFormat="1" ht="11.25"/>
    <row r="3464" customFormat="1" ht="11.25"/>
    <row r="3465" customFormat="1" ht="11.25"/>
    <row r="3466" customFormat="1" ht="11.25"/>
    <row r="3467" customFormat="1" ht="11.25"/>
    <row r="3468" customFormat="1" ht="11.25"/>
    <row r="3469" customFormat="1" ht="11.25"/>
    <row r="3470" customFormat="1" ht="11.25"/>
    <row r="3471" customFormat="1" ht="11.25"/>
    <row r="3472" customFormat="1" ht="11.25"/>
    <row r="3473" customFormat="1" ht="11.25"/>
    <row r="3474" customFormat="1" ht="11.25"/>
    <row r="3475" customFormat="1" ht="11.25"/>
    <row r="3476" customFormat="1" ht="11.25"/>
    <row r="3477" customFormat="1" ht="11.25"/>
    <row r="3478" customFormat="1" ht="11.25"/>
    <row r="3479" customFormat="1" ht="11.25"/>
    <row r="3480" customFormat="1" ht="11.25"/>
    <row r="3481" customFormat="1" ht="11.25"/>
    <row r="3482" customFormat="1" ht="11.25"/>
    <row r="3483" customFormat="1" ht="11.25"/>
    <row r="3484" customFormat="1" ht="11.25"/>
    <row r="3485" customFormat="1" ht="11.25"/>
    <row r="3486" customFormat="1" ht="11.25"/>
    <row r="3487" customFormat="1" ht="11.25"/>
    <row r="3488" customFormat="1" ht="11.25"/>
    <row r="3489" customFormat="1" ht="11.25"/>
    <row r="3490" customFormat="1" ht="11.25"/>
    <row r="3491" customFormat="1" ht="11.25"/>
    <row r="3492" customFormat="1" ht="11.25"/>
    <row r="3493" customFormat="1" ht="11.25"/>
    <row r="3494" customFormat="1" ht="11.25"/>
    <row r="3495" customFormat="1" ht="11.25"/>
    <row r="3496" customFormat="1" ht="11.25"/>
    <row r="3497" customFormat="1" ht="11.25"/>
    <row r="3498" customFormat="1" ht="11.25"/>
    <row r="3499" customFormat="1" ht="11.25"/>
    <row r="3500" customFormat="1" ht="11.25"/>
    <row r="3501" customFormat="1" ht="11.25"/>
    <row r="3502" customFormat="1" ht="11.25"/>
    <row r="3503" customFormat="1" ht="11.25"/>
    <row r="3504" customFormat="1" ht="11.25"/>
    <row r="3505" customFormat="1" ht="11.25"/>
    <row r="3506" customFormat="1" ht="11.25"/>
    <row r="3507" customFormat="1" ht="11.25"/>
    <row r="3508" customFormat="1" ht="11.25"/>
    <row r="3509" customFormat="1" ht="11.25"/>
    <row r="3510" customFormat="1" ht="11.25"/>
    <row r="3511" customFormat="1" ht="11.25"/>
    <row r="3512" customFormat="1" ht="11.25"/>
    <row r="3513" customFormat="1" ht="11.25"/>
    <row r="3514" customFormat="1" ht="11.25"/>
    <row r="3515" customFormat="1" ht="11.25"/>
    <row r="3516" customFormat="1" ht="11.25"/>
    <row r="3517" customFormat="1" ht="11.25"/>
    <row r="3518" customFormat="1" ht="11.25"/>
    <row r="3519" customFormat="1" ht="11.25"/>
    <row r="3520" customFormat="1" ht="11.25"/>
    <row r="3521" customFormat="1" ht="11.25"/>
    <row r="3522" customFormat="1" ht="11.25"/>
    <row r="3523" customFormat="1" ht="11.25"/>
    <row r="3524" customFormat="1" ht="11.25"/>
    <row r="3525" customFormat="1" ht="11.25"/>
    <row r="3526" customFormat="1" ht="11.25"/>
    <row r="3527" customFormat="1" ht="11.25"/>
    <row r="3528" customFormat="1" ht="11.25"/>
    <row r="3529" customFormat="1" ht="11.25"/>
    <row r="3530" customFormat="1" ht="11.25"/>
    <row r="3531" customFormat="1" ht="11.25"/>
    <row r="3532" customFormat="1" ht="11.25"/>
    <row r="3533" customFormat="1" ht="11.25"/>
    <row r="3534" customFormat="1" ht="11.25"/>
    <row r="3535" customFormat="1" ht="11.25"/>
    <row r="3536" customFormat="1" ht="11.25"/>
    <row r="3537" customFormat="1" ht="11.25"/>
    <row r="3538" customFormat="1" ht="11.25"/>
    <row r="3539" customFormat="1" ht="11.25"/>
    <row r="3540" customFormat="1" ht="11.25"/>
    <row r="3541" customFormat="1" ht="11.25"/>
    <row r="3542" customFormat="1" ht="11.25"/>
    <row r="3543" customFormat="1" ht="11.25"/>
    <row r="3544" customFormat="1" ht="11.25"/>
    <row r="3545" customFormat="1" ht="11.25"/>
    <row r="3546" customFormat="1" ht="11.25"/>
    <row r="3547" customFormat="1" ht="11.25"/>
    <row r="3548" customFormat="1" ht="11.25"/>
    <row r="3549" customFormat="1" ht="11.25"/>
    <row r="3550" customFormat="1" ht="11.25"/>
    <row r="3551" customFormat="1" ht="11.25"/>
    <row r="3552" customFormat="1" ht="11.25"/>
    <row r="3553" customFormat="1" ht="11.25"/>
    <row r="3554" customFormat="1" ht="11.25"/>
    <row r="3555" customFormat="1" ht="11.25"/>
    <row r="3556" customFormat="1" ht="11.25"/>
    <row r="3557" customFormat="1" ht="11.25"/>
    <row r="3558" customFormat="1" ht="11.25"/>
    <row r="3559" customFormat="1" ht="11.25"/>
    <row r="3560" customFormat="1" ht="11.25"/>
    <row r="3561" customFormat="1" ht="11.25"/>
    <row r="3562" customFormat="1" ht="11.25"/>
    <row r="3563" customFormat="1" ht="11.25"/>
    <row r="3564" customFormat="1" ht="11.25"/>
    <row r="3565" customFormat="1" ht="11.25"/>
    <row r="3566" customFormat="1" ht="11.25"/>
    <row r="3567" customFormat="1" ht="11.25"/>
    <row r="3568" customFormat="1" ht="11.25"/>
    <row r="3569" customFormat="1" ht="11.25"/>
    <row r="3570" customFormat="1" ht="11.25"/>
    <row r="3571" customFormat="1" ht="11.25"/>
    <row r="3572" customFormat="1" ht="11.25"/>
    <row r="3573" customFormat="1" ht="11.25"/>
    <row r="3574" customFormat="1" ht="11.25"/>
    <row r="3575" customFormat="1" ht="11.25"/>
    <row r="3576" customFormat="1" ht="11.25"/>
    <row r="3577" customFormat="1" ht="11.25"/>
    <row r="3578" customFormat="1" ht="11.25"/>
    <row r="3579" customFormat="1" ht="11.25"/>
    <row r="3580" customFormat="1" ht="11.25"/>
    <row r="3581" customFormat="1" ht="11.25"/>
    <row r="3582" customFormat="1" ht="11.25"/>
    <row r="3583" customFormat="1" ht="11.25"/>
    <row r="3584" customFormat="1" ht="11.25"/>
    <row r="3585" customFormat="1" ht="11.25"/>
    <row r="3586" customFormat="1" ht="11.25"/>
    <row r="3587" customFormat="1" ht="11.25"/>
    <row r="3588" customFormat="1" ht="11.25"/>
    <row r="3589" customFormat="1" ht="11.25"/>
    <row r="3590" customFormat="1" ht="11.25"/>
    <row r="3591" customFormat="1" ht="11.25"/>
    <row r="3592" customFormat="1" ht="11.25"/>
    <row r="3593" customFormat="1" ht="11.25"/>
    <row r="3594" customFormat="1" ht="11.25"/>
    <row r="3595" customFormat="1" ht="11.25"/>
    <row r="3596" customFormat="1" ht="11.25"/>
    <row r="3597" customFormat="1" ht="11.25"/>
    <row r="3598" customFormat="1" ht="11.25"/>
    <row r="3599" customFormat="1" ht="11.25"/>
    <row r="3600" customFormat="1" ht="11.25"/>
    <row r="3601" customFormat="1" ht="11.25"/>
    <row r="3602" customFormat="1" ht="11.25"/>
    <row r="3603" customFormat="1" ht="11.25"/>
    <row r="3604" customFormat="1" ht="11.25"/>
    <row r="3605" customFormat="1" ht="11.25"/>
    <row r="3606" customFormat="1" ht="11.25"/>
    <row r="3607" customFormat="1" ht="11.25"/>
    <row r="3608" customFormat="1" ht="11.25"/>
    <row r="3609" customFormat="1" ht="11.25"/>
    <row r="3610" customFormat="1" ht="11.25"/>
    <row r="3611" customFormat="1" ht="11.25"/>
    <row r="3612" customFormat="1" ht="11.25"/>
    <row r="3613" customFormat="1" ht="11.25"/>
    <row r="3614" customFormat="1" ht="11.25"/>
    <row r="3615" customFormat="1" ht="11.25"/>
    <row r="3616" customFormat="1" ht="11.25"/>
    <row r="3617" customFormat="1" ht="11.25"/>
    <row r="3618" customFormat="1" ht="11.25"/>
    <row r="3619" customFormat="1" ht="11.25"/>
    <row r="3620" customFormat="1" ht="11.25"/>
    <row r="3621" customFormat="1" ht="11.25"/>
    <row r="3622" customFormat="1" ht="11.25"/>
    <row r="3623" customFormat="1" ht="11.25"/>
    <row r="3624" customFormat="1" ht="11.25"/>
    <row r="3625" customFormat="1" ht="11.25"/>
    <row r="3626" customFormat="1" ht="11.25"/>
    <row r="3627" customFormat="1" ht="11.25"/>
    <row r="3628" customFormat="1" ht="11.25"/>
    <row r="3629" customFormat="1" ht="11.25"/>
    <row r="3630" customFormat="1" ht="11.25"/>
    <row r="3631" customFormat="1" ht="11.25"/>
    <row r="3632" customFormat="1" ht="11.25"/>
    <row r="3633" customFormat="1" ht="11.25"/>
    <row r="3634" customFormat="1" ht="11.25"/>
    <row r="3635" customFormat="1" ht="11.25"/>
    <row r="3636" customFormat="1" ht="11.25"/>
    <row r="3637" customFormat="1" ht="11.25"/>
    <row r="3638" customFormat="1" ht="11.25"/>
    <row r="3639" customFormat="1" ht="11.25"/>
    <row r="3640" customFormat="1" ht="11.25"/>
    <row r="3641" customFormat="1" ht="11.25"/>
    <row r="3642" customFormat="1" ht="11.25"/>
    <row r="3643" customFormat="1" ht="11.25"/>
    <row r="3644" customFormat="1" ht="11.25"/>
    <row r="3645" customFormat="1" ht="11.25"/>
    <row r="3646" customFormat="1" ht="11.25"/>
    <row r="3647" customFormat="1" ht="11.25"/>
    <row r="3648" customFormat="1" ht="11.25"/>
    <row r="3649" customFormat="1" ht="11.25"/>
    <row r="3650" customFormat="1" ht="11.25"/>
    <row r="3651" customFormat="1" ht="11.25"/>
    <row r="3652" customFormat="1" ht="11.25"/>
    <row r="3653" customFormat="1" ht="11.25"/>
    <row r="3654" customFormat="1" ht="11.25"/>
    <row r="3655" customFormat="1" ht="11.25"/>
    <row r="3656" customFormat="1" ht="11.25"/>
    <row r="3657" customFormat="1" ht="11.25"/>
    <row r="3658" customFormat="1" ht="11.25"/>
    <row r="3659" customFormat="1" ht="11.25"/>
    <row r="3660" customFormat="1" ht="11.25"/>
    <row r="3661" customFormat="1" ht="11.25"/>
    <row r="3662" customFormat="1" ht="11.25"/>
    <row r="3663" customFormat="1" ht="11.25"/>
    <row r="3664" customFormat="1" ht="11.25"/>
    <row r="3665" customFormat="1" ht="11.25"/>
    <row r="3666" customFormat="1" ht="11.25"/>
    <row r="3667" customFormat="1" ht="11.25"/>
    <row r="3668" customFormat="1" ht="11.25"/>
    <row r="3669" customFormat="1" ht="11.25"/>
    <row r="3670" customFormat="1" ht="11.25"/>
    <row r="3671" customFormat="1" ht="11.25"/>
    <row r="3672" customFormat="1" ht="11.25"/>
    <row r="3673" customFormat="1" ht="11.25"/>
    <row r="3674" customFormat="1" ht="11.25"/>
    <row r="3675" customFormat="1" ht="11.25"/>
    <row r="3676" customFormat="1" ht="11.25"/>
    <row r="3677" customFormat="1" ht="11.25"/>
    <row r="3678" customFormat="1" ht="11.25"/>
    <row r="3679" customFormat="1" ht="11.25"/>
    <row r="3680" customFormat="1" ht="11.25"/>
    <row r="3681" customFormat="1" ht="11.25"/>
    <row r="3682" customFormat="1" ht="11.25"/>
    <row r="3683" customFormat="1" ht="11.25"/>
    <row r="3684" customFormat="1" ht="11.25"/>
    <row r="3685" customFormat="1" ht="11.25"/>
    <row r="3686" customFormat="1" ht="11.25"/>
    <row r="3687" customFormat="1" ht="11.25"/>
    <row r="3688" customFormat="1" ht="11.25"/>
    <row r="3689" customFormat="1" ht="11.25"/>
    <row r="3690" customFormat="1" ht="11.25"/>
    <row r="3691" customFormat="1" ht="11.25"/>
    <row r="3692" customFormat="1" ht="11.25"/>
    <row r="3693" customFormat="1" ht="11.25"/>
    <row r="3694" customFormat="1" ht="11.25"/>
    <row r="3695" customFormat="1" ht="11.25"/>
    <row r="3696" customFormat="1" ht="11.25"/>
    <row r="3697" customFormat="1" ht="11.25"/>
    <row r="3698" customFormat="1" ht="11.25"/>
    <row r="3699" customFormat="1" ht="11.25"/>
    <row r="3700" customFormat="1" ht="11.25"/>
    <row r="3701" customFormat="1" ht="11.25"/>
    <row r="3702" customFormat="1" ht="11.25"/>
    <row r="3703" customFormat="1" ht="11.25"/>
    <row r="3704" customFormat="1" ht="11.25"/>
    <row r="3705" customFormat="1" ht="11.25"/>
    <row r="3706" customFormat="1" ht="11.25"/>
    <row r="3707" customFormat="1" ht="11.25"/>
    <row r="3708" customFormat="1" ht="11.25"/>
    <row r="3709" customFormat="1" ht="11.25"/>
    <row r="3710" customFormat="1" ht="11.25"/>
    <row r="3711" customFormat="1" ht="11.25"/>
    <row r="3712" customFormat="1" ht="11.25"/>
    <row r="3713" customFormat="1" ht="11.25"/>
    <row r="3714" customFormat="1" ht="11.25"/>
    <row r="3715" customFormat="1" ht="11.25"/>
    <row r="3716" customFormat="1" ht="11.25"/>
    <row r="3717" customFormat="1" ht="11.25"/>
    <row r="3718" customFormat="1" ht="11.25"/>
    <row r="3719" customFormat="1" ht="11.25"/>
    <row r="3720" customFormat="1" ht="11.25"/>
    <row r="3721" customFormat="1" ht="11.25"/>
    <row r="3722" customFormat="1" ht="11.25"/>
    <row r="3723" customFormat="1" ht="11.25"/>
    <row r="3724" customFormat="1" ht="11.25"/>
    <row r="3725" customFormat="1" ht="11.25"/>
    <row r="3726" customFormat="1" ht="11.25"/>
    <row r="3727" customFormat="1" ht="11.25"/>
    <row r="3728" customFormat="1" ht="11.25"/>
    <row r="3729" customFormat="1" ht="11.25"/>
    <row r="3730" customFormat="1" ht="11.25"/>
    <row r="3731" customFormat="1" ht="11.25"/>
    <row r="3732" customFormat="1" ht="11.25"/>
    <row r="3733" customFormat="1" ht="11.25"/>
    <row r="3734" customFormat="1" ht="11.25"/>
    <row r="3735" customFormat="1" ht="11.25"/>
    <row r="3736" customFormat="1" ht="11.25"/>
    <row r="3737" customFormat="1" ht="11.25"/>
    <row r="3738" customFormat="1" ht="11.25"/>
    <row r="3739" customFormat="1" ht="11.25"/>
    <row r="3740" customFormat="1" ht="11.25"/>
    <row r="3741" customFormat="1" ht="11.25"/>
    <row r="3742" customFormat="1" ht="11.25"/>
    <row r="3743" customFormat="1" ht="11.25"/>
    <row r="3744" customFormat="1" ht="11.25"/>
    <row r="3745" customFormat="1" ht="11.25"/>
    <row r="3746" customFormat="1" ht="11.25"/>
    <row r="3747" customFormat="1" ht="11.25"/>
    <row r="3748" customFormat="1" ht="11.25"/>
    <row r="3749" customFormat="1" ht="11.25"/>
    <row r="3750" customFormat="1" ht="11.25"/>
    <row r="3751" customFormat="1" ht="11.25"/>
    <row r="3752" customFormat="1" ht="11.25"/>
    <row r="3753" customFormat="1" ht="11.25"/>
    <row r="3754" customFormat="1" ht="11.25"/>
    <row r="3755" customFormat="1" ht="11.25"/>
    <row r="3756" customFormat="1" ht="11.25"/>
    <row r="3757" customFormat="1" ht="11.25"/>
    <row r="3758" customFormat="1" ht="11.25"/>
    <row r="3759" customFormat="1" ht="11.25"/>
    <row r="3760" customFormat="1" ht="11.25"/>
    <row r="3761" customFormat="1" ht="11.25"/>
    <row r="3762" customFormat="1" ht="11.25"/>
    <row r="3763" customFormat="1" ht="11.25"/>
    <row r="3764" customFormat="1" ht="11.25"/>
    <row r="3765" customFormat="1" ht="11.25"/>
    <row r="3766" customFormat="1" ht="11.25"/>
    <row r="3767" customFormat="1" ht="11.25"/>
    <row r="3768" customFormat="1" ht="11.25"/>
    <row r="3769" customFormat="1" ht="11.25"/>
    <row r="3770" customFormat="1" ht="11.25"/>
    <row r="3771" customFormat="1" ht="11.25"/>
    <row r="3772" customFormat="1" ht="11.25"/>
    <row r="3773" customFormat="1" ht="11.25"/>
    <row r="3774" customFormat="1" ht="11.25"/>
    <row r="3775" customFormat="1" ht="11.25"/>
    <row r="3776" customFormat="1" ht="11.25"/>
    <row r="3777" customFormat="1" ht="11.25"/>
    <row r="3778" customFormat="1" ht="11.25"/>
    <row r="3779" customFormat="1" ht="11.25"/>
    <row r="3780" customFormat="1" ht="11.25"/>
    <row r="3781" customFormat="1" ht="11.25"/>
    <row r="3782" customFormat="1" ht="11.25"/>
    <row r="3783" customFormat="1" ht="11.25"/>
    <row r="3784" customFormat="1" ht="11.25"/>
    <row r="3785" customFormat="1" ht="11.25"/>
    <row r="3786" customFormat="1" ht="11.25"/>
    <row r="3787" customFormat="1" ht="11.25"/>
    <row r="3788" customFormat="1" ht="11.25"/>
    <row r="3789" customFormat="1" ht="11.25"/>
    <row r="3790" customFormat="1" ht="11.25"/>
    <row r="3791" customFormat="1" ht="11.25"/>
    <row r="3792" customFormat="1" ht="11.25"/>
    <row r="3793" customFormat="1" ht="11.25"/>
    <row r="3794" customFormat="1" ht="11.25"/>
    <row r="3795" customFormat="1" ht="11.25"/>
    <row r="3796" customFormat="1" ht="11.25"/>
    <row r="3797" customFormat="1" ht="11.25"/>
    <row r="3798" customFormat="1" ht="11.25"/>
    <row r="3799" customFormat="1" ht="11.25"/>
    <row r="3800" customFormat="1" ht="11.25"/>
    <row r="3801" customFormat="1" ht="11.25"/>
    <row r="3802" customFormat="1" ht="11.25"/>
    <row r="3803" customFormat="1" ht="11.25"/>
    <row r="3804" customFormat="1" ht="11.25"/>
    <row r="3805" customFormat="1" ht="11.25"/>
    <row r="3806" customFormat="1" ht="11.25"/>
    <row r="3807" customFormat="1" ht="11.25"/>
    <row r="3808" customFormat="1" ht="11.25"/>
    <row r="3809" customFormat="1" ht="11.25"/>
    <row r="3810" customFormat="1" ht="11.25"/>
    <row r="3811" customFormat="1" ht="11.25"/>
    <row r="3812" customFormat="1" ht="11.25"/>
    <row r="3813" customFormat="1" ht="11.25"/>
    <row r="3814" customFormat="1" ht="11.25"/>
    <row r="3815" customFormat="1" ht="11.25"/>
    <row r="3816" customFormat="1" ht="11.25"/>
    <row r="3817" customFormat="1" ht="11.25"/>
    <row r="3818" customFormat="1" ht="11.25"/>
    <row r="3819" customFormat="1" ht="11.25"/>
    <row r="3820" customFormat="1" ht="11.25"/>
    <row r="3821" customFormat="1" ht="11.25"/>
    <row r="3822" customFormat="1" ht="11.25"/>
    <row r="3823" customFormat="1" ht="11.25"/>
    <row r="3824" customFormat="1" ht="11.25"/>
    <row r="3825" customFormat="1" ht="11.25"/>
    <row r="3826" customFormat="1" ht="11.25"/>
    <row r="3827" customFormat="1" ht="11.25"/>
    <row r="3828" customFormat="1" ht="11.25"/>
    <row r="3829" customFormat="1" ht="11.25"/>
    <row r="3830" customFormat="1" ht="11.25"/>
    <row r="3831" customFormat="1" ht="11.25"/>
    <row r="3832" customFormat="1" ht="11.25"/>
    <row r="3833" customFormat="1" ht="11.25"/>
    <row r="3834" customFormat="1" ht="11.25"/>
    <row r="3835" customFormat="1" ht="11.25"/>
    <row r="3836" customFormat="1" ht="11.25"/>
    <row r="3837" customFormat="1" ht="11.25"/>
    <row r="3838" customFormat="1" ht="11.25"/>
    <row r="3839" customFormat="1" ht="11.25"/>
    <row r="3840" customFormat="1" ht="11.25"/>
    <row r="3841" customFormat="1" ht="11.25"/>
    <row r="3842" customFormat="1" ht="11.25"/>
    <row r="3843" customFormat="1" ht="11.25"/>
    <row r="3844" customFormat="1" ht="11.25"/>
    <row r="3845" customFormat="1" ht="11.25"/>
    <row r="3846" customFormat="1" ht="11.25"/>
    <row r="3847" customFormat="1" ht="11.25"/>
    <row r="3848" customFormat="1" ht="11.25"/>
    <row r="3849" customFormat="1" ht="11.25"/>
    <row r="3850" customFormat="1" ht="11.25"/>
    <row r="3851" customFormat="1" ht="11.25"/>
    <row r="3852" customFormat="1" ht="11.25"/>
    <row r="3853" customFormat="1" ht="11.25"/>
    <row r="3854" customFormat="1" ht="11.25"/>
    <row r="3855" customFormat="1" ht="11.25"/>
    <row r="3856" customFormat="1" ht="11.25"/>
    <row r="3857" customFormat="1" ht="11.25"/>
    <row r="3858" customFormat="1" ht="11.25"/>
    <row r="3859" customFormat="1" ht="11.25"/>
    <row r="3860" customFormat="1" ht="11.25"/>
    <row r="3861" customFormat="1" ht="11.25"/>
    <row r="3862" customFormat="1" ht="11.25"/>
    <row r="3863" customFormat="1" ht="11.25"/>
    <row r="3864" customFormat="1" ht="11.25"/>
    <row r="3865" customFormat="1" ht="11.25"/>
    <row r="3866" customFormat="1" ht="11.25"/>
    <row r="3867" customFormat="1" ht="11.25"/>
    <row r="3868" customFormat="1" ht="11.25"/>
    <row r="3869" customFormat="1" ht="11.25"/>
    <row r="3870" customFormat="1" ht="11.25"/>
    <row r="3871" customFormat="1" ht="11.25"/>
    <row r="3872" customFormat="1" ht="11.25"/>
    <row r="3873" customFormat="1" ht="11.25"/>
    <row r="3874" customFormat="1" ht="11.25"/>
    <row r="3875" customFormat="1" ht="11.25"/>
    <row r="3876" customFormat="1" ht="11.25"/>
    <row r="3877" customFormat="1" ht="11.25"/>
    <row r="3878" customFormat="1" ht="11.25"/>
    <row r="3879" customFormat="1" ht="11.25"/>
    <row r="3880" customFormat="1" ht="11.25"/>
    <row r="3881" customFormat="1" ht="11.25"/>
    <row r="3882" customFormat="1" ht="11.25"/>
    <row r="3883" customFormat="1" ht="11.25"/>
    <row r="3884" customFormat="1" ht="11.25"/>
    <row r="3885" customFormat="1" ht="11.25"/>
    <row r="3886" customFormat="1" ht="11.25"/>
    <row r="3887" customFormat="1" ht="11.25"/>
    <row r="3888" customFormat="1" ht="11.25"/>
    <row r="3889" customFormat="1" ht="11.25"/>
    <row r="3890" customFormat="1" ht="11.25"/>
    <row r="3891" customFormat="1" ht="11.25"/>
    <row r="3892" customFormat="1" ht="11.25"/>
    <row r="3893" customFormat="1" ht="11.25"/>
    <row r="3894" customFormat="1" ht="11.25"/>
    <row r="3895" customFormat="1" ht="11.25"/>
    <row r="3896" customFormat="1" ht="11.25"/>
    <row r="3897" customFormat="1" ht="11.25"/>
    <row r="3898" customFormat="1" ht="11.25"/>
    <row r="3899" customFormat="1" ht="11.25"/>
    <row r="3900" customFormat="1" ht="11.25"/>
    <row r="3901" customFormat="1" ht="11.25"/>
    <row r="3902" customFormat="1" ht="11.25"/>
    <row r="3903" customFormat="1" ht="11.25"/>
    <row r="3904" customFormat="1" ht="11.25"/>
    <row r="3905" customFormat="1" ht="11.25"/>
    <row r="3906" customFormat="1" ht="11.25"/>
    <row r="3907" customFormat="1" ht="11.25"/>
    <row r="3908" customFormat="1" ht="11.25"/>
    <row r="3909" customFormat="1" ht="11.25"/>
    <row r="3910" customFormat="1" ht="11.25"/>
    <row r="3911" customFormat="1" ht="11.25"/>
    <row r="3912" customFormat="1" ht="11.25"/>
    <row r="3913" customFormat="1" ht="11.25"/>
    <row r="3914" customFormat="1" ht="11.25"/>
    <row r="3915" customFormat="1" ht="11.25"/>
    <row r="3916" customFormat="1" ht="11.25"/>
    <row r="3917" customFormat="1" ht="11.25"/>
    <row r="3918" customFormat="1" ht="11.25"/>
    <row r="3919" customFormat="1" ht="11.25"/>
    <row r="3920" customFormat="1" ht="11.25"/>
    <row r="3921" customFormat="1" ht="11.25"/>
    <row r="3922" customFormat="1" ht="11.25"/>
    <row r="3923" customFormat="1" ht="11.25"/>
    <row r="3924" customFormat="1" ht="11.25"/>
    <row r="3925" customFormat="1" ht="11.25"/>
    <row r="3926" customFormat="1" ht="11.25"/>
    <row r="3927" customFormat="1" ht="11.25"/>
    <row r="3928" customFormat="1" ht="11.25"/>
    <row r="3929" customFormat="1" ht="11.25"/>
    <row r="3930" customFormat="1" ht="11.25"/>
    <row r="3931" customFormat="1" ht="11.25"/>
    <row r="3932" customFormat="1" ht="11.25"/>
    <row r="3933" customFormat="1" ht="11.25"/>
    <row r="3934" customFormat="1" ht="11.25"/>
    <row r="3935" customFormat="1" ht="11.25"/>
    <row r="3936" customFormat="1" ht="11.25"/>
    <row r="3937" customFormat="1" ht="11.25"/>
    <row r="3938" customFormat="1" ht="11.25"/>
    <row r="3939" customFormat="1" ht="11.25"/>
    <row r="3940" customFormat="1" ht="11.25"/>
    <row r="3941" customFormat="1" ht="11.25"/>
    <row r="3942" customFormat="1" ht="11.25"/>
    <row r="3943" customFormat="1" ht="11.25"/>
    <row r="3944" customFormat="1" ht="11.25"/>
    <row r="3945" customFormat="1" ht="11.25"/>
    <row r="3946" customFormat="1" ht="11.25"/>
    <row r="3947" customFormat="1" ht="11.25"/>
    <row r="3948" customFormat="1" ht="11.25"/>
    <row r="3949" customFormat="1" ht="11.25"/>
    <row r="3950" customFormat="1" ht="11.25"/>
    <row r="3951" customFormat="1" ht="11.25"/>
    <row r="3952" customFormat="1" ht="11.25"/>
    <row r="3953" customFormat="1" ht="11.25"/>
    <row r="3954" customFormat="1" ht="11.25"/>
    <row r="3955" customFormat="1" ht="11.25"/>
    <row r="3956" customFormat="1" ht="11.25"/>
    <row r="3957" customFormat="1" ht="11.25"/>
    <row r="3958" customFormat="1" ht="11.25"/>
    <row r="3959" customFormat="1" ht="11.25"/>
    <row r="3960" customFormat="1" ht="11.25"/>
    <row r="3961" customFormat="1" ht="11.25"/>
    <row r="3962" customFormat="1" ht="11.25"/>
    <row r="3963" customFormat="1" ht="11.25"/>
    <row r="3964" customFormat="1" ht="11.25"/>
    <row r="3965" customFormat="1" ht="11.25"/>
    <row r="3966" customFormat="1" ht="11.25"/>
    <row r="3967" customFormat="1" ht="11.25"/>
    <row r="3968" customFormat="1" ht="11.25"/>
    <row r="3969" customFormat="1" ht="11.25"/>
    <row r="3970" customFormat="1" ht="11.25"/>
    <row r="3971" customFormat="1" ht="11.25"/>
    <row r="3972" customFormat="1" ht="11.25"/>
    <row r="3973" customFormat="1" ht="11.25"/>
    <row r="3974" customFormat="1" ht="11.25"/>
    <row r="3975" customFormat="1" ht="11.25"/>
    <row r="3976" customFormat="1" ht="11.25"/>
    <row r="3977" customFormat="1" ht="11.25"/>
    <row r="3978" customFormat="1" ht="11.25"/>
    <row r="3979" customFormat="1" ht="11.25"/>
    <row r="3980" customFormat="1" ht="11.25"/>
    <row r="3981" customFormat="1" ht="11.25"/>
    <row r="3982" customFormat="1" ht="11.25"/>
    <row r="3983" customFormat="1" ht="11.25"/>
    <row r="3984" customFormat="1" ht="11.25"/>
    <row r="3985" customFormat="1" ht="11.25"/>
    <row r="3986" customFormat="1" ht="11.25"/>
    <row r="3987" customFormat="1" ht="11.25"/>
    <row r="3988" customFormat="1" ht="11.25"/>
    <row r="3989" customFormat="1" ht="11.25"/>
    <row r="3990" customFormat="1" ht="11.25"/>
    <row r="3991" customFormat="1" ht="11.25"/>
    <row r="3992" customFormat="1" ht="11.25"/>
    <row r="3993" customFormat="1" ht="11.25"/>
    <row r="3994" customFormat="1" ht="11.25"/>
    <row r="3995" customFormat="1" ht="11.25"/>
    <row r="3996" customFormat="1" ht="11.25"/>
    <row r="3997" customFormat="1" ht="11.25"/>
    <row r="3998" customFormat="1" ht="11.25"/>
    <row r="3999" customFormat="1" ht="11.25"/>
    <row r="4000" customFormat="1" ht="11.25"/>
    <row r="4001" customFormat="1" ht="11.25"/>
    <row r="4002" customFormat="1" ht="11.25"/>
    <row r="4003" customFormat="1" ht="11.25"/>
    <row r="4004" customFormat="1" ht="11.25"/>
    <row r="4005" customFormat="1" ht="11.25"/>
    <row r="4006" customFormat="1" ht="11.25"/>
    <row r="4007" customFormat="1" ht="11.25"/>
    <row r="4008" customFormat="1" ht="11.25"/>
    <row r="4009" customFormat="1" ht="11.25"/>
    <row r="4010" customFormat="1" ht="11.25"/>
    <row r="4011" customFormat="1" ht="11.25"/>
    <row r="4012" customFormat="1" ht="11.25"/>
    <row r="4013" customFormat="1" ht="11.25"/>
    <row r="4014" customFormat="1" ht="11.25"/>
    <row r="4015" customFormat="1" ht="11.25"/>
    <row r="4016" customFormat="1" ht="11.25"/>
    <row r="4017" customFormat="1" ht="11.25"/>
    <row r="4018" customFormat="1" ht="11.25"/>
    <row r="4019" customFormat="1" ht="11.25"/>
    <row r="4020" customFormat="1" ht="11.25"/>
    <row r="4021" customFormat="1" ht="11.25"/>
    <row r="4022" customFormat="1" ht="11.25"/>
    <row r="4023" customFormat="1" ht="11.25"/>
    <row r="4024" customFormat="1" ht="11.25"/>
    <row r="4025" customFormat="1" ht="11.25"/>
    <row r="4026" customFormat="1" ht="11.25"/>
    <row r="4027" customFormat="1" ht="11.25"/>
    <row r="4028" customFormat="1" ht="11.25"/>
    <row r="4029" customFormat="1" ht="11.25"/>
    <row r="4030" customFormat="1" ht="11.25"/>
    <row r="4031" customFormat="1" ht="11.25"/>
    <row r="4032" customFormat="1" ht="11.25"/>
    <row r="4033" customFormat="1" ht="11.25"/>
    <row r="4034" customFormat="1" ht="11.25"/>
    <row r="4035" customFormat="1" ht="11.25"/>
    <row r="4036" customFormat="1" ht="11.25"/>
    <row r="4037" customFormat="1" ht="11.25"/>
    <row r="4038" customFormat="1" ht="11.25"/>
    <row r="4039" customFormat="1" ht="11.25"/>
    <row r="4040" customFormat="1" ht="11.25"/>
    <row r="4041" customFormat="1" ht="11.25"/>
    <row r="4042" customFormat="1" ht="11.25"/>
    <row r="4043" customFormat="1" ht="11.25"/>
    <row r="4044" customFormat="1" ht="11.25"/>
    <row r="4045" customFormat="1" ht="11.25"/>
    <row r="4046" customFormat="1" ht="11.25"/>
    <row r="4047" customFormat="1" ht="11.25"/>
    <row r="4048" customFormat="1" ht="11.25"/>
    <row r="4049" customFormat="1" ht="11.25"/>
    <row r="4050" customFormat="1" ht="11.25"/>
    <row r="4051" customFormat="1" ht="11.25"/>
    <row r="4052" customFormat="1" ht="11.25"/>
    <row r="4053" customFormat="1" ht="11.25"/>
    <row r="4054" customFormat="1" ht="11.25"/>
    <row r="4055" customFormat="1" ht="11.25"/>
    <row r="4056" customFormat="1" ht="11.25"/>
    <row r="4057" customFormat="1" ht="11.25"/>
    <row r="4058" customFormat="1" ht="11.25"/>
    <row r="4059" customFormat="1" ht="11.25"/>
    <row r="4060" customFormat="1" ht="11.25"/>
    <row r="4061" customFormat="1" ht="11.25"/>
    <row r="4062" customFormat="1" ht="11.25"/>
    <row r="4063" customFormat="1" ht="11.25"/>
    <row r="4064" customFormat="1" ht="11.25"/>
    <row r="4065" customFormat="1" ht="11.25"/>
    <row r="4066" customFormat="1" ht="11.25"/>
    <row r="4067" customFormat="1" ht="11.25"/>
    <row r="4068" customFormat="1" ht="11.25"/>
    <row r="4069" customFormat="1" ht="11.25"/>
    <row r="4070" customFormat="1" ht="11.25"/>
    <row r="4071" customFormat="1" ht="11.25"/>
    <row r="4072" customFormat="1" ht="11.25"/>
    <row r="4073" customFormat="1" ht="11.25"/>
    <row r="4074" customFormat="1" ht="11.25"/>
    <row r="4075" customFormat="1" ht="11.25"/>
    <row r="4076" customFormat="1" ht="11.25"/>
    <row r="4077" customFormat="1" ht="11.25"/>
    <row r="4078" customFormat="1" ht="11.25"/>
    <row r="4079" customFormat="1" ht="11.25"/>
    <row r="4080" customFormat="1" ht="11.25"/>
    <row r="4081" customFormat="1" ht="11.25"/>
    <row r="4082" customFormat="1" ht="11.25"/>
    <row r="4083" customFormat="1" ht="11.25"/>
    <row r="4084" customFormat="1" ht="11.25"/>
    <row r="4085" customFormat="1" ht="11.25"/>
    <row r="4086" customFormat="1" ht="11.25"/>
    <row r="4087" customFormat="1" ht="11.25"/>
    <row r="4088" customFormat="1" ht="11.25"/>
    <row r="4089" customFormat="1" ht="11.25"/>
    <row r="4090" customFormat="1" ht="11.25"/>
    <row r="4091" customFormat="1" ht="11.25"/>
    <row r="4092" customFormat="1" ht="11.25"/>
    <row r="4093" customFormat="1" ht="11.25"/>
    <row r="4094" customFormat="1" ht="11.25"/>
    <row r="4095" customFormat="1" ht="11.25"/>
    <row r="4096" customFormat="1" ht="11.25"/>
    <row r="4097" customFormat="1" ht="11.25"/>
    <row r="4098" customFormat="1" ht="11.25"/>
    <row r="4099" customFormat="1" ht="11.25"/>
    <row r="4100" customFormat="1" ht="11.25"/>
    <row r="4101" customFormat="1" ht="11.25"/>
    <row r="4102" customFormat="1" ht="11.25"/>
    <row r="4103" customFormat="1" ht="11.25"/>
    <row r="4104" customFormat="1" ht="11.25"/>
    <row r="4105" customFormat="1" ht="11.25"/>
    <row r="4106" customFormat="1" ht="11.25"/>
    <row r="4107" customFormat="1" ht="11.25"/>
    <row r="4108" customFormat="1" ht="11.25"/>
    <row r="4109" customFormat="1" ht="11.25"/>
    <row r="4110" customFormat="1" ht="11.25"/>
    <row r="4111" customFormat="1" ht="11.25"/>
    <row r="4112" customFormat="1" ht="11.25"/>
    <row r="4113" customFormat="1" ht="11.25"/>
    <row r="4114" customFormat="1" ht="11.25"/>
    <row r="4115" customFormat="1" ht="11.25"/>
    <row r="4116" customFormat="1" ht="11.25"/>
    <row r="4117" customFormat="1" ht="11.25"/>
    <row r="4118" customFormat="1" ht="11.25"/>
    <row r="4119" customFormat="1" ht="11.25"/>
    <row r="4120" customFormat="1" ht="11.25"/>
    <row r="4121" customFormat="1" ht="11.25"/>
    <row r="4122" customFormat="1" ht="11.25"/>
    <row r="4123" customFormat="1" ht="11.25"/>
    <row r="4124" customFormat="1" ht="11.25"/>
    <row r="4125" customFormat="1" ht="11.25"/>
    <row r="4126" customFormat="1" ht="11.25"/>
    <row r="4127" customFormat="1" ht="11.25"/>
    <row r="4128" customFormat="1" ht="11.25"/>
    <row r="4129" customFormat="1" ht="11.25"/>
    <row r="4130" customFormat="1" ht="11.25"/>
    <row r="4131" customFormat="1" ht="11.25"/>
    <row r="4132" customFormat="1" ht="11.25"/>
    <row r="4133" customFormat="1" ht="11.25"/>
    <row r="4134" customFormat="1" ht="11.25"/>
    <row r="4135" customFormat="1" ht="11.25"/>
    <row r="4136" customFormat="1" ht="11.25"/>
    <row r="4137" customFormat="1" ht="11.25"/>
    <row r="4138" customFormat="1" ht="11.25"/>
    <row r="4139" customFormat="1" ht="11.25"/>
    <row r="4140" customFormat="1" ht="11.25"/>
    <row r="4141" customFormat="1" ht="11.25"/>
    <row r="4142" customFormat="1" ht="11.25"/>
    <row r="4143" customFormat="1" ht="11.25"/>
    <row r="4144" customFormat="1" ht="11.25"/>
    <row r="4145" customFormat="1" ht="11.25"/>
    <row r="4146" customFormat="1" ht="11.25"/>
    <row r="4147" customFormat="1" ht="11.25"/>
    <row r="4148" customFormat="1" ht="11.25"/>
    <row r="4149" customFormat="1" ht="11.25"/>
    <row r="4150" customFormat="1" ht="11.25"/>
    <row r="4151" customFormat="1" ht="11.25"/>
    <row r="4152" customFormat="1" ht="11.25"/>
    <row r="4153" customFormat="1" ht="11.25"/>
    <row r="4154" customFormat="1" ht="11.25"/>
    <row r="4155" customFormat="1" ht="11.25"/>
    <row r="4156" customFormat="1" ht="11.25"/>
    <row r="4157" customFormat="1" ht="11.25"/>
    <row r="4158" customFormat="1" ht="11.25"/>
    <row r="4159" customFormat="1" ht="11.25"/>
    <row r="4160" customFormat="1" ht="11.25"/>
    <row r="4161" customFormat="1" ht="11.25"/>
    <row r="4162" customFormat="1" ht="11.25"/>
    <row r="4163" customFormat="1" ht="11.25"/>
    <row r="4164" customFormat="1" ht="11.25"/>
    <row r="4165" customFormat="1" ht="11.25"/>
    <row r="4166" customFormat="1" ht="11.25"/>
    <row r="4167" customFormat="1" ht="11.25"/>
    <row r="4168" customFormat="1" ht="11.25"/>
    <row r="4169" customFormat="1" ht="11.25"/>
    <row r="4170" customFormat="1" ht="11.25"/>
    <row r="4171" customFormat="1" ht="11.25"/>
    <row r="4172" customFormat="1" ht="11.25"/>
    <row r="4173" customFormat="1" ht="11.25"/>
    <row r="4174" customFormat="1" ht="11.25"/>
    <row r="4175" customFormat="1" ht="11.25"/>
    <row r="4176" customFormat="1" ht="11.25"/>
    <row r="4177" customFormat="1" ht="11.25"/>
    <row r="4178" customFormat="1" ht="11.25"/>
    <row r="4179" customFormat="1" ht="11.25"/>
    <row r="4180" customFormat="1" ht="11.25"/>
    <row r="4181" customFormat="1" ht="11.25"/>
    <row r="4182" customFormat="1" ht="11.25"/>
    <row r="4183" customFormat="1" ht="11.25"/>
    <row r="4184" customFormat="1" ht="11.25"/>
    <row r="4185" customFormat="1" ht="11.25"/>
    <row r="4186" customFormat="1" ht="11.25"/>
    <row r="4187" customFormat="1" ht="11.25"/>
    <row r="4188" customFormat="1" ht="11.25"/>
    <row r="4189" customFormat="1" ht="11.25"/>
    <row r="4190" customFormat="1" ht="11.25"/>
    <row r="4191" customFormat="1" ht="11.25"/>
    <row r="4192" customFormat="1" ht="11.25"/>
    <row r="4193" customFormat="1" ht="11.25"/>
    <row r="4194" customFormat="1" ht="11.25"/>
    <row r="4195" customFormat="1" ht="11.25"/>
    <row r="4196" customFormat="1" ht="11.25"/>
    <row r="4197" customFormat="1" ht="11.25"/>
    <row r="4198" customFormat="1" ht="11.25"/>
    <row r="4199" customFormat="1" ht="11.25"/>
    <row r="4200" customFormat="1" ht="11.25"/>
    <row r="4201" customFormat="1" ht="11.25"/>
    <row r="4202" customFormat="1" ht="11.25"/>
    <row r="4203" customFormat="1" ht="11.25"/>
    <row r="4204" customFormat="1" ht="11.25"/>
    <row r="4205" customFormat="1" ht="11.25"/>
    <row r="4206" customFormat="1" ht="11.25"/>
    <row r="4207" customFormat="1" ht="11.25"/>
    <row r="4208" customFormat="1" ht="11.25"/>
    <row r="4209" customFormat="1" ht="11.25"/>
    <row r="4210" customFormat="1" ht="11.25"/>
    <row r="4211" customFormat="1" ht="11.25"/>
    <row r="4212" customFormat="1" ht="11.25"/>
    <row r="4213" customFormat="1" ht="11.25"/>
    <row r="4214" customFormat="1" ht="11.25"/>
    <row r="4215" customFormat="1" ht="11.25"/>
    <row r="4216" customFormat="1" ht="11.25"/>
    <row r="4217" customFormat="1" ht="11.25"/>
    <row r="4218" customFormat="1" ht="11.25"/>
    <row r="4219" customFormat="1" ht="11.25"/>
    <row r="4220" customFormat="1" ht="11.25"/>
    <row r="4221" customFormat="1" ht="11.25"/>
    <row r="4222" customFormat="1" ht="11.25"/>
    <row r="4223" customFormat="1" ht="11.25"/>
    <row r="4224" customFormat="1" ht="11.25"/>
    <row r="4225" customFormat="1" ht="11.25"/>
    <row r="4226" customFormat="1" ht="11.25"/>
    <row r="4227" customFormat="1" ht="11.25"/>
    <row r="4228" customFormat="1" ht="11.25"/>
    <row r="4229" customFormat="1" ht="11.25"/>
    <row r="4230" customFormat="1" ht="11.25"/>
    <row r="4231" customFormat="1" ht="11.25"/>
    <row r="4232" customFormat="1" ht="11.25"/>
    <row r="4233" customFormat="1" ht="11.25"/>
    <row r="4234" customFormat="1" ht="11.25"/>
    <row r="4235" customFormat="1" ht="11.25"/>
    <row r="4236" customFormat="1" ht="11.25"/>
    <row r="4237" customFormat="1" ht="11.25"/>
    <row r="4238" customFormat="1" ht="11.25"/>
    <row r="4239" customFormat="1" ht="11.25"/>
    <row r="4240" customFormat="1" ht="11.25"/>
    <row r="4241" customFormat="1" ht="11.25"/>
    <row r="4242" customFormat="1" ht="11.25"/>
    <row r="4243" customFormat="1" ht="11.25"/>
    <row r="4244" customFormat="1" ht="11.25"/>
    <row r="4245" customFormat="1" ht="11.25"/>
    <row r="4246" customFormat="1" ht="11.25"/>
    <row r="4247" customFormat="1" ht="11.25"/>
    <row r="4248" customFormat="1" ht="11.25"/>
    <row r="4249" customFormat="1" ht="11.25"/>
    <row r="4250" customFormat="1" ht="11.25"/>
    <row r="4251" customFormat="1" ht="11.25"/>
    <row r="4252" customFormat="1" ht="11.25"/>
    <row r="4253" customFormat="1" ht="11.25"/>
    <row r="4254" customFormat="1" ht="11.25"/>
    <row r="4255" customFormat="1" ht="11.25"/>
    <row r="4256" customFormat="1" ht="11.25"/>
    <row r="4257" customFormat="1" ht="11.25"/>
    <row r="4258" customFormat="1" ht="11.25"/>
    <row r="4259" customFormat="1" ht="11.25"/>
    <row r="4260" customFormat="1" ht="11.25"/>
    <row r="4261" customFormat="1" ht="11.25"/>
    <row r="4262" customFormat="1" ht="11.25"/>
    <row r="4263" customFormat="1" ht="11.25"/>
    <row r="4264" customFormat="1" ht="11.25"/>
    <row r="4265" customFormat="1" ht="11.25"/>
    <row r="4266" customFormat="1" ht="11.25"/>
    <row r="4267" customFormat="1" ht="11.25"/>
    <row r="4268" customFormat="1" ht="11.25"/>
    <row r="4269" customFormat="1" ht="11.25"/>
    <row r="4270" customFormat="1" ht="11.25"/>
    <row r="4271" customFormat="1" ht="11.25"/>
    <row r="4272" customFormat="1" ht="11.25"/>
    <row r="4273" customFormat="1" ht="11.25"/>
    <row r="4274" customFormat="1" ht="11.25"/>
    <row r="4275" customFormat="1" ht="11.25"/>
    <row r="4276" customFormat="1" ht="11.25"/>
    <row r="4277" customFormat="1" ht="11.25"/>
    <row r="4278" customFormat="1" ht="11.25"/>
    <row r="4279" customFormat="1" ht="11.25"/>
    <row r="4280" customFormat="1" ht="11.25"/>
    <row r="4281" customFormat="1" ht="11.25"/>
    <row r="4282" customFormat="1" ht="11.25"/>
    <row r="4283" customFormat="1" ht="11.25"/>
    <row r="4284" customFormat="1" ht="11.25"/>
    <row r="4285" customFormat="1" ht="11.25"/>
    <row r="4286" customFormat="1" ht="11.25"/>
    <row r="4287" customFormat="1" ht="11.25"/>
    <row r="4288" customFormat="1" ht="11.25"/>
    <row r="4289" customFormat="1" ht="11.25"/>
    <row r="4290" customFormat="1" ht="11.25"/>
    <row r="4291" customFormat="1" ht="11.25"/>
    <row r="4292" customFormat="1" ht="11.25"/>
    <row r="4293" customFormat="1" ht="11.25"/>
    <row r="4294" customFormat="1" ht="11.25"/>
    <row r="4295" customFormat="1" ht="11.25"/>
    <row r="4296" customFormat="1" ht="11.25"/>
    <row r="4297" customFormat="1" ht="11.25"/>
    <row r="4298" customFormat="1" ht="11.25"/>
    <row r="4299" customFormat="1" ht="11.25"/>
    <row r="4300" customFormat="1" ht="11.25"/>
    <row r="4301" customFormat="1" ht="11.25"/>
    <row r="4302" customFormat="1" ht="11.25"/>
    <row r="4303" customFormat="1" ht="11.25"/>
    <row r="4304" customFormat="1" ht="11.25"/>
    <row r="4305" customFormat="1" ht="11.25"/>
    <row r="4306" customFormat="1" ht="11.25"/>
    <row r="4307" customFormat="1" ht="11.25"/>
    <row r="4308" customFormat="1" ht="11.25"/>
    <row r="4309" customFormat="1" ht="11.25"/>
    <row r="4310" customFormat="1" ht="11.25"/>
    <row r="4311" customFormat="1" ht="11.25"/>
    <row r="4312" customFormat="1" ht="11.25"/>
    <row r="4313" customFormat="1" ht="11.25"/>
    <row r="4314" customFormat="1" ht="11.25"/>
    <row r="4315" customFormat="1" ht="11.25"/>
    <row r="4316" customFormat="1" ht="11.25"/>
    <row r="4317" customFormat="1" ht="11.25"/>
    <row r="4318" customFormat="1" ht="11.25"/>
    <row r="4319" customFormat="1" ht="11.25"/>
    <row r="4320" customFormat="1" ht="11.25"/>
    <row r="4321" customFormat="1" ht="11.25"/>
    <row r="4322" customFormat="1" ht="11.25"/>
    <row r="4323" customFormat="1" ht="11.25"/>
    <row r="4324" customFormat="1" ht="11.25"/>
    <row r="4325" customFormat="1" ht="11.25"/>
    <row r="4326" customFormat="1" ht="11.25"/>
    <row r="4327" customFormat="1" ht="11.25"/>
    <row r="4328" customFormat="1" ht="11.25"/>
    <row r="4329" customFormat="1" ht="11.25"/>
    <row r="4330" customFormat="1" ht="11.25"/>
    <row r="4331" customFormat="1" ht="11.25"/>
    <row r="4332" customFormat="1" ht="11.25"/>
    <row r="4333" customFormat="1" ht="11.25"/>
    <row r="4334" customFormat="1" ht="11.25"/>
    <row r="4335" customFormat="1" ht="11.25"/>
    <row r="4336" customFormat="1" ht="11.25"/>
    <row r="4337" customFormat="1" ht="11.25"/>
    <row r="4338" customFormat="1" ht="11.25"/>
    <row r="4339" customFormat="1" ht="11.25"/>
    <row r="4340" customFormat="1" ht="11.25"/>
    <row r="4341" customFormat="1" ht="11.25"/>
    <row r="4342" customFormat="1" ht="11.25"/>
    <row r="4343" customFormat="1" ht="11.25"/>
    <row r="4344" customFormat="1" ht="11.25"/>
    <row r="4345" customFormat="1" ht="11.25"/>
    <row r="4346" customFormat="1" ht="11.25"/>
    <row r="4347" customFormat="1" ht="11.25"/>
    <row r="4348" customFormat="1" ht="11.25"/>
    <row r="4349" customFormat="1" ht="11.25"/>
    <row r="4350" customFormat="1" ht="11.25"/>
    <row r="4351" customFormat="1" ht="11.25"/>
    <row r="4352" customFormat="1" ht="11.25"/>
    <row r="4353" customFormat="1" ht="11.25"/>
    <row r="4354" customFormat="1" ht="11.25"/>
    <row r="4355" customFormat="1" ht="11.25"/>
    <row r="4356" customFormat="1" ht="11.25"/>
    <row r="4357" customFormat="1" ht="11.25"/>
    <row r="4358" customFormat="1" ht="11.25"/>
    <row r="4359" customFormat="1" ht="11.25"/>
    <row r="4360" customFormat="1" ht="11.25"/>
    <row r="4361" customFormat="1" ht="11.25"/>
    <row r="4362" customFormat="1" ht="11.25"/>
    <row r="4363" customFormat="1" ht="11.25"/>
    <row r="4364" customFormat="1" ht="11.25"/>
    <row r="4365" customFormat="1" ht="11.25"/>
    <row r="4366" customFormat="1" ht="11.25"/>
    <row r="4367" customFormat="1" ht="11.25"/>
    <row r="4368" customFormat="1" ht="11.25"/>
    <row r="4369" customFormat="1" ht="11.25"/>
    <row r="4370" customFormat="1" ht="11.25"/>
    <row r="4371" customFormat="1" ht="11.25"/>
    <row r="4372" customFormat="1" ht="11.25"/>
    <row r="4373" customFormat="1" ht="11.25"/>
    <row r="4374" customFormat="1" ht="11.25"/>
    <row r="4375" customFormat="1" ht="11.25"/>
    <row r="4376" customFormat="1" ht="11.25"/>
    <row r="4377" customFormat="1" ht="11.25"/>
    <row r="4378" customFormat="1" ht="11.25"/>
    <row r="4379" customFormat="1" ht="11.25"/>
    <row r="4380" customFormat="1" ht="11.25"/>
    <row r="4381" customFormat="1" ht="11.25"/>
    <row r="4382" customFormat="1" ht="11.25"/>
    <row r="4383" customFormat="1" ht="11.25"/>
    <row r="4384" customFormat="1" ht="11.25"/>
    <row r="4385" customFormat="1" ht="11.25"/>
    <row r="4386" customFormat="1" ht="11.25"/>
    <row r="4387" customFormat="1" ht="11.25"/>
    <row r="4388" customFormat="1" ht="11.25"/>
    <row r="4389" customFormat="1" ht="11.25"/>
    <row r="4390" customFormat="1" ht="11.25"/>
    <row r="4391" customFormat="1" ht="11.25"/>
    <row r="4392" customFormat="1" ht="11.25"/>
    <row r="4393" customFormat="1" ht="11.25"/>
    <row r="4394" customFormat="1" ht="11.25"/>
    <row r="4395" customFormat="1" ht="11.25"/>
    <row r="4396" customFormat="1" ht="11.25"/>
    <row r="4397" customFormat="1" ht="11.25"/>
    <row r="4398" customFormat="1" ht="11.25"/>
    <row r="4399" customFormat="1" ht="11.25"/>
    <row r="4400" customFormat="1" ht="11.25"/>
    <row r="4401" customFormat="1" ht="11.25"/>
    <row r="4402" customFormat="1" ht="11.25"/>
    <row r="4403" customFormat="1" ht="11.25"/>
    <row r="4404" customFormat="1" ht="11.25"/>
    <row r="4405" customFormat="1" ht="11.25"/>
    <row r="4406" customFormat="1" ht="11.25"/>
    <row r="4407" customFormat="1" ht="11.25"/>
    <row r="4408" customFormat="1" ht="11.25"/>
    <row r="4409" customFormat="1" ht="11.25"/>
    <row r="4410" customFormat="1" ht="11.25"/>
    <row r="4411" customFormat="1" ht="11.25"/>
    <row r="4412" customFormat="1" ht="11.25"/>
    <row r="4413" customFormat="1" ht="11.25"/>
    <row r="4414" customFormat="1" ht="11.25"/>
    <row r="4415" customFormat="1" ht="11.25"/>
    <row r="4416" customFormat="1" ht="11.25"/>
    <row r="4417" customFormat="1" ht="11.25"/>
    <row r="4418" customFormat="1" ht="11.25"/>
    <row r="4419" customFormat="1" ht="11.25"/>
    <row r="4420" customFormat="1" ht="11.25"/>
    <row r="4421" customFormat="1" ht="11.25"/>
    <row r="4422" customFormat="1" ht="11.25"/>
    <row r="4423" customFormat="1" ht="11.25"/>
    <row r="4424" customFormat="1" ht="11.25"/>
    <row r="4425" customFormat="1" ht="11.25"/>
    <row r="4426" customFormat="1" ht="11.25"/>
    <row r="4427" customFormat="1" ht="11.25"/>
    <row r="4428" customFormat="1" ht="11.25"/>
    <row r="4429" customFormat="1" ht="11.25"/>
    <row r="4430" customFormat="1" ht="11.25"/>
    <row r="4431" customFormat="1" ht="11.25"/>
    <row r="4432" customFormat="1" ht="11.25"/>
    <row r="4433" customFormat="1" ht="11.25"/>
    <row r="4434" customFormat="1" ht="11.25"/>
    <row r="4435" customFormat="1" ht="11.25"/>
    <row r="4436" customFormat="1" ht="11.25"/>
    <row r="4437" customFormat="1" ht="11.25"/>
    <row r="4438" customFormat="1" ht="11.25"/>
    <row r="4439" customFormat="1" ht="11.25"/>
    <row r="4440" customFormat="1" ht="11.25"/>
    <row r="4441" customFormat="1" ht="11.25"/>
    <row r="4442" customFormat="1" ht="11.25"/>
    <row r="4443" customFormat="1" ht="11.25"/>
    <row r="4444" customFormat="1" ht="11.25"/>
    <row r="4445" customFormat="1" ht="11.25"/>
    <row r="4446" customFormat="1" ht="11.25"/>
    <row r="4447" customFormat="1" ht="11.25"/>
    <row r="4448" customFormat="1" ht="11.25"/>
    <row r="4449" customFormat="1" ht="11.25"/>
    <row r="4450" customFormat="1" ht="11.25"/>
    <row r="4451" customFormat="1" ht="11.25"/>
    <row r="4452" customFormat="1" ht="11.25"/>
    <row r="4453" customFormat="1" ht="11.25"/>
    <row r="4454" customFormat="1" ht="11.25"/>
    <row r="4455" customFormat="1" ht="11.25"/>
    <row r="4456" customFormat="1" ht="11.25"/>
    <row r="4457" customFormat="1" ht="11.25"/>
    <row r="4458" customFormat="1" ht="11.25"/>
    <row r="4459" customFormat="1" ht="11.25"/>
    <row r="4460" customFormat="1" ht="11.25"/>
    <row r="4461" customFormat="1" ht="11.25"/>
    <row r="4462" customFormat="1" ht="11.25"/>
    <row r="4463" customFormat="1" ht="11.25"/>
    <row r="4464" customFormat="1" ht="11.25"/>
    <row r="4465" customFormat="1" ht="11.25"/>
    <row r="4466" customFormat="1" ht="11.25"/>
    <row r="4467" customFormat="1" ht="11.25"/>
    <row r="4468" customFormat="1" ht="11.25"/>
    <row r="4469" customFormat="1" ht="11.25"/>
    <row r="4470" customFormat="1" ht="11.25"/>
    <row r="4471" customFormat="1" ht="11.25"/>
    <row r="4472" customFormat="1" ht="11.25"/>
    <row r="4473" customFormat="1" ht="11.25"/>
    <row r="4474" customFormat="1" ht="11.25"/>
    <row r="4475" customFormat="1" ht="11.25"/>
    <row r="4476" customFormat="1" ht="11.25"/>
    <row r="4477" customFormat="1" ht="11.25"/>
    <row r="4478" customFormat="1" ht="11.25"/>
    <row r="4479" customFormat="1" ht="11.25"/>
    <row r="4480" customFormat="1" ht="11.25"/>
    <row r="4481" customFormat="1" ht="11.25"/>
    <row r="4482" customFormat="1" ht="11.25"/>
    <row r="4483" customFormat="1" ht="11.25"/>
    <row r="4484" customFormat="1" ht="11.25"/>
    <row r="4485" customFormat="1" ht="11.25"/>
    <row r="4486" customFormat="1" ht="11.25"/>
    <row r="4487" customFormat="1" ht="11.25"/>
    <row r="4488" customFormat="1" ht="11.25"/>
    <row r="4489" customFormat="1" ht="11.25"/>
    <row r="4490" customFormat="1" ht="11.25"/>
    <row r="4491" customFormat="1" ht="11.25"/>
    <row r="4492" customFormat="1" ht="11.25"/>
    <row r="4493" customFormat="1" ht="11.25"/>
    <row r="4494" customFormat="1" ht="11.25"/>
    <row r="4495" customFormat="1" ht="11.25"/>
    <row r="4496" customFormat="1" ht="11.25"/>
    <row r="4497" customFormat="1" ht="11.25"/>
    <row r="4498" customFormat="1" ht="11.25"/>
    <row r="4499" customFormat="1" ht="11.25"/>
    <row r="4500" customFormat="1" ht="11.25"/>
    <row r="4501" customFormat="1" ht="11.25"/>
    <row r="4502" customFormat="1" ht="11.25"/>
    <row r="4503" customFormat="1" ht="11.25"/>
    <row r="4504" customFormat="1" ht="11.25"/>
    <row r="4505" customFormat="1" ht="11.25"/>
    <row r="4506" customFormat="1" ht="11.25"/>
    <row r="4507" customFormat="1" ht="11.25"/>
    <row r="4508" customFormat="1" ht="11.25"/>
    <row r="4509" customFormat="1" ht="11.25"/>
    <row r="4510" customFormat="1" ht="11.25"/>
    <row r="4511" customFormat="1" ht="11.25"/>
    <row r="4512" customFormat="1" ht="11.25"/>
    <row r="4513" customFormat="1" ht="11.25"/>
    <row r="4514" customFormat="1" ht="11.25"/>
    <row r="4515" customFormat="1" ht="11.25"/>
    <row r="4516" customFormat="1" ht="11.25"/>
    <row r="4517" customFormat="1" ht="11.25"/>
    <row r="4518" customFormat="1" ht="11.25"/>
    <row r="4519" customFormat="1" ht="11.25"/>
    <row r="4520" customFormat="1" ht="11.25"/>
    <row r="4521" customFormat="1" ht="11.25"/>
    <row r="4522" customFormat="1" ht="11.25"/>
    <row r="4523" customFormat="1" ht="11.25"/>
    <row r="4524" customFormat="1" ht="11.25"/>
    <row r="4525" customFormat="1" ht="11.25"/>
    <row r="4526" customFormat="1" ht="11.25"/>
    <row r="4527" customFormat="1" ht="11.25"/>
    <row r="4528" customFormat="1" ht="11.25"/>
    <row r="4529" customFormat="1" ht="11.25"/>
    <row r="4530" customFormat="1" ht="11.25"/>
    <row r="4531" customFormat="1" ht="11.25"/>
    <row r="4532" customFormat="1" ht="11.25"/>
    <row r="4533" customFormat="1" ht="11.25"/>
    <row r="4534" customFormat="1" ht="11.25"/>
    <row r="4535" customFormat="1" ht="11.25"/>
    <row r="4536" customFormat="1" ht="11.25"/>
    <row r="4537" customFormat="1" ht="11.25"/>
    <row r="4538" customFormat="1" ht="11.25"/>
    <row r="4539" customFormat="1" ht="11.25"/>
    <row r="4540" customFormat="1" ht="11.25"/>
    <row r="4541" customFormat="1" ht="11.25"/>
    <row r="4542" customFormat="1" ht="11.25"/>
    <row r="4543" customFormat="1" ht="11.25"/>
    <row r="4544" customFormat="1" ht="11.25"/>
    <row r="4545" customFormat="1" ht="11.25"/>
    <row r="4546" customFormat="1" ht="11.25"/>
    <row r="4547" customFormat="1" ht="11.25"/>
    <row r="4548" customFormat="1" ht="11.25"/>
    <row r="4549" customFormat="1" ht="11.25"/>
    <row r="4550" customFormat="1" ht="11.25"/>
    <row r="4551" customFormat="1" ht="11.25"/>
    <row r="4552" customFormat="1" ht="11.25"/>
    <row r="4553" customFormat="1" ht="11.25"/>
    <row r="4554" customFormat="1" ht="11.25"/>
    <row r="4555" customFormat="1" ht="11.25"/>
    <row r="4556" customFormat="1" ht="11.25"/>
    <row r="4557" customFormat="1" ht="11.25"/>
    <row r="4558" customFormat="1" ht="11.25"/>
    <row r="4559" customFormat="1" ht="11.25"/>
    <row r="4560" customFormat="1" ht="11.25"/>
    <row r="4561" customFormat="1" ht="11.25"/>
    <row r="4562" customFormat="1" ht="11.25"/>
    <row r="4563" customFormat="1" ht="11.25"/>
    <row r="4564" customFormat="1" ht="11.25"/>
    <row r="4565" customFormat="1" ht="11.25"/>
    <row r="4566" customFormat="1" ht="11.25"/>
    <row r="4567" customFormat="1" ht="11.25"/>
    <row r="4568" customFormat="1" ht="11.25"/>
    <row r="4569" customFormat="1" ht="11.25"/>
    <row r="4570" customFormat="1" ht="11.25"/>
    <row r="4571" customFormat="1" ht="11.25"/>
    <row r="4572" customFormat="1" ht="11.25"/>
    <row r="4573" customFormat="1" ht="11.25"/>
    <row r="4574" customFormat="1" ht="11.25"/>
    <row r="4575" customFormat="1" ht="11.25"/>
    <row r="4576" customFormat="1" ht="11.25"/>
    <row r="4577" customFormat="1" ht="11.25"/>
    <row r="4578" customFormat="1" ht="11.25"/>
    <row r="4579" customFormat="1" ht="11.25"/>
    <row r="4580" customFormat="1" ht="11.25"/>
    <row r="4581" customFormat="1" ht="11.25"/>
    <row r="4582" customFormat="1" ht="11.25"/>
    <row r="4583" customFormat="1" ht="11.25"/>
    <row r="4584" customFormat="1" ht="11.25"/>
    <row r="4585" customFormat="1" ht="11.25"/>
    <row r="4586" customFormat="1" ht="11.25"/>
    <row r="4587" customFormat="1" ht="11.25"/>
    <row r="4588" customFormat="1" ht="11.25"/>
    <row r="4589" customFormat="1" ht="11.25"/>
    <row r="4590" customFormat="1" ht="11.25"/>
    <row r="4591" customFormat="1" ht="11.25"/>
    <row r="4592" customFormat="1" ht="11.25"/>
    <row r="4593" customFormat="1" ht="11.25"/>
    <row r="4594" customFormat="1" ht="11.25"/>
    <row r="4595" customFormat="1" ht="11.25"/>
    <row r="4596" customFormat="1" ht="11.25"/>
    <row r="4597" customFormat="1" ht="11.25"/>
    <row r="4598" customFormat="1" ht="11.25"/>
    <row r="4599" customFormat="1" ht="11.25"/>
    <row r="4600" customFormat="1" ht="11.25"/>
    <row r="4601" customFormat="1" ht="11.25"/>
    <row r="4602" customFormat="1" ht="11.25"/>
    <row r="4603" customFormat="1" ht="11.25"/>
    <row r="4604" customFormat="1" ht="11.25"/>
    <row r="4605" customFormat="1" ht="11.25"/>
    <row r="4606" customFormat="1" ht="11.25"/>
    <row r="4607" customFormat="1" ht="11.25"/>
    <row r="4608" customFormat="1" ht="11.25"/>
    <row r="4609" customFormat="1" ht="11.25"/>
    <row r="4610" customFormat="1" ht="11.25"/>
    <row r="4611" customFormat="1" ht="11.25"/>
    <row r="4612" customFormat="1" ht="11.25"/>
    <row r="4613" customFormat="1" ht="11.25"/>
    <row r="4614" customFormat="1" ht="11.25"/>
    <row r="4615" customFormat="1" ht="11.25"/>
    <row r="4616" customFormat="1" ht="11.25"/>
    <row r="4617" customFormat="1" ht="11.25"/>
    <row r="4618" customFormat="1" ht="11.25"/>
    <row r="4619" customFormat="1" ht="11.25"/>
    <row r="4620" customFormat="1" ht="11.25"/>
    <row r="4621" customFormat="1" ht="11.25"/>
    <row r="4622" customFormat="1" ht="11.25"/>
    <row r="4623" customFormat="1" ht="11.25"/>
    <row r="4624" customFormat="1" ht="11.25"/>
    <row r="4625" customFormat="1" ht="11.25"/>
    <row r="4626" customFormat="1" ht="11.25"/>
    <row r="4627" customFormat="1" ht="11.25"/>
    <row r="4628" customFormat="1" ht="11.25"/>
    <row r="4629" customFormat="1" ht="11.25"/>
    <row r="4630" customFormat="1" ht="11.25"/>
    <row r="4631" customFormat="1" ht="11.25"/>
    <row r="4632" customFormat="1" ht="11.25"/>
    <row r="4633" customFormat="1" ht="11.25"/>
    <row r="4634" customFormat="1" ht="11.25"/>
    <row r="4635" customFormat="1" ht="11.25"/>
    <row r="4636" customFormat="1" ht="11.25"/>
    <row r="4637" customFormat="1" ht="11.25"/>
    <row r="4638" customFormat="1" ht="11.25"/>
    <row r="4639" customFormat="1" ht="11.25"/>
    <row r="4640" customFormat="1" ht="11.25"/>
    <row r="4641" customFormat="1" ht="11.25"/>
    <row r="4642" customFormat="1" ht="11.25"/>
    <row r="4643" customFormat="1" ht="11.25"/>
    <row r="4644" customFormat="1" ht="11.25"/>
    <row r="4645" customFormat="1" ht="11.25"/>
    <row r="4646" customFormat="1" ht="11.25"/>
    <row r="4647" customFormat="1" ht="11.25"/>
    <row r="4648" customFormat="1" ht="11.25"/>
    <row r="4649" customFormat="1" ht="11.25"/>
    <row r="4650" customFormat="1" ht="11.25"/>
    <row r="4651" customFormat="1" ht="11.25"/>
    <row r="4652" customFormat="1" ht="11.25"/>
    <row r="4653" customFormat="1" ht="11.25"/>
    <row r="4654" customFormat="1" ht="11.25"/>
    <row r="4655" customFormat="1" ht="11.25"/>
    <row r="4656" customFormat="1" ht="11.25"/>
    <row r="4657" customFormat="1" ht="11.25"/>
    <row r="4658" customFormat="1" ht="11.25"/>
    <row r="4659" customFormat="1" ht="11.25"/>
    <row r="4660" customFormat="1" ht="11.25"/>
    <row r="4661" customFormat="1" ht="11.25"/>
    <row r="4662" customFormat="1" ht="11.25"/>
    <row r="4663" customFormat="1" ht="11.25"/>
    <row r="4664" customFormat="1" ht="11.25"/>
    <row r="4665" customFormat="1" ht="11.25"/>
    <row r="4666" customFormat="1" ht="11.25"/>
    <row r="4667" customFormat="1" ht="11.25"/>
    <row r="4668" customFormat="1" ht="11.25"/>
    <row r="4669" customFormat="1" ht="11.25"/>
    <row r="4670" customFormat="1" ht="11.25"/>
    <row r="4671" customFormat="1" ht="11.25"/>
    <row r="4672" customFormat="1" ht="11.25"/>
    <row r="4673" customFormat="1" ht="11.25"/>
    <row r="4674" customFormat="1" ht="11.25"/>
    <row r="4675" customFormat="1" ht="11.25"/>
    <row r="4676" customFormat="1" ht="11.25"/>
    <row r="4677" customFormat="1" ht="11.25"/>
    <row r="4678" customFormat="1" ht="11.25"/>
    <row r="4679" customFormat="1" ht="11.25"/>
    <row r="4680" customFormat="1" ht="11.25"/>
    <row r="4681" customFormat="1" ht="11.25"/>
    <row r="4682" customFormat="1" ht="11.25"/>
    <row r="4683" customFormat="1" ht="11.25"/>
    <row r="4684" customFormat="1" ht="11.25"/>
    <row r="4685" customFormat="1" ht="11.25"/>
    <row r="4686" customFormat="1" ht="11.25"/>
    <row r="4687" customFormat="1" ht="11.25"/>
    <row r="4688" customFormat="1" ht="11.25"/>
    <row r="4689" customFormat="1" ht="11.25"/>
    <row r="4690" customFormat="1" ht="11.25"/>
    <row r="4691" customFormat="1" ht="11.25"/>
    <row r="4692" customFormat="1" ht="11.25"/>
    <row r="4693" customFormat="1" ht="11.25"/>
    <row r="4694" customFormat="1" ht="11.25"/>
    <row r="4695" customFormat="1" ht="11.25"/>
    <row r="4696" customFormat="1" ht="11.25"/>
    <row r="4697" customFormat="1" ht="11.25"/>
    <row r="4698" customFormat="1" ht="11.25"/>
    <row r="4699" customFormat="1" ht="11.25"/>
    <row r="4700" customFormat="1" ht="11.25"/>
    <row r="4701" customFormat="1" ht="11.25"/>
    <row r="4702" customFormat="1" ht="11.25"/>
    <row r="4703" customFormat="1" ht="11.25"/>
    <row r="4704" customFormat="1" ht="11.25"/>
    <row r="4705" customFormat="1" ht="11.25"/>
    <row r="4706" customFormat="1" ht="11.25"/>
    <row r="4707" customFormat="1" ht="11.25"/>
    <row r="4708" customFormat="1" ht="11.25"/>
    <row r="4709" customFormat="1" ht="11.25"/>
    <row r="4710" customFormat="1" ht="11.25"/>
    <row r="4711" customFormat="1" ht="11.25"/>
    <row r="4712" customFormat="1" ht="11.25"/>
    <row r="4713" customFormat="1" ht="11.25"/>
    <row r="4714" customFormat="1" ht="11.25"/>
    <row r="4715" customFormat="1" ht="11.25"/>
    <row r="4716" customFormat="1" ht="11.25"/>
    <row r="4717" customFormat="1" ht="11.25"/>
    <row r="4718" customFormat="1" ht="11.25"/>
    <row r="4719" customFormat="1" ht="11.25"/>
    <row r="4720" customFormat="1" ht="11.25"/>
    <row r="4721" customFormat="1" ht="11.25"/>
    <row r="4722" customFormat="1" ht="11.25"/>
    <row r="4723" customFormat="1" ht="11.25"/>
    <row r="4724" customFormat="1" ht="11.25"/>
    <row r="4725" customFormat="1" ht="11.25"/>
    <row r="4726" customFormat="1" ht="11.25"/>
    <row r="4727" customFormat="1" ht="11.25"/>
    <row r="4728" customFormat="1" ht="11.25"/>
    <row r="4729" customFormat="1" ht="11.25"/>
    <row r="4730" customFormat="1" ht="11.25"/>
    <row r="4731" customFormat="1" ht="11.25"/>
    <row r="4732" customFormat="1" ht="11.25"/>
    <row r="4733" customFormat="1" ht="11.25"/>
    <row r="4734" customFormat="1" ht="11.25"/>
    <row r="4735" customFormat="1" ht="11.25"/>
    <row r="4736" customFormat="1" ht="11.25"/>
    <row r="4737" customFormat="1" ht="11.25"/>
    <row r="4738" customFormat="1" ht="11.25"/>
    <row r="4739" customFormat="1" ht="11.25"/>
    <row r="4740" customFormat="1" ht="11.25"/>
    <row r="4741" customFormat="1" ht="11.25"/>
    <row r="4742" customFormat="1" ht="11.25"/>
    <row r="4743" customFormat="1" ht="11.25"/>
    <row r="4744" customFormat="1" ht="11.25"/>
    <row r="4745" customFormat="1" ht="11.25"/>
    <row r="4746" customFormat="1" ht="11.25"/>
    <row r="4747" customFormat="1" ht="11.25"/>
    <row r="4748" customFormat="1" ht="11.25"/>
    <row r="4749" customFormat="1" ht="11.25"/>
    <row r="4750" customFormat="1" ht="11.25"/>
    <row r="4751" customFormat="1" ht="11.25"/>
    <row r="4752" customFormat="1" ht="11.25"/>
    <row r="4753" customFormat="1" ht="11.25"/>
    <row r="4754" customFormat="1" ht="11.25"/>
    <row r="4755" customFormat="1" ht="11.25"/>
    <row r="4756" customFormat="1" ht="11.25"/>
    <row r="4757" customFormat="1" ht="11.25"/>
    <row r="4758" customFormat="1" ht="11.25"/>
    <row r="4759" customFormat="1" ht="11.25"/>
    <row r="4760" customFormat="1" ht="11.25"/>
    <row r="4761" customFormat="1" ht="11.25"/>
    <row r="4762" customFormat="1" ht="11.25"/>
    <row r="4763" customFormat="1" ht="11.25"/>
    <row r="4764" customFormat="1" ht="11.25"/>
    <row r="4765" customFormat="1" ht="11.25"/>
    <row r="4766" customFormat="1" ht="11.25"/>
    <row r="4767" customFormat="1" ht="11.25"/>
    <row r="4768" customFormat="1" ht="11.25"/>
    <row r="4769" customFormat="1" ht="11.25"/>
    <row r="4770" customFormat="1" ht="11.25"/>
    <row r="4771" customFormat="1" ht="11.25"/>
    <row r="4772" customFormat="1" ht="11.25"/>
    <row r="4773" customFormat="1" ht="11.25"/>
    <row r="4774" customFormat="1" ht="11.25"/>
    <row r="4775" customFormat="1" ht="11.25"/>
    <row r="4776" customFormat="1" ht="11.25"/>
    <row r="4777" customFormat="1" ht="11.25"/>
    <row r="4778" customFormat="1" ht="11.25"/>
    <row r="4779" customFormat="1" ht="11.25"/>
    <row r="4780" customFormat="1" ht="11.25"/>
    <row r="4781" customFormat="1" ht="11.25"/>
    <row r="4782" customFormat="1" ht="11.25"/>
    <row r="4783" customFormat="1" ht="11.25"/>
    <row r="4784" customFormat="1" ht="11.25"/>
    <row r="4785" customFormat="1" ht="11.25"/>
    <row r="4786" customFormat="1" ht="11.25"/>
    <row r="4787" customFormat="1" ht="11.25"/>
    <row r="4788" customFormat="1" ht="11.25"/>
    <row r="4789" customFormat="1" ht="11.25"/>
    <row r="4790" customFormat="1" ht="11.25"/>
    <row r="4791" customFormat="1" ht="11.25"/>
    <row r="4792" customFormat="1" ht="11.25"/>
    <row r="4793" customFormat="1" ht="11.25"/>
    <row r="4794" customFormat="1" ht="11.25"/>
    <row r="4795" customFormat="1" ht="11.25"/>
    <row r="4796" customFormat="1" ht="11.25"/>
    <row r="4797" customFormat="1" ht="11.25"/>
    <row r="4798" customFormat="1" ht="11.25"/>
    <row r="4799" customFormat="1" ht="11.25"/>
    <row r="4800" customFormat="1" ht="11.25"/>
    <row r="4801" customFormat="1" ht="11.25"/>
    <row r="4802" customFormat="1" ht="11.25"/>
    <row r="4803" customFormat="1" ht="11.25"/>
    <row r="4804" customFormat="1" ht="11.25"/>
    <row r="4805" customFormat="1" ht="11.25"/>
    <row r="4806" customFormat="1" ht="11.25"/>
    <row r="4807" customFormat="1" ht="11.25"/>
    <row r="4808" customFormat="1" ht="11.25"/>
    <row r="4809" customFormat="1" ht="11.25"/>
    <row r="4810" customFormat="1" ht="11.25"/>
    <row r="4811" customFormat="1" ht="11.25"/>
    <row r="4812" customFormat="1" ht="11.25"/>
    <row r="4813" customFormat="1" ht="11.25"/>
    <row r="4814" customFormat="1" ht="11.25"/>
    <row r="4815" customFormat="1" ht="11.25"/>
    <row r="4816" customFormat="1" ht="11.25"/>
    <row r="4817" customFormat="1" ht="11.25"/>
    <row r="4818" customFormat="1" ht="11.25"/>
    <row r="4819" customFormat="1" ht="11.25"/>
    <row r="4820" customFormat="1" ht="11.25"/>
    <row r="4821" customFormat="1" ht="11.25"/>
    <row r="4822" customFormat="1" ht="11.25"/>
    <row r="4823" customFormat="1" ht="11.25"/>
    <row r="4824" customFormat="1" ht="11.25"/>
    <row r="4825" customFormat="1" ht="11.25"/>
    <row r="4826" customFormat="1" ht="11.25"/>
    <row r="4827" customFormat="1" ht="11.25"/>
    <row r="4828" customFormat="1" ht="11.25"/>
    <row r="4829" customFormat="1" ht="11.25"/>
    <row r="4830" customFormat="1" ht="11.25"/>
    <row r="4831" customFormat="1" ht="11.25"/>
    <row r="4832" customFormat="1" ht="11.25"/>
    <row r="4833" customFormat="1" ht="11.25"/>
    <row r="4834" customFormat="1" ht="11.25"/>
    <row r="4835" customFormat="1" ht="11.25"/>
    <row r="4836" customFormat="1" ht="11.25"/>
    <row r="4837" customFormat="1" ht="11.25"/>
    <row r="4838" customFormat="1" ht="11.25"/>
    <row r="4839" customFormat="1" ht="11.25"/>
    <row r="4840" customFormat="1" ht="11.25"/>
    <row r="4841" customFormat="1" ht="11.25"/>
    <row r="4842" customFormat="1" ht="11.25"/>
    <row r="4843" customFormat="1" ht="11.25"/>
    <row r="4844" customFormat="1" ht="11.25"/>
    <row r="4845" customFormat="1" ht="11.25"/>
    <row r="4846" customFormat="1" ht="11.25"/>
    <row r="4847" customFormat="1" ht="11.25"/>
    <row r="4848" customFormat="1" ht="11.25"/>
    <row r="4849" customFormat="1" ht="11.25"/>
    <row r="4850" customFormat="1" ht="11.25"/>
    <row r="4851" customFormat="1" ht="11.25"/>
    <row r="4852" customFormat="1" ht="11.25"/>
    <row r="4853" customFormat="1" ht="11.25"/>
    <row r="4854" customFormat="1" ht="11.25"/>
    <row r="4855" customFormat="1" ht="11.25"/>
    <row r="4856" customFormat="1" ht="11.25"/>
    <row r="4857" customFormat="1" ht="11.25"/>
    <row r="4858" customFormat="1" ht="11.25"/>
    <row r="4859" customFormat="1" ht="11.25"/>
    <row r="4860" customFormat="1" ht="11.25"/>
    <row r="4861" customFormat="1" ht="11.25"/>
    <row r="4862" customFormat="1" ht="11.25"/>
    <row r="4863" customFormat="1" ht="11.25"/>
    <row r="4864" customFormat="1" ht="11.25"/>
    <row r="4865" customFormat="1" ht="11.25"/>
    <row r="4866" customFormat="1" ht="11.25"/>
    <row r="4867" customFormat="1" ht="11.25"/>
    <row r="4868" customFormat="1" ht="11.25"/>
    <row r="4869" customFormat="1" ht="11.25"/>
    <row r="4870" customFormat="1" ht="11.25"/>
    <row r="4871" customFormat="1" ht="11.25"/>
    <row r="4872" customFormat="1" ht="11.25"/>
    <row r="4873" customFormat="1" ht="11.25"/>
    <row r="4874" customFormat="1" ht="11.25"/>
    <row r="4875" customFormat="1" ht="11.25"/>
    <row r="4876" customFormat="1" ht="11.25"/>
    <row r="4877" customFormat="1" ht="11.25"/>
    <row r="4878" customFormat="1" ht="11.25"/>
    <row r="4879" customFormat="1" ht="11.25"/>
    <row r="4880" customFormat="1" ht="11.25"/>
    <row r="4881" customFormat="1" ht="11.25"/>
    <row r="4882" customFormat="1" ht="11.25"/>
    <row r="4883" customFormat="1" ht="11.25"/>
    <row r="4884" customFormat="1" ht="11.25"/>
    <row r="4885" customFormat="1" ht="11.25"/>
    <row r="4886" customFormat="1" ht="11.25"/>
    <row r="4887" customFormat="1" ht="11.25"/>
    <row r="4888" customFormat="1" ht="11.25"/>
    <row r="4889" customFormat="1" ht="11.25"/>
    <row r="4890" customFormat="1" ht="11.25"/>
    <row r="4891" customFormat="1" ht="11.25"/>
    <row r="4892" customFormat="1" ht="11.25"/>
    <row r="4893" customFormat="1" ht="11.25"/>
    <row r="4894" customFormat="1" ht="11.25"/>
    <row r="4895" customFormat="1" ht="11.25"/>
    <row r="4896" customFormat="1" ht="11.25"/>
    <row r="4897" customFormat="1" ht="11.25"/>
    <row r="4898" customFormat="1" ht="11.25"/>
    <row r="4899" customFormat="1" ht="11.25"/>
    <row r="4900" customFormat="1" ht="11.25"/>
    <row r="4901" customFormat="1" ht="11.25"/>
    <row r="4902" customFormat="1" ht="11.25"/>
    <row r="4903" customFormat="1" ht="11.25"/>
    <row r="4904" customFormat="1" ht="11.25"/>
    <row r="4905" customFormat="1" ht="11.25"/>
    <row r="4906" customFormat="1" ht="11.25"/>
    <row r="4907" customFormat="1" ht="11.25"/>
    <row r="4908" customFormat="1" ht="11.25"/>
    <row r="4909" customFormat="1" ht="11.25"/>
    <row r="4910" customFormat="1" ht="11.25"/>
    <row r="4911" customFormat="1" ht="11.25"/>
    <row r="4912" customFormat="1" ht="11.25"/>
    <row r="4913" customFormat="1" ht="11.25"/>
    <row r="4914" customFormat="1" ht="11.25"/>
    <row r="4915" customFormat="1" ht="11.25"/>
    <row r="4916" customFormat="1" ht="11.25"/>
    <row r="4917" customFormat="1" ht="11.25"/>
    <row r="4918" customFormat="1" ht="11.25"/>
    <row r="4919" customFormat="1" ht="11.25"/>
    <row r="4920" customFormat="1" ht="11.25"/>
    <row r="4921" customFormat="1" ht="11.25"/>
    <row r="4922" customFormat="1" ht="11.25"/>
    <row r="4923" customFormat="1" ht="11.25"/>
    <row r="4924" customFormat="1" ht="11.25"/>
    <row r="4925" customFormat="1" ht="11.25"/>
    <row r="4926" customFormat="1" ht="11.25"/>
    <row r="4927" customFormat="1" ht="11.25"/>
    <row r="4928" customFormat="1" ht="11.25"/>
    <row r="4929" customFormat="1" ht="11.25"/>
    <row r="4930" customFormat="1" ht="11.25"/>
    <row r="4931" customFormat="1" ht="11.25"/>
    <row r="4932" customFormat="1" ht="11.25"/>
    <row r="4933" customFormat="1" ht="11.25"/>
    <row r="4934" customFormat="1" ht="11.25"/>
    <row r="4935" customFormat="1" ht="11.25"/>
    <row r="4936" customFormat="1" ht="11.25"/>
    <row r="4937" customFormat="1" ht="11.25"/>
    <row r="4938" customFormat="1" ht="11.25"/>
    <row r="4939" customFormat="1" ht="11.25"/>
    <row r="4940" customFormat="1" ht="11.25"/>
    <row r="4941" customFormat="1" ht="11.25"/>
    <row r="4942" customFormat="1" ht="11.25"/>
    <row r="4943" customFormat="1" ht="11.25"/>
    <row r="4944" customFormat="1" ht="11.25"/>
    <row r="4945" customFormat="1" ht="11.25"/>
    <row r="4946" customFormat="1" ht="11.25"/>
    <row r="4947" customFormat="1" ht="11.25"/>
    <row r="4948" customFormat="1" ht="11.25"/>
    <row r="4949" customFormat="1" ht="11.25"/>
    <row r="4950" customFormat="1" ht="11.25"/>
    <row r="4951" customFormat="1" ht="11.25"/>
    <row r="4952" customFormat="1" ht="11.25"/>
    <row r="4953" customFormat="1" ht="11.25"/>
    <row r="4954" customFormat="1" ht="11.25"/>
    <row r="4955" customFormat="1" ht="11.25"/>
    <row r="4956" customFormat="1" ht="11.25"/>
    <row r="4957" customFormat="1" ht="11.25"/>
    <row r="4958" customFormat="1" ht="11.25"/>
    <row r="4959" customFormat="1" ht="11.25"/>
    <row r="4960" customFormat="1" ht="11.25"/>
    <row r="4961" customFormat="1" ht="11.25"/>
    <row r="4962" customFormat="1" ht="11.25"/>
    <row r="4963" customFormat="1" ht="11.25"/>
    <row r="4964" customFormat="1" ht="11.25"/>
    <row r="4965" customFormat="1" ht="11.25"/>
    <row r="4966" customFormat="1" ht="11.25"/>
    <row r="4967" customFormat="1" ht="11.25"/>
    <row r="4968" customFormat="1" ht="11.25"/>
    <row r="4969" customFormat="1" ht="11.25"/>
    <row r="4970" customFormat="1" ht="11.25"/>
    <row r="4971" customFormat="1" ht="11.25"/>
    <row r="4972" customFormat="1" ht="11.25"/>
    <row r="4973" customFormat="1" ht="11.25"/>
    <row r="4974" customFormat="1" ht="11.25"/>
    <row r="4975" customFormat="1" ht="11.25"/>
    <row r="4976" customFormat="1" ht="11.25"/>
    <row r="4977" customFormat="1" ht="11.25"/>
    <row r="4978" customFormat="1" ht="11.25"/>
    <row r="4979" customFormat="1" ht="11.25"/>
    <row r="4980" customFormat="1" ht="11.25"/>
    <row r="4981" customFormat="1" ht="11.25"/>
    <row r="4982" customFormat="1" ht="11.25"/>
    <row r="4983" customFormat="1" ht="11.25"/>
    <row r="4984" customFormat="1" ht="11.25"/>
    <row r="4985" customFormat="1" ht="11.25"/>
    <row r="4986" customFormat="1" ht="11.25"/>
    <row r="4987" customFormat="1" ht="11.25"/>
    <row r="4988" customFormat="1" ht="11.25"/>
    <row r="4989" customFormat="1" ht="11.25"/>
    <row r="4990" customFormat="1" ht="11.25"/>
    <row r="4991" customFormat="1" ht="11.25"/>
    <row r="4992" customFormat="1" ht="11.25"/>
    <row r="4993" customFormat="1" ht="11.25"/>
    <row r="4994" customFormat="1" ht="11.25"/>
    <row r="4995" customFormat="1" ht="11.25"/>
    <row r="4996" customFormat="1" ht="11.25"/>
    <row r="4997" customFormat="1" ht="11.25"/>
    <row r="4998" customFormat="1" ht="11.25"/>
    <row r="4999" customFormat="1" ht="11.25"/>
    <row r="5000" customFormat="1" ht="11.25"/>
    <row r="5001" customFormat="1" ht="11.25"/>
    <row r="5002" customFormat="1" ht="11.25"/>
    <row r="5003" customFormat="1" ht="11.25"/>
    <row r="5004" customFormat="1" ht="11.25"/>
    <row r="5005" customFormat="1" ht="11.25"/>
    <row r="5006" customFormat="1" ht="11.25"/>
    <row r="5007" customFormat="1" ht="11.25"/>
    <row r="5008" customFormat="1" ht="11.25"/>
    <row r="5009" customFormat="1" ht="11.25"/>
    <row r="5010" customFormat="1" ht="11.25"/>
    <row r="5011" customFormat="1" ht="11.25"/>
    <row r="5012" customFormat="1" ht="11.25"/>
    <row r="5013" customFormat="1" ht="11.25"/>
    <row r="5014" customFormat="1" ht="11.25"/>
    <row r="5015" customFormat="1" ht="11.25"/>
    <row r="5016" customFormat="1" ht="11.25"/>
    <row r="5017" customFormat="1" ht="11.25"/>
    <row r="5018" customFormat="1" ht="11.25"/>
    <row r="5019" customFormat="1" ht="11.25"/>
    <row r="5020" customFormat="1" ht="11.25"/>
    <row r="5021" customFormat="1" ht="11.25"/>
    <row r="5022" customFormat="1" ht="11.25"/>
    <row r="5023" customFormat="1" ht="11.25"/>
    <row r="5024" customFormat="1" ht="11.25"/>
    <row r="5025" customFormat="1" ht="11.25"/>
    <row r="5026" customFormat="1" ht="11.25"/>
    <row r="5027" customFormat="1" ht="11.25"/>
    <row r="5028" customFormat="1" ht="11.25"/>
    <row r="5029" customFormat="1" ht="11.25"/>
    <row r="5030" customFormat="1" ht="11.25"/>
    <row r="5031" customFormat="1" ht="11.25"/>
    <row r="5032" customFormat="1" ht="11.25"/>
    <row r="5033" customFormat="1" ht="11.25"/>
    <row r="5034" customFormat="1" ht="11.25"/>
    <row r="5035" customFormat="1" ht="11.25"/>
    <row r="5036" customFormat="1" ht="11.25"/>
    <row r="5037" customFormat="1" ht="11.25"/>
    <row r="5038" customFormat="1" ht="11.25"/>
    <row r="5039" customFormat="1" ht="11.25"/>
    <row r="5040" customFormat="1" ht="11.25"/>
    <row r="5041" customFormat="1" ht="11.25"/>
    <row r="5042" customFormat="1" ht="11.25"/>
    <row r="5043" customFormat="1" ht="11.25"/>
    <row r="5044" customFormat="1" ht="11.25"/>
    <row r="5045" customFormat="1" ht="11.25"/>
    <row r="5046" customFormat="1" ht="11.25"/>
    <row r="5047" customFormat="1" ht="11.25"/>
    <row r="5048" customFormat="1" ht="11.25"/>
    <row r="5049" customFormat="1" ht="11.25"/>
    <row r="5050" customFormat="1" ht="11.25"/>
    <row r="5051" customFormat="1" ht="11.25"/>
    <row r="5052" customFormat="1" ht="11.25"/>
    <row r="5053" customFormat="1" ht="11.25"/>
    <row r="5054" customFormat="1" ht="11.25"/>
    <row r="5055" customFormat="1" ht="11.25"/>
    <row r="5056" customFormat="1" ht="11.25"/>
    <row r="5057" customFormat="1" ht="11.25"/>
    <row r="5058" customFormat="1" ht="11.25"/>
    <row r="5059" customFormat="1" ht="11.25"/>
    <row r="5060" customFormat="1" ht="11.25"/>
    <row r="5061" customFormat="1" ht="11.25"/>
    <row r="5062" customFormat="1" ht="11.25"/>
    <row r="5063" customFormat="1" ht="11.25"/>
    <row r="5064" customFormat="1" ht="11.25"/>
    <row r="5065" customFormat="1" ht="11.25"/>
    <row r="5066" customFormat="1" ht="11.25"/>
    <row r="5067" customFormat="1" ht="11.25"/>
    <row r="5068" customFormat="1" ht="11.25"/>
    <row r="5069" customFormat="1" ht="11.25"/>
    <row r="5070" customFormat="1" ht="11.25"/>
    <row r="5071" customFormat="1" ht="11.25"/>
    <row r="5072" customFormat="1" ht="11.25"/>
    <row r="5073" customFormat="1" ht="11.25"/>
    <row r="5074" customFormat="1" ht="11.25"/>
    <row r="5075" customFormat="1" ht="11.25"/>
    <row r="5076" customFormat="1" ht="11.25"/>
    <row r="5077" customFormat="1" ht="11.25"/>
    <row r="5078" customFormat="1" ht="11.25"/>
    <row r="5079" customFormat="1" ht="11.25"/>
    <row r="5080" customFormat="1" ht="11.25"/>
    <row r="5081" customFormat="1" ht="11.25"/>
    <row r="5082" customFormat="1" ht="11.25"/>
    <row r="5083" customFormat="1" ht="11.25"/>
    <row r="5084" customFormat="1" ht="11.25"/>
    <row r="5085" customFormat="1" ht="11.25"/>
    <row r="5086" customFormat="1" ht="11.25"/>
    <row r="5087" customFormat="1" ht="11.25"/>
    <row r="5088" customFormat="1" ht="11.25"/>
    <row r="5089" customFormat="1" ht="11.25"/>
    <row r="5090" customFormat="1" ht="11.25"/>
    <row r="5091" customFormat="1" ht="11.25"/>
    <row r="5092" customFormat="1" ht="11.25"/>
    <row r="5093" customFormat="1" ht="11.25"/>
    <row r="5094" customFormat="1" ht="11.25"/>
    <row r="5095" customFormat="1" ht="11.25"/>
    <row r="5096" customFormat="1" ht="11.25"/>
    <row r="5097" customFormat="1" ht="11.25"/>
    <row r="5098" customFormat="1" ht="11.25"/>
    <row r="5099" customFormat="1" ht="11.25"/>
    <row r="5100" customFormat="1" ht="11.25"/>
    <row r="5101" customFormat="1" ht="11.25"/>
    <row r="5102" customFormat="1" ht="11.25"/>
    <row r="5103" customFormat="1" ht="11.25"/>
    <row r="5104" customFormat="1" ht="11.25"/>
    <row r="5105" customFormat="1" ht="11.25"/>
    <row r="5106" customFormat="1" ht="11.25"/>
    <row r="5107" customFormat="1" ht="11.25"/>
    <row r="5108" customFormat="1" ht="11.25"/>
    <row r="5109" customFormat="1" ht="11.25"/>
    <row r="5110" customFormat="1" ht="11.25"/>
    <row r="5111" customFormat="1" ht="11.25"/>
    <row r="5112" customFormat="1" ht="11.25"/>
    <row r="5113" customFormat="1" ht="11.25"/>
    <row r="5114" customFormat="1" ht="11.25"/>
    <row r="5115" customFormat="1" ht="11.25"/>
    <row r="5116" customFormat="1" ht="11.25"/>
    <row r="5117" customFormat="1" ht="11.25"/>
    <row r="5118" customFormat="1" ht="11.25"/>
    <row r="5119" customFormat="1" ht="11.25"/>
    <row r="5120" customFormat="1" ht="11.25"/>
    <row r="5121" customFormat="1" ht="11.25"/>
    <row r="5122" customFormat="1" ht="11.25"/>
    <row r="5123" customFormat="1" ht="11.25"/>
    <row r="5124" customFormat="1" ht="11.25"/>
    <row r="5125" customFormat="1" ht="11.25"/>
    <row r="5126" customFormat="1" ht="11.25"/>
    <row r="5127" customFormat="1" ht="11.25"/>
    <row r="5128" customFormat="1" ht="11.25"/>
    <row r="5129" customFormat="1" ht="11.25"/>
    <row r="5130" customFormat="1" ht="11.25"/>
    <row r="5131" customFormat="1" ht="11.25"/>
    <row r="5132" customFormat="1" ht="11.25"/>
    <row r="5133" customFormat="1" ht="11.25"/>
    <row r="5134" customFormat="1" ht="11.25"/>
    <row r="5135" customFormat="1" ht="11.25"/>
    <row r="5136" customFormat="1" ht="11.25"/>
    <row r="5137" customFormat="1" ht="11.25"/>
    <row r="5138" customFormat="1" ht="11.25"/>
    <row r="5139" customFormat="1" ht="11.25"/>
    <row r="5140" customFormat="1" ht="11.25"/>
    <row r="5141" customFormat="1" ht="11.25"/>
    <row r="5142" customFormat="1" ht="11.25"/>
    <row r="5143" customFormat="1" ht="11.25"/>
    <row r="5144" customFormat="1" ht="11.25"/>
    <row r="5145" customFormat="1" ht="11.25"/>
    <row r="5146" customFormat="1" ht="11.25"/>
    <row r="5147" customFormat="1" ht="11.25"/>
    <row r="5148" customFormat="1" ht="11.25"/>
    <row r="5149" customFormat="1" ht="11.25"/>
    <row r="5150" customFormat="1" ht="11.25"/>
    <row r="5151" customFormat="1" ht="11.25"/>
    <row r="5152" customFormat="1" ht="11.25"/>
    <row r="5153" customFormat="1" ht="11.25"/>
    <row r="5154" customFormat="1" ht="11.25"/>
    <row r="5155" customFormat="1" ht="11.25"/>
    <row r="5156" customFormat="1" ht="11.25"/>
    <row r="5157" customFormat="1" ht="11.25"/>
    <row r="5158" customFormat="1" ht="11.25"/>
    <row r="5159" customFormat="1" ht="11.25"/>
    <row r="5160" customFormat="1" ht="11.25"/>
    <row r="5161" customFormat="1" ht="11.25"/>
    <row r="5162" customFormat="1" ht="11.25"/>
    <row r="5163" customFormat="1" ht="11.25"/>
    <row r="5164" customFormat="1" ht="11.25"/>
    <row r="5165" customFormat="1" ht="11.25"/>
    <row r="5166" customFormat="1" ht="11.25"/>
    <row r="5167" customFormat="1" ht="11.25"/>
    <row r="5168" customFormat="1" ht="11.25"/>
    <row r="5169" customFormat="1" ht="11.25"/>
    <row r="5170" customFormat="1" ht="11.25"/>
    <row r="5171" customFormat="1" ht="11.25"/>
    <row r="5172" customFormat="1" ht="11.25"/>
    <row r="5173" customFormat="1" ht="11.25"/>
    <row r="5174" customFormat="1" ht="11.25"/>
    <row r="5175" customFormat="1" ht="11.25"/>
    <row r="5176" customFormat="1" ht="11.25"/>
    <row r="5177" customFormat="1" ht="11.25"/>
    <row r="5178" customFormat="1" ht="11.25"/>
    <row r="5179" customFormat="1" ht="11.25"/>
    <row r="5180" customFormat="1" ht="11.25"/>
    <row r="5181" customFormat="1" ht="11.25"/>
    <row r="5182" customFormat="1" ht="11.25"/>
    <row r="5183" customFormat="1" ht="11.25"/>
    <row r="5184" customFormat="1" ht="11.25"/>
    <row r="5185" customFormat="1" ht="11.25"/>
    <row r="5186" customFormat="1" ht="11.25"/>
    <row r="5187" customFormat="1" ht="11.25"/>
    <row r="5188" customFormat="1" ht="11.25"/>
    <row r="5189" customFormat="1" ht="11.25"/>
    <row r="5190" customFormat="1" ht="11.25"/>
    <row r="5191" customFormat="1" ht="11.25"/>
    <row r="5192" customFormat="1" ht="11.25"/>
    <row r="5193" customFormat="1" ht="11.25"/>
    <row r="5194" customFormat="1" ht="11.25"/>
    <row r="5195" customFormat="1" ht="11.25"/>
    <row r="5196" customFormat="1" ht="11.25"/>
    <row r="5197" customFormat="1" ht="11.25"/>
    <row r="5198" customFormat="1" ht="11.25"/>
    <row r="5199" customFormat="1" ht="11.25"/>
    <row r="5200" customFormat="1" ht="11.25"/>
    <row r="5201" customFormat="1" ht="11.25"/>
    <row r="5202" customFormat="1" ht="11.25"/>
    <row r="5203" customFormat="1" ht="11.25"/>
    <row r="5204" customFormat="1" ht="11.25"/>
    <row r="5205" customFormat="1" ht="11.25"/>
    <row r="5206" customFormat="1" ht="11.25"/>
    <row r="5207" customFormat="1" ht="11.25"/>
    <row r="5208" customFormat="1" ht="11.25"/>
    <row r="5209" customFormat="1" ht="11.25"/>
    <row r="5210" customFormat="1" ht="11.25"/>
    <row r="5211" customFormat="1" ht="11.25"/>
    <row r="5212" customFormat="1" ht="11.25"/>
    <row r="5213" customFormat="1" ht="11.25"/>
    <row r="5214" customFormat="1" ht="11.25"/>
    <row r="5215" customFormat="1" ht="11.25"/>
    <row r="5216" customFormat="1" ht="11.25"/>
    <row r="5217" customFormat="1" ht="11.25"/>
    <row r="5218" customFormat="1" ht="11.25"/>
    <row r="5219" customFormat="1" ht="11.25"/>
    <row r="5220" customFormat="1" ht="11.25"/>
    <row r="5221" customFormat="1" ht="11.25"/>
    <row r="5222" customFormat="1" ht="11.25"/>
    <row r="5223" customFormat="1" ht="11.25"/>
    <row r="5224" customFormat="1" ht="11.25"/>
    <row r="5225" customFormat="1" ht="11.25"/>
    <row r="5226" customFormat="1" ht="11.25"/>
    <row r="5227" customFormat="1" ht="11.25"/>
    <row r="5228" customFormat="1" ht="11.25"/>
    <row r="5229" customFormat="1" ht="11.25"/>
    <row r="5230" customFormat="1" ht="11.25"/>
    <row r="5231" customFormat="1" ht="11.25"/>
    <row r="5232" customFormat="1" ht="11.25"/>
    <row r="5233" customFormat="1" ht="11.25"/>
    <row r="5234" customFormat="1" ht="11.25"/>
    <row r="5235" customFormat="1" ht="11.25"/>
    <row r="5236" customFormat="1" ht="11.25"/>
    <row r="5237" customFormat="1" ht="11.25"/>
    <row r="5238" customFormat="1" ht="11.25"/>
    <row r="5239" customFormat="1" ht="11.25"/>
    <row r="5240" customFormat="1" ht="11.25"/>
    <row r="5241" customFormat="1" ht="11.25"/>
    <row r="5242" customFormat="1" ht="11.25"/>
    <row r="5243" customFormat="1" ht="11.25"/>
    <row r="5244" customFormat="1" ht="11.25"/>
    <row r="5245" customFormat="1" ht="11.25"/>
    <row r="5246" customFormat="1" ht="11.25"/>
    <row r="5247" customFormat="1" ht="11.25"/>
    <row r="5248" customFormat="1" ht="11.25"/>
    <row r="5249" customFormat="1" ht="11.25"/>
    <row r="5250" customFormat="1" ht="11.25"/>
    <row r="5251" customFormat="1" ht="11.25"/>
    <row r="5252" customFormat="1" ht="11.25"/>
    <row r="5253" customFormat="1" ht="11.25"/>
    <row r="5254" customFormat="1" ht="11.25"/>
    <row r="5255" customFormat="1" ht="11.25"/>
    <row r="5256" customFormat="1" ht="11.25"/>
    <row r="5257" customFormat="1" ht="11.25"/>
    <row r="5258" customFormat="1" ht="11.25"/>
    <row r="5259" customFormat="1" ht="11.25"/>
    <row r="5260" customFormat="1" ht="11.25"/>
    <row r="5261" customFormat="1" ht="11.25"/>
    <row r="5262" customFormat="1" ht="11.25"/>
    <row r="5263" customFormat="1" ht="11.25"/>
    <row r="5264" customFormat="1" ht="11.25"/>
    <row r="5265" customFormat="1" ht="11.25"/>
    <row r="5266" customFormat="1" ht="11.25"/>
    <row r="5267" customFormat="1" ht="11.25"/>
    <row r="5268" customFormat="1" ht="11.25"/>
    <row r="5269" customFormat="1" ht="11.25"/>
    <row r="5270" customFormat="1" ht="11.25"/>
    <row r="5271" customFormat="1" ht="11.25"/>
    <row r="5272" customFormat="1" ht="11.25"/>
    <row r="5273" customFormat="1" ht="11.25"/>
    <row r="5274" customFormat="1" ht="11.25"/>
    <row r="5275" customFormat="1" ht="11.25"/>
    <row r="5276" customFormat="1" ht="11.25"/>
    <row r="5277" customFormat="1" ht="11.25"/>
    <row r="5278" customFormat="1" ht="11.25"/>
    <row r="5279" customFormat="1" ht="11.25"/>
    <row r="5280" customFormat="1" ht="11.25"/>
    <row r="5281" customFormat="1" ht="11.25"/>
    <row r="5282" customFormat="1" ht="11.25"/>
    <row r="5283" customFormat="1" ht="11.25"/>
    <row r="5284" customFormat="1" ht="11.25"/>
    <row r="5285" customFormat="1" ht="11.25"/>
    <row r="5286" customFormat="1" ht="11.25"/>
    <row r="5287" customFormat="1" ht="11.25"/>
    <row r="5288" customFormat="1" ht="11.25"/>
    <row r="5289" customFormat="1" ht="11.25"/>
    <row r="5290" customFormat="1" ht="11.25"/>
    <row r="5291" customFormat="1" ht="11.25"/>
    <row r="5292" customFormat="1" ht="11.25"/>
    <row r="5293" customFormat="1" ht="11.25"/>
    <row r="5294" customFormat="1" ht="11.25"/>
    <row r="5295" customFormat="1" ht="11.25"/>
    <row r="5296" customFormat="1" ht="11.25"/>
    <row r="5297" customFormat="1" ht="11.25"/>
    <row r="5298" customFormat="1" ht="11.25"/>
    <row r="5299" customFormat="1" ht="11.25"/>
    <row r="5300" customFormat="1" ht="11.25"/>
    <row r="5301" customFormat="1" ht="11.25"/>
    <row r="5302" customFormat="1" ht="11.25"/>
    <row r="5303" customFormat="1" ht="11.25"/>
    <row r="5304" customFormat="1" ht="11.25"/>
    <row r="5305" customFormat="1" ht="11.25"/>
    <row r="5306" customFormat="1" ht="11.25"/>
    <row r="5307" customFormat="1" ht="11.25"/>
    <row r="5308" customFormat="1" ht="11.25"/>
    <row r="5309" customFormat="1" ht="11.25"/>
    <row r="5310" customFormat="1" ht="11.25"/>
    <row r="5311" customFormat="1" ht="11.25"/>
    <row r="5312" customFormat="1" ht="11.25"/>
    <row r="5313" customFormat="1" ht="11.25"/>
    <row r="5314" customFormat="1" ht="11.25"/>
    <row r="5315" customFormat="1" ht="11.25"/>
    <row r="5316" customFormat="1" ht="11.25"/>
    <row r="5317" customFormat="1" ht="11.25"/>
    <row r="5318" customFormat="1" ht="11.25"/>
    <row r="5319" customFormat="1" ht="11.25"/>
    <row r="5320" customFormat="1" ht="11.25"/>
    <row r="5321" customFormat="1" ht="11.25"/>
    <row r="5322" customFormat="1" ht="11.25"/>
    <row r="5323" customFormat="1" ht="11.25"/>
    <row r="5324" customFormat="1" ht="11.25"/>
    <row r="5325" customFormat="1" ht="11.25"/>
    <row r="5326" customFormat="1" ht="11.25"/>
    <row r="5327" customFormat="1" ht="11.25"/>
    <row r="5328" customFormat="1" ht="11.25"/>
    <row r="5329" customFormat="1" ht="11.25"/>
    <row r="5330" customFormat="1" ht="11.25"/>
    <row r="5331" customFormat="1" ht="11.25"/>
    <row r="5332" customFormat="1" ht="11.25"/>
    <row r="5333" customFormat="1" ht="11.25"/>
    <row r="5334" customFormat="1" ht="11.25"/>
    <row r="5335" customFormat="1" ht="11.25"/>
    <row r="5336" customFormat="1" ht="11.25"/>
    <row r="5337" customFormat="1" ht="11.25"/>
    <row r="5338" customFormat="1" ht="11.25"/>
    <row r="5339" customFormat="1" ht="11.25"/>
    <row r="5340" customFormat="1" ht="11.25"/>
    <row r="5341" customFormat="1" ht="11.25"/>
    <row r="5342" customFormat="1" ht="11.25"/>
    <row r="5343" customFormat="1" ht="11.25"/>
    <row r="5344" customFormat="1" ht="11.25"/>
    <row r="5345" customFormat="1" ht="11.25"/>
    <row r="5346" customFormat="1" ht="11.25"/>
    <row r="5347" customFormat="1" ht="11.25"/>
    <row r="5348" customFormat="1" ht="11.25"/>
    <row r="5349" customFormat="1" ht="11.25"/>
    <row r="5350" customFormat="1" ht="11.25"/>
    <row r="5351" customFormat="1" ht="11.25"/>
    <row r="5352" customFormat="1" ht="11.25"/>
    <row r="5353" customFormat="1" ht="11.25"/>
    <row r="5354" customFormat="1" ht="11.25"/>
    <row r="5355" customFormat="1" ht="11.25"/>
    <row r="5356" customFormat="1" ht="11.25"/>
    <row r="5357" customFormat="1" ht="11.25"/>
    <row r="5358" customFormat="1" ht="11.25"/>
    <row r="5359" customFormat="1" ht="11.25"/>
    <row r="5360" customFormat="1" ht="11.25"/>
    <row r="5361" customFormat="1" ht="11.25"/>
    <row r="5362" customFormat="1" ht="11.25"/>
    <row r="5363" customFormat="1" ht="11.25"/>
    <row r="5364" customFormat="1" ht="11.25"/>
    <row r="5365" customFormat="1" ht="11.25"/>
    <row r="5366" customFormat="1" ht="11.25"/>
    <row r="5367" customFormat="1" ht="11.25"/>
    <row r="5368" customFormat="1" ht="11.25"/>
    <row r="5369" customFormat="1" ht="11.25"/>
    <row r="5370" customFormat="1" ht="11.25"/>
    <row r="5371" customFormat="1" ht="11.25"/>
    <row r="5372" customFormat="1" ht="11.25"/>
    <row r="5373" customFormat="1" ht="11.25"/>
    <row r="5374" customFormat="1" ht="11.25"/>
    <row r="5375" customFormat="1" ht="11.25"/>
    <row r="5376" customFormat="1" ht="11.25"/>
    <row r="5377" customFormat="1" ht="11.25"/>
    <row r="5378" customFormat="1" ht="11.25"/>
    <row r="5379" customFormat="1" ht="11.25"/>
    <row r="5380" customFormat="1" ht="11.25"/>
    <row r="5381" customFormat="1" ht="11.25"/>
    <row r="5382" customFormat="1" ht="11.25"/>
    <row r="5383" customFormat="1" ht="11.25"/>
    <row r="5384" customFormat="1" ht="11.25"/>
    <row r="5385" customFormat="1" ht="11.25"/>
    <row r="5386" customFormat="1" ht="11.25"/>
    <row r="5387" customFormat="1" ht="11.25"/>
    <row r="5388" customFormat="1" ht="11.25"/>
    <row r="5389" customFormat="1" ht="11.25"/>
    <row r="5390" customFormat="1" ht="11.25"/>
    <row r="5391" customFormat="1" ht="11.25"/>
    <row r="5392" customFormat="1" ht="11.25"/>
    <row r="5393" customFormat="1" ht="11.25"/>
    <row r="5394" customFormat="1" ht="11.25"/>
    <row r="5395" customFormat="1" ht="11.25"/>
    <row r="5396" customFormat="1" ht="11.25"/>
    <row r="5397" customFormat="1" ht="11.25"/>
    <row r="5398" customFormat="1" ht="11.25"/>
    <row r="5399" customFormat="1" ht="11.25"/>
    <row r="5400" customFormat="1" ht="11.25"/>
    <row r="5401" customFormat="1" ht="11.25"/>
    <row r="5402" customFormat="1" ht="11.25"/>
    <row r="5403" customFormat="1" ht="11.25"/>
    <row r="5404" customFormat="1" ht="11.25"/>
    <row r="5405" customFormat="1" ht="11.25"/>
    <row r="5406" customFormat="1" ht="11.25"/>
    <row r="5407" customFormat="1" ht="11.25"/>
    <row r="5408" customFormat="1" ht="11.25"/>
    <row r="5409" customFormat="1" ht="11.25"/>
    <row r="5410" customFormat="1" ht="11.25"/>
    <row r="5411" customFormat="1" ht="11.25"/>
    <row r="5412" customFormat="1" ht="11.25"/>
    <row r="5413" customFormat="1" ht="11.25"/>
    <row r="5414" customFormat="1" ht="11.25"/>
    <row r="5415" customFormat="1" ht="11.25"/>
    <row r="5416" customFormat="1" ht="11.25"/>
    <row r="5417" customFormat="1" ht="11.25"/>
    <row r="5418" customFormat="1" ht="11.25"/>
    <row r="5419" customFormat="1" ht="11.25"/>
    <row r="5420" customFormat="1" ht="11.25"/>
    <row r="5421" customFormat="1" ht="11.25"/>
    <row r="5422" customFormat="1" ht="11.25"/>
    <row r="5423" customFormat="1" ht="11.25"/>
    <row r="5424" customFormat="1" ht="11.25"/>
    <row r="5425" customFormat="1" ht="11.25"/>
    <row r="5426" customFormat="1" ht="11.25"/>
    <row r="5427" customFormat="1" ht="11.25"/>
    <row r="5428" customFormat="1" ht="11.25"/>
    <row r="5429" customFormat="1" ht="11.25"/>
    <row r="5430" customFormat="1" ht="11.25"/>
    <row r="5431" customFormat="1" ht="11.25"/>
    <row r="5432" customFormat="1" ht="11.25"/>
    <row r="5433" customFormat="1" ht="11.25"/>
    <row r="5434" customFormat="1" ht="11.25"/>
    <row r="5435" customFormat="1" ht="11.25"/>
    <row r="5436" customFormat="1" ht="11.25"/>
    <row r="5437" customFormat="1" ht="11.25"/>
    <row r="5438" customFormat="1" ht="11.25"/>
    <row r="5439" customFormat="1" ht="11.25"/>
    <row r="5440" customFormat="1" ht="11.25"/>
    <row r="5441" customFormat="1" ht="11.25"/>
    <row r="5442" customFormat="1" ht="11.25"/>
    <row r="5443" customFormat="1" ht="11.25"/>
    <row r="5444" customFormat="1" ht="11.25"/>
    <row r="5445" customFormat="1" ht="11.25"/>
    <row r="5446" customFormat="1" ht="11.25"/>
    <row r="5447" customFormat="1" ht="11.25"/>
    <row r="5448" customFormat="1" ht="11.25"/>
    <row r="5449" customFormat="1" ht="11.25"/>
    <row r="5450" customFormat="1" ht="11.25"/>
    <row r="5451" customFormat="1" ht="11.25"/>
    <row r="5452" customFormat="1" ht="11.25"/>
    <row r="5453" customFormat="1" ht="11.25"/>
    <row r="5454" customFormat="1" ht="11.25"/>
    <row r="5455" customFormat="1" ht="11.25"/>
    <row r="5456" customFormat="1" ht="11.25"/>
    <row r="5457" customFormat="1" ht="11.25"/>
    <row r="5458" customFormat="1" ht="11.25"/>
    <row r="5459" customFormat="1" ht="11.25"/>
    <row r="5460" customFormat="1" ht="11.25"/>
    <row r="5461" customFormat="1" ht="11.25"/>
    <row r="5462" customFormat="1" ht="11.25"/>
    <row r="5463" customFormat="1" ht="11.25"/>
    <row r="5464" customFormat="1" ht="11.25"/>
    <row r="5465" customFormat="1" ht="11.25"/>
    <row r="5466" customFormat="1" ht="11.25"/>
    <row r="5467" customFormat="1" ht="11.25"/>
    <row r="5468" customFormat="1" ht="11.25"/>
    <row r="5469" customFormat="1" ht="11.25"/>
    <row r="5470" customFormat="1" ht="11.25"/>
    <row r="5471" customFormat="1" ht="11.25"/>
    <row r="5472" customFormat="1" ht="11.25"/>
    <row r="5473" customFormat="1" ht="11.25"/>
    <row r="5474" customFormat="1" ht="11.25"/>
    <row r="5475" customFormat="1" ht="11.25"/>
    <row r="5476" customFormat="1" ht="11.25"/>
    <row r="5477" customFormat="1" ht="11.25"/>
    <row r="5478" customFormat="1" ht="11.25"/>
    <row r="5479" customFormat="1" ht="11.25"/>
    <row r="5480" customFormat="1" ht="11.25"/>
    <row r="5481" customFormat="1" ht="11.25"/>
    <row r="5482" customFormat="1" ht="11.25"/>
    <row r="5483" customFormat="1" ht="11.25"/>
    <row r="5484" customFormat="1" ht="11.25"/>
    <row r="5485" customFormat="1" ht="11.25"/>
    <row r="5486" customFormat="1" ht="11.25"/>
    <row r="5487" customFormat="1" ht="11.25"/>
    <row r="5488" customFormat="1" ht="11.25"/>
    <row r="5489" customFormat="1" ht="11.25"/>
    <row r="5490" customFormat="1" ht="11.25"/>
    <row r="5491" customFormat="1" ht="11.25"/>
    <row r="5492" customFormat="1" ht="11.25"/>
    <row r="5493" customFormat="1" ht="11.25"/>
    <row r="5494" customFormat="1" ht="11.25"/>
    <row r="5495" customFormat="1" ht="11.25"/>
    <row r="5496" customFormat="1" ht="11.25"/>
    <row r="5497" customFormat="1" ht="11.25"/>
    <row r="5498" customFormat="1" ht="11.25"/>
    <row r="5499" customFormat="1" ht="11.25"/>
    <row r="5500" customFormat="1" ht="11.25"/>
    <row r="5501" customFormat="1" ht="11.25"/>
    <row r="5502" customFormat="1" ht="11.25"/>
    <row r="5503" customFormat="1" ht="11.25"/>
    <row r="5504" customFormat="1" ht="11.25"/>
    <row r="5505" customFormat="1" ht="11.25"/>
    <row r="5506" customFormat="1" ht="11.25"/>
    <row r="5507" customFormat="1" ht="11.25"/>
    <row r="5508" customFormat="1" ht="11.25"/>
    <row r="5509" customFormat="1" ht="11.25"/>
    <row r="5510" customFormat="1" ht="11.25"/>
    <row r="5511" customFormat="1" ht="11.25"/>
    <row r="5512" customFormat="1" ht="11.25"/>
    <row r="5513" customFormat="1" ht="11.25"/>
    <row r="5514" customFormat="1" ht="11.25"/>
    <row r="5515" customFormat="1" ht="11.25"/>
    <row r="5516" customFormat="1" ht="11.25"/>
    <row r="5517" customFormat="1" ht="11.25"/>
    <row r="5518" customFormat="1" ht="11.25"/>
    <row r="5519" customFormat="1" ht="11.25"/>
    <row r="5520" customFormat="1" ht="11.25"/>
    <row r="5521" customFormat="1" ht="11.25"/>
    <row r="5522" customFormat="1" ht="11.25"/>
    <row r="5523" customFormat="1" ht="11.25"/>
    <row r="5524" customFormat="1" ht="11.25"/>
    <row r="5525" customFormat="1" ht="11.25"/>
    <row r="5526" customFormat="1" ht="11.25"/>
    <row r="5527" customFormat="1" ht="11.25"/>
    <row r="5528" customFormat="1" ht="11.25"/>
    <row r="5529" customFormat="1" ht="11.25"/>
    <row r="5530" customFormat="1" ht="11.25"/>
    <row r="5531" customFormat="1" ht="11.25"/>
    <row r="5532" customFormat="1" ht="11.25"/>
    <row r="5533" customFormat="1" ht="11.25"/>
    <row r="5534" customFormat="1" ht="11.25"/>
    <row r="5535" customFormat="1" ht="11.25"/>
    <row r="5536" customFormat="1" ht="11.25"/>
    <row r="5537" customFormat="1" ht="11.25"/>
    <row r="5538" customFormat="1" ht="11.25"/>
    <row r="5539" customFormat="1" ht="11.25"/>
    <row r="5540" customFormat="1" ht="11.25"/>
    <row r="5541" customFormat="1" ht="11.25"/>
    <row r="5542" customFormat="1" ht="11.25"/>
    <row r="5543" customFormat="1" ht="11.25"/>
    <row r="5544" customFormat="1" ht="11.25"/>
    <row r="5545" customFormat="1" ht="11.25"/>
    <row r="5546" customFormat="1" ht="11.25"/>
    <row r="5547" customFormat="1" ht="11.25"/>
    <row r="5548" customFormat="1" ht="11.25"/>
    <row r="5549" customFormat="1" ht="11.25"/>
    <row r="5550" customFormat="1" ht="11.25"/>
    <row r="5551" customFormat="1" ht="11.25"/>
    <row r="5552" customFormat="1" ht="11.25"/>
    <row r="5553" customFormat="1" ht="11.25"/>
    <row r="5554" customFormat="1" ht="11.25"/>
    <row r="5555" customFormat="1" ht="11.25"/>
    <row r="5556" customFormat="1" ht="11.25"/>
    <row r="5557" customFormat="1" ht="11.25"/>
    <row r="5558" customFormat="1" ht="11.25"/>
    <row r="5559" customFormat="1" ht="11.25"/>
    <row r="5560" customFormat="1" ht="11.25"/>
    <row r="5561" customFormat="1" ht="11.25"/>
    <row r="5562" customFormat="1" ht="11.25"/>
    <row r="5563" customFormat="1" ht="11.25"/>
    <row r="5564" customFormat="1" ht="11.25"/>
    <row r="5565" customFormat="1" ht="11.25"/>
    <row r="5566" customFormat="1" ht="11.25"/>
    <row r="5567" customFormat="1" ht="11.25"/>
    <row r="5568" customFormat="1" ht="11.25"/>
    <row r="5569" customFormat="1" ht="11.25"/>
    <row r="5570" customFormat="1" ht="11.25"/>
    <row r="5571" customFormat="1" ht="11.25"/>
    <row r="5572" customFormat="1" ht="11.25"/>
    <row r="5573" customFormat="1" ht="11.25"/>
    <row r="5574" customFormat="1" ht="11.25"/>
    <row r="5575" customFormat="1" ht="11.25"/>
    <row r="5576" customFormat="1" ht="11.25"/>
    <row r="5577" customFormat="1" ht="11.25"/>
    <row r="5578" customFormat="1" ht="11.25"/>
    <row r="5579" customFormat="1" ht="11.25"/>
    <row r="5580" customFormat="1" ht="11.25"/>
    <row r="5581" customFormat="1" ht="11.25"/>
    <row r="5582" customFormat="1" ht="11.25"/>
    <row r="5583" customFormat="1" ht="11.25"/>
    <row r="5584" customFormat="1" ht="11.25"/>
    <row r="5585" customFormat="1" ht="11.25"/>
    <row r="5586" customFormat="1" ht="11.25"/>
    <row r="5587" customFormat="1" ht="11.25"/>
    <row r="5588" customFormat="1" ht="11.25"/>
    <row r="5589" customFormat="1" ht="11.25"/>
    <row r="5590" customFormat="1" ht="11.25"/>
    <row r="5591" customFormat="1" ht="11.25"/>
    <row r="5592" customFormat="1" ht="11.25"/>
    <row r="5593" customFormat="1" ht="11.25"/>
    <row r="5594" customFormat="1" ht="11.25"/>
    <row r="5595" customFormat="1" ht="11.25"/>
    <row r="5596" customFormat="1" ht="11.25"/>
    <row r="5597" customFormat="1" ht="11.25"/>
    <row r="5598" customFormat="1" ht="11.25"/>
    <row r="5599" customFormat="1" ht="11.25"/>
    <row r="5600" customFormat="1" ht="11.25"/>
    <row r="5601" customFormat="1" ht="11.25"/>
    <row r="5602" customFormat="1" ht="11.25"/>
    <row r="5603" customFormat="1" ht="11.25"/>
    <row r="5604" customFormat="1" ht="11.25"/>
    <row r="5605" customFormat="1" ht="11.25"/>
    <row r="5606" customFormat="1" ht="11.25"/>
    <row r="5607" customFormat="1" ht="11.25"/>
    <row r="5608" customFormat="1" ht="11.25"/>
    <row r="5609" customFormat="1" ht="11.25"/>
    <row r="5610" customFormat="1" ht="11.25"/>
    <row r="5611" customFormat="1" ht="11.25"/>
    <row r="5612" customFormat="1" ht="11.25"/>
    <row r="5613" customFormat="1" ht="11.25"/>
    <row r="5614" customFormat="1" ht="11.25"/>
    <row r="5615" customFormat="1" ht="11.25"/>
    <row r="5616" customFormat="1" ht="11.25"/>
    <row r="5617" customFormat="1" ht="11.25"/>
    <row r="5618" customFormat="1" ht="11.25"/>
    <row r="5619" customFormat="1" ht="11.25"/>
    <row r="5620" customFormat="1" ht="11.25"/>
    <row r="5621" customFormat="1" ht="11.25"/>
    <row r="5622" customFormat="1" ht="11.25"/>
    <row r="5623" customFormat="1" ht="11.25"/>
    <row r="5624" customFormat="1" ht="11.25"/>
    <row r="5625" customFormat="1" ht="11.25"/>
    <row r="5626" customFormat="1" ht="11.25"/>
    <row r="5627" customFormat="1" ht="11.25"/>
    <row r="5628" customFormat="1" ht="11.25"/>
    <row r="5629" customFormat="1" ht="11.25"/>
    <row r="5630" customFormat="1" ht="11.25"/>
    <row r="5631" customFormat="1" ht="11.25"/>
    <row r="5632" customFormat="1" ht="11.25"/>
    <row r="5633" customFormat="1" ht="11.25"/>
    <row r="5634" customFormat="1" ht="11.25"/>
    <row r="5635" customFormat="1" ht="11.25"/>
    <row r="5636" customFormat="1" ht="11.25"/>
    <row r="5637" customFormat="1" ht="11.25"/>
    <row r="5638" customFormat="1" ht="11.25"/>
    <row r="5639" customFormat="1" ht="11.25"/>
    <row r="5640" customFormat="1" ht="11.25"/>
    <row r="5641" customFormat="1" ht="11.25"/>
    <row r="5642" customFormat="1" ht="11.25"/>
    <row r="5643" customFormat="1" ht="11.25"/>
    <row r="5644" customFormat="1" ht="11.25"/>
    <row r="5645" customFormat="1" ht="11.25"/>
    <row r="5646" customFormat="1" ht="11.25"/>
    <row r="5647" customFormat="1" ht="11.25"/>
    <row r="5648" customFormat="1" ht="11.25"/>
    <row r="5649" customFormat="1" ht="11.25"/>
    <row r="5650" customFormat="1" ht="11.25"/>
    <row r="5651" customFormat="1" ht="11.25"/>
    <row r="5652" customFormat="1" ht="11.25"/>
    <row r="5653" customFormat="1" ht="11.25"/>
    <row r="5654" customFormat="1" ht="11.25"/>
    <row r="5655" customFormat="1" ht="11.25"/>
    <row r="5656" customFormat="1" ht="11.25"/>
    <row r="5657" customFormat="1" ht="11.25"/>
    <row r="5658" customFormat="1" ht="11.25"/>
    <row r="5659" customFormat="1" ht="11.25"/>
    <row r="5660" customFormat="1" ht="11.25"/>
    <row r="5661" customFormat="1" ht="11.25"/>
    <row r="5662" customFormat="1" ht="11.25"/>
    <row r="5663" customFormat="1" ht="11.25"/>
    <row r="5664" customFormat="1" ht="11.25"/>
    <row r="5665" customFormat="1" ht="11.25"/>
    <row r="5666" customFormat="1" ht="11.25"/>
    <row r="5667" customFormat="1" ht="11.25"/>
    <row r="5668" customFormat="1" ht="11.25"/>
    <row r="5669" customFormat="1" ht="11.25"/>
    <row r="5670" customFormat="1" ht="11.25"/>
    <row r="5671" customFormat="1" ht="11.25"/>
    <row r="5672" customFormat="1" ht="11.25"/>
    <row r="5673" customFormat="1" ht="11.25"/>
    <row r="5674" customFormat="1" ht="11.25"/>
    <row r="5675" customFormat="1" ht="11.25"/>
    <row r="5676" customFormat="1" ht="11.25"/>
    <row r="5677" customFormat="1" ht="11.25"/>
    <row r="5678" customFormat="1" ht="11.25"/>
    <row r="5679" customFormat="1" ht="11.25"/>
    <row r="5680" customFormat="1" ht="11.25"/>
    <row r="5681" customFormat="1" ht="11.25"/>
    <row r="5682" customFormat="1" ht="11.25"/>
    <row r="5683" customFormat="1" ht="11.25"/>
    <row r="5684" customFormat="1" ht="11.25"/>
    <row r="5685" customFormat="1" ht="11.25"/>
    <row r="5686" customFormat="1" ht="11.25"/>
    <row r="5687" customFormat="1" ht="11.25"/>
    <row r="5688" customFormat="1" ht="11.25"/>
    <row r="5689" customFormat="1" ht="11.25"/>
    <row r="5690" customFormat="1" ht="11.25"/>
    <row r="5691" customFormat="1" ht="11.25"/>
    <row r="5692" customFormat="1" ht="11.25"/>
    <row r="5693" customFormat="1" ht="11.25"/>
    <row r="5694" customFormat="1" ht="11.25"/>
    <row r="5695" customFormat="1" ht="11.25"/>
    <row r="5696" customFormat="1" ht="11.25"/>
    <row r="5697" customFormat="1" ht="11.25"/>
    <row r="5698" customFormat="1" ht="11.25"/>
    <row r="5699" customFormat="1" ht="11.25"/>
    <row r="5700" customFormat="1" ht="11.25"/>
    <row r="5701" customFormat="1" ht="11.25"/>
    <row r="5702" customFormat="1" ht="11.25"/>
    <row r="5703" customFormat="1" ht="11.25"/>
    <row r="5704" customFormat="1" ht="11.25"/>
    <row r="5705" customFormat="1" ht="11.25"/>
    <row r="5706" customFormat="1" ht="11.25"/>
    <row r="5707" customFormat="1" ht="11.25"/>
    <row r="5708" customFormat="1" ht="11.25"/>
    <row r="5709" customFormat="1" ht="11.25"/>
    <row r="5710" customFormat="1" ht="11.25"/>
    <row r="5711" customFormat="1" ht="11.25"/>
    <row r="5712" customFormat="1" ht="11.25"/>
    <row r="5713" customFormat="1" ht="11.25"/>
    <row r="5714" customFormat="1" ht="11.25"/>
    <row r="5715" customFormat="1" ht="11.25"/>
    <row r="5716" customFormat="1" ht="11.25"/>
    <row r="5717" customFormat="1" ht="11.25"/>
    <row r="5718" customFormat="1" ht="11.25"/>
    <row r="5719" customFormat="1" ht="11.25"/>
    <row r="5720" customFormat="1" ht="11.25"/>
    <row r="5721" customFormat="1" ht="11.25"/>
    <row r="5722" customFormat="1" ht="11.25"/>
    <row r="5723" customFormat="1" ht="11.25"/>
    <row r="5724" customFormat="1" ht="11.25"/>
    <row r="5725" customFormat="1" ht="11.25"/>
    <row r="5726" customFormat="1" ht="11.25"/>
    <row r="5727" customFormat="1" ht="11.25"/>
    <row r="5728" customFormat="1" ht="11.25"/>
    <row r="5729" customFormat="1" ht="11.25"/>
    <row r="5730" customFormat="1" ht="11.25"/>
    <row r="5731" customFormat="1" ht="11.25"/>
    <row r="5732" customFormat="1" ht="11.25"/>
    <row r="5733" customFormat="1" ht="11.25"/>
    <row r="5734" customFormat="1" ht="11.25"/>
    <row r="5735" customFormat="1" ht="11.25"/>
    <row r="5736" customFormat="1" ht="11.25"/>
    <row r="5737" customFormat="1" ht="11.25"/>
    <row r="5738" customFormat="1" ht="11.25"/>
    <row r="5739" customFormat="1" ht="11.25"/>
    <row r="5740" customFormat="1" ht="11.25"/>
    <row r="5741" customFormat="1" ht="11.25"/>
    <row r="5742" customFormat="1" ht="11.25"/>
    <row r="5743" customFormat="1" ht="11.25"/>
    <row r="5744" customFormat="1" ht="11.25"/>
    <row r="5745" customFormat="1" ht="11.25"/>
    <row r="5746" customFormat="1" ht="11.25"/>
    <row r="5747" customFormat="1" ht="11.25"/>
    <row r="5748" customFormat="1" ht="11.25"/>
    <row r="5749" customFormat="1" ht="11.25"/>
    <row r="5750" customFormat="1" ht="11.25"/>
    <row r="5751" customFormat="1" ht="11.25"/>
    <row r="5752" customFormat="1" ht="11.25"/>
    <row r="5753" customFormat="1" ht="11.25"/>
    <row r="5754" customFormat="1" ht="11.25"/>
    <row r="5755" customFormat="1" ht="11.25"/>
    <row r="5756" customFormat="1" ht="11.25"/>
    <row r="5757" customFormat="1" ht="11.25"/>
    <row r="5758" customFormat="1" ht="11.25"/>
    <row r="5759" customFormat="1" ht="11.25"/>
    <row r="5760" customFormat="1" ht="11.25"/>
    <row r="5761" customFormat="1" ht="11.25"/>
    <row r="5762" customFormat="1" ht="11.25"/>
    <row r="5763" customFormat="1" ht="11.25"/>
    <row r="5764" customFormat="1" ht="11.25"/>
    <row r="5765" customFormat="1" ht="11.25"/>
    <row r="5766" customFormat="1" ht="11.25"/>
    <row r="5767" customFormat="1" ht="11.25"/>
    <row r="5768" customFormat="1" ht="11.25"/>
    <row r="5769" customFormat="1" ht="11.25"/>
    <row r="5770" customFormat="1" ht="11.25"/>
    <row r="5771" customFormat="1" ht="11.25"/>
    <row r="5772" customFormat="1" ht="11.25"/>
    <row r="5773" customFormat="1" ht="11.25"/>
    <row r="5774" customFormat="1" ht="11.25"/>
    <row r="5775" customFormat="1" ht="11.25"/>
    <row r="5776" customFormat="1" ht="11.25"/>
    <row r="5777" customFormat="1" ht="11.25"/>
    <row r="5778" customFormat="1" ht="11.25"/>
    <row r="5779" customFormat="1" ht="11.25"/>
    <row r="5780" customFormat="1" ht="11.25"/>
    <row r="5781" customFormat="1" ht="11.25"/>
    <row r="5782" customFormat="1" ht="11.25"/>
    <row r="5783" customFormat="1" ht="11.25"/>
    <row r="5784" customFormat="1" ht="11.25"/>
    <row r="5785" customFormat="1" ht="11.25"/>
    <row r="5786" customFormat="1" ht="11.25"/>
    <row r="5787" customFormat="1" ht="11.25"/>
    <row r="5788" customFormat="1" ht="11.25"/>
    <row r="5789" customFormat="1" ht="11.25"/>
    <row r="5790" customFormat="1" ht="11.25"/>
    <row r="5791" customFormat="1" ht="11.25"/>
    <row r="5792" customFormat="1" ht="11.25"/>
    <row r="5793" customFormat="1" ht="11.25"/>
    <row r="5794" customFormat="1" ht="11.25"/>
    <row r="5795" customFormat="1" ht="11.25"/>
    <row r="5796" customFormat="1" ht="11.25"/>
    <row r="5797" customFormat="1" ht="11.25"/>
    <row r="5798" customFormat="1" ht="11.25"/>
    <row r="5799" customFormat="1" ht="11.25"/>
    <row r="5800" customFormat="1" ht="11.25"/>
    <row r="5801" customFormat="1" ht="11.25"/>
    <row r="5802" customFormat="1" ht="11.25"/>
    <row r="5803" customFormat="1" ht="11.25"/>
    <row r="5804" customFormat="1" ht="11.25"/>
    <row r="5805" customFormat="1" ht="11.25"/>
    <row r="5806" customFormat="1" ht="11.25"/>
    <row r="5807" customFormat="1" ht="11.25"/>
    <row r="5808" customFormat="1" ht="11.25"/>
    <row r="5809" customFormat="1" ht="11.25"/>
    <row r="5810" customFormat="1" ht="11.25"/>
    <row r="5811" customFormat="1" ht="11.25"/>
    <row r="5812" customFormat="1" ht="11.25"/>
    <row r="5813" customFormat="1" ht="11.25"/>
    <row r="5814" customFormat="1" ht="11.25"/>
    <row r="5815" customFormat="1" ht="11.25"/>
    <row r="5816" customFormat="1" ht="11.25"/>
    <row r="5817" customFormat="1" ht="11.25"/>
    <row r="5818" customFormat="1" ht="11.25"/>
    <row r="5819" customFormat="1" ht="11.25"/>
    <row r="5820" customFormat="1" ht="11.25"/>
    <row r="5821" customFormat="1" ht="11.25"/>
    <row r="5822" customFormat="1" ht="11.25"/>
    <row r="5823" customFormat="1" ht="11.25"/>
    <row r="5824" customFormat="1" ht="11.25"/>
    <row r="5825" customFormat="1" ht="11.25"/>
    <row r="5826" customFormat="1" ht="11.25"/>
    <row r="5827" customFormat="1" ht="11.25"/>
    <row r="5828" customFormat="1" ht="11.25"/>
    <row r="5829" customFormat="1" ht="11.25"/>
    <row r="5830" customFormat="1" ht="11.25"/>
    <row r="5831" customFormat="1" ht="11.25"/>
    <row r="5832" customFormat="1" ht="11.25"/>
    <row r="5833" customFormat="1" ht="11.25"/>
    <row r="5834" customFormat="1" ht="11.25"/>
    <row r="5835" customFormat="1" ht="11.25"/>
    <row r="5836" customFormat="1" ht="11.25"/>
    <row r="5837" customFormat="1" ht="11.25"/>
    <row r="5838" customFormat="1" ht="11.25"/>
    <row r="5839" customFormat="1" ht="11.25"/>
    <row r="5840" customFormat="1" ht="11.25"/>
    <row r="5841" customFormat="1" ht="11.25"/>
    <row r="5842" customFormat="1" ht="11.25"/>
    <row r="5843" customFormat="1" ht="11.25"/>
    <row r="5844" customFormat="1" ht="11.25"/>
    <row r="5845" customFormat="1" ht="11.25"/>
    <row r="5846" customFormat="1" ht="11.25"/>
    <row r="5847" customFormat="1" ht="11.25"/>
    <row r="5848" customFormat="1" ht="11.25"/>
    <row r="5849" customFormat="1" ht="11.25"/>
    <row r="5850" customFormat="1" ht="11.25"/>
    <row r="5851" customFormat="1" ht="11.25"/>
    <row r="5852" customFormat="1" ht="11.25"/>
    <row r="5853" customFormat="1" ht="11.25"/>
    <row r="5854" customFormat="1" ht="11.25"/>
    <row r="5855" customFormat="1" ht="11.25"/>
    <row r="5856" customFormat="1" ht="11.25"/>
    <row r="5857" customFormat="1" ht="11.25"/>
    <row r="5858" customFormat="1" ht="11.25"/>
    <row r="5859" customFormat="1" ht="11.25"/>
    <row r="5860" customFormat="1" ht="11.25"/>
    <row r="5861" customFormat="1" ht="11.25"/>
    <row r="5862" customFormat="1" ht="11.25"/>
    <row r="5863" customFormat="1" ht="11.25"/>
    <row r="5864" customFormat="1" ht="11.25"/>
    <row r="5865" customFormat="1" ht="11.25"/>
    <row r="5866" customFormat="1" ht="11.25"/>
    <row r="5867" customFormat="1" ht="11.25"/>
    <row r="5868" customFormat="1" ht="11.25"/>
    <row r="5869" customFormat="1" ht="11.25"/>
    <row r="5870" customFormat="1" ht="11.25"/>
    <row r="5871" customFormat="1" ht="11.25"/>
    <row r="5872" customFormat="1" ht="11.25"/>
    <row r="5873" customFormat="1" ht="11.25"/>
    <row r="5874" customFormat="1" ht="11.25"/>
    <row r="5875" customFormat="1" ht="11.25"/>
    <row r="5876" customFormat="1" ht="11.25"/>
    <row r="5877" customFormat="1" ht="11.25"/>
    <row r="5878" customFormat="1" ht="11.25"/>
    <row r="5879" customFormat="1" ht="11.25"/>
    <row r="5880" customFormat="1" ht="11.25"/>
    <row r="5881" customFormat="1" ht="11.25"/>
    <row r="5882" customFormat="1" ht="11.25"/>
    <row r="5883" customFormat="1" ht="11.25"/>
    <row r="5884" customFormat="1" ht="11.25"/>
    <row r="5885" customFormat="1" ht="11.25"/>
    <row r="5886" customFormat="1" ht="11.25"/>
    <row r="5887" customFormat="1" ht="11.25"/>
    <row r="5888" customFormat="1" ht="11.25"/>
    <row r="5889" customFormat="1" ht="11.25"/>
    <row r="5890" customFormat="1" ht="11.25"/>
    <row r="5891" customFormat="1" ht="11.25"/>
    <row r="5892" customFormat="1" ht="11.25"/>
    <row r="5893" customFormat="1" ht="11.25"/>
    <row r="5894" customFormat="1" ht="11.25"/>
    <row r="5895" customFormat="1" ht="11.25"/>
    <row r="5896" customFormat="1" ht="11.25"/>
    <row r="5897" customFormat="1" ht="11.25"/>
    <row r="5898" customFormat="1" ht="11.25"/>
    <row r="5899" customFormat="1" ht="11.25"/>
    <row r="5900" customFormat="1" ht="11.25"/>
    <row r="5901" customFormat="1" ht="11.25"/>
    <row r="5902" customFormat="1" ht="11.25"/>
    <row r="5903" customFormat="1" ht="11.25"/>
    <row r="5904" customFormat="1" ht="11.25"/>
    <row r="5905" customFormat="1" ht="11.25"/>
    <row r="5906" customFormat="1" ht="11.25"/>
    <row r="5907" customFormat="1" ht="11.25"/>
    <row r="5908" customFormat="1" ht="11.25"/>
    <row r="5909" customFormat="1" ht="11.25"/>
    <row r="5910" customFormat="1" ht="11.25"/>
    <row r="5911" customFormat="1" ht="11.25"/>
    <row r="5912" customFormat="1" ht="11.25"/>
    <row r="5913" customFormat="1" ht="11.25"/>
    <row r="5914" customFormat="1" ht="11.25"/>
    <row r="5915" customFormat="1" ht="11.25"/>
    <row r="5916" customFormat="1" ht="11.25"/>
    <row r="5917" customFormat="1" ht="11.25"/>
    <row r="5918" customFormat="1" ht="11.25"/>
    <row r="5919" customFormat="1" ht="11.25"/>
    <row r="5920" customFormat="1" ht="11.25"/>
    <row r="5921" customFormat="1" ht="11.25"/>
    <row r="5922" customFormat="1" ht="11.25"/>
    <row r="5923" customFormat="1" ht="11.25"/>
    <row r="5924" customFormat="1" ht="11.25"/>
    <row r="5925" customFormat="1" ht="11.25"/>
    <row r="5926" customFormat="1" ht="11.25"/>
    <row r="5927" customFormat="1" ht="11.25"/>
    <row r="5928" customFormat="1" ht="11.25"/>
    <row r="5929" customFormat="1" ht="11.25"/>
    <row r="5930" customFormat="1" ht="11.25"/>
    <row r="5931" customFormat="1" ht="11.25"/>
    <row r="5932" customFormat="1" ht="11.25"/>
    <row r="5933" customFormat="1" ht="11.25"/>
    <row r="5934" customFormat="1" ht="11.25"/>
    <row r="5935" customFormat="1" ht="11.25"/>
    <row r="5936" customFormat="1" ht="11.25"/>
    <row r="5937" customFormat="1" ht="11.25"/>
    <row r="5938" customFormat="1" ht="11.25"/>
    <row r="5939" customFormat="1" ht="11.25"/>
    <row r="5940" customFormat="1" ht="11.25"/>
    <row r="5941" customFormat="1" ht="11.25"/>
    <row r="5942" customFormat="1" ht="11.25"/>
    <row r="5943" customFormat="1" ht="11.25"/>
    <row r="5944" customFormat="1" ht="11.25"/>
    <row r="5945" customFormat="1" ht="11.25"/>
    <row r="5946" customFormat="1" ht="11.25"/>
    <row r="5947" customFormat="1" ht="11.25"/>
    <row r="5948" customFormat="1" ht="11.25"/>
    <row r="5949" customFormat="1" ht="11.25"/>
    <row r="5950" customFormat="1" ht="11.25"/>
    <row r="5951" customFormat="1" ht="11.25"/>
    <row r="5952" customFormat="1" ht="11.25"/>
    <row r="5953" customFormat="1" ht="11.25"/>
    <row r="5954" customFormat="1" ht="11.25"/>
    <row r="5955" customFormat="1" ht="11.25"/>
    <row r="5956" customFormat="1" ht="11.25"/>
    <row r="5957" customFormat="1" ht="11.25"/>
    <row r="5958" customFormat="1" ht="11.25"/>
    <row r="5959" customFormat="1" ht="11.25"/>
    <row r="5960" customFormat="1" ht="11.25"/>
    <row r="5961" customFormat="1" ht="11.25"/>
    <row r="5962" customFormat="1" ht="11.25"/>
    <row r="5963" customFormat="1" ht="11.25"/>
    <row r="5964" customFormat="1" ht="11.25"/>
    <row r="5965" customFormat="1" ht="11.25"/>
    <row r="5966" customFormat="1" ht="11.25"/>
    <row r="5967" customFormat="1" ht="11.25"/>
    <row r="5968" customFormat="1" ht="11.25"/>
    <row r="5969" customFormat="1" ht="11.25"/>
    <row r="5970" customFormat="1" ht="11.25"/>
    <row r="5971" customFormat="1" ht="11.25"/>
    <row r="5972" customFormat="1" ht="11.25"/>
    <row r="5973" customFormat="1" ht="11.25"/>
    <row r="5974" customFormat="1" ht="11.25"/>
    <row r="5975" customFormat="1" ht="11.25"/>
    <row r="5976" customFormat="1" ht="11.25"/>
    <row r="5977" customFormat="1" ht="11.25"/>
    <row r="5978" customFormat="1" ht="11.25"/>
    <row r="5979" customFormat="1" ht="11.25"/>
    <row r="5980" customFormat="1" ht="11.25"/>
    <row r="5981" customFormat="1" ht="11.25"/>
    <row r="5982" customFormat="1" ht="11.25"/>
    <row r="5983" customFormat="1" ht="11.25"/>
    <row r="5984" customFormat="1" ht="11.25"/>
    <row r="5985" customFormat="1" ht="11.25"/>
    <row r="5986" customFormat="1" ht="11.25"/>
    <row r="5987" customFormat="1" ht="11.25"/>
    <row r="5988" customFormat="1" ht="11.25"/>
    <row r="5989" customFormat="1" ht="11.25"/>
    <row r="5990" customFormat="1" ht="11.25"/>
    <row r="5991" customFormat="1" ht="11.25"/>
    <row r="5992" customFormat="1" ht="11.25"/>
    <row r="5993" customFormat="1" ht="11.25"/>
    <row r="5994" customFormat="1" ht="11.25"/>
    <row r="5995" customFormat="1" ht="11.25"/>
    <row r="5996" customFormat="1" ht="11.25"/>
    <row r="5997" customFormat="1" ht="11.25"/>
    <row r="5998" customFormat="1" ht="11.25"/>
    <row r="5999" customFormat="1" ht="11.25"/>
    <row r="6000" customFormat="1" ht="11.25"/>
    <row r="6001" customFormat="1" ht="11.25"/>
    <row r="6002" customFormat="1" ht="11.25"/>
    <row r="6003" customFormat="1" ht="11.25"/>
    <row r="6004" customFormat="1" ht="11.25"/>
    <row r="6005" customFormat="1" ht="11.25"/>
    <row r="6006" customFormat="1" ht="11.25"/>
    <row r="6007" customFormat="1" ht="11.25"/>
    <row r="6008" customFormat="1" ht="11.25"/>
    <row r="6009" customFormat="1" ht="11.25"/>
    <row r="6010" customFormat="1" ht="11.25"/>
    <row r="6011" customFormat="1" ht="11.25"/>
    <row r="6012" customFormat="1" ht="11.25"/>
    <row r="6013" customFormat="1" ht="11.25"/>
    <row r="6014" customFormat="1" ht="11.25"/>
    <row r="6015" customFormat="1" ht="11.25"/>
    <row r="6016" customFormat="1" ht="11.25"/>
    <row r="6017" customFormat="1" ht="11.25"/>
    <row r="6018" customFormat="1" ht="11.25"/>
    <row r="6019" customFormat="1" ht="11.25"/>
    <row r="6020" customFormat="1" ht="11.25"/>
    <row r="6021" customFormat="1" ht="11.25"/>
    <row r="6022" customFormat="1" ht="11.25"/>
    <row r="6023" customFormat="1" ht="11.25"/>
    <row r="6024" customFormat="1" ht="11.25"/>
    <row r="6025" customFormat="1" ht="11.25"/>
    <row r="6026" customFormat="1" ht="11.25"/>
    <row r="6027" customFormat="1" ht="11.25"/>
    <row r="6028" customFormat="1" ht="11.25"/>
    <row r="6029" customFormat="1" ht="11.25"/>
    <row r="6030" customFormat="1" ht="11.25"/>
    <row r="6031" customFormat="1" ht="11.25"/>
    <row r="6032" customFormat="1" ht="11.25"/>
    <row r="6033" customFormat="1" ht="11.25"/>
    <row r="6034" customFormat="1" ht="11.25"/>
    <row r="6035" customFormat="1" ht="11.25"/>
    <row r="6036" customFormat="1" ht="11.25"/>
    <row r="6037" customFormat="1" ht="11.25"/>
    <row r="6038" customFormat="1" ht="11.25"/>
    <row r="6039" customFormat="1" ht="11.25"/>
    <row r="6040" customFormat="1" ht="11.25"/>
    <row r="6041" customFormat="1" ht="11.25"/>
    <row r="6042" customFormat="1" ht="11.25"/>
    <row r="6043" customFormat="1" ht="11.25"/>
    <row r="6044" customFormat="1" ht="11.25"/>
    <row r="6045" customFormat="1" ht="11.25"/>
    <row r="6046" customFormat="1" ht="11.25"/>
    <row r="6047" customFormat="1" ht="11.25"/>
    <row r="6048" customFormat="1" ht="11.25"/>
    <row r="6049" customFormat="1" ht="11.25"/>
    <row r="6050" customFormat="1" ht="11.25"/>
    <row r="6051" customFormat="1" ht="11.25"/>
    <row r="6052" customFormat="1" ht="11.25"/>
    <row r="6053" customFormat="1" ht="11.25"/>
    <row r="6054" customFormat="1" ht="11.25"/>
    <row r="6055" customFormat="1" ht="11.25"/>
    <row r="6056" customFormat="1" ht="11.25"/>
    <row r="6057" customFormat="1" ht="11.25"/>
    <row r="6058" customFormat="1" ht="11.25"/>
    <row r="6059" customFormat="1" ht="11.25"/>
    <row r="6060" customFormat="1" ht="11.25"/>
    <row r="6061" customFormat="1" ht="11.25"/>
    <row r="6062" customFormat="1" ht="11.25"/>
    <row r="6063" customFormat="1" ht="11.25"/>
    <row r="6064" customFormat="1" ht="11.25"/>
    <row r="6065" customFormat="1" ht="11.25"/>
    <row r="6066" customFormat="1" ht="11.25"/>
    <row r="6067" customFormat="1" ht="11.25"/>
    <row r="6068" customFormat="1" ht="11.25"/>
    <row r="6069" customFormat="1" ht="11.25"/>
    <row r="6070" customFormat="1" ht="11.25"/>
    <row r="6071" customFormat="1" ht="11.25"/>
    <row r="6072" customFormat="1" ht="11.25"/>
    <row r="6073" customFormat="1" ht="11.25"/>
    <row r="6074" customFormat="1" ht="11.25"/>
    <row r="6075" customFormat="1" ht="11.25"/>
    <row r="6076" customFormat="1" ht="11.25"/>
    <row r="6077" customFormat="1" ht="11.25"/>
    <row r="6078" customFormat="1" ht="11.25"/>
    <row r="6079" customFormat="1" ht="11.25"/>
    <row r="6080" customFormat="1" ht="11.25"/>
    <row r="6081" customFormat="1" ht="11.25"/>
    <row r="6082" customFormat="1" ht="11.25"/>
    <row r="6083" customFormat="1" ht="11.25"/>
    <row r="6084" customFormat="1" ht="11.25"/>
    <row r="6085" customFormat="1" ht="11.25"/>
    <row r="6086" customFormat="1" ht="11.25"/>
    <row r="6087" customFormat="1" ht="11.25"/>
    <row r="6088" customFormat="1" ht="11.25"/>
    <row r="6089" customFormat="1" ht="11.25"/>
    <row r="6090" customFormat="1" ht="11.25"/>
    <row r="6091" customFormat="1" ht="11.25"/>
    <row r="6092" customFormat="1" ht="11.25"/>
    <row r="6093" customFormat="1" ht="11.25"/>
    <row r="6094" customFormat="1" ht="11.25"/>
    <row r="6095" customFormat="1" ht="11.25"/>
    <row r="6096" customFormat="1" ht="11.25"/>
    <row r="6097" customFormat="1" ht="11.25"/>
    <row r="6098" customFormat="1" ht="11.25"/>
    <row r="6099" customFormat="1" ht="11.25"/>
    <row r="6100" customFormat="1" ht="11.25"/>
    <row r="6101" customFormat="1" ht="11.25"/>
    <row r="6102" customFormat="1" ht="11.25"/>
    <row r="6103" customFormat="1" ht="11.25"/>
    <row r="6104" customFormat="1" ht="11.25"/>
    <row r="6105" customFormat="1" ht="11.25"/>
    <row r="6106" customFormat="1" ht="11.25"/>
    <row r="6107" customFormat="1" ht="11.25"/>
    <row r="6108" customFormat="1" ht="11.25"/>
    <row r="6109" customFormat="1" ht="11.25"/>
    <row r="6110" customFormat="1" ht="11.25"/>
    <row r="6111" customFormat="1" ht="11.25"/>
    <row r="6112" customFormat="1" ht="11.25"/>
    <row r="6113" customFormat="1" ht="11.25"/>
    <row r="6114" customFormat="1" ht="11.25"/>
    <row r="6115" customFormat="1" ht="11.25"/>
    <row r="6116" customFormat="1" ht="11.25"/>
    <row r="6117" customFormat="1" ht="11.25"/>
    <row r="6118" customFormat="1" ht="11.25"/>
    <row r="6119" customFormat="1" ht="11.25"/>
    <row r="6120" customFormat="1" ht="11.25"/>
    <row r="6121" customFormat="1" ht="11.25"/>
    <row r="6122" customFormat="1" ht="11.25"/>
    <row r="6123" customFormat="1" ht="11.25"/>
    <row r="6124" customFormat="1" ht="11.25"/>
    <row r="6125" customFormat="1" ht="11.25"/>
    <row r="6126" customFormat="1" ht="11.25"/>
    <row r="6127" customFormat="1" ht="11.25"/>
    <row r="6128" customFormat="1" ht="11.25"/>
    <row r="6129" customFormat="1" ht="11.25"/>
    <row r="6130" customFormat="1" ht="11.25"/>
    <row r="6131" customFormat="1" ht="11.25"/>
    <row r="6132" customFormat="1" ht="11.25"/>
    <row r="6133" customFormat="1" ht="11.25"/>
    <row r="6134" customFormat="1" ht="11.25"/>
    <row r="6135" customFormat="1" ht="11.25"/>
    <row r="6136" customFormat="1" ht="11.25"/>
    <row r="6137" customFormat="1" ht="11.25"/>
    <row r="6138" customFormat="1" ht="11.25"/>
    <row r="6139" customFormat="1" ht="11.25"/>
    <row r="6140" customFormat="1" ht="11.25"/>
    <row r="6141" customFormat="1" ht="11.25"/>
    <row r="6142" customFormat="1" ht="11.25"/>
    <row r="6143" customFormat="1" ht="11.25"/>
    <row r="6144" customFormat="1" ht="11.25"/>
    <row r="6145" customFormat="1" ht="11.25"/>
    <row r="6146" customFormat="1" ht="11.25"/>
    <row r="6147" customFormat="1" ht="11.25"/>
    <row r="6148" customFormat="1" ht="11.25"/>
    <row r="6149" customFormat="1" ht="11.25"/>
    <row r="6150" customFormat="1" ht="11.25"/>
    <row r="6151" customFormat="1" ht="11.25"/>
    <row r="6152" customFormat="1" ht="11.25"/>
    <row r="6153" customFormat="1" ht="11.25"/>
    <row r="6154" customFormat="1" ht="11.25"/>
    <row r="6155" customFormat="1" ht="11.25"/>
    <row r="6156" customFormat="1" ht="11.25"/>
    <row r="6157" customFormat="1" ht="11.25"/>
    <row r="6158" customFormat="1" ht="11.25"/>
    <row r="6159" customFormat="1" ht="11.25"/>
    <row r="6160" customFormat="1" ht="11.25"/>
    <row r="6161" customFormat="1" ht="11.25"/>
    <row r="6162" customFormat="1" ht="11.25"/>
    <row r="6163" customFormat="1" ht="11.25"/>
    <row r="6164" customFormat="1" ht="11.25"/>
    <row r="6165" customFormat="1" ht="11.25"/>
    <row r="6166" customFormat="1" ht="11.25"/>
    <row r="6167" customFormat="1" ht="11.25"/>
    <row r="6168" customFormat="1" ht="11.25"/>
    <row r="6169" customFormat="1" ht="11.25"/>
    <row r="6170" customFormat="1" ht="11.25"/>
    <row r="6171" customFormat="1" ht="11.25"/>
    <row r="6172" customFormat="1" ht="11.25"/>
    <row r="6173" customFormat="1" ht="11.25"/>
    <row r="6174" customFormat="1" ht="11.25"/>
    <row r="6175" customFormat="1" ht="11.25"/>
    <row r="6176" customFormat="1" ht="11.25"/>
    <row r="6177" customFormat="1" ht="11.25"/>
    <row r="6178" customFormat="1" ht="11.25"/>
    <row r="6179" customFormat="1" ht="11.25"/>
    <row r="6180" customFormat="1" ht="11.25"/>
    <row r="6181" customFormat="1" ht="11.25"/>
    <row r="6182" customFormat="1" ht="11.25"/>
    <row r="6183" customFormat="1" ht="11.25"/>
    <row r="6184" customFormat="1" ht="11.25"/>
    <row r="6185" customFormat="1" ht="11.25"/>
    <row r="6186" customFormat="1" ht="11.25"/>
    <row r="6187" customFormat="1" ht="11.25"/>
    <row r="6188" customFormat="1" ht="11.25"/>
    <row r="6189" customFormat="1" ht="11.25"/>
    <row r="6190" customFormat="1" ht="11.25"/>
    <row r="6191" customFormat="1" ht="11.25"/>
    <row r="6192" customFormat="1" ht="11.25"/>
    <row r="6193" customFormat="1" ht="11.25"/>
    <row r="6194" customFormat="1" ht="11.25"/>
    <row r="6195" customFormat="1" ht="11.25"/>
    <row r="6196" customFormat="1" ht="11.25"/>
    <row r="6197" customFormat="1" ht="11.25"/>
    <row r="6198" customFormat="1" ht="11.25"/>
    <row r="6199" customFormat="1" ht="11.25"/>
    <row r="6200" customFormat="1" ht="11.25"/>
    <row r="6201" customFormat="1" ht="11.25"/>
    <row r="6202" customFormat="1" ht="11.25"/>
    <row r="6203" customFormat="1" ht="11.25"/>
    <row r="6204" customFormat="1" ht="11.25"/>
    <row r="6205" customFormat="1" ht="11.25"/>
    <row r="6206" customFormat="1" ht="11.25"/>
    <row r="6207" customFormat="1" ht="11.25"/>
    <row r="6208" customFormat="1" ht="11.25"/>
    <row r="6209" customFormat="1" ht="11.25"/>
    <row r="6210" customFormat="1" ht="11.25"/>
    <row r="6211" customFormat="1" ht="11.25"/>
    <row r="6212" customFormat="1" ht="11.25"/>
    <row r="6213" customFormat="1" ht="11.25"/>
    <row r="6214" customFormat="1" ht="11.25"/>
    <row r="6215" customFormat="1" ht="11.25"/>
    <row r="6216" customFormat="1" ht="11.25"/>
    <row r="6217" customFormat="1" ht="11.25"/>
    <row r="6218" customFormat="1" ht="11.25"/>
    <row r="6219" customFormat="1" ht="11.25"/>
    <row r="6220" customFormat="1" ht="11.25"/>
    <row r="6221" customFormat="1" ht="11.25"/>
    <row r="6222" customFormat="1" ht="11.25"/>
    <row r="6223" customFormat="1" ht="11.25"/>
    <row r="6224" customFormat="1" ht="11.25"/>
    <row r="6225" customFormat="1" ht="11.25"/>
    <row r="6226" customFormat="1" ht="11.25"/>
    <row r="6227" customFormat="1" ht="11.25"/>
    <row r="6228" customFormat="1" ht="11.25"/>
    <row r="6229" customFormat="1" ht="11.25"/>
    <row r="6230" customFormat="1" ht="11.25"/>
    <row r="6231" customFormat="1" ht="11.25"/>
    <row r="6232" customFormat="1" ht="11.25"/>
    <row r="6233" customFormat="1" ht="11.25"/>
    <row r="6234" customFormat="1" ht="11.25"/>
    <row r="6235" customFormat="1" ht="11.25"/>
    <row r="6236" customFormat="1" ht="11.25"/>
    <row r="6237" customFormat="1" ht="11.25"/>
    <row r="6238" customFormat="1" ht="11.25"/>
    <row r="6239" customFormat="1" ht="11.25"/>
    <row r="6240" customFormat="1" ht="11.25"/>
    <row r="6241" customFormat="1" ht="11.25"/>
    <row r="6242" customFormat="1" ht="11.25"/>
    <row r="6243" customFormat="1" ht="11.25"/>
    <row r="6244" customFormat="1" ht="11.25"/>
    <row r="6245" customFormat="1" ht="11.25"/>
    <row r="6246" customFormat="1" ht="11.25"/>
    <row r="6247" customFormat="1" ht="11.25"/>
    <row r="6248" customFormat="1" ht="11.25"/>
    <row r="6249" customFormat="1" ht="11.25"/>
    <row r="6250" customFormat="1" ht="11.25"/>
    <row r="6251" customFormat="1" ht="11.25"/>
    <row r="6252" customFormat="1" ht="11.25"/>
    <row r="6253" customFormat="1" ht="11.25"/>
    <row r="6254" customFormat="1" ht="11.25"/>
    <row r="6255" customFormat="1" ht="11.25"/>
    <row r="6256" customFormat="1" ht="11.25"/>
    <row r="6257" customFormat="1" ht="11.25"/>
    <row r="6258" customFormat="1" ht="11.25"/>
    <row r="6259" customFormat="1" ht="11.25"/>
    <row r="6260" customFormat="1" ht="11.25"/>
    <row r="6261" customFormat="1" ht="11.25"/>
    <row r="6262" customFormat="1" ht="11.25"/>
    <row r="6263" customFormat="1" ht="11.25"/>
    <row r="6264" customFormat="1" ht="11.25"/>
    <row r="6265" customFormat="1" ht="11.25"/>
    <row r="6266" customFormat="1" ht="11.25"/>
    <row r="6267" customFormat="1" ht="11.25"/>
    <row r="6268" customFormat="1" ht="11.25"/>
    <row r="6269" customFormat="1" ht="11.25"/>
    <row r="6270" customFormat="1" ht="11.25"/>
    <row r="6271" customFormat="1" ht="11.25"/>
    <row r="6272" customFormat="1" ht="11.25"/>
    <row r="6273" customFormat="1" ht="11.25"/>
    <row r="6274" customFormat="1" ht="11.25"/>
    <row r="6275" customFormat="1" ht="11.25"/>
    <row r="6276" customFormat="1" ht="11.25"/>
    <row r="6277" customFormat="1" ht="11.25"/>
    <row r="6278" customFormat="1" ht="11.25"/>
    <row r="6279" customFormat="1" ht="11.25"/>
    <row r="6280" customFormat="1" ht="11.25"/>
    <row r="6281" customFormat="1" ht="11.25"/>
    <row r="6282" customFormat="1" ht="11.25"/>
    <row r="6283" customFormat="1" ht="11.25"/>
    <row r="6284" customFormat="1" ht="11.25"/>
    <row r="6285" customFormat="1" ht="11.25"/>
    <row r="6286" customFormat="1" ht="11.25"/>
    <row r="6287" customFormat="1" ht="11.25"/>
    <row r="6288" customFormat="1" ht="11.25"/>
    <row r="6289" customFormat="1" ht="11.25"/>
    <row r="6290" customFormat="1" ht="11.25"/>
    <row r="6291" customFormat="1" ht="11.25"/>
    <row r="6292" customFormat="1" ht="11.25"/>
    <row r="6293" customFormat="1" ht="11.25"/>
    <row r="6294" customFormat="1" ht="11.25"/>
    <row r="6295" customFormat="1" ht="11.25"/>
    <row r="6296" customFormat="1" ht="11.25"/>
    <row r="6297" customFormat="1" ht="11.25"/>
    <row r="6298" customFormat="1" ht="11.25"/>
    <row r="6299" customFormat="1" ht="11.25"/>
    <row r="6300" customFormat="1" ht="11.25"/>
    <row r="6301" customFormat="1" ht="11.25"/>
    <row r="6302" customFormat="1" ht="11.25"/>
    <row r="6303" customFormat="1" ht="11.25"/>
    <row r="6304" customFormat="1" ht="11.25"/>
    <row r="6305" customFormat="1" ht="11.25"/>
    <row r="6306" customFormat="1" ht="11.25"/>
    <row r="6307" customFormat="1" ht="11.25"/>
    <row r="6308" customFormat="1" ht="11.25"/>
    <row r="6309" customFormat="1" ht="11.25"/>
    <row r="6310" customFormat="1" ht="11.25"/>
    <row r="6311" customFormat="1" ht="11.25"/>
    <row r="6312" customFormat="1" ht="11.25"/>
    <row r="6313" customFormat="1" ht="11.25"/>
    <row r="6314" customFormat="1" ht="11.25"/>
    <row r="6315" customFormat="1" ht="11.25"/>
    <row r="6316" customFormat="1" ht="11.25"/>
    <row r="6317" customFormat="1" ht="11.25"/>
    <row r="6318" customFormat="1" ht="11.25"/>
    <row r="6319" customFormat="1" ht="11.25"/>
    <row r="6320" customFormat="1" ht="11.25"/>
    <row r="6321" customFormat="1" ht="11.25"/>
    <row r="6322" customFormat="1" ht="11.25"/>
    <row r="6323" customFormat="1" ht="11.25"/>
    <row r="6324" customFormat="1" ht="11.25"/>
    <row r="6325" customFormat="1" ht="11.25"/>
    <row r="6326" customFormat="1" ht="11.25"/>
    <row r="6327" customFormat="1" ht="11.25"/>
    <row r="6328" customFormat="1" ht="11.25"/>
    <row r="6329" customFormat="1" ht="11.25"/>
    <row r="6330" customFormat="1" ht="11.25"/>
    <row r="6331" customFormat="1" ht="11.25"/>
    <row r="6332" customFormat="1" ht="11.25"/>
    <row r="6333" customFormat="1" ht="11.25"/>
    <row r="6334" customFormat="1" ht="11.25"/>
    <row r="6335" customFormat="1" ht="11.25"/>
    <row r="6336" customFormat="1" ht="11.25"/>
    <row r="6337" customFormat="1" ht="11.25"/>
    <row r="6338" customFormat="1" ht="11.25"/>
    <row r="6339" customFormat="1" ht="11.25"/>
    <row r="6340" customFormat="1" ht="11.25"/>
    <row r="6341" customFormat="1" ht="11.25"/>
    <row r="6342" customFormat="1" ht="11.25"/>
    <row r="6343" customFormat="1" ht="11.25"/>
    <row r="6344" customFormat="1" ht="11.25"/>
    <row r="6345" customFormat="1" ht="11.25"/>
    <row r="6346" customFormat="1" ht="11.25"/>
    <row r="6347" customFormat="1" ht="11.25"/>
    <row r="6348" customFormat="1" ht="11.25"/>
    <row r="6349" customFormat="1" ht="11.25"/>
    <row r="6350" customFormat="1" ht="11.25"/>
    <row r="6351" customFormat="1" ht="11.25"/>
    <row r="6352" customFormat="1" ht="11.25"/>
    <row r="6353" customFormat="1" ht="11.25"/>
    <row r="6354" customFormat="1" ht="11.25"/>
    <row r="6355" customFormat="1" ht="11.25"/>
    <row r="6356" customFormat="1" ht="11.25"/>
    <row r="6357" customFormat="1" ht="11.25"/>
    <row r="6358" customFormat="1" ht="11.25"/>
    <row r="6359" customFormat="1" ht="11.25"/>
    <row r="6360" customFormat="1" ht="11.25"/>
    <row r="6361" customFormat="1" ht="11.25"/>
    <row r="6362" customFormat="1" ht="11.25"/>
    <row r="6363" customFormat="1" ht="11.25"/>
    <row r="6364" customFormat="1" ht="11.25"/>
    <row r="6365" customFormat="1" ht="11.25"/>
    <row r="6366" customFormat="1" ht="11.25"/>
    <row r="6367" customFormat="1" ht="11.25"/>
    <row r="6368" customFormat="1" ht="11.25"/>
    <row r="6369" customFormat="1" ht="11.25"/>
    <row r="6370" customFormat="1" ht="11.25"/>
    <row r="6371" customFormat="1" ht="11.25"/>
    <row r="6372" customFormat="1" ht="11.25"/>
    <row r="6373" customFormat="1" ht="11.25"/>
    <row r="6374" customFormat="1" ht="11.25"/>
    <row r="6375" customFormat="1" ht="11.25"/>
    <row r="6376" customFormat="1" ht="11.25"/>
    <row r="6377" customFormat="1" ht="11.25"/>
    <row r="6378" customFormat="1" ht="11.25"/>
    <row r="6379" customFormat="1" ht="11.25"/>
    <row r="6380" customFormat="1" ht="11.25"/>
    <row r="6381" customFormat="1" ht="11.25"/>
    <row r="6382" customFormat="1" ht="11.25"/>
    <row r="6383" customFormat="1" ht="11.25"/>
    <row r="6384" customFormat="1" ht="11.25"/>
    <row r="6385" customFormat="1" ht="11.25"/>
    <row r="6386" customFormat="1" ht="11.25"/>
    <row r="6387" customFormat="1" ht="11.25"/>
    <row r="6388" customFormat="1" ht="11.25"/>
    <row r="6389" customFormat="1" ht="11.25"/>
    <row r="6390" customFormat="1" ht="11.25"/>
    <row r="6391" customFormat="1" ht="11.25"/>
    <row r="6392" customFormat="1" ht="11.25"/>
    <row r="6393" customFormat="1" ht="11.25"/>
    <row r="6394" customFormat="1" ht="11.25"/>
    <row r="6395" customFormat="1" ht="11.25"/>
    <row r="6396" customFormat="1" ht="11.25"/>
    <row r="6397" customFormat="1" ht="11.25"/>
    <row r="6398" customFormat="1" ht="11.25"/>
    <row r="6399" customFormat="1" ht="11.25"/>
    <row r="6400" customFormat="1" ht="11.25"/>
    <row r="6401" customFormat="1" ht="11.25"/>
    <row r="6402" customFormat="1" ht="11.25"/>
    <row r="6403" customFormat="1" ht="11.25"/>
    <row r="6404" customFormat="1" ht="11.25"/>
    <row r="6405" customFormat="1" ht="11.25"/>
    <row r="6406" customFormat="1" ht="11.25"/>
    <row r="6407" customFormat="1" ht="11.25"/>
    <row r="6408" customFormat="1" ht="11.25"/>
    <row r="6409" customFormat="1" ht="11.25"/>
    <row r="6410" customFormat="1" ht="11.25"/>
    <row r="6411" customFormat="1" ht="11.25"/>
    <row r="6412" customFormat="1" ht="11.25"/>
    <row r="6413" customFormat="1" ht="11.25"/>
    <row r="6414" customFormat="1" ht="11.25"/>
    <row r="6415" customFormat="1" ht="11.25"/>
    <row r="6416" customFormat="1" ht="11.25"/>
    <row r="6417" customFormat="1" ht="11.25"/>
    <row r="6418" customFormat="1" ht="11.25"/>
    <row r="6419" customFormat="1" ht="11.25"/>
    <row r="6420" customFormat="1" ht="11.25"/>
    <row r="6421" customFormat="1" ht="11.25"/>
    <row r="6422" customFormat="1" ht="11.25"/>
    <row r="6423" customFormat="1" ht="11.25"/>
    <row r="6424" customFormat="1" ht="11.25"/>
    <row r="6425" customFormat="1" ht="11.25"/>
    <row r="6426" customFormat="1" ht="11.25"/>
    <row r="6427" customFormat="1" ht="11.25"/>
    <row r="6428" customFormat="1" ht="11.25"/>
    <row r="6429" customFormat="1" ht="11.25"/>
    <row r="6430" customFormat="1" ht="11.25"/>
    <row r="6431" customFormat="1" ht="11.25"/>
    <row r="6432" customFormat="1" ht="11.25"/>
    <row r="6433" customFormat="1" ht="11.25"/>
    <row r="6434" customFormat="1" ht="11.25"/>
    <row r="6435" customFormat="1" ht="11.25"/>
    <row r="6436" customFormat="1" ht="11.25"/>
    <row r="6437" customFormat="1" ht="11.25"/>
    <row r="6438" customFormat="1" ht="11.25"/>
    <row r="6439" customFormat="1" ht="11.25"/>
    <row r="6440" customFormat="1" ht="11.25"/>
    <row r="6441" customFormat="1" ht="11.25"/>
    <row r="6442" customFormat="1" ht="11.25"/>
    <row r="6443" customFormat="1" ht="11.25"/>
    <row r="6444" customFormat="1" ht="11.25"/>
    <row r="6445" customFormat="1" ht="11.25"/>
    <row r="6446" customFormat="1" ht="11.25"/>
    <row r="6447" customFormat="1" ht="11.25"/>
    <row r="6448" customFormat="1" ht="11.25"/>
    <row r="6449" customFormat="1" ht="11.25"/>
    <row r="6450" customFormat="1" ht="11.25"/>
    <row r="6451" customFormat="1" ht="11.25"/>
    <row r="6452" customFormat="1" ht="11.25"/>
    <row r="6453" customFormat="1" ht="11.25"/>
    <row r="6454" customFormat="1" ht="11.25"/>
    <row r="6455" customFormat="1" ht="11.25"/>
    <row r="6456" customFormat="1" ht="11.25"/>
    <row r="6457" customFormat="1" ht="11.25"/>
    <row r="6458" customFormat="1" ht="11.25"/>
    <row r="6459" customFormat="1" ht="11.25"/>
    <row r="6460" customFormat="1" ht="11.25"/>
    <row r="6461" customFormat="1" ht="11.25"/>
    <row r="6462" customFormat="1" ht="11.25"/>
    <row r="6463" customFormat="1" ht="11.25"/>
    <row r="6464" customFormat="1" ht="11.25"/>
    <row r="6465" customFormat="1" ht="11.25"/>
    <row r="6466" customFormat="1" ht="11.25"/>
    <row r="6467" customFormat="1" ht="11.25"/>
    <row r="6468" customFormat="1" ht="11.25"/>
    <row r="6469" customFormat="1" ht="11.25"/>
    <row r="6470" customFormat="1" ht="11.25"/>
    <row r="6471" customFormat="1" ht="11.25"/>
    <row r="6472" customFormat="1" ht="11.25"/>
    <row r="6473" customFormat="1" ht="11.25"/>
    <row r="6474" customFormat="1" ht="11.25"/>
    <row r="6475" customFormat="1" ht="11.25"/>
    <row r="6476" customFormat="1" ht="11.25"/>
    <row r="6477" customFormat="1" ht="11.25"/>
    <row r="6478" customFormat="1" ht="11.25"/>
    <row r="6479" customFormat="1" ht="11.25"/>
    <row r="6480" customFormat="1" ht="11.25"/>
    <row r="6481" customFormat="1" ht="11.25"/>
    <row r="6482" customFormat="1" ht="11.25"/>
    <row r="6483" customFormat="1" ht="11.25"/>
    <row r="6484" customFormat="1" ht="11.25"/>
    <row r="6485" customFormat="1" ht="11.25"/>
    <row r="6486" customFormat="1" ht="11.25"/>
    <row r="6487" customFormat="1" ht="11.25"/>
    <row r="6488" customFormat="1" ht="11.25"/>
    <row r="6489" customFormat="1" ht="11.25"/>
    <row r="6490" customFormat="1" ht="11.25"/>
    <row r="6491" customFormat="1" ht="11.25"/>
    <row r="6492" customFormat="1" ht="11.25"/>
    <row r="6493" customFormat="1" ht="11.25"/>
    <row r="6494" customFormat="1" ht="11.25"/>
    <row r="6495" customFormat="1" ht="11.25"/>
    <row r="6496" customFormat="1" ht="11.25"/>
    <row r="6497" customFormat="1" ht="11.25"/>
    <row r="6498" customFormat="1" ht="11.25"/>
    <row r="6499" customFormat="1" ht="11.25"/>
    <row r="6500" customFormat="1" ht="11.25"/>
    <row r="6501" customFormat="1" ht="11.25"/>
    <row r="6502" customFormat="1" ht="11.25"/>
    <row r="6503" customFormat="1" ht="11.25"/>
    <row r="6504" customFormat="1" ht="11.25"/>
    <row r="6505" customFormat="1" ht="11.25"/>
    <row r="6506" customFormat="1" ht="11.25"/>
    <row r="6507" customFormat="1" ht="11.25"/>
    <row r="6508" customFormat="1" ht="11.25"/>
    <row r="6509" customFormat="1" ht="11.25"/>
    <row r="6510" customFormat="1" ht="11.25"/>
    <row r="6511" customFormat="1" ht="11.25"/>
    <row r="6512" customFormat="1" ht="11.25"/>
    <row r="6513" customFormat="1" ht="11.25"/>
    <row r="6514" customFormat="1" ht="11.25"/>
    <row r="6515" customFormat="1" ht="11.25"/>
    <row r="6516" customFormat="1" ht="11.25"/>
    <row r="6517" customFormat="1" ht="11.25"/>
    <row r="6518" customFormat="1" ht="11.25"/>
    <row r="6519" customFormat="1" ht="11.25"/>
    <row r="6520" customFormat="1" ht="11.25"/>
    <row r="6521" customFormat="1" ht="11.25"/>
    <row r="6522" customFormat="1" ht="11.25"/>
    <row r="6523" customFormat="1" ht="11.25"/>
    <row r="6524" customFormat="1" ht="11.25"/>
    <row r="6525" customFormat="1" ht="11.25"/>
    <row r="6526" customFormat="1" ht="11.25"/>
    <row r="6527" customFormat="1" ht="11.25"/>
    <row r="6528" customFormat="1" ht="11.25"/>
    <row r="6529" customFormat="1" ht="11.25"/>
    <row r="6530" customFormat="1" ht="11.25"/>
    <row r="6531" customFormat="1" ht="11.25"/>
    <row r="6532" customFormat="1" ht="11.25"/>
    <row r="6533" customFormat="1" ht="11.25"/>
    <row r="6534" customFormat="1" ht="11.25"/>
    <row r="6535" customFormat="1" ht="11.25"/>
    <row r="6536" customFormat="1" ht="11.25"/>
    <row r="6537" customFormat="1" ht="11.25"/>
    <row r="6538" customFormat="1" ht="11.25"/>
    <row r="6539" customFormat="1" ht="11.25"/>
    <row r="6540" customFormat="1" ht="11.25"/>
    <row r="6541" customFormat="1" ht="11.25"/>
    <row r="6542" customFormat="1" ht="11.25"/>
    <row r="6543" customFormat="1" ht="11.25"/>
    <row r="6544" customFormat="1" ht="11.25"/>
    <row r="6545" customFormat="1" ht="11.25"/>
    <row r="6546" customFormat="1" ht="11.25"/>
    <row r="6547" customFormat="1" ht="11.25"/>
    <row r="6548" customFormat="1" ht="11.25"/>
    <row r="6549" customFormat="1" ht="11.25"/>
    <row r="6550" customFormat="1" ht="11.25"/>
    <row r="6551" customFormat="1" ht="11.25"/>
    <row r="6552" customFormat="1" ht="11.25"/>
    <row r="6553" customFormat="1" ht="11.25"/>
    <row r="6554" customFormat="1" ht="11.25"/>
    <row r="6555" customFormat="1" ht="11.25"/>
    <row r="6556" customFormat="1" ht="11.25"/>
    <row r="6557" customFormat="1" ht="11.25"/>
    <row r="6558" customFormat="1" ht="11.25"/>
    <row r="6559" customFormat="1" ht="11.25"/>
    <row r="6560" customFormat="1" ht="11.25"/>
    <row r="6561" customFormat="1" ht="11.25"/>
    <row r="6562" customFormat="1" ht="11.25"/>
    <row r="6563" customFormat="1" ht="11.25"/>
    <row r="6564" customFormat="1" ht="11.25"/>
    <row r="6565" customFormat="1" ht="11.25"/>
    <row r="6566" customFormat="1" ht="11.25"/>
    <row r="6567" customFormat="1" ht="11.25"/>
    <row r="6568" customFormat="1" ht="11.25"/>
    <row r="6569" customFormat="1" ht="11.25"/>
    <row r="6570" customFormat="1" ht="11.25"/>
    <row r="6571" customFormat="1" ht="11.25"/>
    <row r="6572" customFormat="1" ht="11.25"/>
    <row r="6573" customFormat="1" ht="11.25"/>
    <row r="6574" customFormat="1" ht="11.25"/>
    <row r="6575" customFormat="1" ht="11.25"/>
    <row r="6576" customFormat="1" ht="11.25"/>
    <row r="6577" customFormat="1" ht="11.25"/>
    <row r="6578" customFormat="1" ht="11.25"/>
    <row r="6579" customFormat="1" ht="11.25"/>
    <row r="6580" customFormat="1" ht="11.25"/>
    <row r="6581" customFormat="1" ht="11.25"/>
    <row r="6582" customFormat="1" ht="11.25"/>
    <row r="6583" customFormat="1" ht="11.25"/>
    <row r="6584" customFormat="1" ht="11.25"/>
    <row r="6585" customFormat="1" ht="11.25"/>
    <row r="6586" customFormat="1" ht="11.25"/>
    <row r="6587" customFormat="1" ht="11.25"/>
    <row r="6588" customFormat="1" ht="11.25"/>
    <row r="6589" customFormat="1" ht="11.25"/>
    <row r="6590" customFormat="1" ht="11.25"/>
    <row r="6591" customFormat="1" ht="11.25"/>
    <row r="6592" customFormat="1" ht="11.25"/>
    <row r="6593" customFormat="1" ht="11.25"/>
    <row r="6594" customFormat="1" ht="11.25"/>
    <row r="6595" customFormat="1" ht="11.25"/>
    <row r="6596" customFormat="1" ht="11.25"/>
    <row r="6597" customFormat="1" ht="11.25"/>
    <row r="6598" customFormat="1" ht="11.25"/>
    <row r="6599" customFormat="1" ht="11.25"/>
    <row r="6600" customFormat="1" ht="11.25"/>
    <row r="6601" customFormat="1" ht="11.25"/>
    <row r="6602" customFormat="1" ht="11.25"/>
    <row r="6603" customFormat="1" ht="11.25"/>
    <row r="6604" customFormat="1" ht="11.25"/>
    <row r="6605" customFormat="1" ht="11.25"/>
    <row r="6606" customFormat="1" ht="11.25"/>
    <row r="6607" customFormat="1" ht="11.25"/>
    <row r="6608" customFormat="1" ht="11.25"/>
    <row r="6609" customFormat="1" ht="11.25"/>
    <row r="6610" customFormat="1" ht="11.25"/>
    <row r="6611" customFormat="1" ht="11.25"/>
    <row r="6612" customFormat="1" ht="11.25"/>
    <row r="6613" customFormat="1" ht="11.25"/>
    <row r="6614" customFormat="1" ht="11.25"/>
    <row r="6615" customFormat="1" ht="11.25"/>
    <row r="6616" customFormat="1" ht="11.25"/>
    <row r="6617" customFormat="1" ht="11.25"/>
    <row r="6618" customFormat="1" ht="11.25"/>
    <row r="6619" customFormat="1" ht="11.25"/>
    <row r="6620" customFormat="1" ht="11.25"/>
    <row r="6621" customFormat="1" ht="11.25"/>
    <row r="6622" customFormat="1" ht="11.25"/>
    <row r="6623" customFormat="1" ht="11.25"/>
    <row r="6624" customFormat="1" ht="11.25"/>
    <row r="6625" customFormat="1" ht="11.25"/>
    <row r="6626" customFormat="1" ht="11.25"/>
    <row r="6627" customFormat="1" ht="11.25"/>
    <row r="6628" customFormat="1" ht="11.25"/>
    <row r="6629" customFormat="1" ht="11.25"/>
    <row r="6630" customFormat="1" ht="11.25"/>
    <row r="6631" customFormat="1" ht="11.25"/>
    <row r="6632" customFormat="1" ht="11.25"/>
    <row r="6633" customFormat="1" ht="11.25"/>
    <row r="6634" customFormat="1" ht="11.25"/>
    <row r="6635" customFormat="1" ht="11.25"/>
    <row r="6636" customFormat="1" ht="11.25"/>
    <row r="6637" customFormat="1" ht="11.25"/>
    <row r="6638" customFormat="1" ht="11.25"/>
    <row r="6639" customFormat="1" ht="11.25"/>
    <row r="6640" customFormat="1" ht="11.25"/>
    <row r="6641" customFormat="1" ht="11.25"/>
    <row r="6642" customFormat="1" ht="11.25"/>
    <row r="6643" customFormat="1" ht="11.25"/>
    <row r="6644" customFormat="1" ht="11.25"/>
    <row r="6645" customFormat="1" ht="11.25"/>
    <row r="6646" customFormat="1" ht="11.25"/>
    <row r="6647" customFormat="1" ht="11.25"/>
    <row r="6648" customFormat="1" ht="11.25"/>
    <row r="6649" customFormat="1" ht="11.25"/>
    <row r="6650" customFormat="1" ht="11.25"/>
    <row r="6651" customFormat="1" ht="11.25"/>
    <row r="6652" customFormat="1" ht="11.25"/>
    <row r="6653" customFormat="1" ht="11.25"/>
    <row r="6654" customFormat="1" ht="11.25"/>
    <row r="6655" customFormat="1" ht="11.25"/>
    <row r="6656" customFormat="1" ht="11.25"/>
    <row r="6657" customFormat="1" ht="11.25"/>
    <row r="6658" customFormat="1" ht="11.25"/>
    <row r="6659" customFormat="1" ht="11.25"/>
    <row r="6660" customFormat="1" ht="11.25"/>
    <row r="6661" customFormat="1" ht="11.25"/>
    <row r="6662" customFormat="1" ht="11.25"/>
    <row r="6663" customFormat="1" ht="11.25"/>
    <row r="6664" customFormat="1" ht="11.25"/>
    <row r="6665" customFormat="1" ht="11.25"/>
    <row r="6666" customFormat="1" ht="11.25"/>
    <row r="6667" customFormat="1" ht="11.25"/>
    <row r="6668" customFormat="1" ht="11.25"/>
    <row r="6669" customFormat="1" ht="11.25"/>
    <row r="6670" customFormat="1" ht="11.25"/>
    <row r="6671" customFormat="1" ht="11.25"/>
    <row r="6672" customFormat="1" ht="11.25"/>
    <row r="6673" customFormat="1" ht="11.25"/>
    <row r="6674" customFormat="1" ht="11.25"/>
    <row r="6675" customFormat="1" ht="11.25"/>
    <row r="6676" customFormat="1" ht="11.25"/>
    <row r="6677" customFormat="1" ht="11.25"/>
    <row r="6678" customFormat="1" ht="11.25"/>
    <row r="6679" customFormat="1" ht="11.25"/>
    <row r="6680" customFormat="1" ht="11.25"/>
    <row r="6681" customFormat="1" ht="11.25"/>
    <row r="6682" customFormat="1" ht="11.25"/>
    <row r="6683" customFormat="1" ht="11.25"/>
    <row r="6684" customFormat="1" ht="11.25"/>
    <row r="6685" customFormat="1" ht="11.25"/>
    <row r="6686" customFormat="1" ht="11.25"/>
    <row r="6687" customFormat="1" ht="11.25"/>
    <row r="6688" customFormat="1" ht="11.25"/>
    <row r="6689" customFormat="1" ht="11.25"/>
    <row r="6690" customFormat="1" ht="11.25"/>
    <row r="6691" customFormat="1" ht="11.25"/>
    <row r="6692" customFormat="1" ht="11.25"/>
    <row r="6693" customFormat="1" ht="11.25"/>
    <row r="6694" customFormat="1" ht="11.25"/>
    <row r="6695" customFormat="1" ht="11.25"/>
    <row r="6696" customFormat="1" ht="11.25"/>
    <row r="6697" customFormat="1" ht="11.25"/>
    <row r="6698" customFormat="1" ht="11.25"/>
    <row r="6699" customFormat="1" ht="11.25"/>
    <row r="6700" customFormat="1" ht="11.25"/>
    <row r="6701" customFormat="1" ht="11.25"/>
    <row r="6702" customFormat="1" ht="11.25"/>
    <row r="6703" customFormat="1" ht="11.25"/>
    <row r="6704" customFormat="1" ht="11.25"/>
    <row r="6705" customFormat="1" ht="11.25"/>
    <row r="6706" customFormat="1" ht="11.25"/>
    <row r="6707" customFormat="1" ht="11.25"/>
    <row r="6708" customFormat="1" ht="11.25"/>
    <row r="6709" customFormat="1" ht="11.25"/>
    <row r="6710" customFormat="1" ht="11.25"/>
    <row r="6711" customFormat="1" ht="11.25"/>
    <row r="6712" customFormat="1" ht="11.25"/>
    <row r="6713" customFormat="1" ht="11.25"/>
    <row r="6714" customFormat="1" ht="11.25"/>
    <row r="6715" customFormat="1" ht="11.25"/>
    <row r="6716" customFormat="1" ht="11.25"/>
    <row r="6717" customFormat="1" ht="11.25"/>
    <row r="6718" customFormat="1" ht="11.25"/>
    <row r="6719" customFormat="1" ht="11.25"/>
    <row r="6720" customFormat="1" ht="11.25"/>
    <row r="6721" customFormat="1" ht="11.25"/>
    <row r="6722" customFormat="1" ht="11.25"/>
    <row r="6723" customFormat="1" ht="11.25"/>
    <row r="6724" customFormat="1" ht="11.25"/>
    <row r="6725" customFormat="1" ht="11.25"/>
    <row r="6726" customFormat="1" ht="11.25"/>
    <row r="6727" customFormat="1" ht="11.25"/>
    <row r="6728" customFormat="1" ht="11.25"/>
    <row r="6729" customFormat="1" ht="11.25"/>
    <row r="6730" customFormat="1" ht="11.25"/>
    <row r="6731" customFormat="1" ht="11.25"/>
    <row r="6732" customFormat="1" ht="11.25"/>
    <row r="6733" customFormat="1" ht="11.25"/>
    <row r="6734" customFormat="1" ht="11.25"/>
    <row r="6735" customFormat="1" ht="11.25"/>
    <row r="6736" customFormat="1" ht="11.25"/>
    <row r="6737" customFormat="1" ht="11.25"/>
    <row r="6738" customFormat="1" ht="11.25"/>
    <row r="6739" customFormat="1" ht="11.25"/>
    <row r="6740" customFormat="1" ht="11.25"/>
    <row r="6741" customFormat="1" ht="11.25"/>
    <row r="6742" customFormat="1" ht="11.25"/>
    <row r="6743" customFormat="1" ht="11.25"/>
    <row r="6744" customFormat="1" ht="11.25"/>
    <row r="6745" customFormat="1" ht="11.25"/>
    <row r="6746" customFormat="1" ht="11.25"/>
    <row r="6747" customFormat="1" ht="11.25"/>
    <row r="6748" customFormat="1" ht="11.25"/>
    <row r="6749" customFormat="1" ht="11.25"/>
    <row r="6750" customFormat="1" ht="11.25"/>
    <row r="6751" customFormat="1" ht="11.25"/>
    <row r="6752" customFormat="1" ht="11.25"/>
    <row r="6753" customFormat="1" ht="11.25"/>
    <row r="6754" customFormat="1" ht="11.25"/>
    <row r="6755" customFormat="1" ht="11.25"/>
    <row r="6756" customFormat="1" ht="11.25"/>
    <row r="6757" customFormat="1" ht="11.25"/>
    <row r="6758" customFormat="1" ht="11.25"/>
    <row r="6759" customFormat="1" ht="11.25"/>
    <row r="6760" customFormat="1" ht="11.25"/>
    <row r="6761" customFormat="1" ht="11.25"/>
    <row r="6762" customFormat="1" ht="11.25"/>
    <row r="6763" customFormat="1" ht="11.25"/>
    <row r="6764" customFormat="1" ht="11.25"/>
    <row r="6765" customFormat="1" ht="11.25"/>
    <row r="6766" customFormat="1" ht="11.25"/>
    <row r="6767" customFormat="1" ht="11.25"/>
    <row r="6768" customFormat="1" ht="11.25"/>
    <row r="6769" customFormat="1" ht="11.25"/>
    <row r="6770" customFormat="1" ht="11.25"/>
    <row r="6771" customFormat="1" ht="11.25"/>
    <row r="6772" customFormat="1" ht="11.25"/>
    <row r="6773" customFormat="1" ht="11.25"/>
    <row r="6774" customFormat="1" ht="11.25"/>
    <row r="6775" customFormat="1" ht="11.25"/>
    <row r="6776" customFormat="1" ht="11.25"/>
    <row r="6777" customFormat="1" ht="11.25"/>
    <row r="6778" customFormat="1" ht="11.25"/>
    <row r="6779" customFormat="1" ht="11.25"/>
    <row r="6780" customFormat="1" ht="11.25"/>
    <row r="6781" customFormat="1" ht="11.25"/>
    <row r="6782" customFormat="1" ht="11.25"/>
    <row r="6783" customFormat="1" ht="11.25"/>
    <row r="6784" customFormat="1" ht="11.25"/>
    <row r="6785" customFormat="1" ht="11.25"/>
    <row r="6786" customFormat="1" ht="11.25"/>
    <row r="6787" customFormat="1" ht="11.25"/>
    <row r="6788" customFormat="1" ht="11.25"/>
    <row r="6789" customFormat="1" ht="11.25"/>
    <row r="6790" customFormat="1" ht="11.25"/>
    <row r="6791" customFormat="1" ht="11.25"/>
    <row r="6792" customFormat="1" ht="11.25"/>
    <row r="6793" customFormat="1" ht="11.25"/>
    <row r="6794" customFormat="1" ht="11.25"/>
    <row r="6795" customFormat="1" ht="11.25"/>
    <row r="6796" customFormat="1" ht="11.25"/>
    <row r="6797" customFormat="1" ht="11.25"/>
    <row r="6798" customFormat="1" ht="11.25"/>
    <row r="6799" customFormat="1" ht="11.25"/>
    <row r="6800" customFormat="1" ht="11.25"/>
    <row r="6801" customFormat="1" ht="11.25"/>
    <row r="6802" customFormat="1" ht="11.25"/>
    <row r="6803" customFormat="1" ht="11.25"/>
    <row r="6804" customFormat="1" ht="11.25"/>
    <row r="6805" customFormat="1" ht="11.25"/>
    <row r="6806" customFormat="1" ht="11.25"/>
    <row r="6807" customFormat="1" ht="11.25"/>
    <row r="6808" customFormat="1" ht="11.25"/>
    <row r="6809" customFormat="1" ht="11.25"/>
    <row r="6810" customFormat="1" ht="11.25"/>
    <row r="6811" customFormat="1" ht="11.25"/>
    <row r="6812" customFormat="1" ht="11.25"/>
    <row r="6813" customFormat="1" ht="11.25"/>
    <row r="6814" customFormat="1" ht="11.25"/>
    <row r="6815" customFormat="1" ht="11.25"/>
    <row r="6816" customFormat="1" ht="11.25"/>
    <row r="6817" customFormat="1" ht="11.25"/>
    <row r="6818" customFormat="1" ht="11.25"/>
    <row r="6819" customFormat="1" ht="11.25"/>
    <row r="6820" customFormat="1" ht="11.25"/>
    <row r="6821" customFormat="1" ht="11.25"/>
    <row r="6822" customFormat="1" ht="11.25"/>
    <row r="6823" customFormat="1" ht="11.25"/>
    <row r="6824" customFormat="1" ht="11.25"/>
    <row r="6825" customFormat="1" ht="11.25"/>
    <row r="6826" customFormat="1" ht="11.25"/>
    <row r="6827" customFormat="1" ht="11.25"/>
    <row r="6828" customFormat="1" ht="11.25"/>
    <row r="6829" customFormat="1" ht="11.25"/>
    <row r="6830" customFormat="1" ht="11.25"/>
    <row r="6831" customFormat="1" ht="11.25"/>
    <row r="6832" customFormat="1" ht="11.25"/>
    <row r="6833" customFormat="1" ht="11.25"/>
    <row r="6834" customFormat="1" ht="11.25"/>
    <row r="6835" customFormat="1" ht="11.25"/>
    <row r="6836" customFormat="1" ht="11.25"/>
    <row r="6837" customFormat="1" ht="11.25"/>
    <row r="6838" customFormat="1" ht="11.25"/>
    <row r="6839" customFormat="1" ht="11.25"/>
    <row r="6840" customFormat="1" ht="11.25"/>
    <row r="6841" customFormat="1" ht="11.25"/>
    <row r="6842" customFormat="1" ht="11.25"/>
    <row r="6843" customFormat="1" ht="11.25"/>
    <row r="6844" customFormat="1" ht="11.25"/>
    <row r="6845" customFormat="1" ht="11.25"/>
    <row r="6846" customFormat="1" ht="11.25"/>
    <row r="6847" customFormat="1" ht="11.25"/>
    <row r="6848" customFormat="1" ht="11.25"/>
    <row r="6849" customFormat="1" ht="11.25"/>
    <row r="6850" customFormat="1" ht="11.25"/>
    <row r="6851" customFormat="1" ht="11.25"/>
    <row r="6852" customFormat="1" ht="11.25"/>
    <row r="6853" customFormat="1" ht="11.25"/>
    <row r="6854" customFormat="1" ht="11.25"/>
    <row r="6855" customFormat="1" ht="11.25"/>
    <row r="6856" customFormat="1" ht="11.25"/>
    <row r="6857" customFormat="1" ht="11.25"/>
    <row r="6858" customFormat="1" ht="11.25"/>
    <row r="6859" customFormat="1" ht="11.25"/>
    <row r="6860" customFormat="1" ht="11.25"/>
    <row r="6861" customFormat="1" ht="11.25"/>
    <row r="6862" customFormat="1" ht="11.25"/>
    <row r="6863" customFormat="1" ht="11.25"/>
    <row r="6864" customFormat="1" ht="11.25"/>
    <row r="6865" customFormat="1" ht="11.25"/>
    <row r="6866" customFormat="1" ht="11.25"/>
    <row r="6867" customFormat="1" ht="11.25"/>
    <row r="6868" customFormat="1" ht="11.25"/>
    <row r="6869" customFormat="1" ht="11.25"/>
    <row r="6870" customFormat="1" ht="11.25"/>
    <row r="6871" customFormat="1" ht="11.25"/>
    <row r="6872" customFormat="1" ht="11.25"/>
    <row r="6873" customFormat="1" ht="11.25"/>
    <row r="6874" customFormat="1" ht="11.25"/>
    <row r="6875" customFormat="1" ht="11.25"/>
    <row r="6876" customFormat="1" ht="11.25"/>
    <row r="6877" customFormat="1" ht="11.25"/>
    <row r="6878" customFormat="1" ht="11.25"/>
    <row r="6879" customFormat="1" ht="11.25"/>
    <row r="6880" customFormat="1" ht="11.25"/>
    <row r="6881" customFormat="1" ht="11.25"/>
    <row r="6882" customFormat="1" ht="11.25"/>
    <row r="6883" customFormat="1" ht="11.25"/>
    <row r="6884" customFormat="1" ht="11.25"/>
    <row r="6885" customFormat="1" ht="11.25"/>
    <row r="6886" customFormat="1" ht="11.25"/>
    <row r="6887" customFormat="1" ht="11.25"/>
    <row r="6888" customFormat="1" ht="11.25"/>
    <row r="6889" customFormat="1" ht="11.25"/>
    <row r="6890" customFormat="1" ht="11.25"/>
    <row r="6891" customFormat="1" ht="11.25"/>
    <row r="6892" customFormat="1" ht="11.25"/>
    <row r="6893" customFormat="1" ht="11.25"/>
    <row r="6894" customFormat="1" ht="11.25"/>
    <row r="6895" customFormat="1" ht="11.25"/>
    <row r="6896" customFormat="1" ht="11.25"/>
    <row r="6897" customFormat="1" ht="11.25"/>
    <row r="6898" customFormat="1" ht="11.25"/>
    <row r="6899" customFormat="1" ht="11.25"/>
    <row r="6900" customFormat="1" ht="11.25"/>
    <row r="6901" customFormat="1" ht="11.25"/>
    <row r="6902" customFormat="1" ht="11.25"/>
    <row r="6903" customFormat="1" ht="11.25"/>
    <row r="6904" customFormat="1" ht="11.25"/>
    <row r="6905" customFormat="1" ht="11.25"/>
    <row r="6906" customFormat="1" ht="11.25"/>
    <row r="6907" customFormat="1" ht="11.25"/>
    <row r="6908" customFormat="1" ht="11.25"/>
    <row r="6909" customFormat="1" ht="11.25"/>
    <row r="6910" customFormat="1" ht="11.25"/>
    <row r="6911" customFormat="1" ht="11.25"/>
    <row r="6912" customFormat="1" ht="11.25"/>
    <row r="6913" customFormat="1" ht="11.25"/>
    <row r="6914" customFormat="1" ht="11.25"/>
    <row r="6915" customFormat="1" ht="11.25"/>
    <row r="6916" customFormat="1" ht="11.25"/>
    <row r="6917" customFormat="1" ht="11.25"/>
    <row r="6918" customFormat="1" ht="11.25"/>
    <row r="6919" customFormat="1" ht="11.25"/>
    <row r="6920" customFormat="1" ht="11.25"/>
    <row r="6921" customFormat="1" ht="11.25"/>
    <row r="6922" customFormat="1" ht="11.25"/>
    <row r="6923" customFormat="1" ht="11.25"/>
    <row r="6924" customFormat="1" ht="11.25"/>
    <row r="6925" customFormat="1" ht="11.25"/>
    <row r="6926" customFormat="1" ht="11.25"/>
    <row r="6927" customFormat="1" ht="11.25"/>
    <row r="6928" customFormat="1" ht="11.25"/>
    <row r="6929" customFormat="1" ht="11.25"/>
    <row r="6930" customFormat="1" ht="11.25"/>
    <row r="6931" customFormat="1" ht="11.25"/>
    <row r="6932" customFormat="1" ht="11.25"/>
    <row r="6933" customFormat="1" ht="11.25"/>
    <row r="6934" customFormat="1" ht="11.25"/>
    <row r="6935" customFormat="1" ht="11.25"/>
    <row r="6936" customFormat="1" ht="11.25"/>
    <row r="6937" customFormat="1" ht="11.25"/>
    <row r="6938" customFormat="1" ht="11.25"/>
    <row r="6939" customFormat="1" ht="11.25"/>
    <row r="6940" customFormat="1" ht="11.25"/>
    <row r="6941" customFormat="1" ht="11.25"/>
    <row r="6942" customFormat="1" ht="11.25"/>
    <row r="6943" customFormat="1" ht="11.25"/>
    <row r="6944" customFormat="1" ht="11.25"/>
    <row r="6945" customFormat="1" ht="11.25"/>
    <row r="6946" customFormat="1" ht="11.25"/>
    <row r="6947" customFormat="1" ht="11.25"/>
    <row r="6948" customFormat="1" ht="11.25"/>
    <row r="6949" customFormat="1" ht="11.25"/>
    <row r="6950" customFormat="1" ht="11.25"/>
    <row r="6951" customFormat="1" ht="11.25"/>
    <row r="6952" customFormat="1" ht="11.25"/>
    <row r="6953" customFormat="1" ht="11.25"/>
    <row r="6954" customFormat="1" ht="11.25"/>
    <row r="6955" customFormat="1" ht="11.25"/>
    <row r="6956" customFormat="1" ht="11.25"/>
    <row r="6957" customFormat="1" ht="11.25"/>
    <row r="6958" customFormat="1" ht="11.25"/>
    <row r="6959" customFormat="1" ht="11.25"/>
    <row r="6960" customFormat="1" ht="11.25"/>
    <row r="6961" customFormat="1" ht="11.25"/>
    <row r="6962" customFormat="1" ht="11.25"/>
    <row r="6963" customFormat="1" ht="11.25"/>
    <row r="6964" customFormat="1" ht="11.25"/>
    <row r="6965" customFormat="1" ht="11.25"/>
    <row r="6966" customFormat="1" ht="11.25"/>
    <row r="6967" customFormat="1" ht="11.25"/>
    <row r="6968" customFormat="1" ht="11.25"/>
    <row r="6969" customFormat="1" ht="11.25"/>
    <row r="6970" customFormat="1" ht="11.25"/>
    <row r="6971" customFormat="1" ht="11.25"/>
    <row r="6972" customFormat="1" ht="11.25"/>
    <row r="6973" customFormat="1" ht="11.25"/>
    <row r="6974" customFormat="1" ht="11.25"/>
    <row r="6975" customFormat="1" ht="11.25"/>
    <row r="6976" customFormat="1" ht="11.25"/>
    <row r="6977" customFormat="1" ht="11.25"/>
    <row r="6978" customFormat="1" ht="11.25"/>
    <row r="6979" customFormat="1" ht="11.25"/>
    <row r="6980" customFormat="1" ht="11.25"/>
    <row r="6981" customFormat="1" ht="11.25"/>
    <row r="6982" customFormat="1" ht="11.25"/>
    <row r="6983" customFormat="1" ht="11.25"/>
    <row r="6984" customFormat="1" ht="11.25"/>
    <row r="6985" customFormat="1" ht="11.25"/>
    <row r="6986" customFormat="1" ht="11.25"/>
    <row r="6987" customFormat="1" ht="11.25"/>
    <row r="6988" customFormat="1" ht="11.25"/>
    <row r="6989" customFormat="1" ht="11.25"/>
    <row r="6990" customFormat="1" ht="11.25"/>
    <row r="6991" customFormat="1" ht="11.25"/>
    <row r="6992" customFormat="1" ht="11.25"/>
    <row r="6993" customFormat="1" ht="11.25"/>
    <row r="6994" customFormat="1" ht="11.25"/>
    <row r="6995" customFormat="1" ht="11.25"/>
    <row r="6996" customFormat="1" ht="11.25"/>
    <row r="6997" customFormat="1" ht="11.25"/>
    <row r="6998" customFormat="1" ht="11.25"/>
    <row r="6999" customFormat="1" ht="11.25"/>
    <row r="7000" customFormat="1" ht="11.25"/>
    <row r="7001" customFormat="1" ht="11.25"/>
    <row r="7002" customFormat="1" ht="11.25"/>
    <row r="7003" customFormat="1" ht="11.25"/>
    <row r="7004" customFormat="1" ht="11.25"/>
    <row r="7005" customFormat="1" ht="11.25"/>
    <row r="7006" customFormat="1" ht="11.25"/>
    <row r="7007" customFormat="1" ht="11.25"/>
    <row r="7008" customFormat="1" ht="11.25"/>
    <row r="7009" customFormat="1" ht="11.25"/>
    <row r="7010" customFormat="1" ht="11.25"/>
    <row r="7011" customFormat="1" ht="11.25"/>
    <row r="7012" customFormat="1" ht="11.25"/>
    <row r="7013" customFormat="1" ht="11.25"/>
    <row r="7014" customFormat="1" ht="11.25"/>
    <row r="7015" customFormat="1" ht="11.25"/>
    <row r="7016" customFormat="1" ht="11.25"/>
    <row r="7017" customFormat="1" ht="11.25"/>
    <row r="7018" customFormat="1" ht="11.25"/>
    <row r="7019" customFormat="1" ht="11.25"/>
    <row r="7020" customFormat="1" ht="11.25"/>
    <row r="7021" customFormat="1" ht="11.25"/>
    <row r="7022" customFormat="1" ht="11.25"/>
    <row r="7023" customFormat="1" ht="11.25"/>
    <row r="7024" customFormat="1" ht="11.25"/>
    <row r="7025" customFormat="1" ht="11.25"/>
    <row r="7026" customFormat="1" ht="11.25"/>
    <row r="7027" customFormat="1" ht="11.25"/>
    <row r="7028" customFormat="1" ht="11.25"/>
    <row r="7029" customFormat="1" ht="11.25"/>
    <row r="7030" customFormat="1" ht="11.25"/>
    <row r="7031" customFormat="1" ht="11.25"/>
    <row r="7032" customFormat="1" ht="11.25"/>
    <row r="7033" customFormat="1" ht="11.25"/>
    <row r="7034" customFormat="1" ht="11.25"/>
    <row r="7035" customFormat="1" ht="11.25"/>
    <row r="7036" customFormat="1" ht="11.25"/>
    <row r="7037" customFormat="1" ht="11.25"/>
    <row r="7038" customFormat="1" ht="11.25"/>
    <row r="7039" customFormat="1" ht="11.25"/>
    <row r="7040" customFormat="1" ht="11.25"/>
    <row r="7041" customFormat="1" ht="11.25"/>
    <row r="7042" customFormat="1" ht="11.25"/>
    <row r="7043" customFormat="1" ht="11.25"/>
    <row r="7044" customFormat="1" ht="11.25"/>
    <row r="7045" customFormat="1" ht="11.25"/>
    <row r="7046" customFormat="1" ht="11.25"/>
    <row r="7047" customFormat="1" ht="11.25"/>
    <row r="7048" customFormat="1" ht="11.25"/>
    <row r="7049" customFormat="1" ht="11.25"/>
    <row r="7050" customFormat="1" ht="11.25"/>
    <row r="7051" customFormat="1" ht="11.25"/>
    <row r="7052" customFormat="1" ht="11.25"/>
    <row r="7053" customFormat="1" ht="11.25"/>
    <row r="7054" customFormat="1" ht="11.25"/>
    <row r="7055" customFormat="1" ht="11.25"/>
    <row r="7056" customFormat="1" ht="11.25"/>
    <row r="7057" customFormat="1" ht="11.25"/>
    <row r="7058" customFormat="1" ht="11.25"/>
    <row r="7059" customFormat="1" ht="11.25"/>
    <row r="7060" customFormat="1" ht="11.25"/>
    <row r="7061" customFormat="1" ht="11.25"/>
    <row r="7062" customFormat="1" ht="11.25"/>
    <row r="7063" customFormat="1" ht="11.25"/>
    <row r="7064" customFormat="1" ht="11.25"/>
    <row r="7065" customFormat="1" ht="11.25"/>
    <row r="7066" customFormat="1" ht="11.25"/>
    <row r="7067" customFormat="1" ht="11.25"/>
    <row r="7068" customFormat="1" ht="11.25"/>
    <row r="7069" customFormat="1" ht="11.25"/>
    <row r="7070" customFormat="1" ht="11.25"/>
    <row r="7071" customFormat="1" ht="11.25"/>
    <row r="7072" customFormat="1" ht="11.25"/>
    <row r="7073" customFormat="1" ht="11.25"/>
    <row r="7074" customFormat="1" ht="11.25"/>
    <row r="7075" customFormat="1" ht="11.25"/>
    <row r="7076" customFormat="1" ht="11.25"/>
    <row r="7077" customFormat="1" ht="11.25"/>
    <row r="7078" customFormat="1" ht="11.25"/>
    <row r="7079" customFormat="1" ht="11.25"/>
    <row r="7080" customFormat="1" ht="11.25"/>
    <row r="7081" customFormat="1" ht="11.25"/>
    <row r="7082" customFormat="1" ht="11.25"/>
    <row r="7083" customFormat="1" ht="11.25"/>
    <row r="7084" customFormat="1" ht="11.25"/>
    <row r="7085" customFormat="1" ht="11.25"/>
    <row r="7086" customFormat="1" ht="11.25"/>
    <row r="7087" customFormat="1" ht="11.25"/>
    <row r="7088" customFormat="1" ht="11.25"/>
    <row r="7089" customFormat="1" ht="11.25"/>
    <row r="7090" customFormat="1" ht="11.25"/>
    <row r="7091" customFormat="1" ht="11.25"/>
    <row r="7092" customFormat="1" ht="11.25"/>
    <row r="7093" customFormat="1" ht="11.25"/>
    <row r="7094" customFormat="1" ht="11.25"/>
    <row r="7095" customFormat="1" ht="11.25"/>
    <row r="7096" customFormat="1" ht="11.25"/>
    <row r="7097" customFormat="1" ht="11.25"/>
    <row r="7098" customFormat="1" ht="11.25"/>
    <row r="7099" customFormat="1" ht="11.25"/>
    <row r="7100" customFormat="1" ht="11.25"/>
    <row r="7101" customFormat="1" ht="11.25"/>
    <row r="7102" customFormat="1" ht="11.25"/>
    <row r="7103" customFormat="1" ht="11.25"/>
    <row r="7104" customFormat="1" ht="11.25"/>
    <row r="7105" customFormat="1" ht="11.25"/>
    <row r="7106" customFormat="1" ht="11.25"/>
    <row r="7107" customFormat="1" ht="11.25"/>
    <row r="7108" customFormat="1" ht="11.25"/>
    <row r="7109" customFormat="1" ht="11.25"/>
    <row r="7110" customFormat="1" ht="11.25"/>
    <row r="7111" customFormat="1" ht="11.25"/>
    <row r="7112" customFormat="1" ht="11.25"/>
    <row r="7113" customFormat="1" ht="11.25"/>
    <row r="7114" customFormat="1" ht="11.25"/>
    <row r="7115" customFormat="1" ht="11.25"/>
    <row r="7116" customFormat="1" ht="11.25"/>
    <row r="7117" customFormat="1" ht="11.25"/>
    <row r="7118" customFormat="1" ht="11.25"/>
    <row r="7119" customFormat="1" ht="11.25"/>
    <row r="7120" customFormat="1" ht="11.25"/>
    <row r="7121" customFormat="1" ht="11.25"/>
    <row r="7122" customFormat="1" ht="11.25"/>
    <row r="7123" customFormat="1" ht="11.25"/>
    <row r="7124" customFormat="1" ht="11.25"/>
    <row r="7125" customFormat="1" ht="11.25"/>
    <row r="7126" customFormat="1" ht="11.25"/>
    <row r="7127" customFormat="1" ht="11.25"/>
    <row r="7128" customFormat="1" ht="11.25"/>
    <row r="7129" customFormat="1" ht="11.25"/>
    <row r="7130" customFormat="1" ht="11.25"/>
    <row r="7131" customFormat="1" ht="11.25"/>
    <row r="7132" customFormat="1" ht="11.25"/>
    <row r="7133" customFormat="1" ht="11.25"/>
    <row r="7134" customFormat="1" ht="11.25"/>
    <row r="7135" customFormat="1" ht="11.25"/>
    <row r="7136" customFormat="1" ht="11.25"/>
    <row r="7137" customFormat="1" ht="11.25"/>
    <row r="7138" customFormat="1" ht="11.25"/>
    <row r="7139" customFormat="1" ht="11.25"/>
    <row r="7140" customFormat="1" ht="11.25"/>
    <row r="7141" customFormat="1" ht="11.25"/>
    <row r="7142" customFormat="1" ht="11.25"/>
    <row r="7143" customFormat="1" ht="11.25"/>
    <row r="7144" customFormat="1" ht="11.25"/>
    <row r="7145" customFormat="1" ht="11.25"/>
    <row r="7146" customFormat="1" ht="11.25"/>
    <row r="7147" customFormat="1" ht="11.25"/>
    <row r="7148" customFormat="1" ht="11.25"/>
    <row r="7149" customFormat="1" ht="11.25"/>
    <row r="7150" customFormat="1" ht="11.25"/>
    <row r="7151" customFormat="1" ht="11.25"/>
    <row r="7152" customFormat="1" ht="11.25"/>
    <row r="7153" customFormat="1" ht="11.25"/>
    <row r="7154" customFormat="1" ht="11.25"/>
    <row r="7155" customFormat="1" ht="11.25"/>
    <row r="7156" customFormat="1" ht="11.25"/>
    <row r="7157" customFormat="1" ht="11.25"/>
    <row r="7158" customFormat="1" ht="11.25"/>
    <row r="7159" customFormat="1" ht="11.25"/>
    <row r="7160" customFormat="1" ht="11.25"/>
    <row r="7161" customFormat="1" ht="11.25"/>
    <row r="7162" customFormat="1" ht="11.25"/>
    <row r="7163" customFormat="1" ht="11.25"/>
    <row r="7164" customFormat="1" ht="11.25"/>
    <row r="7165" customFormat="1" ht="11.25"/>
    <row r="7166" customFormat="1" ht="11.25"/>
    <row r="7167" customFormat="1" ht="11.25"/>
    <row r="7168" customFormat="1" ht="11.25"/>
    <row r="7169" customFormat="1" ht="11.25"/>
    <row r="7170" customFormat="1" ht="11.25"/>
    <row r="7171" customFormat="1" ht="11.25"/>
    <row r="7172" customFormat="1" ht="11.25"/>
    <row r="7173" customFormat="1" ht="11.25"/>
    <row r="7174" customFormat="1" ht="11.25"/>
    <row r="7175" customFormat="1" ht="11.25"/>
    <row r="7176" customFormat="1" ht="11.25"/>
    <row r="7177" customFormat="1" ht="11.25"/>
    <row r="7178" customFormat="1" ht="11.25"/>
    <row r="7179" customFormat="1" ht="11.25"/>
    <row r="7180" customFormat="1" ht="11.25"/>
    <row r="7181" customFormat="1" ht="11.25"/>
    <row r="7182" customFormat="1" ht="11.25"/>
    <row r="7183" customFormat="1" ht="11.25"/>
    <row r="7184" customFormat="1" ht="11.25"/>
    <row r="7185" customFormat="1" ht="11.25"/>
    <row r="7186" customFormat="1" ht="11.25"/>
    <row r="7187" customFormat="1" ht="11.25"/>
    <row r="7188" customFormat="1" ht="11.25"/>
    <row r="7189" customFormat="1" ht="11.25"/>
    <row r="7190" customFormat="1" ht="11.25"/>
    <row r="7191" customFormat="1" ht="11.25"/>
    <row r="7192" customFormat="1" ht="11.25"/>
    <row r="7193" customFormat="1" ht="11.25"/>
    <row r="7194" customFormat="1" ht="11.25"/>
    <row r="7195" customFormat="1" ht="11.25"/>
    <row r="7196" customFormat="1" ht="11.25"/>
    <row r="7197" customFormat="1" ht="11.25"/>
    <row r="7198" customFormat="1" ht="11.25"/>
    <row r="7199" customFormat="1" ht="11.25"/>
    <row r="7200" customFormat="1" ht="11.25"/>
    <row r="7201" customFormat="1" ht="11.25"/>
    <row r="7202" customFormat="1" ht="11.25"/>
    <row r="7203" customFormat="1" ht="11.25"/>
    <row r="7204" customFormat="1" ht="11.25"/>
    <row r="7205" customFormat="1" ht="11.25"/>
    <row r="7206" customFormat="1" ht="11.25"/>
    <row r="7207" customFormat="1" ht="11.25"/>
    <row r="7208" customFormat="1" ht="11.25"/>
    <row r="7209" customFormat="1" ht="11.25"/>
    <row r="7210" customFormat="1" ht="11.25"/>
    <row r="7211" customFormat="1" ht="11.25"/>
    <row r="7212" customFormat="1" ht="11.25"/>
    <row r="7213" customFormat="1" ht="11.25"/>
    <row r="7214" customFormat="1" ht="11.25"/>
    <row r="7215" customFormat="1" ht="11.25"/>
    <row r="7216" customFormat="1" ht="11.25"/>
    <row r="7217" customFormat="1" ht="11.25"/>
    <row r="7218" customFormat="1" ht="11.25"/>
    <row r="7219" customFormat="1" ht="11.25"/>
    <row r="7220" customFormat="1" ht="11.25"/>
    <row r="7221" customFormat="1" ht="11.25"/>
    <row r="7222" customFormat="1" ht="11.25"/>
    <row r="7223" customFormat="1" ht="11.25"/>
    <row r="7224" customFormat="1" ht="11.25"/>
    <row r="7225" customFormat="1" ht="11.25"/>
    <row r="7226" customFormat="1" ht="11.25"/>
    <row r="7227" customFormat="1" ht="11.25"/>
    <row r="7228" customFormat="1" ht="11.25"/>
    <row r="7229" customFormat="1" ht="11.25"/>
    <row r="7230" customFormat="1" ht="11.25"/>
    <row r="7231" customFormat="1" ht="11.25"/>
    <row r="7232" customFormat="1" ht="11.25"/>
    <row r="7233" customFormat="1" ht="11.25"/>
    <row r="7234" customFormat="1" ht="11.25"/>
    <row r="7235" customFormat="1" ht="11.25"/>
    <row r="7236" customFormat="1" ht="11.25"/>
    <row r="7237" customFormat="1" ht="11.25"/>
    <row r="7238" customFormat="1" ht="11.25"/>
    <row r="7239" customFormat="1" ht="11.25"/>
    <row r="7240" customFormat="1" ht="11.25"/>
    <row r="7241" customFormat="1" ht="11.25"/>
    <row r="7242" customFormat="1" ht="11.25"/>
    <row r="7243" customFormat="1" ht="11.25"/>
    <row r="7244" customFormat="1" ht="11.25"/>
    <row r="7245" customFormat="1" ht="11.25"/>
    <row r="7246" customFormat="1" ht="11.25"/>
    <row r="7247" customFormat="1" ht="11.25"/>
    <row r="7248" customFormat="1" ht="11.25"/>
    <row r="7249" customFormat="1" ht="11.25"/>
    <row r="7250" customFormat="1" ht="11.25"/>
    <row r="7251" customFormat="1" ht="11.25"/>
    <row r="7252" customFormat="1" ht="11.25"/>
    <row r="7253" customFormat="1" ht="11.25"/>
    <row r="7254" customFormat="1" ht="11.25"/>
    <row r="7255" customFormat="1" ht="11.25"/>
    <row r="7256" customFormat="1" ht="11.25"/>
    <row r="7257" customFormat="1" ht="11.25"/>
    <row r="7258" customFormat="1" ht="11.25"/>
    <row r="7259" customFormat="1" ht="11.25"/>
    <row r="7260" customFormat="1" ht="11.25"/>
    <row r="7261" customFormat="1" ht="11.25"/>
    <row r="7262" customFormat="1" ht="11.25"/>
    <row r="7263" customFormat="1" ht="11.25"/>
    <row r="7264" customFormat="1" ht="11.25"/>
    <row r="7265" customFormat="1" ht="11.25"/>
    <row r="7266" customFormat="1" ht="11.25"/>
    <row r="7267" customFormat="1" ht="11.25"/>
    <row r="7268" customFormat="1" ht="11.25"/>
    <row r="7269" customFormat="1" ht="11.25"/>
    <row r="7270" customFormat="1" ht="11.25"/>
    <row r="7271" customFormat="1" ht="11.25"/>
    <row r="7272" customFormat="1" ht="11.25"/>
    <row r="7273" customFormat="1" ht="11.25"/>
    <row r="7274" customFormat="1" ht="11.25"/>
    <row r="7275" customFormat="1" ht="11.25"/>
    <row r="7276" customFormat="1" ht="11.25"/>
    <row r="7277" customFormat="1" ht="11.25"/>
    <row r="7278" customFormat="1" ht="11.25"/>
    <row r="7279" customFormat="1" ht="11.25"/>
    <row r="7280" customFormat="1" ht="11.25"/>
    <row r="7281" customFormat="1" ht="11.25"/>
    <row r="7282" customFormat="1" ht="11.25"/>
    <row r="7283" customFormat="1" ht="11.25"/>
    <row r="7284" customFormat="1" ht="11.25"/>
    <row r="7285" customFormat="1" ht="11.25"/>
    <row r="7286" customFormat="1" ht="11.25"/>
    <row r="7287" customFormat="1" ht="11.25"/>
    <row r="7288" customFormat="1" ht="11.25"/>
    <row r="7289" customFormat="1" ht="11.25"/>
    <row r="7290" customFormat="1" ht="11.25"/>
    <row r="7291" customFormat="1" ht="11.25"/>
    <row r="7292" customFormat="1" ht="11.25"/>
    <row r="7293" customFormat="1" ht="11.25"/>
    <row r="7294" customFormat="1" ht="11.25"/>
    <row r="7295" customFormat="1" ht="11.25"/>
    <row r="7296" customFormat="1" ht="11.25"/>
    <row r="7297" customFormat="1" ht="11.25"/>
    <row r="7298" customFormat="1" ht="11.25"/>
    <row r="7299" customFormat="1" ht="11.25"/>
    <row r="7300" customFormat="1" ht="11.25"/>
    <row r="7301" customFormat="1" ht="11.25"/>
    <row r="7302" customFormat="1" ht="11.25"/>
    <row r="7303" customFormat="1" ht="11.25"/>
    <row r="7304" customFormat="1" ht="11.25"/>
    <row r="7305" customFormat="1" ht="11.25"/>
    <row r="7306" customFormat="1" ht="11.25"/>
    <row r="7307" customFormat="1" ht="11.25"/>
    <row r="7308" customFormat="1" ht="11.25"/>
    <row r="7309" customFormat="1" ht="11.25"/>
    <row r="7310" customFormat="1" ht="11.25"/>
    <row r="7311" customFormat="1" ht="11.25"/>
    <row r="7312" customFormat="1" ht="11.25"/>
    <row r="7313" customFormat="1" ht="11.25"/>
    <row r="7314" customFormat="1" ht="11.25"/>
    <row r="7315" customFormat="1" ht="11.25"/>
    <row r="7316" customFormat="1" ht="11.25"/>
    <row r="7317" customFormat="1" ht="11.25"/>
    <row r="7318" customFormat="1" ht="11.25"/>
    <row r="7319" customFormat="1" ht="11.25"/>
    <row r="7320" customFormat="1" ht="11.25"/>
    <row r="7321" customFormat="1" ht="11.25"/>
    <row r="7322" customFormat="1" ht="11.25"/>
    <row r="7323" customFormat="1" ht="11.25"/>
    <row r="7324" customFormat="1" ht="11.25"/>
    <row r="7325" customFormat="1" ht="11.25"/>
    <row r="7326" customFormat="1" ht="11.25"/>
    <row r="7327" customFormat="1" ht="11.25"/>
    <row r="7328" customFormat="1" ht="11.25"/>
    <row r="7329" customFormat="1" ht="11.25"/>
    <row r="7330" customFormat="1" ht="11.25"/>
    <row r="7331" customFormat="1" ht="11.25"/>
    <row r="7332" customFormat="1" ht="11.25"/>
    <row r="7333" customFormat="1" ht="11.25"/>
    <row r="7334" customFormat="1" ht="11.25"/>
    <row r="7335" customFormat="1" ht="11.25"/>
    <row r="7336" customFormat="1" ht="11.25"/>
    <row r="7337" customFormat="1" ht="11.25"/>
    <row r="7338" customFormat="1" ht="11.25"/>
    <row r="7339" customFormat="1" ht="11.25"/>
    <row r="7340" customFormat="1" ht="11.25"/>
    <row r="7341" customFormat="1" ht="11.25"/>
    <row r="7342" customFormat="1" ht="11.25"/>
    <row r="7343" customFormat="1" ht="11.25"/>
    <row r="7344" customFormat="1" ht="11.25"/>
    <row r="7345" customFormat="1" ht="11.25"/>
    <row r="7346" customFormat="1" ht="11.25"/>
    <row r="7347" customFormat="1" ht="11.25"/>
    <row r="7348" customFormat="1" ht="11.25"/>
    <row r="7349" customFormat="1" ht="11.25"/>
    <row r="7350" customFormat="1" ht="11.25"/>
    <row r="7351" customFormat="1" ht="11.25"/>
    <row r="7352" customFormat="1" ht="11.25"/>
    <row r="7353" customFormat="1" ht="11.25"/>
    <row r="7354" customFormat="1" ht="11.25"/>
    <row r="7355" customFormat="1" ht="11.25"/>
    <row r="7356" customFormat="1" ht="11.25"/>
    <row r="7357" customFormat="1" ht="11.25"/>
    <row r="7358" customFormat="1" ht="11.25"/>
    <row r="7359" customFormat="1" ht="11.25"/>
    <row r="7360" customFormat="1" ht="11.25"/>
    <row r="7361" customFormat="1" ht="11.25"/>
    <row r="7362" customFormat="1" ht="11.25"/>
    <row r="7363" customFormat="1" ht="11.25"/>
    <row r="7364" customFormat="1" ht="11.25"/>
    <row r="7365" customFormat="1" ht="11.25"/>
    <row r="7366" customFormat="1" ht="11.25"/>
    <row r="7367" customFormat="1" ht="11.25"/>
    <row r="7368" customFormat="1" ht="11.25"/>
    <row r="7369" customFormat="1" ht="11.25"/>
    <row r="7370" customFormat="1" ht="11.25"/>
    <row r="7371" customFormat="1" ht="11.25"/>
    <row r="7372" customFormat="1" ht="11.25"/>
    <row r="7373" customFormat="1" ht="11.25"/>
    <row r="7374" customFormat="1" ht="11.25"/>
    <row r="7375" customFormat="1" ht="11.25"/>
    <row r="7376" customFormat="1" ht="11.25"/>
    <row r="7377" customFormat="1" ht="11.25"/>
    <row r="7378" customFormat="1" ht="11.25"/>
    <row r="7379" customFormat="1" ht="11.25"/>
    <row r="7380" customFormat="1" ht="11.25"/>
    <row r="7381" customFormat="1" ht="11.25"/>
    <row r="7382" customFormat="1" ht="11.25"/>
    <row r="7383" customFormat="1" ht="11.25"/>
    <row r="7384" customFormat="1" ht="11.25"/>
    <row r="7385" customFormat="1" ht="11.25"/>
    <row r="7386" customFormat="1" ht="11.25"/>
    <row r="7387" customFormat="1" ht="11.25"/>
    <row r="7388" customFormat="1" ht="11.25"/>
    <row r="7389" customFormat="1" ht="11.25"/>
    <row r="7390" customFormat="1" ht="11.25"/>
    <row r="7391" customFormat="1" ht="11.25"/>
    <row r="7392" customFormat="1" ht="11.25"/>
    <row r="7393" customFormat="1" ht="11.25"/>
    <row r="7394" customFormat="1" ht="11.25"/>
    <row r="7395" customFormat="1" ht="11.25"/>
    <row r="7396" customFormat="1" ht="11.25"/>
    <row r="7397" customFormat="1" ht="11.25"/>
    <row r="7398" customFormat="1" ht="11.25"/>
    <row r="7399" customFormat="1" ht="11.25"/>
    <row r="7400" customFormat="1" ht="11.25"/>
    <row r="7401" customFormat="1" ht="11.25"/>
    <row r="7402" customFormat="1" ht="11.25"/>
    <row r="7403" customFormat="1" ht="11.25"/>
    <row r="7404" customFormat="1" ht="11.25"/>
    <row r="7405" customFormat="1" ht="11.25"/>
    <row r="7406" customFormat="1" ht="11.25"/>
    <row r="7407" customFormat="1" ht="11.25"/>
    <row r="7408" customFormat="1" ht="11.25"/>
    <row r="7409" customFormat="1" ht="11.25"/>
    <row r="7410" customFormat="1" ht="11.25"/>
    <row r="7411" customFormat="1" ht="11.25"/>
    <row r="7412" customFormat="1" ht="11.25"/>
    <row r="7413" customFormat="1" ht="11.25"/>
    <row r="7414" customFormat="1" ht="11.25"/>
    <row r="7415" customFormat="1" ht="11.25"/>
    <row r="7416" customFormat="1" ht="11.25"/>
    <row r="7417" customFormat="1" ht="11.25"/>
    <row r="7418" customFormat="1" ht="11.25"/>
    <row r="7419" customFormat="1" ht="11.25"/>
    <row r="7420" customFormat="1" ht="11.25"/>
    <row r="7421" customFormat="1" ht="11.25"/>
    <row r="7422" customFormat="1" ht="11.25"/>
    <row r="7423" customFormat="1" ht="11.25"/>
    <row r="7424" customFormat="1" ht="11.25"/>
    <row r="7425" customFormat="1" ht="11.25"/>
    <row r="7426" customFormat="1" ht="11.25"/>
    <row r="7427" customFormat="1" ht="11.25"/>
    <row r="7428" customFormat="1" ht="11.25"/>
    <row r="7429" customFormat="1" ht="11.25"/>
    <row r="7430" customFormat="1" ht="11.25"/>
    <row r="7431" customFormat="1" ht="11.25"/>
    <row r="7432" customFormat="1" ht="11.25"/>
    <row r="7433" customFormat="1" ht="11.25"/>
    <row r="7434" customFormat="1" ht="11.25"/>
    <row r="7435" customFormat="1" ht="11.25"/>
    <row r="7436" customFormat="1" ht="11.25"/>
    <row r="7437" customFormat="1" ht="11.25"/>
    <row r="7438" customFormat="1" ht="11.25"/>
    <row r="7439" customFormat="1" ht="11.25"/>
    <row r="7440" customFormat="1" ht="11.25"/>
    <row r="7441" customFormat="1" ht="11.25"/>
    <row r="7442" customFormat="1" ht="11.25"/>
    <row r="7443" customFormat="1" ht="11.25"/>
    <row r="7444" customFormat="1" ht="11.25"/>
    <row r="7445" customFormat="1" ht="11.25"/>
    <row r="7446" customFormat="1" ht="11.25"/>
    <row r="7447" customFormat="1" ht="11.25"/>
    <row r="7448" customFormat="1" ht="11.25"/>
    <row r="7449" customFormat="1" ht="11.25"/>
    <row r="7450" customFormat="1" ht="11.25"/>
    <row r="7451" customFormat="1" ht="11.25"/>
    <row r="7452" customFormat="1" ht="11.25"/>
    <row r="7453" customFormat="1" ht="11.25"/>
    <row r="7454" customFormat="1" ht="11.25"/>
    <row r="7455" customFormat="1" ht="11.25"/>
    <row r="7456" customFormat="1" ht="11.25"/>
    <row r="7457" customFormat="1" ht="11.25"/>
    <row r="7458" customFormat="1" ht="11.25"/>
    <row r="7459" customFormat="1" ht="11.25"/>
    <row r="7460" customFormat="1" ht="11.25"/>
    <row r="7461" customFormat="1" ht="11.25"/>
    <row r="7462" customFormat="1" ht="11.25"/>
    <row r="7463" customFormat="1" ht="11.25"/>
    <row r="7464" customFormat="1" ht="11.25"/>
    <row r="7465" customFormat="1" ht="11.25"/>
    <row r="7466" customFormat="1" ht="11.25"/>
    <row r="7467" customFormat="1" ht="11.25"/>
    <row r="7468" customFormat="1" ht="11.25"/>
    <row r="7469" customFormat="1" ht="11.25"/>
    <row r="7470" customFormat="1" ht="11.25"/>
    <row r="7471" customFormat="1" ht="11.25"/>
    <row r="7472" customFormat="1" ht="11.25"/>
    <row r="7473" customFormat="1" ht="11.25"/>
    <row r="7474" customFormat="1" ht="11.25"/>
    <row r="7475" customFormat="1" ht="11.25"/>
    <row r="7476" customFormat="1" ht="11.25"/>
    <row r="7477" customFormat="1" ht="11.25"/>
    <row r="7478" customFormat="1" ht="11.25"/>
    <row r="7479" customFormat="1" ht="11.25"/>
    <row r="7480" customFormat="1" ht="11.25"/>
    <row r="7481" customFormat="1" ht="11.25"/>
    <row r="7482" customFormat="1" ht="11.25"/>
    <row r="7483" customFormat="1" ht="11.25"/>
    <row r="7484" customFormat="1" ht="11.25"/>
    <row r="7485" customFormat="1" ht="11.25"/>
    <row r="7486" customFormat="1" ht="11.25"/>
    <row r="7487" customFormat="1" ht="11.25"/>
    <row r="7488" customFormat="1" ht="11.25"/>
    <row r="7489" customFormat="1" ht="11.25"/>
    <row r="7490" customFormat="1" ht="11.25"/>
    <row r="7491" customFormat="1" ht="11.25"/>
    <row r="7492" customFormat="1" ht="11.25"/>
    <row r="7493" customFormat="1" ht="11.25"/>
    <row r="7494" customFormat="1" ht="11.25"/>
    <row r="7495" customFormat="1" ht="11.25"/>
    <row r="7496" customFormat="1" ht="11.25"/>
    <row r="7497" customFormat="1" ht="11.25"/>
    <row r="7498" customFormat="1" ht="11.25"/>
    <row r="7499" customFormat="1" ht="11.25"/>
    <row r="7500" customFormat="1" ht="11.25"/>
    <row r="7501" customFormat="1" ht="11.25"/>
    <row r="7502" customFormat="1" ht="11.25"/>
    <row r="7503" customFormat="1" ht="11.25"/>
    <row r="7504" customFormat="1" ht="11.25"/>
    <row r="7505" customFormat="1" ht="11.25"/>
    <row r="7506" customFormat="1" ht="11.25"/>
    <row r="7507" customFormat="1" ht="11.25"/>
    <row r="7508" customFormat="1" ht="11.25"/>
    <row r="7509" customFormat="1" ht="11.25"/>
    <row r="7510" customFormat="1" ht="11.25"/>
    <row r="7511" customFormat="1" ht="11.25"/>
    <row r="7512" customFormat="1" ht="11.25"/>
    <row r="7513" customFormat="1" ht="11.25"/>
    <row r="7514" customFormat="1" ht="11.25"/>
    <row r="7515" customFormat="1" ht="11.25"/>
    <row r="7516" customFormat="1" ht="11.25"/>
    <row r="7517" customFormat="1" ht="11.25"/>
    <row r="7518" customFormat="1" ht="11.25"/>
    <row r="7519" customFormat="1" ht="11.25"/>
    <row r="7520" customFormat="1" ht="11.25"/>
    <row r="7521" customFormat="1" ht="11.25"/>
    <row r="7522" customFormat="1" ht="11.25"/>
    <row r="7523" customFormat="1" ht="11.25"/>
    <row r="7524" customFormat="1" ht="11.25"/>
    <row r="7525" customFormat="1" ht="11.25"/>
    <row r="7526" customFormat="1" ht="11.25"/>
    <row r="7527" customFormat="1" ht="11.25"/>
    <row r="7528" customFormat="1" ht="11.25"/>
    <row r="7529" customFormat="1" ht="11.25"/>
    <row r="7530" customFormat="1" ht="11.25"/>
    <row r="7531" customFormat="1" ht="11.25"/>
    <row r="7532" customFormat="1" ht="11.25"/>
    <row r="7533" customFormat="1" ht="11.25"/>
    <row r="7534" customFormat="1" ht="11.25"/>
    <row r="7535" customFormat="1" ht="11.25"/>
    <row r="7536" customFormat="1" ht="11.25"/>
    <row r="7537" customFormat="1" ht="11.25"/>
    <row r="7538" customFormat="1" ht="11.25"/>
    <row r="7539" customFormat="1" ht="11.25"/>
    <row r="7540" customFormat="1" ht="11.25"/>
    <row r="7541" customFormat="1" ht="11.25"/>
    <row r="7542" customFormat="1" ht="11.25"/>
    <row r="7543" customFormat="1" ht="11.25"/>
    <row r="7544" customFormat="1" ht="11.25"/>
    <row r="7545" customFormat="1" ht="11.25"/>
    <row r="7546" customFormat="1" ht="11.25"/>
    <row r="7547" customFormat="1" ht="11.25"/>
    <row r="7548" customFormat="1" ht="11.25"/>
    <row r="7549" customFormat="1" ht="11.25"/>
    <row r="7550" customFormat="1" ht="11.25"/>
    <row r="7551" customFormat="1" ht="11.25"/>
    <row r="7552" customFormat="1" ht="11.25"/>
    <row r="7553" customFormat="1" ht="11.25"/>
    <row r="7554" customFormat="1" ht="11.25"/>
    <row r="7555" customFormat="1" ht="11.25"/>
    <row r="7556" customFormat="1" ht="11.25"/>
    <row r="7557" customFormat="1" ht="11.25"/>
    <row r="7558" customFormat="1" ht="11.25"/>
    <row r="7559" customFormat="1" ht="11.25"/>
    <row r="7560" customFormat="1" ht="11.25"/>
    <row r="7561" customFormat="1" ht="11.25"/>
    <row r="7562" customFormat="1" ht="11.25"/>
    <row r="7563" customFormat="1" ht="11.25"/>
    <row r="7564" customFormat="1" ht="11.25"/>
    <row r="7565" customFormat="1" ht="11.25"/>
    <row r="7566" customFormat="1" ht="11.25"/>
    <row r="7567" customFormat="1" ht="11.25"/>
    <row r="7568" customFormat="1" ht="11.25"/>
    <row r="7569" customFormat="1" ht="11.25"/>
    <row r="7570" customFormat="1" ht="11.25"/>
    <row r="7571" customFormat="1" ht="11.25"/>
    <row r="7572" customFormat="1" ht="11.25"/>
    <row r="7573" customFormat="1" ht="11.25"/>
    <row r="7574" customFormat="1" ht="11.25"/>
    <row r="7575" customFormat="1" ht="11.25"/>
    <row r="7576" customFormat="1" ht="11.25"/>
    <row r="7577" customFormat="1" ht="11.25"/>
    <row r="7578" customFormat="1" ht="11.25"/>
    <row r="7579" customFormat="1" ht="11.25"/>
    <row r="7580" customFormat="1" ht="11.25"/>
    <row r="7581" customFormat="1" ht="11.25"/>
    <row r="7582" customFormat="1" ht="11.25"/>
    <row r="7583" customFormat="1" ht="11.25"/>
    <row r="7584" customFormat="1" ht="11.25"/>
    <row r="7585" customFormat="1" ht="11.25"/>
    <row r="7586" customFormat="1" ht="11.25"/>
    <row r="7587" customFormat="1" ht="11.25"/>
    <row r="7588" customFormat="1" ht="11.25"/>
    <row r="7589" customFormat="1" ht="11.25"/>
    <row r="7590" customFormat="1" ht="11.25"/>
    <row r="7591" customFormat="1" ht="11.25"/>
    <row r="7592" customFormat="1" ht="11.25"/>
    <row r="7593" customFormat="1" ht="11.25"/>
    <row r="7594" customFormat="1" ht="11.25"/>
    <row r="7595" customFormat="1" ht="11.25"/>
    <row r="7596" customFormat="1" ht="11.25"/>
    <row r="7597" customFormat="1" ht="11.25"/>
    <row r="7598" customFormat="1" ht="11.25"/>
    <row r="7599" customFormat="1" ht="11.25"/>
    <row r="7600" customFormat="1" ht="11.25"/>
    <row r="7601" customFormat="1" ht="11.25"/>
    <row r="7602" customFormat="1" ht="11.25"/>
    <row r="7603" customFormat="1" ht="11.25"/>
    <row r="7604" customFormat="1" ht="11.25"/>
    <row r="7605" customFormat="1" ht="11.25"/>
    <row r="7606" customFormat="1" ht="11.25"/>
    <row r="7607" customFormat="1" ht="11.25"/>
    <row r="7608" customFormat="1" ht="11.25"/>
    <row r="7609" customFormat="1" ht="11.25"/>
    <row r="7610" customFormat="1" ht="11.25"/>
    <row r="7611" customFormat="1" ht="11.25"/>
    <row r="7612" customFormat="1" ht="11.25"/>
    <row r="7613" customFormat="1" ht="11.25"/>
    <row r="7614" customFormat="1" ht="11.25"/>
    <row r="7615" customFormat="1" ht="11.25"/>
    <row r="7616" customFormat="1" ht="11.25"/>
    <row r="7617" customFormat="1" ht="11.25"/>
    <row r="7618" customFormat="1" ht="11.25"/>
    <row r="7619" customFormat="1" ht="11.25"/>
    <row r="7620" customFormat="1" ht="11.25"/>
    <row r="7621" customFormat="1" ht="11.25"/>
    <row r="7622" customFormat="1" ht="11.25"/>
    <row r="7623" customFormat="1" ht="11.25"/>
    <row r="7624" customFormat="1" ht="11.25"/>
    <row r="7625" customFormat="1" ht="11.25"/>
    <row r="7626" customFormat="1" ht="11.25"/>
    <row r="7627" customFormat="1" ht="11.25"/>
    <row r="7628" customFormat="1" ht="11.25"/>
    <row r="7629" customFormat="1" ht="11.25"/>
    <row r="7630" customFormat="1" ht="11.25"/>
    <row r="7631" customFormat="1" ht="11.25"/>
    <row r="7632" customFormat="1" ht="11.25"/>
    <row r="7633" customFormat="1" ht="11.25"/>
    <row r="7634" customFormat="1" ht="11.25"/>
    <row r="7635" customFormat="1" ht="11.25"/>
    <row r="7636" customFormat="1" ht="11.25"/>
    <row r="7637" customFormat="1" ht="11.25"/>
    <row r="7638" customFormat="1" ht="11.25"/>
    <row r="7639" customFormat="1" ht="11.25"/>
    <row r="7640" customFormat="1" ht="11.25"/>
    <row r="7641" customFormat="1" ht="11.25"/>
    <row r="7642" customFormat="1" ht="11.25"/>
    <row r="7643" customFormat="1" ht="11.25"/>
    <row r="7644" customFormat="1" ht="11.25"/>
    <row r="7645" customFormat="1" ht="11.25"/>
    <row r="7646" customFormat="1" ht="11.25"/>
    <row r="7647" customFormat="1" ht="11.25"/>
    <row r="7648" customFormat="1" ht="11.25"/>
    <row r="7649" customFormat="1" ht="11.25"/>
    <row r="7650" customFormat="1" ht="11.25"/>
    <row r="7651" customFormat="1" ht="11.25"/>
    <row r="7652" customFormat="1" ht="11.25"/>
    <row r="7653" customFormat="1" ht="11.25"/>
    <row r="7654" customFormat="1" ht="11.25"/>
    <row r="7655" customFormat="1" ht="11.25"/>
    <row r="7656" customFormat="1" ht="11.25"/>
    <row r="7657" customFormat="1" ht="11.25"/>
    <row r="7658" customFormat="1" ht="11.25"/>
    <row r="7659" customFormat="1" ht="11.25"/>
    <row r="7660" customFormat="1" ht="11.25"/>
    <row r="7661" customFormat="1" ht="11.25"/>
    <row r="7662" customFormat="1" ht="11.25"/>
    <row r="7663" customFormat="1" ht="11.25"/>
    <row r="7664" customFormat="1" ht="11.25"/>
    <row r="7665" customFormat="1" ht="11.25"/>
    <row r="7666" customFormat="1" ht="11.25"/>
    <row r="7667" customFormat="1" ht="11.25"/>
    <row r="7668" customFormat="1" ht="11.25"/>
    <row r="7669" customFormat="1" ht="11.25"/>
    <row r="7670" customFormat="1" ht="11.25"/>
    <row r="7671" customFormat="1" ht="11.25"/>
    <row r="7672" customFormat="1" ht="11.25"/>
    <row r="7673" customFormat="1" ht="11.25"/>
    <row r="7674" customFormat="1" ht="11.25"/>
    <row r="7675" customFormat="1" ht="11.25"/>
    <row r="7676" customFormat="1" ht="11.25"/>
    <row r="7677" customFormat="1" ht="11.25"/>
    <row r="7678" customFormat="1" ht="11.25"/>
    <row r="7679" customFormat="1" ht="11.25"/>
    <row r="7680" customFormat="1" ht="11.25"/>
    <row r="7681" customFormat="1" ht="11.25"/>
    <row r="7682" customFormat="1" ht="11.25"/>
    <row r="7683" customFormat="1" ht="11.25"/>
    <row r="7684" customFormat="1" ht="11.25"/>
    <row r="7685" customFormat="1" ht="11.25"/>
    <row r="7686" customFormat="1" ht="11.25"/>
    <row r="7687" customFormat="1" ht="11.25"/>
    <row r="7688" customFormat="1" ht="11.25"/>
    <row r="7689" customFormat="1" ht="11.25"/>
    <row r="7690" customFormat="1" ht="11.25"/>
    <row r="7691" customFormat="1" ht="11.25"/>
    <row r="7692" customFormat="1" ht="11.25"/>
    <row r="7693" customFormat="1" ht="11.25"/>
    <row r="7694" customFormat="1" ht="11.25"/>
    <row r="7695" customFormat="1" ht="11.25"/>
    <row r="7696" customFormat="1" ht="11.25"/>
    <row r="7697" customFormat="1" ht="11.25"/>
    <row r="7698" customFormat="1" ht="11.25"/>
    <row r="7699" customFormat="1" ht="11.25"/>
    <row r="7700" customFormat="1" ht="11.25"/>
    <row r="7701" customFormat="1" ht="11.25"/>
    <row r="7702" customFormat="1" ht="11.25"/>
    <row r="7703" customFormat="1" ht="11.25"/>
    <row r="7704" customFormat="1" ht="11.25"/>
    <row r="7705" customFormat="1" ht="11.25"/>
    <row r="7706" customFormat="1" ht="11.25"/>
    <row r="7707" customFormat="1" ht="11.25"/>
    <row r="7708" customFormat="1" ht="11.25"/>
    <row r="7709" customFormat="1" ht="11.25"/>
    <row r="7710" customFormat="1" ht="11.25"/>
    <row r="7711" customFormat="1" ht="11.25"/>
    <row r="7712" customFormat="1" ht="11.25"/>
    <row r="7713" customFormat="1" ht="11.25"/>
    <row r="7714" customFormat="1" ht="11.25"/>
    <row r="7715" customFormat="1" ht="11.25"/>
    <row r="7716" customFormat="1" ht="11.25"/>
    <row r="7717" customFormat="1" ht="11.25"/>
    <row r="7718" customFormat="1" ht="11.25"/>
    <row r="7719" customFormat="1" ht="11.25"/>
    <row r="7720" customFormat="1" ht="11.25"/>
    <row r="7721" customFormat="1" ht="11.25"/>
    <row r="7722" customFormat="1" ht="11.25"/>
    <row r="7723" customFormat="1" ht="11.25"/>
    <row r="7724" customFormat="1" ht="11.25"/>
    <row r="7725" customFormat="1" ht="11.25"/>
    <row r="7726" customFormat="1" ht="11.25"/>
    <row r="7727" customFormat="1" ht="11.25"/>
    <row r="7728" customFormat="1" ht="11.25"/>
    <row r="7729" customFormat="1" ht="11.25"/>
    <row r="7730" customFormat="1" ht="11.25"/>
    <row r="7731" customFormat="1" ht="11.25"/>
    <row r="7732" customFormat="1" ht="11.25"/>
    <row r="7733" customFormat="1" ht="11.25"/>
    <row r="7734" customFormat="1" ht="11.25"/>
    <row r="7735" customFormat="1" ht="11.25"/>
    <row r="7736" customFormat="1" ht="11.25"/>
    <row r="7737" customFormat="1" ht="11.25"/>
    <row r="7738" customFormat="1" ht="11.25"/>
    <row r="7739" customFormat="1" ht="11.25"/>
    <row r="7740" customFormat="1" ht="11.25"/>
    <row r="7741" customFormat="1" ht="11.25"/>
    <row r="7742" customFormat="1" ht="11.25"/>
    <row r="7743" customFormat="1" ht="11.25"/>
    <row r="7744" customFormat="1" ht="11.25"/>
    <row r="7745" customFormat="1" ht="11.25"/>
    <row r="7746" customFormat="1" ht="11.25"/>
    <row r="7747" customFormat="1" ht="11.25"/>
    <row r="7748" customFormat="1" ht="11.25"/>
    <row r="7749" customFormat="1" ht="11.25"/>
    <row r="7750" customFormat="1" ht="11.25"/>
    <row r="7751" customFormat="1" ht="11.25"/>
    <row r="7752" customFormat="1" ht="11.25"/>
    <row r="7753" customFormat="1" ht="11.25"/>
    <row r="7754" customFormat="1" ht="11.25"/>
    <row r="7755" customFormat="1" ht="11.25"/>
    <row r="7756" customFormat="1" ht="11.25"/>
    <row r="7757" customFormat="1" ht="11.25"/>
    <row r="7758" customFormat="1" ht="11.25"/>
    <row r="7759" customFormat="1" ht="11.25"/>
    <row r="7760" customFormat="1" ht="11.25"/>
    <row r="7761" customFormat="1" ht="11.25"/>
    <row r="7762" customFormat="1" ht="11.25"/>
    <row r="7763" customFormat="1" ht="11.25"/>
    <row r="7764" customFormat="1" ht="11.25"/>
    <row r="7765" customFormat="1" ht="11.25"/>
    <row r="7766" customFormat="1" ht="11.25"/>
    <row r="7767" customFormat="1" ht="11.25"/>
    <row r="7768" customFormat="1" ht="11.25"/>
    <row r="7769" customFormat="1" ht="11.25"/>
    <row r="7770" customFormat="1" ht="11.25"/>
    <row r="7771" customFormat="1" ht="11.25"/>
    <row r="7772" customFormat="1" ht="11.25"/>
    <row r="7773" customFormat="1" ht="11.25"/>
    <row r="7774" customFormat="1" ht="11.25"/>
    <row r="7775" customFormat="1" ht="11.25"/>
    <row r="7776" customFormat="1" ht="11.25"/>
    <row r="7777" customFormat="1" ht="11.25"/>
    <row r="7778" customFormat="1" ht="11.25"/>
    <row r="7779" customFormat="1" ht="11.25"/>
    <row r="7780" customFormat="1" ht="11.25"/>
    <row r="7781" customFormat="1" ht="11.25"/>
    <row r="7782" customFormat="1" ht="11.25"/>
    <row r="7783" customFormat="1" ht="11.25"/>
    <row r="7784" customFormat="1" ht="11.25"/>
    <row r="7785" customFormat="1" ht="11.25"/>
    <row r="7786" customFormat="1" ht="11.25"/>
    <row r="7787" customFormat="1" ht="11.25"/>
    <row r="7788" customFormat="1" ht="11.25"/>
    <row r="7789" customFormat="1" ht="11.25"/>
    <row r="7790" customFormat="1" ht="11.25"/>
    <row r="7791" customFormat="1" ht="11.25"/>
    <row r="7792" customFormat="1" ht="11.25"/>
    <row r="7793" customFormat="1" ht="11.25"/>
    <row r="7794" customFormat="1" ht="11.25"/>
    <row r="7795" customFormat="1" ht="11.25"/>
    <row r="7796" customFormat="1" ht="11.25"/>
    <row r="7797" customFormat="1" ht="11.25"/>
    <row r="7798" customFormat="1" ht="11.25"/>
    <row r="7799" customFormat="1" ht="11.25"/>
    <row r="7800" customFormat="1" ht="11.25"/>
    <row r="7801" customFormat="1" ht="11.25"/>
    <row r="7802" customFormat="1" ht="11.25"/>
    <row r="7803" customFormat="1" ht="11.25"/>
    <row r="7804" customFormat="1" ht="11.25"/>
    <row r="7805" customFormat="1" ht="11.25"/>
    <row r="7806" customFormat="1" ht="11.25"/>
    <row r="7807" customFormat="1" ht="11.25"/>
    <row r="7808" customFormat="1" ht="11.25"/>
    <row r="7809" customFormat="1" ht="11.25"/>
    <row r="7810" customFormat="1" ht="11.25"/>
    <row r="7811" customFormat="1" ht="11.25"/>
    <row r="7812" customFormat="1" ht="11.25"/>
    <row r="7813" customFormat="1" ht="11.25"/>
    <row r="7814" customFormat="1" ht="11.25"/>
    <row r="7815" customFormat="1" ht="11.25"/>
    <row r="7816" customFormat="1" ht="11.25"/>
    <row r="7817" customFormat="1" ht="11.25"/>
    <row r="7818" customFormat="1" ht="11.25"/>
    <row r="7819" customFormat="1" ht="11.25"/>
    <row r="7820" customFormat="1" ht="11.25"/>
    <row r="7821" customFormat="1" ht="11.25"/>
    <row r="7822" customFormat="1" ht="11.25"/>
    <row r="7823" customFormat="1" ht="11.25"/>
    <row r="7824" customFormat="1" ht="11.25"/>
    <row r="7825" customFormat="1" ht="11.25"/>
    <row r="7826" customFormat="1" ht="11.25"/>
    <row r="7827" customFormat="1" ht="11.25"/>
    <row r="7828" customFormat="1" ht="11.25"/>
    <row r="7829" customFormat="1" ht="11.25"/>
    <row r="7830" customFormat="1" ht="11.25"/>
    <row r="7831" customFormat="1" ht="11.25"/>
    <row r="7832" customFormat="1" ht="11.25"/>
    <row r="7833" customFormat="1" ht="11.25"/>
    <row r="7834" customFormat="1" ht="11.25"/>
    <row r="7835" customFormat="1" ht="11.25"/>
    <row r="7836" customFormat="1" ht="11.25"/>
    <row r="7837" customFormat="1" ht="11.25"/>
    <row r="7838" customFormat="1" ht="11.25"/>
    <row r="7839" customFormat="1" ht="11.25"/>
    <row r="7840" customFormat="1" ht="11.25"/>
    <row r="7841" customFormat="1" ht="11.25"/>
    <row r="7842" customFormat="1" ht="11.25"/>
    <row r="7843" customFormat="1" ht="11.25"/>
    <row r="7844" customFormat="1" ht="11.25"/>
    <row r="7845" customFormat="1" ht="11.25"/>
    <row r="7846" customFormat="1" ht="11.25"/>
    <row r="7847" customFormat="1" ht="11.25"/>
    <row r="7848" customFormat="1" ht="11.25"/>
    <row r="7849" customFormat="1" ht="11.25"/>
    <row r="7850" customFormat="1" ht="11.25"/>
    <row r="7851" customFormat="1" ht="11.25"/>
    <row r="7852" customFormat="1" ht="11.25"/>
    <row r="7853" customFormat="1" ht="11.25"/>
    <row r="7854" customFormat="1" ht="11.25"/>
    <row r="7855" customFormat="1" ht="11.25"/>
    <row r="7856" customFormat="1" ht="11.25"/>
    <row r="7857" customFormat="1" ht="11.25"/>
    <row r="7858" customFormat="1" ht="11.25"/>
    <row r="7859" customFormat="1" ht="11.25"/>
    <row r="7860" customFormat="1" ht="11.25"/>
    <row r="7861" customFormat="1" ht="11.25"/>
    <row r="7862" customFormat="1" ht="11.25"/>
    <row r="7863" customFormat="1" ht="11.25"/>
    <row r="7864" customFormat="1" ht="11.25"/>
    <row r="7865" customFormat="1" ht="11.25"/>
    <row r="7866" customFormat="1" ht="11.25"/>
    <row r="7867" customFormat="1" ht="11.25"/>
    <row r="7868" customFormat="1" ht="11.25"/>
    <row r="7869" customFormat="1" ht="11.25"/>
    <row r="7870" customFormat="1" ht="11.25"/>
    <row r="7871" customFormat="1" ht="11.25"/>
    <row r="7872" customFormat="1" ht="11.25"/>
    <row r="7873" customFormat="1" ht="11.25"/>
    <row r="7874" customFormat="1" ht="11.25"/>
    <row r="7875" customFormat="1" ht="11.25"/>
    <row r="7876" customFormat="1" ht="11.25"/>
    <row r="7877" customFormat="1" ht="11.25"/>
    <row r="7878" customFormat="1" ht="11.25"/>
    <row r="7879" customFormat="1" ht="11.25"/>
    <row r="7880" customFormat="1" ht="11.25"/>
    <row r="7881" customFormat="1" ht="11.25"/>
    <row r="7882" customFormat="1" ht="11.25"/>
    <row r="7883" customFormat="1" ht="11.25"/>
    <row r="7884" customFormat="1" ht="11.25"/>
    <row r="7885" customFormat="1" ht="11.25"/>
    <row r="7886" customFormat="1" ht="11.25"/>
    <row r="7887" customFormat="1" ht="11.25"/>
    <row r="7888" customFormat="1" ht="11.25"/>
    <row r="7889" customFormat="1" ht="11.25"/>
    <row r="7890" customFormat="1" ht="11.25"/>
    <row r="7891" customFormat="1" ht="11.25"/>
    <row r="7892" customFormat="1" ht="11.25"/>
    <row r="7893" customFormat="1" ht="11.25"/>
    <row r="7894" customFormat="1" ht="11.25"/>
    <row r="7895" customFormat="1" ht="11.25"/>
    <row r="7896" customFormat="1" ht="11.25"/>
    <row r="7897" customFormat="1" ht="11.25"/>
    <row r="7898" customFormat="1" ht="11.25"/>
    <row r="7899" customFormat="1" ht="11.25"/>
    <row r="7900" customFormat="1" ht="11.25"/>
    <row r="7901" customFormat="1" ht="11.25"/>
    <row r="7902" customFormat="1" ht="11.25"/>
    <row r="7903" customFormat="1" ht="11.25"/>
    <row r="7904" customFormat="1" ht="11.25"/>
    <row r="7905" customFormat="1" ht="11.25"/>
    <row r="7906" customFormat="1" ht="11.25"/>
    <row r="7907" customFormat="1" ht="11.25"/>
    <row r="7908" customFormat="1" ht="11.25"/>
    <row r="7909" customFormat="1" ht="11.25"/>
    <row r="7910" customFormat="1" ht="11.25"/>
    <row r="7911" customFormat="1" ht="11.25"/>
    <row r="7912" customFormat="1" ht="11.25"/>
    <row r="7913" customFormat="1" ht="11.25"/>
    <row r="7914" customFormat="1" ht="11.25"/>
    <row r="7915" customFormat="1" ht="11.25"/>
    <row r="7916" customFormat="1" ht="11.25"/>
    <row r="7917" customFormat="1" ht="11.25"/>
    <row r="7918" customFormat="1" ht="11.25"/>
    <row r="7919" customFormat="1" ht="11.25"/>
    <row r="7920" customFormat="1" ht="11.25"/>
    <row r="7921" customFormat="1" ht="11.25"/>
    <row r="7922" customFormat="1" ht="11.25"/>
    <row r="7923" customFormat="1" ht="11.25"/>
    <row r="7924" customFormat="1" ht="11.25"/>
    <row r="7925" customFormat="1" ht="11.25"/>
    <row r="7926" customFormat="1" ht="11.25"/>
    <row r="7927" customFormat="1" ht="11.25"/>
    <row r="7928" customFormat="1" ht="11.25"/>
    <row r="7929" customFormat="1" ht="11.25"/>
    <row r="7930" customFormat="1" ht="11.25"/>
    <row r="7931" customFormat="1" ht="11.25"/>
    <row r="7932" customFormat="1" ht="11.25"/>
    <row r="7933" customFormat="1" ht="11.25"/>
    <row r="7934" customFormat="1" ht="11.25"/>
    <row r="7935" customFormat="1" ht="11.25"/>
    <row r="7936" customFormat="1" ht="11.25"/>
    <row r="7937" customFormat="1" ht="11.25"/>
    <row r="7938" customFormat="1" ht="11.25"/>
    <row r="7939" customFormat="1" ht="11.25"/>
    <row r="7940" customFormat="1" ht="11.25"/>
    <row r="7941" customFormat="1" ht="11.25"/>
    <row r="7942" customFormat="1" ht="11.25"/>
    <row r="7943" customFormat="1" ht="11.25"/>
    <row r="7944" customFormat="1" ht="11.25"/>
    <row r="7945" customFormat="1" ht="11.25"/>
    <row r="7946" customFormat="1" ht="11.25"/>
    <row r="7947" customFormat="1" ht="11.25"/>
    <row r="7948" customFormat="1" ht="11.25"/>
    <row r="7949" customFormat="1" ht="11.25"/>
    <row r="7950" customFormat="1" ht="11.25"/>
    <row r="7951" customFormat="1" ht="11.25"/>
    <row r="7952" customFormat="1" ht="11.25"/>
    <row r="7953" customFormat="1" ht="11.25"/>
    <row r="7954" customFormat="1" ht="11.25"/>
    <row r="7955" customFormat="1" ht="11.25"/>
    <row r="7956" customFormat="1" ht="11.25"/>
    <row r="7957" customFormat="1" ht="11.25"/>
    <row r="7958" customFormat="1" ht="11.25"/>
    <row r="7959" customFormat="1" ht="11.25"/>
    <row r="7960" customFormat="1" ht="11.25"/>
    <row r="7961" customFormat="1" ht="11.25"/>
    <row r="7962" customFormat="1" ht="11.25"/>
    <row r="7963" customFormat="1" ht="11.25"/>
    <row r="7964" customFormat="1" ht="11.25"/>
    <row r="7965" customFormat="1" ht="11.25"/>
    <row r="7966" customFormat="1" ht="11.25"/>
    <row r="7967" customFormat="1" ht="11.25"/>
    <row r="7968" customFormat="1" ht="11.25"/>
    <row r="7969" customFormat="1" ht="11.25"/>
    <row r="7970" customFormat="1" ht="11.25"/>
    <row r="7971" customFormat="1" ht="11.25"/>
    <row r="7972" customFormat="1" ht="11.25"/>
    <row r="7973" customFormat="1" ht="11.25"/>
    <row r="7974" customFormat="1" ht="11.25"/>
    <row r="7975" customFormat="1" ht="11.25"/>
    <row r="7976" customFormat="1" ht="11.25"/>
    <row r="7977" customFormat="1" ht="11.25"/>
    <row r="7978" customFormat="1" ht="11.25"/>
    <row r="7979" customFormat="1" ht="11.25"/>
    <row r="7980" customFormat="1" ht="11.25"/>
    <row r="7981" customFormat="1" ht="11.25"/>
    <row r="7982" customFormat="1" ht="11.25"/>
    <row r="7983" customFormat="1" ht="11.25"/>
    <row r="7984" customFormat="1" ht="11.25"/>
    <row r="7985" customFormat="1" ht="11.25"/>
    <row r="7986" customFormat="1" ht="11.25"/>
    <row r="7987" customFormat="1" ht="11.25"/>
    <row r="7988" customFormat="1" ht="11.25"/>
    <row r="7989" customFormat="1" ht="11.25"/>
    <row r="7990" customFormat="1" ht="11.25"/>
    <row r="7991" customFormat="1" ht="11.25"/>
    <row r="7992" customFormat="1" ht="11.25"/>
    <row r="7993" customFormat="1" ht="11.25"/>
    <row r="7994" customFormat="1" ht="11.25"/>
    <row r="7995" customFormat="1" ht="11.25"/>
    <row r="7996" customFormat="1" ht="11.25"/>
    <row r="7997" customFormat="1" ht="11.25"/>
    <row r="7998" customFormat="1" ht="11.25"/>
    <row r="7999" customFormat="1" ht="11.25"/>
    <row r="8000" customFormat="1" ht="11.25"/>
    <row r="8001" customFormat="1" ht="11.25"/>
    <row r="8002" customFormat="1" ht="11.25"/>
    <row r="8003" customFormat="1" ht="11.25"/>
    <row r="8004" customFormat="1" ht="11.25"/>
    <row r="8005" customFormat="1" ht="11.25"/>
    <row r="8006" customFormat="1" ht="11.25"/>
    <row r="8007" customFormat="1" ht="11.25"/>
    <row r="8008" customFormat="1" ht="11.25"/>
    <row r="8009" customFormat="1" ht="11.25"/>
    <row r="8010" customFormat="1" ht="11.25"/>
    <row r="8011" customFormat="1" ht="11.25"/>
    <row r="8012" customFormat="1" ht="11.25"/>
    <row r="8013" customFormat="1" ht="11.25"/>
    <row r="8014" customFormat="1" ht="11.25"/>
    <row r="8015" customFormat="1" ht="11.25"/>
    <row r="8016" customFormat="1" ht="11.25"/>
    <row r="8017" customFormat="1" ht="11.25"/>
    <row r="8018" customFormat="1" ht="11.25"/>
    <row r="8019" customFormat="1" ht="11.25"/>
    <row r="8020" customFormat="1" ht="11.25"/>
    <row r="8021" customFormat="1" ht="11.25"/>
    <row r="8022" customFormat="1" ht="11.25"/>
    <row r="8023" customFormat="1" ht="11.25"/>
    <row r="8024" customFormat="1" ht="11.25"/>
    <row r="8025" customFormat="1" ht="11.25"/>
    <row r="8026" customFormat="1" ht="11.25"/>
    <row r="8027" customFormat="1" ht="11.25"/>
    <row r="8028" customFormat="1" ht="11.25"/>
    <row r="8029" customFormat="1" ht="11.25"/>
    <row r="8030" customFormat="1" ht="11.25"/>
    <row r="8031" customFormat="1" ht="11.25"/>
    <row r="8032" customFormat="1" ht="11.25"/>
    <row r="8033" customFormat="1" ht="11.25"/>
    <row r="8034" customFormat="1" ht="11.25"/>
    <row r="8035" customFormat="1" ht="11.25"/>
    <row r="8036" customFormat="1" ht="11.25"/>
    <row r="8037" customFormat="1" ht="11.25"/>
    <row r="8038" customFormat="1" ht="11.25"/>
    <row r="8039" customFormat="1" ht="11.25"/>
    <row r="8040" customFormat="1" ht="11.25"/>
    <row r="8041" customFormat="1" ht="11.25"/>
    <row r="8042" customFormat="1" ht="11.25"/>
    <row r="8043" customFormat="1" ht="11.25"/>
    <row r="8044" customFormat="1" ht="11.25"/>
    <row r="8045" customFormat="1" ht="11.25"/>
    <row r="8046" customFormat="1" ht="11.25"/>
    <row r="8047" customFormat="1" ht="11.25"/>
    <row r="8048" customFormat="1" ht="11.25"/>
    <row r="8049" customFormat="1" ht="11.25"/>
    <row r="8050" customFormat="1" ht="11.25"/>
    <row r="8051" customFormat="1" ht="11.25"/>
    <row r="8052" customFormat="1" ht="11.25"/>
    <row r="8053" customFormat="1" ht="11.25"/>
    <row r="8054" customFormat="1" ht="11.25"/>
    <row r="8055" customFormat="1" ht="11.25"/>
    <row r="8056" customFormat="1" ht="11.25"/>
    <row r="8057" customFormat="1" ht="11.25"/>
    <row r="8058" customFormat="1" ht="11.25"/>
    <row r="8059" customFormat="1" ht="11.25"/>
    <row r="8060" customFormat="1" ht="11.25"/>
    <row r="8061" customFormat="1" ht="11.25"/>
    <row r="8062" customFormat="1" ht="11.25"/>
    <row r="8063" customFormat="1" ht="11.25"/>
    <row r="8064" customFormat="1" ht="11.25"/>
    <row r="8065" customFormat="1" ht="11.25"/>
    <row r="8066" customFormat="1" ht="11.25"/>
    <row r="8067" customFormat="1" ht="11.25"/>
    <row r="8068" customFormat="1" ht="11.25"/>
    <row r="8069" customFormat="1" ht="11.25"/>
    <row r="8070" customFormat="1" ht="11.25"/>
    <row r="8071" customFormat="1" ht="11.25"/>
    <row r="8072" customFormat="1" ht="11.25"/>
    <row r="8073" customFormat="1" ht="11.25"/>
    <row r="8074" customFormat="1" ht="11.25"/>
    <row r="8075" customFormat="1" ht="11.25"/>
    <row r="8076" customFormat="1" ht="11.25"/>
    <row r="8077" customFormat="1" ht="11.25"/>
    <row r="8078" customFormat="1" ht="11.25"/>
    <row r="8079" customFormat="1" ht="11.25"/>
    <row r="8080" customFormat="1" ht="11.25"/>
    <row r="8081" customFormat="1" ht="11.25"/>
    <row r="8082" customFormat="1" ht="11.25"/>
    <row r="8083" customFormat="1" ht="11.25"/>
    <row r="8084" customFormat="1" ht="11.25"/>
    <row r="8085" customFormat="1" ht="11.25"/>
    <row r="8086" customFormat="1" ht="11.25"/>
    <row r="8087" customFormat="1" ht="11.25"/>
    <row r="8088" customFormat="1" ht="11.25"/>
    <row r="8089" customFormat="1" ht="11.25"/>
    <row r="8090" customFormat="1" ht="11.25"/>
    <row r="8091" customFormat="1" ht="11.25"/>
    <row r="8092" customFormat="1" ht="11.25"/>
    <row r="8093" customFormat="1" ht="11.25"/>
    <row r="8094" customFormat="1" ht="11.25"/>
    <row r="8095" customFormat="1" ht="11.25"/>
    <row r="8096" customFormat="1" ht="11.25"/>
    <row r="8097" customFormat="1" ht="11.25"/>
    <row r="8098" customFormat="1" ht="11.25"/>
    <row r="8099" customFormat="1" ht="11.25"/>
    <row r="8100" customFormat="1" ht="11.25"/>
    <row r="8101" customFormat="1" ht="11.25"/>
    <row r="8102" customFormat="1" ht="11.25"/>
    <row r="8103" customFormat="1" ht="11.25"/>
    <row r="8104" customFormat="1" ht="11.25"/>
    <row r="8105" customFormat="1" ht="11.25"/>
    <row r="8106" customFormat="1" ht="11.25"/>
    <row r="8107" customFormat="1" ht="11.25"/>
    <row r="8108" customFormat="1" ht="11.25"/>
    <row r="8109" customFormat="1" ht="11.25"/>
    <row r="8110" customFormat="1" ht="11.25"/>
    <row r="8111" customFormat="1" ht="11.25"/>
    <row r="8112" customFormat="1" ht="11.25"/>
    <row r="8113" customFormat="1" ht="11.25"/>
    <row r="8114" customFormat="1" ht="11.25"/>
    <row r="8115" customFormat="1" ht="11.25"/>
    <row r="8116" customFormat="1" ht="11.25"/>
    <row r="8117" customFormat="1" ht="11.25"/>
    <row r="8118" customFormat="1" ht="11.25"/>
    <row r="8119" customFormat="1" ht="11.25"/>
    <row r="8120" customFormat="1" ht="11.25"/>
    <row r="8121" customFormat="1" ht="11.25"/>
    <row r="8122" customFormat="1" ht="11.25"/>
    <row r="8123" customFormat="1" ht="11.25"/>
    <row r="8124" customFormat="1" ht="11.25"/>
    <row r="8125" customFormat="1" ht="11.25"/>
    <row r="8126" customFormat="1" ht="11.25"/>
    <row r="8127" customFormat="1" ht="11.25"/>
    <row r="8128" customFormat="1" ht="11.25"/>
    <row r="8129" customFormat="1" ht="11.25"/>
    <row r="8130" customFormat="1" ht="11.25"/>
    <row r="8131" customFormat="1" ht="11.25"/>
    <row r="8132" customFormat="1" ht="11.25"/>
    <row r="8133" customFormat="1" ht="11.25"/>
    <row r="8134" customFormat="1" ht="11.25"/>
    <row r="8135" customFormat="1" ht="11.25"/>
    <row r="8136" customFormat="1" ht="11.25"/>
    <row r="8137" customFormat="1" ht="11.25"/>
    <row r="8138" customFormat="1" ht="11.25"/>
    <row r="8139" customFormat="1" ht="11.25"/>
    <row r="8140" customFormat="1" ht="11.25"/>
    <row r="8141" customFormat="1" ht="11.25"/>
    <row r="8142" customFormat="1" ht="11.25"/>
    <row r="8143" customFormat="1" ht="11.25"/>
    <row r="8144" customFormat="1" ht="11.25"/>
    <row r="8145" customFormat="1" ht="11.25"/>
    <row r="8146" customFormat="1" ht="11.25"/>
    <row r="8147" customFormat="1" ht="11.25"/>
    <row r="8148" customFormat="1" ht="11.25"/>
    <row r="8149" customFormat="1" ht="11.25"/>
    <row r="8150" customFormat="1" ht="11.25"/>
    <row r="8151" customFormat="1" ht="11.25"/>
    <row r="8152" customFormat="1" ht="11.25"/>
    <row r="8153" customFormat="1" ht="11.25"/>
    <row r="8154" customFormat="1" ht="11.25"/>
    <row r="8155" customFormat="1" ht="11.25"/>
    <row r="8156" customFormat="1" ht="11.25"/>
    <row r="8157" customFormat="1" ht="11.25"/>
    <row r="8158" customFormat="1" ht="11.25"/>
    <row r="8159" customFormat="1" ht="11.25"/>
    <row r="8160" customFormat="1" ht="11.25"/>
    <row r="8161" customFormat="1" ht="11.25"/>
    <row r="8162" customFormat="1" ht="11.25"/>
    <row r="8163" customFormat="1" ht="11.25"/>
    <row r="8164" customFormat="1" ht="11.25"/>
    <row r="8165" customFormat="1" ht="11.25"/>
    <row r="8166" customFormat="1" ht="11.25"/>
    <row r="8167" customFormat="1" ht="11.25"/>
    <row r="8168" customFormat="1" ht="11.25"/>
    <row r="8169" customFormat="1" ht="11.25"/>
    <row r="8170" customFormat="1" ht="11.25"/>
    <row r="8171" customFormat="1" ht="11.25"/>
    <row r="8172" customFormat="1" ht="11.25"/>
    <row r="8173" customFormat="1" ht="11.25"/>
    <row r="8174" customFormat="1" ht="11.25"/>
    <row r="8175" customFormat="1" ht="11.25"/>
    <row r="8176" customFormat="1" ht="11.25"/>
    <row r="8177" customFormat="1" ht="11.25"/>
    <row r="8178" customFormat="1" ht="11.25"/>
    <row r="8179" customFormat="1" ht="11.25"/>
    <row r="8180" customFormat="1" ht="11.25"/>
    <row r="8181" customFormat="1" ht="11.25"/>
    <row r="8182" customFormat="1" ht="11.25"/>
    <row r="8183" customFormat="1" ht="11.25"/>
    <row r="8184" customFormat="1" ht="11.25"/>
    <row r="8185" customFormat="1" ht="11.25"/>
    <row r="8186" customFormat="1" ht="11.25"/>
    <row r="8187" customFormat="1" ht="11.25"/>
    <row r="8188" customFormat="1" ht="11.25"/>
    <row r="8189" customFormat="1" ht="11.25"/>
    <row r="8190" customFormat="1" ht="11.25"/>
    <row r="8191" customFormat="1" ht="11.25"/>
    <row r="8192" customFormat="1" ht="11.25"/>
    <row r="8193" customFormat="1" ht="11.25"/>
    <row r="8194" customFormat="1" ht="11.25"/>
    <row r="8195" customFormat="1" ht="11.25"/>
    <row r="8196" customFormat="1" ht="11.25"/>
    <row r="8197" customFormat="1" ht="11.25"/>
    <row r="8198" customFormat="1" ht="11.25"/>
    <row r="8199" customFormat="1" ht="11.25"/>
    <row r="8200" customFormat="1" ht="11.25"/>
    <row r="8201" customFormat="1" ht="11.25"/>
    <row r="8202" customFormat="1" ht="11.25"/>
    <row r="8203" customFormat="1" ht="11.25"/>
    <row r="8204" customFormat="1" ht="11.25"/>
    <row r="8205" customFormat="1" ht="11.25"/>
    <row r="8206" customFormat="1" ht="11.25"/>
    <row r="8207" customFormat="1" ht="11.25"/>
    <row r="8208" customFormat="1" ht="11.25"/>
    <row r="8209" customFormat="1" ht="11.25"/>
    <row r="8210" customFormat="1" ht="11.25"/>
    <row r="8211" customFormat="1" ht="11.25"/>
    <row r="8212" customFormat="1" ht="11.25"/>
    <row r="8213" customFormat="1" ht="11.25"/>
    <row r="8214" customFormat="1" ht="11.25"/>
    <row r="8215" customFormat="1" ht="11.25"/>
    <row r="8216" customFormat="1" ht="11.25"/>
    <row r="8217" customFormat="1" ht="11.25"/>
    <row r="8218" customFormat="1" ht="11.25"/>
    <row r="8219" customFormat="1" ht="11.25"/>
    <row r="8220" customFormat="1" ht="11.25"/>
    <row r="8221" customFormat="1" ht="11.25"/>
    <row r="8222" customFormat="1" ht="11.25"/>
    <row r="8223" customFormat="1" ht="11.25"/>
    <row r="8224" customFormat="1" ht="11.25"/>
    <row r="8225" customFormat="1" ht="11.25"/>
    <row r="8226" customFormat="1" ht="11.25"/>
    <row r="8227" customFormat="1" ht="11.25"/>
    <row r="8228" customFormat="1" ht="11.25"/>
    <row r="8229" customFormat="1" ht="11.25"/>
    <row r="8230" customFormat="1" ht="11.25"/>
    <row r="8231" customFormat="1" ht="11.25"/>
    <row r="8232" customFormat="1" ht="11.25"/>
    <row r="8233" customFormat="1" ht="11.25"/>
    <row r="8234" customFormat="1" ht="11.25"/>
    <row r="8235" customFormat="1" ht="11.25"/>
    <row r="8236" customFormat="1" ht="11.25"/>
    <row r="8237" customFormat="1" ht="11.25"/>
    <row r="8238" customFormat="1" ht="11.25"/>
    <row r="8239" customFormat="1" ht="11.25"/>
    <row r="8240" customFormat="1" ht="11.25"/>
    <row r="8241" customFormat="1" ht="11.25"/>
    <row r="8242" customFormat="1" ht="11.25"/>
    <row r="8243" customFormat="1" ht="11.25"/>
    <row r="8244" customFormat="1" ht="11.25"/>
    <row r="8245" customFormat="1" ht="11.25"/>
    <row r="8246" customFormat="1" ht="11.25"/>
    <row r="8247" customFormat="1" ht="11.25"/>
    <row r="8248" customFormat="1" ht="11.25"/>
    <row r="8249" customFormat="1" ht="11.25"/>
    <row r="8250" customFormat="1" ht="11.25"/>
    <row r="8251" customFormat="1" ht="11.25"/>
    <row r="8252" customFormat="1" ht="11.25"/>
    <row r="8253" customFormat="1" ht="11.25"/>
    <row r="8254" customFormat="1" ht="11.25"/>
    <row r="8255" customFormat="1" ht="11.25"/>
    <row r="8256" customFormat="1" ht="11.25"/>
    <row r="8257" customFormat="1" ht="11.25"/>
    <row r="8258" customFormat="1" ht="11.25"/>
    <row r="8259" customFormat="1" ht="11.25"/>
    <row r="8260" customFormat="1" ht="11.25"/>
    <row r="8261" customFormat="1" ht="11.25"/>
    <row r="8262" customFormat="1" ht="11.25"/>
    <row r="8263" customFormat="1" ht="11.25"/>
    <row r="8264" customFormat="1" ht="11.25"/>
    <row r="8265" customFormat="1" ht="11.25"/>
    <row r="8266" customFormat="1" ht="11.25"/>
    <row r="8267" customFormat="1" ht="11.25"/>
    <row r="8268" customFormat="1" ht="11.25"/>
    <row r="8269" customFormat="1" ht="11.25"/>
    <row r="8270" customFormat="1" ht="11.25"/>
    <row r="8271" customFormat="1" ht="11.25"/>
    <row r="8272" customFormat="1" ht="11.25"/>
    <row r="8273" customFormat="1" ht="11.25"/>
    <row r="8274" customFormat="1" ht="11.25"/>
    <row r="8275" customFormat="1" ht="11.25"/>
    <row r="8276" customFormat="1" ht="11.25"/>
    <row r="8277" customFormat="1" ht="11.25"/>
    <row r="8278" customFormat="1" ht="11.25"/>
    <row r="8279" customFormat="1" ht="11.25"/>
    <row r="8280" customFormat="1" ht="11.25"/>
    <row r="8281" customFormat="1" ht="11.25"/>
    <row r="8282" customFormat="1" ht="11.25"/>
    <row r="8283" customFormat="1" ht="11.25"/>
    <row r="8284" customFormat="1" ht="11.25"/>
    <row r="8285" customFormat="1" ht="11.25"/>
    <row r="8286" customFormat="1" ht="11.25"/>
    <row r="8287" customFormat="1" ht="11.25"/>
    <row r="8288" customFormat="1" ht="11.25"/>
    <row r="8289" customFormat="1" ht="11.25"/>
    <row r="8290" customFormat="1" ht="11.25"/>
    <row r="8291" customFormat="1" ht="11.25"/>
    <row r="8292" customFormat="1" ht="11.25"/>
    <row r="8293" customFormat="1" ht="11.25"/>
    <row r="8294" customFormat="1" ht="11.25"/>
    <row r="8295" customFormat="1" ht="11.25"/>
    <row r="8296" customFormat="1" ht="11.25"/>
    <row r="8297" customFormat="1" ht="11.25"/>
    <row r="8298" customFormat="1" ht="11.25"/>
    <row r="8299" customFormat="1" ht="11.25"/>
    <row r="8300" customFormat="1" ht="11.25"/>
    <row r="8301" customFormat="1" ht="11.25"/>
    <row r="8302" customFormat="1" ht="11.25"/>
    <row r="8303" customFormat="1" ht="11.25"/>
    <row r="8304" customFormat="1" ht="11.25"/>
    <row r="8305" customFormat="1" ht="11.25"/>
    <row r="8306" customFormat="1" ht="11.25"/>
    <row r="8307" customFormat="1" ht="11.25"/>
    <row r="8308" customFormat="1" ht="11.25"/>
    <row r="8309" customFormat="1" ht="11.25"/>
    <row r="8310" customFormat="1" ht="11.25"/>
    <row r="8311" customFormat="1" ht="11.25"/>
    <row r="8312" customFormat="1" ht="11.25"/>
    <row r="8313" customFormat="1" ht="11.25"/>
    <row r="8314" customFormat="1" ht="11.25"/>
    <row r="8315" customFormat="1" ht="11.25"/>
    <row r="8316" customFormat="1" ht="11.25"/>
    <row r="8317" customFormat="1" ht="11.25"/>
    <row r="8318" customFormat="1" ht="11.25"/>
    <row r="8319" customFormat="1" ht="11.25"/>
    <row r="8320" customFormat="1" ht="11.25"/>
    <row r="8321" customFormat="1" ht="11.25"/>
    <row r="8322" customFormat="1" ht="11.25"/>
    <row r="8323" customFormat="1" ht="11.25"/>
    <row r="8324" customFormat="1" ht="11.25"/>
    <row r="8325" customFormat="1" ht="11.25"/>
    <row r="8326" customFormat="1" ht="11.25"/>
    <row r="8327" customFormat="1" ht="11.25"/>
    <row r="8328" customFormat="1" ht="11.25"/>
    <row r="8329" customFormat="1" ht="11.25"/>
    <row r="8330" customFormat="1" ht="11.25"/>
    <row r="8331" customFormat="1" ht="11.25"/>
    <row r="8332" customFormat="1" ht="11.25"/>
    <row r="8333" customFormat="1" ht="11.25"/>
    <row r="8334" customFormat="1" ht="11.25"/>
    <row r="8335" customFormat="1" ht="11.25"/>
    <row r="8336" customFormat="1" ht="11.25"/>
    <row r="8337" customFormat="1" ht="11.25"/>
    <row r="8338" customFormat="1" ht="11.25"/>
    <row r="8339" customFormat="1" ht="11.25"/>
    <row r="8340" customFormat="1" ht="11.25"/>
    <row r="8341" customFormat="1" ht="11.25"/>
    <row r="8342" customFormat="1" ht="11.25"/>
    <row r="8343" customFormat="1" ht="11.25"/>
    <row r="8344" customFormat="1" ht="11.25"/>
    <row r="8345" customFormat="1" ht="11.25"/>
    <row r="8346" customFormat="1" ht="11.25"/>
    <row r="8347" customFormat="1" ht="11.25"/>
    <row r="8348" customFormat="1" ht="11.25"/>
    <row r="8349" customFormat="1" ht="11.25"/>
    <row r="8350" customFormat="1" ht="11.25"/>
    <row r="8351" customFormat="1" ht="11.25"/>
    <row r="8352" customFormat="1" ht="11.25"/>
    <row r="8353" customFormat="1" ht="11.25"/>
    <row r="8354" customFormat="1" ht="11.25"/>
    <row r="8355" customFormat="1" ht="11.25"/>
    <row r="8356" customFormat="1" ht="11.25"/>
    <row r="8357" customFormat="1" ht="11.25"/>
    <row r="8358" customFormat="1" ht="11.25"/>
    <row r="8359" customFormat="1" ht="11.25"/>
    <row r="8360" customFormat="1" ht="11.25"/>
    <row r="8361" customFormat="1" ht="11.25"/>
    <row r="8362" customFormat="1" ht="11.25"/>
    <row r="8363" customFormat="1" ht="11.25"/>
    <row r="8364" customFormat="1" ht="11.25"/>
    <row r="8365" customFormat="1" ht="11.25"/>
    <row r="8366" customFormat="1" ht="11.25"/>
    <row r="8367" customFormat="1" ht="11.25"/>
    <row r="8368" customFormat="1" ht="11.25"/>
    <row r="8369" customFormat="1" ht="11.25"/>
    <row r="8370" customFormat="1" ht="11.25"/>
    <row r="8371" customFormat="1" ht="11.25"/>
    <row r="8372" customFormat="1" ht="11.25"/>
    <row r="8373" customFormat="1" ht="11.25"/>
    <row r="8374" customFormat="1" ht="11.25"/>
    <row r="8375" customFormat="1" ht="11.25"/>
    <row r="8376" customFormat="1" ht="11.25"/>
    <row r="8377" customFormat="1" ht="11.25"/>
    <row r="8378" customFormat="1" ht="11.25"/>
    <row r="8379" customFormat="1" ht="11.25"/>
    <row r="8380" customFormat="1" ht="11.25"/>
    <row r="8381" customFormat="1" ht="11.25"/>
    <row r="8382" customFormat="1" ht="11.25"/>
    <row r="8383" customFormat="1" ht="11.25"/>
    <row r="8384" customFormat="1" ht="11.25"/>
    <row r="8385" customFormat="1" ht="11.25"/>
    <row r="8386" customFormat="1" ht="11.25"/>
    <row r="8387" customFormat="1" ht="11.25"/>
    <row r="8388" customFormat="1" ht="11.25"/>
    <row r="8389" customFormat="1" ht="11.25"/>
    <row r="8390" customFormat="1" ht="11.25"/>
    <row r="8391" customFormat="1" ht="11.25"/>
    <row r="8392" customFormat="1" ht="11.25"/>
    <row r="8393" customFormat="1" ht="11.25"/>
    <row r="8394" customFormat="1" ht="11.25"/>
    <row r="8395" customFormat="1" ht="11.25"/>
    <row r="8396" customFormat="1" ht="11.25"/>
    <row r="8397" customFormat="1" ht="11.25"/>
    <row r="8398" customFormat="1" ht="11.25"/>
    <row r="8399" customFormat="1" ht="11.25"/>
    <row r="8400" customFormat="1" ht="11.25"/>
    <row r="8401" customFormat="1" ht="11.25"/>
    <row r="8402" customFormat="1" ht="11.25"/>
    <row r="8403" customFormat="1" ht="11.25"/>
    <row r="8404" customFormat="1" ht="11.25"/>
    <row r="8405" customFormat="1" ht="11.25"/>
    <row r="8406" customFormat="1" ht="11.25"/>
    <row r="8407" customFormat="1" ht="11.25"/>
    <row r="8408" customFormat="1" ht="11.25"/>
    <row r="8409" customFormat="1" ht="11.25"/>
    <row r="8410" customFormat="1" ht="11.25"/>
    <row r="8411" customFormat="1" ht="11.25"/>
    <row r="8412" customFormat="1" ht="11.25"/>
    <row r="8413" customFormat="1" ht="11.25"/>
    <row r="8414" customFormat="1" ht="11.25"/>
    <row r="8415" customFormat="1" ht="11.25"/>
    <row r="8416" customFormat="1" ht="11.25"/>
    <row r="8417" customFormat="1" ht="11.25"/>
    <row r="8418" customFormat="1" ht="11.25"/>
    <row r="8419" customFormat="1" ht="11.25"/>
    <row r="8420" customFormat="1" ht="11.25"/>
    <row r="8421" customFormat="1" ht="11.25"/>
    <row r="8422" customFormat="1" ht="11.25"/>
    <row r="8423" customFormat="1" ht="11.25"/>
    <row r="8424" customFormat="1" ht="11.25"/>
    <row r="8425" customFormat="1" ht="11.25"/>
    <row r="8426" customFormat="1" ht="11.25"/>
    <row r="8427" customFormat="1" ht="11.25"/>
    <row r="8428" customFormat="1" ht="11.25"/>
    <row r="8429" customFormat="1" ht="11.25"/>
    <row r="8430" customFormat="1" ht="11.25"/>
    <row r="8431" customFormat="1" ht="11.25"/>
    <row r="8432" customFormat="1" ht="11.25"/>
    <row r="8433" customFormat="1" ht="11.25"/>
    <row r="8434" customFormat="1" ht="11.25"/>
    <row r="8435" customFormat="1" ht="11.25"/>
    <row r="8436" customFormat="1" ht="11.25"/>
    <row r="8437" customFormat="1" ht="11.25"/>
    <row r="8438" customFormat="1" ht="11.25"/>
    <row r="8439" customFormat="1" ht="11.25"/>
    <row r="8440" customFormat="1" ht="11.25"/>
    <row r="8441" customFormat="1" ht="11.25"/>
    <row r="8442" customFormat="1" ht="11.25"/>
    <row r="8443" customFormat="1" ht="11.25"/>
    <row r="8444" customFormat="1" ht="11.25"/>
    <row r="8445" customFormat="1" ht="11.25"/>
    <row r="8446" customFormat="1" ht="11.25"/>
    <row r="8447" customFormat="1" ht="11.25"/>
    <row r="8448" customFormat="1" ht="11.25"/>
    <row r="8449" customFormat="1" ht="11.25"/>
    <row r="8450" customFormat="1" ht="11.25"/>
    <row r="8451" customFormat="1" ht="11.25"/>
    <row r="8452" customFormat="1" ht="11.25"/>
    <row r="8453" customFormat="1" ht="11.25"/>
    <row r="8454" customFormat="1" ht="11.25"/>
    <row r="8455" customFormat="1" ht="11.25"/>
    <row r="8456" customFormat="1" ht="11.25"/>
    <row r="8457" customFormat="1" ht="11.25"/>
    <row r="8458" customFormat="1" ht="11.25"/>
    <row r="8459" customFormat="1" ht="11.25"/>
    <row r="8460" customFormat="1" ht="11.25"/>
    <row r="8461" customFormat="1" ht="11.25"/>
    <row r="8462" customFormat="1" ht="11.25"/>
    <row r="8463" customFormat="1" ht="11.25"/>
    <row r="8464" customFormat="1" ht="11.25"/>
    <row r="8465" customFormat="1" ht="11.25"/>
    <row r="8466" customFormat="1" ht="11.25"/>
    <row r="8467" customFormat="1" ht="11.25"/>
    <row r="8468" customFormat="1" ht="11.25"/>
    <row r="8469" customFormat="1" ht="11.25"/>
    <row r="8470" customFormat="1" ht="11.25"/>
    <row r="8471" customFormat="1" ht="11.25"/>
    <row r="8472" customFormat="1" ht="11.25"/>
    <row r="8473" customFormat="1" ht="11.25"/>
    <row r="8474" customFormat="1" ht="11.25"/>
    <row r="8475" customFormat="1" ht="11.25"/>
    <row r="8476" customFormat="1" ht="11.25"/>
    <row r="8477" customFormat="1" ht="11.25"/>
    <row r="8478" customFormat="1" ht="11.25"/>
    <row r="8479" customFormat="1" ht="11.25"/>
    <row r="8480" customFormat="1" ht="11.25"/>
    <row r="8481" customFormat="1" ht="11.25"/>
    <row r="8482" customFormat="1" ht="11.25"/>
    <row r="8483" customFormat="1" ht="11.25"/>
    <row r="8484" customFormat="1" ht="11.25"/>
    <row r="8485" customFormat="1" ht="11.25"/>
    <row r="8486" customFormat="1" ht="11.25"/>
    <row r="8487" customFormat="1" ht="11.25"/>
    <row r="8488" customFormat="1" ht="11.25"/>
    <row r="8489" customFormat="1" ht="11.25"/>
    <row r="8490" customFormat="1" ht="11.25"/>
    <row r="8491" customFormat="1" ht="11.25"/>
    <row r="8492" customFormat="1" ht="11.25"/>
    <row r="8493" customFormat="1" ht="11.25"/>
    <row r="8494" customFormat="1" ht="11.25"/>
    <row r="8495" customFormat="1" ht="11.25"/>
    <row r="8496" customFormat="1" ht="11.25"/>
    <row r="8497" customFormat="1" ht="11.25"/>
    <row r="8498" customFormat="1" ht="11.25"/>
    <row r="8499" customFormat="1" ht="11.25"/>
    <row r="8500" customFormat="1" ht="11.25"/>
    <row r="8501" customFormat="1" ht="11.25"/>
    <row r="8502" customFormat="1" ht="11.25"/>
    <row r="8503" customFormat="1" ht="11.25"/>
    <row r="8504" customFormat="1" ht="11.25"/>
    <row r="8505" customFormat="1" ht="11.25"/>
    <row r="8506" customFormat="1" ht="11.25"/>
    <row r="8507" customFormat="1" ht="11.25"/>
    <row r="8508" customFormat="1" ht="11.25"/>
    <row r="8509" customFormat="1" ht="11.25"/>
    <row r="8510" customFormat="1" ht="11.25"/>
    <row r="8511" customFormat="1" ht="11.25"/>
    <row r="8512" customFormat="1" ht="11.25"/>
    <row r="8513" customFormat="1" ht="11.25"/>
    <row r="8514" customFormat="1" ht="11.25"/>
    <row r="8515" customFormat="1" ht="11.25"/>
    <row r="8516" customFormat="1" ht="11.25"/>
    <row r="8517" customFormat="1" ht="11.25"/>
    <row r="8518" customFormat="1" ht="11.25"/>
    <row r="8519" customFormat="1" ht="11.25"/>
    <row r="8520" customFormat="1" ht="11.25"/>
    <row r="8521" customFormat="1" ht="11.25"/>
    <row r="8522" customFormat="1" ht="11.25"/>
    <row r="8523" customFormat="1" ht="11.25"/>
    <row r="8524" customFormat="1" ht="11.25"/>
    <row r="8525" customFormat="1" ht="11.25"/>
    <row r="8526" customFormat="1" ht="11.25"/>
    <row r="8527" customFormat="1" ht="11.25"/>
    <row r="8528" customFormat="1" ht="11.25"/>
    <row r="8529" customFormat="1" ht="11.25"/>
    <row r="8530" customFormat="1" ht="11.25"/>
    <row r="8531" customFormat="1" ht="11.25"/>
    <row r="8532" customFormat="1" ht="11.25"/>
    <row r="8533" customFormat="1" ht="11.25"/>
    <row r="8534" customFormat="1" ht="11.25"/>
    <row r="8535" customFormat="1" ht="11.25"/>
    <row r="8536" customFormat="1" ht="11.25"/>
    <row r="8537" customFormat="1" ht="11.25"/>
    <row r="8538" customFormat="1" ht="11.25"/>
    <row r="8539" customFormat="1" ht="11.25"/>
    <row r="8540" customFormat="1" ht="11.25"/>
    <row r="8541" customFormat="1" ht="11.25"/>
    <row r="8542" customFormat="1" ht="11.25"/>
    <row r="8543" customFormat="1" ht="11.25"/>
    <row r="8544" customFormat="1" ht="11.25"/>
    <row r="8545" customFormat="1" ht="11.25"/>
    <row r="8546" customFormat="1" ht="11.25"/>
    <row r="8547" customFormat="1" ht="11.25"/>
    <row r="8548" customFormat="1" ht="11.25"/>
    <row r="8549" customFormat="1" ht="11.25"/>
    <row r="8550" customFormat="1" ht="11.25"/>
    <row r="8551" customFormat="1" ht="11.25"/>
    <row r="8552" customFormat="1" ht="11.25"/>
    <row r="8553" customFormat="1" ht="11.25"/>
    <row r="8554" customFormat="1" ht="11.25"/>
    <row r="8555" customFormat="1" ht="11.25"/>
    <row r="8556" customFormat="1" ht="11.25"/>
    <row r="8557" customFormat="1" ht="11.25"/>
    <row r="8558" customFormat="1" ht="11.25"/>
    <row r="8559" customFormat="1" ht="11.25"/>
    <row r="8560" customFormat="1" ht="11.25"/>
    <row r="8561" customFormat="1" ht="11.25"/>
    <row r="8562" customFormat="1" ht="11.25"/>
    <row r="8563" customFormat="1" ht="11.25"/>
    <row r="8564" customFormat="1" ht="11.25"/>
    <row r="8565" customFormat="1" ht="11.25"/>
    <row r="8566" customFormat="1" ht="11.25"/>
    <row r="8567" customFormat="1" ht="11.25"/>
    <row r="8568" customFormat="1" ht="11.25"/>
    <row r="8569" customFormat="1" ht="11.25"/>
    <row r="8570" customFormat="1" ht="11.25"/>
    <row r="8571" customFormat="1" ht="11.25"/>
    <row r="8572" customFormat="1" ht="11.25"/>
    <row r="8573" customFormat="1" ht="11.25"/>
    <row r="8574" customFormat="1" ht="11.25"/>
    <row r="8575" customFormat="1" ht="11.25"/>
    <row r="8576" customFormat="1" ht="11.25"/>
    <row r="8577" customFormat="1" ht="11.25"/>
    <row r="8578" customFormat="1" ht="11.25"/>
    <row r="8579" customFormat="1" ht="11.25"/>
    <row r="8580" customFormat="1" ht="11.25"/>
    <row r="8581" customFormat="1" ht="11.25"/>
    <row r="8582" customFormat="1" ht="11.25"/>
    <row r="8583" customFormat="1" ht="11.25"/>
    <row r="8584" customFormat="1" ht="11.25"/>
    <row r="8585" customFormat="1" ht="11.25"/>
    <row r="8586" customFormat="1" ht="11.25"/>
    <row r="8587" customFormat="1" ht="11.25"/>
    <row r="8588" customFormat="1" ht="11.25"/>
    <row r="8589" customFormat="1" ht="11.25"/>
    <row r="8590" customFormat="1" ht="11.25"/>
    <row r="8591" customFormat="1" ht="11.25"/>
    <row r="8592" customFormat="1" ht="11.25"/>
    <row r="8593" customFormat="1" ht="11.25"/>
    <row r="8594" customFormat="1" ht="11.25"/>
    <row r="8595" customFormat="1" ht="11.25"/>
    <row r="8596" customFormat="1" ht="11.25"/>
    <row r="8597" customFormat="1" ht="11.25"/>
    <row r="8598" customFormat="1" ht="11.25"/>
    <row r="8599" customFormat="1" ht="11.25"/>
    <row r="8600" customFormat="1" ht="11.25"/>
    <row r="8601" customFormat="1" ht="11.25"/>
    <row r="8602" customFormat="1" ht="11.25"/>
    <row r="8603" customFormat="1" ht="11.25"/>
    <row r="8604" customFormat="1" ht="11.25"/>
    <row r="8605" customFormat="1" ht="11.25"/>
    <row r="8606" customFormat="1" ht="11.25"/>
    <row r="8607" customFormat="1" ht="11.25"/>
    <row r="8608" customFormat="1" ht="11.25"/>
    <row r="8609" customFormat="1" ht="11.25"/>
    <row r="8610" customFormat="1" ht="11.25"/>
    <row r="8611" customFormat="1" ht="11.25"/>
    <row r="8612" customFormat="1" ht="11.25"/>
    <row r="8613" customFormat="1" ht="11.25"/>
    <row r="8614" customFormat="1" ht="11.25"/>
    <row r="8615" customFormat="1" ht="11.25"/>
    <row r="8616" customFormat="1" ht="11.25"/>
    <row r="8617" customFormat="1" ht="11.25"/>
    <row r="8618" customFormat="1" ht="11.25"/>
    <row r="8619" customFormat="1" ht="11.25"/>
    <row r="8620" customFormat="1" ht="11.25"/>
    <row r="8621" customFormat="1" ht="11.25"/>
    <row r="8622" customFormat="1" ht="11.25"/>
    <row r="8623" customFormat="1" ht="11.25"/>
    <row r="8624" customFormat="1" ht="11.25"/>
    <row r="8625" customFormat="1" ht="11.25"/>
    <row r="8626" customFormat="1" ht="11.25"/>
    <row r="8627" customFormat="1" ht="11.25"/>
    <row r="8628" customFormat="1" ht="11.25"/>
    <row r="8629" customFormat="1" ht="11.25"/>
    <row r="8630" customFormat="1" ht="11.25"/>
    <row r="8631" customFormat="1" ht="11.25"/>
    <row r="8632" customFormat="1" ht="11.25"/>
    <row r="8633" customFormat="1" ht="11.25"/>
    <row r="8634" customFormat="1" ht="11.25"/>
    <row r="8635" customFormat="1" ht="11.25"/>
    <row r="8636" customFormat="1" ht="11.25"/>
    <row r="8637" customFormat="1" ht="11.25"/>
    <row r="8638" customFormat="1" ht="11.25"/>
    <row r="8639" customFormat="1" ht="11.25"/>
    <row r="8640" customFormat="1" ht="11.25"/>
    <row r="8641" customFormat="1" ht="11.25"/>
    <row r="8642" customFormat="1" ht="11.25"/>
    <row r="8643" customFormat="1" ht="11.25"/>
    <row r="8644" customFormat="1" ht="11.25"/>
    <row r="8645" customFormat="1" ht="11.25"/>
    <row r="8646" customFormat="1" ht="11.25"/>
    <row r="8647" customFormat="1" ht="11.25"/>
    <row r="8648" customFormat="1" ht="11.25"/>
    <row r="8649" customFormat="1" ht="11.25"/>
    <row r="8650" customFormat="1" ht="11.25"/>
    <row r="8651" customFormat="1" ht="11.25"/>
    <row r="8652" customFormat="1" ht="11.25"/>
    <row r="8653" customFormat="1" ht="11.25"/>
    <row r="8654" customFormat="1" ht="11.25"/>
    <row r="8655" customFormat="1" ht="11.25"/>
    <row r="8656" customFormat="1" ht="11.25"/>
    <row r="8657" customFormat="1" ht="11.25"/>
    <row r="8658" customFormat="1" ht="11.25"/>
    <row r="8659" customFormat="1" ht="11.25"/>
    <row r="8660" customFormat="1" ht="11.25"/>
    <row r="8661" customFormat="1" ht="11.25"/>
    <row r="8662" customFormat="1" ht="11.25"/>
    <row r="8663" customFormat="1" ht="11.25"/>
    <row r="8664" customFormat="1" ht="11.25"/>
    <row r="8665" customFormat="1" ht="11.25"/>
    <row r="8666" customFormat="1" ht="11.25"/>
    <row r="8667" customFormat="1" ht="11.25"/>
    <row r="8668" customFormat="1" ht="11.25"/>
    <row r="8669" customFormat="1" ht="11.25"/>
    <row r="8670" customFormat="1" ht="11.25"/>
    <row r="8671" customFormat="1" ht="11.25"/>
    <row r="8672" customFormat="1" ht="11.25"/>
    <row r="8673" customFormat="1" ht="11.25"/>
    <row r="8674" customFormat="1" ht="11.25"/>
    <row r="8675" customFormat="1" ht="11.25"/>
    <row r="8676" customFormat="1" ht="11.25"/>
    <row r="8677" customFormat="1" ht="11.25"/>
    <row r="8678" customFormat="1" ht="11.25"/>
    <row r="8679" customFormat="1" ht="11.25"/>
    <row r="8680" customFormat="1" ht="11.25"/>
    <row r="8681" customFormat="1" ht="11.25"/>
    <row r="8682" customFormat="1" ht="11.25"/>
    <row r="8683" customFormat="1" ht="11.25"/>
    <row r="8684" customFormat="1" ht="11.25"/>
    <row r="8685" customFormat="1" ht="11.25"/>
    <row r="8686" customFormat="1" ht="11.25"/>
    <row r="8687" customFormat="1" ht="11.25"/>
    <row r="8688" customFormat="1" ht="11.25"/>
    <row r="8689" customFormat="1" ht="11.25"/>
    <row r="8690" customFormat="1" ht="11.25"/>
    <row r="8691" customFormat="1" ht="11.25"/>
    <row r="8692" customFormat="1" ht="11.25"/>
    <row r="8693" customFormat="1" ht="11.25"/>
    <row r="8694" customFormat="1" ht="11.25"/>
    <row r="8695" customFormat="1" ht="11.25"/>
    <row r="8696" customFormat="1" ht="11.25"/>
    <row r="8697" customFormat="1" ht="11.25"/>
    <row r="8698" customFormat="1" ht="11.25"/>
    <row r="8699" customFormat="1" ht="11.25"/>
    <row r="8700" customFormat="1" ht="11.25"/>
    <row r="8701" customFormat="1" ht="11.25"/>
    <row r="8702" customFormat="1" ht="11.25"/>
    <row r="8703" customFormat="1" ht="11.25"/>
    <row r="8704" customFormat="1" ht="11.25"/>
    <row r="8705" customFormat="1" ht="11.25"/>
    <row r="8706" customFormat="1" ht="11.25"/>
    <row r="8707" customFormat="1" ht="11.25"/>
    <row r="8708" customFormat="1" ht="11.25"/>
    <row r="8709" customFormat="1" ht="11.25"/>
    <row r="8710" customFormat="1" ht="11.25"/>
    <row r="8711" customFormat="1" ht="11.25"/>
    <row r="8712" customFormat="1" ht="11.25"/>
    <row r="8713" customFormat="1" ht="11.25"/>
    <row r="8714" customFormat="1" ht="11.25"/>
    <row r="8715" customFormat="1" ht="11.25"/>
    <row r="8716" customFormat="1" ht="11.25"/>
    <row r="8717" customFormat="1" ht="11.25"/>
    <row r="8718" customFormat="1" ht="11.25"/>
    <row r="8719" customFormat="1" ht="11.25"/>
    <row r="8720" customFormat="1" ht="11.25"/>
    <row r="8721" customFormat="1" ht="11.25"/>
    <row r="8722" customFormat="1" ht="11.25"/>
    <row r="8723" customFormat="1" ht="11.25"/>
    <row r="8724" customFormat="1" ht="11.25"/>
    <row r="8725" customFormat="1" ht="11.25"/>
    <row r="8726" customFormat="1" ht="11.25"/>
    <row r="8727" customFormat="1" ht="11.25"/>
    <row r="8728" customFormat="1" ht="11.25"/>
    <row r="8729" customFormat="1" ht="11.25"/>
    <row r="8730" customFormat="1" ht="11.25"/>
    <row r="8731" customFormat="1" ht="11.25"/>
    <row r="8732" customFormat="1" ht="11.25"/>
    <row r="8733" customFormat="1" ht="11.25"/>
    <row r="8734" customFormat="1" ht="11.25"/>
    <row r="8735" customFormat="1" ht="11.25"/>
    <row r="8736" customFormat="1" ht="11.25"/>
    <row r="8737" customFormat="1" ht="11.25"/>
    <row r="8738" customFormat="1" ht="11.25"/>
    <row r="8739" customFormat="1" ht="11.25"/>
    <row r="8740" customFormat="1" ht="11.25"/>
    <row r="8741" customFormat="1" ht="11.25"/>
    <row r="8742" customFormat="1" ht="11.25"/>
    <row r="8743" customFormat="1" ht="11.25"/>
    <row r="8744" customFormat="1" ht="11.25"/>
    <row r="8745" customFormat="1" ht="11.25"/>
    <row r="8746" customFormat="1" ht="11.25"/>
    <row r="8747" customFormat="1" ht="11.25"/>
    <row r="8748" customFormat="1" ht="11.25"/>
    <row r="8749" customFormat="1" ht="11.25"/>
    <row r="8750" customFormat="1" ht="11.25"/>
    <row r="8751" customFormat="1" ht="11.25"/>
    <row r="8752" customFormat="1" ht="11.25"/>
    <row r="8753" customFormat="1" ht="11.25"/>
    <row r="8754" customFormat="1" ht="11.25"/>
    <row r="8755" customFormat="1" ht="11.25"/>
    <row r="8756" customFormat="1" ht="11.25"/>
    <row r="8757" customFormat="1" ht="11.25"/>
    <row r="8758" customFormat="1" ht="11.25"/>
    <row r="8759" customFormat="1" ht="11.25"/>
    <row r="8760" customFormat="1" ht="11.25"/>
    <row r="8761" customFormat="1" ht="11.25"/>
    <row r="8762" customFormat="1" ht="11.25"/>
    <row r="8763" customFormat="1" ht="11.25"/>
    <row r="8764" customFormat="1" ht="11.25"/>
    <row r="8765" customFormat="1" ht="11.25"/>
    <row r="8766" customFormat="1" ht="11.25"/>
    <row r="8767" customFormat="1" ht="11.25"/>
    <row r="8768" customFormat="1" ht="11.25"/>
    <row r="8769" customFormat="1" ht="11.25"/>
    <row r="8770" customFormat="1" ht="11.25"/>
    <row r="8771" customFormat="1" ht="11.25"/>
    <row r="8772" customFormat="1" ht="11.25"/>
    <row r="8773" customFormat="1" ht="11.25"/>
    <row r="8774" customFormat="1" ht="11.25"/>
    <row r="8775" customFormat="1" ht="11.25"/>
    <row r="8776" customFormat="1" ht="11.25"/>
    <row r="8777" customFormat="1" ht="11.25"/>
    <row r="8778" customFormat="1" ht="11.25"/>
    <row r="8779" customFormat="1" ht="11.25"/>
    <row r="8780" customFormat="1" ht="11.25"/>
    <row r="8781" customFormat="1" ht="11.25"/>
    <row r="8782" customFormat="1" ht="11.25"/>
    <row r="8783" customFormat="1" ht="11.25"/>
    <row r="8784" customFormat="1" ht="11.25"/>
    <row r="8785" customFormat="1" ht="11.25"/>
    <row r="8786" customFormat="1" ht="11.25"/>
    <row r="8787" customFormat="1" ht="11.25"/>
    <row r="8788" customFormat="1" ht="11.25"/>
    <row r="8789" customFormat="1" ht="11.25"/>
    <row r="8790" customFormat="1" ht="11.25"/>
    <row r="8791" customFormat="1" ht="11.25"/>
    <row r="8792" customFormat="1" ht="11.25"/>
    <row r="8793" customFormat="1" ht="11.25"/>
    <row r="8794" customFormat="1" ht="11.25"/>
    <row r="8795" customFormat="1" ht="11.25"/>
    <row r="8796" customFormat="1" ht="11.25"/>
    <row r="8797" customFormat="1" ht="11.25"/>
    <row r="8798" customFormat="1" ht="11.25"/>
    <row r="8799" customFormat="1" ht="11.25"/>
    <row r="8800" customFormat="1" ht="11.25"/>
    <row r="8801" customFormat="1" ht="11.25"/>
    <row r="8802" customFormat="1" ht="11.25"/>
    <row r="8803" customFormat="1" ht="11.25"/>
    <row r="8804" customFormat="1" ht="11.25"/>
    <row r="8805" customFormat="1" ht="11.25"/>
    <row r="8806" customFormat="1" ht="11.25"/>
    <row r="8807" customFormat="1" ht="11.25"/>
    <row r="8808" customFormat="1" ht="11.25"/>
    <row r="8809" customFormat="1" ht="11.25"/>
    <row r="8810" customFormat="1" ht="11.25"/>
    <row r="8811" customFormat="1" ht="11.25"/>
    <row r="8812" customFormat="1" ht="11.25"/>
    <row r="8813" customFormat="1" ht="11.25"/>
    <row r="8814" customFormat="1" ht="11.25"/>
    <row r="8815" customFormat="1" ht="11.25"/>
    <row r="8816" customFormat="1" ht="11.25"/>
    <row r="8817" customFormat="1" ht="11.25"/>
    <row r="8818" customFormat="1" ht="11.25"/>
    <row r="8819" customFormat="1" ht="11.25"/>
    <row r="8820" customFormat="1" ht="11.25"/>
    <row r="8821" customFormat="1" ht="11.25"/>
    <row r="8822" customFormat="1" ht="11.25"/>
    <row r="8823" customFormat="1" ht="11.25"/>
    <row r="8824" customFormat="1" ht="11.25"/>
    <row r="8825" customFormat="1" ht="11.25"/>
    <row r="8826" customFormat="1" ht="11.25"/>
    <row r="8827" customFormat="1" ht="11.25"/>
    <row r="8828" customFormat="1" ht="11.25"/>
    <row r="8829" customFormat="1" ht="11.25"/>
    <row r="8830" customFormat="1" ht="11.25"/>
    <row r="8831" customFormat="1" ht="11.25"/>
    <row r="8832" customFormat="1" ht="11.25"/>
    <row r="8833" customFormat="1" ht="11.25"/>
    <row r="8834" customFormat="1" ht="11.25"/>
    <row r="8835" customFormat="1" ht="11.25"/>
    <row r="8836" customFormat="1" ht="11.25"/>
    <row r="8837" customFormat="1" ht="11.25"/>
    <row r="8838" customFormat="1" ht="11.25"/>
    <row r="8839" customFormat="1" ht="11.25"/>
    <row r="8840" customFormat="1" ht="11.25"/>
    <row r="8841" customFormat="1" ht="11.25"/>
    <row r="8842" customFormat="1" ht="11.25"/>
    <row r="8843" customFormat="1" ht="11.25"/>
    <row r="8844" customFormat="1" ht="11.25"/>
    <row r="8845" customFormat="1" ht="11.25"/>
    <row r="8846" customFormat="1" ht="11.25"/>
    <row r="8847" customFormat="1" ht="11.25"/>
    <row r="8848" customFormat="1" ht="11.25"/>
    <row r="8849" customFormat="1" ht="11.25"/>
    <row r="8850" customFormat="1" ht="11.25"/>
    <row r="8851" customFormat="1" ht="11.25"/>
    <row r="8852" customFormat="1" ht="11.25"/>
    <row r="8853" customFormat="1" ht="11.25"/>
    <row r="8854" customFormat="1" ht="11.25"/>
    <row r="8855" customFormat="1" ht="11.25"/>
    <row r="8856" customFormat="1" ht="11.25"/>
    <row r="8857" customFormat="1" ht="11.25"/>
    <row r="8858" customFormat="1" ht="11.25"/>
    <row r="8859" customFormat="1" ht="11.25"/>
    <row r="8860" customFormat="1" ht="11.25"/>
    <row r="8861" customFormat="1" ht="11.25"/>
    <row r="8862" customFormat="1" ht="11.25"/>
    <row r="8863" customFormat="1" ht="11.25"/>
    <row r="8864" customFormat="1" ht="11.25"/>
    <row r="8865" customFormat="1" ht="11.25"/>
    <row r="8866" customFormat="1" ht="11.25"/>
    <row r="8867" customFormat="1" ht="11.25"/>
    <row r="8868" customFormat="1" ht="11.25"/>
    <row r="8869" customFormat="1" ht="11.25"/>
    <row r="8870" customFormat="1" ht="11.25"/>
    <row r="8871" customFormat="1" ht="11.25"/>
    <row r="8872" customFormat="1" ht="11.25"/>
    <row r="8873" customFormat="1" ht="11.25"/>
    <row r="8874" customFormat="1" ht="11.25"/>
    <row r="8875" customFormat="1" ht="11.25"/>
    <row r="8876" customFormat="1" ht="11.25"/>
    <row r="8877" customFormat="1" ht="11.25"/>
    <row r="8878" customFormat="1" ht="11.25"/>
    <row r="8879" customFormat="1" ht="11.25"/>
    <row r="8880" customFormat="1" ht="11.25"/>
    <row r="8881" customFormat="1" ht="11.25"/>
    <row r="8882" customFormat="1" ht="11.25"/>
    <row r="8883" customFormat="1" ht="11.25"/>
    <row r="8884" customFormat="1" ht="11.25"/>
    <row r="8885" customFormat="1" ht="11.25"/>
    <row r="8886" customFormat="1" ht="11.25"/>
    <row r="8887" customFormat="1" ht="11.25"/>
    <row r="8888" customFormat="1" ht="11.25"/>
    <row r="8889" customFormat="1" ht="11.25"/>
    <row r="8890" customFormat="1" ht="11.25"/>
    <row r="8891" customFormat="1" ht="11.25"/>
    <row r="8892" customFormat="1" ht="11.25"/>
    <row r="8893" customFormat="1" ht="11.25"/>
    <row r="8894" customFormat="1" ht="11.25"/>
    <row r="8895" customFormat="1" ht="11.25"/>
    <row r="8896" customFormat="1" ht="11.25"/>
    <row r="8897" customFormat="1" ht="11.25"/>
    <row r="8898" customFormat="1" ht="11.25"/>
    <row r="8899" customFormat="1" ht="11.25"/>
    <row r="8900" customFormat="1" ht="11.25"/>
    <row r="8901" customFormat="1" ht="11.25"/>
    <row r="8902" customFormat="1" ht="11.25"/>
    <row r="8903" customFormat="1" ht="11.25"/>
    <row r="8904" customFormat="1" ht="11.25"/>
    <row r="8905" customFormat="1" ht="11.25"/>
    <row r="8906" customFormat="1" ht="11.25"/>
    <row r="8907" customFormat="1" ht="11.25"/>
    <row r="8908" customFormat="1" ht="11.25"/>
    <row r="8909" customFormat="1" ht="11.25"/>
    <row r="8910" customFormat="1" ht="11.25"/>
    <row r="8911" customFormat="1" ht="11.25"/>
    <row r="8912" customFormat="1" ht="11.25"/>
    <row r="8913" customFormat="1" ht="11.25"/>
    <row r="8914" customFormat="1" ht="11.25"/>
    <row r="8915" customFormat="1" ht="11.25"/>
    <row r="8916" customFormat="1" ht="11.25"/>
    <row r="8917" customFormat="1" ht="11.25"/>
    <row r="8918" customFormat="1" ht="11.25"/>
    <row r="8919" customFormat="1" ht="11.25"/>
    <row r="8920" customFormat="1" ht="11.25"/>
    <row r="8921" customFormat="1" ht="11.25"/>
    <row r="8922" customFormat="1" ht="11.25"/>
    <row r="8923" customFormat="1" ht="11.25"/>
    <row r="8924" customFormat="1" ht="11.25"/>
    <row r="8925" customFormat="1" ht="11.25"/>
    <row r="8926" customFormat="1" ht="11.25"/>
    <row r="8927" customFormat="1" ht="11.25"/>
    <row r="8928" customFormat="1" ht="11.25"/>
    <row r="8929" customFormat="1" ht="11.25"/>
    <row r="8930" customFormat="1" ht="11.25"/>
    <row r="8931" customFormat="1" ht="11.25"/>
    <row r="8932" customFormat="1" ht="11.25"/>
    <row r="8933" customFormat="1" ht="11.25"/>
    <row r="8934" customFormat="1" ht="11.25"/>
    <row r="8935" customFormat="1" ht="11.25"/>
    <row r="8936" customFormat="1" ht="11.25"/>
    <row r="8937" customFormat="1" ht="11.25"/>
    <row r="8938" customFormat="1" ht="11.25"/>
    <row r="8939" customFormat="1" ht="11.25"/>
    <row r="8940" customFormat="1" ht="11.25"/>
    <row r="8941" customFormat="1" ht="11.25"/>
    <row r="8942" customFormat="1" ht="11.25"/>
    <row r="8943" customFormat="1" ht="11.25"/>
    <row r="8944" customFormat="1" ht="11.25"/>
    <row r="8945" customFormat="1" ht="11.25"/>
    <row r="8946" customFormat="1" ht="11.25"/>
    <row r="8947" customFormat="1" ht="11.25"/>
    <row r="8948" customFormat="1" ht="11.25"/>
    <row r="8949" customFormat="1" ht="11.25"/>
    <row r="8950" customFormat="1" ht="11.25"/>
    <row r="8951" customFormat="1" ht="11.25"/>
    <row r="8952" customFormat="1" ht="11.25"/>
    <row r="8953" customFormat="1" ht="11.25"/>
    <row r="8954" customFormat="1" ht="11.25"/>
    <row r="8955" customFormat="1" ht="11.25"/>
    <row r="8956" customFormat="1" ht="11.25"/>
    <row r="8957" customFormat="1" ht="11.25"/>
    <row r="8958" customFormat="1" ht="11.25"/>
    <row r="8959" customFormat="1" ht="11.25"/>
    <row r="8960" customFormat="1" ht="11.25"/>
    <row r="8961" customFormat="1" ht="11.25"/>
    <row r="8962" customFormat="1" ht="11.25"/>
    <row r="8963" customFormat="1" ht="11.25"/>
    <row r="8964" customFormat="1" ht="11.25"/>
    <row r="8965" customFormat="1" ht="11.25"/>
    <row r="8966" customFormat="1" ht="11.25"/>
    <row r="8967" customFormat="1" ht="11.25"/>
    <row r="8968" customFormat="1" ht="11.25"/>
    <row r="8969" customFormat="1" ht="11.25"/>
    <row r="8970" customFormat="1" ht="11.25"/>
    <row r="8971" customFormat="1" ht="11.25"/>
    <row r="8972" customFormat="1" ht="11.25"/>
    <row r="8973" customFormat="1" ht="11.25"/>
    <row r="8974" customFormat="1" ht="11.25"/>
    <row r="8975" customFormat="1" ht="11.25"/>
    <row r="8976" customFormat="1" ht="11.25"/>
    <row r="8977" customFormat="1" ht="11.25"/>
    <row r="8978" customFormat="1" ht="11.25"/>
    <row r="8979" customFormat="1" ht="11.25"/>
    <row r="8980" customFormat="1" ht="11.25"/>
    <row r="8981" customFormat="1" ht="11.25"/>
    <row r="8982" customFormat="1" ht="11.25"/>
    <row r="8983" customFormat="1" ht="11.25"/>
    <row r="8984" customFormat="1" ht="11.25"/>
    <row r="8985" customFormat="1" ht="11.25"/>
    <row r="8986" customFormat="1" ht="11.25"/>
    <row r="8987" customFormat="1" ht="11.25"/>
    <row r="8988" customFormat="1" ht="11.25"/>
    <row r="8989" customFormat="1" ht="11.25"/>
    <row r="8990" customFormat="1" ht="11.25"/>
    <row r="8991" customFormat="1" ht="11.25"/>
    <row r="8992" customFormat="1" ht="11.25"/>
    <row r="8993" customFormat="1" ht="11.25"/>
    <row r="8994" customFormat="1" ht="11.25"/>
    <row r="8995" customFormat="1" ht="11.25"/>
    <row r="8996" customFormat="1" ht="11.25"/>
    <row r="8997" customFormat="1" ht="11.25"/>
    <row r="8998" customFormat="1" ht="11.25"/>
    <row r="8999" customFormat="1" ht="11.25"/>
    <row r="9000" customFormat="1" ht="11.25"/>
    <row r="9001" customFormat="1" ht="11.25"/>
    <row r="9002" customFormat="1" ht="11.25"/>
    <row r="9003" customFormat="1" ht="11.25"/>
    <row r="9004" customFormat="1" ht="11.25"/>
    <row r="9005" customFormat="1" ht="11.25"/>
    <row r="9006" customFormat="1" ht="11.25"/>
    <row r="9007" customFormat="1" ht="11.25"/>
    <row r="9008" customFormat="1" ht="11.25"/>
    <row r="9009" customFormat="1" ht="11.25"/>
    <row r="9010" customFormat="1" ht="11.25"/>
    <row r="9011" customFormat="1" ht="11.25"/>
    <row r="9012" customFormat="1" ht="11.25"/>
    <row r="9013" customFormat="1" ht="11.25"/>
    <row r="9014" customFormat="1" ht="11.25"/>
    <row r="9015" customFormat="1" ht="11.25"/>
    <row r="9016" customFormat="1" ht="11.25"/>
    <row r="9017" customFormat="1" ht="11.25"/>
    <row r="9018" customFormat="1" ht="11.25"/>
    <row r="9019" customFormat="1" ht="11.25"/>
    <row r="9020" customFormat="1" ht="11.25"/>
    <row r="9021" customFormat="1" ht="11.25"/>
    <row r="9022" customFormat="1" ht="11.25"/>
    <row r="9023" customFormat="1" ht="11.25"/>
    <row r="9024" customFormat="1" ht="11.25"/>
    <row r="9025" customFormat="1" ht="11.25"/>
    <row r="9026" customFormat="1" ht="11.25"/>
    <row r="9027" customFormat="1" ht="11.25"/>
    <row r="9028" customFormat="1" ht="11.25"/>
    <row r="9029" customFormat="1" ht="11.25"/>
    <row r="9030" customFormat="1" ht="11.25"/>
    <row r="9031" customFormat="1" ht="11.25"/>
    <row r="9032" customFormat="1" ht="11.25"/>
    <row r="9033" customFormat="1" ht="11.25"/>
    <row r="9034" customFormat="1" ht="11.25"/>
    <row r="9035" customFormat="1" ht="11.25"/>
    <row r="9036" customFormat="1" ht="11.25"/>
    <row r="9037" customFormat="1" ht="11.25"/>
    <row r="9038" customFormat="1" ht="11.25"/>
    <row r="9039" customFormat="1" ht="11.25"/>
    <row r="9040" customFormat="1" ht="11.25"/>
    <row r="9041" customFormat="1" ht="11.25"/>
    <row r="9042" customFormat="1" ht="11.25"/>
    <row r="9043" customFormat="1" ht="11.25"/>
    <row r="9044" customFormat="1" ht="11.25"/>
    <row r="9045" customFormat="1" ht="11.25"/>
    <row r="9046" customFormat="1" ht="11.25"/>
    <row r="9047" customFormat="1" ht="11.25"/>
    <row r="9048" customFormat="1" ht="11.25"/>
    <row r="9049" customFormat="1" ht="11.25"/>
    <row r="9050" customFormat="1" ht="11.25"/>
    <row r="9051" customFormat="1" ht="11.25"/>
    <row r="9052" customFormat="1" ht="11.25"/>
    <row r="9053" customFormat="1" ht="11.25"/>
    <row r="9054" customFormat="1" ht="11.25"/>
    <row r="9055" customFormat="1" ht="11.25"/>
    <row r="9056" customFormat="1" ht="11.25"/>
    <row r="9057" customFormat="1" ht="11.25"/>
    <row r="9058" customFormat="1" ht="11.25"/>
    <row r="9059" customFormat="1" ht="11.25"/>
    <row r="9060" customFormat="1" ht="11.25"/>
    <row r="9061" customFormat="1" ht="11.25"/>
    <row r="9062" customFormat="1" ht="11.25"/>
    <row r="9063" customFormat="1" ht="11.25"/>
    <row r="9064" customFormat="1" ht="11.25"/>
    <row r="9065" customFormat="1" ht="11.25"/>
    <row r="9066" customFormat="1" ht="11.25"/>
    <row r="9067" customFormat="1" ht="11.25"/>
    <row r="9068" customFormat="1" ht="11.25"/>
    <row r="9069" customFormat="1" ht="11.25"/>
    <row r="9070" customFormat="1" ht="11.25"/>
    <row r="9071" customFormat="1" ht="11.25"/>
    <row r="9072" customFormat="1" ht="11.25"/>
    <row r="9073" customFormat="1" ht="11.25"/>
    <row r="9074" customFormat="1" ht="11.25"/>
    <row r="9075" customFormat="1" ht="11.25"/>
    <row r="9076" customFormat="1" ht="11.25"/>
    <row r="9077" customFormat="1" ht="11.25"/>
    <row r="9078" customFormat="1" ht="11.25"/>
    <row r="9079" customFormat="1" ht="11.25"/>
    <row r="9080" customFormat="1" ht="11.25"/>
    <row r="9081" customFormat="1" ht="11.25"/>
    <row r="9082" customFormat="1" ht="11.25"/>
    <row r="9083" customFormat="1" ht="11.25"/>
    <row r="9084" customFormat="1" ht="11.25"/>
    <row r="9085" customFormat="1" ht="11.25"/>
    <row r="9086" customFormat="1" ht="11.25"/>
    <row r="9087" customFormat="1" ht="11.25"/>
    <row r="9088" customFormat="1" ht="11.25"/>
    <row r="9089" customFormat="1" ht="11.25"/>
    <row r="9090" customFormat="1" ht="11.25"/>
    <row r="9091" customFormat="1" ht="11.25"/>
    <row r="9092" customFormat="1" ht="11.25"/>
    <row r="9093" customFormat="1" ht="11.25"/>
    <row r="9094" customFormat="1" ht="11.25"/>
    <row r="9095" customFormat="1" ht="11.25"/>
    <row r="9096" customFormat="1" ht="11.25"/>
    <row r="9097" customFormat="1" ht="11.25"/>
    <row r="9098" customFormat="1" ht="11.25"/>
    <row r="9099" customFormat="1" ht="11.25"/>
    <row r="9100" customFormat="1" ht="11.25"/>
    <row r="9101" customFormat="1" ht="11.25"/>
    <row r="9102" customFormat="1" ht="11.25"/>
    <row r="9103" customFormat="1" ht="11.25"/>
    <row r="9104" customFormat="1" ht="11.25"/>
    <row r="9105" customFormat="1" ht="11.25"/>
    <row r="9106" customFormat="1" ht="11.25"/>
    <row r="9107" customFormat="1" ht="11.25"/>
    <row r="9108" customFormat="1" ht="11.25"/>
    <row r="9109" customFormat="1" ht="11.25"/>
    <row r="9110" customFormat="1" ht="11.25"/>
    <row r="9111" customFormat="1" ht="11.25"/>
    <row r="9112" customFormat="1" ht="11.25"/>
    <row r="9113" customFormat="1" ht="11.25"/>
    <row r="9114" customFormat="1" ht="11.25"/>
    <row r="9115" customFormat="1" ht="11.25"/>
    <row r="9116" customFormat="1" ht="11.25"/>
    <row r="9117" customFormat="1" ht="11.25"/>
    <row r="9118" customFormat="1" ht="11.25"/>
    <row r="9119" customFormat="1" ht="11.25"/>
    <row r="9120" customFormat="1" ht="11.25"/>
    <row r="9121" customFormat="1" ht="11.25"/>
    <row r="9122" customFormat="1" ht="11.25"/>
    <row r="9123" customFormat="1" ht="11.25"/>
    <row r="9124" customFormat="1" ht="11.25"/>
    <row r="9125" customFormat="1" ht="11.25"/>
    <row r="9126" customFormat="1" ht="11.25"/>
    <row r="9127" customFormat="1" ht="11.25"/>
    <row r="9128" customFormat="1" ht="11.25"/>
    <row r="9129" customFormat="1" ht="11.25"/>
    <row r="9130" customFormat="1" ht="11.25"/>
    <row r="9131" customFormat="1" ht="11.25"/>
    <row r="9132" customFormat="1" ht="11.25"/>
    <row r="9133" customFormat="1" ht="11.25"/>
    <row r="9134" customFormat="1" ht="11.25"/>
    <row r="9135" customFormat="1" ht="11.25"/>
    <row r="9136" customFormat="1" ht="11.25"/>
    <row r="9137" customFormat="1" ht="11.25"/>
    <row r="9138" customFormat="1" ht="11.25"/>
    <row r="9139" customFormat="1" ht="11.25"/>
    <row r="9140" customFormat="1" ht="11.25"/>
    <row r="9141" customFormat="1" ht="11.25"/>
    <row r="9142" customFormat="1" ht="11.25"/>
    <row r="9143" customFormat="1" ht="11.25"/>
    <row r="9144" customFormat="1" ht="11.25"/>
    <row r="9145" customFormat="1" ht="11.25"/>
    <row r="9146" customFormat="1" ht="11.25"/>
    <row r="9147" customFormat="1" ht="11.25"/>
    <row r="9148" customFormat="1" ht="11.25"/>
    <row r="9149" customFormat="1" ht="11.25"/>
    <row r="9150" customFormat="1" ht="11.25"/>
    <row r="9151" customFormat="1" ht="11.25"/>
    <row r="9152" customFormat="1" ht="11.25"/>
    <row r="9153" customFormat="1" ht="11.25"/>
    <row r="9154" customFormat="1" ht="11.25"/>
    <row r="9155" customFormat="1" ht="11.25"/>
    <row r="9156" customFormat="1" ht="11.25"/>
    <row r="9157" customFormat="1" ht="11.25"/>
    <row r="9158" customFormat="1" ht="11.25"/>
    <row r="9159" customFormat="1" ht="11.25"/>
    <row r="9160" customFormat="1" ht="11.25"/>
    <row r="9161" customFormat="1" ht="11.25"/>
    <row r="9162" customFormat="1" ht="11.25"/>
    <row r="9163" customFormat="1" ht="11.25"/>
    <row r="9164" customFormat="1" ht="11.25"/>
    <row r="9165" customFormat="1" ht="11.25"/>
    <row r="9166" customFormat="1" ht="11.25"/>
    <row r="9167" customFormat="1" ht="11.25"/>
    <row r="9168" customFormat="1" ht="11.25"/>
    <row r="9169" customFormat="1" ht="11.25"/>
    <row r="9170" customFormat="1" ht="11.25"/>
    <row r="9171" customFormat="1" ht="11.25"/>
    <row r="9172" customFormat="1" ht="11.25"/>
    <row r="9173" customFormat="1" ht="11.25"/>
    <row r="9174" customFormat="1" ht="11.25"/>
    <row r="9175" customFormat="1" ht="11.25"/>
    <row r="9176" customFormat="1" ht="11.25"/>
    <row r="9177" customFormat="1" ht="11.25"/>
    <row r="9178" customFormat="1" ht="11.25"/>
    <row r="9179" customFormat="1" ht="11.25"/>
    <row r="9180" customFormat="1" ht="11.25"/>
    <row r="9181" customFormat="1" ht="11.25"/>
    <row r="9182" customFormat="1" ht="11.25"/>
    <row r="9183" customFormat="1" ht="11.25"/>
    <row r="9184" customFormat="1" ht="11.25"/>
    <row r="9185" customFormat="1" ht="11.25"/>
    <row r="9186" customFormat="1" ht="11.25"/>
    <row r="9187" customFormat="1" ht="11.25"/>
    <row r="9188" customFormat="1" ht="11.25"/>
    <row r="9189" customFormat="1" ht="11.25"/>
    <row r="9190" customFormat="1" ht="11.25"/>
    <row r="9191" customFormat="1" ht="11.25"/>
    <row r="9192" customFormat="1" ht="11.25"/>
    <row r="9193" customFormat="1" ht="11.25"/>
    <row r="9194" customFormat="1" ht="11.25"/>
    <row r="9195" customFormat="1" ht="11.25"/>
    <row r="9196" customFormat="1" ht="11.25"/>
    <row r="9197" customFormat="1" ht="11.25"/>
    <row r="9198" customFormat="1" ht="11.25"/>
    <row r="9199" customFormat="1" ht="11.25"/>
    <row r="9200" customFormat="1" ht="11.25"/>
    <row r="9201" customFormat="1" ht="11.25"/>
    <row r="9202" customFormat="1" ht="11.25"/>
    <row r="9203" customFormat="1" ht="11.25"/>
    <row r="9204" customFormat="1" ht="11.25"/>
    <row r="9205" customFormat="1" ht="11.25"/>
    <row r="9206" customFormat="1" ht="11.25"/>
    <row r="9207" customFormat="1" ht="11.25"/>
    <row r="9208" customFormat="1" ht="11.25"/>
    <row r="9209" customFormat="1" ht="11.25"/>
    <row r="9210" customFormat="1" ht="11.25"/>
    <row r="9211" customFormat="1" ht="11.25"/>
    <row r="9212" customFormat="1" ht="11.25"/>
    <row r="9213" customFormat="1" ht="11.25"/>
    <row r="9214" customFormat="1" ht="11.25"/>
    <row r="9215" customFormat="1" ht="11.25"/>
    <row r="9216" customFormat="1" ht="11.25"/>
    <row r="9217" customFormat="1" ht="11.25"/>
    <row r="9218" customFormat="1" ht="11.25"/>
    <row r="9219" customFormat="1" ht="11.25"/>
    <row r="9220" customFormat="1" ht="11.25"/>
    <row r="9221" customFormat="1" ht="11.25"/>
    <row r="9222" customFormat="1" ht="11.25"/>
    <row r="9223" customFormat="1" ht="11.25"/>
    <row r="9224" customFormat="1" ht="11.25"/>
    <row r="9225" customFormat="1" ht="11.25"/>
    <row r="9226" customFormat="1" ht="11.25"/>
    <row r="9227" customFormat="1" ht="11.25"/>
    <row r="9228" customFormat="1" ht="11.25"/>
    <row r="9229" customFormat="1" ht="11.25"/>
    <row r="9230" customFormat="1" ht="11.25"/>
    <row r="9231" customFormat="1" ht="11.25"/>
    <row r="9232" customFormat="1" ht="11.25"/>
    <row r="9233" customFormat="1" ht="11.25"/>
    <row r="9234" customFormat="1" ht="11.25"/>
    <row r="9235" customFormat="1" ht="11.25"/>
    <row r="9236" customFormat="1" ht="11.25"/>
    <row r="9237" customFormat="1" ht="11.25"/>
    <row r="9238" customFormat="1" ht="11.25"/>
    <row r="9239" customFormat="1" ht="11.25"/>
    <row r="9240" customFormat="1" ht="11.25"/>
    <row r="9241" customFormat="1" ht="11.25"/>
    <row r="9242" customFormat="1" ht="11.25"/>
    <row r="9243" customFormat="1" ht="11.25"/>
    <row r="9244" customFormat="1" ht="11.25"/>
    <row r="9245" customFormat="1" ht="11.25"/>
    <row r="9246" customFormat="1" ht="11.25"/>
    <row r="9247" customFormat="1" ht="11.25"/>
    <row r="9248" customFormat="1" ht="11.25"/>
    <row r="9249" customFormat="1" ht="11.25"/>
    <row r="9250" customFormat="1" ht="11.25"/>
    <row r="9251" customFormat="1" ht="11.25"/>
    <row r="9252" customFormat="1" ht="11.25"/>
    <row r="9253" customFormat="1" ht="11.25"/>
    <row r="9254" customFormat="1" ht="11.25"/>
    <row r="9255" customFormat="1" ht="11.25"/>
    <row r="9256" customFormat="1" ht="11.25"/>
    <row r="9257" customFormat="1" ht="11.25"/>
    <row r="9258" customFormat="1" ht="11.25"/>
    <row r="9259" customFormat="1" ht="11.25"/>
    <row r="9260" customFormat="1" ht="11.25"/>
    <row r="9261" customFormat="1" ht="11.25"/>
    <row r="9262" customFormat="1" ht="11.25"/>
    <row r="9263" customFormat="1" ht="11.25"/>
    <row r="9264" customFormat="1" ht="11.25"/>
    <row r="9265" customFormat="1" ht="11.25"/>
    <row r="9266" customFormat="1" ht="11.25"/>
    <row r="9267" customFormat="1" ht="11.25"/>
    <row r="9268" customFormat="1" ht="11.25"/>
    <row r="9269" customFormat="1" ht="11.25"/>
    <row r="9270" customFormat="1" ht="11.25"/>
    <row r="9271" customFormat="1" ht="11.25"/>
    <row r="9272" customFormat="1" ht="11.25"/>
    <row r="9273" customFormat="1" ht="11.25"/>
    <row r="9274" customFormat="1" ht="11.25"/>
    <row r="9275" customFormat="1" ht="11.25"/>
    <row r="9276" customFormat="1" ht="11.25"/>
    <row r="9277" customFormat="1" ht="11.25"/>
    <row r="9278" customFormat="1" ht="11.25"/>
    <row r="9279" customFormat="1" ht="11.25"/>
    <row r="9280" customFormat="1" ht="11.25"/>
    <row r="9281" customFormat="1" ht="11.25"/>
    <row r="9282" customFormat="1" ht="11.25"/>
    <row r="9283" customFormat="1" ht="11.25"/>
    <row r="9284" customFormat="1" ht="11.25"/>
    <row r="9285" customFormat="1" ht="11.25"/>
    <row r="9286" customFormat="1" ht="11.25"/>
    <row r="9287" customFormat="1" ht="11.25"/>
    <row r="9288" customFormat="1" ht="11.25"/>
    <row r="9289" customFormat="1" ht="11.25"/>
    <row r="9290" customFormat="1" ht="11.25"/>
    <row r="9291" customFormat="1" ht="11.25"/>
    <row r="9292" customFormat="1" ht="11.25"/>
    <row r="9293" customFormat="1" ht="11.25"/>
    <row r="9294" customFormat="1" ht="11.25"/>
    <row r="9295" customFormat="1" ht="11.25"/>
    <row r="9296" customFormat="1" ht="11.25"/>
    <row r="9297" customFormat="1" ht="11.25"/>
    <row r="9298" customFormat="1" ht="11.25"/>
    <row r="9299" customFormat="1" ht="11.25"/>
    <row r="9300" customFormat="1" ht="11.25"/>
    <row r="9301" customFormat="1" ht="11.25"/>
    <row r="9302" customFormat="1" ht="11.25"/>
    <row r="9303" customFormat="1" ht="11.25"/>
    <row r="9304" customFormat="1" ht="11.25"/>
    <row r="9305" customFormat="1" ht="11.25"/>
    <row r="9306" customFormat="1" ht="11.25"/>
    <row r="9307" customFormat="1" ht="11.25"/>
    <row r="9308" customFormat="1" ht="11.25"/>
    <row r="9309" customFormat="1" ht="11.25"/>
    <row r="9310" customFormat="1" ht="11.25"/>
    <row r="9311" customFormat="1" ht="11.25"/>
    <row r="9312" customFormat="1" ht="11.25"/>
    <row r="9313" customFormat="1" ht="11.25"/>
    <row r="9314" customFormat="1" ht="11.25"/>
    <row r="9315" customFormat="1" ht="11.25"/>
    <row r="9316" customFormat="1" ht="11.25"/>
    <row r="9317" customFormat="1" ht="11.25"/>
    <row r="9318" customFormat="1" ht="11.25"/>
    <row r="9319" customFormat="1" ht="11.25"/>
    <row r="9320" customFormat="1" ht="11.25"/>
    <row r="9321" customFormat="1" ht="11.25"/>
    <row r="9322" customFormat="1" ht="11.25"/>
    <row r="9323" customFormat="1" ht="11.25"/>
    <row r="9324" customFormat="1" ht="11.25"/>
    <row r="9325" customFormat="1" ht="11.25"/>
    <row r="9326" customFormat="1" ht="11.25"/>
    <row r="9327" customFormat="1" ht="11.25"/>
    <row r="9328" customFormat="1" ht="11.25"/>
    <row r="9329" customFormat="1" ht="11.25"/>
    <row r="9330" customFormat="1" ht="11.25"/>
    <row r="9331" customFormat="1" ht="11.25"/>
    <row r="9332" customFormat="1" ht="11.25"/>
    <row r="9333" customFormat="1" ht="11.25"/>
    <row r="9334" customFormat="1" ht="11.25"/>
    <row r="9335" customFormat="1" ht="11.25"/>
    <row r="9336" customFormat="1" ht="11.25"/>
    <row r="9337" customFormat="1" ht="11.25"/>
    <row r="9338" customFormat="1" ht="11.25"/>
    <row r="9339" customFormat="1" ht="11.25"/>
    <row r="9340" customFormat="1" ht="11.25"/>
    <row r="9341" customFormat="1" ht="11.25"/>
    <row r="9342" customFormat="1" ht="11.25"/>
    <row r="9343" customFormat="1" ht="11.25"/>
    <row r="9344" customFormat="1" ht="11.25"/>
    <row r="9345" customFormat="1" ht="11.25"/>
    <row r="9346" customFormat="1" ht="11.25"/>
    <row r="9347" customFormat="1" ht="11.25"/>
    <row r="9348" customFormat="1" ht="11.25"/>
    <row r="9349" customFormat="1" ht="11.25"/>
    <row r="9350" customFormat="1" ht="11.25"/>
    <row r="9351" customFormat="1" ht="11.25"/>
    <row r="9352" customFormat="1" ht="11.25"/>
    <row r="9353" customFormat="1" ht="11.25"/>
    <row r="9354" customFormat="1" ht="11.25"/>
    <row r="9355" customFormat="1" ht="11.25"/>
    <row r="9356" customFormat="1" ht="11.25"/>
    <row r="9357" customFormat="1" ht="11.25"/>
    <row r="9358" customFormat="1" ht="11.25"/>
    <row r="9359" customFormat="1" ht="11.25"/>
    <row r="9360" customFormat="1" ht="11.25"/>
    <row r="9361" customFormat="1" ht="11.25"/>
    <row r="9362" customFormat="1" ht="11.25"/>
    <row r="9363" customFormat="1" ht="11.25"/>
    <row r="9364" customFormat="1" ht="11.25"/>
    <row r="9365" customFormat="1" ht="11.25"/>
    <row r="9366" customFormat="1" ht="11.25"/>
    <row r="9367" customFormat="1" ht="11.25"/>
    <row r="9368" customFormat="1" ht="11.25"/>
    <row r="9369" customFormat="1" ht="11.25"/>
    <row r="9370" customFormat="1" ht="11.25"/>
    <row r="9371" customFormat="1" ht="11.25"/>
    <row r="9372" customFormat="1" ht="11.25"/>
    <row r="9373" customFormat="1" ht="11.25"/>
    <row r="9374" customFormat="1" ht="11.25"/>
    <row r="9375" customFormat="1" ht="11.25"/>
    <row r="9376" customFormat="1" ht="11.25"/>
    <row r="9377" customFormat="1" ht="11.25"/>
    <row r="9378" customFormat="1" ht="11.25"/>
    <row r="9379" customFormat="1" ht="11.25"/>
    <row r="9380" customFormat="1" ht="11.25"/>
    <row r="9381" customFormat="1" ht="11.25"/>
    <row r="9382" customFormat="1" ht="11.25"/>
    <row r="9383" customFormat="1" ht="11.25"/>
    <row r="9384" customFormat="1" ht="11.25"/>
    <row r="9385" customFormat="1" ht="11.25"/>
    <row r="9386" customFormat="1" ht="11.25"/>
    <row r="9387" customFormat="1" ht="11.25"/>
    <row r="9388" customFormat="1" ht="11.25"/>
    <row r="9389" customFormat="1" ht="11.25"/>
    <row r="9390" customFormat="1" ht="11.25"/>
    <row r="9391" customFormat="1" ht="11.25"/>
    <row r="9392" customFormat="1" ht="11.25"/>
    <row r="9393" customFormat="1" ht="11.25"/>
    <row r="9394" customFormat="1" ht="11.25"/>
    <row r="9395" customFormat="1" ht="11.25"/>
    <row r="9396" customFormat="1" ht="11.25"/>
    <row r="9397" customFormat="1" ht="11.25"/>
    <row r="9398" customFormat="1" ht="11.25"/>
    <row r="9399" customFormat="1" ht="11.25"/>
    <row r="9400" customFormat="1" ht="11.25"/>
    <row r="9401" customFormat="1" ht="11.25"/>
    <row r="9402" customFormat="1" ht="11.25"/>
    <row r="9403" customFormat="1" ht="11.25"/>
    <row r="9404" customFormat="1" ht="11.25"/>
    <row r="9405" customFormat="1" ht="11.25"/>
    <row r="9406" customFormat="1" ht="11.25"/>
    <row r="9407" customFormat="1" ht="11.25"/>
    <row r="9408" customFormat="1" ht="11.25"/>
    <row r="9409" customFormat="1" ht="11.25"/>
    <row r="9410" customFormat="1" ht="11.25"/>
    <row r="9411" customFormat="1" ht="11.25"/>
    <row r="9412" customFormat="1" ht="11.25"/>
    <row r="9413" customFormat="1" ht="11.25"/>
    <row r="9414" customFormat="1" ht="11.25"/>
    <row r="9415" customFormat="1" ht="11.25"/>
    <row r="9416" customFormat="1" ht="11.25"/>
    <row r="9417" customFormat="1" ht="11.25"/>
    <row r="9418" customFormat="1" ht="11.25"/>
    <row r="9419" customFormat="1" ht="11.25"/>
    <row r="9420" customFormat="1" ht="11.25"/>
    <row r="9421" customFormat="1" ht="11.25"/>
    <row r="9422" customFormat="1" ht="11.25"/>
    <row r="9423" customFormat="1" ht="11.25"/>
    <row r="9424" customFormat="1" ht="11.25"/>
    <row r="9425" customFormat="1" ht="11.25"/>
    <row r="9426" customFormat="1" ht="11.25"/>
    <row r="9427" customFormat="1" ht="11.25"/>
    <row r="9428" customFormat="1" ht="11.25"/>
    <row r="9429" customFormat="1" ht="11.25"/>
    <row r="9430" customFormat="1" ht="11.25"/>
    <row r="9431" customFormat="1" ht="11.25"/>
    <row r="9432" customFormat="1" ht="11.25"/>
    <row r="9433" customFormat="1" ht="11.25"/>
    <row r="9434" customFormat="1" ht="11.25"/>
    <row r="9435" customFormat="1" ht="11.25"/>
    <row r="9436" customFormat="1" ht="11.25"/>
    <row r="9437" customFormat="1" ht="11.25"/>
    <row r="9438" customFormat="1" ht="11.25"/>
    <row r="9439" customFormat="1" ht="11.25"/>
    <row r="9440" customFormat="1" ht="11.25"/>
    <row r="9441" customFormat="1" ht="11.25"/>
    <row r="9442" customFormat="1" ht="11.25"/>
    <row r="9443" customFormat="1" ht="11.25"/>
    <row r="9444" customFormat="1" ht="11.25"/>
    <row r="9445" customFormat="1" ht="11.25"/>
    <row r="9446" customFormat="1" ht="11.25"/>
    <row r="9447" customFormat="1" ht="11.25"/>
    <row r="9448" customFormat="1" ht="11.25"/>
    <row r="9449" customFormat="1" ht="11.25"/>
    <row r="9450" customFormat="1" ht="11.25"/>
    <row r="9451" customFormat="1" ht="11.25"/>
    <row r="9452" customFormat="1" ht="11.25"/>
    <row r="9453" customFormat="1" ht="11.25"/>
    <row r="9454" customFormat="1" ht="11.25"/>
    <row r="9455" customFormat="1" ht="11.25"/>
    <row r="9456" customFormat="1" ht="11.25"/>
    <row r="9457" customFormat="1" ht="11.25"/>
    <row r="9458" customFormat="1" ht="11.25"/>
    <row r="9459" customFormat="1" ht="11.25"/>
    <row r="9460" customFormat="1" ht="11.25"/>
    <row r="9461" customFormat="1" ht="11.25"/>
    <row r="9462" customFormat="1" ht="11.25"/>
    <row r="9463" customFormat="1" ht="11.25"/>
    <row r="9464" customFormat="1" ht="11.25"/>
    <row r="9465" customFormat="1" ht="11.25"/>
    <row r="9466" customFormat="1" ht="11.25"/>
    <row r="9467" customFormat="1" ht="11.25"/>
    <row r="9468" customFormat="1" ht="11.25"/>
    <row r="9469" customFormat="1" ht="11.25"/>
    <row r="9470" customFormat="1" ht="11.25"/>
    <row r="9471" customFormat="1" ht="11.25"/>
    <row r="9472" customFormat="1" ht="11.25"/>
    <row r="9473" customFormat="1" ht="11.25"/>
    <row r="9474" customFormat="1" ht="11.25"/>
    <row r="9475" customFormat="1" ht="11.25"/>
    <row r="9476" customFormat="1" ht="11.25"/>
    <row r="9477" customFormat="1" ht="11.25"/>
    <row r="9478" customFormat="1" ht="11.25"/>
    <row r="9479" customFormat="1" ht="11.25"/>
    <row r="9480" customFormat="1" ht="11.25"/>
    <row r="9481" customFormat="1" ht="11.25"/>
    <row r="9482" customFormat="1" ht="11.25"/>
    <row r="9483" customFormat="1" ht="11.25"/>
    <row r="9484" customFormat="1" ht="11.25"/>
    <row r="9485" customFormat="1" ht="11.25"/>
    <row r="9486" customFormat="1" ht="11.25"/>
    <row r="9487" customFormat="1" ht="11.25"/>
    <row r="9488" customFormat="1" ht="11.25"/>
    <row r="9489" customFormat="1" ht="11.25"/>
    <row r="9490" customFormat="1" ht="11.25"/>
    <row r="9491" customFormat="1" ht="11.25"/>
    <row r="9492" customFormat="1" ht="11.25"/>
    <row r="9493" customFormat="1" ht="11.25"/>
    <row r="9494" customFormat="1" ht="11.25"/>
    <row r="9495" customFormat="1" ht="11.25"/>
    <row r="9496" customFormat="1" ht="11.25"/>
    <row r="9497" customFormat="1" ht="11.25"/>
    <row r="9498" customFormat="1" ht="11.25"/>
    <row r="9499" customFormat="1" ht="11.25"/>
    <row r="9500" customFormat="1" ht="11.25"/>
    <row r="9501" customFormat="1" ht="11.25"/>
    <row r="9502" customFormat="1" ht="11.25"/>
    <row r="9503" customFormat="1" ht="11.25"/>
    <row r="9504" customFormat="1" ht="11.25"/>
    <row r="9505" customFormat="1" ht="11.25"/>
    <row r="9506" customFormat="1" ht="11.25"/>
    <row r="9507" customFormat="1" ht="11.25"/>
    <row r="9508" customFormat="1" ht="11.25"/>
    <row r="9509" customFormat="1" ht="11.25"/>
    <row r="9510" customFormat="1" ht="11.25"/>
    <row r="9511" customFormat="1" ht="11.25"/>
    <row r="9512" customFormat="1" ht="11.25"/>
    <row r="9513" customFormat="1" ht="11.25"/>
    <row r="9514" customFormat="1" ht="11.25"/>
    <row r="9515" customFormat="1" ht="11.25"/>
    <row r="9516" customFormat="1" ht="11.25"/>
    <row r="9517" customFormat="1" ht="11.25"/>
    <row r="9518" customFormat="1" ht="11.25"/>
    <row r="9519" customFormat="1" ht="11.25"/>
    <row r="9520" customFormat="1" ht="11.25"/>
    <row r="9521" customFormat="1" ht="11.25"/>
    <row r="9522" customFormat="1" ht="11.25"/>
    <row r="9523" customFormat="1" ht="11.25"/>
    <row r="9524" customFormat="1" ht="11.25"/>
    <row r="9525" customFormat="1" ht="11.25"/>
    <row r="9526" customFormat="1" ht="11.25"/>
    <row r="9527" customFormat="1" ht="11.25"/>
    <row r="9528" customFormat="1" ht="11.25"/>
    <row r="9529" customFormat="1" ht="11.25"/>
    <row r="9530" customFormat="1" ht="11.25"/>
    <row r="9531" customFormat="1" ht="11.25"/>
    <row r="9532" customFormat="1" ht="11.25"/>
    <row r="9533" customFormat="1" ht="11.25"/>
    <row r="9534" customFormat="1" ht="11.25"/>
    <row r="9535" customFormat="1" ht="11.25"/>
    <row r="9536" customFormat="1" ht="11.25"/>
    <row r="9537" customFormat="1" ht="11.25"/>
    <row r="9538" customFormat="1" ht="11.25"/>
    <row r="9539" customFormat="1" ht="11.25"/>
    <row r="9540" customFormat="1" ht="11.25"/>
    <row r="9541" customFormat="1" ht="11.25"/>
    <row r="9542" customFormat="1" ht="11.25"/>
    <row r="9543" customFormat="1" ht="11.25"/>
    <row r="9544" customFormat="1" ht="11.25"/>
    <row r="9545" customFormat="1" ht="11.25"/>
    <row r="9546" customFormat="1" ht="11.25"/>
    <row r="9547" customFormat="1" ht="11.25"/>
    <row r="9548" customFormat="1" ht="11.25"/>
    <row r="9549" customFormat="1" ht="11.25"/>
    <row r="9550" customFormat="1" ht="11.25"/>
    <row r="9551" customFormat="1" ht="11.25"/>
    <row r="9552" customFormat="1" ht="11.25"/>
    <row r="9553" customFormat="1" ht="11.25"/>
    <row r="9554" customFormat="1" ht="11.25"/>
    <row r="9555" customFormat="1" ht="11.25"/>
    <row r="9556" customFormat="1" ht="11.25"/>
    <row r="9557" customFormat="1" ht="11.25"/>
    <row r="9558" customFormat="1" ht="11.25"/>
    <row r="9559" customFormat="1" ht="11.25"/>
    <row r="9560" customFormat="1" ht="11.25"/>
    <row r="9561" customFormat="1" ht="11.25"/>
    <row r="9562" customFormat="1" ht="11.25"/>
    <row r="9563" customFormat="1" ht="11.25"/>
    <row r="9564" customFormat="1" ht="11.25"/>
    <row r="9565" customFormat="1" ht="11.25"/>
    <row r="9566" customFormat="1" ht="11.25"/>
    <row r="9567" customFormat="1" ht="11.25"/>
    <row r="9568" customFormat="1" ht="11.25"/>
    <row r="9569" customFormat="1" ht="11.25"/>
    <row r="9570" customFormat="1" ht="11.25"/>
    <row r="9571" customFormat="1" ht="11.25"/>
    <row r="9572" customFormat="1" ht="11.25"/>
    <row r="9573" customFormat="1" ht="11.25"/>
    <row r="9574" customFormat="1" ht="11.25"/>
    <row r="9575" customFormat="1" ht="11.25"/>
    <row r="9576" customFormat="1" ht="11.25"/>
    <row r="9577" customFormat="1" ht="11.25"/>
    <row r="9578" customFormat="1" ht="11.25"/>
    <row r="9579" customFormat="1" ht="11.25"/>
    <row r="9580" customFormat="1" ht="11.25"/>
    <row r="9581" customFormat="1" ht="11.25"/>
    <row r="9582" customFormat="1" ht="11.25"/>
    <row r="9583" customFormat="1" ht="11.25"/>
    <row r="9584" customFormat="1" ht="11.25"/>
    <row r="9585" customFormat="1" ht="11.25"/>
    <row r="9586" customFormat="1" ht="11.25"/>
    <row r="9587" customFormat="1" ht="11.25"/>
    <row r="9588" customFormat="1" ht="11.25"/>
    <row r="9589" customFormat="1" ht="11.25"/>
    <row r="9590" customFormat="1" ht="11.25"/>
    <row r="9591" customFormat="1" ht="11.25"/>
    <row r="9592" customFormat="1" ht="11.25"/>
    <row r="9593" customFormat="1" ht="11.25"/>
    <row r="9594" customFormat="1" ht="11.25"/>
    <row r="9595" customFormat="1" ht="11.25"/>
    <row r="9596" customFormat="1" ht="11.25"/>
    <row r="9597" customFormat="1" ht="11.25"/>
    <row r="9598" customFormat="1" ht="11.25"/>
    <row r="9599" customFormat="1" ht="11.25"/>
    <row r="9600" customFormat="1" ht="11.25"/>
    <row r="9601" customFormat="1" ht="11.25"/>
    <row r="9602" customFormat="1" ht="11.25"/>
    <row r="9603" customFormat="1" ht="11.25"/>
    <row r="9604" customFormat="1" ht="11.25"/>
    <row r="9605" customFormat="1" ht="11.25"/>
    <row r="9606" customFormat="1" ht="11.25"/>
    <row r="9607" customFormat="1" ht="11.25"/>
    <row r="9608" customFormat="1" ht="11.25"/>
    <row r="9609" customFormat="1" ht="11.25"/>
    <row r="9610" customFormat="1" ht="11.25"/>
    <row r="9611" customFormat="1" ht="11.25"/>
    <row r="9612" customFormat="1" ht="11.25"/>
    <row r="9613" customFormat="1" ht="11.25"/>
    <row r="9614" customFormat="1" ht="11.25"/>
    <row r="9615" customFormat="1" ht="11.25"/>
    <row r="9616" customFormat="1" ht="11.25"/>
    <row r="9617" customFormat="1" ht="11.25"/>
    <row r="9618" customFormat="1" ht="11.25"/>
    <row r="9619" customFormat="1" ht="11.25"/>
    <row r="9620" customFormat="1" ht="11.25"/>
    <row r="9621" customFormat="1" ht="11.25"/>
    <row r="9622" customFormat="1" ht="11.25"/>
    <row r="9623" customFormat="1" ht="11.25"/>
    <row r="9624" customFormat="1" ht="11.25"/>
    <row r="9625" customFormat="1" ht="11.25"/>
    <row r="9626" customFormat="1" ht="11.25"/>
    <row r="9627" customFormat="1" ht="11.25"/>
    <row r="9628" customFormat="1" ht="11.25"/>
    <row r="9629" customFormat="1" ht="11.25"/>
    <row r="9630" customFormat="1" ht="11.25"/>
    <row r="9631" customFormat="1" ht="11.25"/>
    <row r="9632" customFormat="1" ht="11.25"/>
    <row r="9633" customFormat="1" ht="11.25"/>
    <row r="9634" customFormat="1" ht="11.25"/>
    <row r="9635" customFormat="1" ht="11.25"/>
    <row r="9636" customFormat="1" ht="11.25"/>
    <row r="9637" customFormat="1" ht="11.25"/>
    <row r="9638" customFormat="1" ht="11.25"/>
    <row r="9639" customFormat="1" ht="11.25"/>
    <row r="9640" customFormat="1" ht="11.25"/>
    <row r="9641" customFormat="1" ht="11.25"/>
    <row r="9642" customFormat="1" ht="11.25"/>
    <row r="9643" customFormat="1" ht="11.25"/>
    <row r="9644" customFormat="1" ht="11.25"/>
    <row r="9645" customFormat="1" ht="11.25"/>
    <row r="9646" customFormat="1" ht="11.25"/>
    <row r="9647" customFormat="1" ht="11.25"/>
    <row r="9648" customFormat="1" ht="11.25"/>
    <row r="9649" customFormat="1" ht="11.25"/>
    <row r="9650" customFormat="1" ht="11.25"/>
    <row r="9651" customFormat="1" ht="11.25"/>
    <row r="9652" customFormat="1" ht="11.25"/>
    <row r="9653" customFormat="1" ht="11.25"/>
    <row r="9654" customFormat="1" ht="11.25"/>
    <row r="9655" customFormat="1" ht="11.25"/>
    <row r="9656" customFormat="1" ht="11.25"/>
    <row r="9657" customFormat="1" ht="11.25"/>
    <row r="9658" customFormat="1" ht="11.25"/>
    <row r="9659" customFormat="1" ht="11.25"/>
    <row r="9660" customFormat="1" ht="11.25"/>
    <row r="9661" customFormat="1" ht="11.25"/>
    <row r="9662" customFormat="1" ht="11.25"/>
    <row r="9663" customFormat="1" ht="11.25"/>
    <row r="9664" customFormat="1" ht="11.25"/>
    <row r="9665" customFormat="1" ht="11.25"/>
    <row r="9666" customFormat="1" ht="11.25"/>
    <row r="9667" customFormat="1" ht="11.25"/>
    <row r="9668" customFormat="1" ht="11.25"/>
    <row r="9669" customFormat="1" ht="11.25"/>
    <row r="9670" customFormat="1" ht="11.25"/>
    <row r="9671" customFormat="1" ht="11.25"/>
    <row r="9672" customFormat="1" ht="11.25"/>
    <row r="9673" customFormat="1" ht="11.25"/>
    <row r="9674" customFormat="1" ht="11.25"/>
    <row r="9675" customFormat="1" ht="11.25"/>
    <row r="9676" customFormat="1" ht="11.25"/>
    <row r="9677" customFormat="1" ht="11.25"/>
    <row r="9678" customFormat="1" ht="11.25"/>
    <row r="9679" customFormat="1" ht="11.25"/>
    <row r="9680" customFormat="1" ht="11.25"/>
    <row r="9681" customFormat="1" ht="11.25"/>
    <row r="9682" customFormat="1" ht="11.25"/>
    <row r="9683" customFormat="1" ht="11.25"/>
    <row r="9684" customFormat="1" ht="11.25"/>
    <row r="9685" customFormat="1" ht="11.25"/>
    <row r="9686" customFormat="1" ht="11.25"/>
    <row r="9687" customFormat="1" ht="11.25"/>
    <row r="9688" customFormat="1" ht="11.25"/>
    <row r="9689" customFormat="1" ht="11.25"/>
    <row r="9690" customFormat="1" ht="11.25"/>
    <row r="9691" customFormat="1" ht="11.25"/>
    <row r="9692" customFormat="1" ht="11.25"/>
    <row r="9693" customFormat="1" ht="11.25"/>
    <row r="9694" customFormat="1" ht="11.25"/>
    <row r="9695" customFormat="1" ht="11.25"/>
    <row r="9696" customFormat="1" ht="11.25"/>
    <row r="9697" customFormat="1" ht="11.25"/>
    <row r="9698" customFormat="1" ht="11.25"/>
    <row r="9699" customFormat="1" ht="11.25"/>
    <row r="9700" customFormat="1" ht="11.25"/>
    <row r="9701" customFormat="1" ht="11.25"/>
    <row r="9702" customFormat="1" ht="11.25"/>
    <row r="9703" customFormat="1" ht="11.25"/>
    <row r="9704" customFormat="1" ht="11.25"/>
    <row r="9705" customFormat="1" ht="11.25"/>
    <row r="9706" customFormat="1" ht="11.25"/>
    <row r="9707" customFormat="1" ht="11.25"/>
    <row r="9708" customFormat="1" ht="11.25"/>
    <row r="9709" customFormat="1" ht="11.25"/>
    <row r="9710" customFormat="1" ht="11.25"/>
    <row r="9711" customFormat="1" ht="11.25"/>
    <row r="9712" customFormat="1" ht="11.25"/>
    <row r="9713" customFormat="1" ht="11.25"/>
    <row r="9714" customFormat="1" ht="11.25"/>
    <row r="9715" customFormat="1" ht="11.25"/>
    <row r="9716" customFormat="1" ht="11.25"/>
    <row r="9717" customFormat="1" ht="11.25"/>
    <row r="9718" customFormat="1" ht="11.25"/>
    <row r="9719" customFormat="1" ht="11.25"/>
    <row r="9720" customFormat="1" ht="11.25"/>
    <row r="9721" customFormat="1" ht="11.25"/>
    <row r="9722" customFormat="1" ht="11.25"/>
    <row r="9723" customFormat="1" ht="11.25"/>
    <row r="9724" customFormat="1" ht="11.25"/>
    <row r="9725" customFormat="1" ht="11.25"/>
    <row r="9726" customFormat="1" ht="11.25"/>
    <row r="9727" customFormat="1" ht="11.25"/>
    <row r="9728" customFormat="1" ht="11.25"/>
    <row r="9729" customFormat="1" ht="11.25"/>
    <row r="9730" customFormat="1" ht="11.25"/>
    <row r="9731" customFormat="1" ht="11.25"/>
    <row r="9732" customFormat="1" ht="11.25"/>
    <row r="9733" customFormat="1" ht="11.25"/>
    <row r="9734" customFormat="1" ht="11.25"/>
    <row r="9735" customFormat="1" ht="11.25"/>
    <row r="9736" customFormat="1" ht="11.25"/>
    <row r="9737" customFormat="1" ht="11.25"/>
    <row r="9738" customFormat="1" ht="11.25"/>
    <row r="9739" customFormat="1" ht="11.25"/>
    <row r="9740" customFormat="1" ht="11.25"/>
    <row r="9741" customFormat="1" ht="11.25"/>
    <row r="9742" customFormat="1" ht="11.25"/>
    <row r="9743" customFormat="1" ht="11.25"/>
    <row r="9744" customFormat="1" ht="11.25"/>
    <row r="9745" customFormat="1" ht="11.25"/>
    <row r="9746" customFormat="1" ht="11.25"/>
    <row r="9747" customFormat="1" ht="11.25"/>
    <row r="9748" customFormat="1" ht="11.25"/>
    <row r="9749" customFormat="1" ht="11.25"/>
    <row r="9750" customFormat="1" ht="11.25"/>
    <row r="9751" customFormat="1" ht="11.25"/>
    <row r="9752" customFormat="1" ht="11.25"/>
    <row r="9753" customFormat="1" ht="11.25"/>
    <row r="9754" customFormat="1" ht="11.25"/>
    <row r="9755" customFormat="1" ht="11.25"/>
    <row r="9756" customFormat="1" ht="11.25"/>
    <row r="9757" customFormat="1" ht="11.25"/>
    <row r="9758" customFormat="1" ht="11.25"/>
    <row r="9759" customFormat="1" ht="11.25"/>
    <row r="9760" customFormat="1" ht="11.25"/>
    <row r="9761" customFormat="1" ht="11.25"/>
    <row r="9762" customFormat="1" ht="11.25"/>
    <row r="9763" customFormat="1" ht="11.25"/>
    <row r="9764" customFormat="1" ht="11.25"/>
    <row r="9765" customFormat="1" ht="11.25"/>
    <row r="9766" customFormat="1" ht="11.25"/>
    <row r="9767" customFormat="1" ht="11.25"/>
    <row r="9768" customFormat="1" ht="11.25"/>
    <row r="9769" customFormat="1" ht="11.25"/>
    <row r="9770" customFormat="1" ht="11.25"/>
    <row r="9771" customFormat="1" ht="11.25"/>
    <row r="9772" customFormat="1" ht="11.25"/>
    <row r="9773" customFormat="1" ht="11.25"/>
    <row r="9774" customFormat="1" ht="11.25"/>
    <row r="9775" customFormat="1" ht="11.25"/>
    <row r="9776" customFormat="1" ht="11.25"/>
    <row r="9777" customFormat="1" ht="11.25"/>
    <row r="9778" customFormat="1" ht="11.25"/>
    <row r="9779" customFormat="1" ht="11.25"/>
    <row r="9780" customFormat="1" ht="11.25"/>
    <row r="9781" customFormat="1" ht="11.25"/>
    <row r="9782" customFormat="1" ht="11.25"/>
    <row r="9783" customFormat="1" ht="11.25"/>
    <row r="9784" customFormat="1" ht="11.25"/>
    <row r="9785" customFormat="1" ht="11.25"/>
    <row r="9786" customFormat="1" ht="11.25"/>
    <row r="9787" customFormat="1" ht="11.25"/>
    <row r="9788" customFormat="1" ht="11.25"/>
    <row r="9789" customFormat="1" ht="11.25"/>
    <row r="9790" customFormat="1" ht="11.25"/>
    <row r="9791" customFormat="1" ht="11.25"/>
    <row r="9792" customFormat="1" ht="11.25"/>
    <row r="9793" customFormat="1" ht="11.25"/>
    <row r="9794" customFormat="1" ht="11.25"/>
    <row r="9795" customFormat="1" ht="11.25"/>
    <row r="9796" customFormat="1" ht="11.25"/>
    <row r="9797" customFormat="1" ht="11.25"/>
    <row r="9798" customFormat="1" ht="11.25"/>
    <row r="9799" customFormat="1" ht="11.25"/>
    <row r="9800" customFormat="1" ht="11.25"/>
    <row r="9801" customFormat="1" ht="11.25"/>
    <row r="9802" customFormat="1" ht="11.25"/>
    <row r="9803" customFormat="1" ht="11.25"/>
    <row r="9804" customFormat="1" ht="11.25"/>
    <row r="9805" customFormat="1" ht="11.25"/>
    <row r="9806" customFormat="1" ht="11.25"/>
    <row r="9807" customFormat="1" ht="11.25"/>
    <row r="9808" customFormat="1" ht="11.25"/>
    <row r="9809" customFormat="1" ht="11.25"/>
    <row r="9810" customFormat="1" ht="11.25"/>
    <row r="9811" customFormat="1" ht="11.25"/>
    <row r="9812" customFormat="1" ht="11.25"/>
    <row r="9813" customFormat="1" ht="11.25"/>
    <row r="9814" customFormat="1" ht="11.25"/>
    <row r="9815" customFormat="1" ht="11.25"/>
    <row r="9816" customFormat="1" ht="11.25"/>
    <row r="9817" customFormat="1" ht="11.25"/>
    <row r="9818" customFormat="1" ht="11.25"/>
    <row r="9819" customFormat="1" ht="11.25"/>
    <row r="9820" customFormat="1" ht="11.25"/>
    <row r="9821" customFormat="1" ht="11.25"/>
    <row r="9822" customFormat="1" ht="11.25"/>
    <row r="9823" customFormat="1" ht="11.25"/>
    <row r="9824" customFormat="1" ht="11.25"/>
    <row r="9825" customFormat="1" ht="11.25"/>
    <row r="9826" customFormat="1" ht="11.25"/>
    <row r="9827" customFormat="1" ht="11.25"/>
    <row r="9828" customFormat="1" ht="11.25"/>
    <row r="9829" customFormat="1" ht="11.25"/>
    <row r="9830" customFormat="1" ht="11.25"/>
    <row r="9831" customFormat="1" ht="11.25"/>
    <row r="9832" customFormat="1" ht="11.25"/>
    <row r="9833" customFormat="1" ht="11.25"/>
    <row r="9834" customFormat="1" ht="11.25"/>
    <row r="9835" customFormat="1" ht="11.25"/>
    <row r="9836" customFormat="1" ht="11.25"/>
    <row r="9837" customFormat="1" ht="11.25"/>
    <row r="9838" customFormat="1" ht="11.25"/>
    <row r="9839" customFormat="1" ht="11.25"/>
    <row r="9840" customFormat="1" ht="11.25"/>
    <row r="9841" customFormat="1" ht="11.25"/>
    <row r="9842" customFormat="1" ht="11.25"/>
    <row r="9843" customFormat="1" ht="11.25"/>
    <row r="9844" customFormat="1" ht="11.25"/>
    <row r="9845" customFormat="1" ht="11.25"/>
    <row r="9846" customFormat="1" ht="11.25"/>
    <row r="9847" customFormat="1" ht="11.25"/>
    <row r="9848" customFormat="1" ht="11.25"/>
    <row r="9849" customFormat="1" ht="11.25"/>
    <row r="9850" customFormat="1" ht="11.25"/>
    <row r="9851" customFormat="1" ht="11.25"/>
    <row r="9852" customFormat="1" ht="11.25"/>
    <row r="9853" customFormat="1" ht="11.25"/>
    <row r="9854" customFormat="1" ht="11.25"/>
    <row r="9855" customFormat="1" ht="11.25"/>
    <row r="9856" customFormat="1" ht="11.25"/>
    <row r="9857" customFormat="1" ht="11.25"/>
    <row r="9858" customFormat="1" ht="11.25"/>
    <row r="9859" customFormat="1" ht="11.25"/>
    <row r="9860" customFormat="1" ht="11.25"/>
    <row r="9861" customFormat="1" ht="11.25"/>
    <row r="9862" customFormat="1" ht="11.25"/>
    <row r="9863" customFormat="1" ht="11.25"/>
    <row r="9864" customFormat="1" ht="11.25"/>
    <row r="9865" customFormat="1" ht="11.25"/>
    <row r="9866" customFormat="1" ht="11.25"/>
    <row r="9867" customFormat="1" ht="11.25"/>
    <row r="9868" customFormat="1" ht="11.25"/>
    <row r="9869" customFormat="1" ht="11.25"/>
    <row r="9870" customFormat="1" ht="11.25"/>
    <row r="9871" customFormat="1" ht="11.25"/>
    <row r="9872" customFormat="1" ht="11.25"/>
    <row r="9873" customFormat="1" ht="11.25"/>
    <row r="9874" customFormat="1" ht="11.25"/>
    <row r="9875" customFormat="1" ht="11.25"/>
    <row r="9876" customFormat="1" ht="11.25"/>
    <row r="9877" customFormat="1" ht="11.25"/>
    <row r="9878" customFormat="1" ht="11.25"/>
    <row r="9879" customFormat="1" ht="11.25"/>
    <row r="9880" customFormat="1" ht="11.25"/>
    <row r="9881" customFormat="1" ht="11.25"/>
    <row r="9882" customFormat="1" ht="11.25"/>
    <row r="9883" customFormat="1" ht="11.25"/>
    <row r="9884" customFormat="1" ht="11.25"/>
    <row r="9885" customFormat="1" ht="11.25"/>
    <row r="9886" customFormat="1" ht="11.25"/>
    <row r="9887" customFormat="1" ht="11.25"/>
    <row r="9888" customFormat="1" ht="11.25"/>
    <row r="9889" customFormat="1" ht="11.25"/>
    <row r="9890" customFormat="1" ht="11.25"/>
    <row r="9891" customFormat="1" ht="11.25"/>
    <row r="9892" customFormat="1" ht="11.25"/>
    <row r="9893" customFormat="1" ht="11.25"/>
    <row r="9894" customFormat="1" ht="11.25"/>
    <row r="9895" customFormat="1" ht="11.25"/>
    <row r="9896" customFormat="1" ht="11.25"/>
    <row r="9897" customFormat="1" ht="11.25"/>
    <row r="9898" customFormat="1" ht="11.25"/>
    <row r="9899" customFormat="1" ht="11.25"/>
    <row r="9900" customFormat="1" ht="11.25"/>
    <row r="9901" customFormat="1" ht="11.25"/>
    <row r="9902" customFormat="1" ht="11.25"/>
    <row r="9903" customFormat="1" ht="11.25"/>
    <row r="9904" customFormat="1" ht="11.25"/>
    <row r="9905" customFormat="1" ht="11.25"/>
    <row r="9906" customFormat="1" ht="11.25"/>
    <row r="9907" customFormat="1" ht="11.25"/>
    <row r="9908" customFormat="1" ht="11.25"/>
    <row r="9909" customFormat="1" ht="11.25"/>
    <row r="9910" customFormat="1" ht="11.25"/>
    <row r="9911" customFormat="1" ht="11.25"/>
    <row r="9912" customFormat="1" ht="11.25"/>
    <row r="9913" customFormat="1" ht="11.25"/>
    <row r="9914" customFormat="1" ht="11.25"/>
    <row r="9915" customFormat="1" ht="11.25"/>
    <row r="9916" customFormat="1" ht="11.25"/>
    <row r="9917" customFormat="1" ht="11.25"/>
    <row r="9918" customFormat="1" ht="11.25"/>
    <row r="9919" customFormat="1" ht="11.25"/>
    <row r="9920" customFormat="1" ht="11.25"/>
    <row r="9921" customFormat="1" ht="11.25"/>
    <row r="9922" customFormat="1" ht="11.25"/>
    <row r="9923" customFormat="1" ht="11.25"/>
    <row r="9924" customFormat="1" ht="11.25"/>
    <row r="9925" customFormat="1" ht="11.25"/>
    <row r="9926" customFormat="1" ht="11.25"/>
    <row r="9927" customFormat="1" ht="11.25"/>
    <row r="9928" customFormat="1" ht="11.25"/>
    <row r="9929" customFormat="1" ht="11.25"/>
    <row r="9930" customFormat="1" ht="11.25"/>
    <row r="9931" customFormat="1" ht="11.25"/>
    <row r="9932" customFormat="1" ht="11.25"/>
    <row r="9933" customFormat="1" ht="11.25"/>
    <row r="9934" customFormat="1" ht="11.25"/>
    <row r="9935" customFormat="1" ht="11.25"/>
    <row r="9936" customFormat="1" ht="11.25"/>
    <row r="9937" customFormat="1" ht="11.25"/>
    <row r="9938" customFormat="1" ht="11.25"/>
    <row r="9939" customFormat="1" ht="11.25"/>
    <row r="9940" customFormat="1" ht="11.25"/>
    <row r="9941" customFormat="1" ht="11.25"/>
    <row r="9942" customFormat="1" ht="11.25"/>
    <row r="9943" customFormat="1" ht="11.25"/>
    <row r="9944" customFormat="1" ht="11.25"/>
    <row r="9945" customFormat="1" ht="11.25"/>
    <row r="9946" customFormat="1" ht="11.25"/>
    <row r="9947" customFormat="1" ht="11.25"/>
    <row r="9948" customFormat="1" ht="11.25"/>
    <row r="9949" customFormat="1" ht="11.25"/>
    <row r="9950" customFormat="1" ht="11.25"/>
    <row r="9951" customFormat="1" ht="11.25"/>
    <row r="9952" customFormat="1" ht="11.25"/>
    <row r="9953" customFormat="1" ht="11.25"/>
    <row r="9954" customFormat="1" ht="11.25"/>
    <row r="9955" customFormat="1" ht="11.25"/>
    <row r="9956" customFormat="1" ht="11.25"/>
    <row r="9957" customFormat="1" ht="11.25"/>
    <row r="9958" customFormat="1" ht="11.25"/>
    <row r="9959" customFormat="1" ht="11.25"/>
    <row r="9960" customFormat="1" ht="11.25"/>
    <row r="9961" customFormat="1" ht="11.25"/>
    <row r="9962" customFormat="1" ht="11.25"/>
    <row r="9963" customFormat="1" ht="11.25"/>
    <row r="9964" customFormat="1" ht="11.25"/>
    <row r="9965" customFormat="1" ht="11.25"/>
    <row r="9966" customFormat="1" ht="11.25"/>
    <row r="9967" customFormat="1" ht="11.25"/>
    <row r="9968" customFormat="1" ht="11.25"/>
    <row r="9969" customFormat="1" ht="11.25"/>
    <row r="9970" customFormat="1" ht="11.25"/>
    <row r="9971" customFormat="1" ht="11.25"/>
    <row r="9972" customFormat="1" ht="11.25"/>
    <row r="9973" customFormat="1" ht="11.25"/>
    <row r="9974" customFormat="1" ht="11.25"/>
    <row r="9975" customFormat="1" ht="11.25"/>
    <row r="9976" customFormat="1" ht="11.25"/>
    <row r="9977" customFormat="1" ht="11.25"/>
    <row r="9978" customFormat="1" ht="11.25"/>
    <row r="9979" customFormat="1" ht="11.25"/>
    <row r="9980" customFormat="1" ht="11.25"/>
    <row r="9981" customFormat="1" ht="11.25"/>
    <row r="9982" customFormat="1" ht="11.25"/>
    <row r="9983" customFormat="1" ht="11.25"/>
    <row r="9984" customFormat="1" ht="11.25"/>
    <row r="9985" customFormat="1" ht="11.25"/>
    <row r="9986" customFormat="1" ht="11.25"/>
    <row r="9987" customFormat="1" ht="11.25"/>
    <row r="9988" customFormat="1" ht="11.25"/>
    <row r="9989" customFormat="1" ht="11.25"/>
    <row r="9990" customFormat="1" ht="11.25"/>
    <row r="9991" customFormat="1" ht="11.25"/>
    <row r="9992" customFormat="1" ht="11.25"/>
    <row r="9993" customFormat="1" ht="11.25"/>
    <row r="9994" customFormat="1" ht="11.25"/>
    <row r="9995" customFormat="1" ht="11.25"/>
    <row r="9996" customFormat="1" ht="11.25"/>
    <row r="9997" customFormat="1" ht="11.25"/>
    <row r="9998" customFormat="1" ht="11.25"/>
    <row r="9999" customFormat="1" ht="11.25"/>
    <row r="10000" customFormat="1" ht="11.25"/>
    <row r="10001" customFormat="1" ht="11.25"/>
    <row r="10002" customFormat="1" ht="11.25"/>
    <row r="10003" customFormat="1" ht="11.25"/>
    <row r="10004" customFormat="1" ht="11.25"/>
    <row r="10005" customFormat="1" ht="11.25"/>
    <row r="10006" customFormat="1" ht="11.25"/>
    <row r="10007" customFormat="1" ht="11.25"/>
    <row r="10008" customFormat="1" ht="11.25"/>
    <row r="10009" customFormat="1" ht="11.25"/>
    <row r="10010" customFormat="1" ht="11.25"/>
    <row r="10011" customFormat="1" ht="11.25"/>
    <row r="10012" customFormat="1" ht="11.25"/>
    <row r="10013" customFormat="1" ht="11.25"/>
    <row r="10014" customFormat="1" ht="11.25"/>
    <row r="10015" customFormat="1" ht="11.25"/>
    <row r="10016" customFormat="1" ht="11.25"/>
    <row r="10017" customFormat="1" ht="11.25"/>
    <row r="10018" customFormat="1" ht="11.25"/>
    <row r="10019" customFormat="1" ht="11.25"/>
    <row r="10020" customFormat="1" ht="11.25"/>
    <row r="10021" customFormat="1" ht="11.25"/>
    <row r="10022" customFormat="1" ht="11.25"/>
    <row r="10023" customFormat="1" ht="11.25"/>
    <row r="10024" customFormat="1" ht="11.25"/>
    <row r="10025" customFormat="1" ht="11.25"/>
    <row r="10026" customFormat="1" ht="11.25"/>
    <row r="10027" customFormat="1" ht="11.25"/>
    <row r="10028" customFormat="1" ht="11.25"/>
    <row r="10029" customFormat="1" ht="11.25"/>
    <row r="10030" customFormat="1" ht="11.25"/>
    <row r="10031" customFormat="1" ht="11.25"/>
    <row r="10032" customFormat="1" ht="11.25"/>
    <row r="10033" customFormat="1" ht="11.25"/>
    <row r="10034" customFormat="1" ht="11.25"/>
    <row r="10035" customFormat="1" ht="11.25"/>
    <row r="10036" customFormat="1" ht="11.25"/>
    <row r="10037" customFormat="1" ht="11.25"/>
    <row r="10038" customFormat="1" ht="11.25"/>
    <row r="10039" customFormat="1" ht="11.25"/>
    <row r="10040" customFormat="1" ht="11.25"/>
    <row r="10041" customFormat="1" ht="11.25"/>
    <row r="10042" customFormat="1" ht="11.25"/>
    <row r="10043" customFormat="1" ht="11.25"/>
    <row r="10044" customFormat="1" ht="11.25"/>
    <row r="10045" customFormat="1" ht="11.25"/>
    <row r="10046" customFormat="1" ht="11.25"/>
    <row r="10047" customFormat="1" ht="11.25"/>
    <row r="10048" customFormat="1" ht="11.25"/>
    <row r="10049" customFormat="1" ht="11.25"/>
    <row r="10050" customFormat="1" ht="11.25"/>
    <row r="10051" customFormat="1" ht="11.25"/>
    <row r="10052" customFormat="1" ht="11.25"/>
    <row r="10053" customFormat="1" ht="11.25"/>
    <row r="10054" customFormat="1" ht="11.25"/>
    <row r="10055" customFormat="1" ht="11.25"/>
    <row r="10056" customFormat="1" ht="11.25"/>
    <row r="10057" customFormat="1" ht="11.25"/>
    <row r="10058" customFormat="1" ht="11.25"/>
    <row r="10059" customFormat="1" ht="11.25"/>
    <row r="10060" customFormat="1" ht="11.25"/>
    <row r="10061" customFormat="1" ht="11.25"/>
    <row r="10062" customFormat="1" ht="11.25"/>
    <row r="10063" customFormat="1" ht="11.25"/>
    <row r="10064" customFormat="1" ht="11.25"/>
    <row r="10065" customFormat="1" ht="11.25"/>
    <row r="10066" customFormat="1" ht="11.25"/>
    <row r="10067" customFormat="1" ht="11.25"/>
    <row r="10068" customFormat="1" ht="11.25"/>
    <row r="10069" customFormat="1" ht="11.25"/>
    <row r="10070" customFormat="1" ht="11.25"/>
    <row r="10071" customFormat="1" ht="11.25"/>
    <row r="10072" customFormat="1" ht="11.25"/>
    <row r="10073" customFormat="1" ht="11.25"/>
    <row r="10074" customFormat="1" ht="11.25"/>
    <row r="10075" customFormat="1" ht="11.25"/>
    <row r="10076" customFormat="1" ht="11.25"/>
    <row r="10077" customFormat="1" ht="11.25"/>
    <row r="10078" customFormat="1" ht="11.25"/>
    <row r="10079" customFormat="1" ht="11.25"/>
    <row r="10080" customFormat="1" ht="11.25"/>
    <row r="10081" customFormat="1" ht="11.25"/>
    <row r="10082" customFormat="1" ht="11.25"/>
    <row r="10083" customFormat="1" ht="11.25"/>
    <row r="10084" customFormat="1" ht="11.25"/>
    <row r="10085" customFormat="1" ht="11.25"/>
    <row r="10086" customFormat="1" ht="11.25"/>
    <row r="10087" customFormat="1" ht="11.25"/>
    <row r="10088" customFormat="1" ht="11.25"/>
    <row r="10089" customFormat="1" ht="11.25"/>
    <row r="10090" customFormat="1" ht="11.25"/>
    <row r="10091" customFormat="1" ht="11.25"/>
    <row r="10092" customFormat="1" ht="11.25"/>
    <row r="10093" customFormat="1" ht="11.25"/>
    <row r="10094" customFormat="1" ht="11.25"/>
    <row r="10095" customFormat="1" ht="11.25"/>
    <row r="10096" customFormat="1" ht="11.25"/>
    <row r="10097" customFormat="1" ht="11.25"/>
    <row r="10098" customFormat="1" ht="11.25"/>
    <row r="10099" customFormat="1" ht="11.25"/>
    <row r="10100" customFormat="1" ht="11.25"/>
    <row r="10101" customFormat="1" ht="11.25"/>
    <row r="10102" customFormat="1" ht="11.25"/>
    <row r="10103" customFormat="1" ht="11.25"/>
    <row r="10104" customFormat="1" ht="11.25"/>
    <row r="10105" customFormat="1" ht="11.25"/>
    <row r="10106" customFormat="1" ht="11.25"/>
    <row r="10107" customFormat="1" ht="11.25"/>
    <row r="10108" customFormat="1" ht="11.25"/>
    <row r="10109" customFormat="1" ht="11.25"/>
    <row r="10110" customFormat="1" ht="11.25"/>
    <row r="10111" customFormat="1" ht="11.25"/>
    <row r="10112" customFormat="1" ht="11.25"/>
    <row r="10113" customFormat="1" ht="11.25"/>
    <row r="10114" customFormat="1" ht="11.25"/>
    <row r="10115" customFormat="1" ht="11.25"/>
    <row r="10116" customFormat="1" ht="11.25"/>
    <row r="10117" customFormat="1" ht="11.25"/>
    <row r="10118" customFormat="1" ht="11.25"/>
    <row r="10119" customFormat="1" ht="11.25"/>
    <row r="10120" customFormat="1" ht="11.25"/>
    <row r="10121" customFormat="1" ht="11.25"/>
    <row r="10122" customFormat="1" ht="11.25"/>
    <row r="10123" customFormat="1" ht="11.25"/>
    <row r="10124" customFormat="1" ht="11.25"/>
    <row r="10125" customFormat="1" ht="11.25"/>
    <row r="10126" customFormat="1" ht="11.25"/>
    <row r="10127" customFormat="1" ht="11.25"/>
    <row r="10128" customFormat="1" ht="11.25"/>
    <row r="10129" customFormat="1" ht="11.25"/>
    <row r="10130" customFormat="1" ht="11.25"/>
    <row r="10131" customFormat="1" ht="11.25"/>
    <row r="10132" customFormat="1" ht="11.25"/>
    <row r="10133" customFormat="1" ht="11.25"/>
    <row r="10134" customFormat="1" ht="11.25"/>
    <row r="10135" customFormat="1" ht="11.25"/>
    <row r="10136" customFormat="1" ht="11.25"/>
    <row r="10137" customFormat="1" ht="11.25"/>
    <row r="10138" customFormat="1" ht="11.25"/>
    <row r="10139" customFormat="1" ht="11.25"/>
    <row r="10140" customFormat="1" ht="11.25"/>
    <row r="10141" customFormat="1" ht="11.25"/>
    <row r="10142" customFormat="1" ht="11.25"/>
    <row r="10143" customFormat="1" ht="11.25"/>
    <row r="10144" customFormat="1" ht="11.25"/>
    <row r="10145" customFormat="1" ht="11.25"/>
    <row r="10146" customFormat="1" ht="11.25"/>
    <row r="10147" customFormat="1" ht="11.25"/>
    <row r="10148" customFormat="1" ht="11.25"/>
    <row r="10149" customFormat="1" ht="11.25"/>
    <row r="10150" customFormat="1" ht="11.25"/>
    <row r="10151" customFormat="1" ht="11.25"/>
    <row r="10152" customFormat="1" ht="11.25"/>
    <row r="10153" customFormat="1" ht="11.25"/>
    <row r="10154" customFormat="1" ht="11.25"/>
    <row r="10155" customFormat="1" ht="11.25"/>
    <row r="10156" customFormat="1" ht="11.25"/>
    <row r="10157" customFormat="1" ht="11.25"/>
    <row r="10158" customFormat="1" ht="11.25"/>
    <row r="10159" customFormat="1" ht="11.25"/>
    <row r="10160" customFormat="1" ht="11.25"/>
    <row r="10161" customFormat="1" ht="11.25"/>
    <row r="10162" customFormat="1" ht="11.25"/>
    <row r="10163" customFormat="1" ht="11.25"/>
    <row r="10164" customFormat="1" ht="11.25"/>
    <row r="10165" customFormat="1" ht="11.25"/>
    <row r="10166" customFormat="1" ht="11.25"/>
    <row r="10167" customFormat="1" ht="11.25"/>
    <row r="10168" customFormat="1" ht="11.25"/>
    <row r="10169" customFormat="1" ht="11.25"/>
    <row r="10170" customFormat="1" ht="11.25"/>
    <row r="10171" customFormat="1" ht="11.25"/>
    <row r="10172" customFormat="1" ht="11.25"/>
    <row r="10173" customFormat="1" ht="11.25"/>
    <row r="10174" customFormat="1" ht="11.25"/>
    <row r="10175" customFormat="1" ht="11.25"/>
    <row r="10176" customFormat="1" ht="11.25"/>
    <row r="10177" customFormat="1" ht="11.25"/>
    <row r="10178" customFormat="1" ht="11.25"/>
    <row r="10179" customFormat="1" ht="11.25"/>
    <row r="10180" customFormat="1" ht="11.25"/>
    <row r="10181" customFormat="1" ht="11.25"/>
    <row r="10182" customFormat="1" ht="11.25"/>
    <row r="10183" customFormat="1" ht="11.25"/>
    <row r="10184" customFormat="1" ht="11.25"/>
    <row r="10185" customFormat="1" ht="11.25"/>
    <row r="10186" customFormat="1" ht="11.25"/>
    <row r="10187" customFormat="1" ht="11.25"/>
    <row r="10188" customFormat="1" ht="11.25"/>
    <row r="10189" customFormat="1" ht="11.25"/>
    <row r="10190" customFormat="1" ht="11.25"/>
    <row r="10191" customFormat="1" ht="11.25"/>
    <row r="10192" customFormat="1" ht="11.25"/>
    <row r="10193" customFormat="1" ht="11.25"/>
    <row r="10194" customFormat="1" ht="11.25"/>
    <row r="10195" customFormat="1" ht="11.25"/>
    <row r="10196" customFormat="1" ht="11.25"/>
    <row r="10197" customFormat="1" ht="11.25"/>
    <row r="10198" customFormat="1" ht="11.25"/>
    <row r="10199" customFormat="1" ht="11.25"/>
    <row r="10200" customFormat="1" ht="11.25"/>
    <row r="10201" customFormat="1" ht="11.25"/>
    <row r="10202" customFormat="1" ht="11.25"/>
    <row r="10203" customFormat="1" ht="11.25"/>
    <row r="10204" customFormat="1" ht="11.25"/>
    <row r="10205" customFormat="1" ht="11.25"/>
    <row r="10206" customFormat="1" ht="11.25"/>
    <row r="10207" customFormat="1" ht="11.25"/>
    <row r="10208" customFormat="1" ht="11.25"/>
    <row r="10209" customFormat="1" ht="11.25"/>
    <row r="10210" customFormat="1" ht="11.25"/>
    <row r="10211" customFormat="1" ht="11.25"/>
    <row r="10212" customFormat="1" ht="11.25"/>
    <row r="10213" customFormat="1" ht="11.25"/>
    <row r="10214" customFormat="1" ht="11.25"/>
    <row r="10215" customFormat="1" ht="11.25"/>
    <row r="10216" customFormat="1" ht="11.25"/>
    <row r="10217" customFormat="1" ht="11.25"/>
    <row r="10218" customFormat="1" ht="11.25"/>
    <row r="10219" customFormat="1" ht="11.25"/>
    <row r="10220" customFormat="1" ht="11.25"/>
    <row r="10221" customFormat="1" ht="11.25"/>
    <row r="10222" customFormat="1" ht="11.25"/>
    <row r="10223" customFormat="1" ht="11.25"/>
    <row r="10224" customFormat="1" ht="11.25"/>
    <row r="10225" customFormat="1" ht="11.25"/>
    <row r="10226" customFormat="1" ht="11.25"/>
    <row r="10227" customFormat="1" ht="11.25"/>
    <row r="10228" customFormat="1" ht="11.25"/>
    <row r="10229" customFormat="1" ht="11.25"/>
    <row r="10230" customFormat="1" ht="11.25"/>
    <row r="10231" customFormat="1" ht="11.25"/>
    <row r="10232" customFormat="1" ht="11.25"/>
    <row r="10233" customFormat="1" ht="11.25"/>
    <row r="10234" customFormat="1" ht="11.25"/>
    <row r="10235" customFormat="1" ht="11.25"/>
    <row r="10236" customFormat="1" ht="11.25"/>
    <row r="10237" customFormat="1" ht="11.25"/>
    <row r="10238" customFormat="1" ht="11.25"/>
    <row r="10239" customFormat="1" ht="11.25"/>
    <row r="10240" customFormat="1" ht="11.25"/>
    <row r="10241" customFormat="1" ht="11.25"/>
    <row r="10242" customFormat="1" ht="11.25"/>
    <row r="10243" customFormat="1" ht="11.25"/>
    <row r="10244" customFormat="1" ht="11.25"/>
    <row r="10245" customFormat="1" ht="11.25"/>
    <row r="10246" customFormat="1" ht="11.25"/>
    <row r="10247" customFormat="1" ht="11.25"/>
    <row r="10248" customFormat="1" ht="11.25"/>
    <row r="10249" customFormat="1" ht="11.25"/>
    <row r="10250" customFormat="1" ht="11.25"/>
    <row r="10251" customFormat="1" ht="11.25"/>
    <row r="10252" customFormat="1" ht="11.25"/>
    <row r="10253" customFormat="1" ht="11.25"/>
    <row r="10254" customFormat="1" ht="11.25"/>
    <row r="10255" customFormat="1" ht="11.25"/>
    <row r="10256" customFormat="1" ht="11.25"/>
    <row r="10257" customFormat="1" ht="11.25"/>
    <row r="10258" customFormat="1" ht="11.25"/>
    <row r="10259" customFormat="1" ht="11.25"/>
    <row r="10260" customFormat="1" ht="11.25"/>
    <row r="10261" customFormat="1" ht="11.25"/>
    <row r="10262" customFormat="1" ht="11.25"/>
    <row r="10263" customFormat="1" ht="11.25"/>
    <row r="10264" customFormat="1" ht="11.25"/>
    <row r="10265" customFormat="1" ht="11.25"/>
    <row r="10266" customFormat="1" ht="11.25"/>
    <row r="10267" customFormat="1" ht="11.25"/>
    <row r="10268" customFormat="1" ht="11.25"/>
    <row r="10269" customFormat="1" ht="11.25"/>
    <row r="10270" customFormat="1" ht="11.25"/>
    <row r="10271" customFormat="1" ht="11.25"/>
    <row r="10272" customFormat="1" ht="11.25"/>
    <row r="10273" customFormat="1" ht="11.25"/>
    <row r="10274" customFormat="1" ht="11.25"/>
    <row r="10275" customFormat="1" ht="11.25"/>
    <row r="10276" customFormat="1" ht="11.25"/>
    <row r="10277" customFormat="1" ht="11.25"/>
    <row r="10278" customFormat="1" ht="11.25"/>
    <row r="10279" customFormat="1" ht="11.25"/>
    <row r="10280" customFormat="1" ht="11.25"/>
    <row r="10281" customFormat="1" ht="11.25"/>
    <row r="10282" customFormat="1" ht="11.25"/>
    <row r="10283" customFormat="1" ht="11.25"/>
    <row r="10284" customFormat="1" ht="11.25"/>
    <row r="10285" customFormat="1" ht="11.25"/>
    <row r="10286" customFormat="1" ht="11.25"/>
    <row r="10287" customFormat="1" ht="11.25"/>
    <row r="10288" customFormat="1" ht="11.25"/>
    <row r="10289" customFormat="1" ht="11.25"/>
    <row r="10290" customFormat="1" ht="11.25"/>
    <row r="10291" customFormat="1" ht="11.25"/>
    <row r="10292" customFormat="1" ht="11.25"/>
    <row r="10293" customFormat="1" ht="11.25"/>
    <row r="10294" customFormat="1" ht="11.25"/>
    <row r="10295" customFormat="1" ht="11.25"/>
    <row r="10296" customFormat="1" ht="11.25"/>
    <row r="10297" customFormat="1" ht="11.25"/>
    <row r="10298" customFormat="1" ht="11.25"/>
    <row r="10299" customFormat="1" ht="11.25"/>
    <row r="10300" customFormat="1" ht="11.25"/>
    <row r="10301" customFormat="1" ht="11.25"/>
    <row r="10302" customFormat="1" ht="11.25"/>
    <row r="10303" customFormat="1" ht="11.25"/>
    <row r="10304" customFormat="1" ht="11.25"/>
    <row r="10305" customFormat="1" ht="11.25"/>
    <row r="10306" customFormat="1" ht="11.25"/>
    <row r="10307" customFormat="1" ht="11.25"/>
    <row r="10308" customFormat="1" ht="11.25"/>
    <row r="10309" customFormat="1" ht="11.25"/>
    <row r="10310" customFormat="1" ht="11.25"/>
    <row r="10311" customFormat="1" ht="11.25"/>
    <row r="10312" customFormat="1" ht="11.25"/>
    <row r="10313" customFormat="1" ht="11.25"/>
    <row r="10314" customFormat="1" ht="11.25"/>
    <row r="10315" customFormat="1" ht="11.25"/>
    <row r="10316" customFormat="1" ht="11.25"/>
    <row r="10317" customFormat="1" ht="11.25"/>
    <row r="10318" customFormat="1" ht="11.25"/>
    <row r="10319" customFormat="1" ht="11.25"/>
    <row r="10320" customFormat="1" ht="11.25"/>
    <row r="10321" customFormat="1" ht="11.25"/>
    <row r="10322" customFormat="1" ht="11.25"/>
    <row r="10323" customFormat="1" ht="11.25"/>
    <row r="10324" customFormat="1" ht="11.25"/>
    <row r="10325" customFormat="1" ht="11.25"/>
    <row r="10326" customFormat="1" ht="11.25"/>
    <row r="10327" customFormat="1" ht="11.25"/>
    <row r="10328" customFormat="1" ht="11.25"/>
    <row r="10329" customFormat="1" ht="11.25"/>
    <row r="10330" customFormat="1" ht="11.25"/>
    <row r="10331" customFormat="1" ht="11.25"/>
    <row r="10332" customFormat="1" ht="11.25"/>
    <row r="10333" customFormat="1" ht="11.25"/>
    <row r="10334" customFormat="1" ht="11.25"/>
    <row r="10335" customFormat="1" ht="11.25"/>
    <row r="10336" customFormat="1" ht="11.25"/>
    <row r="10337" customFormat="1" ht="11.25"/>
    <row r="10338" customFormat="1" ht="11.25"/>
    <row r="10339" customFormat="1" ht="11.25"/>
    <row r="10340" customFormat="1" ht="11.25"/>
    <row r="10341" customFormat="1" ht="11.25"/>
    <row r="10342" customFormat="1" ht="11.25"/>
    <row r="10343" customFormat="1" ht="11.25"/>
    <row r="10344" customFormat="1" ht="11.25"/>
    <row r="10345" customFormat="1" ht="11.25"/>
    <row r="10346" customFormat="1" ht="11.25"/>
    <row r="10347" customFormat="1" ht="11.25"/>
    <row r="10348" customFormat="1" ht="11.25"/>
    <row r="10349" customFormat="1" ht="11.25"/>
    <row r="10350" customFormat="1" ht="11.25"/>
    <row r="10351" customFormat="1" ht="11.25"/>
    <row r="10352" customFormat="1" ht="11.25"/>
    <row r="10353" customFormat="1" ht="11.25"/>
    <row r="10354" customFormat="1" ht="11.25"/>
    <row r="10355" customFormat="1" ht="11.25"/>
    <row r="10356" customFormat="1" ht="11.25"/>
    <row r="10357" customFormat="1" ht="11.25"/>
    <row r="10358" customFormat="1" ht="11.25"/>
    <row r="10359" customFormat="1" ht="11.25"/>
    <row r="10360" customFormat="1" ht="11.25"/>
    <row r="10361" customFormat="1" ht="11.25"/>
    <row r="10362" customFormat="1" ht="11.25"/>
    <row r="10363" customFormat="1" ht="11.25"/>
    <row r="10364" customFormat="1" ht="11.25"/>
    <row r="10365" customFormat="1" ht="11.25"/>
    <row r="10366" customFormat="1" ht="11.25"/>
    <row r="10367" customFormat="1" ht="11.25"/>
    <row r="10368" customFormat="1" ht="11.25"/>
    <row r="10369" customFormat="1" ht="11.25"/>
    <row r="10370" customFormat="1" ht="11.25"/>
    <row r="10371" customFormat="1" ht="11.25"/>
    <row r="10372" customFormat="1" ht="11.25"/>
    <row r="10373" customFormat="1" ht="11.25"/>
    <row r="10374" customFormat="1" ht="11.25"/>
    <row r="10375" customFormat="1" ht="11.25"/>
    <row r="10376" customFormat="1" ht="11.25"/>
    <row r="10377" customFormat="1" ht="11.25"/>
    <row r="10378" customFormat="1" ht="11.25"/>
    <row r="10379" customFormat="1" ht="11.25"/>
    <row r="10380" customFormat="1" ht="11.25"/>
    <row r="10381" customFormat="1" ht="11.25"/>
    <row r="10382" customFormat="1" ht="11.25"/>
    <row r="10383" customFormat="1" ht="11.25"/>
    <row r="10384" customFormat="1" ht="11.25"/>
    <row r="10385" customFormat="1" ht="11.25"/>
    <row r="10386" customFormat="1" ht="11.25"/>
    <row r="10387" customFormat="1" ht="11.25"/>
    <row r="10388" customFormat="1" ht="11.25"/>
    <row r="10389" customFormat="1" ht="11.25"/>
    <row r="10390" customFormat="1" ht="11.25"/>
    <row r="10391" customFormat="1" ht="11.25"/>
    <row r="10392" customFormat="1" ht="11.25"/>
    <row r="10393" customFormat="1" ht="11.25"/>
    <row r="10394" customFormat="1" ht="11.25"/>
    <row r="10395" customFormat="1" ht="11.25"/>
    <row r="10396" customFormat="1" ht="11.25"/>
    <row r="10397" customFormat="1" ht="11.25"/>
    <row r="10398" customFormat="1" ht="11.25"/>
    <row r="10399" customFormat="1" ht="11.25"/>
    <row r="10400" customFormat="1" ht="11.25"/>
    <row r="10401" customFormat="1" ht="11.25"/>
    <row r="10402" customFormat="1" ht="11.25"/>
    <row r="10403" customFormat="1" ht="11.25"/>
    <row r="10404" customFormat="1" ht="11.25"/>
    <row r="10405" customFormat="1" ht="11.25"/>
    <row r="10406" customFormat="1" ht="11.25"/>
    <row r="10407" customFormat="1" ht="11.25"/>
    <row r="10408" customFormat="1" ht="11.25"/>
    <row r="10409" customFormat="1" ht="11.25"/>
    <row r="10410" customFormat="1" ht="11.25"/>
    <row r="10411" customFormat="1" ht="11.25"/>
    <row r="10412" customFormat="1" ht="11.25"/>
    <row r="10413" customFormat="1" ht="11.25"/>
    <row r="10414" customFormat="1" ht="11.25"/>
    <row r="10415" customFormat="1" ht="11.25"/>
    <row r="10416" customFormat="1" ht="11.25"/>
    <row r="10417" customFormat="1" ht="11.25"/>
    <row r="10418" customFormat="1" ht="11.25"/>
    <row r="10419" customFormat="1" ht="11.25"/>
    <row r="10420" customFormat="1" ht="11.25"/>
    <row r="10421" customFormat="1" ht="11.25"/>
    <row r="10422" customFormat="1" ht="11.25"/>
    <row r="10423" customFormat="1" ht="11.25"/>
    <row r="10424" customFormat="1" ht="11.25"/>
    <row r="10425" customFormat="1" ht="11.25"/>
    <row r="10426" customFormat="1" ht="11.25"/>
    <row r="10427" customFormat="1" ht="11.25"/>
    <row r="10428" customFormat="1" ht="11.25"/>
    <row r="10429" customFormat="1" ht="11.25"/>
    <row r="10430" customFormat="1" ht="11.25"/>
    <row r="10431" customFormat="1" ht="11.25"/>
    <row r="10432" customFormat="1" ht="11.25"/>
    <row r="10433" customFormat="1" ht="11.25"/>
    <row r="10434" customFormat="1" ht="11.25"/>
    <row r="10435" customFormat="1" ht="11.25"/>
    <row r="10436" customFormat="1" ht="11.25"/>
    <row r="10437" customFormat="1" ht="11.25"/>
    <row r="10438" customFormat="1" ht="11.25"/>
    <row r="10439" customFormat="1" ht="11.25"/>
    <row r="10440" customFormat="1" ht="11.25"/>
    <row r="10441" customFormat="1" ht="11.25"/>
    <row r="10442" customFormat="1" ht="11.25"/>
    <row r="10443" customFormat="1" ht="11.25"/>
    <row r="10444" customFormat="1" ht="11.25"/>
    <row r="10445" customFormat="1" ht="11.25"/>
    <row r="10446" customFormat="1" ht="11.25"/>
    <row r="10447" customFormat="1" ht="11.25"/>
    <row r="10448" customFormat="1" ht="11.25"/>
    <row r="10449" customFormat="1" ht="11.25"/>
    <row r="10450" customFormat="1" ht="11.25"/>
    <row r="10451" customFormat="1" ht="11.25"/>
    <row r="10452" customFormat="1" ht="11.25"/>
    <row r="10453" customFormat="1" ht="11.25"/>
    <row r="10454" customFormat="1" ht="11.25"/>
    <row r="10455" customFormat="1" ht="11.25"/>
    <row r="10456" customFormat="1" ht="11.25"/>
    <row r="10457" customFormat="1" ht="11.25"/>
    <row r="10458" customFormat="1" ht="11.25"/>
    <row r="10459" customFormat="1" ht="11.25"/>
    <row r="10460" customFormat="1" ht="11.25"/>
    <row r="10461" customFormat="1" ht="11.25"/>
    <row r="10462" customFormat="1" ht="11.25"/>
    <row r="10463" customFormat="1" ht="11.25"/>
    <row r="10464" customFormat="1" ht="11.25"/>
    <row r="10465" customFormat="1" ht="11.25"/>
    <row r="10466" customFormat="1" ht="11.25"/>
    <row r="10467" customFormat="1" ht="11.25"/>
    <row r="10468" customFormat="1" ht="11.25"/>
    <row r="10469" customFormat="1" ht="11.25"/>
    <row r="10470" customFormat="1" ht="11.25"/>
    <row r="10471" customFormat="1" ht="11.25"/>
    <row r="10472" customFormat="1" ht="11.25"/>
    <row r="10473" customFormat="1" ht="11.25"/>
    <row r="10474" customFormat="1" ht="11.25"/>
    <row r="10475" customFormat="1" ht="11.25"/>
    <row r="10476" customFormat="1" ht="11.25"/>
    <row r="10477" customFormat="1" ht="11.25"/>
    <row r="10478" customFormat="1" ht="11.25"/>
    <row r="10479" customFormat="1" ht="11.25"/>
    <row r="10480" customFormat="1" ht="11.25"/>
    <row r="10481" customFormat="1" ht="11.25"/>
    <row r="10482" customFormat="1" ht="11.25"/>
    <row r="10483" customFormat="1" ht="11.25"/>
    <row r="10484" customFormat="1" ht="11.25"/>
    <row r="10485" customFormat="1" ht="11.25"/>
    <row r="10486" customFormat="1" ht="11.25"/>
    <row r="10487" customFormat="1" ht="11.25"/>
    <row r="10488" customFormat="1" ht="11.25"/>
    <row r="10489" customFormat="1" ht="11.25"/>
    <row r="10490" customFormat="1" ht="11.25"/>
    <row r="10491" customFormat="1" ht="11.25"/>
    <row r="10492" customFormat="1" ht="11.25"/>
    <row r="10493" customFormat="1" ht="11.25"/>
    <row r="10494" customFormat="1" ht="11.25"/>
    <row r="10495" customFormat="1" ht="11.25"/>
    <row r="10496" customFormat="1" ht="11.25"/>
    <row r="10497" customFormat="1" ht="11.25"/>
    <row r="10498" customFormat="1" ht="11.25"/>
    <row r="10499" customFormat="1" ht="11.25"/>
    <row r="10500" customFormat="1" ht="11.25"/>
    <row r="10501" customFormat="1" ht="11.25"/>
    <row r="10502" customFormat="1" ht="11.25"/>
    <row r="10503" customFormat="1" ht="11.25"/>
    <row r="10504" customFormat="1" ht="11.25"/>
    <row r="10505" customFormat="1" ht="11.25"/>
    <row r="10506" customFormat="1" ht="11.25"/>
    <row r="10507" customFormat="1" ht="11.25"/>
    <row r="10508" customFormat="1" ht="11.25"/>
    <row r="10509" customFormat="1" ht="11.25"/>
    <row r="10510" customFormat="1" ht="11.25"/>
    <row r="10511" customFormat="1" ht="11.25"/>
    <row r="10512" customFormat="1" ht="11.25"/>
    <row r="10513" customFormat="1" ht="11.25"/>
    <row r="10514" customFormat="1" ht="11.25"/>
    <row r="10515" customFormat="1" ht="11.25"/>
    <row r="10516" customFormat="1" ht="11.25"/>
    <row r="10517" customFormat="1" ht="11.25"/>
    <row r="10518" customFormat="1" ht="11.25"/>
    <row r="10519" customFormat="1" ht="11.25"/>
    <row r="10520" customFormat="1" ht="11.25"/>
    <row r="10521" customFormat="1" ht="11.25"/>
    <row r="10522" customFormat="1" ht="11.25"/>
    <row r="10523" customFormat="1" ht="11.25"/>
    <row r="10524" customFormat="1" ht="11.25"/>
    <row r="10525" customFormat="1" ht="11.25"/>
    <row r="10526" customFormat="1" ht="11.25"/>
    <row r="10527" customFormat="1" ht="11.25"/>
    <row r="10528" customFormat="1" ht="11.25"/>
    <row r="10529" customFormat="1" ht="11.25"/>
    <row r="10530" customFormat="1" ht="11.25"/>
    <row r="10531" customFormat="1" ht="11.25"/>
    <row r="10532" customFormat="1" ht="11.25"/>
    <row r="10533" customFormat="1" ht="11.25"/>
    <row r="10534" customFormat="1" ht="11.25"/>
    <row r="10535" customFormat="1" ht="11.25"/>
    <row r="10536" customFormat="1" ht="11.25"/>
    <row r="10537" customFormat="1" ht="11.25"/>
    <row r="10538" customFormat="1" ht="11.25"/>
    <row r="10539" customFormat="1" ht="11.25"/>
    <row r="10540" customFormat="1" ht="11.25"/>
    <row r="10541" customFormat="1" ht="11.25"/>
    <row r="10542" customFormat="1" ht="11.25"/>
    <row r="10543" customFormat="1" ht="11.25"/>
    <row r="10544" customFormat="1" ht="11.25"/>
    <row r="10545" customFormat="1" ht="11.25"/>
    <row r="10546" customFormat="1" ht="11.25"/>
    <row r="10547" customFormat="1" ht="11.25"/>
    <row r="10548" customFormat="1" ht="11.25"/>
    <row r="10549" customFormat="1" ht="11.25"/>
    <row r="10550" customFormat="1" ht="11.25"/>
    <row r="10551" customFormat="1" ht="11.25"/>
    <row r="10552" customFormat="1" ht="11.25"/>
    <row r="10553" customFormat="1" ht="11.25"/>
    <row r="10554" customFormat="1" ht="11.25"/>
    <row r="10555" customFormat="1" ht="11.25"/>
    <row r="10556" customFormat="1" ht="11.25"/>
    <row r="10557" customFormat="1" ht="11.25"/>
    <row r="10558" customFormat="1" ht="11.25"/>
    <row r="10559" customFormat="1" ht="11.25"/>
    <row r="10560" customFormat="1" ht="11.25"/>
    <row r="10561" customFormat="1" ht="11.25"/>
    <row r="10562" customFormat="1" ht="11.25"/>
    <row r="10563" customFormat="1" ht="11.25"/>
    <row r="10564" customFormat="1" ht="11.25"/>
    <row r="10565" customFormat="1" ht="11.25"/>
    <row r="10566" customFormat="1" ht="11.25"/>
    <row r="10567" customFormat="1" ht="11.25"/>
    <row r="10568" customFormat="1" ht="11.25"/>
    <row r="10569" customFormat="1" ht="11.25"/>
    <row r="10570" customFormat="1" ht="11.25"/>
    <row r="10571" customFormat="1" ht="11.25"/>
    <row r="10572" customFormat="1" ht="11.25"/>
    <row r="10573" customFormat="1" ht="11.25"/>
    <row r="10574" customFormat="1" ht="11.25"/>
    <row r="10575" customFormat="1" ht="11.25"/>
    <row r="10576" customFormat="1" ht="11.25"/>
    <row r="10577" customFormat="1" ht="11.25"/>
    <row r="10578" customFormat="1" ht="11.25"/>
    <row r="10579" customFormat="1" ht="11.25"/>
    <row r="10580" customFormat="1" ht="11.25"/>
    <row r="10581" customFormat="1" ht="11.25"/>
    <row r="10582" customFormat="1" ht="11.25"/>
    <row r="10583" customFormat="1" ht="11.25"/>
    <row r="10584" customFormat="1" ht="11.25"/>
    <row r="10585" customFormat="1" ht="11.25"/>
    <row r="10586" customFormat="1" ht="11.25"/>
    <row r="10587" customFormat="1" ht="11.25"/>
    <row r="10588" customFormat="1" ht="11.25"/>
    <row r="10589" customFormat="1" ht="11.25"/>
    <row r="10590" customFormat="1" ht="11.25"/>
    <row r="10591" customFormat="1" ht="11.25"/>
    <row r="10592" customFormat="1" ht="11.25"/>
    <row r="10593" customFormat="1" ht="11.25"/>
    <row r="10594" customFormat="1" ht="11.25"/>
    <row r="10595" customFormat="1" ht="11.25"/>
    <row r="10596" customFormat="1" ht="11.25"/>
    <row r="10597" customFormat="1" ht="11.25"/>
    <row r="10598" customFormat="1" ht="11.25"/>
    <row r="10599" customFormat="1" ht="11.25"/>
    <row r="10600" customFormat="1" ht="11.25"/>
    <row r="10601" customFormat="1" ht="11.25"/>
    <row r="10602" customFormat="1" ht="11.25"/>
    <row r="10603" customFormat="1" ht="11.25"/>
    <row r="10604" customFormat="1" ht="11.25"/>
    <row r="10605" customFormat="1" ht="11.25"/>
    <row r="10606" customFormat="1" ht="11.25"/>
    <row r="10607" customFormat="1" ht="11.25"/>
    <row r="10608" customFormat="1" ht="11.25"/>
    <row r="10609" customFormat="1" ht="11.25"/>
    <row r="10610" customFormat="1" ht="11.25"/>
    <row r="10611" customFormat="1" ht="11.25"/>
    <row r="10612" customFormat="1" ht="11.25"/>
    <row r="10613" customFormat="1" ht="11.25"/>
    <row r="10614" customFormat="1" ht="11.25"/>
    <row r="10615" customFormat="1" ht="11.25"/>
    <row r="10616" customFormat="1" ht="11.25"/>
    <row r="10617" customFormat="1" ht="11.25"/>
    <row r="10618" customFormat="1" ht="11.25"/>
    <row r="10619" customFormat="1" ht="11.25"/>
    <row r="10620" customFormat="1" ht="11.25"/>
    <row r="10621" customFormat="1" ht="11.25"/>
    <row r="10622" customFormat="1" ht="11.25"/>
    <row r="10623" customFormat="1" ht="11.25"/>
    <row r="10624" customFormat="1" ht="11.25"/>
    <row r="10625" customFormat="1" ht="11.25"/>
    <row r="10626" customFormat="1" ht="11.25"/>
    <row r="10627" customFormat="1" ht="11.25"/>
    <row r="10628" customFormat="1" ht="11.25"/>
    <row r="10629" customFormat="1" ht="11.25"/>
    <row r="10630" customFormat="1" ht="11.25"/>
    <row r="10631" customFormat="1" ht="11.25"/>
    <row r="10632" customFormat="1" ht="11.25"/>
    <row r="10633" customFormat="1" ht="11.25"/>
    <row r="10634" customFormat="1" ht="11.25"/>
    <row r="10635" customFormat="1" ht="11.25"/>
    <row r="10636" customFormat="1" ht="11.25"/>
    <row r="10637" customFormat="1" ht="11.25"/>
    <row r="10638" customFormat="1" ht="11.25"/>
    <row r="10639" customFormat="1" ht="11.25"/>
    <row r="10640" customFormat="1" ht="11.25"/>
    <row r="10641" customFormat="1" ht="11.25"/>
    <row r="10642" customFormat="1" ht="11.25"/>
    <row r="10643" customFormat="1" ht="11.25"/>
    <row r="10644" customFormat="1" ht="11.25"/>
    <row r="10645" customFormat="1" ht="11.25"/>
    <row r="10646" customFormat="1" ht="11.25"/>
    <row r="10647" customFormat="1" ht="11.25"/>
    <row r="10648" customFormat="1" ht="11.25"/>
    <row r="10649" customFormat="1" ht="11.25"/>
    <row r="10650" customFormat="1" ht="11.25"/>
    <row r="10651" customFormat="1" ht="11.25"/>
    <row r="10652" customFormat="1" ht="11.25"/>
    <row r="10653" customFormat="1" ht="11.25"/>
    <row r="10654" customFormat="1" ht="11.25"/>
    <row r="10655" customFormat="1" ht="11.25"/>
    <row r="10656" customFormat="1" ht="11.25"/>
    <row r="10657" customFormat="1" ht="11.25"/>
    <row r="10658" customFormat="1" ht="11.25"/>
    <row r="10659" customFormat="1" ht="11.25"/>
    <row r="10660" customFormat="1" ht="11.25"/>
    <row r="10661" customFormat="1" ht="11.25"/>
    <row r="10662" customFormat="1" ht="11.25"/>
    <row r="10663" customFormat="1" ht="11.25"/>
    <row r="10664" customFormat="1" ht="11.25"/>
    <row r="10665" customFormat="1" ht="11.25"/>
    <row r="10666" customFormat="1" ht="11.25"/>
    <row r="10667" customFormat="1" ht="11.25"/>
    <row r="10668" customFormat="1" ht="11.25"/>
    <row r="10669" customFormat="1" ht="11.25"/>
    <row r="10670" customFormat="1" ht="11.25"/>
    <row r="10671" customFormat="1" ht="11.25"/>
    <row r="10672" customFormat="1" ht="11.25"/>
    <row r="10673" customFormat="1" ht="11.25"/>
    <row r="10674" customFormat="1" ht="11.25"/>
    <row r="10675" customFormat="1" ht="11.25"/>
    <row r="10676" customFormat="1" ht="11.25"/>
    <row r="10677" customFormat="1" ht="11.25"/>
    <row r="10678" customFormat="1" ht="11.25"/>
    <row r="10679" customFormat="1" ht="11.25"/>
    <row r="10680" customFormat="1" ht="11.25"/>
    <row r="10681" customFormat="1" ht="11.25"/>
    <row r="10682" customFormat="1" ht="11.25"/>
    <row r="10683" customFormat="1" ht="11.25"/>
    <row r="10684" customFormat="1" ht="11.25"/>
    <row r="10685" customFormat="1" ht="11.25"/>
    <row r="10686" customFormat="1" ht="11.25"/>
    <row r="10687" customFormat="1" ht="11.25"/>
    <row r="10688" customFormat="1" ht="11.25"/>
    <row r="10689" customFormat="1" ht="11.25"/>
    <row r="10690" customFormat="1" ht="11.25"/>
    <row r="10691" customFormat="1" ht="11.25"/>
    <row r="10692" customFormat="1" ht="11.25"/>
    <row r="10693" customFormat="1" ht="11.25"/>
    <row r="10694" customFormat="1" ht="11.25"/>
    <row r="10695" customFormat="1" ht="11.25"/>
    <row r="10696" customFormat="1" ht="11.25"/>
    <row r="10697" customFormat="1" ht="11.25"/>
    <row r="10698" customFormat="1" ht="11.25"/>
    <row r="10699" customFormat="1" ht="11.25"/>
    <row r="10700" customFormat="1" ht="11.25"/>
    <row r="10701" customFormat="1" ht="11.25"/>
    <row r="10702" customFormat="1" ht="11.25"/>
    <row r="10703" customFormat="1" ht="11.25"/>
    <row r="10704" customFormat="1" ht="11.25"/>
    <row r="10705" customFormat="1" ht="11.25"/>
    <row r="10706" customFormat="1" ht="11.25"/>
    <row r="10707" customFormat="1" ht="11.25"/>
    <row r="10708" customFormat="1" ht="11.25"/>
    <row r="10709" customFormat="1" ht="11.25"/>
    <row r="10710" customFormat="1" ht="11.25"/>
    <row r="10711" customFormat="1" ht="11.25"/>
    <row r="10712" customFormat="1" ht="11.25"/>
    <row r="10713" customFormat="1" ht="11.25"/>
    <row r="10714" customFormat="1" ht="11.25"/>
    <row r="10715" customFormat="1" ht="11.25"/>
    <row r="10716" customFormat="1" ht="11.25"/>
    <row r="10717" customFormat="1" ht="11.25"/>
    <row r="10718" customFormat="1" ht="11.25"/>
    <row r="10719" customFormat="1" ht="11.25"/>
    <row r="10720" customFormat="1" ht="11.25"/>
    <row r="10721" customFormat="1" ht="11.25"/>
    <row r="10722" customFormat="1" ht="11.25"/>
    <row r="10723" customFormat="1" ht="11.25"/>
    <row r="10724" customFormat="1" ht="11.25"/>
    <row r="10725" customFormat="1" ht="11.25"/>
    <row r="10726" customFormat="1" ht="11.25"/>
    <row r="10727" customFormat="1" ht="11.25"/>
    <row r="10728" customFormat="1" ht="11.25"/>
    <row r="10729" customFormat="1" ht="11.25"/>
    <row r="10730" customFormat="1" ht="11.25"/>
    <row r="10731" customFormat="1" ht="11.25"/>
    <row r="10732" customFormat="1" ht="11.25"/>
    <row r="10733" customFormat="1" ht="11.25"/>
    <row r="10734" customFormat="1" ht="11.25"/>
    <row r="10735" customFormat="1" ht="11.25"/>
    <row r="10736" customFormat="1" ht="11.25"/>
    <row r="10737" customFormat="1" ht="11.25"/>
    <row r="10738" customFormat="1" ht="11.25"/>
    <row r="10739" customFormat="1" ht="11.25"/>
    <row r="10740" customFormat="1" ht="11.25"/>
    <row r="10741" customFormat="1" ht="11.25"/>
    <row r="10742" customFormat="1" ht="11.25"/>
    <row r="10743" customFormat="1" ht="11.25"/>
    <row r="10744" customFormat="1" ht="11.25"/>
    <row r="10745" customFormat="1" ht="11.25"/>
    <row r="10746" customFormat="1" ht="11.25"/>
    <row r="10747" customFormat="1" ht="11.25"/>
    <row r="10748" customFormat="1" ht="11.25"/>
    <row r="10749" customFormat="1" ht="11.25"/>
    <row r="10750" customFormat="1" ht="11.25"/>
    <row r="10751" customFormat="1" ht="11.25"/>
    <row r="10752" customFormat="1" ht="11.25"/>
    <row r="10753" customFormat="1" ht="11.25"/>
    <row r="10754" customFormat="1" ht="11.25"/>
    <row r="10755" customFormat="1" ht="11.25"/>
    <row r="10756" customFormat="1" ht="11.25"/>
    <row r="10757" customFormat="1" ht="11.25"/>
    <row r="10758" customFormat="1" ht="11.25"/>
    <row r="10759" customFormat="1" ht="11.25"/>
    <row r="10760" customFormat="1" ht="11.25"/>
    <row r="10761" customFormat="1" ht="11.25"/>
    <row r="10762" customFormat="1" ht="11.25"/>
    <row r="10763" customFormat="1" ht="11.25"/>
    <row r="10764" customFormat="1" ht="11.25"/>
    <row r="10765" customFormat="1" ht="11.25"/>
    <row r="10766" customFormat="1" ht="11.25"/>
    <row r="10767" customFormat="1" ht="11.25"/>
    <row r="10768" customFormat="1" ht="11.25"/>
    <row r="10769" customFormat="1" ht="11.25"/>
    <row r="10770" customFormat="1" ht="11.25"/>
    <row r="10771" customFormat="1" ht="11.25"/>
    <row r="10772" customFormat="1" ht="11.25"/>
    <row r="10773" customFormat="1" ht="11.25"/>
    <row r="10774" customFormat="1" ht="11.25"/>
    <row r="10775" customFormat="1" ht="11.25"/>
    <row r="10776" customFormat="1" ht="11.25"/>
    <row r="10777" customFormat="1" ht="11.25"/>
    <row r="10778" customFormat="1" ht="11.25"/>
    <row r="10779" customFormat="1" ht="11.25"/>
    <row r="10780" customFormat="1" ht="11.25"/>
    <row r="10781" customFormat="1" ht="11.25"/>
    <row r="10782" customFormat="1" ht="11.25"/>
    <row r="10783" customFormat="1" ht="11.25"/>
    <row r="10784" customFormat="1" ht="11.25"/>
    <row r="10785" customFormat="1" ht="11.25"/>
    <row r="10786" customFormat="1" ht="11.25"/>
    <row r="10787" customFormat="1" ht="11.25"/>
    <row r="10788" customFormat="1" ht="11.25"/>
    <row r="10789" customFormat="1" ht="11.25"/>
    <row r="10790" customFormat="1" ht="11.25"/>
    <row r="10791" customFormat="1" ht="11.25"/>
    <row r="10792" customFormat="1" ht="11.25"/>
    <row r="10793" customFormat="1" ht="11.25"/>
    <row r="10794" customFormat="1" ht="11.25"/>
    <row r="10795" customFormat="1" ht="11.25"/>
    <row r="10796" customFormat="1" ht="11.25"/>
    <row r="10797" customFormat="1" ht="11.25"/>
    <row r="10798" customFormat="1" ht="11.25"/>
    <row r="10799" customFormat="1" ht="11.25"/>
    <row r="10800" customFormat="1" ht="11.25"/>
    <row r="10801" customFormat="1" ht="11.25"/>
    <row r="10802" customFormat="1" ht="11.25"/>
    <row r="10803" customFormat="1" ht="11.25"/>
    <row r="10804" customFormat="1" ht="11.25"/>
    <row r="10805" customFormat="1" ht="11.25"/>
    <row r="10806" customFormat="1" ht="11.25"/>
    <row r="10807" customFormat="1" ht="11.25"/>
    <row r="10808" customFormat="1" ht="11.25"/>
    <row r="10809" customFormat="1" ht="11.25"/>
    <row r="10810" customFormat="1" ht="11.25"/>
    <row r="10811" customFormat="1" ht="11.25"/>
    <row r="10812" customFormat="1" ht="11.25"/>
    <row r="10813" customFormat="1" ht="11.25"/>
    <row r="10814" customFormat="1" ht="11.25"/>
    <row r="10815" customFormat="1" ht="11.25"/>
    <row r="10816" customFormat="1" ht="11.25"/>
    <row r="10817" customFormat="1" ht="11.25"/>
    <row r="10818" customFormat="1" ht="11.25"/>
    <row r="10819" customFormat="1" ht="11.25"/>
    <row r="10820" customFormat="1" ht="11.25"/>
    <row r="10821" customFormat="1" ht="11.25"/>
    <row r="10822" customFormat="1" ht="11.25"/>
    <row r="10823" customFormat="1" ht="11.25"/>
    <row r="10824" customFormat="1" ht="11.25"/>
    <row r="10825" customFormat="1" ht="11.25"/>
    <row r="10826" customFormat="1" ht="11.25"/>
    <row r="10827" customFormat="1" ht="11.25"/>
    <row r="10828" customFormat="1" ht="11.25"/>
    <row r="10829" customFormat="1" ht="11.25"/>
    <row r="10830" customFormat="1" ht="11.25"/>
    <row r="10831" customFormat="1" ht="11.25"/>
    <row r="10832" customFormat="1" ht="11.25"/>
    <row r="10833" customFormat="1" ht="11.25"/>
    <row r="10834" customFormat="1" ht="11.25"/>
    <row r="10835" customFormat="1" ht="11.25"/>
    <row r="10836" customFormat="1" ht="11.25"/>
    <row r="10837" customFormat="1" ht="11.25"/>
    <row r="10838" customFormat="1" ht="11.25"/>
    <row r="10839" customFormat="1" ht="11.25"/>
    <row r="10840" customFormat="1" ht="11.25"/>
    <row r="10841" customFormat="1" ht="11.25"/>
    <row r="10842" customFormat="1" ht="11.25"/>
    <row r="10843" customFormat="1" ht="11.25"/>
    <row r="10844" customFormat="1" ht="11.25"/>
    <row r="10845" customFormat="1" ht="11.25"/>
    <row r="10846" customFormat="1" ht="11.25"/>
    <row r="10847" customFormat="1" ht="11.25"/>
    <row r="10848" customFormat="1" ht="11.25"/>
    <row r="10849" customFormat="1" ht="11.25"/>
    <row r="10850" customFormat="1" ht="11.25"/>
    <row r="10851" customFormat="1" ht="11.25"/>
    <row r="10852" customFormat="1" ht="11.25"/>
    <row r="10853" customFormat="1" ht="11.25"/>
    <row r="10854" customFormat="1" ht="11.25"/>
    <row r="10855" customFormat="1" ht="11.25"/>
    <row r="10856" customFormat="1" ht="11.25"/>
    <row r="10857" customFormat="1" ht="11.25"/>
    <row r="10858" customFormat="1" ht="11.25"/>
    <row r="10859" customFormat="1" ht="11.25"/>
    <row r="10860" customFormat="1" ht="11.25"/>
    <row r="10861" customFormat="1" ht="11.25"/>
    <row r="10862" customFormat="1" ht="11.25"/>
    <row r="10863" customFormat="1" ht="11.25"/>
    <row r="10864" customFormat="1" ht="11.25"/>
    <row r="10865" customFormat="1" ht="11.25"/>
    <row r="10866" customFormat="1" ht="11.25"/>
    <row r="10867" customFormat="1" ht="11.25"/>
    <row r="10868" customFormat="1" ht="11.25"/>
    <row r="10869" customFormat="1" ht="11.25"/>
    <row r="10870" customFormat="1" ht="11.25"/>
    <row r="10871" customFormat="1" ht="11.25"/>
    <row r="10872" customFormat="1" ht="11.25"/>
    <row r="10873" customFormat="1" ht="11.25"/>
    <row r="10874" customFormat="1" ht="11.25"/>
    <row r="10875" customFormat="1" ht="11.25"/>
    <row r="10876" customFormat="1" ht="11.25"/>
    <row r="10877" customFormat="1" ht="11.25"/>
    <row r="10878" customFormat="1" ht="11.25"/>
    <row r="10879" customFormat="1" ht="11.25"/>
    <row r="10880" customFormat="1" ht="11.25"/>
    <row r="10881" customFormat="1" ht="11.25"/>
    <row r="10882" customFormat="1" ht="11.25"/>
    <row r="10883" customFormat="1" ht="11.25"/>
    <row r="10884" customFormat="1" ht="11.25"/>
    <row r="10885" customFormat="1" ht="11.25"/>
    <row r="10886" customFormat="1" ht="11.25"/>
    <row r="10887" customFormat="1" ht="11.25"/>
    <row r="10888" customFormat="1" ht="11.25"/>
    <row r="10889" customFormat="1" ht="11.25"/>
    <row r="10890" customFormat="1" ht="11.25"/>
    <row r="10891" customFormat="1" ht="11.25"/>
    <row r="10892" customFormat="1" ht="11.25"/>
    <row r="10893" customFormat="1" ht="11.25"/>
    <row r="10894" customFormat="1" ht="11.25"/>
    <row r="10895" customFormat="1" ht="11.25"/>
    <row r="10896" customFormat="1" ht="11.25"/>
    <row r="10897" customFormat="1" ht="11.25"/>
    <row r="10898" customFormat="1" ht="11.25"/>
    <row r="10899" customFormat="1" ht="11.25"/>
    <row r="10900" customFormat="1" ht="11.25"/>
    <row r="10901" customFormat="1" ht="11.25"/>
    <row r="10902" customFormat="1" ht="11.25"/>
    <row r="10903" customFormat="1" ht="11.25"/>
    <row r="10904" customFormat="1" ht="11.25"/>
    <row r="10905" customFormat="1" ht="11.25"/>
    <row r="10906" customFormat="1" ht="11.25"/>
    <row r="10907" customFormat="1" ht="11.25"/>
    <row r="10908" customFormat="1" ht="11.25"/>
    <row r="10909" customFormat="1" ht="11.25"/>
    <row r="10910" customFormat="1" ht="11.25"/>
    <row r="10911" customFormat="1" ht="11.25"/>
    <row r="10912" customFormat="1" ht="11.25"/>
    <row r="10913" customFormat="1" ht="11.25"/>
    <row r="10914" customFormat="1" ht="11.25"/>
    <row r="10915" customFormat="1" ht="11.25"/>
    <row r="10916" customFormat="1" ht="11.25"/>
    <row r="10917" customFormat="1" ht="11.25"/>
    <row r="10918" customFormat="1" ht="11.25"/>
    <row r="10919" customFormat="1" ht="11.25"/>
    <row r="10920" customFormat="1" ht="11.25"/>
    <row r="10921" customFormat="1" ht="11.25"/>
    <row r="10922" customFormat="1" ht="11.25"/>
    <row r="10923" customFormat="1" ht="11.25"/>
    <row r="10924" customFormat="1" ht="11.25"/>
    <row r="10925" customFormat="1" ht="11.25"/>
    <row r="10926" customFormat="1" ht="11.25"/>
    <row r="10927" customFormat="1" ht="11.25"/>
    <row r="10928" customFormat="1" ht="11.25"/>
    <row r="10929" customFormat="1" ht="11.25"/>
    <row r="10930" customFormat="1" ht="11.25"/>
    <row r="10931" customFormat="1" ht="11.25"/>
    <row r="10932" customFormat="1" ht="11.25"/>
    <row r="10933" customFormat="1" ht="11.25"/>
    <row r="10934" customFormat="1" ht="11.25"/>
    <row r="10935" customFormat="1" ht="11.25"/>
    <row r="10936" customFormat="1" ht="11.25"/>
    <row r="10937" customFormat="1" ht="11.25"/>
    <row r="10938" customFormat="1" ht="11.25"/>
    <row r="10939" customFormat="1" ht="11.25"/>
    <row r="10940" customFormat="1" ht="11.25"/>
    <row r="10941" customFormat="1" ht="11.25"/>
    <row r="10942" customFormat="1" ht="11.25"/>
    <row r="10943" customFormat="1" ht="11.25"/>
    <row r="10944" customFormat="1" ht="11.25"/>
    <row r="10945" customFormat="1" ht="11.25"/>
    <row r="10946" customFormat="1" ht="11.25"/>
    <row r="10947" customFormat="1" ht="11.25"/>
    <row r="10948" customFormat="1" ht="11.25"/>
    <row r="10949" customFormat="1" ht="11.25"/>
    <row r="10950" customFormat="1" ht="11.25"/>
    <row r="10951" customFormat="1" ht="11.25"/>
    <row r="10952" customFormat="1" ht="11.25"/>
    <row r="10953" customFormat="1" ht="11.25"/>
    <row r="10954" customFormat="1" ht="11.25"/>
    <row r="10955" customFormat="1" ht="11.25"/>
    <row r="10956" customFormat="1" ht="11.25"/>
    <row r="10957" customFormat="1" ht="11.25"/>
    <row r="10958" customFormat="1" ht="11.25"/>
    <row r="10959" customFormat="1" ht="11.25"/>
    <row r="10960" customFormat="1" ht="11.25"/>
    <row r="10961" customFormat="1" ht="11.25"/>
    <row r="10962" customFormat="1" ht="11.25"/>
    <row r="10963" customFormat="1" ht="11.25"/>
    <row r="10964" customFormat="1" ht="11.25"/>
    <row r="10965" customFormat="1" ht="11.25"/>
    <row r="10966" customFormat="1" ht="11.25"/>
    <row r="10967" customFormat="1" ht="11.25"/>
    <row r="10968" customFormat="1" ht="11.25"/>
    <row r="10969" customFormat="1" ht="11.25"/>
    <row r="10970" customFormat="1" ht="11.25"/>
    <row r="10971" customFormat="1" ht="11.25"/>
    <row r="10972" customFormat="1" ht="11.25"/>
    <row r="10973" customFormat="1" ht="11.25"/>
    <row r="10974" customFormat="1" ht="11.25"/>
    <row r="10975" customFormat="1" ht="11.25"/>
    <row r="10976" customFormat="1" ht="11.25"/>
    <row r="10977" customFormat="1" ht="11.25"/>
    <row r="10978" customFormat="1" ht="11.25"/>
    <row r="10979" customFormat="1" ht="11.25"/>
    <row r="10980" customFormat="1" ht="11.25"/>
    <row r="10981" customFormat="1" ht="11.25"/>
    <row r="10982" customFormat="1" ht="11.25"/>
    <row r="10983" customFormat="1" ht="11.25"/>
    <row r="10984" customFormat="1" ht="11.25"/>
    <row r="10985" customFormat="1" ht="11.25"/>
    <row r="10986" customFormat="1" ht="11.25"/>
    <row r="10987" customFormat="1" ht="11.25"/>
    <row r="10988" customFormat="1" ht="11.25"/>
    <row r="10989" customFormat="1" ht="11.25"/>
    <row r="10990" customFormat="1" ht="11.25"/>
    <row r="10991" customFormat="1" ht="11.25"/>
    <row r="10992" customFormat="1" ht="11.25"/>
    <row r="10993" customFormat="1" ht="11.25"/>
    <row r="10994" customFormat="1" ht="11.25"/>
    <row r="10995" customFormat="1" ht="11.25"/>
    <row r="10996" customFormat="1" ht="11.25"/>
    <row r="10997" customFormat="1" ht="11.25"/>
    <row r="10998" customFormat="1" ht="11.25"/>
    <row r="10999" customFormat="1" ht="11.25"/>
    <row r="11000" customFormat="1" ht="11.25"/>
    <row r="11001" customFormat="1" ht="11.25"/>
    <row r="11002" customFormat="1" ht="11.25"/>
    <row r="11003" customFormat="1" ht="11.25"/>
    <row r="11004" customFormat="1" ht="11.25"/>
    <row r="11005" customFormat="1" ht="11.25"/>
    <row r="11006" customFormat="1" ht="11.25"/>
    <row r="11007" customFormat="1" ht="11.25"/>
    <row r="11008" customFormat="1" ht="11.25"/>
    <row r="11009" customFormat="1" ht="11.25"/>
    <row r="11010" customFormat="1" ht="11.25"/>
    <row r="11011" customFormat="1" ht="11.25"/>
    <row r="11012" customFormat="1" ht="11.25"/>
    <row r="11013" customFormat="1" ht="11.25"/>
    <row r="11014" customFormat="1" ht="11.25"/>
    <row r="11015" customFormat="1" ht="11.25"/>
    <row r="11016" customFormat="1" ht="11.25"/>
    <row r="11017" customFormat="1" ht="11.25"/>
    <row r="11018" customFormat="1" ht="11.25"/>
    <row r="11019" customFormat="1" ht="11.25"/>
    <row r="11020" customFormat="1" ht="11.25"/>
    <row r="11021" customFormat="1" ht="11.25"/>
    <row r="11022" customFormat="1" ht="11.25"/>
    <row r="11023" customFormat="1" ht="11.25"/>
    <row r="11024" customFormat="1" ht="11.25"/>
    <row r="11025" customFormat="1" ht="11.25"/>
    <row r="11026" customFormat="1" ht="11.25"/>
    <row r="11027" customFormat="1" ht="11.25"/>
    <row r="11028" customFormat="1" ht="11.25"/>
    <row r="11029" customFormat="1" ht="11.25"/>
    <row r="11030" customFormat="1" ht="11.25"/>
    <row r="11031" customFormat="1" ht="11.25"/>
    <row r="11032" customFormat="1" ht="11.25"/>
    <row r="11033" customFormat="1" ht="11.25"/>
    <row r="11034" customFormat="1" ht="11.25"/>
    <row r="11035" customFormat="1" ht="11.25"/>
    <row r="11036" customFormat="1" ht="11.25"/>
    <row r="11037" customFormat="1" ht="11.25"/>
    <row r="11038" customFormat="1" ht="11.25"/>
    <row r="11039" customFormat="1" ht="11.25"/>
    <row r="11040" customFormat="1" ht="11.25"/>
    <row r="11041" customFormat="1" ht="11.25"/>
    <row r="11042" customFormat="1" ht="11.25"/>
    <row r="11043" customFormat="1" ht="11.25"/>
    <row r="11044" customFormat="1" ht="11.25"/>
    <row r="11045" customFormat="1" ht="11.25"/>
    <row r="11046" customFormat="1" ht="11.25"/>
    <row r="11047" customFormat="1" ht="11.25"/>
    <row r="11048" customFormat="1" ht="11.25"/>
    <row r="11049" customFormat="1" ht="11.25"/>
    <row r="11050" customFormat="1" ht="11.25"/>
    <row r="11051" customFormat="1" ht="11.25"/>
    <row r="11052" customFormat="1" ht="11.25"/>
    <row r="11053" customFormat="1" ht="11.25"/>
    <row r="11054" customFormat="1" ht="11.25"/>
    <row r="11055" customFormat="1" ht="11.25"/>
    <row r="11056" customFormat="1" ht="11.25"/>
    <row r="11057" customFormat="1" ht="11.25"/>
    <row r="11058" customFormat="1" ht="11.25"/>
    <row r="11059" customFormat="1" ht="11.25"/>
    <row r="11060" customFormat="1" ht="11.25"/>
    <row r="11061" customFormat="1" ht="11.25"/>
    <row r="11062" customFormat="1" ht="11.25"/>
    <row r="11063" customFormat="1" ht="11.25"/>
    <row r="11064" customFormat="1" ht="11.25"/>
    <row r="11065" customFormat="1" ht="11.25"/>
    <row r="11066" customFormat="1" ht="11.25"/>
    <row r="11067" customFormat="1" ht="11.25"/>
    <row r="11068" customFormat="1" ht="11.25"/>
    <row r="11069" customFormat="1" ht="11.25"/>
    <row r="11070" customFormat="1" ht="11.25"/>
    <row r="11071" customFormat="1" ht="11.25"/>
    <row r="11072" customFormat="1" ht="11.25"/>
    <row r="11073" customFormat="1" ht="11.25"/>
    <row r="11074" customFormat="1" ht="11.25"/>
    <row r="11075" customFormat="1" ht="11.25"/>
    <row r="11076" customFormat="1" ht="11.25"/>
    <row r="11077" customFormat="1" ht="11.25"/>
    <row r="11078" customFormat="1" ht="11.25"/>
    <row r="11079" customFormat="1" ht="11.25"/>
    <row r="11080" customFormat="1" ht="11.25"/>
    <row r="11081" customFormat="1" ht="11.25"/>
    <row r="11082" customFormat="1" ht="11.25"/>
    <row r="11083" customFormat="1" ht="11.25"/>
    <row r="11084" customFormat="1" ht="11.25"/>
    <row r="11085" customFormat="1" ht="11.25"/>
    <row r="11086" customFormat="1" ht="11.25"/>
    <row r="11087" customFormat="1" ht="11.25"/>
    <row r="11088" customFormat="1" ht="11.25"/>
    <row r="11089" customFormat="1" ht="11.25"/>
    <row r="11090" customFormat="1" ht="11.25"/>
    <row r="11091" customFormat="1" ht="11.25"/>
    <row r="11092" customFormat="1" ht="11.25"/>
    <row r="11093" customFormat="1" ht="11.25"/>
    <row r="11094" customFormat="1" ht="11.25"/>
    <row r="11095" customFormat="1" ht="11.25"/>
    <row r="11096" customFormat="1" ht="11.25"/>
    <row r="11097" customFormat="1" ht="11.25"/>
    <row r="11098" customFormat="1" ht="11.25"/>
    <row r="11099" customFormat="1" ht="11.25"/>
    <row r="11100" customFormat="1" ht="11.25"/>
    <row r="11101" customFormat="1" ht="11.25"/>
    <row r="11102" customFormat="1" ht="11.25"/>
    <row r="11103" customFormat="1" ht="11.25"/>
    <row r="11104" customFormat="1" ht="11.25"/>
    <row r="11105" customFormat="1" ht="11.25"/>
    <row r="11106" customFormat="1" ht="11.25"/>
    <row r="11107" customFormat="1" ht="11.25"/>
    <row r="11108" customFormat="1" ht="11.25"/>
    <row r="11109" customFormat="1" ht="11.25"/>
    <row r="11110" customFormat="1" ht="11.25"/>
    <row r="11111" customFormat="1" ht="11.25"/>
    <row r="11112" customFormat="1" ht="11.25"/>
    <row r="11113" customFormat="1" ht="11.25"/>
    <row r="11114" customFormat="1" ht="11.25"/>
    <row r="11115" customFormat="1" ht="11.25"/>
    <row r="11116" customFormat="1" ht="11.25"/>
    <row r="11117" customFormat="1" ht="11.25"/>
    <row r="11118" customFormat="1" ht="11.25"/>
    <row r="11119" customFormat="1" ht="11.25"/>
    <row r="11120" customFormat="1" ht="11.25"/>
    <row r="11121" customFormat="1" ht="11.25"/>
    <row r="11122" customFormat="1" ht="11.25"/>
    <row r="11123" customFormat="1" ht="11.25"/>
    <row r="11124" customFormat="1" ht="11.25"/>
    <row r="11125" customFormat="1" ht="11.25"/>
    <row r="11126" customFormat="1" ht="11.25"/>
    <row r="11127" customFormat="1" ht="11.25"/>
    <row r="11128" customFormat="1" ht="11.25"/>
    <row r="11129" customFormat="1" ht="11.25"/>
    <row r="11130" customFormat="1" ht="11.25"/>
    <row r="11131" customFormat="1" ht="11.25"/>
    <row r="11132" customFormat="1" ht="11.25"/>
    <row r="11133" customFormat="1" ht="11.25"/>
    <row r="11134" customFormat="1" ht="11.25"/>
    <row r="11135" customFormat="1" ht="11.25"/>
    <row r="11136" customFormat="1" ht="11.25"/>
    <row r="11137" customFormat="1" ht="11.25"/>
    <row r="11138" customFormat="1" ht="11.25"/>
    <row r="11139" customFormat="1" ht="11.25"/>
    <row r="11140" customFormat="1" ht="11.25"/>
    <row r="11141" customFormat="1" ht="11.25"/>
    <row r="11142" customFormat="1" ht="11.25"/>
    <row r="11143" customFormat="1" ht="11.25"/>
    <row r="11144" customFormat="1" ht="11.25"/>
    <row r="11145" customFormat="1" ht="11.25"/>
    <row r="11146" customFormat="1" ht="11.25"/>
    <row r="11147" customFormat="1" ht="11.25"/>
    <row r="11148" customFormat="1" ht="11.25"/>
    <row r="11149" customFormat="1" ht="11.25"/>
    <row r="11150" customFormat="1" ht="11.25"/>
    <row r="11151" customFormat="1" ht="11.25"/>
    <row r="11152" customFormat="1" ht="11.25"/>
    <row r="11153" customFormat="1" ht="11.25"/>
    <row r="11154" customFormat="1" ht="11.25"/>
    <row r="11155" customFormat="1" ht="11.25"/>
    <row r="11156" customFormat="1" ht="11.25"/>
    <row r="11157" customFormat="1" ht="11.25"/>
    <row r="11158" customFormat="1" ht="11.25"/>
    <row r="11159" customFormat="1" ht="11.25"/>
    <row r="11160" customFormat="1" ht="11.25"/>
    <row r="11161" customFormat="1" ht="11.25"/>
    <row r="11162" customFormat="1" ht="11.25"/>
    <row r="11163" customFormat="1" ht="11.25"/>
    <row r="11164" customFormat="1" ht="11.25"/>
    <row r="11165" customFormat="1" ht="11.25"/>
    <row r="11166" customFormat="1" ht="11.25"/>
    <row r="11167" customFormat="1" ht="11.25"/>
    <row r="11168" customFormat="1" ht="11.25"/>
    <row r="11169" customFormat="1" ht="11.25"/>
    <row r="11170" customFormat="1" ht="11.25"/>
    <row r="11171" customFormat="1" ht="11.25"/>
    <row r="11172" customFormat="1" ht="11.25"/>
    <row r="11173" customFormat="1" ht="11.25"/>
    <row r="11174" customFormat="1" ht="11.25"/>
    <row r="11175" customFormat="1" ht="11.25"/>
    <row r="11176" customFormat="1" ht="11.25"/>
    <row r="11177" customFormat="1" ht="11.25"/>
    <row r="11178" customFormat="1" ht="11.25"/>
    <row r="11179" customFormat="1" ht="11.25"/>
    <row r="11180" customFormat="1" ht="11.25"/>
    <row r="11181" customFormat="1" ht="11.25"/>
    <row r="11182" customFormat="1" ht="11.25"/>
    <row r="11183" customFormat="1" ht="11.25"/>
    <row r="11184" customFormat="1" ht="11.25"/>
    <row r="11185" customFormat="1" ht="11.25"/>
    <row r="11186" customFormat="1" ht="11.25"/>
    <row r="11187" customFormat="1" ht="11.25"/>
    <row r="11188" customFormat="1" ht="11.25"/>
    <row r="11189" customFormat="1" ht="11.25"/>
    <row r="11190" customFormat="1" ht="11.25"/>
    <row r="11191" customFormat="1" ht="11.25"/>
    <row r="11192" customFormat="1" ht="11.25"/>
    <row r="11193" customFormat="1" ht="11.25"/>
    <row r="11194" customFormat="1" ht="11.25"/>
    <row r="11195" customFormat="1" ht="11.25"/>
    <row r="11196" customFormat="1" ht="11.25"/>
    <row r="11197" customFormat="1" ht="11.25"/>
    <row r="11198" customFormat="1" ht="11.25"/>
    <row r="11199" customFormat="1" ht="11.25"/>
    <row r="11200" customFormat="1" ht="11.25"/>
    <row r="11201" customFormat="1" ht="11.25"/>
    <row r="11202" customFormat="1" ht="11.25"/>
    <row r="11203" customFormat="1" ht="11.25"/>
    <row r="11204" customFormat="1" ht="11.25"/>
    <row r="11205" customFormat="1" ht="11.25"/>
    <row r="11206" customFormat="1" ht="11.25"/>
    <row r="11207" customFormat="1" ht="11.25"/>
    <row r="11208" customFormat="1" ht="11.25"/>
    <row r="11209" customFormat="1" ht="11.25"/>
    <row r="11210" customFormat="1" ht="11.25"/>
    <row r="11211" customFormat="1" ht="11.25"/>
    <row r="11212" customFormat="1" ht="11.25"/>
    <row r="11213" customFormat="1" ht="11.25"/>
    <row r="11214" customFormat="1" ht="11.25"/>
    <row r="11215" customFormat="1" ht="11.25"/>
    <row r="11216" customFormat="1" ht="11.25"/>
    <row r="11217" customFormat="1" ht="11.25"/>
    <row r="11218" customFormat="1" ht="11.25"/>
    <row r="11219" customFormat="1" ht="11.25"/>
    <row r="11220" customFormat="1" ht="11.25"/>
    <row r="11221" customFormat="1" ht="11.25"/>
    <row r="11222" customFormat="1" ht="11.25"/>
    <row r="11223" customFormat="1" ht="11.25"/>
    <row r="11224" customFormat="1" ht="11.25"/>
    <row r="11225" customFormat="1" ht="11.25"/>
    <row r="11226" customFormat="1" ht="11.25"/>
    <row r="11227" customFormat="1" ht="11.25"/>
    <row r="11228" customFormat="1" ht="11.25"/>
    <row r="11229" customFormat="1" ht="11.25"/>
    <row r="11230" customFormat="1" ht="11.25"/>
    <row r="11231" customFormat="1" ht="11.25"/>
    <row r="11232" customFormat="1" ht="11.25"/>
    <row r="11233" customFormat="1" ht="11.25"/>
    <row r="11234" customFormat="1" ht="11.25"/>
    <row r="11235" customFormat="1" ht="11.25"/>
    <row r="11236" customFormat="1" ht="11.25"/>
    <row r="11237" customFormat="1" ht="11.25"/>
    <row r="11238" customFormat="1" ht="11.25"/>
    <row r="11239" customFormat="1" ht="11.25"/>
    <row r="11240" customFormat="1" ht="11.25"/>
    <row r="11241" customFormat="1" ht="11.25"/>
    <row r="11242" customFormat="1" ht="11.25"/>
    <row r="11243" customFormat="1" ht="11.25"/>
    <row r="11244" customFormat="1" ht="11.25"/>
    <row r="11245" customFormat="1" ht="11.25"/>
    <row r="11246" customFormat="1" ht="11.25"/>
    <row r="11247" customFormat="1" ht="11.25"/>
    <row r="11248" customFormat="1" ht="11.25"/>
    <row r="11249" customFormat="1" ht="11.25"/>
    <row r="11250" customFormat="1" ht="11.25"/>
    <row r="11251" customFormat="1" ht="11.25"/>
    <row r="11252" customFormat="1" ht="11.25"/>
    <row r="11253" customFormat="1" ht="11.25"/>
    <row r="11254" customFormat="1" ht="11.25"/>
    <row r="11255" customFormat="1" ht="11.25"/>
    <row r="11256" customFormat="1" ht="11.25"/>
    <row r="11257" customFormat="1" ht="11.25"/>
    <row r="11258" customFormat="1" ht="11.25"/>
    <row r="11259" customFormat="1" ht="11.25"/>
    <row r="11260" customFormat="1" ht="11.25"/>
    <row r="11261" customFormat="1" ht="11.25"/>
    <row r="11262" customFormat="1" ht="11.25"/>
    <row r="11263" customFormat="1" ht="11.25"/>
    <row r="11264" customFormat="1" ht="11.25"/>
    <row r="11265" customFormat="1" ht="11.25"/>
    <row r="11266" customFormat="1" ht="11.25"/>
    <row r="11267" customFormat="1" ht="11.25"/>
    <row r="11268" customFormat="1" ht="11.25"/>
    <row r="11269" customFormat="1" ht="11.25"/>
    <row r="11270" customFormat="1" ht="11.25"/>
    <row r="11271" customFormat="1" ht="11.25"/>
    <row r="11272" customFormat="1" ht="11.25"/>
    <row r="11273" customFormat="1" ht="11.25"/>
    <row r="11274" customFormat="1" ht="11.25"/>
    <row r="11275" customFormat="1" ht="11.25"/>
    <row r="11276" customFormat="1" ht="11.25"/>
    <row r="11277" customFormat="1" ht="11.25"/>
    <row r="11278" customFormat="1" ht="11.25"/>
    <row r="11279" customFormat="1" ht="11.25"/>
    <row r="11280" customFormat="1" ht="11.25"/>
    <row r="11281" customFormat="1" ht="11.25"/>
    <row r="11282" customFormat="1" ht="11.25"/>
    <row r="11283" customFormat="1" ht="11.25"/>
    <row r="11284" customFormat="1" ht="11.25"/>
    <row r="11285" customFormat="1" ht="11.25"/>
    <row r="11286" customFormat="1" ht="11.25"/>
    <row r="11287" customFormat="1" ht="11.25"/>
    <row r="11288" customFormat="1" ht="11.25"/>
    <row r="11289" customFormat="1" ht="11.25"/>
    <row r="11290" customFormat="1" ht="11.25"/>
    <row r="11291" customFormat="1" ht="11.25"/>
    <row r="11292" customFormat="1" ht="11.25"/>
    <row r="11293" customFormat="1" ht="11.25"/>
    <row r="11294" customFormat="1" ht="11.25"/>
    <row r="11295" customFormat="1" ht="11.25"/>
    <row r="11296" customFormat="1" ht="11.25"/>
    <row r="11297" customFormat="1" ht="11.25"/>
    <row r="11298" customFormat="1" ht="11.25"/>
    <row r="11299" customFormat="1" ht="11.25"/>
    <row r="11300" customFormat="1" ht="11.25"/>
    <row r="11301" customFormat="1" ht="11.25"/>
    <row r="11302" customFormat="1" ht="11.25"/>
    <row r="11303" customFormat="1" ht="11.25"/>
    <row r="11304" customFormat="1" ht="11.25"/>
    <row r="11305" customFormat="1" ht="11.25"/>
    <row r="11306" customFormat="1" ht="11.25"/>
    <row r="11307" customFormat="1" ht="11.25"/>
    <row r="11308" customFormat="1" ht="11.25"/>
    <row r="11309" customFormat="1" ht="11.25"/>
    <row r="11310" customFormat="1" ht="11.25"/>
    <row r="11311" customFormat="1" ht="11.25"/>
    <row r="11312" customFormat="1" ht="11.25"/>
    <row r="11313" customFormat="1" ht="11.25"/>
    <row r="11314" customFormat="1" ht="11.25"/>
    <row r="11315" customFormat="1" ht="11.25"/>
    <row r="11316" customFormat="1" ht="11.25"/>
    <row r="11317" customFormat="1" ht="11.25"/>
    <row r="11318" customFormat="1" ht="11.25"/>
    <row r="11319" customFormat="1" ht="11.25"/>
    <row r="11320" customFormat="1" ht="11.25"/>
    <row r="11321" customFormat="1" ht="11.25"/>
    <row r="11322" customFormat="1" ht="11.25"/>
    <row r="11323" customFormat="1" ht="11.25"/>
    <row r="11324" customFormat="1" ht="11.25"/>
    <row r="11325" customFormat="1" ht="11.25"/>
    <row r="11326" customFormat="1" ht="11.25"/>
    <row r="11327" customFormat="1" ht="11.25"/>
    <row r="11328" customFormat="1" ht="11.25"/>
    <row r="11329" customFormat="1" ht="11.25"/>
    <row r="11330" customFormat="1" ht="11.25"/>
    <row r="11331" customFormat="1" ht="11.25"/>
    <row r="11332" customFormat="1" ht="11.25"/>
    <row r="11333" customFormat="1" ht="11.25"/>
    <row r="11334" customFormat="1" ht="11.25"/>
    <row r="11335" customFormat="1" ht="11.25"/>
    <row r="11336" customFormat="1" ht="11.25"/>
    <row r="11337" customFormat="1" ht="11.25"/>
    <row r="11338" customFormat="1" ht="11.25"/>
    <row r="11339" customFormat="1" ht="11.25"/>
    <row r="11340" customFormat="1" ht="11.25"/>
    <row r="11341" customFormat="1" ht="11.25"/>
    <row r="11342" customFormat="1" ht="11.25"/>
    <row r="11343" customFormat="1" ht="11.25"/>
    <row r="11344" customFormat="1" ht="11.25"/>
    <row r="11345" customFormat="1" ht="11.25"/>
    <row r="11346" customFormat="1" ht="11.25"/>
    <row r="11347" customFormat="1" ht="11.25"/>
    <row r="11348" customFormat="1" ht="11.25"/>
    <row r="11349" customFormat="1" ht="11.25"/>
    <row r="11350" customFormat="1" ht="11.25"/>
    <row r="11351" customFormat="1" ht="11.25"/>
    <row r="11352" customFormat="1" ht="11.25"/>
    <row r="11353" customFormat="1" ht="11.25"/>
    <row r="11354" customFormat="1" ht="11.25"/>
    <row r="11355" customFormat="1" ht="11.25"/>
    <row r="11356" customFormat="1" ht="11.25"/>
    <row r="11357" customFormat="1" ht="11.25"/>
    <row r="11358" customFormat="1" ht="11.25"/>
    <row r="11359" customFormat="1" ht="11.25"/>
    <row r="11360" customFormat="1" ht="11.25"/>
    <row r="11361" customFormat="1" ht="11.25"/>
    <row r="11362" customFormat="1" ht="11.25"/>
    <row r="11363" customFormat="1" ht="11.25"/>
    <row r="11364" customFormat="1" ht="11.25"/>
    <row r="11365" customFormat="1" ht="11.25"/>
    <row r="11366" customFormat="1" ht="11.25"/>
    <row r="11367" customFormat="1" ht="11.25"/>
    <row r="11368" customFormat="1" ht="11.25"/>
    <row r="11369" customFormat="1" ht="11.25"/>
    <row r="11370" customFormat="1" ht="11.25"/>
    <row r="11371" customFormat="1" ht="11.25"/>
    <row r="11372" customFormat="1" ht="11.25"/>
    <row r="11373" customFormat="1" ht="11.25"/>
    <row r="11374" customFormat="1" ht="11.25"/>
    <row r="11375" customFormat="1" ht="11.25"/>
    <row r="11376" customFormat="1" ht="11.25"/>
    <row r="11377" customFormat="1" ht="11.25"/>
    <row r="11378" customFormat="1" ht="11.25"/>
    <row r="11379" customFormat="1" ht="11.25"/>
    <row r="11380" customFormat="1" ht="11.25"/>
    <row r="11381" customFormat="1" ht="11.25"/>
    <row r="11382" customFormat="1" ht="11.25"/>
    <row r="11383" customFormat="1" ht="11.25"/>
    <row r="11384" customFormat="1" ht="11.25"/>
    <row r="11385" customFormat="1" ht="11.25"/>
    <row r="11386" customFormat="1" ht="11.25"/>
    <row r="11387" customFormat="1" ht="11.25"/>
    <row r="11388" customFormat="1" ht="11.25"/>
    <row r="11389" customFormat="1" ht="11.25"/>
    <row r="11390" customFormat="1" ht="11.25"/>
    <row r="11391" customFormat="1" ht="11.25"/>
    <row r="11392" customFormat="1" ht="11.25"/>
    <row r="11393" customFormat="1" ht="11.25"/>
    <row r="11394" customFormat="1" ht="11.25"/>
    <row r="11395" customFormat="1" ht="11.25"/>
    <row r="11396" customFormat="1" ht="11.25"/>
    <row r="11397" customFormat="1" ht="11.25"/>
    <row r="11398" customFormat="1" ht="11.25"/>
    <row r="11399" customFormat="1" ht="11.25"/>
    <row r="11400" customFormat="1" ht="11.25"/>
    <row r="11401" customFormat="1" ht="11.25"/>
    <row r="11402" customFormat="1" ht="11.25"/>
    <row r="11403" customFormat="1" ht="11.25"/>
    <row r="11404" customFormat="1" ht="11.25"/>
    <row r="11405" customFormat="1" ht="11.25"/>
    <row r="11406" customFormat="1" ht="11.25"/>
    <row r="11407" customFormat="1" ht="11.25"/>
    <row r="11408" customFormat="1" ht="11.25"/>
    <row r="11409" customFormat="1" ht="11.25"/>
    <row r="11410" customFormat="1" ht="11.25"/>
    <row r="11411" customFormat="1" ht="11.25"/>
    <row r="11412" customFormat="1" ht="11.25"/>
    <row r="11413" customFormat="1" ht="11.25"/>
    <row r="11414" customFormat="1" ht="11.25"/>
    <row r="11415" customFormat="1" ht="11.25"/>
    <row r="11416" customFormat="1" ht="11.25"/>
    <row r="11417" customFormat="1" ht="11.25"/>
    <row r="11418" customFormat="1" ht="11.25"/>
    <row r="11419" customFormat="1" ht="11.25"/>
    <row r="11420" customFormat="1" ht="11.25"/>
    <row r="11421" customFormat="1" ht="11.25"/>
    <row r="11422" customFormat="1" ht="11.25"/>
    <row r="11423" customFormat="1" ht="11.25"/>
    <row r="11424" customFormat="1" ht="11.25"/>
    <row r="11425" customFormat="1" ht="11.25"/>
    <row r="11426" customFormat="1" ht="11.25"/>
    <row r="11427" customFormat="1" ht="11.25"/>
    <row r="11428" customFormat="1" ht="11.25"/>
    <row r="11429" customFormat="1" ht="11.25"/>
    <row r="11430" customFormat="1" ht="11.25"/>
    <row r="11431" customFormat="1" ht="11.25"/>
    <row r="11432" customFormat="1" ht="11.25"/>
    <row r="11433" customFormat="1" ht="11.25"/>
    <row r="11434" customFormat="1" ht="11.25"/>
    <row r="11435" customFormat="1" ht="11.25"/>
    <row r="11436" customFormat="1" ht="11.25"/>
    <row r="11437" customFormat="1" ht="11.25"/>
    <row r="11438" customFormat="1" ht="11.25"/>
    <row r="11439" customFormat="1" ht="11.25"/>
    <row r="11440" customFormat="1" ht="11.25"/>
    <row r="11441" customFormat="1" ht="11.25"/>
    <row r="11442" customFormat="1" ht="11.25"/>
    <row r="11443" customFormat="1" ht="11.25"/>
    <row r="11444" customFormat="1" ht="11.25"/>
    <row r="11445" customFormat="1" ht="11.25"/>
    <row r="11446" customFormat="1" ht="11.25"/>
    <row r="11447" customFormat="1" ht="11.25"/>
    <row r="11448" customFormat="1" ht="11.25"/>
    <row r="11449" customFormat="1" ht="11.25"/>
    <row r="11450" customFormat="1" ht="11.25"/>
    <row r="11451" customFormat="1" ht="11.25"/>
    <row r="11452" customFormat="1" ht="11.25"/>
    <row r="11453" customFormat="1" ht="11.25"/>
    <row r="11454" customFormat="1" ht="11.25"/>
    <row r="11455" customFormat="1" ht="11.25"/>
    <row r="11456" customFormat="1" ht="11.25"/>
    <row r="11457" customFormat="1" ht="11.25"/>
    <row r="11458" customFormat="1" ht="11.25"/>
    <row r="11459" customFormat="1" ht="11.25"/>
    <row r="11460" customFormat="1" ht="11.25"/>
    <row r="11461" customFormat="1" ht="11.25"/>
    <row r="11462" customFormat="1" ht="11.25"/>
    <row r="11463" customFormat="1" ht="11.25"/>
    <row r="11464" customFormat="1" ht="11.25"/>
    <row r="11465" customFormat="1" ht="11.25"/>
    <row r="11466" customFormat="1" ht="11.25"/>
    <row r="11467" customFormat="1" ht="11.25"/>
    <row r="11468" customFormat="1" ht="11.25"/>
    <row r="11469" customFormat="1" ht="11.25"/>
    <row r="11470" customFormat="1" ht="11.25"/>
    <row r="11471" customFormat="1" ht="11.25"/>
    <row r="11472" customFormat="1" ht="11.25"/>
    <row r="11473" customFormat="1" ht="11.25"/>
    <row r="11474" customFormat="1" ht="11.25"/>
    <row r="11475" customFormat="1" ht="11.25"/>
    <row r="11476" customFormat="1" ht="11.25"/>
    <row r="11477" customFormat="1" ht="11.25"/>
    <row r="11478" customFormat="1" ht="11.25"/>
    <row r="11479" customFormat="1" ht="11.25"/>
    <row r="11480" customFormat="1" ht="11.25"/>
    <row r="11481" customFormat="1" ht="11.25"/>
    <row r="11482" customFormat="1" ht="11.25"/>
    <row r="11483" customFormat="1" ht="11.25"/>
    <row r="11484" customFormat="1" ht="11.25"/>
    <row r="11485" customFormat="1" ht="11.25"/>
    <row r="11486" customFormat="1" ht="11.25"/>
    <row r="11487" customFormat="1" ht="11.25"/>
    <row r="11488" customFormat="1" ht="11.25"/>
    <row r="11489" customFormat="1" ht="11.25"/>
    <row r="11490" customFormat="1" ht="11.25"/>
    <row r="11491" customFormat="1" ht="11.25"/>
    <row r="11492" customFormat="1" ht="11.25"/>
    <row r="11493" customFormat="1" ht="11.25"/>
    <row r="11494" customFormat="1" ht="11.25"/>
    <row r="11495" customFormat="1" ht="11.25"/>
    <row r="11496" customFormat="1" ht="11.25"/>
    <row r="11497" customFormat="1" ht="11.25"/>
    <row r="11498" customFormat="1" ht="11.25"/>
    <row r="11499" customFormat="1" ht="11.25"/>
    <row r="11500" customFormat="1" ht="11.25"/>
    <row r="11501" customFormat="1" ht="11.25"/>
    <row r="11502" customFormat="1" ht="11.25"/>
    <row r="11503" customFormat="1" ht="11.25"/>
    <row r="11504" customFormat="1" ht="11.25"/>
    <row r="11505" customFormat="1" ht="11.25"/>
    <row r="11506" customFormat="1" ht="11.25"/>
    <row r="11507" customFormat="1" ht="11.25"/>
    <row r="11508" customFormat="1" ht="11.25"/>
    <row r="11509" customFormat="1" ht="11.25"/>
    <row r="11510" customFormat="1" ht="11.25"/>
    <row r="11511" customFormat="1" ht="11.25"/>
    <row r="11512" customFormat="1" ht="11.25"/>
    <row r="11513" customFormat="1" ht="11.25"/>
    <row r="11514" customFormat="1" ht="11.25"/>
    <row r="11515" customFormat="1" ht="11.25"/>
    <row r="11516" customFormat="1" ht="11.25"/>
    <row r="11517" customFormat="1" ht="11.25"/>
    <row r="11518" customFormat="1" ht="11.25"/>
    <row r="11519" customFormat="1" ht="11.25"/>
    <row r="11520" customFormat="1" ht="11.25"/>
    <row r="11521" customFormat="1" ht="11.25"/>
    <row r="11522" customFormat="1" ht="11.25"/>
    <row r="11523" customFormat="1" ht="11.25"/>
    <row r="11524" customFormat="1" ht="11.25"/>
    <row r="11525" customFormat="1" ht="11.25"/>
    <row r="11526" customFormat="1" ht="11.25"/>
    <row r="11527" customFormat="1" ht="11.25"/>
    <row r="11528" customFormat="1" ht="11.25"/>
    <row r="11529" customFormat="1" ht="11.25"/>
    <row r="11530" customFormat="1" ht="11.25"/>
    <row r="11531" customFormat="1" ht="11.25"/>
    <row r="11532" customFormat="1" ht="11.25"/>
    <row r="11533" customFormat="1" ht="11.25"/>
    <row r="11534" customFormat="1" ht="11.25"/>
    <row r="11535" customFormat="1" ht="11.25"/>
    <row r="11536" customFormat="1" ht="11.25"/>
    <row r="11537" customFormat="1" ht="11.25"/>
    <row r="11538" customFormat="1" ht="11.25"/>
    <row r="11539" customFormat="1" ht="11.25"/>
    <row r="11540" customFormat="1" ht="11.25"/>
    <row r="11541" customFormat="1" ht="11.25"/>
    <row r="11542" customFormat="1" ht="11.25"/>
    <row r="11543" customFormat="1" ht="11.25"/>
    <row r="11544" customFormat="1" ht="11.25"/>
    <row r="11545" customFormat="1" ht="11.25"/>
    <row r="11546" customFormat="1" ht="11.25"/>
    <row r="11547" customFormat="1" ht="11.25"/>
    <row r="11548" customFormat="1" ht="11.25"/>
    <row r="11549" customFormat="1" ht="11.25"/>
    <row r="11550" customFormat="1" ht="11.25"/>
    <row r="11551" customFormat="1" ht="11.25"/>
    <row r="11552" customFormat="1" ht="11.25"/>
    <row r="11553" customFormat="1" ht="11.25"/>
    <row r="11554" customFormat="1" ht="11.25"/>
    <row r="11555" customFormat="1" ht="11.25"/>
    <row r="11556" customFormat="1" ht="11.25"/>
    <row r="11557" customFormat="1" ht="11.25"/>
    <row r="11558" customFormat="1" ht="11.25"/>
    <row r="11559" customFormat="1" ht="11.25"/>
    <row r="11560" customFormat="1" ht="11.25"/>
    <row r="11561" customFormat="1" ht="11.25"/>
    <row r="11562" customFormat="1" ht="11.25"/>
    <row r="11563" customFormat="1" ht="11.25"/>
    <row r="11564" customFormat="1" ht="11.25"/>
    <row r="11565" customFormat="1" ht="11.25"/>
    <row r="11566" customFormat="1" ht="11.25"/>
    <row r="11567" customFormat="1" ht="11.25"/>
    <row r="11568" customFormat="1" ht="11.25"/>
    <row r="11569" customFormat="1" ht="11.25"/>
    <row r="11570" customFormat="1" ht="11.25"/>
    <row r="11571" customFormat="1" ht="11.25"/>
    <row r="11572" customFormat="1" ht="11.25"/>
    <row r="11573" customFormat="1" ht="11.25"/>
    <row r="11574" customFormat="1" ht="11.25"/>
    <row r="11575" customFormat="1" ht="11.25"/>
    <row r="11576" customFormat="1" ht="11.25"/>
    <row r="11577" customFormat="1" ht="11.25"/>
    <row r="11578" customFormat="1" ht="11.25"/>
    <row r="11579" customFormat="1" ht="11.25"/>
    <row r="11580" customFormat="1" ht="11.25"/>
    <row r="11581" customFormat="1" ht="11.25"/>
    <row r="11582" customFormat="1" ht="11.25"/>
    <row r="11583" customFormat="1" ht="11.25"/>
    <row r="11584" customFormat="1" ht="11.25"/>
    <row r="11585" customFormat="1" ht="11.25"/>
    <row r="11586" customFormat="1" ht="11.25"/>
    <row r="11587" customFormat="1" ht="11.25"/>
    <row r="11588" customFormat="1" ht="11.25"/>
    <row r="11589" customFormat="1" ht="11.25"/>
    <row r="11590" customFormat="1" ht="11.25"/>
    <row r="11591" customFormat="1" ht="11.25"/>
    <row r="11592" customFormat="1" ht="11.25"/>
    <row r="11593" customFormat="1" ht="11.25"/>
    <row r="11594" customFormat="1" ht="11.25"/>
    <row r="11595" customFormat="1" ht="11.25"/>
    <row r="11596" customFormat="1" ht="11.25"/>
    <row r="11597" customFormat="1" ht="11.25"/>
    <row r="11598" customFormat="1" ht="11.25"/>
    <row r="11599" customFormat="1" ht="11.25"/>
    <row r="11600" customFormat="1" ht="11.25"/>
    <row r="11601" customFormat="1" ht="11.25"/>
    <row r="11602" customFormat="1" ht="11.25"/>
    <row r="11603" customFormat="1" ht="11.25"/>
    <row r="11604" customFormat="1" ht="11.25"/>
    <row r="11605" customFormat="1" ht="11.25"/>
    <row r="11606" customFormat="1" ht="11.25"/>
    <row r="11607" customFormat="1" ht="11.25"/>
    <row r="11608" customFormat="1" ht="11.25"/>
    <row r="11609" customFormat="1" ht="11.25"/>
    <row r="11610" customFormat="1" ht="11.25"/>
    <row r="11611" customFormat="1" ht="11.25"/>
    <row r="11612" customFormat="1" ht="11.25"/>
    <row r="11613" customFormat="1" ht="11.25"/>
    <row r="11614" customFormat="1" ht="11.25"/>
    <row r="11615" customFormat="1" ht="11.25"/>
    <row r="11616" customFormat="1" ht="11.25"/>
    <row r="11617" customFormat="1" ht="11.25"/>
    <row r="11618" customFormat="1" ht="11.25"/>
    <row r="11619" customFormat="1" ht="11.25"/>
    <row r="11620" customFormat="1" ht="11.25"/>
    <row r="11621" customFormat="1" ht="11.25"/>
    <row r="11622" customFormat="1" ht="11.25"/>
    <row r="11623" customFormat="1" ht="11.25"/>
    <row r="11624" customFormat="1" ht="11.25"/>
    <row r="11625" customFormat="1" ht="11.25"/>
    <row r="11626" customFormat="1" ht="11.25"/>
    <row r="11627" customFormat="1" ht="11.25"/>
    <row r="11628" customFormat="1" ht="11.25"/>
    <row r="11629" customFormat="1" ht="11.25"/>
    <row r="11630" customFormat="1" ht="11.25"/>
    <row r="11631" customFormat="1" ht="11.25"/>
    <row r="11632" customFormat="1" ht="11.25"/>
    <row r="11633" customFormat="1" ht="11.25"/>
    <row r="11634" customFormat="1" ht="11.25"/>
    <row r="11635" customFormat="1" ht="11.25"/>
    <row r="11636" customFormat="1" ht="11.25"/>
    <row r="11637" customFormat="1" ht="11.25"/>
    <row r="11638" customFormat="1" ht="11.25"/>
    <row r="11639" customFormat="1" ht="11.25"/>
    <row r="11640" customFormat="1" ht="11.25"/>
    <row r="11641" customFormat="1" ht="11.25"/>
    <row r="11642" customFormat="1" ht="11.25"/>
    <row r="11643" customFormat="1" ht="11.25"/>
    <row r="11644" customFormat="1" ht="11.25"/>
    <row r="11645" customFormat="1" ht="11.25"/>
    <row r="11646" customFormat="1" ht="11.25"/>
    <row r="11647" customFormat="1" ht="11.25"/>
    <row r="11648" customFormat="1" ht="11.25"/>
    <row r="11649" customFormat="1" ht="11.25"/>
    <row r="11650" customFormat="1" ht="11.25"/>
    <row r="11651" customFormat="1" ht="11.25"/>
    <row r="11652" customFormat="1" ht="11.25"/>
    <row r="11653" customFormat="1" ht="11.25"/>
    <row r="11654" customFormat="1" ht="11.25"/>
    <row r="11655" customFormat="1" ht="11.25"/>
    <row r="11656" customFormat="1" ht="11.25"/>
    <row r="11657" customFormat="1" ht="11.25"/>
    <row r="11658" customFormat="1" ht="11.25"/>
    <row r="11659" customFormat="1" ht="11.25"/>
    <row r="11660" customFormat="1" ht="11.25"/>
    <row r="11661" customFormat="1" ht="11.25"/>
    <row r="11662" customFormat="1" ht="11.25"/>
    <row r="11663" customFormat="1" ht="11.25"/>
    <row r="11664" customFormat="1" ht="11.25"/>
    <row r="11665" customFormat="1" ht="11.25"/>
    <row r="11666" customFormat="1" ht="11.25"/>
    <row r="11667" customFormat="1" ht="11.25"/>
    <row r="11668" customFormat="1" ht="11.25"/>
    <row r="11669" customFormat="1" ht="11.25"/>
    <row r="11670" customFormat="1" ht="11.25"/>
    <row r="11671" customFormat="1" ht="11.25"/>
    <row r="11672" customFormat="1" ht="11.25"/>
    <row r="11673" customFormat="1" ht="11.25"/>
    <row r="11674" customFormat="1" ht="11.25"/>
    <row r="11675" customFormat="1" ht="11.25"/>
    <row r="11676" customFormat="1" ht="11.25"/>
    <row r="11677" customFormat="1" ht="11.25"/>
    <row r="11678" customFormat="1" ht="11.25"/>
    <row r="11679" customFormat="1" ht="11.25"/>
    <row r="11680" customFormat="1" ht="11.25"/>
    <row r="11681" customFormat="1" ht="11.25"/>
    <row r="11682" customFormat="1" ht="11.25"/>
    <row r="11683" customFormat="1" ht="11.25"/>
    <row r="11684" customFormat="1" ht="11.25"/>
    <row r="11685" customFormat="1" ht="11.25"/>
    <row r="11686" customFormat="1" ht="11.25"/>
    <row r="11687" customFormat="1" ht="11.25"/>
    <row r="11688" customFormat="1" ht="11.25"/>
    <row r="11689" customFormat="1" ht="11.25"/>
    <row r="11690" customFormat="1" ht="11.25"/>
    <row r="11691" customFormat="1" ht="11.25"/>
    <row r="11692" customFormat="1" ht="11.25"/>
    <row r="11693" customFormat="1" ht="11.25"/>
    <row r="11694" customFormat="1" ht="11.25"/>
    <row r="11695" customFormat="1" ht="11.25"/>
    <row r="11696" customFormat="1" ht="11.25"/>
    <row r="11697" customFormat="1" ht="11.25"/>
    <row r="11698" customFormat="1" ht="11.25"/>
    <row r="11699" customFormat="1" ht="11.25"/>
    <row r="11700" customFormat="1" ht="11.25"/>
    <row r="11701" customFormat="1" ht="11.25"/>
    <row r="11702" customFormat="1" ht="11.25"/>
    <row r="11703" customFormat="1" ht="11.25"/>
    <row r="11704" customFormat="1" ht="11.25"/>
    <row r="11705" customFormat="1" ht="11.25"/>
    <row r="11706" customFormat="1" ht="11.25"/>
    <row r="11707" customFormat="1" ht="11.25"/>
    <row r="11708" customFormat="1" ht="11.25"/>
    <row r="11709" customFormat="1" ht="11.25"/>
    <row r="11710" customFormat="1" ht="11.25"/>
    <row r="11711" customFormat="1" ht="11.25"/>
    <row r="11712" customFormat="1" ht="11.25"/>
    <row r="11713" customFormat="1" ht="11.25"/>
    <row r="11714" customFormat="1" ht="11.25"/>
    <row r="11715" customFormat="1" ht="11.25"/>
    <row r="11716" customFormat="1" ht="11.25"/>
    <row r="11717" customFormat="1" ht="11.25"/>
    <row r="11718" customFormat="1" ht="11.25"/>
    <row r="11719" customFormat="1" ht="11.25"/>
    <row r="11720" customFormat="1" ht="11.25"/>
    <row r="11721" customFormat="1" ht="11.25"/>
    <row r="11722" customFormat="1" ht="11.25"/>
    <row r="11723" customFormat="1" ht="11.25"/>
    <row r="11724" customFormat="1" ht="11.25"/>
    <row r="11725" customFormat="1" ht="11.25"/>
    <row r="11726" customFormat="1" ht="11.25"/>
    <row r="11727" customFormat="1" ht="11.25"/>
    <row r="11728" customFormat="1" ht="11.25"/>
    <row r="11729" customFormat="1" ht="11.25"/>
    <row r="11730" customFormat="1" ht="11.25"/>
    <row r="11731" customFormat="1" ht="11.25"/>
    <row r="11732" customFormat="1" ht="11.25"/>
    <row r="11733" customFormat="1" ht="11.25"/>
    <row r="11734" customFormat="1" ht="11.25"/>
    <row r="11735" customFormat="1" ht="11.25"/>
    <row r="11736" customFormat="1" ht="11.25"/>
    <row r="11737" customFormat="1" ht="11.25"/>
    <row r="11738" customFormat="1" ht="11.25"/>
    <row r="11739" customFormat="1" ht="11.25"/>
    <row r="11740" customFormat="1" ht="11.25"/>
    <row r="11741" customFormat="1" ht="11.25"/>
    <row r="11742" customFormat="1" ht="11.25"/>
    <row r="11743" customFormat="1" ht="11.25"/>
    <row r="11744" customFormat="1" ht="11.25"/>
    <row r="11745" customFormat="1" ht="11.25"/>
    <row r="11746" customFormat="1" ht="11.25"/>
    <row r="11747" customFormat="1" ht="11.25"/>
    <row r="11748" customFormat="1" ht="11.25"/>
    <row r="11749" customFormat="1" ht="11.25"/>
    <row r="11750" customFormat="1" ht="11.25"/>
    <row r="11751" customFormat="1" ht="11.25"/>
    <row r="11752" customFormat="1" ht="11.25"/>
    <row r="11753" customFormat="1" ht="11.25"/>
    <row r="11754" customFormat="1" ht="11.25"/>
    <row r="11755" customFormat="1" ht="11.25"/>
    <row r="11756" customFormat="1" ht="11.25"/>
    <row r="11757" customFormat="1" ht="11.25"/>
    <row r="11758" customFormat="1" ht="11.25"/>
    <row r="11759" customFormat="1" ht="11.25"/>
    <row r="11760" customFormat="1" ht="11.25"/>
    <row r="11761" customFormat="1" ht="11.25"/>
    <row r="11762" customFormat="1" ht="11.25"/>
    <row r="11763" customFormat="1" ht="11.25"/>
    <row r="11764" customFormat="1" ht="11.25"/>
    <row r="11765" customFormat="1" ht="11.25"/>
    <row r="11766" customFormat="1" ht="11.25"/>
    <row r="11767" customFormat="1" ht="11.25"/>
    <row r="11768" customFormat="1" ht="11.25"/>
    <row r="11769" customFormat="1" ht="11.25"/>
    <row r="11770" customFormat="1" ht="11.25"/>
    <row r="11771" customFormat="1" ht="11.25"/>
    <row r="11772" customFormat="1" ht="11.25"/>
    <row r="11773" customFormat="1" ht="11.25"/>
    <row r="11774" customFormat="1" ht="11.25"/>
    <row r="11775" customFormat="1" ht="11.25"/>
    <row r="11776" customFormat="1" ht="11.25"/>
    <row r="11777" customFormat="1" ht="11.25"/>
    <row r="11778" customFormat="1" ht="11.25"/>
    <row r="11779" customFormat="1" ht="11.25"/>
    <row r="11780" customFormat="1" ht="11.25"/>
    <row r="11781" customFormat="1" ht="11.25"/>
    <row r="11782" customFormat="1" ht="11.25"/>
    <row r="11783" customFormat="1" ht="11.25"/>
    <row r="11784" customFormat="1" ht="11.25"/>
    <row r="11785" customFormat="1" ht="11.25"/>
    <row r="11786" customFormat="1" ht="11.25"/>
    <row r="11787" customFormat="1" ht="11.25"/>
    <row r="11788" customFormat="1" ht="11.25"/>
    <row r="11789" customFormat="1" ht="11.25"/>
    <row r="11790" customFormat="1" ht="11.25"/>
    <row r="11791" customFormat="1" ht="11.25"/>
    <row r="11792" customFormat="1" ht="11.25"/>
    <row r="11793" customFormat="1" ht="11.25"/>
    <row r="11794" customFormat="1" ht="11.25"/>
    <row r="11795" customFormat="1" ht="11.25"/>
    <row r="11796" customFormat="1" ht="11.25"/>
    <row r="11797" customFormat="1" ht="11.25"/>
    <row r="11798" customFormat="1" ht="11.25"/>
    <row r="11799" customFormat="1" ht="11.25"/>
    <row r="11800" customFormat="1" ht="11.25"/>
    <row r="11801" customFormat="1" ht="11.25"/>
    <row r="11802" customFormat="1" ht="11.25"/>
    <row r="11803" customFormat="1" ht="11.25"/>
    <row r="11804" customFormat="1" ht="11.25"/>
    <row r="11805" customFormat="1" ht="11.25"/>
    <row r="11806" customFormat="1" ht="11.25"/>
    <row r="11807" customFormat="1" ht="11.25"/>
    <row r="11808" customFormat="1" ht="11.25"/>
    <row r="11809" customFormat="1" ht="11.25"/>
    <row r="11810" customFormat="1" ht="11.25"/>
    <row r="11811" customFormat="1" ht="11.25"/>
    <row r="11812" customFormat="1" ht="11.25"/>
    <row r="11813" customFormat="1" ht="11.25"/>
    <row r="11814" customFormat="1" ht="11.25"/>
    <row r="11815" customFormat="1" ht="11.25"/>
    <row r="11816" customFormat="1" ht="11.25"/>
    <row r="11817" customFormat="1" ht="11.25"/>
    <row r="11818" customFormat="1" ht="11.25"/>
    <row r="11819" customFormat="1" ht="11.25"/>
    <row r="11820" customFormat="1" ht="11.25"/>
    <row r="11821" customFormat="1" ht="11.25"/>
    <row r="11822" customFormat="1" ht="11.25"/>
    <row r="11823" customFormat="1" ht="11.25"/>
    <row r="11824" customFormat="1" ht="11.25"/>
    <row r="11825" customFormat="1" ht="11.25"/>
    <row r="11826" customFormat="1" ht="11.25"/>
    <row r="11827" customFormat="1" ht="11.25"/>
    <row r="11828" customFormat="1" ht="11.25"/>
    <row r="11829" customFormat="1" ht="11.25"/>
    <row r="11830" customFormat="1" ht="11.25"/>
    <row r="11831" customFormat="1" ht="11.25"/>
    <row r="11832" customFormat="1" ht="11.25"/>
    <row r="11833" customFormat="1" ht="11.25"/>
    <row r="11834" customFormat="1" ht="11.25"/>
    <row r="11835" customFormat="1" ht="11.25"/>
    <row r="11836" customFormat="1" ht="11.25"/>
    <row r="11837" customFormat="1" ht="11.25"/>
    <row r="11838" customFormat="1" ht="11.25"/>
    <row r="11839" customFormat="1" ht="11.25"/>
    <row r="11840" customFormat="1" ht="11.25"/>
    <row r="11841" customFormat="1" ht="11.25"/>
    <row r="11842" customFormat="1" ht="11.25"/>
    <row r="11843" customFormat="1" ht="11.25"/>
    <row r="11844" customFormat="1" ht="11.25"/>
    <row r="11845" customFormat="1" ht="11.25"/>
    <row r="11846" customFormat="1" ht="11.25"/>
    <row r="11847" customFormat="1" ht="11.25"/>
    <row r="11848" customFormat="1" ht="11.25"/>
    <row r="11849" customFormat="1" ht="11.25"/>
    <row r="11850" customFormat="1" ht="11.25"/>
    <row r="11851" customFormat="1" ht="11.25"/>
    <row r="11852" customFormat="1" ht="11.25"/>
    <row r="11853" customFormat="1" ht="11.25"/>
    <row r="11854" customFormat="1" ht="11.25"/>
    <row r="11855" customFormat="1" ht="11.25"/>
    <row r="11856" customFormat="1" ht="11.25"/>
    <row r="11857" customFormat="1" ht="11.25"/>
    <row r="11858" customFormat="1" ht="11.25"/>
    <row r="11859" customFormat="1" ht="11.25"/>
    <row r="11860" customFormat="1" ht="11.25"/>
    <row r="11861" customFormat="1" ht="11.25"/>
    <row r="11862" customFormat="1" ht="11.25"/>
    <row r="11863" customFormat="1" ht="11.25"/>
    <row r="11864" customFormat="1" ht="11.25"/>
    <row r="11865" customFormat="1" ht="11.25"/>
    <row r="11866" customFormat="1" ht="11.25"/>
    <row r="11867" customFormat="1" ht="11.25"/>
    <row r="11868" customFormat="1" ht="11.25"/>
    <row r="11869" customFormat="1" ht="11.25"/>
    <row r="11870" customFormat="1" ht="11.25"/>
    <row r="11871" customFormat="1" ht="11.25"/>
    <row r="11872" customFormat="1" ht="11.25"/>
    <row r="11873" customFormat="1" ht="11.25"/>
    <row r="11874" customFormat="1" ht="11.25"/>
    <row r="11875" customFormat="1" ht="11.25"/>
    <row r="11876" customFormat="1" ht="11.25"/>
    <row r="11877" customFormat="1" ht="11.25"/>
    <row r="11878" customFormat="1" ht="11.25"/>
    <row r="11879" customFormat="1" ht="11.25"/>
    <row r="11880" customFormat="1" ht="11.25"/>
    <row r="11881" customFormat="1" ht="11.25"/>
    <row r="11882" customFormat="1" ht="11.25"/>
    <row r="11883" customFormat="1" ht="11.25"/>
    <row r="11884" customFormat="1" ht="11.25"/>
    <row r="11885" customFormat="1" ht="11.25"/>
    <row r="11886" customFormat="1" ht="11.25"/>
    <row r="11887" customFormat="1" ht="11.25"/>
    <row r="11888" customFormat="1" ht="11.25"/>
    <row r="11889" customFormat="1" ht="11.25"/>
    <row r="11890" customFormat="1" ht="11.25"/>
    <row r="11891" customFormat="1" ht="11.25"/>
    <row r="11892" customFormat="1" ht="11.25"/>
    <row r="11893" customFormat="1" ht="11.25"/>
    <row r="11894" customFormat="1" ht="11.25"/>
    <row r="11895" customFormat="1" ht="11.25"/>
    <row r="11896" customFormat="1" ht="11.25"/>
    <row r="11897" customFormat="1" ht="11.25"/>
    <row r="11898" customFormat="1" ht="11.25"/>
    <row r="11899" customFormat="1" ht="11.25"/>
    <row r="11900" customFormat="1" ht="11.25"/>
    <row r="11901" customFormat="1" ht="11.25"/>
    <row r="11902" customFormat="1" ht="11.25"/>
    <row r="11903" customFormat="1" ht="11.25"/>
    <row r="11904" customFormat="1" ht="11.25"/>
    <row r="11905" customFormat="1" ht="11.25"/>
    <row r="11906" customFormat="1" ht="11.25"/>
    <row r="11907" customFormat="1" ht="11.25"/>
    <row r="11908" customFormat="1" ht="11.25"/>
    <row r="11909" customFormat="1" ht="11.25"/>
    <row r="11910" customFormat="1" ht="11.25"/>
    <row r="11911" customFormat="1" ht="11.25"/>
    <row r="11912" customFormat="1" ht="11.25"/>
    <row r="11913" customFormat="1" ht="11.25"/>
    <row r="11914" customFormat="1" ht="11.25"/>
    <row r="11915" customFormat="1" ht="11.25"/>
    <row r="11916" customFormat="1" ht="11.25"/>
    <row r="11917" customFormat="1" ht="11.25"/>
    <row r="11918" customFormat="1" ht="11.25"/>
    <row r="11919" customFormat="1" ht="11.25"/>
    <row r="11920" customFormat="1" ht="11.25"/>
    <row r="11921" customFormat="1" ht="11.25"/>
    <row r="11922" customFormat="1" ht="11.25"/>
    <row r="11923" customFormat="1" ht="11.25"/>
    <row r="11924" customFormat="1" ht="11.25"/>
    <row r="11925" customFormat="1" ht="11.25"/>
    <row r="11926" customFormat="1" ht="11.25"/>
    <row r="11927" customFormat="1" ht="11.25"/>
    <row r="11928" customFormat="1" ht="11.25"/>
    <row r="11929" customFormat="1" ht="11.25"/>
    <row r="11930" customFormat="1" ht="11.25"/>
    <row r="11931" customFormat="1" ht="11.25"/>
    <row r="11932" customFormat="1" ht="11.25"/>
    <row r="11933" customFormat="1" ht="11.25"/>
    <row r="11934" customFormat="1" ht="11.25"/>
    <row r="11935" customFormat="1" ht="11.25"/>
    <row r="11936" customFormat="1" ht="11.25"/>
    <row r="11937" customFormat="1" ht="11.25"/>
    <row r="11938" customFormat="1" ht="11.25"/>
    <row r="11939" customFormat="1" ht="11.25"/>
    <row r="11940" customFormat="1" ht="11.25"/>
    <row r="11941" customFormat="1" ht="11.25"/>
    <row r="11942" customFormat="1" ht="11.25"/>
    <row r="11943" customFormat="1" ht="11.25"/>
    <row r="11944" customFormat="1" ht="11.25"/>
    <row r="11945" customFormat="1" ht="11.25"/>
    <row r="11946" customFormat="1" ht="11.25"/>
    <row r="11947" customFormat="1" ht="11.25"/>
    <row r="11948" customFormat="1" ht="11.25"/>
    <row r="11949" customFormat="1" ht="11.25"/>
    <row r="11950" customFormat="1" ht="11.25"/>
    <row r="11951" customFormat="1" ht="11.25"/>
    <row r="11952" customFormat="1" ht="11.25"/>
    <row r="11953" customFormat="1" ht="11.25"/>
    <row r="11954" customFormat="1" ht="11.25"/>
    <row r="11955" customFormat="1" ht="11.25"/>
    <row r="11956" customFormat="1" ht="11.25"/>
    <row r="11957" customFormat="1" ht="11.25"/>
    <row r="11958" customFormat="1" ht="11.25"/>
    <row r="11959" customFormat="1" ht="11.25"/>
    <row r="11960" customFormat="1" ht="11.25"/>
    <row r="11961" customFormat="1" ht="11.25"/>
    <row r="11962" customFormat="1" ht="11.25"/>
    <row r="11963" customFormat="1" ht="11.25"/>
    <row r="11964" customFormat="1" ht="11.25"/>
    <row r="11965" customFormat="1" ht="11.25"/>
    <row r="11966" customFormat="1" ht="11.25"/>
    <row r="11967" customFormat="1" ht="11.25"/>
    <row r="11968" customFormat="1" ht="11.25"/>
    <row r="11969" customFormat="1" ht="11.25"/>
    <row r="11970" customFormat="1" ht="11.25"/>
    <row r="11971" customFormat="1" ht="11.25"/>
    <row r="11972" customFormat="1" ht="11.25"/>
    <row r="11973" customFormat="1" ht="11.25"/>
    <row r="11974" customFormat="1" ht="11.25"/>
    <row r="11975" customFormat="1" ht="11.25"/>
    <row r="11976" customFormat="1" ht="11.25"/>
    <row r="11977" customFormat="1" ht="11.25"/>
    <row r="11978" customFormat="1" ht="11.25"/>
    <row r="11979" customFormat="1" ht="11.25"/>
    <row r="11980" customFormat="1" ht="11.25"/>
    <row r="11981" customFormat="1" ht="11.25"/>
    <row r="11982" customFormat="1" ht="11.25"/>
    <row r="11983" customFormat="1" ht="11.25"/>
    <row r="11984" customFormat="1" ht="11.25"/>
    <row r="11985" customFormat="1" ht="11.25"/>
    <row r="11986" customFormat="1" ht="11.25"/>
    <row r="11987" customFormat="1" ht="11.25"/>
    <row r="11988" customFormat="1" ht="11.25"/>
    <row r="11989" customFormat="1" ht="11.25"/>
    <row r="11990" customFormat="1" ht="11.25"/>
    <row r="11991" customFormat="1" ht="11.25"/>
    <row r="11992" customFormat="1" ht="11.25"/>
    <row r="11993" customFormat="1" ht="11.25"/>
    <row r="11994" customFormat="1" ht="11.25"/>
    <row r="11995" customFormat="1" ht="11.25"/>
    <row r="11996" customFormat="1" ht="11.25"/>
    <row r="11997" customFormat="1" ht="11.25"/>
    <row r="11998" customFormat="1" ht="11.25"/>
    <row r="11999" customFormat="1" ht="11.25"/>
    <row r="12000" customFormat="1" ht="11.25"/>
    <row r="12001" customFormat="1" ht="11.25"/>
    <row r="12002" customFormat="1" ht="11.25"/>
    <row r="12003" customFormat="1" ht="11.25"/>
    <row r="12004" customFormat="1" ht="11.25"/>
    <row r="12005" customFormat="1" ht="11.25"/>
    <row r="12006" customFormat="1" ht="11.25"/>
    <row r="12007" customFormat="1" ht="11.25"/>
    <row r="12008" customFormat="1" ht="11.25"/>
    <row r="12009" customFormat="1" ht="11.25"/>
    <row r="12010" customFormat="1" ht="11.25"/>
    <row r="12011" customFormat="1" ht="11.25"/>
    <row r="12012" customFormat="1" ht="11.25"/>
    <row r="12013" customFormat="1" ht="11.25"/>
    <row r="12014" customFormat="1" ht="11.25"/>
    <row r="12015" customFormat="1" ht="11.25"/>
    <row r="12016" customFormat="1" ht="11.25"/>
    <row r="12017" customFormat="1" ht="11.25"/>
    <row r="12018" customFormat="1" ht="11.25"/>
    <row r="12019" customFormat="1" ht="11.25"/>
    <row r="12020" customFormat="1" ht="11.25"/>
    <row r="12021" customFormat="1" ht="11.25"/>
    <row r="12022" customFormat="1" ht="11.25"/>
    <row r="12023" customFormat="1" ht="11.25"/>
    <row r="12024" customFormat="1" ht="11.25"/>
    <row r="12025" customFormat="1" ht="11.25"/>
    <row r="12026" customFormat="1" ht="11.25"/>
    <row r="12027" customFormat="1" ht="11.25"/>
    <row r="12028" customFormat="1" ht="11.25"/>
    <row r="12029" customFormat="1" ht="11.25"/>
    <row r="12030" customFormat="1" ht="11.25"/>
    <row r="12031" customFormat="1" ht="11.25"/>
    <row r="12032" customFormat="1" ht="11.25"/>
    <row r="12033" customFormat="1" ht="11.25"/>
    <row r="12034" customFormat="1" ht="11.25"/>
    <row r="12035" customFormat="1" ht="11.25"/>
    <row r="12036" customFormat="1" ht="11.25"/>
    <row r="12037" customFormat="1" ht="11.25"/>
    <row r="12038" customFormat="1" ht="11.25"/>
    <row r="12039" customFormat="1" ht="11.25"/>
    <row r="12040" customFormat="1" ht="11.25"/>
    <row r="12041" customFormat="1" ht="11.25"/>
    <row r="12042" customFormat="1" ht="11.25"/>
    <row r="12043" customFormat="1" ht="11.25"/>
    <row r="12044" customFormat="1" ht="11.25"/>
    <row r="12045" customFormat="1" ht="11.25"/>
    <row r="12046" customFormat="1" ht="11.25"/>
    <row r="12047" customFormat="1" ht="11.25"/>
    <row r="12048" customFormat="1" ht="11.25"/>
    <row r="12049" customFormat="1" ht="11.25"/>
    <row r="12050" customFormat="1" ht="11.25"/>
    <row r="12051" customFormat="1" ht="11.25"/>
    <row r="12052" customFormat="1" ht="11.25"/>
    <row r="12053" customFormat="1" ht="11.25"/>
    <row r="12054" customFormat="1" ht="11.25"/>
    <row r="12055" customFormat="1" ht="11.25"/>
    <row r="12056" customFormat="1" ht="11.25"/>
    <row r="12057" customFormat="1" ht="11.25"/>
    <row r="12058" customFormat="1" ht="11.25"/>
    <row r="12059" customFormat="1" ht="11.25"/>
    <row r="12060" customFormat="1" ht="11.25"/>
    <row r="12061" customFormat="1" ht="11.25"/>
    <row r="12062" customFormat="1" ht="11.25"/>
    <row r="12063" customFormat="1" ht="11.25"/>
    <row r="12064" customFormat="1" ht="11.25"/>
    <row r="12065" customFormat="1" ht="11.25"/>
    <row r="12066" customFormat="1" ht="11.25"/>
    <row r="12067" customFormat="1" ht="11.25"/>
    <row r="12068" customFormat="1" ht="11.25"/>
    <row r="12069" customFormat="1" ht="11.25"/>
    <row r="12070" customFormat="1" ht="11.25"/>
    <row r="12071" customFormat="1" ht="11.25"/>
    <row r="12072" customFormat="1" ht="11.25"/>
    <row r="12073" customFormat="1" ht="11.25"/>
    <row r="12074" customFormat="1" ht="11.25"/>
    <row r="12075" customFormat="1" ht="11.25"/>
    <row r="12076" customFormat="1" ht="11.25"/>
    <row r="12077" customFormat="1" ht="11.25"/>
    <row r="12078" customFormat="1" ht="11.25"/>
    <row r="12079" customFormat="1" ht="11.25"/>
    <row r="12080" customFormat="1" ht="11.25"/>
    <row r="12081" customFormat="1" ht="11.25"/>
    <row r="12082" customFormat="1" ht="11.25"/>
    <row r="12083" customFormat="1" ht="11.25"/>
    <row r="12084" customFormat="1" ht="11.25"/>
    <row r="12085" customFormat="1" ht="11.25"/>
    <row r="12086" customFormat="1" ht="11.25"/>
    <row r="12087" customFormat="1" ht="11.25"/>
    <row r="12088" customFormat="1" ht="11.25"/>
    <row r="12089" customFormat="1" ht="11.25"/>
    <row r="12090" customFormat="1" ht="11.25"/>
    <row r="12091" customFormat="1" ht="11.25"/>
    <row r="12092" customFormat="1" ht="11.25"/>
    <row r="12093" customFormat="1" ht="11.25"/>
    <row r="12094" customFormat="1" ht="11.25"/>
    <row r="12095" customFormat="1" ht="11.25"/>
    <row r="12096" customFormat="1" ht="11.25"/>
    <row r="12097" customFormat="1" ht="11.25"/>
    <row r="12098" customFormat="1" ht="11.25"/>
    <row r="12099" customFormat="1" ht="11.25"/>
    <row r="12100" customFormat="1" ht="11.25"/>
    <row r="12101" customFormat="1" ht="11.25"/>
    <row r="12102" customFormat="1" ht="11.25"/>
    <row r="12103" customFormat="1" ht="11.25"/>
    <row r="12104" customFormat="1" ht="11.25"/>
    <row r="12105" customFormat="1" ht="11.25"/>
    <row r="12106" customFormat="1" ht="11.25"/>
    <row r="12107" customFormat="1" ht="11.25"/>
    <row r="12108" customFormat="1" ht="11.25"/>
    <row r="12109" customFormat="1" ht="11.25"/>
    <row r="12110" customFormat="1" ht="11.25"/>
    <row r="12111" customFormat="1" ht="11.25"/>
    <row r="12112" customFormat="1" ht="11.25"/>
    <row r="12113" customFormat="1" ht="11.25"/>
    <row r="12114" customFormat="1" ht="11.25"/>
    <row r="12115" customFormat="1" ht="11.25"/>
    <row r="12116" customFormat="1" ht="11.25"/>
    <row r="12117" customFormat="1" ht="11.25"/>
    <row r="12118" customFormat="1" ht="11.25"/>
    <row r="12119" customFormat="1" ht="11.25"/>
    <row r="12120" customFormat="1" ht="11.25"/>
    <row r="12121" customFormat="1" ht="11.25"/>
    <row r="12122" customFormat="1" ht="11.25"/>
    <row r="12123" customFormat="1" ht="11.25"/>
    <row r="12124" customFormat="1" ht="11.25"/>
    <row r="12125" customFormat="1" ht="11.25"/>
    <row r="12126" customFormat="1" ht="11.25"/>
    <row r="12127" customFormat="1" ht="11.25"/>
    <row r="12128" customFormat="1" ht="11.25"/>
    <row r="12129" customFormat="1" ht="11.25"/>
    <row r="12130" customFormat="1" ht="11.25"/>
    <row r="12131" customFormat="1" ht="11.25"/>
    <row r="12132" customFormat="1" ht="11.25"/>
    <row r="12133" customFormat="1" ht="11.25"/>
    <row r="12134" customFormat="1" ht="11.25"/>
    <row r="12135" customFormat="1" ht="11.25"/>
    <row r="12136" customFormat="1" ht="11.25"/>
    <row r="12137" customFormat="1" ht="11.25"/>
    <row r="12138" customFormat="1" ht="11.25"/>
    <row r="12139" customFormat="1" ht="11.25"/>
    <row r="12140" customFormat="1" ht="11.25"/>
    <row r="12141" customFormat="1" ht="11.25"/>
    <row r="12142" customFormat="1" ht="11.25"/>
    <row r="12143" customFormat="1" ht="11.25"/>
    <row r="12144" customFormat="1" ht="11.25"/>
    <row r="12145" customFormat="1" ht="11.25"/>
    <row r="12146" customFormat="1" ht="11.25"/>
    <row r="12147" customFormat="1" ht="11.25"/>
    <row r="12148" customFormat="1" ht="11.25"/>
    <row r="12149" customFormat="1" ht="11.25"/>
    <row r="12150" customFormat="1" ht="11.25"/>
    <row r="12151" customFormat="1" ht="11.25"/>
    <row r="12152" customFormat="1" ht="11.25"/>
    <row r="12153" customFormat="1" ht="11.25"/>
    <row r="12154" customFormat="1" ht="11.25"/>
    <row r="12155" customFormat="1" ht="11.25"/>
    <row r="12156" customFormat="1" ht="11.25"/>
    <row r="12157" customFormat="1" ht="11.25"/>
    <row r="12158" customFormat="1" ht="11.25"/>
    <row r="12159" customFormat="1" ht="11.25"/>
    <row r="12160" customFormat="1" ht="11.25"/>
    <row r="12161" customFormat="1" ht="11.25"/>
    <row r="12162" customFormat="1" ht="11.25"/>
    <row r="12163" customFormat="1" ht="11.25"/>
    <row r="12164" customFormat="1" ht="11.25"/>
    <row r="12165" customFormat="1" ht="11.25"/>
    <row r="12166" customFormat="1" ht="11.25"/>
    <row r="12167" customFormat="1" ht="11.25"/>
    <row r="12168" customFormat="1" ht="11.25"/>
    <row r="12169" customFormat="1" ht="11.25"/>
    <row r="12170" customFormat="1" ht="11.25"/>
    <row r="12171" customFormat="1" ht="11.25"/>
    <row r="12172" customFormat="1" ht="11.25"/>
    <row r="12173" customFormat="1" ht="11.25"/>
    <row r="12174" customFormat="1" ht="11.25"/>
    <row r="12175" customFormat="1" ht="11.25"/>
    <row r="12176" customFormat="1" ht="11.25"/>
    <row r="12177" customFormat="1" ht="11.25"/>
    <row r="12178" customFormat="1" ht="11.25"/>
    <row r="12179" customFormat="1" ht="11.25"/>
    <row r="12180" customFormat="1" ht="11.25"/>
    <row r="12181" customFormat="1" ht="11.25"/>
    <row r="12182" customFormat="1" ht="11.25"/>
    <row r="12183" customFormat="1" ht="11.25"/>
    <row r="12184" customFormat="1" ht="11.25"/>
    <row r="12185" customFormat="1" ht="11.25"/>
    <row r="12186" customFormat="1" ht="11.25"/>
    <row r="12187" customFormat="1" ht="11.25"/>
    <row r="12188" customFormat="1" ht="11.25"/>
    <row r="12189" customFormat="1" ht="11.25"/>
    <row r="12190" customFormat="1" ht="11.25"/>
    <row r="12191" customFormat="1" ht="11.25"/>
    <row r="12192" customFormat="1" ht="11.25"/>
    <row r="12193" customFormat="1" ht="11.25"/>
    <row r="12194" customFormat="1" ht="11.25"/>
    <row r="12195" customFormat="1" ht="11.25"/>
    <row r="12196" customFormat="1" ht="11.25"/>
    <row r="12197" customFormat="1" ht="11.25"/>
    <row r="12198" customFormat="1" ht="11.25"/>
    <row r="12199" customFormat="1" ht="11.25"/>
    <row r="12200" customFormat="1" ht="11.25"/>
    <row r="12201" customFormat="1" ht="11.25"/>
    <row r="12202" customFormat="1" ht="11.25"/>
    <row r="12203" customFormat="1" ht="11.25"/>
    <row r="12204" customFormat="1" ht="11.25"/>
    <row r="12205" customFormat="1" ht="11.25"/>
    <row r="12206" customFormat="1" ht="11.25"/>
    <row r="12207" customFormat="1" ht="11.25"/>
    <row r="12208" customFormat="1" ht="11.25"/>
    <row r="12209" customFormat="1" ht="11.25"/>
    <row r="12210" customFormat="1" ht="11.25"/>
    <row r="12211" customFormat="1" ht="11.25"/>
    <row r="12212" customFormat="1" ht="11.25"/>
    <row r="12213" customFormat="1" ht="11.25"/>
    <row r="12214" customFormat="1" ht="11.25"/>
    <row r="12215" customFormat="1" ht="11.25"/>
    <row r="12216" customFormat="1" ht="11.25"/>
    <row r="12217" customFormat="1" ht="11.25"/>
    <row r="12218" customFormat="1" ht="11.25"/>
    <row r="12219" customFormat="1" ht="11.25"/>
    <row r="12220" customFormat="1" ht="11.25"/>
    <row r="12221" customFormat="1" ht="11.25"/>
    <row r="12222" customFormat="1" ht="11.25"/>
    <row r="12223" customFormat="1" ht="11.25"/>
    <row r="12224" customFormat="1" ht="11.25"/>
    <row r="12225" customFormat="1" ht="11.25"/>
    <row r="12226" customFormat="1" ht="11.25"/>
    <row r="12227" customFormat="1" ht="11.25"/>
    <row r="12228" customFormat="1" ht="11.25"/>
    <row r="12229" customFormat="1" ht="11.25"/>
    <row r="12230" customFormat="1" ht="11.25"/>
    <row r="12231" customFormat="1" ht="11.25"/>
    <row r="12232" customFormat="1" ht="11.25"/>
    <row r="12233" customFormat="1" ht="11.25"/>
    <row r="12234" customFormat="1" ht="11.25"/>
    <row r="12235" customFormat="1" ht="11.25"/>
    <row r="12236" customFormat="1" ht="11.25"/>
    <row r="12237" customFormat="1" ht="11.25"/>
    <row r="12238" customFormat="1" ht="11.25"/>
    <row r="12239" customFormat="1" ht="11.25"/>
    <row r="12240" customFormat="1" ht="11.25"/>
    <row r="12241" customFormat="1" ht="11.25"/>
    <row r="12242" customFormat="1" ht="11.25"/>
    <row r="12243" customFormat="1" ht="11.25"/>
    <row r="12244" customFormat="1" ht="11.25"/>
    <row r="12245" customFormat="1" ht="11.25"/>
    <row r="12246" customFormat="1" ht="11.25"/>
    <row r="12247" customFormat="1" ht="11.25"/>
    <row r="12248" customFormat="1" ht="11.25"/>
    <row r="12249" customFormat="1" ht="11.25"/>
    <row r="12250" customFormat="1" ht="11.25"/>
    <row r="12251" customFormat="1" ht="11.25"/>
    <row r="12252" customFormat="1" ht="11.25"/>
    <row r="12253" customFormat="1" ht="11.25"/>
    <row r="12254" customFormat="1" ht="11.25"/>
    <row r="12255" customFormat="1" ht="11.25"/>
    <row r="12256" customFormat="1" ht="11.25"/>
    <row r="12257" customFormat="1" ht="11.25"/>
    <row r="12258" customFormat="1" ht="11.25"/>
    <row r="12259" customFormat="1" ht="11.25"/>
    <row r="12260" customFormat="1" ht="11.25"/>
    <row r="12261" customFormat="1" ht="11.25"/>
    <row r="12262" customFormat="1" ht="11.25"/>
    <row r="12263" customFormat="1" ht="11.25"/>
    <row r="12264" customFormat="1" ht="11.25"/>
    <row r="12265" customFormat="1" ht="11.25"/>
    <row r="12266" customFormat="1" ht="11.25"/>
    <row r="12267" customFormat="1" ht="11.25"/>
    <row r="12268" customFormat="1" ht="11.25"/>
    <row r="12269" customFormat="1" ht="11.25"/>
    <row r="12270" customFormat="1" ht="11.25"/>
    <row r="12271" customFormat="1" ht="11.25"/>
    <row r="12272" customFormat="1" ht="11.25"/>
    <row r="12273" customFormat="1" ht="11.25"/>
    <row r="12274" customFormat="1" ht="11.25"/>
    <row r="12275" customFormat="1" ht="11.25"/>
    <row r="12276" customFormat="1" ht="11.25"/>
    <row r="12277" customFormat="1" ht="11.25"/>
    <row r="12278" customFormat="1" ht="11.25"/>
    <row r="12279" customFormat="1" ht="11.25"/>
    <row r="12280" customFormat="1" ht="11.25"/>
    <row r="12281" customFormat="1" ht="11.25"/>
    <row r="12282" customFormat="1" ht="11.25"/>
    <row r="12283" customFormat="1" ht="11.25"/>
    <row r="12284" customFormat="1" ht="11.25"/>
    <row r="12285" customFormat="1" ht="11.25"/>
    <row r="12286" customFormat="1" ht="11.25"/>
    <row r="12287" customFormat="1" ht="11.25"/>
    <row r="12288" customFormat="1" ht="11.25"/>
    <row r="12289" customFormat="1" ht="11.25"/>
    <row r="12290" customFormat="1" ht="11.25"/>
    <row r="12291" customFormat="1" ht="11.25"/>
    <row r="12292" customFormat="1" ht="11.25"/>
    <row r="12293" customFormat="1" ht="11.25"/>
    <row r="12294" customFormat="1" ht="11.25"/>
    <row r="12295" customFormat="1" ht="11.25"/>
    <row r="12296" customFormat="1" ht="11.25"/>
    <row r="12297" customFormat="1" ht="11.25"/>
    <row r="12298" customFormat="1" ht="11.25"/>
    <row r="12299" customFormat="1" ht="11.25"/>
    <row r="12300" customFormat="1" ht="11.25"/>
    <row r="12301" customFormat="1" ht="11.25"/>
    <row r="12302" customFormat="1" ht="11.25"/>
    <row r="12303" customFormat="1" ht="11.25"/>
    <row r="12304" customFormat="1" ht="11.25"/>
    <row r="12305" customFormat="1" ht="11.25"/>
    <row r="12306" customFormat="1" ht="11.25"/>
    <row r="12307" customFormat="1" ht="11.25"/>
    <row r="12308" customFormat="1" ht="11.25"/>
    <row r="12309" customFormat="1" ht="11.25"/>
    <row r="12310" customFormat="1" ht="11.25"/>
    <row r="12311" customFormat="1" ht="11.25"/>
    <row r="12312" customFormat="1" ht="11.25"/>
    <row r="12313" customFormat="1" ht="11.25"/>
    <row r="12314" customFormat="1" ht="11.25"/>
    <row r="12315" customFormat="1" ht="11.25"/>
    <row r="12316" customFormat="1" ht="11.25"/>
    <row r="12317" customFormat="1" ht="11.25"/>
    <row r="12318" customFormat="1" ht="11.25"/>
    <row r="12319" customFormat="1" ht="11.25"/>
    <row r="12320" customFormat="1" ht="11.25"/>
    <row r="12321" customFormat="1" ht="11.25"/>
    <row r="12322" customFormat="1" ht="11.25"/>
    <row r="12323" customFormat="1" ht="11.25"/>
    <row r="12324" customFormat="1" ht="11.25"/>
    <row r="12325" customFormat="1" ht="11.25"/>
    <row r="12326" customFormat="1" ht="11.25"/>
    <row r="12327" customFormat="1" ht="11.25"/>
    <row r="12328" customFormat="1" ht="11.25"/>
    <row r="12329" customFormat="1" ht="11.25"/>
    <row r="12330" customFormat="1" ht="11.25"/>
    <row r="12331" customFormat="1" ht="11.25"/>
    <row r="12332" customFormat="1" ht="11.25"/>
    <row r="12333" customFormat="1" ht="11.25"/>
    <row r="12334" customFormat="1" ht="11.25"/>
    <row r="12335" customFormat="1" ht="11.25"/>
    <row r="12336" customFormat="1" ht="11.25"/>
    <row r="12337" customFormat="1" ht="11.25"/>
    <row r="12338" customFormat="1" ht="11.25"/>
    <row r="12339" customFormat="1" ht="11.25"/>
    <row r="12340" customFormat="1" ht="11.25"/>
    <row r="12341" customFormat="1" ht="11.25"/>
    <row r="12342" customFormat="1" ht="11.25"/>
    <row r="12343" customFormat="1" ht="11.25"/>
    <row r="12344" customFormat="1" ht="11.25"/>
    <row r="12345" customFormat="1" ht="11.25"/>
    <row r="12346" customFormat="1" ht="11.25"/>
    <row r="12347" customFormat="1" ht="11.25"/>
    <row r="12348" customFormat="1" ht="11.25"/>
    <row r="12349" customFormat="1" ht="11.25"/>
    <row r="12350" customFormat="1" ht="11.25"/>
    <row r="12351" customFormat="1" ht="11.25"/>
    <row r="12352" customFormat="1" ht="11.25"/>
    <row r="12353" customFormat="1" ht="11.25"/>
    <row r="12354" customFormat="1" ht="11.25"/>
    <row r="12355" customFormat="1" ht="11.25"/>
    <row r="12356" customFormat="1" ht="11.25"/>
    <row r="12357" customFormat="1" ht="11.25"/>
    <row r="12358" customFormat="1" ht="11.25"/>
    <row r="12359" customFormat="1" ht="11.25"/>
    <row r="12360" customFormat="1" ht="11.25"/>
    <row r="12361" customFormat="1" ht="11.25"/>
    <row r="12362" customFormat="1" ht="11.25"/>
    <row r="12363" customFormat="1" ht="11.25"/>
    <row r="12364" customFormat="1" ht="11.25"/>
    <row r="12365" customFormat="1" ht="11.25"/>
    <row r="12366" customFormat="1" ht="11.25"/>
    <row r="12367" customFormat="1" ht="11.25"/>
    <row r="12368" customFormat="1" ht="11.25"/>
    <row r="12369" customFormat="1" ht="11.25"/>
    <row r="12370" customFormat="1" ht="11.25"/>
    <row r="12371" customFormat="1" ht="11.25"/>
    <row r="12372" customFormat="1" ht="11.25"/>
    <row r="12373" customFormat="1" ht="11.25"/>
    <row r="12374" customFormat="1" ht="11.25"/>
    <row r="12375" customFormat="1" ht="11.25"/>
    <row r="12376" customFormat="1" ht="11.25"/>
    <row r="12377" customFormat="1" ht="11.25"/>
    <row r="12378" customFormat="1" ht="11.25"/>
    <row r="12379" customFormat="1" ht="11.25"/>
    <row r="12380" customFormat="1" ht="11.25"/>
    <row r="12381" customFormat="1" ht="11.25"/>
    <row r="12382" customFormat="1" ht="11.25"/>
    <row r="12383" customFormat="1" ht="11.25"/>
    <row r="12384" customFormat="1" ht="11.25"/>
    <row r="12385" customFormat="1" ht="11.25"/>
    <row r="12386" customFormat="1" ht="11.25"/>
    <row r="12387" customFormat="1" ht="11.25"/>
    <row r="12388" customFormat="1" ht="11.25"/>
    <row r="12389" customFormat="1" ht="11.25"/>
    <row r="12390" customFormat="1" ht="11.25"/>
    <row r="12391" customFormat="1" ht="11.25"/>
    <row r="12392" customFormat="1" ht="11.25"/>
    <row r="12393" customFormat="1" ht="11.25"/>
    <row r="12394" customFormat="1" ht="11.25"/>
    <row r="12395" customFormat="1" ht="11.25"/>
    <row r="12396" customFormat="1" ht="11.25"/>
    <row r="12397" customFormat="1" ht="11.25"/>
    <row r="12398" customFormat="1" ht="11.25"/>
    <row r="12399" customFormat="1" ht="11.25"/>
    <row r="12400" customFormat="1" ht="11.25"/>
    <row r="12401" customFormat="1" ht="11.25"/>
    <row r="12402" customFormat="1" ht="11.25"/>
    <row r="12403" customFormat="1" ht="11.25"/>
    <row r="12404" customFormat="1" ht="11.25"/>
    <row r="12405" customFormat="1" ht="11.25"/>
    <row r="12406" customFormat="1" ht="11.25"/>
    <row r="12407" customFormat="1" ht="11.25"/>
    <row r="12408" customFormat="1" ht="11.25"/>
    <row r="12409" customFormat="1" ht="11.25"/>
    <row r="12410" customFormat="1" ht="11.25"/>
    <row r="12411" customFormat="1" ht="11.25"/>
    <row r="12412" customFormat="1" ht="11.25"/>
    <row r="12413" customFormat="1" ht="11.25"/>
    <row r="12414" customFormat="1" ht="11.25"/>
    <row r="12415" customFormat="1" ht="11.25"/>
    <row r="12416" customFormat="1" ht="11.25"/>
    <row r="12417" customFormat="1" ht="11.25"/>
    <row r="12418" customFormat="1" ht="11.25"/>
    <row r="12419" customFormat="1" ht="11.25"/>
    <row r="12420" customFormat="1" ht="11.25"/>
    <row r="12421" customFormat="1" ht="11.25"/>
    <row r="12422" customFormat="1" ht="11.25"/>
    <row r="12423" customFormat="1" ht="11.25"/>
    <row r="12424" customFormat="1" ht="11.25"/>
    <row r="12425" customFormat="1" ht="11.25"/>
    <row r="12426" customFormat="1" ht="11.25"/>
    <row r="12427" customFormat="1" ht="11.25"/>
    <row r="12428" customFormat="1" ht="11.25"/>
    <row r="12429" customFormat="1" ht="11.25"/>
    <row r="12430" customFormat="1" ht="11.25"/>
    <row r="12431" customFormat="1" ht="11.25"/>
    <row r="12432" customFormat="1" ht="11.25"/>
    <row r="12433" customFormat="1" ht="11.25"/>
    <row r="12434" customFormat="1" ht="11.25"/>
    <row r="12435" customFormat="1" ht="11.25"/>
    <row r="12436" customFormat="1" ht="11.25"/>
    <row r="12437" customFormat="1" ht="11.25"/>
    <row r="12438" customFormat="1" ht="11.25"/>
    <row r="12439" customFormat="1" ht="11.25"/>
    <row r="12440" customFormat="1" ht="11.25"/>
    <row r="12441" customFormat="1" ht="11.25"/>
    <row r="12442" customFormat="1" ht="11.25"/>
    <row r="12443" customFormat="1" ht="11.25"/>
    <row r="12444" customFormat="1" ht="11.25"/>
    <row r="12445" customFormat="1" ht="11.25"/>
    <row r="12446" customFormat="1" ht="11.25"/>
    <row r="12447" customFormat="1" ht="11.25"/>
    <row r="12448" customFormat="1" ht="11.25"/>
    <row r="12449" customFormat="1" ht="11.25"/>
    <row r="12450" customFormat="1" ht="11.25"/>
    <row r="12451" customFormat="1" ht="11.25"/>
    <row r="12452" customFormat="1" ht="11.25"/>
    <row r="12453" customFormat="1" ht="11.25"/>
    <row r="12454" customFormat="1" ht="11.25"/>
    <row r="12455" customFormat="1" ht="11.25"/>
    <row r="12456" customFormat="1" ht="11.25"/>
    <row r="12457" customFormat="1" ht="11.25"/>
    <row r="12458" customFormat="1" ht="11.25"/>
    <row r="12459" customFormat="1" ht="11.25"/>
    <row r="12460" customFormat="1" ht="11.25"/>
    <row r="12461" customFormat="1" ht="11.25"/>
    <row r="12462" customFormat="1" ht="11.25"/>
    <row r="12463" customFormat="1" ht="11.25"/>
    <row r="12464" customFormat="1" ht="11.25"/>
    <row r="12465" customFormat="1" ht="11.25"/>
    <row r="12466" customFormat="1" ht="11.25"/>
    <row r="12467" customFormat="1" ht="11.25"/>
    <row r="12468" customFormat="1" ht="11.25"/>
    <row r="12469" customFormat="1" ht="11.25"/>
    <row r="12470" customFormat="1" ht="11.25"/>
    <row r="12471" customFormat="1" ht="11.25"/>
    <row r="12472" customFormat="1" ht="11.25"/>
    <row r="12473" customFormat="1" ht="11.25"/>
    <row r="12474" customFormat="1" ht="11.25"/>
    <row r="12475" customFormat="1" ht="11.25"/>
    <row r="12476" customFormat="1" ht="11.25"/>
    <row r="12477" customFormat="1" ht="11.25"/>
    <row r="12478" customFormat="1" ht="11.25"/>
    <row r="12479" customFormat="1" ht="11.25"/>
    <row r="12480" customFormat="1" ht="11.25"/>
    <row r="12481" customFormat="1" ht="11.25"/>
    <row r="12482" customFormat="1" ht="11.25"/>
    <row r="12483" customFormat="1" ht="11.25"/>
    <row r="12484" customFormat="1" ht="11.25"/>
    <row r="12485" customFormat="1" ht="11.25"/>
    <row r="12486" customFormat="1" ht="11.25"/>
    <row r="12487" customFormat="1" ht="11.25"/>
    <row r="12488" customFormat="1" ht="11.25"/>
    <row r="12489" customFormat="1" ht="11.25"/>
    <row r="12490" customFormat="1" ht="11.25"/>
    <row r="12491" customFormat="1" ht="11.25"/>
    <row r="12492" customFormat="1" ht="11.25"/>
    <row r="12493" customFormat="1" ht="11.25"/>
    <row r="12494" customFormat="1" ht="11.25"/>
    <row r="12495" customFormat="1" ht="11.25"/>
    <row r="12496" customFormat="1" ht="11.25"/>
    <row r="12497" customFormat="1" ht="11.25"/>
    <row r="12498" customFormat="1" ht="11.25"/>
    <row r="12499" customFormat="1" ht="11.25"/>
    <row r="12500" customFormat="1" ht="11.25"/>
    <row r="12501" customFormat="1" ht="11.25"/>
    <row r="12502" customFormat="1" ht="11.25"/>
    <row r="12503" customFormat="1" ht="11.25"/>
    <row r="12504" customFormat="1" ht="11.25"/>
    <row r="12505" customFormat="1" ht="11.25"/>
    <row r="12506" customFormat="1" ht="11.25"/>
    <row r="12507" customFormat="1" ht="11.25"/>
    <row r="12508" customFormat="1" ht="11.25"/>
    <row r="12509" customFormat="1" ht="11.25"/>
    <row r="12510" customFormat="1" ht="11.25"/>
    <row r="12511" customFormat="1" ht="11.25"/>
    <row r="12512" customFormat="1" ht="11.25"/>
    <row r="12513" customFormat="1" ht="11.25"/>
    <row r="12514" customFormat="1" ht="11.25"/>
    <row r="12515" customFormat="1" ht="11.25"/>
    <row r="12516" customFormat="1" ht="11.25"/>
    <row r="12517" customFormat="1" ht="11.25"/>
    <row r="12518" customFormat="1" ht="11.25"/>
    <row r="12519" customFormat="1" ht="11.25"/>
    <row r="12520" customFormat="1" ht="11.25"/>
    <row r="12521" customFormat="1" ht="11.25"/>
    <row r="12522" customFormat="1" ht="11.25"/>
    <row r="12523" customFormat="1" ht="11.25"/>
    <row r="12524" customFormat="1" ht="11.25"/>
    <row r="12525" customFormat="1" ht="11.25"/>
    <row r="12526" customFormat="1" ht="11.25"/>
    <row r="12527" customFormat="1" ht="11.25"/>
    <row r="12528" customFormat="1" ht="11.25"/>
    <row r="12529" customFormat="1" ht="11.25"/>
    <row r="12530" customFormat="1" ht="11.25"/>
    <row r="12531" customFormat="1" ht="11.25"/>
    <row r="12532" customFormat="1" ht="11.25"/>
    <row r="12533" customFormat="1" ht="11.25"/>
    <row r="12534" customFormat="1" ht="11.25"/>
    <row r="12535" customFormat="1" ht="11.25"/>
    <row r="12536" customFormat="1" ht="11.25"/>
    <row r="12537" customFormat="1" ht="11.25"/>
    <row r="12538" customFormat="1" ht="11.25"/>
    <row r="12539" customFormat="1" ht="11.25"/>
    <row r="12540" customFormat="1" ht="11.25"/>
    <row r="12541" customFormat="1" ht="11.25"/>
    <row r="12542" customFormat="1" ht="11.25"/>
    <row r="12543" customFormat="1" ht="11.25"/>
    <row r="12544" customFormat="1" ht="11.25"/>
    <row r="12545" customFormat="1" ht="11.25"/>
    <row r="12546" customFormat="1" ht="11.25"/>
    <row r="12547" customFormat="1" ht="11.25"/>
    <row r="12548" customFormat="1" ht="11.25"/>
    <row r="12549" customFormat="1" ht="11.25"/>
    <row r="12550" customFormat="1" ht="11.25"/>
    <row r="12551" customFormat="1" ht="11.25"/>
    <row r="12552" customFormat="1" ht="11.25"/>
    <row r="12553" customFormat="1" ht="11.25"/>
    <row r="12554" customFormat="1" ht="11.25"/>
    <row r="12555" customFormat="1" ht="11.25"/>
    <row r="12556" customFormat="1" ht="11.25"/>
    <row r="12557" customFormat="1" ht="11.25"/>
    <row r="12558" customFormat="1" ht="11.25"/>
    <row r="12559" customFormat="1" ht="11.25"/>
    <row r="12560" customFormat="1" ht="11.25"/>
    <row r="12561" customFormat="1" ht="11.25"/>
    <row r="12562" customFormat="1" ht="11.25"/>
    <row r="12563" customFormat="1" ht="11.25"/>
    <row r="12564" customFormat="1" ht="11.25"/>
    <row r="12565" customFormat="1" ht="11.25"/>
    <row r="12566" customFormat="1" ht="11.25"/>
    <row r="12567" customFormat="1" ht="11.25"/>
    <row r="12568" customFormat="1" ht="11.25"/>
    <row r="12569" customFormat="1" ht="11.25"/>
    <row r="12570" customFormat="1" ht="11.25"/>
    <row r="12571" customFormat="1" ht="11.25"/>
    <row r="12572" customFormat="1" ht="11.25"/>
    <row r="12573" customFormat="1" ht="11.25"/>
    <row r="12574" customFormat="1" ht="11.25"/>
    <row r="12575" customFormat="1" ht="11.25"/>
    <row r="12576" customFormat="1" ht="11.25"/>
    <row r="12577" customFormat="1" ht="11.25"/>
    <row r="12578" customFormat="1" ht="11.25"/>
    <row r="12579" customFormat="1" ht="11.25"/>
    <row r="12580" customFormat="1" ht="11.25"/>
    <row r="12581" customFormat="1" ht="11.25"/>
    <row r="12582" customFormat="1" ht="11.25"/>
    <row r="12583" customFormat="1" ht="11.25"/>
    <row r="12584" customFormat="1" ht="11.25"/>
    <row r="12585" customFormat="1" ht="11.25"/>
    <row r="12586" customFormat="1" ht="11.25"/>
    <row r="12587" customFormat="1" ht="11.25"/>
    <row r="12588" customFormat="1" ht="11.25"/>
    <row r="12589" customFormat="1" ht="11.25"/>
    <row r="12590" customFormat="1" ht="11.25"/>
    <row r="12591" customFormat="1" ht="11.25"/>
    <row r="12592" customFormat="1" ht="11.25"/>
    <row r="12593" customFormat="1" ht="11.25"/>
    <row r="12594" customFormat="1" ht="11.25"/>
    <row r="12595" customFormat="1" ht="11.25"/>
    <row r="12596" customFormat="1" ht="11.25"/>
    <row r="12597" customFormat="1" ht="11.25"/>
    <row r="12598" customFormat="1" ht="11.25"/>
    <row r="12599" customFormat="1" ht="11.25"/>
    <row r="12600" customFormat="1" ht="11.25"/>
    <row r="12601" customFormat="1" ht="11.25"/>
    <row r="12602" customFormat="1" ht="11.25"/>
    <row r="12603" customFormat="1" ht="11.25"/>
    <row r="12604" customFormat="1" ht="11.25"/>
    <row r="12605" customFormat="1" ht="11.25"/>
    <row r="12606" customFormat="1" ht="11.25"/>
    <row r="12607" customFormat="1" ht="11.25"/>
    <row r="12608" customFormat="1" ht="11.25"/>
    <row r="12609" customFormat="1" ht="11.25"/>
    <row r="12610" customFormat="1" ht="11.25"/>
    <row r="12611" customFormat="1" ht="11.25"/>
    <row r="12612" customFormat="1" ht="11.25"/>
    <row r="12613" customFormat="1" ht="11.25"/>
    <row r="12614" customFormat="1" ht="11.25"/>
    <row r="12615" customFormat="1" ht="11.25"/>
    <row r="12616" customFormat="1" ht="11.25"/>
    <row r="12617" customFormat="1" ht="11.25"/>
    <row r="12618" customFormat="1" ht="11.25"/>
    <row r="12619" customFormat="1" ht="11.25"/>
    <row r="12620" customFormat="1" ht="11.25"/>
    <row r="12621" customFormat="1" ht="11.25"/>
    <row r="12622" customFormat="1" ht="11.25"/>
    <row r="12623" customFormat="1" ht="11.25"/>
    <row r="12624" customFormat="1" ht="11.25"/>
    <row r="12625" customFormat="1" ht="11.25"/>
    <row r="12626" customFormat="1" ht="11.25"/>
    <row r="12627" customFormat="1" ht="11.25"/>
    <row r="12628" customFormat="1" ht="11.25"/>
    <row r="12629" customFormat="1" ht="11.25"/>
    <row r="12630" customFormat="1" ht="11.25"/>
    <row r="12631" customFormat="1" ht="11.25"/>
    <row r="12632" customFormat="1" ht="11.25"/>
    <row r="12633" customFormat="1" ht="11.25"/>
    <row r="12634" customFormat="1" ht="11.25"/>
    <row r="12635" customFormat="1" ht="11.25"/>
    <row r="12636" customFormat="1" ht="11.25"/>
    <row r="12637" customFormat="1" ht="11.25"/>
    <row r="12638" customFormat="1" ht="11.25"/>
    <row r="12639" customFormat="1" ht="11.25"/>
    <row r="12640" customFormat="1" ht="11.25"/>
    <row r="12641" customFormat="1" ht="11.25"/>
    <row r="12642" customFormat="1" ht="11.25"/>
    <row r="12643" customFormat="1" ht="11.25"/>
    <row r="12644" customFormat="1" ht="11.25"/>
    <row r="12645" customFormat="1" ht="11.25"/>
    <row r="12646" customFormat="1" ht="11.25"/>
    <row r="12647" customFormat="1" ht="11.25"/>
    <row r="12648" customFormat="1" ht="11.25"/>
    <row r="12649" customFormat="1" ht="11.25"/>
    <row r="12650" customFormat="1" ht="11.25"/>
    <row r="12651" customFormat="1" ht="11.25"/>
    <row r="12652" customFormat="1" ht="11.25"/>
    <row r="12653" customFormat="1" ht="11.25"/>
    <row r="12654" customFormat="1" ht="11.25"/>
    <row r="12655" customFormat="1" ht="11.25"/>
    <row r="12656" customFormat="1" ht="11.25"/>
    <row r="12657" customFormat="1" ht="11.25"/>
    <row r="12658" customFormat="1" ht="11.25"/>
    <row r="12659" customFormat="1" ht="11.25"/>
    <row r="12660" customFormat="1" ht="11.25"/>
    <row r="12661" customFormat="1" ht="11.25"/>
    <row r="12662" customFormat="1" ht="11.25"/>
    <row r="12663" customFormat="1" ht="11.25"/>
    <row r="12664" customFormat="1" ht="11.25"/>
    <row r="12665" customFormat="1" ht="11.25"/>
    <row r="12666" customFormat="1" ht="11.25"/>
    <row r="12667" customFormat="1" ht="11.25"/>
    <row r="12668" customFormat="1" ht="11.25"/>
    <row r="12669" customFormat="1" ht="11.25"/>
    <row r="12670" customFormat="1" ht="11.25"/>
    <row r="12671" customFormat="1" ht="11.25"/>
    <row r="12672" customFormat="1" ht="11.25"/>
    <row r="12673" customFormat="1" ht="11.25"/>
    <row r="12674" customFormat="1" ht="11.25"/>
    <row r="12675" customFormat="1" ht="11.25"/>
    <row r="12676" customFormat="1" ht="11.25"/>
    <row r="12677" customFormat="1" ht="11.25"/>
    <row r="12678" customFormat="1" ht="11.25"/>
    <row r="12679" customFormat="1" ht="11.25"/>
    <row r="12680" customFormat="1" ht="11.25"/>
    <row r="12681" customFormat="1" ht="11.25"/>
    <row r="12682" customFormat="1" ht="11.25"/>
    <row r="12683" customFormat="1" ht="11.25"/>
    <row r="12684" customFormat="1" ht="11.25"/>
    <row r="12685" customFormat="1" ht="11.25"/>
    <row r="12686" customFormat="1" ht="11.25"/>
    <row r="12687" customFormat="1" ht="11.25"/>
    <row r="12688" customFormat="1" ht="11.25"/>
    <row r="12689" customFormat="1" ht="11.25"/>
    <row r="12690" customFormat="1" ht="11.25"/>
    <row r="12691" customFormat="1" ht="11.25"/>
    <row r="12692" customFormat="1" ht="11.25"/>
    <row r="12693" customFormat="1" ht="11.25"/>
    <row r="12694" customFormat="1" ht="11.25"/>
    <row r="12695" customFormat="1" ht="11.25"/>
    <row r="12696" customFormat="1" ht="11.25"/>
    <row r="12697" customFormat="1" ht="11.25"/>
    <row r="12698" customFormat="1" ht="11.25"/>
    <row r="12699" customFormat="1" ht="11.25"/>
    <row r="12700" customFormat="1" ht="11.25"/>
    <row r="12701" customFormat="1" ht="11.25"/>
    <row r="12702" customFormat="1" ht="11.25"/>
    <row r="12703" customFormat="1" ht="11.25"/>
    <row r="12704" customFormat="1" ht="11.25"/>
    <row r="12705" customFormat="1" ht="11.25"/>
    <row r="12706" customFormat="1" ht="11.25"/>
    <row r="12707" customFormat="1" ht="11.25"/>
    <row r="12708" customFormat="1" ht="11.25"/>
    <row r="12709" customFormat="1" ht="11.25"/>
    <row r="12710" customFormat="1" ht="11.25"/>
    <row r="12711" customFormat="1" ht="11.25"/>
    <row r="12712" customFormat="1" ht="11.25"/>
    <row r="12713" customFormat="1" ht="11.25"/>
    <row r="12714" customFormat="1" ht="11.25"/>
    <row r="12715" customFormat="1" ht="11.25"/>
    <row r="12716" customFormat="1" ht="11.25"/>
    <row r="12717" customFormat="1" ht="11.25"/>
    <row r="12718" customFormat="1" ht="11.25"/>
    <row r="12719" customFormat="1" ht="11.25"/>
    <row r="12720" customFormat="1" ht="11.25"/>
    <row r="12721" customFormat="1" ht="11.25"/>
    <row r="12722" customFormat="1" ht="11.25"/>
    <row r="12723" customFormat="1" ht="11.25"/>
    <row r="12724" customFormat="1" ht="11.25"/>
    <row r="12725" customFormat="1" ht="11.25"/>
    <row r="12726" customFormat="1" ht="11.25"/>
    <row r="12727" customFormat="1" ht="11.25"/>
    <row r="12728" customFormat="1" ht="11.25"/>
    <row r="12729" customFormat="1" ht="11.25"/>
    <row r="12730" customFormat="1" ht="11.25"/>
    <row r="12731" customFormat="1" ht="11.25"/>
    <row r="12732" customFormat="1" ht="11.25"/>
    <row r="12733" customFormat="1" ht="11.25"/>
    <row r="12734" customFormat="1" ht="11.25"/>
    <row r="12735" customFormat="1" ht="11.25"/>
    <row r="12736" customFormat="1" ht="11.25"/>
    <row r="12737" customFormat="1" ht="11.25"/>
    <row r="12738" customFormat="1" ht="11.25"/>
    <row r="12739" customFormat="1" ht="11.25"/>
    <row r="12740" customFormat="1" ht="11.25"/>
    <row r="12741" customFormat="1" ht="11.25"/>
    <row r="12742" customFormat="1" ht="11.25"/>
    <row r="12743" customFormat="1" ht="11.25"/>
    <row r="12744" customFormat="1" ht="11.25"/>
    <row r="12745" customFormat="1" ht="11.25"/>
    <row r="12746" customFormat="1" ht="11.25"/>
    <row r="12747" customFormat="1" ht="11.25"/>
    <row r="12748" customFormat="1" ht="11.25"/>
    <row r="12749" customFormat="1" ht="11.25"/>
    <row r="12750" customFormat="1" ht="11.25"/>
    <row r="12751" customFormat="1" ht="11.25"/>
    <row r="12752" customFormat="1" ht="11.25"/>
    <row r="12753" customFormat="1" ht="11.25"/>
    <row r="12754" customFormat="1" ht="11.25"/>
    <row r="12755" customFormat="1" ht="11.25"/>
    <row r="12756" customFormat="1" ht="11.25"/>
    <row r="12757" customFormat="1" ht="11.25"/>
    <row r="12758" customFormat="1" ht="11.25"/>
    <row r="12759" customFormat="1" ht="11.25"/>
    <row r="12760" customFormat="1" ht="11.25"/>
    <row r="12761" customFormat="1" ht="11.25"/>
    <row r="12762" customFormat="1" ht="11.25"/>
    <row r="12763" customFormat="1" ht="11.25"/>
    <row r="12764" customFormat="1" ht="11.25"/>
    <row r="12765" customFormat="1" ht="11.25"/>
    <row r="12766" customFormat="1" ht="11.25"/>
    <row r="12767" customFormat="1" ht="11.25"/>
    <row r="12768" customFormat="1" ht="11.25"/>
    <row r="12769" customFormat="1" ht="11.25"/>
    <row r="12770" customFormat="1" ht="11.25"/>
    <row r="12771" customFormat="1" ht="11.25"/>
    <row r="12772" customFormat="1" ht="11.25"/>
    <row r="12773" customFormat="1" ht="11.25"/>
    <row r="12774" customFormat="1" ht="11.25"/>
    <row r="12775" customFormat="1" ht="11.25"/>
    <row r="12776" customFormat="1" ht="11.25"/>
    <row r="12777" customFormat="1" ht="11.25"/>
    <row r="12778" customFormat="1" ht="11.25"/>
    <row r="12779" customFormat="1" ht="11.25"/>
    <row r="12780" customFormat="1" ht="11.25"/>
    <row r="12781" customFormat="1" ht="11.25"/>
    <row r="12782" customFormat="1" ht="11.25"/>
    <row r="12783" customFormat="1" ht="11.25"/>
    <row r="12784" customFormat="1" ht="11.25"/>
    <row r="12785" customFormat="1" ht="11.25"/>
    <row r="12786" customFormat="1" ht="11.25"/>
    <row r="12787" customFormat="1" ht="11.25"/>
    <row r="12788" customFormat="1" ht="11.25"/>
    <row r="12789" customFormat="1" ht="11.25"/>
    <row r="12790" customFormat="1" ht="11.25"/>
    <row r="12791" customFormat="1" ht="11.25"/>
    <row r="12792" customFormat="1" ht="11.25"/>
    <row r="12793" customFormat="1" ht="11.25"/>
    <row r="12794" customFormat="1" ht="11.25"/>
    <row r="12795" customFormat="1" ht="11.25"/>
    <row r="12796" customFormat="1" ht="11.25"/>
    <row r="12797" customFormat="1" ht="11.25"/>
    <row r="12798" customFormat="1" ht="11.25"/>
    <row r="12799" customFormat="1" ht="11.25"/>
    <row r="12800" customFormat="1" ht="11.25"/>
    <row r="12801" customFormat="1" ht="11.25"/>
    <row r="12802" customFormat="1" ht="11.25"/>
    <row r="12803" customFormat="1" ht="11.25"/>
    <row r="12804" customFormat="1" ht="11.25"/>
    <row r="12805" customFormat="1" ht="11.25"/>
    <row r="12806" customFormat="1" ht="11.25"/>
    <row r="12807" customFormat="1" ht="11.25"/>
    <row r="12808" customFormat="1" ht="11.25"/>
    <row r="12809" customFormat="1" ht="11.25"/>
    <row r="12810" customFormat="1" ht="11.25"/>
    <row r="12811" customFormat="1" ht="11.25"/>
    <row r="12812" customFormat="1" ht="11.25"/>
    <row r="12813" customFormat="1" ht="11.25"/>
    <row r="12814" customFormat="1" ht="11.25"/>
    <row r="12815" customFormat="1" ht="11.25"/>
    <row r="12816" customFormat="1" ht="11.25"/>
    <row r="12817" customFormat="1" ht="11.25"/>
    <row r="12818" customFormat="1" ht="11.25"/>
    <row r="12819" customFormat="1" ht="11.25"/>
    <row r="12820" customFormat="1" ht="11.25"/>
    <row r="12821" customFormat="1" ht="11.25"/>
    <row r="12822" customFormat="1" ht="11.25"/>
    <row r="12823" customFormat="1" ht="11.25"/>
    <row r="12824" customFormat="1" ht="11.25"/>
    <row r="12825" customFormat="1" ht="11.25"/>
    <row r="12826" customFormat="1" ht="11.25"/>
    <row r="12827" customFormat="1" ht="11.25"/>
    <row r="12828" customFormat="1" ht="11.25"/>
    <row r="12829" customFormat="1" ht="11.25"/>
    <row r="12830" customFormat="1" ht="11.25"/>
    <row r="12831" customFormat="1" ht="11.25"/>
    <row r="12832" customFormat="1" ht="11.25"/>
    <row r="12833" customFormat="1" ht="11.25"/>
    <row r="12834" customFormat="1" ht="11.25"/>
    <row r="12835" customFormat="1" ht="11.25"/>
    <row r="12836" customFormat="1" ht="11.25"/>
    <row r="12837" customFormat="1" ht="11.25"/>
    <row r="12838" customFormat="1" ht="11.25"/>
    <row r="12839" customFormat="1" ht="11.25"/>
    <row r="12840" customFormat="1" ht="11.25"/>
    <row r="12841" customFormat="1" ht="11.25"/>
    <row r="12842" customFormat="1" ht="11.25"/>
    <row r="12843" customFormat="1" ht="11.25"/>
    <row r="12844" customFormat="1" ht="11.25"/>
    <row r="12845" customFormat="1" ht="11.25"/>
    <row r="12846" customFormat="1" ht="11.25"/>
    <row r="12847" customFormat="1" ht="11.25"/>
    <row r="12848" customFormat="1" ht="11.25"/>
    <row r="12849" customFormat="1" ht="11.25"/>
    <row r="12850" customFormat="1" ht="11.25"/>
    <row r="12851" customFormat="1" ht="11.25"/>
    <row r="12852" customFormat="1" ht="11.25"/>
    <row r="12853" customFormat="1" ht="11.25"/>
    <row r="12854" customFormat="1" ht="11.25"/>
    <row r="12855" customFormat="1" ht="11.25"/>
    <row r="12856" customFormat="1" ht="11.25"/>
    <row r="12857" customFormat="1" ht="11.25"/>
    <row r="12858" customFormat="1" ht="11.25"/>
    <row r="12859" customFormat="1" ht="11.25"/>
    <row r="12860" customFormat="1" ht="11.25"/>
    <row r="12861" customFormat="1" ht="11.25"/>
    <row r="12862" customFormat="1" ht="11.25"/>
    <row r="12863" customFormat="1" ht="11.25"/>
    <row r="12864" customFormat="1" ht="11.25"/>
    <row r="12865" customFormat="1" ht="11.25"/>
    <row r="12866" customFormat="1" ht="11.25"/>
    <row r="12867" customFormat="1" ht="11.25"/>
    <row r="12868" customFormat="1" ht="11.25"/>
    <row r="12869" customFormat="1" ht="11.25"/>
    <row r="12870" customFormat="1" ht="11.25"/>
    <row r="12871" customFormat="1" ht="11.25"/>
    <row r="12872" customFormat="1" ht="11.25"/>
    <row r="12873" customFormat="1" ht="11.25"/>
    <row r="12874" customFormat="1" ht="11.25"/>
    <row r="12875" customFormat="1" ht="11.25"/>
    <row r="12876" customFormat="1" ht="11.25"/>
    <row r="12877" customFormat="1" ht="11.25"/>
    <row r="12878" customFormat="1" ht="11.25"/>
    <row r="12879" customFormat="1" ht="11.25"/>
    <row r="12880" customFormat="1" ht="11.25"/>
    <row r="12881" customFormat="1" ht="11.25"/>
    <row r="12882" customFormat="1" ht="11.25"/>
    <row r="12883" customFormat="1" ht="11.25"/>
    <row r="12884" customFormat="1" ht="11.25"/>
    <row r="12885" customFormat="1" ht="11.25"/>
    <row r="12886" customFormat="1" ht="11.25"/>
    <row r="12887" customFormat="1" ht="11.25"/>
    <row r="12888" customFormat="1" ht="11.25"/>
    <row r="12889" customFormat="1" ht="11.25"/>
    <row r="12890" customFormat="1" ht="11.25"/>
    <row r="12891" customFormat="1" ht="11.25"/>
    <row r="12892" customFormat="1" ht="11.25"/>
    <row r="12893" customFormat="1" ht="11.25"/>
    <row r="12894" customFormat="1" ht="11.25"/>
    <row r="12895" customFormat="1" ht="11.25"/>
    <row r="12896" customFormat="1" ht="11.25"/>
    <row r="12897" customFormat="1" ht="11.25"/>
    <row r="12898" customFormat="1" ht="11.25"/>
    <row r="12899" customFormat="1" ht="11.25"/>
    <row r="12900" customFormat="1" ht="11.25"/>
    <row r="12901" customFormat="1" ht="11.25"/>
    <row r="12902" customFormat="1" ht="11.25"/>
    <row r="12903" customFormat="1" ht="11.25"/>
    <row r="12904" customFormat="1" ht="11.25"/>
    <row r="12905" customFormat="1" ht="11.25"/>
    <row r="12906" customFormat="1" ht="11.25"/>
    <row r="12907" customFormat="1" ht="11.25"/>
    <row r="12908" customFormat="1" ht="11.25"/>
    <row r="12909" customFormat="1" ht="11.25"/>
    <row r="12910" customFormat="1" ht="11.25"/>
    <row r="12911" customFormat="1" ht="11.25"/>
    <row r="12912" customFormat="1" ht="11.25"/>
    <row r="12913" customFormat="1" ht="11.25"/>
    <row r="12914" customFormat="1" ht="11.25"/>
    <row r="12915" customFormat="1" ht="11.25"/>
    <row r="12916" customFormat="1" ht="11.25"/>
    <row r="12917" customFormat="1" ht="11.25"/>
    <row r="12918" customFormat="1" ht="11.25"/>
    <row r="12919" customFormat="1" ht="11.25"/>
    <row r="12920" customFormat="1" ht="11.25"/>
    <row r="12921" customFormat="1" ht="11.25"/>
    <row r="12922" customFormat="1" ht="11.25"/>
    <row r="12923" customFormat="1" ht="11.25"/>
    <row r="12924" customFormat="1" ht="11.25"/>
    <row r="12925" customFormat="1" ht="11.25"/>
    <row r="12926" customFormat="1" ht="11.25"/>
    <row r="12927" customFormat="1" ht="11.25"/>
    <row r="12928" customFormat="1" ht="11.25"/>
    <row r="12929" customFormat="1" ht="11.25"/>
    <row r="12930" customFormat="1" ht="11.25"/>
    <row r="12931" customFormat="1" ht="11.25"/>
    <row r="12932" customFormat="1" ht="11.25"/>
    <row r="12933" customFormat="1" ht="11.25"/>
    <row r="12934" customFormat="1" ht="11.25"/>
    <row r="12935" customFormat="1" ht="11.25"/>
    <row r="12936" customFormat="1" ht="11.25"/>
    <row r="12937" customFormat="1" ht="11.25"/>
    <row r="12938" customFormat="1" ht="11.25"/>
    <row r="12939" customFormat="1" ht="11.25"/>
    <row r="12940" customFormat="1" ht="11.25"/>
    <row r="12941" customFormat="1" ht="11.25"/>
    <row r="12942" customFormat="1" ht="11.25"/>
    <row r="12943" customFormat="1" ht="11.25"/>
    <row r="12944" customFormat="1" ht="11.25"/>
    <row r="12945" customFormat="1" ht="11.25"/>
    <row r="12946" customFormat="1" ht="11.25"/>
    <row r="12947" customFormat="1" ht="11.25"/>
    <row r="12948" customFormat="1" ht="11.25"/>
    <row r="12949" customFormat="1" ht="11.25"/>
    <row r="12950" customFormat="1" ht="11.25"/>
    <row r="12951" customFormat="1" ht="11.25"/>
    <row r="12952" customFormat="1" ht="11.25"/>
    <row r="12953" customFormat="1" ht="11.25"/>
    <row r="12954" customFormat="1" ht="11.25"/>
    <row r="12955" customFormat="1" ht="11.25"/>
    <row r="12956" customFormat="1" ht="11.25"/>
    <row r="12957" customFormat="1" ht="11.25"/>
    <row r="12958" customFormat="1" ht="11.25"/>
    <row r="12959" customFormat="1" ht="11.25"/>
    <row r="12960" customFormat="1" ht="11.25"/>
    <row r="12961" customFormat="1" ht="11.25"/>
    <row r="12962" customFormat="1" ht="11.25"/>
    <row r="12963" customFormat="1" ht="11.25"/>
    <row r="12964" customFormat="1" ht="11.25"/>
    <row r="12965" customFormat="1" ht="11.25"/>
    <row r="12966" customFormat="1" ht="11.25"/>
    <row r="12967" customFormat="1" ht="11.25"/>
    <row r="12968" customFormat="1" ht="11.25"/>
    <row r="12969" customFormat="1" ht="11.25"/>
    <row r="12970" customFormat="1" ht="11.25"/>
    <row r="12971" customFormat="1" ht="11.25"/>
    <row r="12972" customFormat="1" ht="11.25"/>
    <row r="12973" customFormat="1" ht="11.25"/>
    <row r="12974" customFormat="1" ht="11.25"/>
    <row r="12975" customFormat="1" ht="11.25"/>
    <row r="12976" customFormat="1" ht="11.25"/>
    <row r="12977" customFormat="1" ht="11.25"/>
    <row r="12978" customFormat="1" ht="11.25"/>
    <row r="12979" customFormat="1" ht="11.25"/>
    <row r="12980" customFormat="1" ht="11.25"/>
    <row r="12981" customFormat="1" ht="11.25"/>
    <row r="12982" customFormat="1" ht="11.25"/>
    <row r="12983" customFormat="1" ht="11.25"/>
    <row r="12984" customFormat="1" ht="11.25"/>
    <row r="12985" customFormat="1" ht="11.25"/>
    <row r="12986" customFormat="1" ht="11.25"/>
    <row r="12987" customFormat="1" ht="11.25"/>
    <row r="12988" customFormat="1" ht="11.25"/>
    <row r="12989" customFormat="1" ht="11.25"/>
    <row r="12990" customFormat="1" ht="11.25"/>
    <row r="12991" customFormat="1" ht="11.25"/>
    <row r="12992" customFormat="1" ht="11.25"/>
    <row r="12993" customFormat="1" ht="11.25"/>
    <row r="12994" customFormat="1" ht="11.25"/>
    <row r="12995" customFormat="1" ht="11.25"/>
    <row r="12996" customFormat="1" ht="11.25"/>
    <row r="12997" customFormat="1" ht="11.25"/>
    <row r="12998" customFormat="1" ht="11.25"/>
    <row r="12999" customFormat="1" ht="11.25"/>
    <row r="13000" customFormat="1" ht="11.25"/>
    <row r="13001" customFormat="1" ht="11.25"/>
    <row r="13002" customFormat="1" ht="11.25"/>
    <row r="13003" customFormat="1" ht="11.25"/>
    <row r="13004" customFormat="1" ht="11.25"/>
    <row r="13005" customFormat="1" ht="11.25"/>
    <row r="13006" customFormat="1" ht="11.25"/>
    <row r="13007" customFormat="1" ht="11.25"/>
    <row r="13008" customFormat="1" ht="11.25"/>
    <row r="13009" customFormat="1" ht="11.25"/>
    <row r="13010" customFormat="1" ht="11.25"/>
    <row r="13011" customFormat="1" ht="11.25"/>
    <row r="13012" customFormat="1" ht="11.25"/>
    <row r="13013" customFormat="1" ht="11.25"/>
    <row r="13014" customFormat="1" ht="11.25"/>
    <row r="13015" customFormat="1" ht="11.25"/>
    <row r="13016" customFormat="1" ht="11.25"/>
    <row r="13017" customFormat="1" ht="11.25"/>
    <row r="13018" customFormat="1" ht="11.25"/>
    <row r="13019" customFormat="1" ht="11.25"/>
    <row r="13020" customFormat="1" ht="11.25"/>
    <row r="13021" customFormat="1" ht="11.25"/>
    <row r="13022" customFormat="1" ht="11.25"/>
    <row r="13023" customFormat="1" ht="11.25"/>
    <row r="13024" customFormat="1" ht="11.25"/>
    <row r="13025" customFormat="1" ht="11.25"/>
    <row r="13026" customFormat="1" ht="11.25"/>
    <row r="13027" customFormat="1" ht="11.25"/>
    <row r="13028" customFormat="1" ht="11.25"/>
    <row r="13029" customFormat="1" ht="11.25"/>
    <row r="13030" customFormat="1" ht="11.25"/>
    <row r="13031" customFormat="1" ht="11.25"/>
    <row r="13032" customFormat="1" ht="11.25"/>
    <row r="13033" customFormat="1" ht="11.25"/>
    <row r="13034" customFormat="1" ht="11.25"/>
    <row r="13035" customFormat="1" ht="11.25"/>
    <row r="13036" customFormat="1" ht="11.25"/>
    <row r="13037" customFormat="1" ht="11.25"/>
    <row r="13038" customFormat="1" ht="11.25"/>
    <row r="13039" customFormat="1" ht="11.25"/>
    <row r="13040" customFormat="1" ht="11.25"/>
    <row r="13041" customFormat="1" ht="11.25"/>
    <row r="13042" customFormat="1" ht="11.25"/>
    <row r="13043" customFormat="1" ht="11.25"/>
    <row r="13044" customFormat="1" ht="11.25"/>
    <row r="13045" customFormat="1" ht="11.25"/>
    <row r="13046" customFormat="1" ht="11.25"/>
    <row r="13047" customFormat="1" ht="11.25"/>
    <row r="13048" customFormat="1" ht="11.25"/>
    <row r="13049" customFormat="1" ht="11.25"/>
    <row r="13050" customFormat="1" ht="11.25"/>
    <row r="13051" customFormat="1" ht="11.25"/>
    <row r="13052" customFormat="1" ht="11.25"/>
    <row r="13053" customFormat="1" ht="11.25"/>
    <row r="13054" customFormat="1" ht="11.25"/>
    <row r="13055" customFormat="1" ht="11.25"/>
    <row r="13056" customFormat="1" ht="11.25"/>
    <row r="13057" customFormat="1" ht="11.25"/>
    <row r="13058" customFormat="1" ht="11.25"/>
    <row r="13059" customFormat="1" ht="11.25"/>
    <row r="13060" customFormat="1" ht="11.25"/>
    <row r="13061" customFormat="1" ht="11.25"/>
    <row r="13062" customFormat="1" ht="11.25"/>
    <row r="13063" customFormat="1" ht="11.25"/>
    <row r="13064" customFormat="1" ht="11.25"/>
    <row r="13065" customFormat="1" ht="11.25"/>
    <row r="13066" customFormat="1" ht="11.25"/>
    <row r="13067" customFormat="1" ht="11.25"/>
    <row r="13068" customFormat="1" ht="11.25"/>
    <row r="13069" customFormat="1" ht="11.25"/>
    <row r="13070" customFormat="1" ht="11.25"/>
    <row r="13071" customFormat="1" ht="11.25"/>
    <row r="13072" customFormat="1" ht="11.25"/>
    <row r="13073" customFormat="1" ht="11.25"/>
    <row r="13074" customFormat="1" ht="11.25"/>
    <row r="13075" customFormat="1" ht="11.25"/>
    <row r="13076" customFormat="1" ht="11.25"/>
    <row r="13077" customFormat="1" ht="11.25"/>
    <row r="13078" customFormat="1" ht="11.25"/>
    <row r="13079" customFormat="1" ht="11.25"/>
    <row r="13080" customFormat="1" ht="11.25"/>
    <row r="13081" customFormat="1" ht="11.25"/>
    <row r="13082" customFormat="1" ht="11.25"/>
    <row r="13083" customFormat="1" ht="11.25"/>
    <row r="13084" customFormat="1" ht="11.25"/>
    <row r="13085" customFormat="1" ht="11.25"/>
    <row r="13086" customFormat="1" ht="11.25"/>
    <row r="13087" customFormat="1" ht="11.25"/>
    <row r="13088" customFormat="1" ht="11.25"/>
    <row r="13089" customFormat="1" ht="11.25"/>
    <row r="13090" customFormat="1" ht="11.25"/>
    <row r="13091" customFormat="1" ht="11.25"/>
    <row r="13092" customFormat="1" ht="11.25"/>
    <row r="13093" customFormat="1" ht="11.25"/>
    <row r="13094" customFormat="1" ht="11.25"/>
    <row r="13095" customFormat="1" ht="11.25"/>
    <row r="13096" customFormat="1" ht="11.25"/>
    <row r="13097" customFormat="1" ht="11.25"/>
    <row r="13098" customFormat="1" ht="11.25"/>
    <row r="13099" customFormat="1" ht="11.25"/>
    <row r="13100" customFormat="1" ht="11.25"/>
    <row r="13101" customFormat="1" ht="11.25"/>
    <row r="13102" customFormat="1" ht="11.25"/>
    <row r="13103" customFormat="1" ht="11.25"/>
    <row r="13104" customFormat="1" ht="11.25"/>
    <row r="13105" customFormat="1" ht="11.25"/>
    <row r="13106" customFormat="1" ht="11.25"/>
    <row r="13107" customFormat="1" ht="11.25"/>
    <row r="13108" customFormat="1" ht="11.25"/>
    <row r="13109" customFormat="1" ht="11.25"/>
    <row r="13110" customFormat="1" ht="11.25"/>
    <row r="13111" customFormat="1" ht="11.25"/>
    <row r="13112" customFormat="1" ht="11.25"/>
    <row r="13113" customFormat="1" ht="11.25"/>
    <row r="13114" customFormat="1" ht="11.25"/>
    <row r="13115" customFormat="1" ht="11.25"/>
    <row r="13116" customFormat="1" ht="11.25"/>
    <row r="13117" customFormat="1" ht="11.25"/>
    <row r="13118" customFormat="1" ht="11.25"/>
    <row r="13119" customFormat="1" ht="11.25"/>
    <row r="13120" customFormat="1" ht="11.25"/>
    <row r="13121" customFormat="1" ht="11.25"/>
    <row r="13122" customFormat="1" ht="11.25"/>
    <row r="13123" customFormat="1" ht="11.25"/>
    <row r="13124" customFormat="1" ht="11.25"/>
    <row r="13125" customFormat="1" ht="11.25"/>
    <row r="13126" customFormat="1" ht="11.25"/>
    <row r="13127" customFormat="1" ht="11.25"/>
    <row r="13128" customFormat="1" ht="11.25"/>
    <row r="13129" customFormat="1" ht="11.25"/>
    <row r="13130" customFormat="1" ht="11.25"/>
    <row r="13131" customFormat="1" ht="11.25"/>
    <row r="13132" customFormat="1" ht="11.25"/>
    <row r="13133" customFormat="1" ht="11.25"/>
    <row r="13134" customFormat="1" ht="11.25"/>
    <row r="13135" customFormat="1" ht="11.25"/>
    <row r="13136" customFormat="1" ht="11.25"/>
    <row r="13137" customFormat="1" ht="11.25"/>
    <row r="13138" customFormat="1" ht="11.25"/>
    <row r="13139" customFormat="1" ht="11.25"/>
    <row r="13140" customFormat="1" ht="11.25"/>
    <row r="13141" customFormat="1" ht="11.25"/>
    <row r="13142" customFormat="1" ht="11.25"/>
    <row r="13143" customFormat="1" ht="11.25"/>
    <row r="13144" customFormat="1" ht="11.25"/>
    <row r="13145" customFormat="1" ht="11.25"/>
    <row r="13146" customFormat="1" ht="11.25"/>
    <row r="13147" customFormat="1" ht="11.25"/>
    <row r="13148" customFormat="1" ht="11.25"/>
    <row r="13149" customFormat="1" ht="11.25"/>
    <row r="13150" customFormat="1" ht="11.25"/>
    <row r="13151" customFormat="1" ht="11.25"/>
    <row r="13152" customFormat="1" ht="11.25"/>
    <row r="13153" customFormat="1" ht="11.25"/>
    <row r="13154" customFormat="1" ht="11.25"/>
    <row r="13155" customFormat="1" ht="11.25"/>
    <row r="13156" customFormat="1" ht="11.25"/>
    <row r="13157" customFormat="1" ht="11.25"/>
    <row r="13158" customFormat="1" ht="11.25"/>
    <row r="13159" customFormat="1" ht="11.25"/>
    <row r="13160" customFormat="1" ht="11.25"/>
    <row r="13161" customFormat="1" ht="11.25"/>
    <row r="13162" customFormat="1" ht="11.25"/>
    <row r="13163" customFormat="1" ht="11.25"/>
    <row r="13164" customFormat="1" ht="11.25"/>
    <row r="13165" customFormat="1" ht="11.25"/>
    <row r="13166" customFormat="1" ht="11.25"/>
    <row r="13167" customFormat="1" ht="11.25"/>
    <row r="13168" customFormat="1" ht="11.25"/>
    <row r="13169" customFormat="1" ht="11.25"/>
    <row r="13170" customFormat="1" ht="11.25"/>
    <row r="13171" customFormat="1" ht="11.25"/>
    <row r="13172" customFormat="1" ht="11.25"/>
    <row r="13173" customFormat="1" ht="11.25"/>
    <row r="13174" customFormat="1" ht="11.25"/>
    <row r="13175" customFormat="1" ht="11.25"/>
    <row r="13176" customFormat="1" ht="11.25"/>
    <row r="13177" customFormat="1" ht="11.25"/>
    <row r="13178" customFormat="1" ht="11.25"/>
    <row r="13179" customFormat="1" ht="11.25"/>
    <row r="13180" customFormat="1" ht="11.25"/>
    <row r="13181" customFormat="1" ht="11.25"/>
    <row r="13182" customFormat="1" ht="11.25"/>
    <row r="13183" customFormat="1" ht="11.25"/>
    <row r="13184" customFormat="1" ht="11.25"/>
    <row r="13185" customFormat="1" ht="11.25"/>
    <row r="13186" customFormat="1" ht="11.25"/>
    <row r="13187" customFormat="1" ht="11.25"/>
    <row r="13188" customFormat="1" ht="11.25"/>
    <row r="13189" customFormat="1" ht="11.25"/>
    <row r="13190" customFormat="1" ht="11.25"/>
    <row r="13191" customFormat="1" ht="11.25"/>
    <row r="13192" customFormat="1" ht="11.25"/>
    <row r="13193" customFormat="1" ht="11.25"/>
    <row r="13194" customFormat="1" ht="11.25"/>
    <row r="13195" customFormat="1" ht="11.25"/>
    <row r="13196" customFormat="1" ht="11.25"/>
    <row r="13197" customFormat="1" ht="11.25"/>
    <row r="13198" customFormat="1" ht="11.25"/>
    <row r="13199" customFormat="1" ht="11.25"/>
    <row r="13200" customFormat="1" ht="11.25"/>
    <row r="13201" customFormat="1" ht="11.25"/>
    <row r="13202" customFormat="1" ht="11.25"/>
    <row r="13203" customFormat="1" ht="11.25"/>
    <row r="13204" customFormat="1" ht="11.25"/>
    <row r="13205" customFormat="1" ht="11.25"/>
    <row r="13206" customFormat="1" ht="11.25"/>
    <row r="13207" customFormat="1" ht="11.25"/>
    <row r="13208" customFormat="1" ht="11.25"/>
    <row r="13209" customFormat="1" ht="11.25"/>
    <row r="13210" customFormat="1" ht="11.25"/>
    <row r="13211" customFormat="1" ht="11.25"/>
    <row r="13212" customFormat="1" ht="11.25"/>
    <row r="13213" customFormat="1" ht="11.25"/>
    <row r="13214" customFormat="1" ht="11.25"/>
    <row r="13215" customFormat="1" ht="11.25"/>
    <row r="13216" customFormat="1" ht="11.25"/>
    <row r="13217" customFormat="1" ht="11.25"/>
    <row r="13218" customFormat="1" ht="11.25"/>
    <row r="13219" customFormat="1" ht="11.25"/>
    <row r="13220" customFormat="1" ht="11.25"/>
    <row r="13221" customFormat="1" ht="11.25"/>
    <row r="13222" customFormat="1" ht="11.25"/>
    <row r="13223" customFormat="1" ht="11.25"/>
    <row r="13224" customFormat="1" ht="11.25"/>
    <row r="13225" customFormat="1" ht="11.25"/>
    <row r="13226" customFormat="1" ht="11.25"/>
    <row r="13227" customFormat="1" ht="11.25"/>
    <row r="13228" customFormat="1" ht="11.25"/>
    <row r="13229" customFormat="1" ht="11.25"/>
    <row r="13230" customFormat="1" ht="11.25"/>
    <row r="13231" customFormat="1" ht="11.25"/>
    <row r="13232" customFormat="1" ht="11.25"/>
    <row r="13233" customFormat="1" ht="11.25"/>
    <row r="13234" customFormat="1" ht="11.25"/>
    <row r="13235" customFormat="1" ht="11.25"/>
    <row r="13236" customFormat="1" ht="11.25"/>
    <row r="13237" customFormat="1" ht="11.25"/>
    <row r="13238" customFormat="1" ht="11.25"/>
    <row r="13239" customFormat="1" ht="11.25"/>
    <row r="13240" customFormat="1" ht="11.25"/>
    <row r="13241" customFormat="1" ht="11.25"/>
    <row r="13242" customFormat="1" ht="11.25"/>
    <row r="13243" customFormat="1" ht="11.25"/>
    <row r="13244" customFormat="1" ht="11.25"/>
    <row r="13245" customFormat="1" ht="11.25"/>
    <row r="13246" customFormat="1" ht="11.25"/>
    <row r="13247" customFormat="1" ht="11.25"/>
    <row r="13248" customFormat="1" ht="11.25"/>
    <row r="13249" customFormat="1" ht="11.25"/>
    <row r="13250" customFormat="1" ht="11.25"/>
    <row r="13251" customFormat="1" ht="11.25"/>
    <row r="13252" customFormat="1" ht="11.25"/>
    <row r="13253" customFormat="1" ht="11.25"/>
    <row r="13254" customFormat="1" ht="11.25"/>
    <row r="13255" customFormat="1" ht="11.25"/>
    <row r="13256" customFormat="1" ht="11.25"/>
    <row r="13257" customFormat="1" ht="11.25"/>
    <row r="13258" customFormat="1" ht="11.25"/>
    <row r="13259" customFormat="1" ht="11.25"/>
    <row r="13260" customFormat="1" ht="11.25"/>
    <row r="13261" customFormat="1" ht="11.25"/>
    <row r="13262" customFormat="1" ht="11.25"/>
    <row r="13263" customFormat="1" ht="11.25"/>
    <row r="13264" customFormat="1" ht="11.25"/>
    <row r="13265" customFormat="1" ht="11.25"/>
    <row r="13266" customFormat="1" ht="11.25"/>
    <row r="13267" customFormat="1" ht="11.25"/>
    <row r="13268" customFormat="1" ht="11.25"/>
    <row r="13269" customFormat="1" ht="11.25"/>
    <row r="13270" customFormat="1" ht="11.25"/>
    <row r="13271" customFormat="1" ht="11.25"/>
    <row r="13272" customFormat="1" ht="11.25"/>
    <row r="13273" customFormat="1" ht="11.25"/>
    <row r="13274" customFormat="1" ht="11.25"/>
    <row r="13275" customFormat="1" ht="11.25"/>
    <row r="13276" customFormat="1" ht="11.25"/>
    <row r="13277" customFormat="1" ht="11.25"/>
    <row r="13278" customFormat="1" ht="11.25"/>
    <row r="13279" customFormat="1" ht="11.25"/>
    <row r="13280" customFormat="1" ht="11.25"/>
    <row r="13281" customFormat="1" ht="11.25"/>
    <row r="13282" customFormat="1" ht="11.25"/>
    <row r="13283" customFormat="1" ht="11.25"/>
    <row r="13284" customFormat="1" ht="11.25"/>
    <row r="13285" customFormat="1" ht="11.25"/>
    <row r="13286" customFormat="1" ht="11.25"/>
    <row r="13287" customFormat="1" ht="11.25"/>
    <row r="13288" customFormat="1" ht="11.25"/>
    <row r="13289" customFormat="1" ht="11.25"/>
    <row r="13290" customFormat="1" ht="11.25"/>
    <row r="13291" customFormat="1" ht="11.25"/>
    <row r="13292" customFormat="1" ht="11.25"/>
    <row r="13293" customFormat="1" ht="11.25"/>
    <row r="13294" customFormat="1" ht="11.25"/>
    <row r="13295" customFormat="1" ht="11.25"/>
    <row r="13296" customFormat="1" ht="11.25"/>
    <row r="13297" customFormat="1" ht="11.25"/>
    <row r="13298" customFormat="1" ht="11.25"/>
    <row r="13299" customFormat="1" ht="11.25"/>
    <row r="13300" customFormat="1" ht="11.25"/>
    <row r="13301" customFormat="1" ht="11.25"/>
    <row r="13302" customFormat="1" ht="11.25"/>
    <row r="13303" customFormat="1" ht="11.25"/>
    <row r="13304" customFormat="1" ht="11.25"/>
    <row r="13305" customFormat="1" ht="11.25"/>
    <row r="13306" customFormat="1" ht="11.25"/>
    <row r="13307" customFormat="1" ht="11.25"/>
    <row r="13308" customFormat="1" ht="11.25"/>
    <row r="13309" customFormat="1" ht="11.25"/>
    <row r="13310" customFormat="1" ht="11.25"/>
    <row r="13311" customFormat="1" ht="11.25"/>
    <row r="13312" customFormat="1" ht="11.25"/>
    <row r="13313" customFormat="1" ht="11.25"/>
    <row r="13314" customFormat="1" ht="11.25"/>
    <row r="13315" customFormat="1" ht="11.25"/>
    <row r="13316" customFormat="1" ht="11.25"/>
    <row r="13317" customFormat="1" ht="11.25"/>
    <row r="13318" customFormat="1" ht="11.25"/>
    <row r="13319" customFormat="1" ht="11.25"/>
    <row r="13320" customFormat="1" ht="11.25"/>
    <row r="13321" customFormat="1" ht="11.25"/>
    <row r="13322" customFormat="1" ht="11.25"/>
    <row r="13323" customFormat="1" ht="11.25"/>
    <row r="13324" customFormat="1" ht="11.25"/>
    <row r="13325" customFormat="1" ht="11.25"/>
    <row r="13326" customFormat="1" ht="11.25"/>
    <row r="13327" customFormat="1" ht="11.25"/>
    <row r="13328" customFormat="1" ht="11.25"/>
    <row r="13329" customFormat="1" ht="11.25"/>
    <row r="13330" customFormat="1" ht="11.25"/>
    <row r="13331" customFormat="1" ht="11.25"/>
    <row r="13332" customFormat="1" ht="11.25"/>
    <row r="13333" customFormat="1" ht="11.25"/>
    <row r="13334" customFormat="1" ht="11.25"/>
    <row r="13335" customFormat="1" ht="11.25"/>
    <row r="13336" customFormat="1" ht="11.25"/>
    <row r="13337" customFormat="1" ht="11.25"/>
    <row r="13338" customFormat="1" ht="11.25"/>
    <row r="13339" customFormat="1" ht="11.25"/>
    <row r="13340" customFormat="1" ht="11.25"/>
    <row r="13341" customFormat="1" ht="11.25"/>
    <row r="13342" customFormat="1" ht="11.25"/>
    <row r="13343" customFormat="1" ht="11.25"/>
    <row r="13344" customFormat="1" ht="11.25"/>
    <row r="13345" customFormat="1" ht="11.25"/>
    <row r="13346" customFormat="1" ht="11.25"/>
    <row r="13347" customFormat="1" ht="11.25"/>
    <row r="13348" customFormat="1" ht="11.25"/>
    <row r="13349" customFormat="1" ht="11.25"/>
    <row r="13350" customFormat="1" ht="11.25"/>
    <row r="13351" customFormat="1" ht="11.25"/>
    <row r="13352" customFormat="1" ht="11.25"/>
    <row r="13353" customFormat="1" ht="11.25"/>
    <row r="13354" customFormat="1" ht="11.25"/>
    <row r="13355" customFormat="1" ht="11.25"/>
    <row r="13356" customFormat="1" ht="11.25"/>
    <row r="13357" customFormat="1" ht="11.25"/>
    <row r="13358" customFormat="1" ht="11.25"/>
    <row r="13359" customFormat="1" ht="11.25"/>
    <row r="13360" customFormat="1" ht="11.25"/>
    <row r="13361" customFormat="1" ht="11.25"/>
    <row r="13362" customFormat="1" ht="11.25"/>
    <row r="13363" customFormat="1" ht="11.25"/>
    <row r="13364" customFormat="1" ht="11.25"/>
    <row r="13365" customFormat="1" ht="11.25"/>
    <row r="13366" customFormat="1" ht="11.25"/>
    <row r="13367" customFormat="1" ht="11.25"/>
    <row r="13368" customFormat="1" ht="11.25"/>
    <row r="13369" customFormat="1" ht="11.25"/>
    <row r="13370" customFormat="1" ht="11.25"/>
    <row r="13371" customFormat="1" ht="11.25"/>
    <row r="13372" customFormat="1" ht="11.25"/>
    <row r="13373" customFormat="1" ht="11.25"/>
    <row r="13374" customFormat="1" ht="11.25"/>
    <row r="13375" customFormat="1" ht="11.25"/>
    <row r="13376" customFormat="1" ht="11.25"/>
    <row r="13377" customFormat="1" ht="11.25"/>
    <row r="13378" customFormat="1" ht="11.25"/>
    <row r="13379" customFormat="1" ht="11.25"/>
    <row r="13380" customFormat="1" ht="11.25"/>
    <row r="13381" customFormat="1" ht="11.25"/>
    <row r="13382" customFormat="1" ht="11.25"/>
    <row r="13383" customFormat="1" ht="11.25"/>
    <row r="13384" customFormat="1" ht="11.25"/>
    <row r="13385" customFormat="1" ht="11.25"/>
    <row r="13386" customFormat="1" ht="11.25"/>
    <row r="13387" customFormat="1" ht="11.25"/>
    <row r="13388" customFormat="1" ht="11.25"/>
    <row r="13389" customFormat="1" ht="11.25"/>
    <row r="13390" customFormat="1" ht="11.25"/>
    <row r="13391" customFormat="1" ht="11.25"/>
    <row r="13392" customFormat="1" ht="11.25"/>
    <row r="13393" customFormat="1" ht="11.25"/>
    <row r="13394" customFormat="1" ht="11.25"/>
    <row r="13395" customFormat="1" ht="11.25"/>
    <row r="13396" customFormat="1" ht="11.25"/>
    <row r="13397" customFormat="1" ht="11.25"/>
    <row r="13398" customFormat="1" ht="11.25"/>
    <row r="13399" customFormat="1" ht="11.25"/>
    <row r="13400" customFormat="1" ht="11.25"/>
    <row r="13401" customFormat="1" ht="11.25"/>
    <row r="13402" customFormat="1" ht="11.25"/>
    <row r="13403" customFormat="1" ht="11.25"/>
    <row r="13404" customFormat="1" ht="11.25"/>
    <row r="13405" customFormat="1" ht="11.25"/>
    <row r="13406" customFormat="1" ht="11.25"/>
    <row r="13407" customFormat="1" ht="11.25"/>
    <row r="13408" customFormat="1" ht="11.25"/>
    <row r="13409" customFormat="1" ht="11.25"/>
    <row r="13410" customFormat="1" ht="11.25"/>
    <row r="13411" customFormat="1" ht="11.25"/>
    <row r="13412" customFormat="1" ht="11.25"/>
    <row r="13413" customFormat="1" ht="11.25"/>
    <row r="13414" customFormat="1" ht="11.25"/>
    <row r="13415" customFormat="1" ht="11.25"/>
    <row r="13416" customFormat="1" ht="11.25"/>
    <row r="13417" customFormat="1" ht="11.25"/>
    <row r="13418" customFormat="1" ht="11.25"/>
    <row r="13419" customFormat="1" ht="11.25"/>
    <row r="13420" customFormat="1" ht="11.25"/>
    <row r="13421" customFormat="1" ht="11.25"/>
    <row r="13422" customFormat="1" ht="11.25"/>
    <row r="13423" customFormat="1" ht="11.25"/>
    <row r="13424" customFormat="1" ht="11.25"/>
    <row r="13425" customFormat="1" ht="11.25"/>
    <row r="13426" customFormat="1" ht="11.25"/>
    <row r="13427" customFormat="1" ht="11.25"/>
    <row r="13428" customFormat="1" ht="11.25"/>
    <row r="13429" customFormat="1" ht="11.25"/>
    <row r="13430" customFormat="1" ht="11.25"/>
    <row r="13431" customFormat="1" ht="11.25"/>
    <row r="13432" customFormat="1" ht="11.25"/>
    <row r="13433" customFormat="1" ht="11.25"/>
    <row r="13434" customFormat="1" ht="11.25"/>
    <row r="13435" customFormat="1" ht="11.25"/>
    <row r="13436" customFormat="1" ht="11.25"/>
    <row r="13437" customFormat="1" ht="11.25"/>
    <row r="13438" customFormat="1" ht="11.25"/>
    <row r="13439" customFormat="1" ht="11.25"/>
    <row r="13440" customFormat="1" ht="11.25"/>
    <row r="13441" customFormat="1" ht="11.25"/>
    <row r="13442" customFormat="1" ht="11.25"/>
    <row r="13443" customFormat="1" ht="11.25"/>
    <row r="13444" customFormat="1" ht="11.25"/>
    <row r="13445" customFormat="1" ht="11.25"/>
    <row r="13446" customFormat="1" ht="11.25"/>
    <row r="13447" customFormat="1" ht="11.25"/>
    <row r="13448" customFormat="1" ht="11.25"/>
    <row r="13449" customFormat="1" ht="11.25"/>
    <row r="13450" customFormat="1" ht="11.25"/>
    <row r="13451" customFormat="1" ht="11.25"/>
    <row r="13452" customFormat="1" ht="11.25"/>
    <row r="13453" customFormat="1" ht="11.25"/>
    <row r="13454" customFormat="1" ht="11.25"/>
    <row r="13455" customFormat="1" ht="11.25"/>
    <row r="13456" customFormat="1" ht="11.25"/>
    <row r="13457" customFormat="1" ht="11.25"/>
    <row r="13458" customFormat="1" ht="11.25"/>
    <row r="13459" customFormat="1" ht="11.25"/>
    <row r="13460" customFormat="1" ht="11.25"/>
    <row r="13461" customFormat="1" ht="11.25"/>
    <row r="13462" customFormat="1" ht="11.25"/>
    <row r="13463" customFormat="1" ht="11.25"/>
    <row r="13464" customFormat="1" ht="11.25"/>
    <row r="13465" customFormat="1" ht="11.25"/>
    <row r="13466" customFormat="1" ht="11.25"/>
    <row r="13467" customFormat="1" ht="11.25"/>
    <row r="13468" customFormat="1" ht="11.25"/>
    <row r="13469" customFormat="1" ht="11.25"/>
    <row r="13470" customFormat="1" ht="11.25"/>
    <row r="13471" customFormat="1" ht="11.25"/>
    <row r="13472" customFormat="1" ht="11.25"/>
    <row r="13473" customFormat="1" ht="11.25"/>
    <row r="13474" customFormat="1" ht="11.25"/>
    <row r="13475" customFormat="1" ht="11.25"/>
    <row r="13476" customFormat="1" ht="11.25"/>
    <row r="13477" customFormat="1" ht="11.25"/>
    <row r="13478" customFormat="1" ht="11.25"/>
    <row r="13479" customFormat="1" ht="11.25"/>
    <row r="13480" customFormat="1" ht="11.25"/>
    <row r="13481" customFormat="1" ht="11.25"/>
    <row r="13482" customFormat="1" ht="11.25"/>
    <row r="13483" customFormat="1" ht="11.25"/>
    <row r="13484" customFormat="1" ht="11.25"/>
    <row r="13485" customFormat="1" ht="11.25"/>
    <row r="13486" customFormat="1" ht="11.25"/>
    <row r="13487" customFormat="1" ht="11.25"/>
    <row r="13488" customFormat="1" ht="11.25"/>
    <row r="13489" customFormat="1" ht="11.25"/>
    <row r="13490" customFormat="1" ht="11.25"/>
    <row r="13491" customFormat="1" ht="11.25"/>
    <row r="13492" customFormat="1" ht="11.25"/>
    <row r="13493" customFormat="1" ht="11.25"/>
    <row r="13494" customFormat="1" ht="11.25"/>
    <row r="13495" customFormat="1" ht="11.25"/>
    <row r="13496" customFormat="1" ht="11.25"/>
    <row r="13497" customFormat="1" ht="11.25"/>
    <row r="13498" customFormat="1" ht="11.25"/>
    <row r="13499" customFormat="1" ht="11.25"/>
    <row r="13500" customFormat="1" ht="11.25"/>
    <row r="13501" customFormat="1" ht="11.25"/>
    <row r="13502" customFormat="1" ht="11.25"/>
    <row r="13503" customFormat="1" ht="11.25"/>
    <row r="13504" customFormat="1" ht="11.25"/>
    <row r="13505" customFormat="1" ht="11.25"/>
    <row r="13506" customFormat="1" ht="11.25"/>
    <row r="13507" customFormat="1" ht="11.25"/>
    <row r="13508" customFormat="1" ht="11.25"/>
    <row r="13509" customFormat="1" ht="11.25"/>
    <row r="13510" customFormat="1" ht="11.25"/>
    <row r="13511" customFormat="1" ht="11.25"/>
    <row r="13512" customFormat="1" ht="11.25"/>
    <row r="13513" customFormat="1" ht="11.25"/>
    <row r="13514" customFormat="1" ht="11.25"/>
    <row r="13515" customFormat="1" ht="11.25"/>
    <row r="13516" customFormat="1" ht="11.25"/>
    <row r="13517" customFormat="1" ht="11.25"/>
    <row r="13518" customFormat="1" ht="11.25"/>
    <row r="13519" customFormat="1" ht="11.25"/>
    <row r="13520" customFormat="1" ht="11.25"/>
    <row r="13521" customFormat="1" ht="11.25"/>
    <row r="13522" customFormat="1" ht="11.25"/>
    <row r="13523" customFormat="1" ht="11.25"/>
    <row r="13524" customFormat="1" ht="11.25"/>
    <row r="13525" customFormat="1" ht="11.25"/>
    <row r="13526" customFormat="1" ht="11.25"/>
    <row r="13527" customFormat="1" ht="11.25"/>
    <row r="13528" customFormat="1" ht="11.25"/>
    <row r="13529" customFormat="1" ht="11.25"/>
    <row r="13530" customFormat="1" ht="11.25"/>
    <row r="13531" customFormat="1" ht="11.25"/>
    <row r="13532" customFormat="1" ht="11.25"/>
    <row r="13533" customFormat="1" ht="11.25"/>
    <row r="13534" customFormat="1" ht="11.25"/>
    <row r="13535" customFormat="1" ht="11.25"/>
    <row r="13536" customFormat="1" ht="11.25"/>
    <row r="13537" customFormat="1" ht="11.25"/>
    <row r="13538" customFormat="1" ht="11.25"/>
    <row r="13539" customFormat="1" ht="11.25"/>
    <row r="13540" customFormat="1" ht="11.25"/>
    <row r="13541" customFormat="1" ht="11.25"/>
    <row r="13542" customFormat="1" ht="11.25"/>
    <row r="13543" customFormat="1" ht="11.25"/>
    <row r="13544" customFormat="1" ht="11.25"/>
    <row r="13545" customFormat="1" ht="11.25"/>
    <row r="13546" customFormat="1" ht="11.25"/>
    <row r="13547" customFormat="1" ht="11.25"/>
    <row r="13548" customFormat="1" ht="11.25"/>
    <row r="13549" customFormat="1" ht="11.25"/>
    <row r="13550" customFormat="1" ht="11.25"/>
    <row r="13551" customFormat="1" ht="11.25"/>
    <row r="13552" customFormat="1" ht="11.25"/>
    <row r="13553" customFormat="1" ht="11.25"/>
    <row r="13554" customFormat="1" ht="11.25"/>
    <row r="13555" customFormat="1" ht="11.25"/>
    <row r="13556" customFormat="1" ht="11.25"/>
    <row r="13557" customFormat="1" ht="11.25"/>
    <row r="13558" customFormat="1" ht="11.25"/>
    <row r="13559" customFormat="1" ht="11.25"/>
    <row r="13560" customFormat="1" ht="11.25"/>
    <row r="13561" customFormat="1" ht="11.25"/>
    <row r="13562" customFormat="1" ht="11.25"/>
    <row r="13563" customFormat="1" ht="11.25"/>
    <row r="13564" customFormat="1" ht="11.25"/>
    <row r="13565" customFormat="1" ht="11.25"/>
    <row r="13566" customFormat="1" ht="11.25"/>
    <row r="13567" customFormat="1" ht="11.25"/>
    <row r="13568" customFormat="1" ht="11.25"/>
    <row r="13569" customFormat="1" ht="11.25"/>
    <row r="13570" customFormat="1" ht="11.25"/>
    <row r="13571" customFormat="1" ht="11.25"/>
    <row r="13572" customFormat="1" ht="11.25"/>
    <row r="13573" customFormat="1" ht="11.25"/>
    <row r="13574" customFormat="1" ht="11.25"/>
    <row r="13575" customFormat="1" ht="11.25"/>
    <row r="13576" customFormat="1" ht="11.25"/>
    <row r="13577" customFormat="1" ht="11.25"/>
    <row r="13578" customFormat="1" ht="11.25"/>
    <row r="13579" customFormat="1" ht="11.25"/>
    <row r="13580" customFormat="1" ht="11.25"/>
    <row r="13581" customFormat="1" ht="11.25"/>
    <row r="13582" customFormat="1" ht="11.25"/>
    <row r="13583" customFormat="1" ht="11.25"/>
    <row r="13584" customFormat="1" ht="11.25"/>
    <row r="13585" customFormat="1" ht="11.25"/>
    <row r="13586" customFormat="1" ht="11.25"/>
    <row r="13587" customFormat="1" ht="11.25"/>
    <row r="13588" customFormat="1" ht="11.25"/>
    <row r="13589" customFormat="1" ht="11.25"/>
    <row r="13590" customFormat="1" ht="11.25"/>
    <row r="13591" customFormat="1" ht="11.25"/>
    <row r="13592" customFormat="1" ht="11.25"/>
    <row r="13593" customFormat="1" ht="11.25"/>
    <row r="13594" customFormat="1" ht="11.25"/>
    <row r="13595" customFormat="1" ht="11.25"/>
    <row r="13596" customFormat="1" ht="11.25"/>
    <row r="13597" customFormat="1" ht="11.25"/>
    <row r="13598" customFormat="1" ht="11.25"/>
    <row r="13599" customFormat="1" ht="11.25"/>
    <row r="13600" customFormat="1" ht="11.25"/>
    <row r="13601" customFormat="1" ht="11.25"/>
    <row r="13602" customFormat="1" ht="11.25"/>
    <row r="13603" customFormat="1" ht="11.25"/>
    <row r="13604" customFormat="1" ht="11.25"/>
    <row r="13605" customFormat="1" ht="11.25"/>
    <row r="13606" customFormat="1" ht="11.25"/>
    <row r="13607" customFormat="1" ht="11.25"/>
    <row r="13608" customFormat="1" ht="11.25"/>
    <row r="13609" customFormat="1" ht="11.25"/>
    <row r="13610" customFormat="1" ht="11.25"/>
    <row r="13611" customFormat="1" ht="11.25"/>
    <row r="13612" customFormat="1" ht="11.25"/>
    <row r="13613" customFormat="1" ht="11.25"/>
    <row r="13614" customFormat="1" ht="11.25"/>
    <row r="13615" customFormat="1" ht="11.25"/>
    <row r="13616" customFormat="1" ht="11.25"/>
    <row r="13617" customFormat="1" ht="11.25"/>
    <row r="13618" customFormat="1" ht="11.25"/>
    <row r="13619" customFormat="1" ht="11.25"/>
    <row r="13620" customFormat="1" ht="11.25"/>
    <row r="13621" customFormat="1" ht="11.25"/>
    <row r="13622" customFormat="1" ht="11.25"/>
    <row r="13623" customFormat="1" ht="11.25"/>
    <row r="13624" customFormat="1" ht="11.25"/>
    <row r="13625" customFormat="1" ht="11.25"/>
    <row r="13626" customFormat="1" ht="11.25"/>
    <row r="13627" customFormat="1" ht="11.25"/>
    <row r="13628" customFormat="1" ht="11.25"/>
    <row r="13629" customFormat="1" ht="11.25"/>
    <row r="13630" customFormat="1" ht="11.25"/>
    <row r="13631" customFormat="1" ht="11.25"/>
    <row r="13632" customFormat="1" ht="11.25"/>
    <row r="13633" customFormat="1" ht="11.25"/>
    <row r="13634" customFormat="1" ht="11.25"/>
    <row r="13635" customFormat="1" ht="11.25"/>
    <row r="13636" customFormat="1" ht="11.25"/>
    <row r="13637" customFormat="1" ht="11.25"/>
    <row r="13638" customFormat="1" ht="11.25"/>
    <row r="13639" customFormat="1" ht="11.25"/>
    <row r="13640" customFormat="1" ht="11.25"/>
    <row r="13641" customFormat="1" ht="11.25"/>
    <row r="13642" customFormat="1" ht="11.25"/>
    <row r="13643" customFormat="1" ht="11.25"/>
    <row r="13644" customFormat="1" ht="11.25"/>
    <row r="13645" customFormat="1" ht="11.25"/>
    <row r="13646" customFormat="1" ht="11.25"/>
    <row r="13647" customFormat="1" ht="11.25"/>
    <row r="13648" customFormat="1" ht="11.25"/>
    <row r="13649" customFormat="1" ht="11.25"/>
    <row r="13650" customFormat="1" ht="11.25"/>
    <row r="13651" customFormat="1" ht="11.25"/>
    <row r="13652" customFormat="1" ht="11.25"/>
    <row r="13653" customFormat="1" ht="11.25"/>
    <row r="13654" customFormat="1" ht="11.25"/>
    <row r="13655" customFormat="1" ht="11.25"/>
    <row r="13656" customFormat="1" ht="11.25"/>
    <row r="13657" customFormat="1" ht="11.25"/>
    <row r="13658" customFormat="1" ht="11.25"/>
    <row r="13659" customFormat="1" ht="11.25"/>
    <row r="13660" customFormat="1" ht="11.25"/>
    <row r="13661" customFormat="1" ht="11.25"/>
    <row r="13662" customFormat="1" ht="11.25"/>
    <row r="13663" customFormat="1" ht="11.25"/>
    <row r="13664" customFormat="1" ht="11.25"/>
    <row r="13665" customFormat="1" ht="11.25"/>
    <row r="13666" customFormat="1" ht="11.25"/>
    <row r="13667" customFormat="1" ht="11.25"/>
    <row r="13668" customFormat="1" ht="11.25"/>
    <row r="13669" customFormat="1" ht="11.25"/>
    <row r="13670" customFormat="1" ht="11.25"/>
    <row r="13671" customFormat="1" ht="11.25"/>
    <row r="13672" customFormat="1" ht="11.25"/>
    <row r="13673" customFormat="1" ht="11.25"/>
    <row r="13674" customFormat="1" ht="11.25"/>
    <row r="13675" customFormat="1" ht="11.25"/>
    <row r="13676" customFormat="1" ht="11.25"/>
    <row r="13677" customFormat="1" ht="11.25"/>
    <row r="13678" customFormat="1" ht="11.25"/>
    <row r="13679" customFormat="1" ht="11.25"/>
    <row r="13680" customFormat="1" ht="11.25"/>
    <row r="13681" customFormat="1" ht="11.25"/>
    <row r="13682" customFormat="1" ht="11.25"/>
    <row r="13683" customFormat="1" ht="11.25"/>
    <row r="13684" customFormat="1" ht="11.25"/>
    <row r="13685" customFormat="1" ht="11.25"/>
    <row r="13686" customFormat="1" ht="11.25"/>
    <row r="13687" customFormat="1" ht="11.25"/>
    <row r="13688" customFormat="1" ht="11.25"/>
    <row r="13689" customFormat="1" ht="11.25"/>
    <row r="13690" customFormat="1" ht="11.25"/>
    <row r="13691" customFormat="1" ht="11.25"/>
    <row r="13692" customFormat="1" ht="11.25"/>
    <row r="13693" customFormat="1" ht="11.25"/>
    <row r="13694" customFormat="1" ht="11.25"/>
    <row r="13695" customFormat="1" ht="11.25"/>
    <row r="13696" customFormat="1" ht="11.25"/>
    <row r="13697" customFormat="1" ht="11.25"/>
    <row r="13698" customFormat="1" ht="11.25"/>
    <row r="13699" customFormat="1" ht="11.25"/>
    <row r="13700" customFormat="1" ht="11.25"/>
    <row r="13701" customFormat="1" ht="11.25"/>
    <row r="13702" customFormat="1" ht="11.25"/>
    <row r="13703" customFormat="1" ht="11.25"/>
    <row r="13704" customFormat="1" ht="11.25"/>
    <row r="13705" customFormat="1" ht="11.25"/>
    <row r="13706" customFormat="1" ht="11.25"/>
    <row r="13707" customFormat="1" ht="11.25"/>
    <row r="13708" customFormat="1" ht="11.25"/>
    <row r="13709" customFormat="1" ht="11.25"/>
    <row r="13710" customFormat="1" ht="11.25"/>
    <row r="13711" customFormat="1" ht="11.25"/>
    <row r="13712" customFormat="1" ht="11.25"/>
    <row r="13713" customFormat="1" ht="11.25"/>
    <row r="13714" customFormat="1" ht="11.25"/>
    <row r="13715" customFormat="1" ht="11.25"/>
    <row r="13716" customFormat="1" ht="11.25"/>
    <row r="13717" customFormat="1" ht="11.25"/>
    <row r="13718" customFormat="1" ht="11.25"/>
    <row r="13719" customFormat="1" ht="11.25"/>
    <row r="13720" customFormat="1" ht="11.25"/>
    <row r="13721" customFormat="1" ht="11.25"/>
    <row r="13722" customFormat="1" ht="11.25"/>
    <row r="13723" customFormat="1" ht="11.25"/>
    <row r="13724" customFormat="1" ht="11.25"/>
    <row r="13725" customFormat="1" ht="11.25"/>
    <row r="13726" customFormat="1" ht="11.25"/>
    <row r="13727" customFormat="1" ht="11.25"/>
    <row r="13728" customFormat="1" ht="11.25"/>
    <row r="13729" customFormat="1" ht="11.25"/>
    <row r="13730" customFormat="1" ht="11.25"/>
    <row r="13731" customFormat="1" ht="11.25"/>
    <row r="13732" customFormat="1" ht="11.25"/>
    <row r="13733" customFormat="1" ht="11.25"/>
    <row r="13734" customFormat="1" ht="11.25"/>
    <row r="13735" customFormat="1" ht="11.25"/>
    <row r="13736" customFormat="1" ht="11.25"/>
    <row r="13737" customFormat="1" ht="11.25"/>
    <row r="13738" customFormat="1" ht="11.25"/>
    <row r="13739" customFormat="1" ht="11.25"/>
    <row r="13740" customFormat="1" ht="11.25"/>
    <row r="13741" customFormat="1" ht="11.25"/>
    <row r="13742" customFormat="1" ht="11.25"/>
    <row r="13743" customFormat="1" ht="11.25"/>
    <row r="13744" customFormat="1" ht="11.25"/>
    <row r="13745" customFormat="1" ht="11.25"/>
    <row r="13746" customFormat="1" ht="11.25"/>
    <row r="13747" customFormat="1" ht="11.25"/>
    <row r="13748" customFormat="1" ht="11.25"/>
    <row r="13749" customFormat="1" ht="11.25"/>
    <row r="13750" customFormat="1" ht="11.25"/>
    <row r="13751" customFormat="1" ht="11.25"/>
    <row r="13752" customFormat="1" ht="11.25"/>
    <row r="13753" customFormat="1" ht="11.25"/>
    <row r="13754" customFormat="1" ht="11.25"/>
    <row r="13755" customFormat="1" ht="11.25"/>
    <row r="13756" customFormat="1" ht="11.25"/>
    <row r="13757" customFormat="1" ht="11.25"/>
    <row r="13758" customFormat="1" ht="11.25"/>
    <row r="13759" customFormat="1" ht="11.25"/>
    <row r="13760" customFormat="1" ht="11.25"/>
    <row r="13761" customFormat="1" ht="11.25"/>
    <row r="13762" customFormat="1" ht="11.25"/>
    <row r="13763" customFormat="1" ht="11.25"/>
    <row r="13764" customFormat="1" ht="11.25"/>
    <row r="13765" customFormat="1" ht="11.25"/>
    <row r="13766" customFormat="1" ht="11.25"/>
    <row r="13767" customFormat="1" ht="11.25"/>
    <row r="13768" customFormat="1" ht="11.25"/>
    <row r="13769" customFormat="1" ht="11.25"/>
    <row r="13770" customFormat="1" ht="11.25"/>
    <row r="13771" customFormat="1" ht="11.25"/>
    <row r="13772" customFormat="1" ht="11.25"/>
    <row r="13773" customFormat="1" ht="11.25"/>
    <row r="13774" customFormat="1" ht="11.25"/>
    <row r="13775" customFormat="1" ht="11.25"/>
    <row r="13776" customFormat="1" ht="11.25"/>
    <row r="13777" customFormat="1" ht="11.25"/>
    <row r="13778" customFormat="1" ht="11.25"/>
    <row r="13779" customFormat="1" ht="11.25"/>
    <row r="13780" customFormat="1" ht="11.25"/>
    <row r="13781" customFormat="1" ht="11.25"/>
    <row r="13782" customFormat="1" ht="11.25"/>
    <row r="13783" customFormat="1" ht="11.25"/>
    <row r="13784" customFormat="1" ht="11.25"/>
    <row r="13785" customFormat="1" ht="11.25"/>
    <row r="13786" customFormat="1" ht="11.25"/>
    <row r="13787" customFormat="1" ht="11.25"/>
    <row r="13788" customFormat="1" ht="11.25"/>
    <row r="13789" customFormat="1" ht="11.25"/>
    <row r="13790" customFormat="1" ht="11.25"/>
    <row r="13791" customFormat="1" ht="11.25"/>
    <row r="13792" customFormat="1" ht="11.25"/>
    <row r="13793" customFormat="1" ht="11.25"/>
    <row r="13794" customFormat="1" ht="11.25"/>
    <row r="13795" customFormat="1" ht="11.25"/>
    <row r="13796" customFormat="1" ht="11.25"/>
    <row r="13797" customFormat="1" ht="11.25"/>
    <row r="13798" customFormat="1" ht="11.25"/>
    <row r="13799" customFormat="1" ht="11.25"/>
    <row r="13800" customFormat="1" ht="11.25"/>
    <row r="13801" customFormat="1" ht="11.25"/>
    <row r="13802" customFormat="1" ht="11.25"/>
    <row r="13803" customFormat="1" ht="11.25"/>
    <row r="13804" customFormat="1" ht="11.25"/>
    <row r="13805" customFormat="1" ht="11.25"/>
    <row r="13806" customFormat="1" ht="11.25"/>
    <row r="13807" customFormat="1" ht="11.25"/>
    <row r="13808" customFormat="1" ht="11.25"/>
    <row r="13809" customFormat="1" ht="11.25"/>
    <row r="13810" customFormat="1" ht="11.25"/>
    <row r="13811" customFormat="1" ht="11.25"/>
    <row r="13812" customFormat="1" ht="11.25"/>
    <row r="13813" customFormat="1" ht="11.25"/>
    <row r="13814" customFormat="1" ht="11.25"/>
    <row r="13815" customFormat="1" ht="11.25"/>
    <row r="13816" customFormat="1" ht="11.25"/>
    <row r="13817" customFormat="1" ht="11.25"/>
    <row r="13818" customFormat="1" ht="11.25"/>
    <row r="13819" customFormat="1" ht="11.25"/>
    <row r="13820" customFormat="1" ht="11.25"/>
    <row r="13821" customFormat="1" ht="11.25"/>
    <row r="13822" customFormat="1" ht="11.25"/>
    <row r="13823" customFormat="1" ht="11.25"/>
    <row r="13824" customFormat="1" ht="11.25"/>
    <row r="13825" customFormat="1" ht="11.25"/>
    <row r="13826" customFormat="1" ht="11.25"/>
    <row r="13827" customFormat="1" ht="11.25"/>
    <row r="13828" customFormat="1" ht="11.25"/>
    <row r="13829" customFormat="1" ht="11.25"/>
    <row r="13830" customFormat="1" ht="11.25"/>
    <row r="13831" customFormat="1" ht="11.25"/>
    <row r="13832" customFormat="1" ht="11.25"/>
    <row r="13833" customFormat="1" ht="11.25"/>
    <row r="13834" customFormat="1" ht="11.25"/>
    <row r="13835" customFormat="1" ht="11.25"/>
    <row r="13836" customFormat="1" ht="11.25"/>
    <row r="13837" customFormat="1" ht="11.25"/>
    <row r="13838" customFormat="1" ht="11.25"/>
    <row r="13839" customFormat="1" ht="11.25"/>
    <row r="13840" customFormat="1" ht="11.25"/>
    <row r="13841" customFormat="1" ht="11.25"/>
    <row r="13842" customFormat="1" ht="11.25"/>
    <row r="13843" customFormat="1" ht="11.25"/>
    <row r="13844" customFormat="1" ht="11.25"/>
    <row r="13845" customFormat="1" ht="11.25"/>
    <row r="13846" customFormat="1" ht="11.25"/>
    <row r="13847" customFormat="1" ht="11.25"/>
    <row r="13848" customFormat="1" ht="11.25"/>
    <row r="13849" customFormat="1" ht="11.25"/>
    <row r="13850" customFormat="1" ht="11.25"/>
    <row r="13851" customFormat="1" ht="11.25"/>
    <row r="13852" customFormat="1" ht="11.25"/>
    <row r="13853" customFormat="1" ht="11.25"/>
    <row r="13854" customFormat="1" ht="11.25"/>
    <row r="13855" customFormat="1" ht="11.25"/>
    <row r="13856" customFormat="1" ht="11.25"/>
    <row r="13857" customFormat="1" ht="11.25"/>
    <row r="13858" customFormat="1" ht="11.25"/>
    <row r="13859" customFormat="1" ht="11.25"/>
    <row r="13860" customFormat="1" ht="11.25"/>
    <row r="13861" customFormat="1" ht="11.25"/>
    <row r="13862" customFormat="1" ht="11.25"/>
    <row r="13863" customFormat="1" ht="11.25"/>
    <row r="13864" customFormat="1" ht="11.25"/>
    <row r="13865" customFormat="1" ht="11.25"/>
    <row r="13866" customFormat="1" ht="11.25"/>
    <row r="13867" customFormat="1" ht="11.25"/>
    <row r="13868" customFormat="1" ht="11.25"/>
    <row r="13869" customFormat="1" ht="11.25"/>
    <row r="13870" customFormat="1" ht="11.25"/>
    <row r="13871" customFormat="1" ht="11.25"/>
    <row r="13872" customFormat="1" ht="11.25"/>
    <row r="13873" customFormat="1" ht="11.25"/>
    <row r="13874" customFormat="1" ht="11.25"/>
    <row r="13875" customFormat="1" ht="11.25"/>
    <row r="13876" customFormat="1" ht="11.25"/>
    <row r="13877" customFormat="1" ht="11.25"/>
    <row r="13878" customFormat="1" ht="11.25"/>
    <row r="13879" customFormat="1" ht="11.25"/>
    <row r="13880" customFormat="1" ht="11.25"/>
    <row r="13881" customFormat="1" ht="11.25"/>
    <row r="13882" customFormat="1" ht="11.25"/>
    <row r="13883" customFormat="1" ht="11.25"/>
    <row r="13884" customFormat="1" ht="11.25"/>
    <row r="13885" customFormat="1" ht="11.25"/>
    <row r="13886" customFormat="1" ht="11.25"/>
    <row r="13887" customFormat="1" ht="11.25"/>
    <row r="13888" customFormat="1" ht="11.25"/>
    <row r="13889" customFormat="1" ht="11.25"/>
    <row r="13890" customFormat="1" ht="11.25"/>
    <row r="13891" customFormat="1" ht="11.25"/>
    <row r="13892" customFormat="1" ht="11.25"/>
    <row r="13893" customFormat="1" ht="11.25"/>
    <row r="13894" customFormat="1" ht="11.25"/>
    <row r="13895" customFormat="1" ht="11.25"/>
    <row r="13896" customFormat="1" ht="11.25"/>
    <row r="13897" customFormat="1" ht="11.25"/>
    <row r="13898" customFormat="1" ht="11.25"/>
    <row r="13899" customFormat="1" ht="11.25"/>
    <row r="13900" customFormat="1" ht="11.25"/>
    <row r="13901" customFormat="1" ht="11.25"/>
    <row r="13902" customFormat="1" ht="11.25"/>
    <row r="13903" customFormat="1" ht="11.25"/>
    <row r="13904" customFormat="1" ht="11.25"/>
    <row r="13905" customFormat="1" ht="11.25"/>
    <row r="13906" customFormat="1" ht="11.25"/>
    <row r="13907" customFormat="1" ht="11.25"/>
    <row r="13908" customFormat="1" ht="11.25"/>
    <row r="13909" customFormat="1" ht="11.25"/>
    <row r="13910" customFormat="1" ht="11.25"/>
    <row r="13911" customFormat="1" ht="11.25"/>
    <row r="13912" customFormat="1" ht="11.25"/>
    <row r="13913" customFormat="1" ht="11.25"/>
    <row r="13914" customFormat="1" ht="11.25"/>
    <row r="13915" customFormat="1" ht="11.25"/>
    <row r="13916" customFormat="1" ht="11.25"/>
    <row r="13917" customFormat="1" ht="11.25"/>
    <row r="13918" customFormat="1" ht="11.25"/>
    <row r="13919" customFormat="1" ht="11.25"/>
    <row r="13920" customFormat="1" ht="11.25"/>
    <row r="13921" customFormat="1" ht="11.25"/>
    <row r="13922" customFormat="1" ht="11.25"/>
    <row r="13923" customFormat="1" ht="11.25"/>
    <row r="13924" customFormat="1" ht="11.25"/>
    <row r="13925" customFormat="1" ht="11.25"/>
    <row r="13926" customFormat="1" ht="11.25"/>
    <row r="13927" customFormat="1" ht="11.25"/>
    <row r="13928" customFormat="1" ht="11.25"/>
    <row r="13929" customFormat="1" ht="11.25"/>
    <row r="13930" customFormat="1" ht="11.25"/>
    <row r="13931" customFormat="1" ht="11.25"/>
    <row r="13932" customFormat="1" ht="11.25"/>
    <row r="13933" customFormat="1" ht="11.25"/>
    <row r="13934" customFormat="1" ht="11.25"/>
    <row r="13935" customFormat="1" ht="11.25"/>
    <row r="13936" customFormat="1" ht="11.25"/>
    <row r="13937" customFormat="1" ht="11.25"/>
    <row r="13938" customFormat="1" ht="11.25"/>
    <row r="13939" customFormat="1" ht="11.25"/>
    <row r="13940" customFormat="1" ht="11.25"/>
    <row r="13941" customFormat="1" ht="11.25"/>
    <row r="13942" customFormat="1" ht="11.25"/>
    <row r="13943" customFormat="1" ht="11.25"/>
    <row r="13944" customFormat="1" ht="11.25"/>
    <row r="13945" customFormat="1" ht="11.25"/>
    <row r="13946" customFormat="1" ht="11.25"/>
    <row r="13947" customFormat="1" ht="11.25"/>
    <row r="13948" customFormat="1" ht="11.25"/>
    <row r="13949" customFormat="1" ht="11.25"/>
    <row r="13950" customFormat="1" ht="11.25"/>
    <row r="13951" customFormat="1" ht="11.25"/>
    <row r="13952" customFormat="1" ht="11.25"/>
    <row r="13953" customFormat="1" ht="11.25"/>
    <row r="13954" customFormat="1" ht="11.25"/>
    <row r="13955" customFormat="1" ht="11.25"/>
    <row r="13956" customFormat="1" ht="11.25"/>
    <row r="13957" customFormat="1" ht="11.25"/>
    <row r="13958" customFormat="1" ht="11.25"/>
    <row r="13959" customFormat="1" ht="11.25"/>
    <row r="13960" customFormat="1" ht="11.25"/>
    <row r="13961" customFormat="1" ht="11.25"/>
    <row r="13962" customFormat="1" ht="11.25"/>
    <row r="13963" customFormat="1" ht="11.25"/>
    <row r="13964" customFormat="1" ht="11.25"/>
    <row r="13965" customFormat="1" ht="11.25"/>
    <row r="13966" customFormat="1" ht="11.25"/>
    <row r="13967" customFormat="1" ht="11.25"/>
    <row r="13968" customFormat="1" ht="11.25"/>
    <row r="13969" customFormat="1" ht="11.25"/>
    <row r="13970" customFormat="1" ht="11.25"/>
    <row r="13971" customFormat="1" ht="11.25"/>
    <row r="13972" customFormat="1" ht="11.25"/>
    <row r="13973" customFormat="1" ht="11.25"/>
    <row r="13974" customFormat="1" ht="11.25"/>
    <row r="13975" customFormat="1" ht="11.25"/>
    <row r="13976" customFormat="1" ht="11.25"/>
    <row r="13977" customFormat="1" ht="11.25"/>
    <row r="13978" customFormat="1" ht="11.25"/>
    <row r="13979" customFormat="1" ht="11.25"/>
    <row r="13980" customFormat="1" ht="11.25"/>
    <row r="13981" customFormat="1" ht="11.25"/>
    <row r="13982" customFormat="1" ht="11.25"/>
    <row r="13983" customFormat="1" ht="11.25"/>
    <row r="13984" customFormat="1" ht="11.25"/>
    <row r="13985" customFormat="1" ht="11.25"/>
    <row r="13986" customFormat="1" ht="11.25"/>
    <row r="13987" customFormat="1" ht="11.25"/>
    <row r="13988" customFormat="1" ht="11.25"/>
    <row r="13989" customFormat="1" ht="11.25"/>
    <row r="13990" customFormat="1" ht="11.25"/>
    <row r="13991" customFormat="1" ht="11.25"/>
    <row r="13992" customFormat="1" ht="11.25"/>
    <row r="13993" customFormat="1" ht="11.25"/>
    <row r="13994" customFormat="1" ht="11.25"/>
    <row r="13995" customFormat="1" ht="11.25"/>
    <row r="13996" customFormat="1" ht="11.25"/>
    <row r="13997" customFormat="1" ht="11.25"/>
    <row r="13998" customFormat="1" ht="11.25"/>
    <row r="13999" customFormat="1" ht="11.25"/>
    <row r="14000" customFormat="1" ht="11.25"/>
    <row r="14001" customFormat="1" ht="11.25"/>
    <row r="14002" customFormat="1" ht="11.25"/>
    <row r="14003" customFormat="1" ht="11.25"/>
    <row r="14004" customFormat="1" ht="11.25"/>
    <row r="14005" customFormat="1" ht="11.25"/>
    <row r="14006" customFormat="1" ht="11.25"/>
    <row r="14007" customFormat="1" ht="11.25"/>
    <row r="14008" customFormat="1" ht="11.25"/>
    <row r="14009" customFormat="1" ht="11.25"/>
    <row r="14010" customFormat="1" ht="11.25"/>
    <row r="14011" customFormat="1" ht="11.25"/>
    <row r="14012" customFormat="1" ht="11.25"/>
    <row r="14013" customFormat="1" ht="11.25"/>
    <row r="14014" customFormat="1" ht="11.25"/>
    <row r="14015" customFormat="1" ht="11.25"/>
    <row r="14016" customFormat="1" ht="11.25"/>
    <row r="14017" customFormat="1" ht="11.25"/>
    <row r="14018" customFormat="1" ht="11.25"/>
    <row r="14019" customFormat="1" ht="11.25"/>
    <row r="14020" customFormat="1" ht="11.25"/>
    <row r="14021" customFormat="1" ht="11.25"/>
    <row r="14022" customFormat="1" ht="11.25"/>
    <row r="14023" customFormat="1" ht="11.25"/>
    <row r="14024" customFormat="1" ht="11.25"/>
    <row r="14025" customFormat="1" ht="11.25"/>
    <row r="14026" customFormat="1" ht="11.25"/>
    <row r="14027" customFormat="1" ht="11.25"/>
    <row r="14028" customFormat="1" ht="11.25"/>
    <row r="14029" customFormat="1" ht="11.25"/>
    <row r="14030" customFormat="1" ht="11.25"/>
    <row r="14031" customFormat="1" ht="11.25"/>
    <row r="14032" customFormat="1" ht="11.25"/>
    <row r="14033" customFormat="1" ht="11.25"/>
    <row r="14034" customFormat="1" ht="11.25"/>
    <row r="14035" customFormat="1" ht="11.25"/>
    <row r="14036" customFormat="1" ht="11.25"/>
    <row r="14037" customFormat="1" ht="11.25"/>
    <row r="14038" customFormat="1" ht="11.25"/>
    <row r="14039" customFormat="1" ht="11.25"/>
    <row r="14040" customFormat="1" ht="11.25"/>
    <row r="14041" customFormat="1" ht="11.25"/>
    <row r="14042" customFormat="1" ht="11.25"/>
    <row r="14043" customFormat="1" ht="11.25"/>
    <row r="14044" customFormat="1" ht="11.25"/>
    <row r="14045" customFormat="1" ht="11.25"/>
    <row r="14046" customFormat="1" ht="11.25"/>
    <row r="14047" customFormat="1" ht="11.25"/>
    <row r="14048" customFormat="1" ht="11.25"/>
    <row r="14049" customFormat="1" ht="11.25"/>
    <row r="14050" customFormat="1" ht="11.25"/>
    <row r="14051" customFormat="1" ht="11.25"/>
    <row r="14052" customFormat="1" ht="11.25"/>
    <row r="14053" customFormat="1" ht="11.25"/>
    <row r="14054" customFormat="1" ht="11.25"/>
    <row r="14055" customFormat="1" ht="11.25"/>
    <row r="14056" customFormat="1" ht="11.25"/>
    <row r="14057" customFormat="1" ht="11.25"/>
    <row r="14058" customFormat="1" ht="11.25"/>
    <row r="14059" customFormat="1" ht="11.25"/>
    <row r="14060" customFormat="1" ht="11.25"/>
    <row r="14061" customFormat="1" ht="11.25"/>
    <row r="14062" customFormat="1" ht="11.25"/>
    <row r="14063" customFormat="1" ht="11.25"/>
    <row r="14064" customFormat="1" ht="11.25"/>
    <row r="14065" customFormat="1" ht="11.25"/>
    <row r="14066" customFormat="1" ht="11.25"/>
    <row r="14067" customFormat="1" ht="11.25"/>
    <row r="14068" customFormat="1" ht="11.25"/>
    <row r="14069" customFormat="1" ht="11.25"/>
    <row r="14070" customFormat="1" ht="11.25"/>
    <row r="14071" customFormat="1" ht="11.25"/>
    <row r="14072" customFormat="1" ht="11.25"/>
    <row r="14073" customFormat="1" ht="11.25"/>
    <row r="14074" customFormat="1" ht="11.25"/>
    <row r="14075" customFormat="1" ht="11.25"/>
    <row r="14076" customFormat="1" ht="11.25"/>
    <row r="14077" customFormat="1" ht="11.25"/>
    <row r="14078" customFormat="1" ht="11.25"/>
    <row r="14079" customFormat="1" ht="11.25"/>
    <row r="14080" customFormat="1" ht="11.25"/>
    <row r="14081" customFormat="1" ht="11.25"/>
    <row r="14082" customFormat="1" ht="11.25"/>
    <row r="14083" customFormat="1" ht="11.25"/>
    <row r="14084" customFormat="1" ht="11.25"/>
    <row r="14085" customFormat="1" ht="11.25"/>
    <row r="14086" customFormat="1" ht="11.25"/>
    <row r="14087" customFormat="1" ht="11.25"/>
    <row r="14088" customFormat="1" ht="11.25"/>
    <row r="14089" customFormat="1" ht="11.25"/>
    <row r="14090" customFormat="1" ht="11.25"/>
    <row r="14091" customFormat="1" ht="11.25"/>
    <row r="14092" customFormat="1" ht="11.25"/>
    <row r="14093" customFormat="1" ht="11.25"/>
    <row r="14094" customFormat="1" ht="11.25"/>
    <row r="14095" customFormat="1" ht="11.25"/>
    <row r="14096" customFormat="1" ht="11.25"/>
    <row r="14097" customFormat="1" ht="11.25"/>
    <row r="14098" customFormat="1" ht="11.25"/>
    <row r="14099" customFormat="1" ht="11.25"/>
    <row r="14100" customFormat="1" ht="11.25"/>
    <row r="14101" customFormat="1" ht="11.25"/>
    <row r="14102" customFormat="1" ht="11.25"/>
    <row r="14103" customFormat="1" ht="11.25"/>
    <row r="14104" customFormat="1" ht="11.25"/>
    <row r="14105" customFormat="1" ht="11.25"/>
    <row r="14106" customFormat="1" ht="11.25"/>
    <row r="14107" customFormat="1" ht="11.25"/>
    <row r="14108" customFormat="1" ht="11.25"/>
    <row r="14109" customFormat="1" ht="11.25"/>
    <row r="14110" customFormat="1" ht="11.25"/>
    <row r="14111" customFormat="1" ht="11.25"/>
    <row r="14112" customFormat="1" ht="11.25"/>
    <row r="14113" customFormat="1" ht="11.25"/>
    <row r="14114" customFormat="1" ht="11.25"/>
    <row r="14115" customFormat="1" ht="11.25"/>
    <row r="14116" customFormat="1" ht="11.25"/>
    <row r="14117" customFormat="1" ht="11.25"/>
    <row r="14118" customFormat="1" ht="11.25"/>
    <row r="14119" customFormat="1" ht="11.25"/>
    <row r="14120" customFormat="1" ht="11.25"/>
    <row r="14121" customFormat="1" ht="11.25"/>
    <row r="14122" customFormat="1" ht="11.25"/>
    <row r="14123" customFormat="1" ht="11.25"/>
    <row r="14124" customFormat="1" ht="11.25"/>
    <row r="14125" customFormat="1" ht="11.25"/>
    <row r="14126" customFormat="1" ht="11.25"/>
    <row r="14127" customFormat="1" ht="11.25"/>
    <row r="14128" customFormat="1" ht="11.25"/>
    <row r="14129" customFormat="1" ht="11.25"/>
    <row r="14130" customFormat="1" ht="11.25"/>
    <row r="14131" customFormat="1" ht="11.25"/>
    <row r="14132" customFormat="1" ht="11.25"/>
    <row r="14133" customFormat="1" ht="11.25"/>
    <row r="14134" customFormat="1" ht="11.25"/>
    <row r="14135" customFormat="1" ht="11.25"/>
    <row r="14136" customFormat="1" ht="11.25"/>
    <row r="14137" customFormat="1" ht="11.25"/>
    <row r="14138" customFormat="1" ht="11.25"/>
    <row r="14139" customFormat="1" ht="11.25"/>
    <row r="14140" customFormat="1" ht="11.25"/>
    <row r="14141" customFormat="1" ht="11.25"/>
    <row r="14142" customFormat="1" ht="11.25"/>
    <row r="14143" customFormat="1" ht="11.25"/>
    <row r="14144" customFormat="1" ht="11.25"/>
    <row r="14145" customFormat="1" ht="11.25"/>
    <row r="14146" customFormat="1" ht="11.25"/>
    <row r="14147" customFormat="1" ht="11.25"/>
    <row r="14148" customFormat="1" ht="11.25"/>
    <row r="14149" customFormat="1" ht="11.25"/>
    <row r="14150" customFormat="1" ht="11.25"/>
    <row r="14151" customFormat="1" ht="11.25"/>
    <row r="14152" customFormat="1" ht="11.25"/>
    <row r="14153" customFormat="1" ht="11.25"/>
    <row r="14154" customFormat="1" ht="11.25"/>
    <row r="14155" customFormat="1" ht="11.25"/>
    <row r="14156" customFormat="1" ht="11.25"/>
    <row r="14157" customFormat="1" ht="11.25"/>
    <row r="14158" customFormat="1" ht="11.25"/>
    <row r="14159" customFormat="1" ht="11.25"/>
    <row r="14160" customFormat="1" ht="11.25"/>
    <row r="14161" customFormat="1" ht="11.25"/>
    <row r="14162" customFormat="1" ht="11.25"/>
    <row r="14163" customFormat="1" ht="11.25"/>
    <row r="14164" customFormat="1" ht="11.25"/>
    <row r="14165" customFormat="1" ht="11.25"/>
    <row r="14166" customFormat="1" ht="11.25"/>
    <row r="14167" customFormat="1" ht="11.25"/>
    <row r="14168" customFormat="1" ht="11.25"/>
    <row r="14169" customFormat="1" ht="11.25"/>
    <row r="14170" customFormat="1" ht="11.25"/>
    <row r="14171" customFormat="1" ht="11.25"/>
    <row r="14172" customFormat="1" ht="11.25"/>
    <row r="14173" customFormat="1" ht="11.25"/>
    <row r="14174" customFormat="1" ht="11.25"/>
    <row r="14175" customFormat="1" ht="11.25"/>
    <row r="14176" customFormat="1" ht="11.25"/>
    <row r="14177" customFormat="1" ht="11.25"/>
    <row r="14178" customFormat="1" ht="11.25"/>
    <row r="14179" customFormat="1" ht="11.25"/>
    <row r="14180" customFormat="1" ht="11.25"/>
    <row r="14181" customFormat="1" ht="11.25"/>
    <row r="14182" customFormat="1" ht="11.25"/>
    <row r="14183" customFormat="1" ht="11.25"/>
    <row r="14184" customFormat="1" ht="11.25"/>
    <row r="14185" customFormat="1" ht="11.25"/>
    <row r="14186" customFormat="1" ht="11.25"/>
    <row r="14187" customFormat="1" ht="11.25"/>
    <row r="14188" customFormat="1" ht="11.25"/>
    <row r="14189" customFormat="1" ht="11.25"/>
    <row r="14190" customFormat="1" ht="11.25"/>
    <row r="14191" customFormat="1" ht="11.25"/>
    <row r="14192" customFormat="1" ht="11.25"/>
    <row r="14193" customFormat="1" ht="11.25"/>
    <row r="14194" customFormat="1" ht="11.25"/>
    <row r="14195" customFormat="1" ht="11.25"/>
    <row r="14196" customFormat="1" ht="11.25"/>
    <row r="14197" customFormat="1" ht="11.25"/>
    <row r="14198" customFormat="1" ht="11.25"/>
    <row r="14199" customFormat="1" ht="11.25"/>
    <row r="14200" customFormat="1" ht="11.25"/>
    <row r="14201" customFormat="1" ht="11.25"/>
    <row r="14202" customFormat="1" ht="11.25"/>
    <row r="14203" customFormat="1" ht="11.25"/>
    <row r="14204" customFormat="1" ht="11.25"/>
    <row r="14205" customFormat="1" ht="11.25"/>
    <row r="14206" customFormat="1" ht="11.25"/>
    <row r="14207" customFormat="1" ht="11.25"/>
    <row r="14208" customFormat="1" ht="11.25"/>
    <row r="14209" customFormat="1" ht="11.25"/>
    <row r="14210" customFormat="1" ht="11.25"/>
    <row r="14211" customFormat="1" ht="11.25"/>
    <row r="14212" customFormat="1" ht="11.25"/>
    <row r="14213" customFormat="1" ht="11.25"/>
    <row r="14214" customFormat="1" ht="11.25"/>
    <row r="14215" customFormat="1" ht="11.25"/>
    <row r="14216" customFormat="1" ht="11.25"/>
    <row r="14217" customFormat="1" ht="11.25"/>
    <row r="14218" customFormat="1" ht="11.25"/>
    <row r="14219" customFormat="1" ht="11.25"/>
    <row r="14220" customFormat="1" ht="11.25"/>
    <row r="14221" customFormat="1" ht="11.25"/>
    <row r="14222" customFormat="1" ht="11.25"/>
    <row r="14223" customFormat="1" ht="11.25"/>
    <row r="14224" customFormat="1" ht="11.25"/>
    <row r="14225" customFormat="1" ht="11.25"/>
    <row r="14226" customFormat="1" ht="11.25"/>
    <row r="14227" customFormat="1" ht="11.25"/>
    <row r="14228" customFormat="1" ht="11.25"/>
    <row r="14229" customFormat="1" ht="11.25"/>
    <row r="14230" customFormat="1" ht="11.25"/>
    <row r="14231" customFormat="1" ht="11.25"/>
    <row r="14232" customFormat="1" ht="11.25"/>
    <row r="14233" customFormat="1" ht="11.25"/>
    <row r="14234" customFormat="1" ht="11.25"/>
    <row r="14235" customFormat="1" ht="11.25"/>
    <row r="14236" customFormat="1" ht="11.25"/>
    <row r="14237" customFormat="1" ht="11.25"/>
    <row r="14238" customFormat="1" ht="11.25"/>
    <row r="14239" customFormat="1" ht="11.25"/>
    <row r="14240" customFormat="1" ht="11.25"/>
    <row r="14241" customFormat="1" ht="11.25"/>
    <row r="14242" customFormat="1" ht="11.25"/>
    <row r="14243" customFormat="1" ht="11.25"/>
    <row r="14244" customFormat="1" ht="11.25"/>
    <row r="14245" customFormat="1" ht="11.25"/>
    <row r="14246" customFormat="1" ht="11.25"/>
    <row r="14247" customFormat="1" ht="11.25"/>
    <row r="14248" customFormat="1" ht="11.25"/>
    <row r="14249" customFormat="1" ht="11.25"/>
    <row r="14250" customFormat="1" ht="11.25"/>
    <row r="14251" customFormat="1" ht="11.25"/>
    <row r="14252" customFormat="1" ht="11.25"/>
    <row r="14253" customFormat="1" ht="11.25"/>
    <row r="14254" customFormat="1" ht="11.25"/>
    <row r="14255" customFormat="1" ht="11.25"/>
    <row r="14256" customFormat="1" ht="11.25"/>
    <row r="14257" customFormat="1" ht="11.25"/>
    <row r="14258" customFormat="1" ht="11.25"/>
    <row r="14259" customFormat="1" ht="11.25"/>
    <row r="14260" customFormat="1" ht="11.25"/>
    <row r="14261" customFormat="1" ht="11.25"/>
    <row r="14262" customFormat="1" ht="11.25"/>
    <row r="14263" customFormat="1" ht="11.25"/>
    <row r="14264" customFormat="1" ht="11.25"/>
    <row r="14265" customFormat="1" ht="11.25"/>
    <row r="14266" customFormat="1" ht="11.25"/>
    <row r="14267" customFormat="1" ht="11.25"/>
    <row r="14268" customFormat="1" ht="11.25"/>
    <row r="14269" customFormat="1" ht="11.25"/>
    <row r="14270" customFormat="1" ht="11.25"/>
    <row r="14271" customFormat="1" ht="11.25"/>
    <row r="14272" customFormat="1" ht="11.25"/>
    <row r="14273" customFormat="1" ht="11.25"/>
    <row r="14274" customFormat="1" ht="11.25"/>
    <row r="14275" customFormat="1" ht="11.25"/>
    <row r="14276" customFormat="1" ht="11.25"/>
    <row r="14277" customFormat="1" ht="11.25"/>
    <row r="14278" customFormat="1" ht="11.25"/>
    <row r="14279" customFormat="1" ht="11.25"/>
    <row r="14280" customFormat="1" ht="11.25"/>
    <row r="14281" customFormat="1" ht="11.25"/>
    <row r="14282" customFormat="1" ht="11.25"/>
    <row r="14283" customFormat="1" ht="11.25"/>
    <row r="14284" customFormat="1" ht="11.25"/>
    <row r="14285" customFormat="1" ht="11.25"/>
    <row r="14286" customFormat="1" ht="11.25"/>
    <row r="14287" customFormat="1" ht="11.25"/>
    <row r="14288" customFormat="1" ht="11.25"/>
    <row r="14289" customFormat="1" ht="11.25"/>
    <row r="14290" customFormat="1" ht="11.25"/>
    <row r="14291" customFormat="1" ht="11.25"/>
    <row r="14292" customFormat="1" ht="11.25"/>
    <row r="14293" customFormat="1" ht="11.25"/>
    <row r="14294" customFormat="1" ht="11.25"/>
    <row r="14295" customFormat="1" ht="11.25"/>
    <row r="14296" customFormat="1" ht="11.25"/>
    <row r="14297" customFormat="1" ht="11.25"/>
    <row r="14298" customFormat="1" ht="11.25"/>
    <row r="14299" customFormat="1" ht="11.25"/>
    <row r="14300" customFormat="1" ht="11.25"/>
    <row r="14301" customFormat="1" ht="11.25"/>
    <row r="14302" customFormat="1" ht="11.25"/>
    <row r="14303" customFormat="1" ht="11.25"/>
    <row r="14304" customFormat="1" ht="11.25"/>
    <row r="14305" customFormat="1" ht="11.25"/>
    <row r="14306" customFormat="1" ht="11.25"/>
    <row r="14307" customFormat="1" ht="11.25"/>
    <row r="14308" customFormat="1" ht="11.25"/>
    <row r="14309" customFormat="1" ht="11.25"/>
    <row r="14310" customFormat="1" ht="11.25"/>
    <row r="14311" customFormat="1" ht="11.25"/>
    <row r="14312" customFormat="1" ht="11.25"/>
    <row r="14313" customFormat="1" ht="11.25"/>
    <row r="14314" customFormat="1" ht="11.25"/>
    <row r="14315" customFormat="1" ht="11.25"/>
    <row r="14316" customFormat="1" ht="11.25"/>
    <row r="14317" customFormat="1" ht="11.25"/>
    <row r="14318" customFormat="1" ht="11.25"/>
    <row r="14319" customFormat="1" ht="11.25"/>
    <row r="14320" customFormat="1" ht="11.25"/>
    <row r="14321" customFormat="1" ht="11.25"/>
    <row r="14322" customFormat="1" ht="11.25"/>
    <row r="14323" customFormat="1" ht="11.25"/>
    <row r="14324" customFormat="1" ht="11.25"/>
    <row r="14325" customFormat="1" ht="11.25"/>
    <row r="14326" customFormat="1" ht="11.25"/>
    <row r="14327" customFormat="1" ht="11.25"/>
    <row r="14328" customFormat="1" ht="11.25"/>
    <row r="14329" customFormat="1" ht="11.25"/>
    <row r="14330" customFormat="1" ht="11.25"/>
    <row r="14331" customFormat="1" ht="11.25"/>
    <row r="14332" customFormat="1" ht="11.25"/>
    <row r="14333" customFormat="1" ht="11.25"/>
    <row r="14334" customFormat="1" ht="11.25"/>
    <row r="14335" customFormat="1" ht="11.25"/>
    <row r="14336" customFormat="1" ht="11.25"/>
    <row r="14337" customFormat="1" ht="11.25"/>
    <row r="14338" customFormat="1" ht="11.25"/>
    <row r="14339" customFormat="1" ht="11.25"/>
    <row r="14340" customFormat="1" ht="11.25"/>
    <row r="14341" customFormat="1" ht="11.25"/>
    <row r="14342" customFormat="1" ht="11.25"/>
    <row r="14343" customFormat="1" ht="11.25"/>
    <row r="14344" customFormat="1" ht="11.25"/>
    <row r="14345" customFormat="1" ht="11.25"/>
    <row r="14346" customFormat="1" ht="11.25"/>
    <row r="14347" customFormat="1" ht="11.25"/>
    <row r="14348" customFormat="1" ht="11.25"/>
    <row r="14349" customFormat="1" ht="11.25"/>
    <row r="14350" customFormat="1" ht="11.25"/>
    <row r="14351" customFormat="1" ht="11.25"/>
    <row r="14352" customFormat="1" ht="11.25"/>
    <row r="14353" customFormat="1" ht="11.25"/>
    <row r="14354" customFormat="1" ht="11.25"/>
    <row r="14355" customFormat="1" ht="11.25"/>
    <row r="14356" customFormat="1" ht="11.25"/>
    <row r="14357" customFormat="1" ht="11.25"/>
    <row r="14358" customFormat="1" ht="11.25"/>
    <row r="14359" customFormat="1" ht="11.25"/>
    <row r="14360" customFormat="1" ht="11.25"/>
    <row r="14361" customFormat="1" ht="11.25"/>
    <row r="14362" customFormat="1" ht="11.25"/>
    <row r="14363" customFormat="1" ht="11.25"/>
    <row r="14364" customFormat="1" ht="11.25"/>
    <row r="14365" customFormat="1" ht="11.25"/>
    <row r="14366" customFormat="1" ht="11.25"/>
    <row r="14367" customFormat="1" ht="11.25"/>
    <row r="14368" customFormat="1" ht="11.25"/>
    <row r="14369" customFormat="1" ht="11.25"/>
    <row r="14370" customFormat="1" ht="11.25"/>
    <row r="14371" customFormat="1" ht="11.25"/>
    <row r="14372" customFormat="1" ht="11.25"/>
    <row r="14373" customFormat="1" ht="11.25"/>
    <row r="14374" customFormat="1" ht="11.25"/>
    <row r="14375" customFormat="1" ht="11.25"/>
    <row r="14376" customFormat="1" ht="11.25"/>
    <row r="14377" customFormat="1" ht="11.25"/>
    <row r="14378" customFormat="1" ht="11.25"/>
    <row r="14379" customFormat="1" ht="11.25"/>
    <row r="14380" customFormat="1" ht="11.25"/>
    <row r="14381" customFormat="1" ht="11.25"/>
    <row r="14382" customFormat="1" ht="11.25"/>
    <row r="14383" customFormat="1" ht="11.25"/>
    <row r="14384" customFormat="1" ht="11.25"/>
    <row r="14385" customFormat="1" ht="11.25"/>
    <row r="14386" customFormat="1" ht="11.25"/>
    <row r="14387" customFormat="1" ht="11.25"/>
    <row r="14388" customFormat="1" ht="11.25"/>
    <row r="14389" customFormat="1" ht="11.25"/>
    <row r="14390" customFormat="1" ht="11.25"/>
    <row r="14391" customFormat="1" ht="11.25"/>
    <row r="14392" customFormat="1" ht="11.25"/>
    <row r="14393" customFormat="1" ht="11.25"/>
    <row r="14394" customFormat="1" ht="11.25"/>
    <row r="14395" customFormat="1" ht="11.25"/>
    <row r="14396" customFormat="1" ht="11.25"/>
    <row r="14397" customFormat="1" ht="11.25"/>
    <row r="14398" customFormat="1" ht="11.25"/>
    <row r="14399" customFormat="1" ht="11.25"/>
    <row r="14400" customFormat="1" ht="11.25"/>
    <row r="14401" customFormat="1" ht="11.25"/>
    <row r="14402" customFormat="1" ht="11.25"/>
    <row r="14403" customFormat="1" ht="11.25"/>
    <row r="14404" customFormat="1" ht="11.25"/>
    <row r="14405" customFormat="1" ht="11.25"/>
    <row r="14406" customFormat="1" ht="11.25"/>
    <row r="14407" customFormat="1" ht="11.25"/>
    <row r="14408" customFormat="1" ht="11.25"/>
    <row r="14409" customFormat="1" ht="11.25"/>
    <row r="14410" customFormat="1" ht="11.25"/>
    <row r="14411" customFormat="1" ht="11.25"/>
    <row r="14412" customFormat="1" ht="11.25"/>
    <row r="14413" customFormat="1" ht="11.25"/>
    <row r="14414" customFormat="1" ht="11.25"/>
    <row r="14415" customFormat="1" ht="11.25"/>
    <row r="14416" customFormat="1" ht="11.25"/>
    <row r="14417" customFormat="1" ht="11.25"/>
    <row r="14418" customFormat="1" ht="11.25"/>
    <row r="14419" customFormat="1" ht="11.25"/>
    <row r="14420" customFormat="1" ht="11.25"/>
    <row r="14421" customFormat="1" ht="11.25"/>
    <row r="14422" customFormat="1" ht="11.25"/>
    <row r="14423" customFormat="1" ht="11.25"/>
    <row r="14424" customFormat="1" ht="11.25"/>
    <row r="14425" customFormat="1" ht="11.25"/>
    <row r="14426" customFormat="1" ht="11.25"/>
    <row r="14427" customFormat="1" ht="11.25"/>
    <row r="14428" customFormat="1" ht="11.25"/>
    <row r="14429" customFormat="1" ht="11.25"/>
    <row r="14430" customFormat="1" ht="11.25"/>
    <row r="14431" customFormat="1" ht="11.25"/>
    <row r="14432" customFormat="1" ht="11.25"/>
    <row r="14433" customFormat="1" ht="11.25"/>
    <row r="14434" customFormat="1" ht="11.25"/>
    <row r="14435" customFormat="1" ht="11.25"/>
    <row r="14436" customFormat="1" ht="11.25"/>
    <row r="14437" customFormat="1" ht="11.25"/>
    <row r="14438" customFormat="1" ht="11.25"/>
    <row r="14439" customFormat="1" ht="11.25"/>
    <row r="14440" customFormat="1" ht="11.25"/>
    <row r="14441" customFormat="1" ht="11.25"/>
    <row r="14442" customFormat="1" ht="11.25"/>
    <row r="14443" customFormat="1" ht="11.25"/>
    <row r="14444" customFormat="1" ht="11.25"/>
    <row r="14445" customFormat="1" ht="11.25"/>
    <row r="14446" customFormat="1" ht="11.25"/>
    <row r="14447" customFormat="1" ht="11.25"/>
    <row r="14448" customFormat="1" ht="11.25"/>
    <row r="14449" customFormat="1" ht="11.25"/>
    <row r="14450" customFormat="1" ht="11.25"/>
    <row r="14451" customFormat="1" ht="11.25"/>
    <row r="14452" customFormat="1" ht="11.25"/>
    <row r="14453" customFormat="1" ht="11.25"/>
    <row r="14454" customFormat="1" ht="11.25"/>
    <row r="14455" customFormat="1" ht="11.25"/>
    <row r="14456" customFormat="1" ht="11.25"/>
    <row r="14457" customFormat="1" ht="11.25"/>
    <row r="14458" customFormat="1" ht="11.25"/>
    <row r="14459" customFormat="1" ht="11.25"/>
    <row r="14460" customFormat="1" ht="11.25"/>
    <row r="14461" customFormat="1" ht="11.25"/>
    <row r="14462" customFormat="1" ht="11.25"/>
    <row r="14463" customFormat="1" ht="11.25"/>
    <row r="14464" customFormat="1" ht="11.25"/>
    <row r="14465" customFormat="1" ht="11.25"/>
    <row r="14466" customFormat="1" ht="11.25"/>
    <row r="14467" customFormat="1" ht="11.25"/>
    <row r="14468" customFormat="1" ht="11.25"/>
    <row r="14469" customFormat="1" ht="11.25"/>
    <row r="14470" customFormat="1" ht="11.25"/>
    <row r="14471" customFormat="1" ht="11.25"/>
    <row r="14472" customFormat="1" ht="11.25"/>
    <row r="14473" customFormat="1" ht="11.25"/>
    <row r="14474" customFormat="1" ht="11.25"/>
    <row r="14475" customFormat="1" ht="11.25"/>
    <row r="14476" customFormat="1" ht="11.25"/>
    <row r="14477" customFormat="1" ht="11.25"/>
    <row r="14478" customFormat="1" ht="11.25"/>
    <row r="14479" customFormat="1" ht="11.25"/>
    <row r="14480" customFormat="1" ht="11.25"/>
    <row r="14481" customFormat="1" ht="11.25"/>
    <row r="14482" customFormat="1" ht="11.25"/>
    <row r="14483" customFormat="1" ht="11.25"/>
    <row r="14484" customFormat="1" ht="11.25"/>
    <row r="14485" customFormat="1" ht="11.25"/>
    <row r="14486" customFormat="1" ht="11.25"/>
    <row r="14487" customFormat="1" ht="11.25"/>
    <row r="14488" customFormat="1" ht="11.25"/>
    <row r="14489" customFormat="1" ht="11.25"/>
    <row r="14490" customFormat="1" ht="11.25"/>
    <row r="14491" customFormat="1" ht="11.25"/>
    <row r="14492" customFormat="1" ht="11.25"/>
    <row r="14493" customFormat="1" ht="11.25"/>
    <row r="14494" customFormat="1" ht="11.25"/>
    <row r="14495" customFormat="1" ht="11.25"/>
    <row r="14496" customFormat="1" ht="11.25"/>
    <row r="14497" customFormat="1" ht="11.25"/>
    <row r="14498" customFormat="1" ht="11.25"/>
    <row r="14499" customFormat="1" ht="11.25"/>
    <row r="14500" customFormat="1" ht="11.25"/>
    <row r="14501" customFormat="1" ht="11.25"/>
    <row r="14502" customFormat="1" ht="11.25"/>
    <row r="14503" customFormat="1" ht="11.25"/>
    <row r="14504" customFormat="1" ht="11.25"/>
    <row r="14505" customFormat="1" ht="11.25"/>
    <row r="14506" customFormat="1" ht="11.25"/>
    <row r="14507" customFormat="1" ht="11.25"/>
    <row r="14508" customFormat="1" ht="11.25"/>
    <row r="14509" customFormat="1" ht="11.25"/>
    <row r="14510" customFormat="1" ht="11.25"/>
    <row r="14511" customFormat="1" ht="11.25"/>
    <row r="14512" customFormat="1" ht="11.25"/>
    <row r="14513" customFormat="1" ht="11.25"/>
    <row r="14514" customFormat="1" ht="11.25"/>
    <row r="14515" customFormat="1" ht="11.25"/>
    <row r="14516" customFormat="1" ht="11.25"/>
    <row r="14517" customFormat="1" ht="11.25"/>
    <row r="14518" customFormat="1" ht="11.25"/>
    <row r="14519" customFormat="1" ht="11.25"/>
    <row r="14520" customFormat="1" ht="11.25"/>
    <row r="14521" customFormat="1" ht="11.25"/>
    <row r="14522" customFormat="1" ht="11.25"/>
    <row r="14523" customFormat="1" ht="11.25"/>
    <row r="14524" customFormat="1" ht="11.25"/>
    <row r="14525" customFormat="1" ht="11.25"/>
    <row r="14526" customFormat="1" ht="11.25"/>
    <row r="14527" customFormat="1" ht="11.25"/>
    <row r="14528" customFormat="1" ht="11.25"/>
    <row r="14529" customFormat="1" ht="11.25"/>
    <row r="14530" customFormat="1" ht="11.25"/>
    <row r="14531" customFormat="1" ht="11.25"/>
    <row r="14532" customFormat="1" ht="11.25"/>
    <row r="14533" customFormat="1" ht="11.25"/>
    <row r="14534" customFormat="1" ht="11.25"/>
    <row r="14535" customFormat="1" ht="11.25"/>
    <row r="14536" customFormat="1" ht="11.25"/>
    <row r="14537" customFormat="1" ht="11.25"/>
    <row r="14538" customFormat="1" ht="11.25"/>
    <row r="14539" customFormat="1" ht="11.25"/>
    <row r="14540" customFormat="1" ht="11.25"/>
    <row r="14541" customFormat="1" ht="11.25"/>
    <row r="14542" customFormat="1" ht="11.25"/>
    <row r="14543" customFormat="1" ht="11.25"/>
    <row r="14544" customFormat="1" ht="11.25"/>
    <row r="14545" customFormat="1" ht="11.25"/>
    <row r="14546" customFormat="1" ht="11.25"/>
    <row r="14547" customFormat="1" ht="11.25"/>
    <row r="14548" customFormat="1" ht="11.25"/>
    <row r="14549" customFormat="1" ht="11.25"/>
    <row r="14550" customFormat="1" ht="11.25"/>
    <row r="14551" customFormat="1" ht="11.25"/>
    <row r="14552" customFormat="1" ht="11.25"/>
    <row r="14553" customFormat="1" ht="11.25"/>
    <row r="14554" customFormat="1" ht="11.25"/>
    <row r="14555" customFormat="1" ht="11.25"/>
    <row r="14556" customFormat="1" ht="11.25"/>
    <row r="14557" customFormat="1" ht="11.25"/>
    <row r="14558" customFormat="1" ht="11.25"/>
    <row r="14559" customFormat="1" ht="11.25"/>
    <row r="14560" customFormat="1" ht="11.25"/>
    <row r="14561" customFormat="1" ht="11.25"/>
    <row r="14562" customFormat="1" ht="11.25"/>
    <row r="14563" customFormat="1" ht="11.25"/>
    <row r="14564" customFormat="1" ht="11.25"/>
    <row r="14565" customFormat="1" ht="11.25"/>
    <row r="14566" customFormat="1" ht="11.25"/>
    <row r="14567" customFormat="1" ht="11.25"/>
    <row r="14568" customFormat="1" ht="11.25"/>
    <row r="14569" customFormat="1" ht="11.25"/>
    <row r="14570" customFormat="1" ht="11.25"/>
    <row r="14571" customFormat="1" ht="11.25"/>
    <row r="14572" customFormat="1" ht="11.25"/>
    <row r="14573" customFormat="1" ht="11.25"/>
    <row r="14574" customFormat="1" ht="11.25"/>
    <row r="14575" customFormat="1" ht="11.25"/>
    <row r="14576" customFormat="1" ht="11.25"/>
    <row r="14577" customFormat="1" ht="11.25"/>
    <row r="14578" customFormat="1" ht="11.25"/>
    <row r="14579" customFormat="1" ht="11.25"/>
    <row r="14580" customFormat="1" ht="11.25"/>
    <row r="14581" customFormat="1" ht="11.25"/>
    <row r="14582" customFormat="1" ht="11.25"/>
    <row r="14583" customFormat="1" ht="11.25"/>
    <row r="14584" customFormat="1" ht="11.25"/>
    <row r="14585" customFormat="1" ht="11.25"/>
    <row r="14586" customFormat="1" ht="11.25"/>
    <row r="14587" customFormat="1" ht="11.25"/>
    <row r="14588" customFormat="1" ht="11.25"/>
    <row r="14589" customFormat="1" ht="11.25"/>
    <row r="14590" customFormat="1" ht="11.25"/>
    <row r="14591" customFormat="1" ht="11.25"/>
    <row r="14592" customFormat="1" ht="11.25"/>
    <row r="14593" customFormat="1" ht="11.25"/>
    <row r="14594" customFormat="1" ht="11.25"/>
    <row r="14595" customFormat="1" ht="11.25"/>
    <row r="14596" customFormat="1" ht="11.25"/>
    <row r="14597" customFormat="1" ht="11.25"/>
    <row r="14598" customFormat="1" ht="11.25"/>
    <row r="14599" customFormat="1" ht="11.25"/>
    <row r="14600" customFormat="1" ht="11.25"/>
    <row r="14601" customFormat="1" ht="11.25"/>
    <row r="14602" customFormat="1" ht="11.25"/>
    <row r="14603" customFormat="1" ht="11.25"/>
    <row r="14604" customFormat="1" ht="11.25"/>
    <row r="14605" customFormat="1" ht="11.25"/>
    <row r="14606" customFormat="1" ht="11.25"/>
    <row r="14607" customFormat="1" ht="11.25"/>
    <row r="14608" customFormat="1" ht="11.25"/>
    <row r="14609" customFormat="1" ht="11.25"/>
    <row r="14610" customFormat="1" ht="11.25"/>
    <row r="14611" customFormat="1" ht="11.25"/>
    <row r="14612" customFormat="1" ht="11.25"/>
    <row r="14613" customFormat="1" ht="11.25"/>
    <row r="14614" customFormat="1" ht="11.25"/>
    <row r="14615" customFormat="1" ht="11.25"/>
    <row r="14616" customFormat="1" ht="11.25"/>
    <row r="14617" customFormat="1" ht="11.25"/>
    <row r="14618" customFormat="1" ht="11.25"/>
    <row r="14619" customFormat="1" ht="11.25"/>
    <row r="14620" customFormat="1" ht="11.25"/>
    <row r="14621" customFormat="1" ht="11.25"/>
    <row r="14622" customFormat="1" ht="11.25"/>
    <row r="14623" customFormat="1" ht="11.25"/>
    <row r="14624" customFormat="1" ht="11.25"/>
    <row r="14625" customFormat="1" ht="11.25"/>
    <row r="14626" customFormat="1" ht="11.25"/>
    <row r="14627" customFormat="1" ht="11.25"/>
    <row r="14628" customFormat="1" ht="11.25"/>
    <row r="14629" customFormat="1" ht="11.25"/>
    <row r="14630" customFormat="1" ht="11.25"/>
    <row r="14631" customFormat="1" ht="11.25"/>
    <row r="14632" customFormat="1" ht="11.25"/>
    <row r="14633" customFormat="1" ht="11.25"/>
    <row r="14634" customFormat="1" ht="11.25"/>
    <row r="14635" customFormat="1" ht="11.25"/>
    <row r="14636" customFormat="1" ht="11.25"/>
    <row r="14637" customFormat="1" ht="11.25"/>
    <row r="14638" customFormat="1" ht="11.25"/>
    <row r="14639" customFormat="1" ht="11.25"/>
    <row r="14640" customFormat="1" ht="11.25"/>
    <row r="14641" customFormat="1" ht="11.25"/>
    <row r="14642" customFormat="1" ht="11.25"/>
    <row r="14643" customFormat="1" ht="11.25"/>
    <row r="14644" customFormat="1" ht="11.25"/>
    <row r="14645" customFormat="1" ht="11.25"/>
    <row r="14646" customFormat="1" ht="11.25"/>
    <row r="14647" customFormat="1" ht="11.25"/>
    <row r="14648" customFormat="1" ht="11.25"/>
    <row r="14649" customFormat="1" ht="11.25"/>
    <row r="14650" customFormat="1" ht="11.25"/>
    <row r="14651" customFormat="1" ht="11.25"/>
    <row r="14652" customFormat="1" ht="11.25"/>
    <row r="14653" customFormat="1" ht="11.25"/>
    <row r="14654" customFormat="1" ht="11.25"/>
    <row r="14655" customFormat="1" ht="11.25"/>
    <row r="14656" customFormat="1" ht="11.25"/>
    <row r="14657" customFormat="1" ht="11.25"/>
    <row r="14658" customFormat="1" ht="11.25"/>
    <row r="14659" customFormat="1" ht="11.25"/>
    <row r="14660" customFormat="1" ht="11.25"/>
    <row r="14661" customFormat="1" ht="11.25"/>
    <row r="14662" customFormat="1" ht="11.25"/>
    <row r="14663" customFormat="1" ht="11.25"/>
    <row r="14664" customFormat="1" ht="11.25"/>
    <row r="14665" customFormat="1" ht="11.25"/>
    <row r="14666" customFormat="1" ht="11.25"/>
    <row r="14667" customFormat="1" ht="11.25"/>
    <row r="14668" customFormat="1" ht="11.25"/>
    <row r="14669" customFormat="1" ht="11.25"/>
    <row r="14670" customFormat="1" ht="11.25"/>
    <row r="14671" customFormat="1" ht="11.25"/>
    <row r="14672" customFormat="1" ht="11.25"/>
    <row r="14673" customFormat="1" ht="11.25"/>
    <row r="14674" customFormat="1" ht="11.25"/>
    <row r="14675" customFormat="1" ht="11.25"/>
    <row r="14676" customFormat="1" ht="11.25"/>
    <row r="14677" customFormat="1" ht="11.25"/>
    <row r="14678" customFormat="1" ht="11.25"/>
    <row r="14679" customFormat="1" ht="11.25"/>
    <row r="14680" customFormat="1" ht="11.25"/>
    <row r="14681" customFormat="1" ht="11.25"/>
    <row r="14682" customFormat="1" ht="11.25"/>
    <row r="14683" customFormat="1" ht="11.25"/>
    <row r="14684" customFormat="1" ht="11.25"/>
    <row r="14685" customFormat="1" ht="11.25"/>
    <row r="14686" customFormat="1" ht="11.25"/>
    <row r="14687" customFormat="1" ht="11.25"/>
    <row r="14688" customFormat="1" ht="11.25"/>
    <row r="14689" customFormat="1" ht="11.25"/>
    <row r="14690" customFormat="1" ht="11.25"/>
    <row r="14691" customFormat="1" ht="11.25"/>
    <row r="14692" customFormat="1" ht="11.25"/>
    <row r="14693" customFormat="1" ht="11.25"/>
    <row r="14694" customFormat="1" ht="11.25"/>
    <row r="14695" customFormat="1" ht="11.25"/>
    <row r="14696" customFormat="1" ht="11.25"/>
    <row r="14697" customFormat="1" ht="11.25"/>
    <row r="14698" customFormat="1" ht="11.25"/>
    <row r="14699" customFormat="1" ht="11.25"/>
    <row r="14700" customFormat="1" ht="11.25"/>
    <row r="14701" customFormat="1" ht="11.25"/>
    <row r="14702" customFormat="1" ht="11.25"/>
    <row r="14703" customFormat="1" ht="11.25"/>
    <row r="14704" customFormat="1" ht="11.25"/>
    <row r="14705" customFormat="1" ht="11.25"/>
    <row r="14706" customFormat="1" ht="11.25"/>
    <row r="14707" customFormat="1" ht="11.25"/>
    <row r="14708" customFormat="1" ht="11.25"/>
    <row r="14709" customFormat="1" ht="11.25"/>
    <row r="14710" customFormat="1" ht="11.25"/>
    <row r="14711" customFormat="1" ht="11.25"/>
    <row r="14712" customFormat="1" ht="11.25"/>
    <row r="14713" customFormat="1" ht="11.25"/>
    <row r="14714" customFormat="1" ht="11.25"/>
    <row r="14715" customFormat="1" ht="11.25"/>
    <row r="14716" customFormat="1" ht="11.25"/>
    <row r="14717" customFormat="1" ht="11.25"/>
    <row r="14718" customFormat="1" ht="11.25"/>
    <row r="14719" customFormat="1" ht="11.25"/>
    <row r="14720" customFormat="1" ht="11.25"/>
    <row r="14721" customFormat="1" ht="11.25"/>
    <row r="14722" customFormat="1" ht="11.25"/>
    <row r="14723" customFormat="1" ht="11.25"/>
    <row r="14724" customFormat="1" ht="11.25"/>
    <row r="14725" customFormat="1" ht="11.25"/>
    <row r="14726" customFormat="1" ht="11.25"/>
    <row r="14727" customFormat="1" ht="11.25"/>
    <row r="14728" customFormat="1" ht="11.25"/>
    <row r="14729" customFormat="1" ht="11.25"/>
    <row r="14730" customFormat="1" ht="11.25"/>
    <row r="14731" customFormat="1" ht="11.25"/>
    <row r="14732" customFormat="1" ht="11.25"/>
    <row r="14733" customFormat="1" ht="11.25"/>
    <row r="14734" customFormat="1" ht="11.25"/>
    <row r="14735" customFormat="1" ht="11.25"/>
    <row r="14736" customFormat="1" ht="11.25"/>
    <row r="14737" customFormat="1" ht="11.25"/>
    <row r="14738" customFormat="1" ht="11.25"/>
    <row r="14739" customFormat="1" ht="11.25"/>
    <row r="14740" customFormat="1" ht="11.25"/>
    <row r="14741" customFormat="1" ht="11.25"/>
    <row r="14742" customFormat="1" ht="11.25"/>
    <row r="14743" customFormat="1" ht="11.25"/>
    <row r="14744" customFormat="1" ht="11.25"/>
    <row r="14745" customFormat="1" ht="11.25"/>
    <row r="14746" customFormat="1" ht="11.25"/>
    <row r="14747" customFormat="1" ht="11.25"/>
    <row r="14748" customFormat="1" ht="11.25"/>
    <row r="14749" customFormat="1" ht="11.25"/>
    <row r="14750" customFormat="1" ht="11.25"/>
    <row r="14751" customFormat="1" ht="11.25"/>
    <row r="14752" customFormat="1" ht="11.25"/>
    <row r="14753" customFormat="1" ht="11.25"/>
    <row r="14754" customFormat="1" ht="11.25"/>
    <row r="14755" customFormat="1" ht="11.25"/>
    <row r="14756" customFormat="1" ht="11.25"/>
    <row r="14757" customFormat="1" ht="11.25"/>
    <row r="14758" customFormat="1" ht="11.25"/>
    <row r="14759" customFormat="1" ht="11.25"/>
    <row r="14760" customFormat="1" ht="11.25"/>
    <row r="14761" customFormat="1" ht="11.25"/>
    <row r="14762" customFormat="1" ht="11.25"/>
    <row r="14763" customFormat="1" ht="11.25"/>
    <row r="14764" customFormat="1" ht="11.25"/>
    <row r="14765" customFormat="1" ht="11.25"/>
    <row r="14766" customFormat="1" ht="11.25"/>
    <row r="14767" customFormat="1" ht="11.25"/>
    <row r="14768" customFormat="1" ht="11.25"/>
    <row r="14769" customFormat="1" ht="11.25"/>
    <row r="14770" customFormat="1" ht="11.25"/>
    <row r="14771" customFormat="1" ht="11.25"/>
    <row r="14772" customFormat="1" ht="11.25"/>
    <row r="14773" customFormat="1" ht="11.25"/>
    <row r="14774" customFormat="1" ht="11.25"/>
    <row r="14775" customFormat="1" ht="11.25"/>
    <row r="14776" customFormat="1" ht="11.25"/>
    <row r="14777" customFormat="1" ht="11.25"/>
    <row r="14778" customFormat="1" ht="11.25"/>
    <row r="14779" customFormat="1" ht="11.25"/>
    <row r="14780" customFormat="1" ht="11.25"/>
    <row r="14781" customFormat="1" ht="11.25"/>
    <row r="14782" customFormat="1" ht="11.25"/>
    <row r="14783" customFormat="1" ht="11.25"/>
    <row r="14784" customFormat="1" ht="11.25"/>
    <row r="14785" customFormat="1" ht="11.25"/>
    <row r="14786" customFormat="1" ht="11.25"/>
    <row r="14787" customFormat="1" ht="11.25"/>
    <row r="14788" customFormat="1" ht="11.25"/>
    <row r="14789" customFormat="1" ht="11.25"/>
    <row r="14790" customFormat="1" ht="11.25"/>
    <row r="14791" customFormat="1" ht="11.25"/>
    <row r="14792" customFormat="1" ht="11.25"/>
    <row r="14793" customFormat="1" ht="11.25"/>
    <row r="14794" customFormat="1" ht="11.25"/>
    <row r="14795" customFormat="1" ht="11.25"/>
    <row r="14796" customFormat="1" ht="11.25"/>
    <row r="14797" customFormat="1" ht="11.25"/>
    <row r="14798" customFormat="1" ht="11.25"/>
    <row r="14799" customFormat="1" ht="11.25"/>
    <row r="14800" customFormat="1" ht="11.25"/>
    <row r="14801" customFormat="1" ht="11.25"/>
    <row r="14802" customFormat="1" ht="11.25"/>
    <row r="14803" customFormat="1" ht="11.25"/>
    <row r="14804" customFormat="1" ht="11.25"/>
    <row r="14805" customFormat="1" ht="11.25"/>
    <row r="14806" customFormat="1" ht="11.25"/>
    <row r="14807" customFormat="1" ht="11.25"/>
    <row r="14808" customFormat="1" ht="11.25"/>
    <row r="14809" customFormat="1" ht="11.25"/>
    <row r="14810" customFormat="1" ht="11.25"/>
    <row r="14811" customFormat="1" ht="11.25"/>
    <row r="14812" customFormat="1" ht="11.25"/>
    <row r="14813" customFormat="1" ht="11.25"/>
    <row r="14814" customFormat="1" ht="11.25"/>
    <row r="14815" customFormat="1" ht="11.25"/>
    <row r="14816" customFormat="1" ht="11.25"/>
    <row r="14817" customFormat="1" ht="11.25"/>
    <row r="14818" customFormat="1" ht="11.25"/>
    <row r="14819" customFormat="1" ht="11.25"/>
    <row r="14820" customFormat="1" ht="11.25"/>
    <row r="14821" customFormat="1" ht="11.25"/>
    <row r="14822" customFormat="1" ht="11.25"/>
    <row r="14823" customFormat="1" ht="11.25"/>
    <row r="14824" customFormat="1" ht="11.25"/>
    <row r="14825" customFormat="1" ht="11.25"/>
    <row r="14826" customFormat="1" ht="11.25"/>
    <row r="14827" customFormat="1" ht="11.25"/>
    <row r="14828" customFormat="1" ht="11.25"/>
    <row r="14829" customFormat="1" ht="11.25"/>
    <row r="14830" customFormat="1" ht="11.25"/>
    <row r="14831" customFormat="1" ht="11.25"/>
    <row r="14832" customFormat="1" ht="11.25"/>
    <row r="14833" customFormat="1" ht="11.25"/>
    <row r="14834" customFormat="1" ht="11.25"/>
    <row r="14835" customFormat="1" ht="11.25"/>
    <row r="14836" customFormat="1" ht="11.25"/>
    <row r="14837" customFormat="1" ht="11.25"/>
    <row r="14838" customFormat="1" ht="11.25"/>
    <row r="14839" customFormat="1" ht="11.25"/>
    <row r="14840" customFormat="1" ht="11.25"/>
    <row r="14841" customFormat="1" ht="11.25"/>
    <row r="14842" customFormat="1" ht="11.25"/>
    <row r="14843" customFormat="1" ht="11.25"/>
    <row r="14844" customFormat="1" ht="11.25"/>
    <row r="14845" customFormat="1" ht="11.25"/>
    <row r="14846" customFormat="1" ht="11.25"/>
    <row r="14847" customFormat="1" ht="11.25"/>
    <row r="14848" customFormat="1" ht="11.25"/>
    <row r="14849" customFormat="1" ht="11.25"/>
    <row r="14850" customFormat="1" ht="11.25"/>
    <row r="14851" customFormat="1" ht="11.25"/>
    <row r="14852" customFormat="1" ht="11.25"/>
    <row r="14853" customFormat="1" ht="11.25"/>
    <row r="14854" customFormat="1" ht="11.25"/>
    <row r="14855" customFormat="1" ht="11.25"/>
    <row r="14856" customFormat="1" ht="11.25"/>
    <row r="14857" customFormat="1" ht="11.25"/>
    <row r="14858" customFormat="1" ht="11.25"/>
    <row r="14859" customFormat="1" ht="11.25"/>
    <row r="14860" customFormat="1" ht="11.25"/>
    <row r="14861" customFormat="1" ht="11.25"/>
    <row r="14862" customFormat="1" ht="11.25"/>
    <row r="14863" customFormat="1" ht="11.25"/>
    <row r="14864" customFormat="1" ht="11.25"/>
    <row r="14865" customFormat="1" ht="11.25"/>
    <row r="14866" customFormat="1" ht="11.25"/>
    <row r="14867" customFormat="1" ht="11.25"/>
    <row r="14868" customFormat="1" ht="11.25"/>
    <row r="14869" customFormat="1" ht="11.25"/>
    <row r="14870" customFormat="1" ht="11.25"/>
    <row r="14871" customFormat="1" ht="11.25"/>
    <row r="14872" customFormat="1" ht="11.25"/>
    <row r="14873" customFormat="1" ht="11.25"/>
    <row r="14874" customFormat="1" ht="11.25"/>
    <row r="14875" customFormat="1" ht="11.25"/>
    <row r="14876" customFormat="1" ht="11.25"/>
    <row r="14877" customFormat="1" ht="11.25"/>
    <row r="14878" customFormat="1" ht="11.25"/>
    <row r="14879" customFormat="1" ht="11.25"/>
    <row r="14880" customFormat="1" ht="11.25"/>
    <row r="14881" customFormat="1" ht="11.25"/>
    <row r="14882" customFormat="1" ht="11.25"/>
    <row r="14883" customFormat="1" ht="11.25"/>
    <row r="14884" customFormat="1" ht="11.25"/>
    <row r="14885" customFormat="1" ht="11.25"/>
    <row r="14886" customFormat="1" ht="11.25"/>
    <row r="14887" customFormat="1" ht="11.25"/>
    <row r="14888" customFormat="1" ht="11.25"/>
    <row r="14889" customFormat="1" ht="11.25"/>
    <row r="14890" customFormat="1" ht="11.25"/>
    <row r="14891" customFormat="1" ht="11.25"/>
    <row r="14892" customFormat="1" ht="11.25"/>
    <row r="14893" customFormat="1" ht="11.25"/>
    <row r="14894" customFormat="1" ht="11.25"/>
    <row r="14895" customFormat="1" ht="11.25"/>
    <row r="14896" customFormat="1" ht="11.25"/>
    <row r="14897" customFormat="1" ht="11.25"/>
    <row r="14898" customFormat="1" ht="11.25"/>
    <row r="14899" customFormat="1" ht="11.25"/>
    <row r="14900" customFormat="1" ht="11.25"/>
    <row r="14901" customFormat="1" ht="11.25"/>
    <row r="14902" customFormat="1" ht="11.25"/>
    <row r="14903" customFormat="1" ht="11.25"/>
    <row r="14904" customFormat="1" ht="11.25"/>
    <row r="14905" customFormat="1" ht="11.25"/>
    <row r="14906" customFormat="1" ht="11.25"/>
    <row r="14907" customFormat="1" ht="11.25"/>
    <row r="14908" customFormat="1" ht="11.25"/>
    <row r="14909" customFormat="1" ht="11.25"/>
    <row r="14910" customFormat="1" ht="11.25"/>
    <row r="14911" customFormat="1" ht="11.25"/>
    <row r="14912" customFormat="1" ht="11.25"/>
    <row r="14913" customFormat="1" ht="11.25"/>
    <row r="14914" customFormat="1" ht="11.25"/>
    <row r="14915" customFormat="1" ht="11.25"/>
    <row r="14916" customFormat="1" ht="11.25"/>
    <row r="14917" customFormat="1" ht="11.25"/>
    <row r="14918" customFormat="1" ht="11.25"/>
    <row r="14919" customFormat="1" ht="11.25"/>
    <row r="14920" customFormat="1" ht="11.25"/>
    <row r="14921" customFormat="1" ht="11.25"/>
    <row r="14922" customFormat="1" ht="11.25"/>
    <row r="14923" customFormat="1" ht="11.25"/>
    <row r="14924" customFormat="1" ht="11.25"/>
    <row r="14925" customFormat="1" ht="11.25"/>
    <row r="14926" customFormat="1" ht="11.25"/>
    <row r="14927" customFormat="1" ht="11.25"/>
    <row r="14928" customFormat="1" ht="11.25"/>
    <row r="14929" customFormat="1" ht="11.25"/>
    <row r="14930" customFormat="1" ht="11.25"/>
    <row r="14931" customFormat="1" ht="11.25"/>
    <row r="14932" customFormat="1" ht="11.25"/>
    <row r="14933" customFormat="1" ht="11.25"/>
    <row r="14934" customFormat="1" ht="11.25"/>
    <row r="14935" customFormat="1" ht="11.25"/>
    <row r="14936" customFormat="1" ht="11.25"/>
    <row r="14937" customFormat="1" ht="11.25"/>
    <row r="14938" customFormat="1" ht="11.25"/>
    <row r="14939" customFormat="1" ht="11.25"/>
    <row r="14940" customFormat="1" ht="11.25"/>
    <row r="14941" customFormat="1" ht="11.25"/>
    <row r="14942" customFormat="1" ht="11.25"/>
    <row r="14943" customFormat="1" ht="11.25"/>
    <row r="14944" customFormat="1" ht="11.25"/>
    <row r="14945" customFormat="1" ht="11.25"/>
    <row r="14946" customFormat="1" ht="11.25"/>
    <row r="14947" customFormat="1" ht="11.25"/>
    <row r="14948" customFormat="1" ht="11.25"/>
    <row r="14949" customFormat="1" ht="11.25"/>
    <row r="14950" customFormat="1" ht="11.25"/>
    <row r="14951" customFormat="1" ht="11.25"/>
    <row r="14952" customFormat="1" ht="11.25"/>
    <row r="14953" customFormat="1" ht="11.25"/>
    <row r="14954" customFormat="1" ht="11.25"/>
    <row r="14955" customFormat="1" ht="11.25"/>
    <row r="14956" customFormat="1" ht="11.25"/>
    <row r="14957" customFormat="1" ht="11.25"/>
    <row r="14958" customFormat="1" ht="11.25"/>
    <row r="14959" customFormat="1" ht="11.25"/>
    <row r="14960" customFormat="1" ht="11.25"/>
    <row r="14961" customFormat="1" ht="11.25"/>
    <row r="14962" customFormat="1" ht="11.25"/>
    <row r="14963" customFormat="1" ht="11.25"/>
    <row r="14964" customFormat="1" ht="11.25"/>
    <row r="14965" customFormat="1" ht="11.25"/>
    <row r="14966" customFormat="1" ht="11.25"/>
    <row r="14967" customFormat="1" ht="11.25"/>
    <row r="14968" customFormat="1" ht="11.25"/>
    <row r="14969" customFormat="1" ht="11.25"/>
    <row r="14970" customFormat="1" ht="11.25"/>
    <row r="14971" customFormat="1" ht="11.25"/>
    <row r="14972" customFormat="1" ht="11.25"/>
    <row r="14973" customFormat="1" ht="11.25"/>
    <row r="14974" customFormat="1" ht="11.25"/>
    <row r="14975" customFormat="1" ht="11.25"/>
    <row r="14976" customFormat="1" ht="11.25"/>
    <row r="14977" customFormat="1" ht="11.25"/>
    <row r="14978" customFormat="1" ht="11.25"/>
    <row r="14979" customFormat="1" ht="11.25"/>
    <row r="14980" customFormat="1" ht="11.25"/>
    <row r="14981" customFormat="1" ht="11.25"/>
    <row r="14982" customFormat="1" ht="11.25"/>
    <row r="14983" customFormat="1" ht="11.25"/>
    <row r="14984" customFormat="1" ht="11.25"/>
    <row r="14985" customFormat="1" ht="11.25"/>
    <row r="14986" customFormat="1" ht="11.25"/>
    <row r="14987" customFormat="1" ht="11.25"/>
    <row r="14988" customFormat="1" ht="11.25"/>
    <row r="14989" customFormat="1" ht="11.25"/>
    <row r="14990" customFormat="1" ht="11.25"/>
    <row r="14991" customFormat="1" ht="11.25"/>
    <row r="14992" customFormat="1" ht="11.25"/>
    <row r="14993" customFormat="1" ht="11.25"/>
    <row r="14994" customFormat="1" ht="11.25"/>
    <row r="14995" customFormat="1" ht="11.25"/>
    <row r="14996" customFormat="1" ht="11.25"/>
    <row r="14997" customFormat="1" ht="11.25"/>
    <row r="14998" customFormat="1" ht="11.25"/>
    <row r="14999" customFormat="1" ht="11.25"/>
    <row r="15000" customFormat="1" ht="11.25"/>
    <row r="15001" customFormat="1" ht="11.25"/>
    <row r="15002" customFormat="1" ht="11.25"/>
    <row r="15003" customFormat="1" ht="11.25"/>
    <row r="15004" customFormat="1" ht="11.25"/>
    <row r="15005" customFormat="1" ht="11.25"/>
    <row r="15006" customFormat="1" ht="11.25"/>
    <row r="15007" customFormat="1" ht="11.25"/>
    <row r="15008" customFormat="1" ht="11.25"/>
    <row r="15009" customFormat="1" ht="11.25"/>
    <row r="15010" customFormat="1" ht="11.25"/>
    <row r="15011" customFormat="1" ht="11.25"/>
    <row r="15012" customFormat="1" ht="11.25"/>
    <row r="15013" customFormat="1" ht="11.25"/>
    <row r="15014" customFormat="1" ht="11.25"/>
    <row r="15015" customFormat="1" ht="11.25"/>
    <row r="15016" customFormat="1" ht="11.25"/>
    <row r="15017" customFormat="1" ht="11.25"/>
    <row r="15018" customFormat="1" ht="11.25"/>
    <row r="15019" customFormat="1" ht="11.25"/>
    <row r="15020" customFormat="1" ht="11.25"/>
    <row r="15021" customFormat="1" ht="11.25"/>
    <row r="15022" customFormat="1" ht="11.25"/>
    <row r="15023" customFormat="1" ht="11.25"/>
    <row r="15024" customFormat="1" ht="11.25"/>
    <row r="15025" customFormat="1" ht="11.25"/>
    <row r="15026" customFormat="1" ht="11.25"/>
    <row r="15027" customFormat="1" ht="11.25"/>
    <row r="15028" customFormat="1" ht="11.25"/>
    <row r="15029" customFormat="1" ht="11.25"/>
    <row r="15030" customFormat="1" ht="11.25"/>
    <row r="15031" customFormat="1" ht="11.25"/>
    <row r="15032" customFormat="1" ht="11.25"/>
    <row r="15033" customFormat="1" ht="11.25"/>
    <row r="15034" customFormat="1" ht="11.25"/>
    <row r="15035" customFormat="1" ht="11.25"/>
    <row r="15036" customFormat="1" ht="11.25"/>
    <row r="15037" customFormat="1" ht="11.25"/>
    <row r="15038" customFormat="1" ht="11.25"/>
    <row r="15039" customFormat="1" ht="11.25"/>
    <row r="15040" customFormat="1" ht="11.25"/>
    <row r="15041" customFormat="1" ht="11.25"/>
    <row r="15042" customFormat="1" ht="11.25"/>
    <row r="15043" customFormat="1" ht="11.25"/>
    <row r="15044" customFormat="1" ht="11.25"/>
    <row r="15045" customFormat="1" ht="11.25"/>
    <row r="15046" customFormat="1" ht="11.25"/>
    <row r="15047" customFormat="1" ht="11.25"/>
    <row r="15048" customFormat="1" ht="11.25"/>
    <row r="15049" customFormat="1" ht="11.25"/>
    <row r="15050" customFormat="1" ht="11.25"/>
    <row r="15051" customFormat="1" ht="11.25"/>
    <row r="15052" customFormat="1" ht="11.25"/>
    <row r="15053" customFormat="1" ht="11.25"/>
    <row r="15054" customFormat="1" ht="11.25"/>
    <row r="15055" customFormat="1" ht="11.25"/>
    <row r="15056" customFormat="1" ht="11.25"/>
    <row r="15057" customFormat="1" ht="11.25"/>
    <row r="15058" customFormat="1" ht="11.25"/>
    <row r="15059" customFormat="1" ht="11.25"/>
    <row r="15060" customFormat="1" ht="11.25"/>
    <row r="15061" customFormat="1" ht="11.25"/>
    <row r="15062" customFormat="1" ht="11.25"/>
    <row r="15063" customFormat="1" ht="11.25"/>
    <row r="15064" customFormat="1" ht="11.25"/>
    <row r="15065" customFormat="1" ht="11.25"/>
    <row r="15066" customFormat="1" ht="11.25"/>
    <row r="15067" customFormat="1" ht="11.25"/>
    <row r="15068" customFormat="1" ht="11.25"/>
    <row r="15069" customFormat="1" ht="11.25"/>
    <row r="15070" customFormat="1" ht="11.25"/>
    <row r="15071" customFormat="1" ht="11.25"/>
    <row r="15072" customFormat="1" ht="11.25"/>
    <row r="15073" customFormat="1" ht="11.25"/>
    <row r="15074" customFormat="1" ht="11.25"/>
    <row r="15075" customFormat="1" ht="11.25"/>
    <row r="15076" customFormat="1" ht="11.25"/>
    <row r="15077" customFormat="1" ht="11.25"/>
    <row r="15078" customFormat="1" ht="11.25"/>
    <row r="15079" customFormat="1" ht="11.25"/>
    <row r="15080" customFormat="1" ht="11.25"/>
    <row r="15081" customFormat="1" ht="11.25"/>
    <row r="15082" customFormat="1" ht="11.25"/>
    <row r="15083" customFormat="1" ht="11.25"/>
    <row r="15084" customFormat="1" ht="11.25"/>
    <row r="15085" customFormat="1" ht="11.25"/>
    <row r="15086" customFormat="1" ht="11.25"/>
    <row r="15087" customFormat="1" ht="11.25"/>
    <row r="15088" customFormat="1" ht="11.25"/>
    <row r="15089" customFormat="1" ht="11.25"/>
    <row r="15090" customFormat="1" ht="11.25"/>
    <row r="15091" customFormat="1" ht="11.25"/>
    <row r="15092" customFormat="1" ht="11.25"/>
    <row r="15093" customFormat="1" ht="11.25"/>
    <row r="15094" customFormat="1" ht="11.25"/>
    <row r="15095" customFormat="1" ht="11.25"/>
    <row r="15096" customFormat="1" ht="11.25"/>
    <row r="15097" customFormat="1" ht="11.25"/>
    <row r="15098" customFormat="1" ht="11.25"/>
    <row r="15099" customFormat="1" ht="11.25"/>
    <row r="15100" customFormat="1" ht="11.25"/>
    <row r="15101" customFormat="1" ht="11.25"/>
    <row r="15102" customFormat="1" ht="11.25"/>
    <row r="15103" customFormat="1" ht="11.25"/>
    <row r="15104" customFormat="1" ht="11.25"/>
    <row r="15105" customFormat="1" ht="11.25"/>
    <row r="15106" customFormat="1" ht="11.25"/>
    <row r="15107" customFormat="1" ht="11.25"/>
    <row r="15108" customFormat="1" ht="11.25"/>
    <row r="15109" customFormat="1" ht="11.25"/>
    <row r="15110" customFormat="1" ht="11.25"/>
    <row r="15111" customFormat="1" ht="11.25"/>
    <row r="15112" customFormat="1" ht="11.25"/>
    <row r="15113" customFormat="1" ht="11.25"/>
    <row r="15114" customFormat="1" ht="11.25"/>
    <row r="15115" customFormat="1" ht="11.25"/>
    <row r="15116" customFormat="1" ht="11.25"/>
    <row r="15117" customFormat="1" ht="11.25"/>
    <row r="15118" customFormat="1" ht="11.25"/>
    <row r="15119" customFormat="1" ht="11.25"/>
    <row r="15120" customFormat="1" ht="11.25"/>
    <row r="15121" customFormat="1" ht="11.25"/>
    <row r="15122" customFormat="1" ht="11.25"/>
    <row r="15123" customFormat="1" ht="11.25"/>
    <row r="15124" customFormat="1" ht="11.25"/>
    <row r="15125" customFormat="1" ht="11.25"/>
    <row r="15126" customFormat="1" ht="11.25"/>
    <row r="15127" customFormat="1" ht="11.25"/>
    <row r="15128" customFormat="1" ht="11.25"/>
    <row r="15129" customFormat="1" ht="11.25"/>
    <row r="15130" customFormat="1" ht="11.25"/>
    <row r="15131" customFormat="1" ht="11.25"/>
    <row r="15132" customFormat="1" ht="11.25"/>
    <row r="15133" customFormat="1" ht="11.25"/>
    <row r="15134" customFormat="1" ht="11.25"/>
    <row r="15135" customFormat="1" ht="11.25"/>
    <row r="15136" customFormat="1" ht="11.25"/>
    <row r="15137" customFormat="1" ht="11.25"/>
    <row r="15138" customFormat="1" ht="11.25"/>
    <row r="15139" customFormat="1" ht="11.25"/>
    <row r="15140" customFormat="1" ht="11.25"/>
    <row r="15141" customFormat="1" ht="11.25"/>
    <row r="15142" customFormat="1" ht="11.25"/>
    <row r="15143" customFormat="1" ht="11.25"/>
    <row r="15144" customFormat="1" ht="11.25"/>
    <row r="15145" customFormat="1" ht="11.25"/>
    <row r="15146" customFormat="1" ht="11.25"/>
    <row r="15147" customFormat="1" ht="11.25"/>
    <row r="15148" customFormat="1" ht="11.25"/>
    <row r="15149" customFormat="1" ht="11.25"/>
    <row r="15150" customFormat="1" ht="11.25"/>
    <row r="15151" customFormat="1" ht="11.25"/>
    <row r="15152" customFormat="1" ht="11.25"/>
    <row r="15153" customFormat="1" ht="11.25"/>
    <row r="15154" customFormat="1" ht="11.25"/>
    <row r="15155" customFormat="1" ht="11.25"/>
    <row r="15156" customFormat="1" ht="11.25"/>
    <row r="15157" customFormat="1" ht="11.25"/>
    <row r="15158" customFormat="1" ht="11.25"/>
    <row r="15159" customFormat="1" ht="11.25"/>
    <row r="15160" customFormat="1" ht="11.25"/>
    <row r="15161" customFormat="1" ht="11.25"/>
    <row r="15162" customFormat="1" ht="11.25"/>
    <row r="15163" customFormat="1" ht="11.25"/>
    <row r="15164" customFormat="1" ht="11.25"/>
    <row r="15165" customFormat="1" ht="11.25"/>
    <row r="15166" customFormat="1" ht="11.25"/>
    <row r="15167" customFormat="1" ht="11.25"/>
    <row r="15168" customFormat="1" ht="11.25"/>
    <row r="15169" customFormat="1" ht="11.25"/>
    <row r="15170" customFormat="1" ht="11.25"/>
    <row r="15171" customFormat="1" ht="11.25"/>
    <row r="15172" customFormat="1" ht="11.25"/>
    <row r="15173" customFormat="1" ht="11.25"/>
    <row r="15174" customFormat="1" ht="11.25"/>
    <row r="15175" customFormat="1" ht="11.25"/>
    <row r="15176" customFormat="1" ht="11.25"/>
    <row r="15177" customFormat="1" ht="11.25"/>
    <row r="15178" customFormat="1" ht="11.25"/>
    <row r="15179" customFormat="1" ht="11.25"/>
    <row r="15180" customFormat="1" ht="11.25"/>
    <row r="15181" customFormat="1" ht="11.25"/>
    <row r="15182" customFormat="1" ht="11.25"/>
    <row r="15183" customFormat="1" ht="11.25"/>
    <row r="15184" customFormat="1" ht="11.25"/>
    <row r="15185" customFormat="1" ht="11.25"/>
    <row r="15186" customFormat="1" ht="11.25"/>
    <row r="15187" customFormat="1" ht="11.25"/>
    <row r="15188" customFormat="1" ht="11.25"/>
    <row r="15189" customFormat="1" ht="11.25"/>
    <row r="15190" customFormat="1" ht="11.25"/>
    <row r="15191" customFormat="1" ht="11.25"/>
    <row r="15192" customFormat="1" ht="11.25"/>
    <row r="15193" customFormat="1" ht="11.25"/>
    <row r="15194" customFormat="1" ht="11.25"/>
    <row r="15195" customFormat="1" ht="11.25"/>
    <row r="15196" customFormat="1" ht="11.25"/>
    <row r="15197" customFormat="1" ht="11.25"/>
    <row r="15198" customFormat="1" ht="11.25"/>
    <row r="15199" customFormat="1" ht="11.25"/>
    <row r="15200" customFormat="1" ht="11.25"/>
    <row r="15201" customFormat="1" ht="11.25"/>
    <row r="15202" customFormat="1" ht="11.25"/>
    <row r="15203" customFormat="1" ht="11.25"/>
    <row r="15204" customFormat="1" ht="11.25"/>
    <row r="15205" customFormat="1" ht="11.25"/>
    <row r="15206" customFormat="1" ht="11.25"/>
    <row r="15207" customFormat="1" ht="11.25"/>
    <row r="15208" customFormat="1" ht="11.25"/>
    <row r="15209" customFormat="1" ht="11.25"/>
    <row r="15210" customFormat="1" ht="11.25"/>
    <row r="15211" customFormat="1" ht="11.25"/>
    <row r="15212" customFormat="1" ht="11.25"/>
    <row r="15213" customFormat="1" ht="11.25"/>
    <row r="15214" customFormat="1" ht="11.25"/>
    <row r="15215" customFormat="1" ht="11.25"/>
    <row r="15216" customFormat="1" ht="11.25"/>
    <row r="15217" customFormat="1" ht="11.25"/>
    <row r="15218" customFormat="1" ht="11.25"/>
    <row r="15219" customFormat="1" ht="11.25"/>
    <row r="15220" customFormat="1" ht="11.25"/>
    <row r="15221" customFormat="1" ht="11.25"/>
    <row r="15222" customFormat="1" ht="11.25"/>
    <row r="15223" customFormat="1" ht="11.25"/>
    <row r="15224" customFormat="1" ht="11.25"/>
    <row r="15225" customFormat="1" ht="11.25"/>
    <row r="15226" customFormat="1" ht="11.25"/>
    <row r="15227" customFormat="1" ht="11.25"/>
    <row r="15228" customFormat="1" ht="11.25"/>
    <row r="15229" customFormat="1" ht="11.25"/>
    <row r="15230" customFormat="1" ht="11.25"/>
    <row r="15231" customFormat="1" ht="11.25"/>
    <row r="15232" customFormat="1" ht="11.25"/>
    <row r="15233" customFormat="1" ht="11.25"/>
    <row r="15234" customFormat="1" ht="11.25"/>
    <row r="15235" customFormat="1" ht="11.25"/>
    <row r="15236" customFormat="1" ht="11.25"/>
    <row r="15237" customFormat="1" ht="11.25"/>
    <row r="15238" customFormat="1" ht="11.25"/>
    <row r="15239" customFormat="1" ht="11.25"/>
    <row r="15240" customFormat="1" ht="11.25"/>
    <row r="15241" customFormat="1" ht="11.25"/>
    <row r="15242" customFormat="1" ht="11.25"/>
    <row r="15243" customFormat="1" ht="11.25"/>
    <row r="15244" customFormat="1" ht="11.25"/>
    <row r="15245" customFormat="1" ht="11.25"/>
    <row r="15246" customFormat="1" ht="11.25"/>
    <row r="15247" customFormat="1" ht="11.25"/>
    <row r="15248" customFormat="1" ht="11.25"/>
    <row r="15249" customFormat="1" ht="11.25"/>
    <row r="15250" customFormat="1" ht="11.25"/>
    <row r="15251" customFormat="1" ht="11.25"/>
    <row r="15252" customFormat="1" ht="11.25"/>
    <row r="15253" customFormat="1" ht="11.25"/>
    <row r="15254" customFormat="1" ht="11.25"/>
    <row r="15255" customFormat="1" ht="11.25"/>
    <row r="15256" customFormat="1" ht="11.25"/>
    <row r="15257" customFormat="1" ht="11.25"/>
    <row r="15258" customFormat="1" ht="11.25"/>
    <row r="15259" customFormat="1" ht="11.25"/>
    <row r="15260" customFormat="1" ht="11.25"/>
    <row r="15261" customFormat="1" ht="11.25"/>
    <row r="15262" customFormat="1" ht="11.25"/>
    <row r="15263" customFormat="1" ht="11.25"/>
    <row r="15264" customFormat="1" ht="11.25"/>
    <row r="15265" customFormat="1" ht="11.25"/>
    <row r="15266" customFormat="1" ht="11.25"/>
    <row r="15267" customFormat="1" ht="11.25"/>
    <row r="15268" customFormat="1" ht="11.25"/>
    <row r="15269" customFormat="1" ht="11.25"/>
    <row r="15270" customFormat="1" ht="11.25"/>
    <row r="15271" customFormat="1" ht="11.25"/>
    <row r="15272" customFormat="1" ht="11.25"/>
    <row r="15273" customFormat="1" ht="11.25"/>
    <row r="15274" customFormat="1" ht="11.25"/>
    <row r="15275" customFormat="1" ht="11.25"/>
    <row r="15276" customFormat="1" ht="11.25"/>
    <row r="15277" customFormat="1" ht="11.25"/>
    <row r="15278" customFormat="1" ht="11.25"/>
    <row r="15279" customFormat="1" ht="11.25"/>
    <row r="15280" customFormat="1" ht="11.25"/>
    <row r="15281" customFormat="1" ht="11.25"/>
    <row r="15282" customFormat="1" ht="11.25"/>
    <row r="15283" customFormat="1" ht="11.25"/>
    <row r="15284" customFormat="1" ht="11.25"/>
    <row r="15285" customFormat="1" ht="11.25"/>
    <row r="15286" customFormat="1" ht="11.25"/>
    <row r="15287" customFormat="1" ht="11.25"/>
    <row r="15288" customFormat="1" ht="11.25"/>
    <row r="15289" customFormat="1" ht="11.25"/>
    <row r="15290" customFormat="1" ht="11.25"/>
    <row r="15291" customFormat="1" ht="11.25"/>
    <row r="15292" customFormat="1" ht="11.25"/>
    <row r="15293" customFormat="1" ht="11.25"/>
    <row r="15294" customFormat="1" ht="11.25"/>
    <row r="15295" customFormat="1" ht="11.25"/>
    <row r="15296" customFormat="1" ht="11.25"/>
    <row r="15297" customFormat="1" ht="11.25"/>
    <row r="15298" customFormat="1" ht="11.25"/>
    <row r="15299" customFormat="1" ht="11.25"/>
    <row r="15300" customFormat="1" ht="11.25"/>
    <row r="15301" customFormat="1" ht="11.25"/>
    <row r="15302" customFormat="1" ht="11.25"/>
    <row r="15303" customFormat="1" ht="11.25"/>
    <row r="15304" customFormat="1" ht="11.25"/>
    <row r="15305" customFormat="1" ht="11.25"/>
    <row r="15306" customFormat="1" ht="11.25"/>
    <row r="15307" customFormat="1" ht="11.25"/>
    <row r="15308" customFormat="1" ht="11.25"/>
    <row r="15309" customFormat="1" ht="11.25"/>
    <row r="15310" customFormat="1" ht="11.25"/>
    <row r="15311" customFormat="1" ht="11.25"/>
    <row r="15312" customFormat="1" ht="11.25"/>
    <row r="15313" customFormat="1" ht="11.25"/>
    <row r="15314" customFormat="1" ht="11.25"/>
    <row r="15315" customFormat="1" ht="11.25"/>
    <row r="15316" customFormat="1" ht="11.25"/>
    <row r="15317" customFormat="1" ht="11.25"/>
    <row r="15318" customFormat="1" ht="11.25"/>
    <row r="15319" customFormat="1" ht="11.25"/>
    <row r="15320" customFormat="1" ht="11.25"/>
    <row r="15321" customFormat="1" ht="11.25"/>
    <row r="15322" customFormat="1" ht="11.25"/>
    <row r="15323" customFormat="1" ht="11.25"/>
    <row r="15324" customFormat="1" ht="11.25"/>
    <row r="15325" customFormat="1" ht="11.25"/>
    <row r="15326" customFormat="1" ht="11.25"/>
    <row r="15327" customFormat="1" ht="11.25"/>
    <row r="15328" customFormat="1" ht="11.25"/>
    <row r="15329" customFormat="1" ht="11.25"/>
    <row r="15330" customFormat="1" ht="11.25"/>
    <row r="15331" customFormat="1" ht="11.25"/>
    <row r="15332" customFormat="1" ht="11.25"/>
    <row r="15333" customFormat="1" ht="11.25"/>
    <row r="15334" customFormat="1" ht="11.25"/>
    <row r="15335" customFormat="1" ht="11.25"/>
    <row r="15336" customFormat="1" ht="11.25"/>
    <row r="15337" customFormat="1" ht="11.25"/>
    <row r="15338" customFormat="1" ht="11.25"/>
    <row r="15339" customFormat="1" ht="11.25"/>
    <row r="15340" customFormat="1" ht="11.25"/>
    <row r="15341" customFormat="1" ht="11.25"/>
    <row r="15342" customFormat="1" ht="11.25"/>
    <row r="15343" customFormat="1" ht="11.25"/>
    <row r="15344" customFormat="1" ht="11.25"/>
    <row r="15345" customFormat="1" ht="11.25"/>
    <row r="15346" customFormat="1" ht="11.25"/>
    <row r="15347" customFormat="1" ht="11.25"/>
    <row r="15348" customFormat="1" ht="11.25"/>
    <row r="15349" customFormat="1" ht="11.25"/>
    <row r="15350" customFormat="1" ht="11.25"/>
    <row r="15351" customFormat="1" ht="11.25"/>
    <row r="15352" customFormat="1" ht="11.25"/>
    <row r="15353" customFormat="1" ht="11.25"/>
    <row r="15354" customFormat="1" ht="11.25"/>
    <row r="15355" customFormat="1" ht="11.25"/>
    <row r="15356" customFormat="1" ht="11.25"/>
    <row r="15357" customFormat="1" ht="11.25"/>
    <row r="15358" customFormat="1" ht="11.25"/>
    <row r="15359" customFormat="1" ht="11.25"/>
    <row r="15360" customFormat="1" ht="11.25"/>
    <row r="15361" customFormat="1" ht="11.25"/>
    <row r="15362" customFormat="1" ht="11.25"/>
    <row r="15363" customFormat="1" ht="11.25"/>
    <row r="15364" customFormat="1" ht="11.25"/>
    <row r="15365" customFormat="1" ht="11.25"/>
    <row r="15366" customFormat="1" ht="11.25"/>
    <row r="15367" customFormat="1" ht="11.25"/>
    <row r="15368" customFormat="1" ht="11.25"/>
    <row r="15369" customFormat="1" ht="11.25"/>
    <row r="15370" customFormat="1" ht="11.25"/>
    <row r="15371" customFormat="1" ht="11.25"/>
    <row r="15372" customFormat="1" ht="11.25"/>
    <row r="15373" customFormat="1" ht="11.25"/>
    <row r="15374" customFormat="1" ht="11.25"/>
    <row r="15375" customFormat="1" ht="11.25"/>
    <row r="15376" customFormat="1" ht="11.25"/>
    <row r="15377" customFormat="1" ht="11.25"/>
    <row r="15378" customFormat="1" ht="11.25"/>
    <row r="15379" customFormat="1" ht="11.25"/>
    <row r="15380" customFormat="1" ht="11.25"/>
    <row r="15381" customFormat="1" ht="11.25"/>
    <row r="15382" customFormat="1" ht="11.25"/>
    <row r="15383" customFormat="1" ht="11.25"/>
    <row r="15384" customFormat="1" ht="11.25"/>
    <row r="15385" customFormat="1" ht="11.25"/>
    <row r="15386" customFormat="1" ht="11.25"/>
    <row r="15387" customFormat="1" ht="11.25"/>
    <row r="15388" customFormat="1" ht="11.25"/>
    <row r="15389" customFormat="1" ht="11.25"/>
    <row r="15390" customFormat="1" ht="11.25"/>
    <row r="15391" customFormat="1" ht="11.25"/>
    <row r="15392" customFormat="1" ht="11.25"/>
    <row r="15393" customFormat="1" ht="11.25"/>
    <row r="15394" customFormat="1" ht="11.25"/>
    <row r="15395" customFormat="1" ht="11.25"/>
    <row r="15396" customFormat="1" ht="11.25"/>
    <row r="15397" customFormat="1" ht="11.25"/>
    <row r="15398" customFormat="1" ht="11.25"/>
    <row r="15399" customFormat="1" ht="11.25"/>
    <row r="15400" customFormat="1" ht="11.25"/>
    <row r="15401" customFormat="1" ht="11.25"/>
    <row r="15402" customFormat="1" ht="11.25"/>
    <row r="15403" customFormat="1" ht="11.25"/>
    <row r="15404" customFormat="1" ht="11.25"/>
    <row r="15405" customFormat="1" ht="11.25"/>
    <row r="15406" customFormat="1" ht="11.25"/>
    <row r="15407" customFormat="1" ht="11.25"/>
    <row r="15408" customFormat="1" ht="11.25"/>
    <row r="15409" customFormat="1" ht="11.25"/>
    <row r="15410" customFormat="1" ht="11.25"/>
    <row r="15411" customFormat="1" ht="11.25"/>
    <row r="15412" customFormat="1" ht="11.25"/>
    <row r="15413" customFormat="1" ht="11.25"/>
    <row r="15414" customFormat="1" ht="11.25"/>
    <row r="15415" customFormat="1" ht="11.25"/>
    <row r="15416" customFormat="1" ht="11.25"/>
    <row r="15417" customFormat="1" ht="11.25"/>
    <row r="15418" customFormat="1" ht="11.25"/>
    <row r="15419" customFormat="1" ht="11.25"/>
    <row r="15420" customFormat="1" ht="11.25"/>
    <row r="15421" customFormat="1" ht="11.25"/>
    <row r="15422" customFormat="1" ht="11.25"/>
    <row r="15423" customFormat="1" ht="11.25"/>
    <row r="15424" customFormat="1" ht="11.25"/>
    <row r="15425" customFormat="1" ht="11.25"/>
    <row r="15426" customFormat="1" ht="11.25"/>
    <row r="15427" customFormat="1" ht="11.25"/>
    <row r="15428" customFormat="1" ht="11.25"/>
    <row r="15429" customFormat="1" ht="11.25"/>
    <row r="15430" customFormat="1" ht="11.25"/>
    <row r="15431" customFormat="1" ht="11.25"/>
    <row r="15432" customFormat="1" ht="11.25"/>
    <row r="15433" customFormat="1" ht="11.25"/>
    <row r="15434" customFormat="1" ht="11.25"/>
    <row r="15435" customFormat="1" ht="11.25"/>
    <row r="15436" customFormat="1" ht="11.25"/>
    <row r="15437" customFormat="1" ht="11.25"/>
    <row r="15438" customFormat="1" ht="11.25"/>
    <row r="15439" customFormat="1" ht="11.25"/>
    <row r="15440" customFormat="1" ht="11.25"/>
    <row r="15441" customFormat="1" ht="11.25"/>
    <row r="15442" customFormat="1" ht="11.25"/>
    <row r="15443" customFormat="1" ht="11.25"/>
    <row r="15444" customFormat="1" ht="11.25"/>
    <row r="15445" customFormat="1" ht="11.25"/>
    <row r="15446" customFormat="1" ht="11.25"/>
    <row r="15447" customFormat="1" ht="11.25"/>
    <row r="15448" customFormat="1" ht="11.25"/>
    <row r="15449" customFormat="1" ht="11.25"/>
    <row r="15450" customFormat="1" ht="11.25"/>
    <row r="15451" customFormat="1" ht="11.25"/>
    <row r="15452" customFormat="1" ht="11.25"/>
    <row r="15453" customFormat="1" ht="11.25"/>
    <row r="15454" customFormat="1" ht="11.25"/>
    <row r="15455" customFormat="1" ht="11.25"/>
    <row r="15456" customFormat="1" ht="11.25"/>
    <row r="15457" customFormat="1" ht="11.25"/>
    <row r="15458" customFormat="1" ht="11.25"/>
    <row r="15459" customFormat="1" ht="11.25"/>
    <row r="15460" customFormat="1" ht="11.25"/>
    <row r="15461" customFormat="1" ht="11.25"/>
    <row r="15462" customFormat="1" ht="11.25"/>
    <row r="15463" customFormat="1" ht="11.25"/>
    <row r="15464" customFormat="1" ht="11.25"/>
    <row r="15465" customFormat="1" ht="11.25"/>
    <row r="15466" customFormat="1" ht="11.25"/>
    <row r="15467" customFormat="1" ht="11.25"/>
    <row r="15468" customFormat="1" ht="11.25"/>
    <row r="15469" customFormat="1" ht="11.25"/>
    <row r="15470" customFormat="1" ht="11.25"/>
    <row r="15471" customFormat="1" ht="11.25"/>
    <row r="15472" customFormat="1" ht="11.25"/>
    <row r="15473" customFormat="1" ht="11.25"/>
    <row r="15474" customFormat="1" ht="11.25"/>
    <row r="15475" customFormat="1" ht="11.25"/>
    <row r="15476" customFormat="1" ht="11.25"/>
    <row r="15477" customFormat="1" ht="11.25"/>
    <row r="15478" customFormat="1" ht="11.25"/>
    <row r="15479" customFormat="1" ht="11.25"/>
    <row r="15480" customFormat="1" ht="11.25"/>
    <row r="15481" customFormat="1" ht="11.25"/>
    <row r="15482" customFormat="1" ht="11.25"/>
    <row r="15483" customFormat="1" ht="11.25"/>
    <row r="15484" customFormat="1" ht="11.25"/>
    <row r="15485" customFormat="1" ht="11.25"/>
    <row r="15486" customFormat="1" ht="11.25"/>
    <row r="15487" customFormat="1" ht="11.25"/>
    <row r="15488" customFormat="1" ht="11.25"/>
    <row r="15489" customFormat="1" ht="11.25"/>
    <row r="15490" customFormat="1" ht="11.25"/>
    <row r="15491" customFormat="1" ht="11.25"/>
    <row r="15492" customFormat="1" ht="11.25"/>
    <row r="15493" customFormat="1" ht="11.25"/>
    <row r="15494" customFormat="1" ht="11.25"/>
    <row r="15495" customFormat="1" ht="11.25"/>
    <row r="15496" customFormat="1" ht="11.25"/>
    <row r="15497" customFormat="1" ht="11.25"/>
    <row r="15498" customFormat="1" ht="11.25"/>
    <row r="15499" customFormat="1" ht="11.25"/>
    <row r="15500" customFormat="1" ht="11.25"/>
    <row r="15501" customFormat="1" ht="11.25"/>
    <row r="15502" customFormat="1" ht="11.25"/>
    <row r="15503" customFormat="1" ht="11.25"/>
    <row r="15504" customFormat="1" ht="11.25"/>
    <row r="15505" customFormat="1" ht="11.25"/>
    <row r="15506" customFormat="1" ht="11.25"/>
    <row r="15507" customFormat="1" ht="11.25"/>
    <row r="15508" customFormat="1" ht="11.25"/>
    <row r="15509" customFormat="1" ht="11.25"/>
    <row r="15510" customFormat="1" ht="11.25"/>
    <row r="15511" customFormat="1" ht="11.25"/>
    <row r="15512" customFormat="1" ht="11.25"/>
    <row r="15513" customFormat="1" ht="11.25"/>
    <row r="15514" customFormat="1" ht="11.25"/>
    <row r="15515" customFormat="1" ht="11.25"/>
    <row r="15516" customFormat="1" ht="11.25"/>
    <row r="15517" customFormat="1" ht="11.25"/>
    <row r="15518" customFormat="1" ht="11.25"/>
    <row r="15519" customFormat="1" ht="11.25"/>
    <row r="15520" customFormat="1" ht="11.25"/>
    <row r="15521" customFormat="1" ht="11.25"/>
    <row r="15522" customFormat="1" ht="11.25"/>
    <row r="15523" customFormat="1" ht="11.25"/>
    <row r="15524" customFormat="1" ht="11.25"/>
    <row r="15525" customFormat="1" ht="11.25"/>
    <row r="15526" customFormat="1" ht="11.25"/>
    <row r="15527" customFormat="1" ht="11.25"/>
    <row r="15528" customFormat="1" ht="11.25"/>
    <row r="15529" customFormat="1" ht="11.25"/>
    <row r="15530" customFormat="1" ht="11.25"/>
    <row r="15531" customFormat="1" ht="11.25"/>
    <row r="15532" customFormat="1" ht="11.25"/>
    <row r="15533" customFormat="1" ht="11.25"/>
    <row r="15534" customFormat="1" ht="11.25"/>
    <row r="15535" customFormat="1" ht="11.25"/>
    <row r="15536" customFormat="1" ht="11.25"/>
    <row r="15537" customFormat="1" ht="11.25"/>
    <row r="15538" customFormat="1" ht="11.25"/>
    <row r="15539" customFormat="1" ht="11.25"/>
    <row r="15540" customFormat="1" ht="11.25"/>
    <row r="15541" customFormat="1" ht="11.25"/>
    <row r="15542" customFormat="1" ht="11.25"/>
    <row r="15543" customFormat="1" ht="11.25"/>
    <row r="15544" customFormat="1" ht="11.25"/>
    <row r="15545" customFormat="1" ht="11.25"/>
    <row r="15546" customFormat="1" ht="11.25"/>
    <row r="15547" customFormat="1" ht="11.25"/>
    <row r="15548" customFormat="1" ht="11.25"/>
    <row r="15549" customFormat="1" ht="11.25"/>
    <row r="15550" customFormat="1" ht="11.25"/>
    <row r="15551" customFormat="1" ht="11.25"/>
    <row r="15552" customFormat="1" ht="11.25"/>
    <row r="15553" customFormat="1" ht="11.25"/>
    <row r="15554" customFormat="1" ht="11.25"/>
    <row r="15555" customFormat="1" ht="11.25"/>
    <row r="15556" customFormat="1" ht="11.25"/>
    <row r="15557" customFormat="1" ht="11.25"/>
    <row r="15558" customFormat="1" ht="11.25"/>
    <row r="15559" customFormat="1" ht="11.25"/>
    <row r="15560" customFormat="1" ht="11.25"/>
    <row r="15561" customFormat="1" ht="11.25"/>
    <row r="15562" customFormat="1" ht="11.25"/>
    <row r="15563" customFormat="1" ht="11.25"/>
    <row r="15564" customFormat="1" ht="11.25"/>
    <row r="15565" customFormat="1" ht="11.25"/>
    <row r="15566" customFormat="1" ht="11.25"/>
    <row r="15567" customFormat="1" ht="11.25"/>
    <row r="15568" customFormat="1" ht="11.25"/>
    <row r="15569" customFormat="1" ht="11.25"/>
    <row r="15570" customFormat="1" ht="11.25"/>
    <row r="15571" customFormat="1" ht="11.25"/>
    <row r="15572" customFormat="1" ht="11.25"/>
    <row r="15573" customFormat="1" ht="11.25"/>
    <row r="15574" customFormat="1" ht="11.25"/>
    <row r="15575" customFormat="1" ht="11.25"/>
    <row r="15576" customFormat="1" ht="11.25"/>
    <row r="15577" customFormat="1" ht="11.25"/>
    <row r="15578" customFormat="1" ht="11.25"/>
    <row r="15579" customFormat="1" ht="11.25"/>
    <row r="15580" customFormat="1" ht="11.25"/>
    <row r="15581" customFormat="1" ht="11.25"/>
    <row r="15582" customFormat="1" ht="11.25"/>
    <row r="15583" customFormat="1" ht="11.25"/>
    <row r="15584" customFormat="1" ht="11.25"/>
    <row r="15585" customFormat="1" ht="11.25"/>
    <row r="15586" customFormat="1" ht="11.25"/>
    <row r="15587" customFormat="1" ht="11.25"/>
    <row r="15588" customFormat="1" ht="11.25"/>
    <row r="15589" customFormat="1" ht="11.25"/>
    <row r="15590" customFormat="1" ht="11.25"/>
    <row r="15591" customFormat="1" ht="11.25"/>
    <row r="15592" customFormat="1" ht="11.25"/>
    <row r="15593" customFormat="1" ht="11.25"/>
    <row r="15594" customFormat="1" ht="11.25"/>
    <row r="15595" customFormat="1" ht="11.25"/>
    <row r="15596" customFormat="1" ht="11.25"/>
    <row r="15597" customFormat="1" ht="11.25"/>
    <row r="15598" customFormat="1" ht="11.25"/>
    <row r="15599" customFormat="1" ht="11.25"/>
    <row r="15600" customFormat="1" ht="11.25"/>
    <row r="15601" customFormat="1" ht="11.25"/>
    <row r="15602" customFormat="1" ht="11.25"/>
    <row r="15603" customFormat="1" ht="11.25"/>
    <row r="15604" customFormat="1" ht="11.25"/>
    <row r="15605" customFormat="1" ht="11.25"/>
    <row r="15606" customFormat="1" ht="11.25"/>
    <row r="15607" customFormat="1" ht="11.25"/>
    <row r="15608" customFormat="1" ht="11.25"/>
    <row r="15609" customFormat="1" ht="11.25"/>
    <row r="15610" customFormat="1" ht="11.25"/>
    <row r="15611" customFormat="1" ht="11.25"/>
    <row r="15612" customFormat="1" ht="11.25"/>
    <row r="15613" customFormat="1" ht="11.25"/>
    <row r="15614" customFormat="1" ht="11.25"/>
    <row r="15615" customFormat="1" ht="11.25"/>
    <row r="15616" customFormat="1" ht="11.25"/>
    <row r="15617" customFormat="1" ht="11.25"/>
    <row r="15618" customFormat="1" ht="11.25"/>
    <row r="15619" customFormat="1" ht="11.25"/>
    <row r="15620" customFormat="1" ht="11.25"/>
    <row r="15621" customFormat="1" ht="11.25"/>
    <row r="15622" customFormat="1" ht="11.25"/>
    <row r="15623" customFormat="1" ht="11.25"/>
    <row r="15624" customFormat="1" ht="11.25"/>
    <row r="15625" customFormat="1" ht="11.25"/>
    <row r="15626" customFormat="1" ht="11.25"/>
    <row r="15627" customFormat="1" ht="11.25"/>
    <row r="15628" customFormat="1" ht="11.25"/>
    <row r="15629" customFormat="1" ht="11.25"/>
    <row r="15630" customFormat="1" ht="11.25"/>
    <row r="15631" customFormat="1" ht="11.25"/>
    <row r="15632" customFormat="1" ht="11.25"/>
    <row r="15633" customFormat="1" ht="11.25"/>
    <row r="15634" customFormat="1" ht="11.25"/>
    <row r="15635" customFormat="1" ht="11.25"/>
    <row r="15636" customFormat="1" ht="11.25"/>
    <row r="15637" customFormat="1" ht="11.25"/>
    <row r="15638" customFormat="1" ht="11.25"/>
    <row r="15639" customFormat="1" ht="11.25"/>
    <row r="15640" customFormat="1" ht="11.25"/>
    <row r="15641" customFormat="1" ht="11.25"/>
    <row r="15642" customFormat="1" ht="11.25"/>
    <row r="15643" customFormat="1" ht="11.25"/>
    <row r="15644" customFormat="1" ht="11.25"/>
    <row r="15645" customFormat="1" ht="11.25"/>
    <row r="15646" customFormat="1" ht="11.25"/>
    <row r="15647" customFormat="1" ht="11.25"/>
    <row r="15648" customFormat="1" ht="11.25"/>
    <row r="15649" customFormat="1" ht="11.25"/>
    <row r="15650" customFormat="1" ht="11.25"/>
    <row r="15651" customFormat="1" ht="11.25"/>
    <row r="15652" customFormat="1" ht="11.25"/>
    <row r="15653" customFormat="1" ht="11.25"/>
    <row r="15654" customFormat="1" ht="11.25"/>
    <row r="15655" customFormat="1" ht="11.25"/>
    <row r="15656" customFormat="1" ht="11.25"/>
    <row r="15657" customFormat="1" ht="11.25"/>
    <row r="15658" customFormat="1" ht="11.25"/>
    <row r="15659" customFormat="1" ht="11.25"/>
    <row r="15660" customFormat="1" ht="11.25"/>
    <row r="15661" customFormat="1" ht="11.25"/>
    <row r="15662" customFormat="1" ht="11.25"/>
    <row r="15663" customFormat="1" ht="11.25"/>
    <row r="15664" customFormat="1" ht="11.25"/>
    <row r="15665" customFormat="1" ht="11.25"/>
    <row r="15666" customFormat="1" ht="11.25"/>
    <row r="15667" customFormat="1" ht="11.25"/>
    <row r="15668" customFormat="1" ht="11.25"/>
    <row r="15669" customFormat="1" ht="11.25"/>
    <row r="15670" customFormat="1" ht="11.25"/>
    <row r="15671" customFormat="1" ht="11.25"/>
    <row r="15672" customFormat="1" ht="11.25"/>
    <row r="15673" customFormat="1" ht="11.25"/>
    <row r="15674" customFormat="1" ht="11.25"/>
    <row r="15675" customFormat="1" ht="11.25"/>
    <row r="15676" customFormat="1" ht="11.25"/>
    <row r="15677" customFormat="1" ht="11.25"/>
    <row r="15678" customFormat="1" ht="11.25"/>
    <row r="15679" customFormat="1" ht="11.25"/>
    <row r="15680" customFormat="1" ht="11.25"/>
    <row r="15681" customFormat="1" ht="11.25"/>
    <row r="15682" customFormat="1" ht="11.25"/>
    <row r="15683" customFormat="1" ht="11.25"/>
    <row r="15684" customFormat="1" ht="11.25"/>
    <row r="15685" customFormat="1" ht="11.25"/>
    <row r="15686" customFormat="1" ht="11.25"/>
    <row r="15687" customFormat="1" ht="11.25"/>
    <row r="15688" customFormat="1" ht="11.25"/>
    <row r="15689" customFormat="1" ht="11.25"/>
    <row r="15690" customFormat="1" ht="11.25"/>
    <row r="15691" customFormat="1" ht="11.25"/>
    <row r="15692" customFormat="1" ht="11.25"/>
    <row r="15693" customFormat="1" ht="11.25"/>
    <row r="15694" customFormat="1" ht="11.25"/>
    <row r="15695" customFormat="1" ht="11.25"/>
    <row r="15696" customFormat="1" ht="11.25"/>
    <row r="15697" customFormat="1" ht="11.25"/>
    <row r="15698" customFormat="1" ht="11.25"/>
    <row r="15699" customFormat="1" ht="11.25"/>
    <row r="15700" customFormat="1" ht="11.25"/>
    <row r="15701" customFormat="1" ht="11.25"/>
    <row r="15702" customFormat="1" ht="11.25"/>
    <row r="15703" customFormat="1" ht="11.25"/>
    <row r="15704" customFormat="1" ht="11.25"/>
    <row r="15705" customFormat="1" ht="11.25"/>
    <row r="15706" customFormat="1" ht="11.25"/>
    <row r="15707" customFormat="1" ht="11.25"/>
    <row r="15708" customFormat="1" ht="11.25"/>
    <row r="15709" customFormat="1" ht="11.25"/>
    <row r="15710" customFormat="1" ht="11.25"/>
    <row r="15711" customFormat="1" ht="11.25"/>
    <row r="15712" customFormat="1" ht="11.25"/>
    <row r="15713" customFormat="1" ht="11.25"/>
    <row r="15714" customFormat="1" ht="11.25"/>
    <row r="15715" customFormat="1" ht="11.25"/>
    <row r="15716" customFormat="1" ht="11.25"/>
    <row r="15717" customFormat="1" ht="11.25"/>
    <row r="15718" customFormat="1" ht="11.25"/>
    <row r="15719" customFormat="1" ht="11.25"/>
    <row r="15720" customFormat="1" ht="11.25"/>
    <row r="15721" customFormat="1" ht="11.25"/>
    <row r="15722" customFormat="1" ht="11.25"/>
    <row r="15723" customFormat="1" ht="11.25"/>
    <row r="15724" customFormat="1" ht="11.25"/>
    <row r="15725" customFormat="1" ht="11.25"/>
    <row r="15726" customFormat="1" ht="11.25"/>
    <row r="15727" customFormat="1" ht="11.25"/>
    <row r="15728" customFormat="1" ht="11.25"/>
    <row r="15729" customFormat="1" ht="11.25"/>
    <row r="15730" customFormat="1" ht="11.25"/>
    <row r="15731" customFormat="1" ht="11.25"/>
    <row r="15732" customFormat="1" ht="11.25"/>
    <row r="15733" customFormat="1" ht="11.25"/>
    <row r="15734" customFormat="1" ht="11.25"/>
    <row r="15735" customFormat="1" ht="11.25"/>
    <row r="15736" customFormat="1" ht="11.25"/>
    <row r="15737" customFormat="1" ht="11.25"/>
    <row r="15738" customFormat="1" ht="11.25"/>
    <row r="15739" customFormat="1" ht="11.25"/>
    <row r="15740" customFormat="1" ht="11.25"/>
    <row r="15741" customFormat="1" ht="11.25"/>
    <row r="15742" customFormat="1" ht="11.25"/>
    <row r="15743" customFormat="1" ht="11.25"/>
    <row r="15744" customFormat="1" ht="11.25"/>
    <row r="15745" customFormat="1" ht="11.25"/>
    <row r="15746" customFormat="1" ht="11.25"/>
    <row r="15747" customFormat="1" ht="11.25"/>
    <row r="15748" customFormat="1" ht="11.25"/>
    <row r="15749" customFormat="1" ht="11.25"/>
    <row r="15750" customFormat="1" ht="11.25"/>
    <row r="15751" customFormat="1" ht="11.25"/>
    <row r="15752" customFormat="1" ht="11.25"/>
    <row r="15753" customFormat="1" ht="11.25"/>
    <row r="15754" customFormat="1" ht="11.25"/>
    <row r="15755" customFormat="1" ht="11.25"/>
    <row r="15756" customFormat="1" ht="11.25"/>
    <row r="15757" customFormat="1" ht="11.25"/>
    <row r="15758" customFormat="1" ht="11.25"/>
    <row r="15759" customFormat="1" ht="11.25"/>
    <row r="15760" customFormat="1" ht="11.25"/>
    <row r="15761" customFormat="1" ht="11.25"/>
    <row r="15762" customFormat="1" ht="11.25"/>
    <row r="15763" customFormat="1" ht="11.25"/>
    <row r="15764" customFormat="1" ht="11.25"/>
    <row r="15765" customFormat="1" ht="11.25"/>
    <row r="15766" customFormat="1" ht="11.25"/>
    <row r="15767" customFormat="1" ht="11.25"/>
    <row r="15768" customFormat="1" ht="11.25"/>
    <row r="15769" customFormat="1" ht="11.25"/>
    <row r="15770" customFormat="1" ht="11.25"/>
    <row r="15771" customFormat="1" ht="11.25"/>
    <row r="15772" customFormat="1" ht="11.25"/>
    <row r="15773" customFormat="1" ht="11.25"/>
    <row r="15774" customFormat="1" ht="11.25"/>
    <row r="15775" customFormat="1" ht="11.25"/>
    <row r="15776" customFormat="1" ht="11.25"/>
    <row r="15777" customFormat="1" ht="11.25"/>
    <row r="15778" customFormat="1" ht="11.25"/>
    <row r="15779" customFormat="1" ht="11.25"/>
    <row r="15780" customFormat="1" ht="11.25"/>
    <row r="15781" customFormat="1" ht="11.25"/>
    <row r="15782" customFormat="1" ht="11.25"/>
    <row r="15783" customFormat="1" ht="11.25"/>
    <row r="15784" customFormat="1" ht="11.25"/>
    <row r="15785" customFormat="1" ht="11.25"/>
    <row r="15786" customFormat="1" ht="11.25"/>
    <row r="15787" customFormat="1" ht="11.25"/>
    <row r="15788" customFormat="1" ht="11.25"/>
    <row r="15789" customFormat="1" ht="11.25"/>
    <row r="15790" customFormat="1" ht="11.25"/>
    <row r="15791" customFormat="1" ht="11.25"/>
    <row r="15792" customFormat="1" ht="11.25"/>
    <row r="15793" customFormat="1" ht="11.25"/>
    <row r="15794" customFormat="1" ht="11.25"/>
    <row r="15795" customFormat="1" ht="11.25"/>
    <row r="15796" customFormat="1" ht="11.25"/>
    <row r="15797" customFormat="1" ht="11.25"/>
    <row r="15798" customFormat="1" ht="11.25"/>
    <row r="15799" customFormat="1" ht="11.25"/>
    <row r="15800" customFormat="1" ht="11.25"/>
    <row r="15801" customFormat="1" ht="11.25"/>
    <row r="15802" customFormat="1" ht="11.25"/>
    <row r="15803" customFormat="1" ht="11.25"/>
    <row r="15804" customFormat="1" ht="11.25"/>
    <row r="15805" customFormat="1" ht="11.25"/>
    <row r="15806" customFormat="1" ht="11.25"/>
    <row r="15807" customFormat="1" ht="11.25"/>
    <row r="15808" customFormat="1" ht="11.25"/>
    <row r="15809" customFormat="1" ht="11.25"/>
    <row r="15810" customFormat="1" ht="11.25"/>
    <row r="15811" customFormat="1" ht="11.25"/>
    <row r="15812" customFormat="1" ht="11.25"/>
    <row r="15813" customFormat="1" ht="11.25"/>
    <row r="15814" customFormat="1" ht="11.25"/>
    <row r="15815" customFormat="1" ht="11.25"/>
    <row r="15816" customFormat="1" ht="11.25"/>
    <row r="15817" customFormat="1" ht="11.25"/>
    <row r="15818" customFormat="1" ht="11.25"/>
    <row r="15819" customFormat="1" ht="11.25"/>
    <row r="15820" customFormat="1" ht="11.25"/>
    <row r="15821" customFormat="1" ht="11.25"/>
    <row r="15822" customFormat="1" ht="11.25"/>
    <row r="15823" customFormat="1" ht="11.25"/>
    <row r="15824" customFormat="1" ht="11.25"/>
    <row r="15825" customFormat="1" ht="11.25"/>
    <row r="15826" customFormat="1" ht="11.25"/>
    <row r="15827" customFormat="1" ht="11.25"/>
    <row r="15828" customFormat="1" ht="11.25"/>
    <row r="15829" customFormat="1" ht="11.25"/>
    <row r="15830" customFormat="1" ht="11.25"/>
    <row r="15831" customFormat="1" ht="11.25"/>
    <row r="15832" customFormat="1" ht="11.25"/>
    <row r="15833" customFormat="1" ht="11.25"/>
    <row r="15834" customFormat="1" ht="11.25"/>
    <row r="15835" customFormat="1" ht="11.25"/>
    <row r="15836" customFormat="1" ht="11.25"/>
    <row r="15837" customFormat="1" ht="11.25"/>
    <row r="15838" customFormat="1" ht="11.25"/>
    <row r="15839" customFormat="1" ht="11.25"/>
    <row r="15840" customFormat="1" ht="11.25"/>
    <row r="15841" customFormat="1" ht="11.25"/>
    <row r="15842" customFormat="1" ht="11.25"/>
    <row r="15843" customFormat="1" ht="11.25"/>
    <row r="15844" customFormat="1" ht="11.25"/>
    <row r="15845" customFormat="1" ht="11.25"/>
    <row r="15846" customFormat="1" ht="11.25"/>
    <row r="15847" customFormat="1" ht="11.25"/>
    <row r="15848" customFormat="1" ht="11.25"/>
    <row r="15849" customFormat="1" ht="11.25"/>
    <row r="15850" customFormat="1" ht="11.25"/>
    <row r="15851" customFormat="1" ht="11.25"/>
    <row r="15852" customFormat="1" ht="11.25"/>
    <row r="15853" customFormat="1" ht="11.25"/>
    <row r="15854" customFormat="1" ht="11.25"/>
    <row r="15855" customFormat="1" ht="11.25"/>
    <row r="15856" customFormat="1" ht="11.25"/>
    <row r="15857" customFormat="1" ht="11.25"/>
    <row r="15858" customFormat="1" ht="11.25"/>
    <row r="15859" customFormat="1" ht="11.25"/>
    <row r="15860" customFormat="1" ht="11.25"/>
    <row r="15861" customFormat="1" ht="11.25"/>
    <row r="15862" customFormat="1" ht="11.25"/>
    <row r="15863" customFormat="1" ht="11.25"/>
    <row r="15864" customFormat="1" ht="11.25"/>
    <row r="15865" customFormat="1" ht="11.25"/>
    <row r="15866" customFormat="1" ht="11.25"/>
    <row r="15867" customFormat="1" ht="11.25"/>
    <row r="15868" customFormat="1" ht="11.25"/>
    <row r="15869" customFormat="1" ht="11.25"/>
    <row r="15870" customFormat="1" ht="11.25"/>
    <row r="15871" customFormat="1" ht="11.25"/>
    <row r="15872" customFormat="1" ht="11.25"/>
    <row r="15873" customFormat="1" ht="11.25"/>
    <row r="15874" customFormat="1" ht="11.25"/>
    <row r="15875" customFormat="1" ht="11.25"/>
    <row r="15876" customFormat="1" ht="11.25"/>
    <row r="15877" customFormat="1" ht="11.25"/>
    <row r="15878" customFormat="1" ht="11.25"/>
    <row r="15879" customFormat="1" ht="11.25"/>
    <row r="15880" customFormat="1" ht="11.25"/>
    <row r="15881" customFormat="1" ht="11.25"/>
    <row r="15882" customFormat="1" ht="11.25"/>
    <row r="15883" customFormat="1" ht="11.25"/>
    <row r="15884" customFormat="1" ht="11.25"/>
    <row r="15885" customFormat="1" ht="11.25"/>
    <row r="15886" customFormat="1" ht="11.25"/>
    <row r="15887" customFormat="1" ht="11.25"/>
    <row r="15888" customFormat="1" ht="11.25"/>
    <row r="15889" customFormat="1" ht="11.25"/>
    <row r="15890" customFormat="1" ht="11.25"/>
    <row r="15891" customFormat="1" ht="11.25"/>
    <row r="15892" customFormat="1" ht="11.25"/>
    <row r="15893" customFormat="1" ht="11.25"/>
    <row r="15894" customFormat="1" ht="11.25"/>
    <row r="15895" customFormat="1" ht="11.25"/>
    <row r="15896" customFormat="1" ht="11.25"/>
    <row r="15897" customFormat="1" ht="11.25"/>
    <row r="15898" customFormat="1" ht="11.25"/>
    <row r="15899" customFormat="1" ht="11.25"/>
    <row r="15900" customFormat="1" ht="11.25"/>
    <row r="15901" customFormat="1" ht="11.25"/>
    <row r="15902" customFormat="1" ht="11.25"/>
    <row r="15903" customFormat="1" ht="11.25"/>
    <row r="15904" customFormat="1" ht="11.25"/>
    <row r="15905" customFormat="1" ht="11.25"/>
    <row r="15906" customFormat="1" ht="11.25"/>
    <row r="15907" customFormat="1" ht="11.25"/>
    <row r="15908" customFormat="1" ht="11.25"/>
    <row r="15909" customFormat="1" ht="11.25"/>
    <row r="15910" customFormat="1" ht="11.25"/>
    <row r="15911" customFormat="1" ht="11.25"/>
    <row r="15912" customFormat="1" ht="11.25"/>
    <row r="15913" customFormat="1" ht="11.25"/>
    <row r="15914" customFormat="1" ht="11.25"/>
    <row r="15915" customFormat="1" ht="11.25"/>
    <row r="15916" customFormat="1" ht="11.25"/>
    <row r="15917" customFormat="1" ht="11.25"/>
    <row r="15918" customFormat="1" ht="11.25"/>
    <row r="15919" customFormat="1" ht="11.25"/>
    <row r="15920" customFormat="1" ht="11.25"/>
    <row r="15921" customFormat="1" ht="11.25"/>
    <row r="15922" customFormat="1" ht="11.25"/>
    <row r="15923" customFormat="1" ht="11.25"/>
    <row r="15924" customFormat="1" ht="11.25"/>
    <row r="15925" customFormat="1" ht="11.25"/>
    <row r="15926" customFormat="1" ht="11.25"/>
    <row r="15927" customFormat="1" ht="11.25"/>
    <row r="15928" customFormat="1" ht="11.25"/>
    <row r="15929" customFormat="1" ht="11.25"/>
    <row r="15930" customFormat="1" ht="11.25"/>
    <row r="15931" customFormat="1" ht="11.25"/>
    <row r="15932" customFormat="1" ht="11.25"/>
    <row r="15933" customFormat="1" ht="11.25"/>
    <row r="15934" customFormat="1" ht="11.25"/>
    <row r="15935" customFormat="1" ht="11.25"/>
    <row r="15936" customFormat="1" ht="11.25"/>
    <row r="15937" customFormat="1" ht="11.25"/>
    <row r="15938" customFormat="1" ht="11.25"/>
    <row r="15939" customFormat="1" ht="11.25"/>
    <row r="15940" customFormat="1" ht="11.25"/>
    <row r="15941" customFormat="1" ht="11.25"/>
    <row r="15942" customFormat="1" ht="11.25"/>
    <row r="15943" customFormat="1" ht="11.25"/>
    <row r="15944" customFormat="1" ht="11.25"/>
    <row r="15945" customFormat="1" ht="11.25"/>
    <row r="15946" customFormat="1" ht="11.25"/>
    <row r="15947" customFormat="1" ht="11.25"/>
    <row r="15948" customFormat="1" ht="11.25"/>
    <row r="15949" customFormat="1" ht="11.25"/>
    <row r="15950" customFormat="1" ht="11.25"/>
    <row r="15951" customFormat="1" ht="11.25"/>
    <row r="15952" customFormat="1" ht="11.25"/>
    <row r="15953" customFormat="1" ht="11.25"/>
    <row r="15954" customFormat="1" ht="11.25"/>
    <row r="15955" customFormat="1" ht="11.25"/>
    <row r="15956" customFormat="1" ht="11.25"/>
    <row r="15957" customFormat="1" ht="11.25"/>
    <row r="15958" customFormat="1" ht="11.25"/>
    <row r="15959" customFormat="1" ht="11.25"/>
    <row r="15960" customFormat="1" ht="11.25"/>
    <row r="15961" customFormat="1" ht="11.25"/>
    <row r="15962" customFormat="1" ht="11.25"/>
    <row r="15963" customFormat="1" ht="11.25"/>
    <row r="15964" customFormat="1" ht="11.25"/>
    <row r="15965" customFormat="1" ht="11.25"/>
    <row r="15966" customFormat="1" ht="11.25"/>
    <row r="15967" customFormat="1" ht="11.25"/>
    <row r="15968" customFormat="1" ht="11.25"/>
    <row r="15969" customFormat="1" ht="11.25"/>
    <row r="15970" customFormat="1" ht="11.25"/>
    <row r="15971" customFormat="1" ht="11.25"/>
    <row r="15972" customFormat="1" ht="11.25"/>
    <row r="15973" customFormat="1" ht="11.25"/>
    <row r="15974" customFormat="1" ht="11.25"/>
    <row r="15975" customFormat="1" ht="11.25"/>
    <row r="15976" customFormat="1" ht="11.25"/>
    <row r="15977" customFormat="1" ht="11.25"/>
    <row r="15978" customFormat="1" ht="11.25"/>
    <row r="15979" customFormat="1" ht="11.25"/>
    <row r="15980" customFormat="1" ht="11.25"/>
    <row r="15981" customFormat="1" ht="11.25"/>
    <row r="15982" customFormat="1" ht="11.25"/>
    <row r="15983" customFormat="1" ht="11.25"/>
    <row r="15984" customFormat="1" ht="11.25"/>
    <row r="15985" customFormat="1" ht="11.25"/>
    <row r="15986" customFormat="1" ht="11.25"/>
    <row r="15987" customFormat="1" ht="11.25"/>
    <row r="15988" customFormat="1" ht="11.25"/>
    <row r="15989" customFormat="1" ht="11.25"/>
    <row r="15990" customFormat="1" ht="11.25"/>
    <row r="15991" customFormat="1" ht="11.25"/>
    <row r="15992" customFormat="1" ht="11.25"/>
    <row r="15993" customFormat="1" ht="11.25"/>
    <row r="15994" customFormat="1" ht="11.25"/>
    <row r="15995" customFormat="1" ht="11.25"/>
    <row r="15996" customFormat="1" ht="11.25"/>
    <row r="15997" customFormat="1" ht="11.25"/>
    <row r="15998" customFormat="1" ht="11.25"/>
    <row r="15999" customFormat="1" ht="11.25"/>
    <row r="16000" customFormat="1" ht="11.25"/>
    <row r="16001" customFormat="1" ht="11.25"/>
    <row r="16002" customFormat="1" ht="11.25"/>
    <row r="16003" customFormat="1" ht="11.25"/>
    <row r="16004" customFormat="1" ht="11.25"/>
    <row r="16005" customFormat="1" ht="11.25"/>
    <row r="16006" customFormat="1" ht="11.25"/>
    <row r="16007" customFormat="1" ht="11.25"/>
    <row r="16008" customFormat="1" ht="11.25"/>
    <row r="16009" customFormat="1" ht="11.25"/>
    <row r="16010" customFormat="1" ht="11.25"/>
    <row r="16011" customFormat="1" ht="11.25"/>
    <row r="16012" customFormat="1" ht="11.25"/>
    <row r="16013" customFormat="1" ht="11.25"/>
    <row r="16014" customFormat="1" ht="11.25"/>
    <row r="16015" customFormat="1" ht="11.25"/>
    <row r="16016" customFormat="1" ht="11.25"/>
    <row r="16017" customFormat="1" ht="11.25"/>
    <row r="16018" customFormat="1" ht="11.25"/>
    <row r="16019" customFormat="1" ht="11.25"/>
    <row r="16020" customFormat="1" ht="11.25"/>
    <row r="16021" customFormat="1" ht="11.25"/>
    <row r="16022" customFormat="1" ht="11.25"/>
    <row r="16023" customFormat="1" ht="11.25"/>
    <row r="16024" customFormat="1" ht="11.25"/>
    <row r="16025" customFormat="1" ht="11.25"/>
    <row r="16026" customFormat="1" ht="11.25"/>
    <row r="16027" customFormat="1" ht="11.25"/>
    <row r="16028" customFormat="1" ht="11.25"/>
    <row r="16029" customFormat="1" ht="11.25"/>
    <row r="16030" customFormat="1" ht="11.25"/>
    <row r="16031" customFormat="1" ht="11.25"/>
    <row r="16032" customFormat="1" ht="11.25"/>
    <row r="16033" customFormat="1" ht="11.25"/>
    <row r="16034" customFormat="1" ht="11.25"/>
    <row r="16035" customFormat="1" ht="11.25"/>
    <row r="16036" customFormat="1" ht="11.25"/>
    <row r="16037" customFormat="1" ht="11.25"/>
    <row r="16038" customFormat="1" ht="11.25"/>
    <row r="16039" customFormat="1" ht="11.25"/>
    <row r="16040" customFormat="1" ht="11.25"/>
    <row r="16041" customFormat="1" ht="11.25"/>
    <row r="16042" customFormat="1" ht="11.25"/>
    <row r="16043" customFormat="1" ht="11.25"/>
    <row r="16044" customFormat="1" ht="11.25"/>
    <row r="16045" customFormat="1" ht="11.25"/>
    <row r="16046" customFormat="1" ht="11.25"/>
    <row r="16047" customFormat="1" ht="11.25"/>
    <row r="16048" customFormat="1" ht="11.25"/>
    <row r="16049" customFormat="1" ht="11.25"/>
    <row r="16050" customFormat="1" ht="11.25"/>
    <row r="16051" customFormat="1" ht="11.25"/>
    <row r="16052" customFormat="1" ht="11.25"/>
    <row r="16053" customFormat="1" ht="11.25"/>
    <row r="16054" customFormat="1" ht="11.25"/>
    <row r="16055" customFormat="1" ht="11.25"/>
    <row r="16056" customFormat="1" ht="11.25"/>
    <row r="16057" customFormat="1" ht="11.25"/>
    <row r="16058" customFormat="1" ht="11.25"/>
    <row r="16059" customFormat="1" ht="11.25"/>
    <row r="16060" customFormat="1" ht="11.25"/>
    <row r="16061" customFormat="1" ht="11.25"/>
    <row r="16062" customFormat="1" ht="11.25"/>
    <row r="16063" customFormat="1" ht="11.25"/>
    <row r="16064" customFormat="1" ht="11.25"/>
    <row r="16065" customFormat="1" ht="11.25"/>
    <row r="16066" customFormat="1" ht="11.25"/>
    <row r="16067" customFormat="1" ht="11.25"/>
    <row r="16068" customFormat="1" ht="11.25"/>
    <row r="16069" customFormat="1" ht="11.25"/>
    <row r="16070" customFormat="1" ht="11.25"/>
    <row r="16071" customFormat="1" ht="11.25"/>
    <row r="16072" customFormat="1" ht="11.25"/>
    <row r="16073" customFormat="1" ht="11.25"/>
    <row r="16074" customFormat="1" ht="11.25"/>
    <row r="16075" customFormat="1" ht="11.25"/>
    <row r="16076" customFormat="1" ht="11.25"/>
    <row r="16077" customFormat="1" ht="11.25"/>
    <row r="16078" customFormat="1" ht="11.25"/>
    <row r="16079" customFormat="1" ht="11.25"/>
    <row r="16080" customFormat="1" ht="11.25"/>
    <row r="16081" customFormat="1" ht="11.25"/>
    <row r="16082" customFormat="1" ht="11.25"/>
    <row r="16083" customFormat="1" ht="11.25"/>
    <row r="16084" customFormat="1" ht="11.25"/>
    <row r="16085" customFormat="1" ht="11.25"/>
    <row r="16086" customFormat="1" ht="11.25"/>
    <row r="16087" customFormat="1" ht="11.25"/>
    <row r="16088" customFormat="1" ht="11.25"/>
    <row r="16089" customFormat="1" ht="11.25"/>
    <row r="16090" customFormat="1" ht="11.25"/>
    <row r="16091" customFormat="1" ht="11.25"/>
    <row r="16092" customFormat="1" ht="11.25"/>
    <row r="16093" customFormat="1" ht="11.25"/>
    <row r="16094" customFormat="1" ht="11.25"/>
    <row r="16095" customFormat="1" ht="11.25"/>
    <row r="16096" customFormat="1" ht="11.25"/>
    <row r="16097" customFormat="1" ht="11.25"/>
    <row r="16098" customFormat="1" ht="11.25"/>
    <row r="16099" customFormat="1" ht="11.25"/>
    <row r="16100" customFormat="1" ht="11.25"/>
    <row r="16101" customFormat="1" ht="11.25"/>
    <row r="16102" customFormat="1" ht="11.25"/>
    <row r="16103" customFormat="1" ht="11.25"/>
    <row r="16104" customFormat="1" ht="11.25"/>
    <row r="16105" customFormat="1" ht="11.25"/>
    <row r="16106" customFormat="1" ht="11.25"/>
    <row r="16107" customFormat="1" ht="11.25"/>
    <row r="16108" customFormat="1" ht="11.25"/>
    <row r="16109" customFormat="1" ht="11.25"/>
    <row r="16110" customFormat="1" ht="11.25"/>
    <row r="16111" customFormat="1" ht="11.25"/>
    <row r="16112" customFormat="1" ht="11.25"/>
    <row r="16113" customFormat="1" ht="11.25"/>
    <row r="16114" customFormat="1" ht="11.25"/>
    <row r="16115" customFormat="1" ht="11.25"/>
    <row r="16116" customFormat="1" ht="11.25"/>
    <row r="16117" customFormat="1" ht="11.25"/>
    <row r="16118" customFormat="1" ht="11.25"/>
    <row r="16119" customFormat="1" ht="11.25"/>
    <row r="16120" customFormat="1" ht="11.25"/>
    <row r="16121" customFormat="1" ht="11.25"/>
    <row r="16122" customFormat="1" ht="11.25"/>
    <row r="16123" customFormat="1" ht="11.25"/>
    <row r="16124" customFormat="1" ht="11.25"/>
    <row r="16125" customFormat="1" ht="11.25"/>
    <row r="16126" customFormat="1" ht="11.25"/>
    <row r="16127" customFormat="1" ht="11.25"/>
    <row r="16128" customFormat="1" ht="11.25"/>
    <row r="16129" customFormat="1" ht="11.25"/>
    <row r="16130" customFormat="1" ht="11.25"/>
    <row r="16131" customFormat="1" ht="11.25"/>
    <row r="16132" customFormat="1" ht="11.25"/>
    <row r="16133" customFormat="1" ht="11.25"/>
    <row r="16134" customFormat="1" ht="11.25"/>
    <row r="16135" customFormat="1" ht="11.25"/>
    <row r="16136" customFormat="1" ht="11.25"/>
    <row r="16137" customFormat="1" ht="11.25"/>
    <row r="16138" customFormat="1" ht="11.25"/>
    <row r="16139" customFormat="1" ht="11.25"/>
    <row r="16140" customFormat="1" ht="11.25"/>
    <row r="16141" customFormat="1" ht="11.25"/>
    <row r="16142" customFormat="1" ht="11.25"/>
    <row r="16143" customFormat="1" ht="11.25"/>
    <row r="16144" customFormat="1" ht="11.25"/>
    <row r="16145" customFormat="1" ht="11.25"/>
    <row r="16146" customFormat="1" ht="11.25"/>
    <row r="16147" customFormat="1" ht="11.25"/>
    <row r="16148" customFormat="1" ht="11.25"/>
    <row r="16149" customFormat="1" ht="11.25"/>
    <row r="16150" customFormat="1" ht="11.25"/>
    <row r="16151" customFormat="1" ht="11.25"/>
    <row r="16152" customFormat="1" ht="11.25"/>
    <row r="16153" customFormat="1" ht="11.25"/>
    <row r="16154" customFormat="1" ht="11.25"/>
    <row r="16155" customFormat="1" ht="11.25"/>
    <row r="16156" customFormat="1" ht="11.25"/>
    <row r="16157" customFormat="1" ht="11.25"/>
    <row r="16158" customFormat="1" ht="11.25"/>
    <row r="16159" customFormat="1" ht="11.25"/>
    <row r="16160" customFormat="1" ht="11.25"/>
    <row r="16161" customFormat="1" ht="11.25"/>
    <row r="16162" customFormat="1" ht="11.25"/>
    <row r="16163" customFormat="1" ht="11.25"/>
    <row r="16164" customFormat="1" ht="11.25"/>
    <row r="16165" customFormat="1" ht="11.25"/>
    <row r="16166" customFormat="1" ht="11.25"/>
    <row r="16167" customFormat="1" ht="11.25"/>
    <row r="16168" customFormat="1" ht="11.25"/>
    <row r="16169" customFormat="1" ht="11.25"/>
    <row r="16170" customFormat="1" ht="11.25"/>
    <row r="16171" customFormat="1" ht="11.25"/>
    <row r="16172" customFormat="1" ht="11.25"/>
    <row r="16173" customFormat="1" ht="11.25"/>
    <row r="16174" customFormat="1" ht="11.25"/>
    <row r="16175" customFormat="1" ht="11.25"/>
    <row r="16176" customFormat="1" ht="11.25"/>
    <row r="16177" customFormat="1" ht="11.25"/>
    <row r="16178" customFormat="1" ht="11.25"/>
    <row r="16179" customFormat="1" ht="11.25"/>
    <row r="16180" customFormat="1" ht="11.25"/>
    <row r="16181" customFormat="1" ht="11.25"/>
    <row r="16182" customFormat="1" ht="11.25"/>
    <row r="16183" customFormat="1" ht="11.25"/>
    <row r="16184" customFormat="1" ht="11.25"/>
    <row r="16185" customFormat="1" ht="11.25"/>
    <row r="16186" customFormat="1" ht="11.25"/>
    <row r="16187" customFormat="1" ht="11.25"/>
    <row r="16188" customFormat="1" ht="11.25"/>
    <row r="16189" customFormat="1" ht="11.25"/>
    <row r="16190" customFormat="1" ht="11.25"/>
    <row r="16191" customFormat="1" ht="11.25"/>
    <row r="16192" customFormat="1" ht="11.25"/>
    <row r="16193" customFormat="1" ht="11.25"/>
    <row r="16194" customFormat="1" ht="11.25"/>
    <row r="16195" customFormat="1" ht="11.25"/>
    <row r="16196" customFormat="1" ht="11.25"/>
    <row r="16197" customFormat="1" ht="11.25"/>
    <row r="16198" customFormat="1" ht="11.25"/>
    <row r="16199" customFormat="1" ht="11.25"/>
    <row r="16200" customFormat="1" ht="11.25"/>
    <row r="16201" customFormat="1" ht="11.25"/>
    <row r="16202" customFormat="1" ht="11.25"/>
    <row r="16203" customFormat="1" ht="11.25"/>
    <row r="16204" customFormat="1" ht="11.25"/>
    <row r="16205" customFormat="1" ht="11.25"/>
    <row r="16206" customFormat="1" ht="11.25"/>
    <row r="16207" customFormat="1" ht="11.25"/>
    <row r="16208" customFormat="1" ht="11.25"/>
    <row r="16209" customFormat="1" ht="11.25"/>
    <row r="16210" customFormat="1" ht="11.25"/>
    <row r="16211" customFormat="1" ht="11.25"/>
    <row r="16212" customFormat="1" ht="11.25"/>
    <row r="16213" customFormat="1" ht="11.25"/>
    <row r="16214" customFormat="1" ht="11.25"/>
    <row r="16215" customFormat="1" ht="11.25"/>
    <row r="16216" customFormat="1" ht="11.25"/>
    <row r="16217" customFormat="1" ht="11.25"/>
    <row r="16218" customFormat="1" ht="11.25"/>
    <row r="16219" customFormat="1" ht="11.25"/>
    <row r="16220" customFormat="1" ht="11.25"/>
    <row r="16221" customFormat="1" ht="11.25"/>
    <row r="16222" customFormat="1" ht="11.25"/>
    <row r="16223" customFormat="1" ht="11.25"/>
    <row r="16224" customFormat="1" ht="11.25"/>
    <row r="16225" customFormat="1" ht="11.25"/>
    <row r="16226" customFormat="1" ht="11.25"/>
    <row r="16227" customFormat="1" ht="11.25"/>
    <row r="16228" customFormat="1" ht="11.25"/>
    <row r="16229" customFormat="1" ht="11.25"/>
    <row r="16230" customFormat="1" ht="11.25"/>
    <row r="16231" customFormat="1" ht="11.25"/>
    <row r="16232" customFormat="1" ht="11.25"/>
    <row r="16233" customFormat="1" ht="11.25"/>
    <row r="16234" customFormat="1" ht="11.25"/>
    <row r="16235" customFormat="1" ht="11.25"/>
    <row r="16236" customFormat="1" ht="11.25"/>
    <row r="16237" customFormat="1" ht="11.25"/>
    <row r="16238" customFormat="1" ht="11.25"/>
    <row r="16239" customFormat="1" ht="11.25"/>
    <row r="16240" customFormat="1" ht="11.25"/>
    <row r="16241" customFormat="1" ht="11.25"/>
    <row r="16242" customFormat="1" ht="11.25"/>
    <row r="16243" customFormat="1" ht="11.25"/>
    <row r="16244" customFormat="1" ht="11.25"/>
    <row r="16245" customFormat="1" ht="11.25"/>
    <row r="16246" customFormat="1" ht="11.25"/>
    <row r="16247" customFormat="1" ht="11.25"/>
    <row r="16248" customFormat="1" ht="11.25"/>
    <row r="16249" customFormat="1" ht="11.25"/>
    <row r="16250" customFormat="1" ht="11.25"/>
    <row r="16251" customFormat="1" ht="11.25"/>
    <row r="16252" customFormat="1" ht="11.25"/>
    <row r="16253" customFormat="1" ht="11.25"/>
    <row r="16254" customFormat="1" ht="11.25"/>
    <row r="16255" customFormat="1" ht="11.25"/>
    <row r="16256" customFormat="1" ht="11.25"/>
    <row r="16257" customFormat="1" ht="11.25"/>
    <row r="16258" customFormat="1" ht="11.25"/>
    <row r="16259" customFormat="1" ht="11.25"/>
    <row r="16260" customFormat="1" ht="11.25"/>
    <row r="16261" customFormat="1" ht="11.25"/>
    <row r="16262" customFormat="1" ht="11.25"/>
    <row r="16263" customFormat="1" ht="11.25"/>
    <row r="16264" customFormat="1" ht="11.25"/>
    <row r="16265" customFormat="1" ht="11.25"/>
    <row r="16266" customFormat="1" ht="11.25"/>
    <row r="16267" customFormat="1" ht="11.25"/>
    <row r="16268" customFormat="1" ht="11.25"/>
    <row r="16269" customFormat="1" ht="11.25"/>
    <row r="16270" customFormat="1" ht="11.25"/>
    <row r="16271" customFormat="1" ht="11.25"/>
    <row r="16272" customFormat="1" ht="11.25"/>
    <row r="16273" customFormat="1" ht="11.25"/>
    <row r="16274" customFormat="1" ht="11.25"/>
    <row r="16275" customFormat="1" ht="11.25"/>
    <row r="16276" customFormat="1" ht="11.25"/>
    <row r="16277" customFormat="1" ht="11.25"/>
    <row r="16278" customFormat="1" ht="11.25"/>
    <row r="16279" customFormat="1" ht="11.25"/>
    <row r="16280" customFormat="1" ht="11.25"/>
    <row r="16281" customFormat="1" ht="11.25"/>
    <row r="16282" customFormat="1" ht="11.25"/>
    <row r="16283" customFormat="1" ht="11.25"/>
    <row r="16284" customFormat="1" ht="11.25"/>
    <row r="16285" customFormat="1" ht="11.25"/>
    <row r="16286" customFormat="1" ht="11.25"/>
    <row r="16287" customFormat="1" ht="11.25"/>
    <row r="16288" customFormat="1" ht="11.25"/>
    <row r="16289" customFormat="1" ht="11.25"/>
    <row r="16290" customFormat="1" ht="11.25"/>
    <row r="16291" customFormat="1" ht="11.25"/>
    <row r="16292" customFormat="1" ht="11.25"/>
    <row r="16293" customFormat="1" ht="11.25"/>
    <row r="16294" customFormat="1" ht="11.25"/>
    <row r="16295" customFormat="1" ht="11.25"/>
    <row r="16296" customFormat="1" ht="11.25"/>
    <row r="16297" customFormat="1" ht="11.25"/>
    <row r="16298" customFormat="1" ht="11.25"/>
    <row r="16299" customFormat="1" ht="11.25"/>
    <row r="16300" customFormat="1" ht="11.25"/>
    <row r="16301" customFormat="1" ht="11.25"/>
    <row r="16302" customFormat="1" ht="11.25"/>
    <row r="16303" customFormat="1" ht="11.25"/>
    <row r="16304" customFormat="1" ht="11.25"/>
    <row r="16305" customFormat="1" ht="11.25"/>
    <row r="16306" customFormat="1" ht="11.25"/>
    <row r="16307" customFormat="1" ht="11.25"/>
    <row r="16308" customFormat="1" ht="11.25"/>
    <row r="16309" customFormat="1" ht="11.25"/>
    <row r="16310" customFormat="1" ht="11.25"/>
    <row r="16311" customFormat="1" ht="11.25"/>
    <row r="16312" customFormat="1" ht="11.25"/>
    <row r="16313" customFormat="1" ht="11.25"/>
    <row r="16314" customFormat="1" ht="11.25"/>
    <row r="16315" customFormat="1" ht="11.25"/>
    <row r="16316" customFormat="1" ht="11.25"/>
    <row r="16317" customFormat="1" ht="11.25"/>
    <row r="16318" customFormat="1" ht="11.25"/>
    <row r="16319" customFormat="1" ht="11.25"/>
    <row r="16320" customFormat="1" ht="11.25"/>
    <row r="16321" customFormat="1" ht="11.25"/>
    <row r="16322" customFormat="1" ht="11.25"/>
    <row r="16323" customFormat="1" ht="11.25"/>
    <row r="16324" customFormat="1" ht="11.25"/>
    <row r="16325" customFormat="1" ht="11.25"/>
    <row r="16326" customFormat="1" ht="11.25"/>
    <row r="16327" customFormat="1" ht="11.25"/>
    <row r="16328" customFormat="1" ht="11.25"/>
    <row r="16329" customFormat="1" ht="11.25"/>
    <row r="16330" customFormat="1" ht="11.25"/>
    <row r="16331" customFormat="1" ht="11.25"/>
    <row r="16332" customFormat="1" ht="11.25"/>
    <row r="16333" customFormat="1" ht="11.25"/>
    <row r="16334" customFormat="1" ht="11.25"/>
    <row r="16335" customFormat="1" ht="11.25"/>
    <row r="16336" customFormat="1" ht="11.25"/>
    <row r="16337" customFormat="1" ht="11.25"/>
    <row r="16338" customFormat="1" ht="11.25"/>
    <row r="16339" customFormat="1" ht="11.25"/>
    <row r="16340" customFormat="1" ht="11.25"/>
    <row r="16341" customFormat="1" ht="11.25"/>
    <row r="16342" customFormat="1" ht="11.25"/>
    <row r="16343" customFormat="1" ht="11.25"/>
    <row r="16344" customFormat="1" ht="11.25"/>
    <row r="16345" customFormat="1" ht="11.25"/>
    <row r="16346" customFormat="1" ht="11.25"/>
    <row r="16347" customFormat="1" ht="11.25"/>
    <row r="16348" customFormat="1" ht="11.25"/>
    <row r="16349" customFormat="1" ht="11.25"/>
    <row r="16350" customFormat="1" ht="11.25"/>
    <row r="16351" customFormat="1" ht="11.25"/>
    <row r="16352" customFormat="1" ht="11.25"/>
    <row r="16353" customFormat="1" ht="11.25"/>
    <row r="16354" customFormat="1" ht="11.25"/>
    <row r="16355" customFormat="1" ht="11.25"/>
    <row r="16356" customFormat="1" ht="11.25"/>
    <row r="16357" customFormat="1" ht="11.25"/>
    <row r="16358" customFormat="1" ht="11.25"/>
    <row r="16359" customFormat="1" ht="11.25"/>
    <row r="16360" customFormat="1" ht="11.25"/>
    <row r="16361" customFormat="1" ht="11.25"/>
    <row r="16362" customFormat="1" ht="11.25"/>
    <row r="16363" customFormat="1" ht="11.25"/>
    <row r="16364" customFormat="1" ht="11.25"/>
    <row r="16365" customFormat="1" ht="11.25"/>
    <row r="16366" customFormat="1" ht="11.25"/>
    <row r="16367" customFormat="1" ht="11.25"/>
    <row r="16368" customFormat="1" ht="11.25"/>
    <row r="16369" customFormat="1" ht="11.25"/>
    <row r="16370" customFormat="1" ht="11.25"/>
    <row r="16371" customFormat="1" ht="11.25"/>
    <row r="16372" customFormat="1" ht="11.25"/>
    <row r="16373" customFormat="1" ht="11.25"/>
    <row r="16374" customFormat="1" ht="11.25"/>
    <row r="16375" customFormat="1" ht="11.25"/>
    <row r="16376" customFormat="1" ht="11.25"/>
    <row r="16377" customFormat="1" ht="11.25"/>
    <row r="16378" customFormat="1" ht="11.25"/>
    <row r="16379" customFormat="1" ht="11.25"/>
    <row r="16380" customFormat="1" ht="11.25"/>
    <row r="16381" customFormat="1" ht="11.25"/>
    <row r="16382" customFormat="1" ht="11.25"/>
    <row r="16383" customFormat="1" ht="11.25"/>
    <row r="16384" customFormat="1" ht="11.25"/>
    <row r="16385" customFormat="1" ht="11.25"/>
    <row r="16386" customFormat="1" ht="11.25"/>
    <row r="16387" customFormat="1" ht="11.25"/>
    <row r="16388" customFormat="1" ht="11.25"/>
    <row r="16389" customFormat="1" ht="11.25"/>
    <row r="16390" customFormat="1" ht="11.25"/>
    <row r="16391" customFormat="1" ht="11.25"/>
    <row r="16392" customFormat="1" ht="11.25"/>
    <row r="16393" customFormat="1" ht="11.25"/>
    <row r="16394" customFormat="1" ht="11.25"/>
    <row r="16395" customFormat="1" ht="11.25"/>
    <row r="16396" customFormat="1" ht="11.25"/>
    <row r="16397" customFormat="1" ht="11.25"/>
    <row r="16398" customFormat="1" ht="11.25"/>
    <row r="16399" customFormat="1" ht="11.25"/>
    <row r="16400" customFormat="1" ht="11.25"/>
    <row r="16401" customFormat="1" ht="11.25"/>
    <row r="16402" customFormat="1" ht="11.25"/>
    <row r="16403" customFormat="1" ht="11.25"/>
    <row r="16404" customFormat="1" ht="11.25"/>
    <row r="16405" customFormat="1" ht="11.25"/>
    <row r="16406" customFormat="1" ht="11.25"/>
    <row r="16407" customFormat="1" ht="11.25"/>
    <row r="16408" customFormat="1" ht="11.25"/>
    <row r="16409" customFormat="1" ht="11.25"/>
    <row r="16410" customFormat="1" ht="11.25"/>
    <row r="16411" customFormat="1" ht="11.25"/>
    <row r="16412" customFormat="1" ht="11.25"/>
    <row r="16413" customFormat="1" ht="11.25"/>
    <row r="16414" customFormat="1" ht="11.25"/>
    <row r="16415" customFormat="1" ht="11.25"/>
    <row r="16416" customFormat="1" ht="11.25"/>
    <row r="16417" customFormat="1" ht="11.25"/>
    <row r="16418" customFormat="1" ht="11.25"/>
    <row r="16419" customFormat="1" ht="11.25"/>
    <row r="16420" customFormat="1" ht="11.25"/>
    <row r="16421" customFormat="1" ht="11.25"/>
    <row r="16422" customFormat="1" ht="11.25"/>
    <row r="16423" customFormat="1" ht="11.25"/>
    <row r="16424" customFormat="1" ht="11.25"/>
    <row r="16425" customFormat="1" ht="11.25"/>
    <row r="16426" customFormat="1" ht="11.25"/>
    <row r="16427" customFormat="1" ht="11.25"/>
    <row r="16428" customFormat="1" ht="11.25"/>
    <row r="16429" customFormat="1" ht="11.25"/>
    <row r="16430" customFormat="1" ht="11.25"/>
    <row r="16431" customFormat="1" ht="11.25"/>
    <row r="16432" customFormat="1" ht="11.25"/>
    <row r="16433" customFormat="1" ht="11.25"/>
    <row r="16434" customFormat="1" ht="11.25"/>
    <row r="16435" customFormat="1" ht="11.25"/>
    <row r="16436" customFormat="1" ht="11.25"/>
    <row r="16437" customFormat="1" ht="11.25"/>
    <row r="16438" customFormat="1" ht="11.25"/>
    <row r="16439" customFormat="1" ht="11.25"/>
    <row r="16440" customFormat="1" ht="11.25"/>
    <row r="16441" customFormat="1" ht="11.25"/>
    <row r="16442" customFormat="1" ht="11.25"/>
    <row r="16443" customFormat="1" ht="11.25"/>
    <row r="16444" customFormat="1" ht="11.25"/>
    <row r="16445" customFormat="1" ht="11.25"/>
    <row r="16446" customFormat="1" ht="11.25"/>
    <row r="16447" customFormat="1" ht="11.25"/>
    <row r="16448" customFormat="1" ht="11.25"/>
    <row r="16449" customFormat="1" ht="11.25"/>
    <row r="16450" customFormat="1" ht="11.25"/>
    <row r="16451" customFormat="1" ht="11.25"/>
    <row r="16452" customFormat="1" ht="11.25"/>
    <row r="16453" customFormat="1" ht="11.25"/>
    <row r="16454" customFormat="1" ht="11.25"/>
    <row r="16455" customFormat="1" ht="11.25"/>
    <row r="16456" customFormat="1" ht="11.25"/>
    <row r="16457" customFormat="1" ht="11.25"/>
    <row r="16458" customFormat="1" ht="11.25"/>
    <row r="16459" customFormat="1" ht="11.25"/>
    <row r="16460" customFormat="1" ht="11.25"/>
    <row r="16461" customFormat="1" ht="11.25"/>
    <row r="16462" customFormat="1" ht="11.25"/>
    <row r="16463" customFormat="1" ht="11.25"/>
    <row r="16464" customFormat="1" ht="11.25"/>
    <row r="16465" customFormat="1" ht="11.25"/>
    <row r="16466" customFormat="1" ht="11.25"/>
    <row r="16467" customFormat="1" ht="11.25"/>
    <row r="16468" customFormat="1" ht="11.25"/>
    <row r="16469" customFormat="1" ht="11.25"/>
    <row r="16470" customFormat="1" ht="11.25"/>
    <row r="16471" customFormat="1" ht="11.25"/>
    <row r="16472" customFormat="1" ht="11.25"/>
    <row r="16473" customFormat="1" ht="11.25"/>
    <row r="16474" customFormat="1" ht="11.25"/>
    <row r="16475" customFormat="1" ht="11.25"/>
    <row r="16476" customFormat="1" ht="11.25"/>
    <row r="16477" customFormat="1" ht="11.25"/>
    <row r="16478" customFormat="1" ht="11.25"/>
    <row r="16479" customFormat="1" ht="11.25"/>
    <row r="16480" customFormat="1" ht="11.25"/>
    <row r="16481" customFormat="1" ht="11.25"/>
    <row r="16482" customFormat="1" ht="11.25"/>
    <row r="16483" customFormat="1" ht="11.25"/>
    <row r="16484" customFormat="1" ht="11.25"/>
    <row r="16485" customFormat="1" ht="11.25"/>
    <row r="16486" customFormat="1" ht="11.25"/>
    <row r="16487" customFormat="1" ht="11.25"/>
    <row r="16488" customFormat="1" ht="11.25"/>
    <row r="16489" customFormat="1" ht="11.25"/>
    <row r="16490" customFormat="1" ht="11.25"/>
    <row r="16491" customFormat="1" ht="11.25"/>
    <row r="16492" customFormat="1" ht="11.25"/>
    <row r="16493" customFormat="1" ht="11.25"/>
    <row r="16494" customFormat="1" ht="11.25"/>
    <row r="16495" customFormat="1" ht="11.25"/>
    <row r="16496" customFormat="1" ht="11.25"/>
    <row r="16497" customFormat="1" ht="11.25"/>
    <row r="16498" customFormat="1" ht="11.25"/>
    <row r="16499" customFormat="1" ht="11.25"/>
    <row r="16500" customFormat="1" ht="11.25"/>
    <row r="16501" customFormat="1" ht="11.25"/>
    <row r="16502" customFormat="1" ht="11.25"/>
    <row r="16503" customFormat="1" ht="11.25"/>
    <row r="16504" customFormat="1" ht="11.25"/>
    <row r="16505" customFormat="1" ht="11.25"/>
    <row r="16506" customFormat="1" ht="11.25"/>
    <row r="16507" customFormat="1" ht="11.25"/>
    <row r="16508" customFormat="1" ht="11.25"/>
    <row r="16509" customFormat="1" ht="11.25"/>
    <row r="16510" customFormat="1" ht="11.25"/>
    <row r="16511" customFormat="1" ht="11.25"/>
    <row r="16512" customFormat="1" ht="11.25"/>
    <row r="16513" customFormat="1" ht="11.25"/>
    <row r="16514" customFormat="1" ht="11.25"/>
    <row r="16515" customFormat="1" ht="11.25"/>
    <row r="16516" customFormat="1" ht="11.25"/>
    <row r="16517" customFormat="1" ht="11.25"/>
    <row r="16518" customFormat="1" ht="11.25"/>
    <row r="16519" customFormat="1" ht="11.25"/>
    <row r="16520" customFormat="1" ht="11.25"/>
    <row r="16521" customFormat="1" ht="11.25"/>
    <row r="16522" customFormat="1" ht="11.25"/>
    <row r="16523" customFormat="1" ht="11.25"/>
    <row r="16524" customFormat="1" ht="11.25"/>
    <row r="16525" customFormat="1" ht="11.25"/>
    <row r="16526" customFormat="1" ht="11.25"/>
    <row r="16527" customFormat="1" ht="11.25"/>
    <row r="16528" customFormat="1" ht="11.25"/>
    <row r="16529" customFormat="1" ht="11.25"/>
    <row r="16530" customFormat="1" ht="11.25"/>
    <row r="16531" customFormat="1" ht="11.25"/>
    <row r="16532" customFormat="1" ht="11.25"/>
    <row r="16533" customFormat="1" ht="11.25"/>
    <row r="16534" customFormat="1" ht="11.25"/>
    <row r="16535" customFormat="1" ht="11.25"/>
    <row r="16536" customFormat="1" ht="11.25"/>
    <row r="16537" customFormat="1" ht="11.25"/>
    <row r="16538" customFormat="1" ht="11.25"/>
    <row r="16539" customFormat="1" ht="11.25"/>
    <row r="16540" customFormat="1" ht="11.25"/>
    <row r="16541" customFormat="1" ht="11.25"/>
    <row r="16542" customFormat="1" ht="11.25"/>
    <row r="16543" customFormat="1" ht="11.25"/>
    <row r="16544" customFormat="1" ht="11.25"/>
    <row r="16545" customFormat="1" ht="11.25"/>
    <row r="16546" customFormat="1" ht="11.25"/>
    <row r="16547" customFormat="1" ht="11.25"/>
    <row r="16548" customFormat="1" ht="11.25"/>
    <row r="16549" customFormat="1" ht="11.25"/>
    <row r="16550" customFormat="1" ht="11.25"/>
    <row r="16551" customFormat="1" ht="11.25"/>
    <row r="16552" customFormat="1" ht="11.25"/>
    <row r="16553" customFormat="1" ht="11.25"/>
    <row r="16554" customFormat="1" ht="11.25"/>
    <row r="16555" customFormat="1" ht="11.25"/>
    <row r="16556" customFormat="1" ht="11.25"/>
    <row r="16557" customFormat="1" ht="11.25"/>
    <row r="16558" customFormat="1" ht="11.25"/>
    <row r="16559" customFormat="1" ht="11.25"/>
    <row r="16560" customFormat="1" ht="11.25"/>
    <row r="16561" customFormat="1" ht="11.25"/>
    <row r="16562" customFormat="1" ht="11.25"/>
    <row r="16563" customFormat="1" ht="11.25"/>
    <row r="16564" customFormat="1" ht="11.25"/>
    <row r="16565" customFormat="1" ht="11.25"/>
    <row r="16566" customFormat="1" ht="11.25"/>
    <row r="16567" customFormat="1" ht="11.25"/>
    <row r="16568" customFormat="1" ht="11.25"/>
    <row r="16569" customFormat="1" ht="11.25"/>
    <row r="16570" customFormat="1" ht="11.25"/>
    <row r="16571" customFormat="1" ht="11.25"/>
    <row r="16572" customFormat="1" ht="11.25"/>
    <row r="16573" customFormat="1" ht="11.25"/>
    <row r="16574" customFormat="1" ht="11.25"/>
    <row r="16575" customFormat="1" ht="11.25"/>
    <row r="16576" customFormat="1" ht="11.25"/>
    <row r="16577" customFormat="1" ht="11.25"/>
    <row r="16578" customFormat="1" ht="11.25"/>
    <row r="16579" customFormat="1" ht="11.25"/>
    <row r="16580" customFormat="1" ht="11.25"/>
    <row r="16581" customFormat="1" ht="11.25"/>
    <row r="16582" customFormat="1" ht="11.25"/>
    <row r="16583" customFormat="1" ht="11.25"/>
    <row r="16584" customFormat="1" ht="11.25"/>
    <row r="16585" customFormat="1" ht="11.25"/>
    <row r="16586" customFormat="1" ht="11.25"/>
    <row r="16587" customFormat="1" ht="11.25"/>
    <row r="16588" customFormat="1" ht="11.25"/>
    <row r="16589" customFormat="1" ht="11.25"/>
    <row r="16590" customFormat="1" ht="11.25"/>
    <row r="16591" customFormat="1" ht="11.25"/>
    <row r="16592" customFormat="1" ht="11.25"/>
    <row r="16593" customFormat="1" ht="11.25"/>
    <row r="16594" customFormat="1" ht="11.25"/>
    <row r="16595" customFormat="1" ht="11.25"/>
    <row r="16596" customFormat="1" ht="11.25"/>
    <row r="16597" customFormat="1" ht="11.25"/>
    <row r="16598" customFormat="1" ht="11.25"/>
    <row r="16599" customFormat="1" ht="11.25"/>
    <row r="16600" customFormat="1" ht="11.25"/>
    <row r="16601" customFormat="1" ht="11.25"/>
    <row r="16602" customFormat="1" ht="11.25"/>
    <row r="16603" customFormat="1" ht="11.25"/>
    <row r="16604" customFormat="1" ht="11.25"/>
    <row r="16605" customFormat="1" ht="11.25"/>
    <row r="16606" customFormat="1" ht="11.25"/>
    <row r="16607" customFormat="1" ht="11.25"/>
    <row r="16608" customFormat="1" ht="11.25"/>
    <row r="16609" customFormat="1" ht="11.25"/>
    <row r="16610" customFormat="1" ht="11.25"/>
    <row r="16611" customFormat="1" ht="11.25"/>
    <row r="16612" customFormat="1" ht="11.25"/>
    <row r="16613" customFormat="1" ht="11.25"/>
    <row r="16614" customFormat="1" ht="11.25"/>
    <row r="16615" customFormat="1" ht="11.25"/>
    <row r="16616" customFormat="1" ht="11.25"/>
    <row r="16617" customFormat="1" ht="11.25"/>
    <row r="16618" customFormat="1" ht="11.25"/>
    <row r="16619" customFormat="1" ht="11.25"/>
    <row r="16620" customFormat="1" ht="11.25"/>
    <row r="16621" customFormat="1" ht="11.25"/>
    <row r="16622" customFormat="1" ht="11.25"/>
    <row r="16623" customFormat="1" ht="11.25"/>
    <row r="16624" customFormat="1" ht="11.25"/>
    <row r="16625" customFormat="1" ht="11.25"/>
    <row r="16626" customFormat="1" ht="11.25"/>
    <row r="16627" customFormat="1" ht="11.25"/>
    <row r="16628" customFormat="1" ht="11.25"/>
    <row r="16629" customFormat="1" ht="11.25"/>
    <row r="16630" customFormat="1" ht="11.25"/>
    <row r="16631" customFormat="1" ht="11.25"/>
    <row r="16632" customFormat="1" ht="11.25"/>
    <row r="16633" customFormat="1" ht="11.25"/>
    <row r="16634" customFormat="1" ht="11.25"/>
    <row r="16635" customFormat="1" ht="11.25"/>
    <row r="16636" customFormat="1" ht="11.25"/>
    <row r="16637" customFormat="1" ht="11.25"/>
    <row r="16638" customFormat="1" ht="11.25"/>
    <row r="16639" customFormat="1" ht="11.25"/>
    <row r="16640" customFormat="1" ht="11.25"/>
    <row r="16641" customFormat="1" ht="11.25"/>
    <row r="16642" customFormat="1" ht="11.25"/>
    <row r="16643" customFormat="1" ht="11.25"/>
    <row r="16644" customFormat="1" ht="11.25"/>
    <row r="16645" customFormat="1" ht="11.25"/>
    <row r="16646" customFormat="1" ht="11.25"/>
    <row r="16647" customFormat="1" ht="11.25"/>
    <row r="16648" customFormat="1" ht="11.25"/>
    <row r="16649" customFormat="1" ht="11.25"/>
    <row r="16650" customFormat="1" ht="11.25"/>
    <row r="16651" customFormat="1" ht="11.25"/>
    <row r="16652" customFormat="1" ht="11.25"/>
    <row r="16653" customFormat="1" ht="11.25"/>
    <row r="16654" customFormat="1" ht="11.25"/>
    <row r="16655" customFormat="1" ht="11.25"/>
    <row r="16656" customFormat="1" ht="11.25"/>
    <row r="16657" customFormat="1" ht="11.25"/>
    <row r="16658" customFormat="1" ht="11.25"/>
    <row r="16659" customFormat="1" ht="11.25"/>
    <row r="16660" customFormat="1" ht="11.25"/>
    <row r="16661" customFormat="1" ht="11.25"/>
    <row r="16662" customFormat="1" ht="11.25"/>
    <row r="16663" customFormat="1" ht="11.25"/>
    <row r="16664" customFormat="1" ht="11.25"/>
    <row r="16665" customFormat="1" ht="11.25"/>
    <row r="16666" customFormat="1" ht="11.25"/>
    <row r="16667" customFormat="1" ht="11.25"/>
    <row r="16668" customFormat="1" ht="11.25"/>
    <row r="16669" customFormat="1" ht="11.25"/>
    <row r="16670" customFormat="1" ht="11.25"/>
    <row r="16671" customFormat="1" ht="11.25"/>
    <row r="16672" customFormat="1" ht="11.25"/>
    <row r="16673" customFormat="1" ht="11.25"/>
    <row r="16674" customFormat="1" ht="11.25"/>
    <row r="16675" customFormat="1" ht="11.25"/>
    <row r="16676" customFormat="1" ht="11.25"/>
    <row r="16677" customFormat="1" ht="11.25"/>
    <row r="16678" customFormat="1" ht="11.25"/>
    <row r="16679" customFormat="1" ht="11.25"/>
    <row r="16680" customFormat="1" ht="11.25"/>
    <row r="16681" customFormat="1" ht="11.25"/>
    <row r="16682" customFormat="1" ht="11.25"/>
    <row r="16683" customFormat="1" ht="11.25"/>
    <row r="16684" customFormat="1" ht="11.25"/>
    <row r="16685" customFormat="1" ht="11.25"/>
    <row r="16686" customFormat="1" ht="11.25"/>
    <row r="16687" customFormat="1" ht="11.25"/>
    <row r="16688" customFormat="1" ht="11.25"/>
    <row r="16689" customFormat="1" ht="11.25"/>
    <row r="16690" customFormat="1" ht="11.25"/>
    <row r="16691" customFormat="1" ht="11.25"/>
    <row r="16692" customFormat="1" ht="11.25"/>
    <row r="16693" customFormat="1" ht="11.25"/>
    <row r="16694" customFormat="1" ht="11.25"/>
    <row r="16695" customFormat="1" ht="11.25"/>
    <row r="16696" customFormat="1" ht="11.25"/>
    <row r="16697" customFormat="1" ht="11.25"/>
    <row r="16698" customFormat="1" ht="11.25"/>
    <row r="16699" customFormat="1" ht="11.25"/>
    <row r="16700" customFormat="1" ht="11.25"/>
    <row r="16701" customFormat="1" ht="11.25"/>
    <row r="16702" customFormat="1" ht="11.25"/>
    <row r="16703" customFormat="1" ht="11.25"/>
    <row r="16704" customFormat="1" ht="11.25"/>
    <row r="16705" customFormat="1" ht="11.25"/>
    <row r="16706" customFormat="1" ht="11.25"/>
    <row r="16707" customFormat="1" ht="11.25"/>
    <row r="16708" customFormat="1" ht="11.25"/>
    <row r="16709" customFormat="1" ht="11.25"/>
    <row r="16710" customFormat="1" ht="11.25"/>
    <row r="16711" customFormat="1" ht="11.25"/>
    <row r="16712" customFormat="1" ht="11.25"/>
    <row r="16713" customFormat="1" ht="11.25"/>
    <row r="16714" customFormat="1" ht="11.25"/>
    <row r="16715" customFormat="1" ht="11.25"/>
    <row r="16716" customFormat="1" ht="11.25"/>
    <row r="16717" customFormat="1" ht="11.25"/>
    <row r="16718" customFormat="1" ht="11.25"/>
    <row r="16719" customFormat="1" ht="11.25"/>
    <row r="16720" customFormat="1" ht="11.25"/>
    <row r="16721" customFormat="1" ht="11.25"/>
    <row r="16722" customFormat="1" ht="11.25"/>
    <row r="16723" customFormat="1" ht="11.25"/>
    <row r="16724" customFormat="1" ht="11.25"/>
    <row r="16725" customFormat="1" ht="11.25"/>
    <row r="16726" customFormat="1" ht="11.25"/>
    <row r="16727" customFormat="1" ht="11.25"/>
    <row r="16728" customFormat="1" ht="11.25"/>
    <row r="16729" customFormat="1" ht="11.25"/>
    <row r="16730" customFormat="1" ht="11.25"/>
    <row r="16731" customFormat="1" ht="11.25"/>
    <row r="16732" customFormat="1" ht="11.25"/>
    <row r="16733" customFormat="1" ht="11.25"/>
    <row r="16734" customFormat="1" ht="11.25"/>
    <row r="16735" customFormat="1" ht="11.25"/>
    <row r="16736" customFormat="1" ht="11.25"/>
    <row r="16737" customFormat="1" ht="11.25"/>
    <row r="16738" customFormat="1" ht="11.25"/>
    <row r="16739" customFormat="1" ht="11.25"/>
    <row r="16740" customFormat="1" ht="11.25"/>
    <row r="16741" customFormat="1" ht="11.25"/>
    <row r="16742" customFormat="1" ht="11.25"/>
    <row r="16743" customFormat="1" ht="11.25"/>
    <row r="16744" customFormat="1" ht="11.25"/>
    <row r="16745" customFormat="1" ht="11.25"/>
    <row r="16746" customFormat="1" ht="11.25"/>
    <row r="16747" customFormat="1" ht="11.25"/>
    <row r="16748" customFormat="1" ht="11.25"/>
    <row r="16749" customFormat="1" ht="11.25"/>
    <row r="16750" customFormat="1" ht="11.25"/>
    <row r="16751" customFormat="1" ht="11.25"/>
    <row r="16752" customFormat="1" ht="11.25"/>
    <row r="16753" customFormat="1" ht="11.25"/>
    <row r="16754" customFormat="1" ht="11.25"/>
    <row r="16755" customFormat="1" ht="11.25"/>
    <row r="16756" customFormat="1" ht="11.25"/>
    <row r="16757" customFormat="1" ht="11.25"/>
    <row r="16758" customFormat="1" ht="11.25"/>
    <row r="16759" customFormat="1" ht="11.25"/>
    <row r="16760" customFormat="1" ht="11.25"/>
    <row r="16761" customFormat="1" ht="11.25"/>
    <row r="16762" customFormat="1" ht="11.25"/>
    <row r="16763" customFormat="1" ht="11.25"/>
    <row r="16764" customFormat="1" ht="11.25"/>
    <row r="16765" customFormat="1" ht="11.25"/>
    <row r="16766" customFormat="1" ht="11.25"/>
    <row r="16767" customFormat="1" ht="11.25"/>
    <row r="16768" customFormat="1" ht="11.25"/>
    <row r="16769" customFormat="1" ht="11.25"/>
    <row r="16770" customFormat="1" ht="11.25"/>
    <row r="16771" customFormat="1" ht="11.25"/>
    <row r="16772" customFormat="1" ht="11.25"/>
    <row r="16773" customFormat="1" ht="11.25"/>
    <row r="16774" customFormat="1" ht="11.25"/>
    <row r="16775" customFormat="1" ht="11.25"/>
    <row r="16776" customFormat="1" ht="11.25"/>
    <row r="16777" customFormat="1" ht="11.25"/>
    <row r="16778" customFormat="1" ht="11.25"/>
    <row r="16779" customFormat="1" ht="11.25"/>
    <row r="16780" customFormat="1" ht="11.25"/>
    <row r="16781" customFormat="1" ht="11.25"/>
    <row r="16782" customFormat="1" ht="11.25"/>
    <row r="16783" customFormat="1" ht="11.25"/>
    <row r="16784" customFormat="1" ht="11.25"/>
    <row r="16785" customFormat="1" ht="11.25"/>
    <row r="16786" customFormat="1" ht="11.25"/>
    <row r="16787" customFormat="1" ht="11.25"/>
    <row r="16788" customFormat="1" ht="11.25"/>
    <row r="16789" customFormat="1" ht="11.25"/>
    <row r="16790" customFormat="1" ht="11.25"/>
    <row r="16791" customFormat="1" ht="11.25"/>
    <row r="16792" customFormat="1" ht="11.25"/>
    <row r="16793" customFormat="1" ht="11.25"/>
    <row r="16794" customFormat="1" ht="11.25"/>
    <row r="16795" customFormat="1" ht="11.25"/>
    <row r="16796" customFormat="1" ht="11.25"/>
    <row r="16797" customFormat="1" ht="11.25"/>
    <row r="16798" customFormat="1" ht="11.25"/>
    <row r="16799" customFormat="1" ht="11.25"/>
    <row r="16800" customFormat="1" ht="11.25"/>
    <row r="16801" customFormat="1" ht="11.25"/>
    <row r="16802" customFormat="1" ht="11.25"/>
    <row r="16803" customFormat="1" ht="11.25"/>
    <row r="16804" customFormat="1" ht="11.25"/>
    <row r="16805" customFormat="1" ht="11.25"/>
    <row r="16806" customFormat="1" ht="11.25"/>
    <row r="16807" customFormat="1" ht="11.25"/>
    <row r="16808" customFormat="1" ht="11.25"/>
    <row r="16809" customFormat="1" ht="11.25"/>
    <row r="16810" customFormat="1" ht="11.25"/>
    <row r="16811" customFormat="1" ht="11.25"/>
    <row r="16812" customFormat="1" ht="11.25"/>
    <row r="16813" customFormat="1" ht="11.25"/>
    <row r="16814" customFormat="1" ht="11.25"/>
    <row r="16815" customFormat="1" ht="11.25"/>
    <row r="16816" customFormat="1" ht="11.25"/>
    <row r="16817" customFormat="1" ht="11.25"/>
    <row r="16818" customFormat="1" ht="11.25"/>
    <row r="16819" customFormat="1" ht="11.25"/>
    <row r="16820" customFormat="1" ht="11.25"/>
    <row r="16821" customFormat="1" ht="11.25"/>
    <row r="16822" customFormat="1" ht="11.25"/>
    <row r="16823" customFormat="1" ht="11.25"/>
    <row r="16824" customFormat="1" ht="11.25"/>
    <row r="16825" customFormat="1" ht="11.25"/>
    <row r="16826" customFormat="1" ht="11.25"/>
    <row r="16827" customFormat="1" ht="11.25"/>
    <row r="16828" customFormat="1" ht="11.25"/>
    <row r="16829" customFormat="1" ht="11.25"/>
    <row r="16830" customFormat="1" ht="11.25"/>
    <row r="16831" customFormat="1" ht="11.25"/>
    <row r="16832" customFormat="1" ht="11.25"/>
    <row r="16833" customFormat="1" ht="11.25"/>
    <row r="16834" customFormat="1" ht="11.25"/>
    <row r="16835" customFormat="1" ht="11.25"/>
    <row r="16836" customFormat="1" ht="11.25"/>
    <row r="16837" customFormat="1" ht="11.25"/>
    <row r="16838" customFormat="1" ht="11.25"/>
    <row r="16839" customFormat="1" ht="11.25"/>
    <row r="16840" customFormat="1" ht="11.25"/>
    <row r="16841" customFormat="1" ht="11.25"/>
    <row r="16842" customFormat="1" ht="11.25"/>
    <row r="16843" customFormat="1" ht="11.25"/>
    <row r="16844" customFormat="1" ht="11.25"/>
    <row r="16845" customFormat="1" ht="11.25"/>
    <row r="16846" customFormat="1" ht="11.25"/>
    <row r="16847" customFormat="1" ht="11.25"/>
    <row r="16848" customFormat="1" ht="11.25"/>
    <row r="16849" customFormat="1" ht="11.25"/>
    <row r="16850" customFormat="1" ht="11.25"/>
    <row r="16851" customFormat="1" ht="11.25"/>
    <row r="16852" customFormat="1" ht="11.25"/>
    <row r="16853" customFormat="1" ht="11.25"/>
    <row r="16854" customFormat="1" ht="11.25"/>
    <row r="16855" customFormat="1" ht="11.25"/>
    <row r="16856" customFormat="1" ht="11.25"/>
    <row r="16857" customFormat="1" ht="11.25"/>
    <row r="16858" customFormat="1" ht="11.25"/>
    <row r="16859" customFormat="1" ht="11.25"/>
    <row r="16860" customFormat="1" ht="11.25"/>
    <row r="16861" customFormat="1" ht="11.25"/>
    <row r="16862" customFormat="1" ht="11.25"/>
    <row r="16863" customFormat="1" ht="11.25"/>
    <row r="16864" customFormat="1" ht="11.25"/>
    <row r="16865" customFormat="1" ht="11.25"/>
    <row r="16866" customFormat="1" ht="11.25"/>
    <row r="16867" customFormat="1" ht="11.25"/>
    <row r="16868" customFormat="1" ht="11.25"/>
    <row r="16869" customFormat="1" ht="11.25"/>
    <row r="16870" customFormat="1" ht="11.25"/>
    <row r="16871" customFormat="1" ht="11.25"/>
    <row r="16872" customFormat="1" ht="11.25"/>
    <row r="16873" customFormat="1" ht="11.25"/>
    <row r="16874" customFormat="1" ht="11.25"/>
    <row r="16875" customFormat="1" ht="11.25"/>
    <row r="16876" customFormat="1" ht="11.25"/>
    <row r="16877" customFormat="1" ht="11.25"/>
    <row r="16878" customFormat="1" ht="11.25"/>
    <row r="16879" customFormat="1" ht="11.25"/>
    <row r="16880" customFormat="1" ht="11.25"/>
    <row r="16881" customFormat="1" ht="11.25"/>
    <row r="16882" customFormat="1" ht="11.25"/>
    <row r="16883" customFormat="1" ht="11.25"/>
    <row r="16884" customFormat="1" ht="11.25"/>
    <row r="16885" customFormat="1" ht="11.25"/>
    <row r="16886" customFormat="1" ht="11.25"/>
    <row r="16887" customFormat="1" ht="11.25"/>
    <row r="16888" customFormat="1" ht="11.25"/>
    <row r="16889" customFormat="1" ht="11.25"/>
    <row r="16890" customFormat="1" ht="11.25"/>
    <row r="16891" customFormat="1" ht="11.25"/>
    <row r="16892" customFormat="1" ht="11.25"/>
    <row r="16893" customFormat="1" ht="11.25"/>
    <row r="16894" customFormat="1" ht="11.25"/>
    <row r="16895" customFormat="1" ht="11.25"/>
    <row r="16896" customFormat="1" ht="11.25"/>
    <row r="16897" customFormat="1" ht="11.25"/>
    <row r="16898" customFormat="1" ht="11.25"/>
    <row r="16899" customFormat="1" ht="11.25"/>
    <row r="16900" customFormat="1" ht="11.25"/>
    <row r="16901" customFormat="1" ht="11.25"/>
    <row r="16902" customFormat="1" ht="11.25"/>
    <row r="16903" customFormat="1" ht="11.25"/>
    <row r="16904" customFormat="1" ht="11.25"/>
    <row r="16905" customFormat="1" ht="11.25"/>
    <row r="16906" customFormat="1" ht="11.25"/>
    <row r="16907" customFormat="1" ht="11.25"/>
    <row r="16908" customFormat="1" ht="11.25"/>
    <row r="16909" customFormat="1" ht="11.25"/>
    <row r="16910" customFormat="1" ht="11.25"/>
    <row r="16911" customFormat="1" ht="11.25"/>
    <row r="16912" customFormat="1" ht="11.25"/>
    <row r="16913" customFormat="1" ht="11.25"/>
    <row r="16914" customFormat="1" ht="11.25"/>
    <row r="16915" customFormat="1" ht="11.25"/>
    <row r="16916" customFormat="1" ht="11.25"/>
    <row r="16917" customFormat="1" ht="11.25"/>
    <row r="16918" customFormat="1" ht="11.25"/>
    <row r="16919" customFormat="1" ht="11.25"/>
    <row r="16920" customFormat="1" ht="11.25"/>
    <row r="16921" customFormat="1" ht="11.25"/>
    <row r="16922" customFormat="1" ht="11.25"/>
    <row r="16923" customFormat="1" ht="11.25"/>
    <row r="16924" customFormat="1" ht="11.25"/>
    <row r="16925" customFormat="1" ht="11.25"/>
    <row r="16926" customFormat="1" ht="11.25"/>
    <row r="16927" customFormat="1" ht="11.25"/>
    <row r="16928" customFormat="1" ht="11.25"/>
    <row r="16929" customFormat="1" ht="11.25"/>
    <row r="16930" customFormat="1" ht="11.25"/>
    <row r="16931" customFormat="1" ht="11.25"/>
    <row r="16932" customFormat="1" ht="11.25"/>
    <row r="16933" customFormat="1" ht="11.25"/>
    <row r="16934" customFormat="1" ht="11.25"/>
    <row r="16935" customFormat="1" ht="11.25"/>
    <row r="16936" customFormat="1" ht="11.25"/>
    <row r="16937" customFormat="1" ht="11.25"/>
    <row r="16938" customFormat="1" ht="11.25"/>
    <row r="16939" customFormat="1" ht="11.25"/>
    <row r="16940" customFormat="1" ht="11.25"/>
    <row r="16941" customFormat="1" ht="11.25"/>
    <row r="16942" customFormat="1" ht="11.25"/>
    <row r="16943" customFormat="1" ht="11.25"/>
    <row r="16944" customFormat="1" ht="11.25"/>
    <row r="16945" customFormat="1" ht="11.25"/>
    <row r="16946" customFormat="1" ht="11.25"/>
    <row r="16947" customFormat="1" ht="11.25"/>
    <row r="16948" customFormat="1" ht="11.25"/>
    <row r="16949" customFormat="1" ht="11.25"/>
    <row r="16950" customFormat="1" ht="11.25"/>
    <row r="16951" customFormat="1" ht="11.25"/>
    <row r="16952" customFormat="1" ht="11.25"/>
    <row r="16953" customFormat="1" ht="11.25"/>
    <row r="16954" customFormat="1" ht="11.25"/>
    <row r="16955" customFormat="1" ht="11.25"/>
    <row r="16956" customFormat="1" ht="11.25"/>
    <row r="16957" customFormat="1" ht="11.25"/>
    <row r="16958" customFormat="1" ht="11.25"/>
    <row r="16959" customFormat="1" ht="11.25"/>
    <row r="16960" customFormat="1" ht="11.25"/>
    <row r="16961" customFormat="1" ht="11.25"/>
    <row r="16962" customFormat="1" ht="11.25"/>
    <row r="16963" customFormat="1" ht="11.25"/>
    <row r="16964" customFormat="1" ht="11.25"/>
    <row r="16965" customFormat="1" ht="11.25"/>
    <row r="16966" customFormat="1" ht="11.25"/>
    <row r="16967" customFormat="1" ht="11.25"/>
    <row r="16968" customFormat="1" ht="11.25"/>
    <row r="16969" customFormat="1" ht="11.25"/>
    <row r="16970" customFormat="1" ht="11.25"/>
    <row r="16971" customFormat="1" ht="11.25"/>
    <row r="16972" customFormat="1" ht="11.25"/>
    <row r="16973" customFormat="1" ht="11.25"/>
    <row r="16974" customFormat="1" ht="11.25"/>
    <row r="16975" customFormat="1" ht="11.25"/>
    <row r="16976" customFormat="1" ht="11.25"/>
    <row r="16977" customFormat="1" ht="11.25"/>
    <row r="16978" customFormat="1" ht="11.25"/>
    <row r="16979" customFormat="1" ht="11.25"/>
    <row r="16980" customFormat="1" ht="11.25"/>
    <row r="16981" customFormat="1" ht="11.25"/>
    <row r="16982" customFormat="1" ht="11.25"/>
    <row r="16983" customFormat="1" ht="11.25"/>
    <row r="16984" customFormat="1" ht="11.25"/>
    <row r="16985" customFormat="1" ht="11.25"/>
    <row r="16986" customFormat="1" ht="11.25"/>
    <row r="16987" customFormat="1" ht="11.25"/>
    <row r="16988" customFormat="1" ht="11.25"/>
    <row r="16989" customFormat="1" ht="11.25"/>
    <row r="16990" customFormat="1" ht="11.25"/>
    <row r="16991" customFormat="1" ht="11.25"/>
    <row r="16992" customFormat="1" ht="11.25"/>
    <row r="16993" customFormat="1" ht="11.25"/>
    <row r="16994" customFormat="1" ht="11.25"/>
    <row r="16995" customFormat="1" ht="11.25"/>
    <row r="16996" customFormat="1" ht="11.25"/>
    <row r="16997" customFormat="1" ht="11.25"/>
    <row r="16998" customFormat="1" ht="11.25"/>
    <row r="16999" customFormat="1" ht="11.25"/>
    <row r="17000" customFormat="1" ht="11.25"/>
    <row r="17001" customFormat="1" ht="11.25"/>
    <row r="17002" customFormat="1" ht="11.25"/>
    <row r="17003" customFormat="1" ht="11.25"/>
    <row r="17004" customFormat="1" ht="11.25"/>
    <row r="17005" customFormat="1" ht="11.25"/>
    <row r="17006" customFormat="1" ht="11.25"/>
    <row r="17007" customFormat="1" ht="11.25"/>
    <row r="17008" customFormat="1" ht="11.25"/>
    <row r="17009" customFormat="1" ht="11.25"/>
    <row r="17010" customFormat="1" ht="11.25"/>
    <row r="17011" customFormat="1" ht="11.25"/>
    <row r="17012" customFormat="1" ht="11.25"/>
    <row r="17013" customFormat="1" ht="11.25"/>
    <row r="17014" customFormat="1" ht="11.25"/>
    <row r="17015" customFormat="1" ht="11.25"/>
    <row r="17016" customFormat="1" ht="11.25"/>
    <row r="17017" customFormat="1" ht="11.25"/>
    <row r="17018" customFormat="1" ht="11.25"/>
    <row r="17019" customFormat="1" ht="11.25"/>
    <row r="17020" customFormat="1" ht="11.25"/>
    <row r="17021" customFormat="1" ht="11.25"/>
    <row r="17022" customFormat="1" ht="11.25"/>
    <row r="17023" customFormat="1" ht="11.25"/>
    <row r="17024" customFormat="1" ht="11.25"/>
    <row r="17025" customFormat="1" ht="11.25"/>
    <row r="17026" customFormat="1" ht="11.25"/>
    <row r="17027" customFormat="1" ht="11.25"/>
    <row r="17028" customFormat="1" ht="11.25"/>
    <row r="17029" customFormat="1" ht="11.25"/>
    <row r="17030" customFormat="1" ht="11.25"/>
    <row r="17031" customFormat="1" ht="11.25"/>
    <row r="17032" customFormat="1" ht="11.25"/>
    <row r="17033" customFormat="1" ht="11.25"/>
    <row r="17034" customFormat="1" ht="11.25"/>
    <row r="17035" customFormat="1" ht="11.25"/>
    <row r="17036" customFormat="1" ht="11.25"/>
    <row r="17037" customFormat="1" ht="11.25"/>
    <row r="17038" customFormat="1" ht="11.25"/>
    <row r="17039" customFormat="1" ht="11.25"/>
    <row r="17040" customFormat="1" ht="11.25"/>
    <row r="17041" customFormat="1" ht="11.25"/>
    <row r="17042" customFormat="1" ht="11.25"/>
    <row r="17043" customFormat="1" ht="11.25"/>
    <row r="17044" customFormat="1" ht="11.25"/>
    <row r="17045" customFormat="1" ht="11.25"/>
    <row r="17046" customFormat="1" ht="11.25"/>
    <row r="17047" customFormat="1" ht="11.25"/>
    <row r="17048" customFormat="1" ht="11.25"/>
    <row r="17049" customFormat="1" ht="11.25"/>
    <row r="17050" customFormat="1" ht="11.25"/>
    <row r="17051" customFormat="1" ht="11.25"/>
    <row r="17052" customFormat="1" ht="11.25"/>
    <row r="17053" customFormat="1" ht="11.25"/>
    <row r="17054" customFormat="1" ht="11.25"/>
    <row r="17055" customFormat="1" ht="11.25"/>
    <row r="17056" customFormat="1" ht="11.25"/>
    <row r="17057" customFormat="1" ht="11.25"/>
    <row r="17058" customFormat="1" ht="11.25"/>
    <row r="17059" customFormat="1" ht="11.25"/>
    <row r="17060" customFormat="1" ht="11.25"/>
    <row r="17061" customFormat="1" ht="11.25"/>
    <row r="17062" customFormat="1" ht="11.25"/>
    <row r="17063" customFormat="1" ht="11.25"/>
    <row r="17064" customFormat="1" ht="11.25"/>
    <row r="17065" customFormat="1" ht="11.25"/>
    <row r="17066" customFormat="1" ht="11.25"/>
    <row r="17067" customFormat="1" ht="11.25"/>
    <row r="17068" customFormat="1" ht="11.25"/>
    <row r="17069" customFormat="1" ht="11.25"/>
    <row r="17070" customFormat="1" ht="11.25"/>
    <row r="17071" customFormat="1" ht="11.25"/>
    <row r="17072" customFormat="1" ht="11.25"/>
    <row r="17073" customFormat="1" ht="11.25"/>
    <row r="17074" customFormat="1" ht="11.25"/>
    <row r="17075" customFormat="1" ht="11.25"/>
    <row r="17076" customFormat="1" ht="11.25"/>
    <row r="17077" customFormat="1" ht="11.25"/>
    <row r="17078" customFormat="1" ht="11.25"/>
    <row r="17079" customFormat="1" ht="11.25"/>
    <row r="17080" customFormat="1" ht="11.25"/>
    <row r="17081" customFormat="1" ht="11.25"/>
    <row r="17082" customFormat="1" ht="11.25"/>
    <row r="17083" customFormat="1" ht="11.25"/>
    <row r="17084" customFormat="1" ht="11.25"/>
    <row r="17085" customFormat="1" ht="11.25"/>
    <row r="17086" customFormat="1" ht="11.25"/>
    <row r="17087" customFormat="1" ht="11.25"/>
    <row r="17088" customFormat="1" ht="11.25"/>
    <row r="17089" customFormat="1" ht="11.25"/>
    <row r="17090" customFormat="1" ht="11.25"/>
    <row r="17091" customFormat="1" ht="11.25"/>
    <row r="17092" customFormat="1" ht="11.25"/>
    <row r="17093" customFormat="1" ht="11.25"/>
    <row r="17094" customFormat="1" ht="11.25"/>
    <row r="17095" customFormat="1" ht="11.25"/>
    <row r="17096" customFormat="1" ht="11.25"/>
    <row r="17097" customFormat="1" ht="11.25"/>
    <row r="17098" customFormat="1" ht="11.25"/>
    <row r="17099" customFormat="1" ht="11.25"/>
    <row r="17100" customFormat="1" ht="11.25"/>
    <row r="17101" customFormat="1" ht="11.25"/>
    <row r="17102" customFormat="1" ht="11.25"/>
    <row r="17103" customFormat="1" ht="11.25"/>
    <row r="17104" customFormat="1" ht="11.25"/>
    <row r="17105" customFormat="1" ht="11.25"/>
    <row r="17106" customFormat="1" ht="11.25"/>
    <row r="17107" customFormat="1" ht="11.25"/>
    <row r="17108" customFormat="1" ht="11.25"/>
    <row r="17109" customFormat="1" ht="11.25"/>
    <row r="17110" customFormat="1" ht="11.25"/>
    <row r="17111" customFormat="1" ht="11.25"/>
    <row r="17112" customFormat="1" ht="11.25"/>
    <row r="17113" customFormat="1" ht="11.25"/>
    <row r="17114" customFormat="1" ht="11.25"/>
    <row r="17115" customFormat="1" ht="11.25"/>
    <row r="17116" customFormat="1" ht="11.25"/>
    <row r="17117" customFormat="1" ht="11.25"/>
    <row r="17118" customFormat="1" ht="11.25"/>
    <row r="17119" customFormat="1" ht="11.25"/>
    <row r="17120" customFormat="1" ht="11.25"/>
    <row r="17121" customFormat="1" ht="11.25"/>
    <row r="17122" customFormat="1" ht="11.25"/>
    <row r="17123" customFormat="1" ht="11.25"/>
    <row r="17124" customFormat="1" ht="11.25"/>
    <row r="17125" customFormat="1" ht="11.25"/>
    <row r="17126" customFormat="1" ht="11.25"/>
    <row r="17127" customFormat="1" ht="11.25"/>
    <row r="17128" customFormat="1" ht="11.25"/>
    <row r="17129" customFormat="1" ht="11.25"/>
    <row r="17130" customFormat="1" ht="11.25"/>
    <row r="17131" customFormat="1" ht="11.25"/>
    <row r="17132" customFormat="1" ht="11.25"/>
    <row r="17133" customFormat="1" ht="11.25"/>
    <row r="17134" customFormat="1" ht="11.25"/>
    <row r="17135" customFormat="1" ht="11.25"/>
    <row r="17136" customFormat="1" ht="11.25"/>
    <row r="17137" customFormat="1" ht="11.25"/>
    <row r="17138" customFormat="1" ht="11.25"/>
    <row r="17139" customFormat="1" ht="11.25"/>
    <row r="17140" customFormat="1" ht="11.25"/>
    <row r="17141" customFormat="1" ht="11.25"/>
    <row r="17142" customFormat="1" ht="11.25"/>
    <row r="17143" customFormat="1" ht="11.25"/>
    <row r="17144" customFormat="1" ht="11.25"/>
    <row r="17145" customFormat="1" ht="11.25"/>
    <row r="17146" customFormat="1" ht="11.25"/>
    <row r="17147" customFormat="1" ht="11.25"/>
    <row r="17148" customFormat="1" ht="11.25"/>
    <row r="17149" customFormat="1" ht="11.25"/>
    <row r="17150" customFormat="1" ht="11.25"/>
    <row r="17151" customFormat="1" ht="11.25"/>
    <row r="17152" customFormat="1" ht="11.25"/>
    <row r="17153" customFormat="1" ht="11.25"/>
    <row r="17154" customFormat="1" ht="11.25"/>
    <row r="17155" customFormat="1" ht="11.25"/>
    <row r="17156" customFormat="1" ht="11.25"/>
    <row r="17157" customFormat="1" ht="11.25"/>
    <row r="17158" customFormat="1" ht="11.25"/>
    <row r="17159" customFormat="1" ht="11.25"/>
    <row r="17160" customFormat="1" ht="11.25"/>
    <row r="17161" customFormat="1" ht="11.25"/>
    <row r="17162" customFormat="1" ht="11.25"/>
    <row r="17163" customFormat="1" ht="11.25"/>
    <row r="17164" customFormat="1" ht="11.25"/>
    <row r="17165" customFormat="1" ht="11.25"/>
    <row r="17166" customFormat="1" ht="11.25"/>
    <row r="17167" customFormat="1" ht="11.25"/>
    <row r="17168" customFormat="1" ht="11.25"/>
    <row r="17169" customFormat="1" ht="11.25"/>
    <row r="17170" customFormat="1" ht="11.25"/>
    <row r="17171" customFormat="1" ht="11.25"/>
    <row r="17172" customFormat="1" ht="11.25"/>
    <row r="17173" customFormat="1" ht="11.25"/>
    <row r="17174" customFormat="1" ht="11.25"/>
    <row r="17175" customFormat="1" ht="11.25"/>
    <row r="17176" customFormat="1" ht="11.25"/>
    <row r="17177" customFormat="1" ht="11.25"/>
    <row r="17178" customFormat="1" ht="11.25"/>
    <row r="17179" customFormat="1" ht="11.25"/>
    <row r="17180" customFormat="1" ht="11.25"/>
    <row r="17181" customFormat="1" ht="11.25"/>
    <row r="17182" customFormat="1" ht="11.25"/>
    <row r="17183" customFormat="1" ht="11.25"/>
    <row r="17184" customFormat="1" ht="11.25"/>
    <row r="17185" customFormat="1" ht="11.25"/>
    <row r="17186" customFormat="1" ht="11.25"/>
    <row r="17187" customFormat="1" ht="11.25"/>
    <row r="17188" customFormat="1" ht="11.25"/>
    <row r="17189" customFormat="1" ht="11.25"/>
    <row r="17190" customFormat="1" ht="11.25"/>
    <row r="17191" customFormat="1" ht="11.25"/>
    <row r="17192" customFormat="1" ht="11.25"/>
    <row r="17193" customFormat="1" ht="11.25"/>
    <row r="17194" customFormat="1" ht="11.25"/>
    <row r="17195" customFormat="1" ht="11.25"/>
    <row r="17196" customFormat="1" ht="11.25"/>
    <row r="17197" customFormat="1" ht="11.25"/>
    <row r="17198" customFormat="1" ht="11.25"/>
    <row r="17199" customFormat="1" ht="11.25"/>
    <row r="17200" customFormat="1" ht="11.25"/>
    <row r="17201" customFormat="1" ht="11.25"/>
    <row r="17202" customFormat="1" ht="11.25"/>
    <row r="17203" customFormat="1" ht="11.25"/>
    <row r="17204" customFormat="1" ht="11.25"/>
    <row r="17205" customFormat="1" ht="11.25"/>
    <row r="17206" customFormat="1" ht="11.25"/>
    <row r="17207" customFormat="1" ht="11.25"/>
    <row r="17208" customFormat="1" ht="11.25"/>
    <row r="17209" customFormat="1" ht="11.25"/>
    <row r="17210" customFormat="1" ht="11.25"/>
    <row r="17211" customFormat="1" ht="11.25"/>
    <row r="17212" customFormat="1" ht="11.25"/>
    <row r="17213" customFormat="1" ht="11.25"/>
    <row r="17214" customFormat="1" ht="11.25"/>
    <row r="17215" customFormat="1" ht="11.25"/>
    <row r="17216" customFormat="1" ht="11.25"/>
    <row r="17217" customFormat="1" ht="11.25"/>
    <row r="17218" customFormat="1" ht="11.25"/>
    <row r="17219" customFormat="1" ht="11.25"/>
    <row r="17220" customFormat="1" ht="11.25"/>
    <row r="17221" customFormat="1" ht="11.25"/>
    <row r="17222" customFormat="1" ht="11.25"/>
    <row r="17223" customFormat="1" ht="11.25"/>
    <row r="17224" customFormat="1" ht="11.25"/>
    <row r="17225" customFormat="1" ht="11.25"/>
    <row r="17226" customFormat="1" ht="11.25"/>
    <row r="17227" customFormat="1" ht="11.25"/>
    <row r="17228" customFormat="1" ht="11.25"/>
    <row r="17229" customFormat="1" ht="11.25"/>
    <row r="17230" customFormat="1" ht="11.25"/>
    <row r="17231" customFormat="1" ht="11.25"/>
    <row r="17232" customFormat="1" ht="11.25"/>
    <row r="17233" customFormat="1" ht="11.25"/>
    <row r="17234" customFormat="1" ht="11.25"/>
    <row r="17235" customFormat="1" ht="11.25"/>
    <row r="17236" customFormat="1" ht="11.25"/>
    <row r="17237" customFormat="1" ht="11.25"/>
    <row r="17238" customFormat="1" ht="11.25"/>
    <row r="17239" customFormat="1" ht="11.25"/>
    <row r="17240" customFormat="1" ht="11.25"/>
    <row r="17241" customFormat="1" ht="11.25"/>
    <row r="17242" customFormat="1" ht="11.25"/>
    <row r="17243" customFormat="1" ht="11.25"/>
    <row r="17244" customFormat="1" ht="11.25"/>
    <row r="17245" customFormat="1" ht="11.25"/>
    <row r="17246" customFormat="1" ht="11.25"/>
    <row r="17247" customFormat="1" ht="11.25"/>
    <row r="17248" customFormat="1" ht="11.25"/>
    <row r="17249" customFormat="1" ht="11.25"/>
    <row r="17250" customFormat="1" ht="11.25"/>
    <row r="17251" customFormat="1" ht="11.25"/>
    <row r="17252" customFormat="1" ht="11.25"/>
    <row r="17253" customFormat="1" ht="11.25"/>
    <row r="17254" customFormat="1" ht="11.25"/>
    <row r="17255" customFormat="1" ht="11.25"/>
    <row r="17256" customFormat="1" ht="11.25"/>
    <row r="17257" customFormat="1" ht="11.25"/>
    <row r="17258" customFormat="1" ht="11.25"/>
    <row r="17259" customFormat="1" ht="11.25"/>
    <row r="17260" customFormat="1" ht="11.25"/>
    <row r="17261" customFormat="1" ht="11.25"/>
    <row r="17262" customFormat="1" ht="11.25"/>
    <row r="17263" customFormat="1" ht="11.25"/>
    <row r="17264" customFormat="1" ht="11.25"/>
    <row r="17265" customFormat="1" ht="11.25"/>
    <row r="17266" customFormat="1" ht="11.25"/>
    <row r="17267" customFormat="1" ht="11.25"/>
    <row r="17268" customFormat="1" ht="11.25"/>
    <row r="17269" customFormat="1" ht="11.25"/>
    <row r="17270" customFormat="1" ht="11.25"/>
    <row r="17271" customFormat="1" ht="11.25"/>
    <row r="17272" customFormat="1" ht="11.25"/>
    <row r="17273" customFormat="1" ht="11.25"/>
    <row r="17274" customFormat="1" ht="11.25"/>
    <row r="17275" customFormat="1" ht="11.25"/>
    <row r="17276" customFormat="1" ht="11.25"/>
    <row r="17277" customFormat="1" ht="11.25"/>
    <row r="17278" customFormat="1" ht="11.25"/>
    <row r="17279" customFormat="1" ht="11.25"/>
    <row r="17280" customFormat="1" ht="11.25"/>
    <row r="17281" customFormat="1" ht="11.25"/>
    <row r="17282" customFormat="1" ht="11.25"/>
    <row r="17283" customFormat="1" ht="11.25"/>
    <row r="17284" customFormat="1" ht="11.25"/>
    <row r="17285" customFormat="1" ht="11.25"/>
    <row r="17286" customFormat="1" ht="11.25"/>
    <row r="17287" customFormat="1" ht="11.25"/>
    <row r="17288" customFormat="1" ht="11.25"/>
    <row r="17289" customFormat="1" ht="11.25"/>
    <row r="17290" customFormat="1" ht="11.25"/>
    <row r="17291" customFormat="1" ht="11.25"/>
    <row r="17292" customFormat="1" ht="11.25"/>
    <row r="17293" customFormat="1" ht="11.25"/>
    <row r="17294" customFormat="1" ht="11.25"/>
    <row r="17295" customFormat="1" ht="11.25"/>
    <row r="17296" customFormat="1" ht="11.25"/>
    <row r="17297" customFormat="1" ht="11.25"/>
    <row r="17298" customFormat="1" ht="11.25"/>
    <row r="17299" customFormat="1" ht="11.25"/>
    <row r="17300" customFormat="1" ht="11.25"/>
    <row r="17301" customFormat="1" ht="11.25"/>
    <row r="17302" customFormat="1" ht="11.25"/>
    <row r="17303" customFormat="1" ht="11.25"/>
    <row r="17304" customFormat="1" ht="11.25"/>
    <row r="17305" customFormat="1" ht="11.25"/>
    <row r="17306" customFormat="1" ht="11.25"/>
    <row r="17307" customFormat="1" ht="11.25"/>
    <row r="17308" customFormat="1" ht="11.25"/>
    <row r="17309" customFormat="1" ht="11.25"/>
    <row r="17310" customFormat="1" ht="11.25"/>
    <row r="17311" customFormat="1" ht="11.25"/>
    <row r="17312" customFormat="1" ht="11.25"/>
    <row r="17313" customFormat="1" ht="11.25"/>
    <row r="17314" customFormat="1" ht="11.25"/>
    <row r="17315" customFormat="1" ht="11.25"/>
    <row r="17316" customFormat="1" ht="11.25"/>
    <row r="17317" customFormat="1" ht="11.25"/>
    <row r="17318" customFormat="1" ht="11.25"/>
    <row r="17319" customFormat="1" ht="11.25"/>
    <row r="17320" customFormat="1" ht="11.25"/>
    <row r="17321" customFormat="1" ht="11.25"/>
    <row r="17322" customFormat="1" ht="11.25"/>
    <row r="17323" customFormat="1" ht="11.25"/>
    <row r="17324" customFormat="1" ht="11.25"/>
    <row r="17325" customFormat="1" ht="11.25"/>
    <row r="17326" customFormat="1" ht="11.25"/>
    <row r="17327" customFormat="1" ht="11.25"/>
    <row r="17328" customFormat="1" ht="11.25"/>
    <row r="17329" customFormat="1" ht="11.25"/>
    <row r="17330" customFormat="1" ht="11.25"/>
    <row r="17331" customFormat="1" ht="11.25"/>
    <row r="17332" customFormat="1" ht="11.25"/>
    <row r="17333" customFormat="1" ht="11.25"/>
    <row r="17334" customFormat="1" ht="11.25"/>
    <row r="17335" customFormat="1" ht="11.25"/>
    <row r="17336" customFormat="1" ht="11.25"/>
    <row r="17337" customFormat="1" ht="11.25"/>
    <row r="17338" customFormat="1" ht="11.25"/>
    <row r="17339" customFormat="1" ht="11.25"/>
    <row r="17340" customFormat="1" ht="11.25"/>
    <row r="17341" customFormat="1" ht="11.25"/>
    <row r="17342" customFormat="1" ht="11.25"/>
    <row r="17343" customFormat="1" ht="11.25"/>
    <row r="17344" customFormat="1" ht="11.25"/>
    <row r="17345" customFormat="1" ht="11.25"/>
    <row r="17346" customFormat="1" ht="11.25"/>
    <row r="17347" customFormat="1" ht="11.25"/>
    <row r="17348" customFormat="1" ht="11.25"/>
    <row r="17349" customFormat="1" ht="11.25"/>
    <row r="17350" customFormat="1" ht="11.25"/>
    <row r="17351" customFormat="1" ht="11.25"/>
    <row r="17352" customFormat="1" ht="11.25"/>
    <row r="17353" customFormat="1" ht="11.25"/>
    <row r="17354" customFormat="1" ht="11.25"/>
    <row r="17355" customFormat="1" ht="11.25"/>
    <row r="17356" customFormat="1" ht="11.25"/>
    <row r="17357" customFormat="1" ht="11.25"/>
    <row r="17358" customFormat="1" ht="11.25"/>
    <row r="17359" customFormat="1" ht="11.25"/>
    <row r="17360" customFormat="1" ht="11.25"/>
    <row r="17361" customFormat="1" ht="11.25"/>
    <row r="17362" customFormat="1" ht="11.25"/>
    <row r="17363" customFormat="1" ht="11.25"/>
    <row r="17364" customFormat="1" ht="11.25"/>
    <row r="17365" customFormat="1" ht="11.25"/>
    <row r="17366" customFormat="1" ht="11.25"/>
    <row r="17367" customFormat="1" ht="11.25"/>
    <row r="17368" customFormat="1" ht="11.25"/>
    <row r="17369" customFormat="1" ht="11.25"/>
    <row r="17370" customFormat="1" ht="11.25"/>
    <row r="17371" customFormat="1" ht="11.25"/>
    <row r="17372" customFormat="1" ht="11.25"/>
    <row r="17373" customFormat="1" ht="11.25"/>
    <row r="17374" customFormat="1" ht="11.25"/>
    <row r="17375" customFormat="1" ht="11.25"/>
    <row r="17376" customFormat="1" ht="11.25"/>
    <row r="17377" customFormat="1" ht="11.25"/>
    <row r="17378" customFormat="1" ht="11.25"/>
    <row r="17379" customFormat="1" ht="11.25"/>
    <row r="17380" customFormat="1" ht="11.25"/>
    <row r="17381" customFormat="1" ht="11.25"/>
    <row r="17382" customFormat="1" ht="11.25"/>
    <row r="17383" customFormat="1" ht="11.25"/>
    <row r="17384" customFormat="1" ht="11.25"/>
    <row r="17385" customFormat="1" ht="11.25"/>
    <row r="17386" customFormat="1" ht="11.25"/>
    <row r="17387" customFormat="1" ht="11.25"/>
    <row r="17388" customFormat="1" ht="11.25"/>
    <row r="17389" customFormat="1" ht="11.25"/>
    <row r="17390" customFormat="1" ht="11.25"/>
    <row r="17391" customFormat="1" ht="11.25"/>
    <row r="17392" customFormat="1" ht="11.25"/>
    <row r="17393" customFormat="1" ht="11.25"/>
    <row r="17394" customFormat="1" ht="11.25"/>
    <row r="17395" customFormat="1" ht="11.25"/>
    <row r="17396" customFormat="1" ht="11.25"/>
    <row r="17397" customFormat="1" ht="11.25"/>
    <row r="17398" customFormat="1" ht="11.25"/>
    <row r="17399" customFormat="1" ht="11.25"/>
    <row r="17400" customFormat="1" ht="11.25"/>
    <row r="17401" customFormat="1" ht="11.25"/>
    <row r="17402" customFormat="1" ht="11.25"/>
    <row r="17403" customFormat="1" ht="11.25"/>
    <row r="17404" customFormat="1" ht="11.25"/>
    <row r="17405" customFormat="1" ht="11.25"/>
    <row r="17406" customFormat="1" ht="11.25"/>
    <row r="17407" customFormat="1" ht="11.25"/>
    <row r="17408" customFormat="1" ht="11.25"/>
    <row r="17409" customFormat="1" ht="11.25"/>
    <row r="17410" customFormat="1" ht="11.25"/>
    <row r="17411" customFormat="1" ht="11.25"/>
    <row r="17412" customFormat="1" ht="11.25"/>
    <row r="17413" customFormat="1" ht="11.25"/>
    <row r="17414" customFormat="1" ht="11.25"/>
    <row r="17415" customFormat="1" ht="11.25"/>
    <row r="17416" customFormat="1" ht="11.25"/>
    <row r="17417" customFormat="1" ht="11.25"/>
    <row r="17418" customFormat="1" ht="11.25"/>
    <row r="17419" customFormat="1" ht="11.25"/>
    <row r="17420" customFormat="1" ht="11.25"/>
    <row r="17421" customFormat="1" ht="11.25"/>
    <row r="17422" customFormat="1" ht="11.25"/>
    <row r="17423" customFormat="1" ht="11.25"/>
    <row r="17424" customFormat="1" ht="11.25"/>
    <row r="17425" customFormat="1" ht="11.25"/>
    <row r="17426" customFormat="1" ht="11.25"/>
    <row r="17427" customFormat="1" ht="11.25"/>
    <row r="17428" customFormat="1" ht="11.25"/>
    <row r="17429" customFormat="1" ht="11.25"/>
    <row r="17430" customFormat="1" ht="11.25"/>
    <row r="17431" customFormat="1" ht="11.25"/>
    <row r="17432" customFormat="1" ht="11.25"/>
    <row r="17433" customFormat="1" ht="11.25"/>
    <row r="17434" customFormat="1" ht="11.25"/>
    <row r="17435" customFormat="1" ht="11.25"/>
    <row r="17436" customFormat="1" ht="11.25"/>
    <row r="17437" customFormat="1" ht="11.25"/>
    <row r="17438" customFormat="1" ht="11.25"/>
    <row r="17439" customFormat="1" ht="11.25"/>
    <row r="17440" customFormat="1" ht="11.25"/>
    <row r="17441" customFormat="1" ht="11.25"/>
    <row r="17442" customFormat="1" ht="11.25"/>
    <row r="17443" customFormat="1" ht="11.25"/>
    <row r="17444" customFormat="1" ht="11.25"/>
    <row r="17445" customFormat="1" ht="11.25"/>
    <row r="17446" customFormat="1" ht="11.25"/>
    <row r="17447" customFormat="1" ht="11.25"/>
    <row r="17448" customFormat="1" ht="11.25"/>
    <row r="17449" customFormat="1" ht="11.25"/>
    <row r="17450" customFormat="1" ht="11.25"/>
    <row r="17451" customFormat="1" ht="11.25"/>
    <row r="17452" customFormat="1" ht="11.25"/>
    <row r="17453" customFormat="1" ht="11.25"/>
    <row r="17454" customFormat="1" ht="11.25"/>
    <row r="17455" customFormat="1" ht="11.25"/>
    <row r="17456" customFormat="1" ht="11.25"/>
    <row r="17457" customFormat="1" ht="11.25"/>
    <row r="17458" customFormat="1" ht="11.25"/>
    <row r="17459" customFormat="1" ht="11.25"/>
    <row r="17460" customFormat="1" ht="11.25"/>
    <row r="17461" customFormat="1" ht="11.25"/>
    <row r="17462" customFormat="1" ht="11.25"/>
    <row r="17463" customFormat="1" ht="11.25"/>
    <row r="17464" customFormat="1" ht="11.25"/>
    <row r="17465" customFormat="1" ht="11.25"/>
    <row r="17466" customFormat="1" ht="11.25"/>
    <row r="17467" customFormat="1" ht="11.25"/>
    <row r="17468" customFormat="1" ht="11.25"/>
    <row r="17469" customFormat="1" ht="11.25"/>
    <row r="17470" customFormat="1" ht="11.25"/>
    <row r="17471" customFormat="1" ht="11.25"/>
    <row r="17472" customFormat="1" ht="11.25"/>
    <row r="17473" customFormat="1" ht="11.25"/>
    <row r="17474" customFormat="1" ht="11.25"/>
    <row r="17475" customFormat="1" ht="11.25"/>
    <row r="17476" customFormat="1" ht="11.25"/>
    <row r="17477" customFormat="1" ht="11.25"/>
    <row r="17478" customFormat="1" ht="11.25"/>
    <row r="17479" customFormat="1" ht="11.25"/>
    <row r="17480" customFormat="1" ht="11.25"/>
    <row r="17481" customFormat="1" ht="11.25"/>
    <row r="17482" customFormat="1" ht="11.25"/>
    <row r="17483" customFormat="1" ht="11.25"/>
    <row r="17484" customFormat="1" ht="11.25"/>
    <row r="17485" customFormat="1" ht="11.25"/>
    <row r="17486" customFormat="1" ht="11.25"/>
    <row r="17487" customFormat="1" ht="11.25"/>
    <row r="17488" customFormat="1" ht="11.25"/>
    <row r="17489" customFormat="1" ht="11.25"/>
    <row r="17490" customFormat="1" ht="11.25"/>
    <row r="17491" customFormat="1" ht="11.25"/>
    <row r="17492" customFormat="1" ht="11.25"/>
    <row r="17493" customFormat="1" ht="11.25"/>
    <row r="17494" customFormat="1" ht="11.25"/>
    <row r="17495" customFormat="1" ht="11.25"/>
    <row r="17496" customFormat="1" ht="11.25"/>
    <row r="17497" customFormat="1" ht="11.25"/>
    <row r="17498" customFormat="1" ht="11.25"/>
    <row r="17499" customFormat="1" ht="11.25"/>
    <row r="17500" customFormat="1" ht="11.25"/>
    <row r="17501" customFormat="1" ht="11.25"/>
    <row r="17502" customFormat="1" ht="11.25"/>
    <row r="17503" customFormat="1" ht="11.25"/>
    <row r="17504" customFormat="1" ht="11.25"/>
    <row r="17505" customFormat="1" ht="11.25"/>
    <row r="17506" customFormat="1" ht="11.25"/>
    <row r="17507" customFormat="1" ht="11.25"/>
    <row r="17508" customFormat="1" ht="11.25"/>
    <row r="17509" customFormat="1" ht="11.25"/>
    <row r="17510" customFormat="1" ht="11.25"/>
    <row r="17511" customFormat="1" ht="11.25"/>
    <row r="17512" customFormat="1" ht="11.25"/>
    <row r="17513" customFormat="1" ht="11.25"/>
    <row r="17514" customFormat="1" ht="11.25"/>
    <row r="17515" customFormat="1" ht="11.25"/>
    <row r="17516" customFormat="1" ht="11.25"/>
    <row r="17517" customFormat="1" ht="11.25"/>
    <row r="17518" customFormat="1" ht="11.25"/>
    <row r="17519" customFormat="1" ht="11.25"/>
    <row r="17520" customFormat="1" ht="11.25"/>
    <row r="17521" customFormat="1" ht="11.25"/>
    <row r="17522" customFormat="1" ht="11.25"/>
    <row r="17523" customFormat="1" ht="11.25"/>
    <row r="17524" customFormat="1" ht="11.25"/>
    <row r="17525" customFormat="1" ht="11.25"/>
    <row r="17526" customFormat="1" ht="11.25"/>
    <row r="17527" customFormat="1" ht="11.25"/>
    <row r="17528" customFormat="1" ht="11.25"/>
    <row r="17529" customFormat="1" ht="11.25"/>
    <row r="17530" customFormat="1" ht="11.25"/>
    <row r="17531" customFormat="1" ht="11.25"/>
    <row r="17532" customFormat="1" ht="11.25"/>
    <row r="17533" customFormat="1" ht="11.25"/>
    <row r="17534" customFormat="1" ht="11.25"/>
    <row r="17535" customFormat="1" ht="11.25"/>
    <row r="17536" customFormat="1" ht="11.25"/>
    <row r="17537" customFormat="1" ht="11.25"/>
    <row r="17538" customFormat="1" ht="11.25"/>
    <row r="17539" customFormat="1" ht="11.25"/>
    <row r="17540" customFormat="1" ht="11.25"/>
    <row r="17541" customFormat="1" ht="11.25"/>
    <row r="17542" customFormat="1" ht="11.25"/>
    <row r="17543" customFormat="1" ht="11.25"/>
    <row r="17544" customFormat="1" ht="11.25"/>
    <row r="17545" customFormat="1" ht="11.25"/>
    <row r="17546" customFormat="1" ht="11.25"/>
    <row r="17547" customFormat="1" ht="11.25"/>
    <row r="17548" customFormat="1" ht="11.25"/>
    <row r="17549" customFormat="1" ht="11.25"/>
    <row r="17550" customFormat="1" ht="11.25"/>
    <row r="17551" customFormat="1" ht="11.25"/>
    <row r="17552" customFormat="1" ht="11.25"/>
    <row r="17553" customFormat="1" ht="11.25"/>
    <row r="17554" customFormat="1" ht="11.25"/>
    <row r="17555" customFormat="1" ht="11.25"/>
    <row r="17556" customFormat="1" ht="11.25"/>
    <row r="17557" customFormat="1" ht="11.25"/>
    <row r="17558" customFormat="1" ht="11.25"/>
    <row r="17559" customFormat="1" ht="11.25"/>
    <row r="17560" customFormat="1" ht="11.25"/>
    <row r="17561" customFormat="1" ht="11.25"/>
    <row r="17562" customFormat="1" ht="11.25"/>
    <row r="17563" customFormat="1" ht="11.25"/>
    <row r="17564" customFormat="1" ht="11.25"/>
    <row r="17565" customFormat="1" ht="11.25"/>
    <row r="17566" customFormat="1" ht="11.25"/>
    <row r="17567" customFormat="1" ht="11.25"/>
    <row r="17568" customFormat="1" ht="11.25"/>
    <row r="17569" customFormat="1" ht="11.25"/>
    <row r="17570" customFormat="1" ht="11.25"/>
    <row r="17571" customFormat="1" ht="11.25"/>
    <row r="17572" customFormat="1" ht="11.25"/>
    <row r="17573" customFormat="1" ht="11.25"/>
    <row r="17574" customFormat="1" ht="11.25"/>
    <row r="17575" customFormat="1" ht="11.25"/>
    <row r="17576" customFormat="1" ht="11.25"/>
    <row r="17577" customFormat="1" ht="11.25"/>
    <row r="17578" customFormat="1" ht="11.25"/>
    <row r="17579" customFormat="1" ht="11.25"/>
    <row r="17580" customFormat="1" ht="11.25"/>
    <row r="17581" customFormat="1" ht="11.25"/>
    <row r="17582" customFormat="1" ht="11.25"/>
    <row r="17583" customFormat="1" ht="11.25"/>
    <row r="17584" customFormat="1" ht="11.25"/>
    <row r="17585" customFormat="1" ht="11.25"/>
    <row r="17586" customFormat="1" ht="11.25"/>
    <row r="17587" customFormat="1" ht="11.25"/>
    <row r="17588" customFormat="1" ht="11.25"/>
    <row r="17589" customFormat="1" ht="11.25"/>
    <row r="17590" customFormat="1" ht="11.25"/>
    <row r="17591" customFormat="1" ht="11.25"/>
    <row r="17592" customFormat="1" ht="11.25"/>
    <row r="17593" customFormat="1" ht="11.25"/>
    <row r="17594" customFormat="1" ht="11.25"/>
    <row r="17595" customFormat="1" ht="11.25"/>
    <row r="17596" customFormat="1" ht="11.25"/>
    <row r="17597" customFormat="1" ht="11.25"/>
    <row r="17598" customFormat="1" ht="11.25"/>
    <row r="17599" customFormat="1" ht="11.25"/>
    <row r="17600" customFormat="1" ht="11.25"/>
    <row r="17601" customFormat="1" ht="11.25"/>
    <row r="17602" customFormat="1" ht="11.25"/>
    <row r="17603" customFormat="1" ht="11.25"/>
    <row r="17604" customFormat="1" ht="11.25"/>
    <row r="17605" customFormat="1" ht="11.25"/>
    <row r="17606" customFormat="1" ht="11.25"/>
    <row r="17607" customFormat="1" ht="11.25"/>
    <row r="17608" customFormat="1" ht="11.25"/>
    <row r="17609" customFormat="1" ht="11.25"/>
    <row r="17610" customFormat="1" ht="11.25"/>
    <row r="17611" customFormat="1" ht="11.25"/>
    <row r="17612" customFormat="1" ht="11.25"/>
    <row r="17613" customFormat="1" ht="11.25"/>
    <row r="17614" customFormat="1" ht="11.25"/>
    <row r="17615" customFormat="1" ht="11.25"/>
    <row r="17616" customFormat="1" ht="11.25"/>
    <row r="17617" customFormat="1" ht="11.25"/>
    <row r="17618" customFormat="1" ht="11.25"/>
    <row r="17619" customFormat="1" ht="11.25"/>
    <row r="17620" customFormat="1" ht="11.25"/>
    <row r="17621" customFormat="1" ht="11.25"/>
    <row r="17622" customFormat="1" ht="11.25"/>
    <row r="17623" customFormat="1" ht="11.25"/>
    <row r="17624" customFormat="1" ht="11.25"/>
    <row r="17625" customFormat="1" ht="11.25"/>
    <row r="17626" customFormat="1" ht="11.25"/>
    <row r="17627" customFormat="1" ht="11.25"/>
    <row r="17628" customFormat="1" ht="11.25"/>
    <row r="17629" customFormat="1" ht="11.25"/>
    <row r="17630" customFormat="1" ht="11.25"/>
    <row r="17631" customFormat="1" ht="11.25"/>
    <row r="17632" customFormat="1" ht="11.25"/>
    <row r="17633" customFormat="1" ht="11.25"/>
    <row r="17634" customFormat="1" ht="11.25"/>
    <row r="17635" customFormat="1" ht="11.25"/>
    <row r="17636" customFormat="1" ht="11.25"/>
    <row r="17637" customFormat="1" ht="11.25"/>
    <row r="17638" customFormat="1" ht="11.25"/>
    <row r="17639" customFormat="1" ht="11.25"/>
    <row r="17640" customFormat="1" ht="11.25"/>
    <row r="17641" customFormat="1" ht="11.25"/>
    <row r="17642" customFormat="1" ht="11.25"/>
    <row r="17643" customFormat="1" ht="11.25"/>
    <row r="17644" customFormat="1" ht="11.25"/>
    <row r="17645" customFormat="1" ht="11.25"/>
    <row r="17646" customFormat="1" ht="11.25"/>
    <row r="17647" customFormat="1" ht="11.25"/>
    <row r="17648" customFormat="1" ht="11.25"/>
    <row r="17649" customFormat="1" ht="11.25"/>
    <row r="17650" customFormat="1" ht="11.25"/>
    <row r="17651" customFormat="1" ht="11.25"/>
    <row r="17652" customFormat="1" ht="11.25"/>
    <row r="17653" customFormat="1" ht="11.25"/>
    <row r="17654" customFormat="1" ht="11.25"/>
    <row r="17655" customFormat="1" ht="11.25"/>
    <row r="17656" customFormat="1" ht="11.25"/>
    <row r="17657" customFormat="1" ht="11.25"/>
    <row r="17658" customFormat="1" ht="11.25"/>
    <row r="17659" customFormat="1" ht="11.25"/>
    <row r="17660" customFormat="1" ht="11.25"/>
    <row r="17661" customFormat="1" ht="11.25"/>
    <row r="17662" customFormat="1" ht="11.25"/>
    <row r="17663" customFormat="1" ht="11.25"/>
    <row r="17664" customFormat="1" ht="11.25"/>
    <row r="17665" customFormat="1" ht="11.25"/>
    <row r="17666" customFormat="1" ht="11.25"/>
    <row r="17667" customFormat="1" ht="11.25"/>
    <row r="17668" customFormat="1" ht="11.25"/>
    <row r="17669" customFormat="1" ht="11.25"/>
    <row r="17670" customFormat="1" ht="11.25"/>
    <row r="17671" customFormat="1" ht="11.25"/>
    <row r="17672" customFormat="1" ht="11.25"/>
    <row r="17673" customFormat="1" ht="11.25"/>
    <row r="17674" customFormat="1" ht="11.25"/>
    <row r="17675" customFormat="1" ht="11.25"/>
    <row r="17676" customFormat="1" ht="11.25"/>
    <row r="17677" customFormat="1" ht="11.25"/>
    <row r="17678" customFormat="1" ht="11.25"/>
    <row r="17679" customFormat="1" ht="11.25"/>
    <row r="17680" customFormat="1" ht="11.25"/>
    <row r="17681" customFormat="1" ht="11.25"/>
    <row r="17682" customFormat="1" ht="11.25"/>
    <row r="17683" customFormat="1" ht="11.25"/>
    <row r="17684" customFormat="1" ht="11.25"/>
    <row r="17685" customFormat="1" ht="11.25"/>
    <row r="17686" customFormat="1" ht="11.25"/>
    <row r="17687" customFormat="1" ht="11.25"/>
    <row r="17688" customFormat="1" ht="11.25"/>
    <row r="17689" customFormat="1" ht="11.25"/>
    <row r="17690" customFormat="1" ht="11.25"/>
    <row r="17691" customFormat="1" ht="11.25"/>
    <row r="17692" customFormat="1" ht="11.25"/>
    <row r="17693" customFormat="1" ht="11.25"/>
    <row r="17694" customFormat="1" ht="11.25"/>
    <row r="17695" customFormat="1" ht="11.25"/>
    <row r="17696" customFormat="1" ht="11.25"/>
    <row r="17697" customFormat="1" ht="11.25"/>
    <row r="17698" customFormat="1" ht="11.25"/>
    <row r="17699" customFormat="1" ht="11.25"/>
    <row r="17700" customFormat="1" ht="11.25"/>
    <row r="17701" customFormat="1" ht="11.25"/>
    <row r="17702" customFormat="1" ht="11.25"/>
    <row r="17703" customFormat="1" ht="11.25"/>
    <row r="17704" customFormat="1" ht="11.25"/>
    <row r="17705" customFormat="1" ht="11.25"/>
    <row r="17706" customFormat="1" ht="11.25"/>
    <row r="17707" customFormat="1" ht="11.25"/>
    <row r="17708" customFormat="1" ht="11.25"/>
    <row r="17709" customFormat="1" ht="11.25"/>
    <row r="17710" customFormat="1" ht="11.25"/>
    <row r="17711" customFormat="1" ht="11.25"/>
    <row r="17712" customFormat="1" ht="11.25"/>
    <row r="17713" customFormat="1" ht="11.25"/>
    <row r="17714" customFormat="1" ht="11.25"/>
    <row r="17715" customFormat="1" ht="11.25"/>
    <row r="17716" customFormat="1" ht="11.25"/>
    <row r="17717" customFormat="1" ht="11.25"/>
    <row r="17718" customFormat="1" ht="11.25"/>
    <row r="17719" customFormat="1" ht="11.25"/>
    <row r="17720" customFormat="1" ht="11.25"/>
    <row r="17721" customFormat="1" ht="11.25"/>
    <row r="17722" customFormat="1" ht="11.25"/>
    <row r="17723" customFormat="1" ht="11.25"/>
    <row r="17724" customFormat="1" ht="11.25"/>
    <row r="17725" customFormat="1" ht="11.25"/>
    <row r="17726" customFormat="1" ht="11.25"/>
    <row r="17727" customFormat="1" ht="11.25"/>
    <row r="17728" customFormat="1" ht="11.25"/>
    <row r="17729" customFormat="1" ht="11.25"/>
    <row r="17730" customFormat="1" ht="11.25"/>
    <row r="17731" customFormat="1" ht="11.25"/>
    <row r="17732" customFormat="1" ht="11.25"/>
    <row r="17733" customFormat="1" ht="11.25"/>
    <row r="17734" customFormat="1" ht="11.25"/>
    <row r="17735" customFormat="1" ht="11.25"/>
    <row r="17736" customFormat="1" ht="11.25"/>
    <row r="17737" customFormat="1" ht="11.25"/>
    <row r="17738" customFormat="1" ht="11.25"/>
    <row r="17739" customFormat="1" ht="11.25"/>
    <row r="17740" customFormat="1" ht="11.25"/>
    <row r="17741" customFormat="1" ht="11.25"/>
    <row r="17742" customFormat="1" ht="11.25"/>
    <row r="17743" customFormat="1" ht="11.25"/>
    <row r="17744" customFormat="1" ht="11.25"/>
    <row r="17745" customFormat="1" ht="11.25"/>
    <row r="17746" customFormat="1" ht="11.25"/>
    <row r="17747" customFormat="1" ht="11.25"/>
    <row r="17748" customFormat="1" ht="11.25"/>
    <row r="17749" customFormat="1" ht="11.25"/>
    <row r="17750" customFormat="1" ht="11.25"/>
    <row r="17751" customFormat="1" ht="11.25"/>
    <row r="17752" customFormat="1" ht="11.25"/>
    <row r="17753" customFormat="1" ht="11.25"/>
    <row r="17754" customFormat="1" ht="11.25"/>
    <row r="17755" customFormat="1" ht="11.25"/>
    <row r="17756" customFormat="1" ht="11.25"/>
    <row r="17757" customFormat="1" ht="11.25"/>
    <row r="17758" customFormat="1" ht="11.25"/>
    <row r="17759" customFormat="1" ht="11.25"/>
    <row r="17760" customFormat="1" ht="11.25"/>
    <row r="17761" customFormat="1" ht="11.25"/>
    <row r="17762" customFormat="1" ht="11.25"/>
    <row r="17763" customFormat="1" ht="11.25"/>
    <row r="17764" customFormat="1" ht="11.25"/>
    <row r="17765" customFormat="1" ht="11.25"/>
    <row r="17766" customFormat="1" ht="11.25"/>
    <row r="17767" customFormat="1" ht="11.25"/>
    <row r="17768" customFormat="1" ht="11.25"/>
    <row r="17769" customFormat="1" ht="11.25"/>
    <row r="17770" customFormat="1" ht="11.25"/>
    <row r="17771" customFormat="1" ht="11.25"/>
    <row r="17772" customFormat="1" ht="11.25"/>
    <row r="17773" customFormat="1" ht="11.25"/>
    <row r="17774" customFormat="1" ht="11.25"/>
    <row r="17775" customFormat="1" ht="11.25"/>
    <row r="17776" customFormat="1" ht="11.25"/>
    <row r="17777" customFormat="1" ht="11.25"/>
    <row r="17778" customFormat="1" ht="11.25"/>
    <row r="17779" customFormat="1" ht="11.25"/>
    <row r="17780" customFormat="1" ht="11.25"/>
    <row r="17781" customFormat="1" ht="11.25"/>
    <row r="17782" customFormat="1" ht="11.25"/>
    <row r="17783" customFormat="1" ht="11.25"/>
    <row r="17784" customFormat="1" ht="11.25"/>
    <row r="17785" customFormat="1" ht="11.25"/>
    <row r="17786" customFormat="1" ht="11.25"/>
    <row r="17787" customFormat="1" ht="11.25"/>
    <row r="17788" customFormat="1" ht="11.25"/>
    <row r="17789" customFormat="1" ht="11.25"/>
    <row r="17790" customFormat="1" ht="11.25"/>
    <row r="17791" customFormat="1" ht="11.25"/>
    <row r="17792" customFormat="1" ht="11.25"/>
    <row r="17793" customFormat="1" ht="11.25"/>
    <row r="17794" customFormat="1" ht="11.25"/>
    <row r="17795" customFormat="1" ht="11.25"/>
    <row r="17796" customFormat="1" ht="11.25"/>
    <row r="17797" customFormat="1" ht="11.25"/>
    <row r="17798" customFormat="1" ht="11.25"/>
    <row r="17799" customFormat="1" ht="11.25"/>
    <row r="17800" customFormat="1" ht="11.25"/>
    <row r="17801" customFormat="1" ht="11.25"/>
    <row r="17802" customFormat="1" ht="11.25"/>
    <row r="17803" customFormat="1" ht="11.25"/>
    <row r="17804" customFormat="1" ht="11.25"/>
    <row r="17805" customFormat="1" ht="11.25"/>
    <row r="17806" customFormat="1" ht="11.25"/>
    <row r="17807" customFormat="1" ht="11.25"/>
    <row r="17808" customFormat="1" ht="11.25"/>
    <row r="17809" customFormat="1" ht="11.25"/>
    <row r="17810" customFormat="1" ht="11.25"/>
    <row r="17811" customFormat="1" ht="11.25"/>
    <row r="17812" customFormat="1" ht="11.25"/>
    <row r="17813" customFormat="1" ht="11.25"/>
    <row r="17814" customFormat="1" ht="11.25"/>
    <row r="17815" customFormat="1" ht="11.25"/>
    <row r="17816" customFormat="1" ht="11.25"/>
    <row r="17817" customFormat="1" ht="11.25"/>
    <row r="17818" customFormat="1" ht="11.25"/>
    <row r="17819" customFormat="1" ht="11.25"/>
    <row r="17820" customFormat="1" ht="11.25"/>
    <row r="17821" customFormat="1" ht="11.25"/>
    <row r="17822" customFormat="1" ht="11.25"/>
    <row r="17823" customFormat="1" ht="11.25"/>
    <row r="17824" customFormat="1" ht="11.25"/>
    <row r="17825" customFormat="1" ht="11.25"/>
    <row r="17826" customFormat="1" ht="11.25"/>
    <row r="17827" customFormat="1" ht="11.25"/>
    <row r="17828" customFormat="1" ht="11.25"/>
    <row r="17829" customFormat="1" ht="11.25"/>
    <row r="17830" customFormat="1" ht="11.25"/>
    <row r="17831" customFormat="1" ht="11.25"/>
    <row r="17832" customFormat="1" ht="11.25"/>
    <row r="17833" customFormat="1" ht="11.25"/>
    <row r="17834" customFormat="1" ht="11.25"/>
    <row r="17835" customFormat="1" ht="11.25"/>
    <row r="17836" customFormat="1" ht="11.25"/>
    <row r="17837" customFormat="1" ht="11.25"/>
    <row r="17838" customFormat="1" ht="11.25"/>
    <row r="17839" customFormat="1" ht="11.25"/>
    <row r="17840" customFormat="1" ht="11.25"/>
    <row r="17841" customFormat="1" ht="11.25"/>
    <row r="17842" customFormat="1" ht="11.25"/>
    <row r="17843" customFormat="1" ht="11.25"/>
    <row r="17844" customFormat="1" ht="11.25"/>
    <row r="17845" customFormat="1" ht="11.25"/>
    <row r="17846" customFormat="1" ht="11.25"/>
    <row r="17847" customFormat="1" ht="11.25"/>
    <row r="17848" customFormat="1" ht="11.25"/>
    <row r="17849" customFormat="1" ht="11.25"/>
    <row r="17850" customFormat="1" ht="11.25"/>
    <row r="17851" customFormat="1" ht="11.25"/>
    <row r="17852" customFormat="1" ht="11.25"/>
    <row r="17853" customFormat="1" ht="11.25"/>
    <row r="17854" customFormat="1" ht="11.25"/>
    <row r="17855" customFormat="1" ht="11.25"/>
    <row r="17856" customFormat="1" ht="11.25"/>
    <row r="17857" customFormat="1" ht="11.25"/>
    <row r="17858" customFormat="1" ht="11.25"/>
    <row r="17859" customFormat="1" ht="11.25"/>
    <row r="17860" customFormat="1" ht="11.25"/>
    <row r="17861" customFormat="1" ht="11.25"/>
    <row r="17862" customFormat="1" ht="11.25"/>
    <row r="17863" customFormat="1" ht="11.25"/>
    <row r="17864" customFormat="1" ht="11.25"/>
    <row r="17865" customFormat="1" ht="11.25"/>
    <row r="17866" customFormat="1" ht="11.25"/>
    <row r="17867" customFormat="1" ht="11.25"/>
    <row r="17868" customFormat="1" ht="11.25"/>
    <row r="17869" customFormat="1" ht="11.25"/>
    <row r="17870" customFormat="1" ht="11.25"/>
    <row r="17871" customFormat="1" ht="11.25"/>
    <row r="17872" customFormat="1" ht="11.25"/>
    <row r="17873" customFormat="1" ht="11.25"/>
    <row r="17874" customFormat="1" ht="11.25"/>
    <row r="17875" customFormat="1" ht="11.25"/>
    <row r="17876" customFormat="1" ht="11.25"/>
    <row r="17877" customFormat="1" ht="11.25"/>
    <row r="17878" customFormat="1" ht="11.25"/>
    <row r="17879" customFormat="1" ht="11.25"/>
    <row r="17880" customFormat="1" ht="11.25"/>
    <row r="17881" customFormat="1" ht="11.25"/>
    <row r="17882" customFormat="1" ht="11.25"/>
    <row r="17883" customFormat="1" ht="11.25"/>
    <row r="17884" customFormat="1" ht="11.25"/>
    <row r="17885" customFormat="1" ht="11.25"/>
    <row r="17886" customFormat="1" ht="11.25"/>
    <row r="17887" customFormat="1" ht="11.25"/>
    <row r="17888" customFormat="1" ht="11.25"/>
    <row r="17889" customFormat="1" ht="11.25"/>
    <row r="17890" customFormat="1" ht="11.25"/>
    <row r="17891" customFormat="1" ht="11.25"/>
    <row r="17892" customFormat="1" ht="11.25"/>
    <row r="17893" customFormat="1" ht="11.25"/>
    <row r="17894" customFormat="1" ht="11.25"/>
    <row r="17895" customFormat="1" ht="11.25"/>
    <row r="17896" customFormat="1" ht="11.25"/>
    <row r="17897" customFormat="1" ht="11.25"/>
    <row r="17898" customFormat="1" ht="11.25"/>
    <row r="17899" customFormat="1" ht="11.25"/>
    <row r="17900" customFormat="1" ht="11.25"/>
    <row r="17901" customFormat="1" ht="11.25"/>
    <row r="17902" customFormat="1" ht="11.25"/>
    <row r="17903" customFormat="1" ht="11.25"/>
    <row r="17904" customFormat="1" ht="11.25"/>
    <row r="17905" customFormat="1" ht="11.25"/>
    <row r="17906" customFormat="1" ht="11.25"/>
    <row r="17907" customFormat="1" ht="11.25"/>
    <row r="17908" customFormat="1" ht="11.25"/>
    <row r="17909" customFormat="1" ht="11.25"/>
    <row r="17910" customFormat="1" ht="11.25"/>
    <row r="17911" customFormat="1" ht="11.25"/>
    <row r="17912" customFormat="1" ht="11.25"/>
    <row r="17913" customFormat="1" ht="11.25"/>
    <row r="17914" customFormat="1" ht="11.25"/>
    <row r="17915" customFormat="1" ht="11.25"/>
    <row r="17916" customFormat="1" ht="11.25"/>
    <row r="17917" customFormat="1" ht="11.25"/>
    <row r="17918" customFormat="1" ht="11.25"/>
    <row r="17919" customFormat="1" ht="11.25"/>
    <row r="17920" customFormat="1" ht="11.25"/>
    <row r="17921" customFormat="1" ht="11.25"/>
    <row r="17922" customFormat="1" ht="11.25"/>
    <row r="17923" customFormat="1" ht="11.25"/>
    <row r="17924" customFormat="1" ht="11.25"/>
    <row r="17925" customFormat="1" ht="11.25"/>
    <row r="17926" customFormat="1" ht="11.25"/>
    <row r="17927" customFormat="1" ht="11.25"/>
    <row r="17928" customFormat="1" ht="11.25"/>
    <row r="17929" customFormat="1" ht="11.25"/>
    <row r="17930" customFormat="1" ht="11.25"/>
    <row r="17931" customFormat="1" ht="11.25"/>
    <row r="17932" customFormat="1" ht="11.25"/>
    <row r="17933" customFormat="1" ht="11.25"/>
    <row r="17934" customFormat="1" ht="11.25"/>
    <row r="17935" customFormat="1" ht="11.25"/>
    <row r="17936" customFormat="1" ht="11.25"/>
    <row r="17937" customFormat="1" ht="11.25"/>
    <row r="17938" customFormat="1" ht="11.25"/>
    <row r="17939" customFormat="1" ht="11.25"/>
    <row r="17940" customFormat="1" ht="11.25"/>
    <row r="17941" customFormat="1" ht="11.25"/>
    <row r="17942" customFormat="1" ht="11.25"/>
    <row r="17943" customFormat="1" ht="11.25"/>
    <row r="17944" customFormat="1" ht="11.25"/>
    <row r="17945" customFormat="1" ht="11.25"/>
    <row r="17946" customFormat="1" ht="11.25"/>
    <row r="17947" customFormat="1" ht="11.25"/>
    <row r="17948" customFormat="1" ht="11.25"/>
    <row r="17949" customFormat="1" ht="11.25"/>
    <row r="17950" customFormat="1" ht="11.25"/>
    <row r="17951" customFormat="1" ht="11.25"/>
    <row r="17952" customFormat="1" ht="11.25"/>
    <row r="17953" customFormat="1" ht="11.25"/>
    <row r="17954" customFormat="1" ht="11.25"/>
    <row r="17955" customFormat="1" ht="11.25"/>
    <row r="17956" customFormat="1" ht="11.25"/>
    <row r="17957" customFormat="1" ht="11.25"/>
    <row r="17958" customFormat="1" ht="11.25"/>
    <row r="17959" customFormat="1" ht="11.25"/>
    <row r="17960" customFormat="1" ht="11.25"/>
    <row r="17961" customFormat="1" ht="11.25"/>
    <row r="17962" customFormat="1" ht="11.25"/>
    <row r="17963" customFormat="1" ht="11.25"/>
    <row r="17964" customFormat="1" ht="11.25"/>
    <row r="17965" customFormat="1" ht="11.25"/>
    <row r="17966" customFormat="1" ht="11.25"/>
    <row r="17967" customFormat="1" ht="11.25"/>
    <row r="17968" customFormat="1" ht="11.25"/>
    <row r="17969" customFormat="1" ht="11.25"/>
    <row r="17970" customFormat="1" ht="11.25"/>
    <row r="17971" customFormat="1" ht="11.25"/>
    <row r="17972" customFormat="1" ht="11.25"/>
    <row r="17973" customFormat="1" ht="11.25"/>
    <row r="17974" customFormat="1" ht="11.25"/>
    <row r="17975" customFormat="1" ht="11.25"/>
    <row r="17976" customFormat="1" ht="11.25"/>
    <row r="17977" customFormat="1" ht="11.25"/>
    <row r="17978" customFormat="1" ht="11.25"/>
    <row r="17979" customFormat="1" ht="11.25"/>
    <row r="17980" customFormat="1" ht="11.25"/>
    <row r="17981" customFormat="1" ht="11.25"/>
    <row r="17982" customFormat="1" ht="11.25"/>
    <row r="17983" customFormat="1" ht="11.25"/>
    <row r="17984" customFormat="1" ht="11.25"/>
    <row r="17985" customFormat="1" ht="11.25"/>
    <row r="17986" customFormat="1" ht="11.25"/>
    <row r="17987" customFormat="1" ht="11.25"/>
    <row r="17988" customFormat="1" ht="11.25"/>
    <row r="17989" customFormat="1" ht="11.25"/>
    <row r="17990" customFormat="1" ht="11.25"/>
    <row r="17991" customFormat="1" ht="11.25"/>
    <row r="17992" customFormat="1" ht="11.25"/>
    <row r="17993" customFormat="1" ht="11.25"/>
    <row r="17994" customFormat="1" ht="11.25"/>
    <row r="17995" customFormat="1" ht="11.25"/>
    <row r="17996" customFormat="1" ht="11.25"/>
    <row r="17997" customFormat="1" ht="11.25"/>
    <row r="17998" customFormat="1" ht="11.25"/>
    <row r="17999" customFormat="1" ht="11.25"/>
    <row r="18000" customFormat="1" ht="11.25"/>
    <row r="18001" customFormat="1" ht="11.25"/>
    <row r="18002" customFormat="1" ht="11.25"/>
    <row r="18003" customFormat="1" ht="11.25"/>
    <row r="18004" customFormat="1" ht="11.25"/>
    <row r="18005" customFormat="1" ht="11.25"/>
    <row r="18006" customFormat="1" ht="11.25"/>
    <row r="18007" customFormat="1" ht="11.25"/>
    <row r="18008" customFormat="1" ht="11.25"/>
    <row r="18009" customFormat="1" ht="11.25"/>
    <row r="18010" customFormat="1" ht="11.25"/>
    <row r="18011" customFormat="1" ht="11.25"/>
    <row r="18012" customFormat="1" ht="11.25"/>
    <row r="18013" customFormat="1" ht="11.25"/>
    <row r="18014" customFormat="1" ht="11.25"/>
    <row r="18015" customFormat="1" ht="11.25"/>
    <row r="18016" customFormat="1" ht="11.25"/>
    <row r="18017" customFormat="1" ht="11.25"/>
    <row r="18018" customFormat="1" ht="11.25"/>
    <row r="18019" customFormat="1" ht="11.25"/>
    <row r="18020" customFormat="1" ht="11.25"/>
    <row r="18021" customFormat="1" ht="11.25"/>
    <row r="18022" customFormat="1" ht="11.25"/>
    <row r="18023" customFormat="1" ht="11.25"/>
    <row r="18024" customFormat="1" ht="11.25"/>
    <row r="18025" customFormat="1" ht="11.25"/>
    <row r="18026" customFormat="1" ht="11.25"/>
    <row r="18027" customFormat="1" ht="11.25"/>
    <row r="18028" customFormat="1" ht="11.25"/>
    <row r="18029" customFormat="1" ht="11.25"/>
    <row r="18030" customFormat="1" ht="11.25"/>
    <row r="18031" customFormat="1" ht="11.25"/>
    <row r="18032" customFormat="1" ht="11.25"/>
    <row r="18033" customFormat="1" ht="11.25"/>
    <row r="18034" customFormat="1" ht="11.25"/>
    <row r="18035" customFormat="1" ht="11.25"/>
    <row r="18036" customFormat="1" ht="11.25"/>
    <row r="18037" customFormat="1" ht="11.25"/>
    <row r="18038" customFormat="1" ht="11.25"/>
    <row r="18039" customFormat="1" ht="11.25"/>
    <row r="18040" customFormat="1" ht="11.25"/>
    <row r="18041" customFormat="1" ht="11.25"/>
    <row r="18042" customFormat="1" ht="11.25"/>
    <row r="18043" customFormat="1" ht="11.25"/>
    <row r="18044" customFormat="1" ht="11.25"/>
    <row r="18045" customFormat="1" ht="11.25"/>
    <row r="18046" customFormat="1" ht="11.25"/>
    <row r="18047" customFormat="1" ht="11.25"/>
    <row r="18048" customFormat="1" ht="11.25"/>
    <row r="18049" customFormat="1" ht="11.25"/>
    <row r="18050" customFormat="1" ht="11.25"/>
    <row r="18051" customFormat="1" ht="11.25"/>
    <row r="18052" customFormat="1" ht="11.25"/>
    <row r="18053" customFormat="1" ht="11.25"/>
    <row r="18054" customFormat="1" ht="11.25"/>
    <row r="18055" customFormat="1" ht="11.25"/>
    <row r="18056" customFormat="1" ht="11.25"/>
    <row r="18057" customFormat="1" ht="11.25"/>
    <row r="18058" customFormat="1" ht="11.25"/>
    <row r="18059" customFormat="1" ht="11.25"/>
    <row r="18060" customFormat="1" ht="11.25"/>
    <row r="18061" customFormat="1" ht="11.25"/>
    <row r="18062" customFormat="1" ht="11.25"/>
    <row r="18063" customFormat="1" ht="11.25"/>
    <row r="18064" customFormat="1" ht="11.25"/>
    <row r="18065" customFormat="1" ht="11.25"/>
    <row r="18066" customFormat="1" ht="11.25"/>
    <row r="18067" customFormat="1" ht="11.25"/>
    <row r="18068" customFormat="1" ht="11.25"/>
    <row r="18069" customFormat="1" ht="11.25"/>
    <row r="18070" customFormat="1" ht="11.25"/>
    <row r="18071" customFormat="1" ht="11.25"/>
    <row r="18072" customFormat="1" ht="11.25"/>
    <row r="18073" customFormat="1" ht="11.25"/>
    <row r="18074" customFormat="1" ht="11.25"/>
    <row r="18075" customFormat="1" ht="11.25"/>
    <row r="18076" customFormat="1" ht="11.25"/>
    <row r="18077" customFormat="1" ht="11.25"/>
    <row r="18078" customFormat="1" ht="11.25"/>
    <row r="18079" customFormat="1" ht="11.25"/>
    <row r="18080" customFormat="1" ht="11.25"/>
    <row r="18081" customFormat="1" ht="11.25"/>
    <row r="18082" customFormat="1" ht="11.25"/>
    <row r="18083" customFormat="1" ht="11.25"/>
    <row r="18084" customFormat="1" ht="11.25"/>
    <row r="18085" customFormat="1" ht="11.25"/>
    <row r="18086" customFormat="1" ht="11.25"/>
    <row r="18087" customFormat="1" ht="11.25"/>
    <row r="18088" customFormat="1" ht="11.25"/>
    <row r="18089" customFormat="1" ht="11.25"/>
    <row r="18090" customFormat="1" ht="11.25"/>
    <row r="18091" customFormat="1" ht="11.25"/>
    <row r="18092" customFormat="1" ht="11.25"/>
    <row r="18093" customFormat="1" ht="11.25"/>
    <row r="18094" customFormat="1" ht="11.25"/>
    <row r="18095" customFormat="1" ht="11.25"/>
    <row r="18096" customFormat="1" ht="11.25"/>
    <row r="18097" customFormat="1" ht="11.25"/>
    <row r="18098" customFormat="1" ht="11.25"/>
    <row r="18099" customFormat="1" ht="11.25"/>
    <row r="18100" customFormat="1" ht="11.25"/>
    <row r="18101" customFormat="1" ht="11.25"/>
    <row r="18102" customFormat="1" ht="11.25"/>
    <row r="18103" customFormat="1" ht="11.25"/>
    <row r="18104" customFormat="1" ht="11.25"/>
    <row r="18105" customFormat="1" ht="11.25"/>
    <row r="18106" customFormat="1" ht="11.25"/>
    <row r="18107" customFormat="1" ht="11.25"/>
    <row r="18108" customFormat="1" ht="11.25"/>
    <row r="18109" customFormat="1" ht="11.25"/>
    <row r="18110" customFormat="1" ht="11.25"/>
    <row r="18111" customFormat="1" ht="11.25"/>
    <row r="18112" customFormat="1" ht="11.25"/>
    <row r="18113" customFormat="1" ht="11.25"/>
    <row r="18114" customFormat="1" ht="11.25"/>
    <row r="18115" customFormat="1" ht="11.25"/>
    <row r="18116" customFormat="1" ht="11.25"/>
    <row r="18117" customFormat="1" ht="11.25"/>
    <row r="18118" customFormat="1" ht="11.25"/>
    <row r="18119" customFormat="1" ht="11.25"/>
    <row r="18120" customFormat="1" ht="11.25"/>
    <row r="18121" customFormat="1" ht="11.25"/>
    <row r="18122" customFormat="1" ht="11.25"/>
    <row r="18123" customFormat="1" ht="11.25"/>
    <row r="18124" customFormat="1" ht="11.25"/>
    <row r="18125" customFormat="1" ht="11.25"/>
    <row r="18126" customFormat="1" ht="11.25"/>
    <row r="18127" customFormat="1" ht="11.25"/>
    <row r="18128" customFormat="1" ht="11.25"/>
    <row r="18129" customFormat="1" ht="11.25"/>
    <row r="18130" customFormat="1" ht="11.25"/>
    <row r="18131" customFormat="1" ht="11.25"/>
    <row r="18132" customFormat="1" ht="11.25"/>
    <row r="18133" customFormat="1" ht="11.25"/>
    <row r="18134" customFormat="1" ht="11.25"/>
    <row r="18135" customFormat="1" ht="11.25"/>
    <row r="18136" customFormat="1" ht="11.25"/>
    <row r="18137" customFormat="1" ht="11.25"/>
    <row r="18138" customFormat="1" ht="11.25"/>
    <row r="18139" customFormat="1" ht="11.25"/>
    <row r="18140" customFormat="1" ht="11.25"/>
    <row r="18141" customFormat="1" ht="11.25"/>
    <row r="18142" customFormat="1" ht="11.25"/>
    <row r="18143" customFormat="1" ht="11.25"/>
    <row r="18144" customFormat="1" ht="11.25"/>
    <row r="18145" customFormat="1" ht="11.25"/>
    <row r="18146" customFormat="1" ht="11.25"/>
    <row r="18147" customFormat="1" ht="11.25"/>
    <row r="18148" customFormat="1" ht="11.25"/>
    <row r="18149" customFormat="1" ht="11.25"/>
    <row r="18150" customFormat="1" ht="11.25"/>
    <row r="18151" customFormat="1" ht="11.25"/>
    <row r="18152" customFormat="1" ht="11.25"/>
    <row r="18153" customFormat="1" ht="11.25"/>
    <row r="18154" customFormat="1" ht="11.25"/>
    <row r="18155" customFormat="1" ht="11.25"/>
    <row r="18156" customFormat="1" ht="11.25"/>
    <row r="18157" customFormat="1" ht="11.25"/>
    <row r="18158" customFormat="1" ht="11.25"/>
    <row r="18159" customFormat="1" ht="11.25"/>
    <row r="18160" customFormat="1" ht="11.25"/>
    <row r="18161" customFormat="1" ht="11.25"/>
    <row r="18162" customFormat="1" ht="11.25"/>
    <row r="18163" customFormat="1" ht="11.25"/>
    <row r="18164" customFormat="1" ht="11.25"/>
    <row r="18165" customFormat="1" ht="11.25"/>
    <row r="18166" customFormat="1" ht="11.25"/>
    <row r="18167" customFormat="1" ht="11.25"/>
    <row r="18168" customFormat="1" ht="11.25"/>
    <row r="18169" customFormat="1" ht="11.25"/>
    <row r="18170" customFormat="1" ht="11.25"/>
    <row r="18171" customFormat="1" ht="11.25"/>
    <row r="18172" customFormat="1" ht="11.25"/>
    <row r="18173" customFormat="1" ht="11.25"/>
    <row r="18174" customFormat="1" ht="11.25"/>
    <row r="18175" customFormat="1" ht="11.25"/>
    <row r="18176" customFormat="1" ht="11.25"/>
    <row r="18177" customFormat="1" ht="11.25"/>
    <row r="18178" customFormat="1" ht="11.25"/>
    <row r="18179" customFormat="1" ht="11.25"/>
    <row r="18180" customFormat="1" ht="11.25"/>
    <row r="18181" customFormat="1" ht="11.25"/>
    <row r="18182" customFormat="1" ht="11.25"/>
    <row r="18183" customFormat="1" ht="11.25"/>
    <row r="18184" customFormat="1" ht="11.25"/>
    <row r="18185" customFormat="1" ht="11.25"/>
    <row r="18186" customFormat="1" ht="11.25"/>
    <row r="18187" customFormat="1" ht="11.25"/>
    <row r="18188" customFormat="1" ht="11.25"/>
    <row r="18189" customFormat="1" ht="11.25"/>
    <row r="18190" customFormat="1" ht="11.25"/>
    <row r="18191" customFormat="1" ht="11.25"/>
    <row r="18192" customFormat="1" ht="11.25"/>
    <row r="18193" customFormat="1" ht="11.25"/>
    <row r="18194" customFormat="1" ht="11.25"/>
    <row r="18195" customFormat="1" ht="11.25"/>
    <row r="18196" customFormat="1" ht="11.25"/>
    <row r="18197" customFormat="1" ht="11.25"/>
    <row r="18198" customFormat="1" ht="11.25"/>
    <row r="18199" customFormat="1" ht="11.25"/>
    <row r="18200" customFormat="1" ht="11.25"/>
    <row r="18201" customFormat="1" ht="11.25"/>
    <row r="18202" customFormat="1" ht="11.25"/>
    <row r="18203" customFormat="1" ht="11.25"/>
    <row r="18204" customFormat="1" ht="11.25"/>
    <row r="18205" customFormat="1" ht="11.25"/>
    <row r="18206" customFormat="1" ht="11.25"/>
    <row r="18207" customFormat="1" ht="11.25"/>
    <row r="18208" customFormat="1" ht="11.25"/>
    <row r="18209" customFormat="1" ht="11.25"/>
    <row r="18210" customFormat="1" ht="11.25"/>
    <row r="18211" customFormat="1" ht="11.25"/>
    <row r="18212" customFormat="1" ht="11.25"/>
    <row r="18213" customFormat="1" ht="11.25"/>
    <row r="18214" customFormat="1" ht="11.25"/>
    <row r="18215" customFormat="1" ht="11.25"/>
    <row r="18216" customFormat="1" ht="11.25"/>
    <row r="18217" customFormat="1" ht="11.25"/>
    <row r="18218" customFormat="1" ht="11.25"/>
    <row r="18219" customFormat="1" ht="11.25"/>
    <row r="18220" customFormat="1" ht="11.25"/>
    <row r="18221" customFormat="1" ht="11.25"/>
    <row r="18222" customFormat="1" ht="11.25"/>
    <row r="18223" customFormat="1" ht="11.25"/>
    <row r="18224" customFormat="1" ht="11.25"/>
    <row r="18225" customFormat="1" ht="11.25"/>
    <row r="18226" customFormat="1" ht="11.25"/>
    <row r="18227" customFormat="1" ht="11.25"/>
    <row r="18228" customFormat="1" ht="11.25"/>
    <row r="18229" customFormat="1" ht="11.25"/>
    <row r="18230" customFormat="1" ht="11.25"/>
    <row r="18231" customFormat="1" ht="11.25"/>
    <row r="18232" customFormat="1" ht="11.25"/>
    <row r="18233" customFormat="1" ht="11.25"/>
    <row r="18234" customFormat="1" ht="11.25"/>
    <row r="18235" customFormat="1" ht="11.25"/>
    <row r="18236" customFormat="1" ht="11.25"/>
    <row r="18237" customFormat="1" ht="11.25"/>
    <row r="18238" customFormat="1" ht="11.25"/>
    <row r="18239" customFormat="1" ht="11.25"/>
    <row r="18240" customFormat="1" ht="11.25"/>
    <row r="18241" customFormat="1" ht="11.25"/>
    <row r="18242" customFormat="1" ht="11.25"/>
    <row r="18243" customFormat="1" ht="11.25"/>
    <row r="18244" customFormat="1" ht="11.25"/>
    <row r="18245" customFormat="1" ht="11.25"/>
    <row r="18246" customFormat="1" ht="11.25"/>
    <row r="18247" customFormat="1" ht="11.25"/>
    <row r="18248" customFormat="1" ht="11.25"/>
    <row r="18249" customFormat="1" ht="11.25"/>
    <row r="18250" customFormat="1" ht="11.25"/>
    <row r="18251" customFormat="1" ht="11.25"/>
    <row r="18252" customFormat="1" ht="11.25"/>
    <row r="18253" customFormat="1" ht="11.25"/>
    <row r="18254" customFormat="1" ht="11.25"/>
    <row r="18255" customFormat="1" ht="11.25"/>
    <row r="18256" customFormat="1" ht="11.25"/>
    <row r="18257" customFormat="1" ht="11.25"/>
    <row r="18258" customFormat="1" ht="11.25"/>
    <row r="18259" customFormat="1" ht="11.25"/>
    <row r="18260" customFormat="1" ht="11.25"/>
    <row r="18261" customFormat="1" ht="11.25"/>
    <row r="18262" customFormat="1" ht="11.25"/>
    <row r="18263" customFormat="1" ht="11.25"/>
    <row r="18264" customFormat="1" ht="11.25"/>
    <row r="18265" customFormat="1" ht="11.25"/>
    <row r="18266" customFormat="1" ht="11.25"/>
    <row r="18267" customFormat="1" ht="11.25"/>
    <row r="18268" customFormat="1" ht="11.25"/>
    <row r="18269" customFormat="1" ht="11.25"/>
    <row r="18270" customFormat="1" ht="11.25"/>
    <row r="18271" customFormat="1" ht="11.25"/>
    <row r="18272" customFormat="1" ht="11.25"/>
    <row r="18273" customFormat="1" ht="11.25"/>
    <row r="18274" customFormat="1" ht="11.25"/>
    <row r="18275" customFormat="1" ht="11.25"/>
    <row r="18276" customFormat="1" ht="11.25"/>
    <row r="18277" customFormat="1" ht="11.25"/>
    <row r="18278" customFormat="1" ht="11.25"/>
    <row r="18279" customFormat="1" ht="11.25"/>
    <row r="18280" customFormat="1" ht="11.25"/>
    <row r="18281" customFormat="1" ht="11.25"/>
    <row r="18282" customFormat="1" ht="11.25"/>
    <row r="18283" customFormat="1" ht="11.25"/>
    <row r="18284" customFormat="1" ht="11.25"/>
    <row r="18285" customFormat="1" ht="11.25"/>
    <row r="18286" customFormat="1" ht="11.25"/>
    <row r="18287" customFormat="1" ht="11.25"/>
    <row r="18288" customFormat="1" ht="11.25"/>
    <row r="18289" customFormat="1" ht="11.25"/>
    <row r="18290" customFormat="1" ht="11.25"/>
    <row r="18291" customFormat="1" ht="11.25"/>
    <row r="18292" customFormat="1" ht="11.25"/>
    <row r="18293" customFormat="1" ht="11.25"/>
    <row r="18294" customFormat="1" ht="11.25"/>
    <row r="18295" customFormat="1" ht="11.25"/>
    <row r="18296" customFormat="1" ht="11.25"/>
    <row r="18297" customFormat="1" ht="11.25"/>
    <row r="18298" customFormat="1" ht="11.25"/>
    <row r="18299" customFormat="1" ht="11.25"/>
    <row r="18300" customFormat="1" ht="11.25"/>
    <row r="18301" customFormat="1" ht="11.25"/>
    <row r="18302" customFormat="1" ht="11.25"/>
    <row r="18303" customFormat="1" ht="11.25"/>
    <row r="18304" customFormat="1" ht="11.25"/>
    <row r="18305" customFormat="1" ht="11.25"/>
    <row r="18306" customFormat="1" ht="11.25"/>
    <row r="18307" customFormat="1" ht="11.25"/>
    <row r="18308" customFormat="1" ht="11.25"/>
    <row r="18309" customFormat="1" ht="11.25"/>
    <row r="18310" customFormat="1" ht="11.25"/>
    <row r="18311" customFormat="1" ht="11.25"/>
    <row r="18312" customFormat="1" ht="11.25"/>
    <row r="18313" customFormat="1" ht="11.25"/>
    <row r="18314" customFormat="1" ht="11.25"/>
    <row r="18315" customFormat="1" ht="11.25"/>
    <row r="18316" customFormat="1" ht="11.25"/>
    <row r="18317" customFormat="1" ht="11.25"/>
    <row r="18318" customFormat="1" ht="11.25"/>
    <row r="18319" customFormat="1" ht="11.25"/>
    <row r="18320" customFormat="1" ht="11.25"/>
    <row r="18321" customFormat="1" ht="11.25"/>
    <row r="18322" customFormat="1" ht="11.25"/>
    <row r="18323" customFormat="1" ht="11.25"/>
    <row r="18324" customFormat="1" ht="11.25"/>
    <row r="18325" customFormat="1" ht="11.25"/>
    <row r="18326" customFormat="1" ht="11.25"/>
    <row r="18327" customFormat="1" ht="11.25"/>
    <row r="18328" customFormat="1" ht="11.25"/>
    <row r="18329" customFormat="1" ht="11.25"/>
    <row r="18330" customFormat="1" ht="11.25"/>
    <row r="18331" customFormat="1" ht="11.25"/>
    <row r="18332" customFormat="1" ht="11.25"/>
    <row r="18333" customFormat="1" ht="11.25"/>
    <row r="18334" customFormat="1" ht="11.25"/>
    <row r="18335" customFormat="1" ht="11.25"/>
    <row r="18336" customFormat="1" ht="11.25"/>
    <row r="18337" customFormat="1" ht="11.25"/>
    <row r="18338" customFormat="1" ht="11.25"/>
    <row r="18339" customFormat="1" ht="11.25"/>
    <row r="18340" customFormat="1" ht="11.25"/>
    <row r="18341" customFormat="1" ht="11.25"/>
    <row r="18342" customFormat="1" ht="11.25"/>
    <row r="18343" customFormat="1" ht="11.25"/>
    <row r="18344" customFormat="1" ht="11.25"/>
    <row r="18345" customFormat="1" ht="11.25"/>
    <row r="18346" customFormat="1" ht="11.25"/>
    <row r="18347" customFormat="1" ht="11.25"/>
    <row r="18348" customFormat="1" ht="11.25"/>
    <row r="18349" customFormat="1" ht="11.25"/>
    <row r="18350" customFormat="1" ht="11.25"/>
    <row r="18351" customFormat="1" ht="11.25"/>
    <row r="18352" customFormat="1" ht="11.25"/>
    <row r="18353" customFormat="1" ht="11.25"/>
    <row r="18354" customFormat="1" ht="11.25"/>
    <row r="18355" customFormat="1" ht="11.25"/>
    <row r="18356" customFormat="1" ht="11.25"/>
    <row r="18357" customFormat="1" ht="11.25"/>
    <row r="18358" customFormat="1" ht="11.25"/>
    <row r="18359" customFormat="1" ht="11.25"/>
    <row r="18360" customFormat="1" ht="11.25"/>
    <row r="18361" customFormat="1" ht="11.25"/>
    <row r="18362" customFormat="1" ht="11.25"/>
    <row r="18363" customFormat="1" ht="11.25"/>
    <row r="18364" customFormat="1" ht="11.25"/>
    <row r="18365" customFormat="1" ht="11.25"/>
    <row r="18366" customFormat="1" ht="11.25"/>
    <row r="18367" customFormat="1" ht="11.25"/>
    <row r="18368" customFormat="1" ht="11.25"/>
    <row r="18369" customFormat="1" ht="11.25"/>
    <row r="18370" customFormat="1" ht="11.25"/>
    <row r="18371" customFormat="1" ht="11.25"/>
    <row r="18372" customFormat="1" ht="11.25"/>
    <row r="18373" customFormat="1" ht="11.25"/>
    <row r="18374" customFormat="1" ht="11.25"/>
    <row r="18375" customFormat="1" ht="11.25"/>
    <row r="18376" customFormat="1" ht="11.25"/>
    <row r="18377" customFormat="1" ht="11.25"/>
    <row r="18378" customFormat="1" ht="11.25"/>
    <row r="18379" customFormat="1" ht="11.25"/>
    <row r="18380" customFormat="1" ht="11.25"/>
    <row r="18381" customFormat="1" ht="11.25"/>
    <row r="18382" customFormat="1" ht="11.25"/>
    <row r="18383" customFormat="1" ht="11.25"/>
    <row r="18384" customFormat="1" ht="11.25"/>
    <row r="18385" customFormat="1" ht="11.25"/>
    <row r="18386" customFormat="1" ht="11.25"/>
    <row r="18387" customFormat="1" ht="11.25"/>
    <row r="18388" customFormat="1" ht="11.25"/>
    <row r="18389" customFormat="1" ht="11.25"/>
    <row r="18390" customFormat="1" ht="11.25"/>
    <row r="18391" customFormat="1" ht="11.25"/>
    <row r="18392" customFormat="1" ht="11.25"/>
    <row r="18393" customFormat="1" ht="11.25"/>
    <row r="18394" customFormat="1" ht="11.25"/>
    <row r="18395" customFormat="1" ht="11.25"/>
    <row r="18396" customFormat="1" ht="11.25"/>
    <row r="18397" customFormat="1" ht="11.25"/>
    <row r="18398" customFormat="1" ht="11.25"/>
    <row r="18399" customFormat="1" ht="11.25"/>
    <row r="18400" customFormat="1" ht="11.25"/>
    <row r="18401" customFormat="1" ht="11.25"/>
    <row r="18402" customFormat="1" ht="11.25"/>
    <row r="18403" customFormat="1" ht="11.25"/>
    <row r="18404" customFormat="1" ht="11.25"/>
    <row r="18405" customFormat="1" ht="11.25"/>
    <row r="18406" customFormat="1" ht="11.25"/>
    <row r="18407" customFormat="1" ht="11.25"/>
    <row r="18408" customFormat="1" ht="11.25"/>
    <row r="18409" customFormat="1" ht="11.25"/>
    <row r="18410" customFormat="1" ht="11.25"/>
    <row r="18411" customFormat="1" ht="11.25"/>
    <row r="18412" customFormat="1" ht="11.25"/>
    <row r="18413" customFormat="1" ht="11.25"/>
    <row r="18414" customFormat="1" ht="11.25"/>
    <row r="18415" customFormat="1" ht="11.25"/>
    <row r="18416" customFormat="1" ht="11.25"/>
    <row r="18417" customFormat="1" ht="11.25"/>
    <row r="18418" customFormat="1" ht="11.25"/>
    <row r="18419" customFormat="1" ht="11.25"/>
    <row r="18420" customFormat="1" ht="11.25"/>
    <row r="18421" customFormat="1" ht="11.25"/>
    <row r="18422" customFormat="1" ht="11.25"/>
    <row r="18423" customFormat="1" ht="11.25"/>
    <row r="18424" customFormat="1" ht="11.25"/>
    <row r="18425" customFormat="1" ht="11.25"/>
    <row r="18426" customFormat="1" ht="11.25"/>
    <row r="18427" customFormat="1" ht="11.25"/>
    <row r="18428" customFormat="1" ht="11.25"/>
    <row r="18429" customFormat="1" ht="11.25"/>
    <row r="18430" customFormat="1" ht="11.25"/>
    <row r="18431" customFormat="1" ht="11.25"/>
    <row r="18432" customFormat="1" ht="11.25"/>
    <row r="18433" customFormat="1" ht="11.25"/>
    <row r="18434" customFormat="1" ht="11.25"/>
    <row r="18435" customFormat="1" ht="11.25"/>
    <row r="18436" customFormat="1" ht="11.25"/>
    <row r="18437" customFormat="1" ht="11.25"/>
    <row r="18438" customFormat="1" ht="11.25"/>
    <row r="18439" customFormat="1" ht="11.25"/>
    <row r="18440" customFormat="1" ht="11.25"/>
    <row r="18441" customFormat="1" ht="11.25"/>
    <row r="18442" customFormat="1" ht="11.25"/>
    <row r="18443" customFormat="1" ht="11.25"/>
    <row r="18444" customFormat="1" ht="11.25"/>
    <row r="18445" customFormat="1" ht="11.25"/>
    <row r="18446" customFormat="1" ht="11.25"/>
    <row r="18447" customFormat="1" ht="11.25"/>
    <row r="18448" customFormat="1" ht="11.25"/>
    <row r="18449" customFormat="1" ht="11.25"/>
    <row r="18450" customFormat="1" ht="11.25"/>
    <row r="18451" customFormat="1" ht="11.25"/>
    <row r="18452" customFormat="1" ht="11.25"/>
    <row r="18453" customFormat="1" ht="11.25"/>
    <row r="18454" customFormat="1" ht="11.25"/>
    <row r="18455" customFormat="1" ht="11.25"/>
    <row r="18456" customFormat="1" ht="11.25"/>
    <row r="18457" customFormat="1" ht="11.25"/>
    <row r="18458" customFormat="1" ht="11.25"/>
    <row r="18459" customFormat="1" ht="11.25"/>
    <row r="18460" customFormat="1" ht="11.25"/>
    <row r="18461" customFormat="1" ht="11.25"/>
    <row r="18462" customFormat="1" ht="11.25"/>
    <row r="18463" customFormat="1" ht="11.25"/>
    <row r="18464" customFormat="1" ht="11.25"/>
    <row r="18465" customFormat="1" ht="11.25"/>
    <row r="18466" customFormat="1" ht="11.25"/>
    <row r="18467" customFormat="1" ht="11.25"/>
    <row r="18468" customFormat="1" ht="11.25"/>
    <row r="18469" customFormat="1" ht="11.25"/>
    <row r="18470" customFormat="1" ht="11.25"/>
    <row r="18471" customFormat="1" ht="11.25"/>
    <row r="18472" customFormat="1" ht="11.25"/>
    <row r="18473" customFormat="1" ht="11.25"/>
    <row r="18474" customFormat="1" ht="11.25"/>
    <row r="18475" customFormat="1" ht="11.25"/>
    <row r="18476" customFormat="1" ht="11.25"/>
    <row r="18477" customFormat="1" ht="11.25"/>
    <row r="18478" customFormat="1" ht="11.25"/>
    <row r="18479" customFormat="1" ht="11.25"/>
    <row r="18480" customFormat="1" ht="11.25"/>
    <row r="18481" customFormat="1" ht="11.25"/>
    <row r="18482" customFormat="1" ht="11.25"/>
    <row r="18483" customFormat="1" ht="11.25"/>
    <row r="18484" customFormat="1" ht="11.25"/>
    <row r="18485" customFormat="1" ht="11.25"/>
    <row r="18486" customFormat="1" ht="11.25"/>
    <row r="18487" customFormat="1" ht="11.25"/>
    <row r="18488" customFormat="1" ht="11.25"/>
    <row r="18489" customFormat="1" ht="11.25"/>
    <row r="18490" customFormat="1" ht="11.25"/>
    <row r="18491" customFormat="1" ht="11.25"/>
    <row r="18492" customFormat="1" ht="11.25"/>
    <row r="18493" customFormat="1" ht="11.25"/>
    <row r="18494" customFormat="1" ht="11.25"/>
    <row r="18495" customFormat="1" ht="11.25"/>
    <row r="18496" customFormat="1" ht="11.25"/>
    <row r="18497" customFormat="1" ht="11.25"/>
    <row r="18498" customFormat="1" ht="11.25"/>
    <row r="18499" customFormat="1" ht="11.25"/>
    <row r="18500" customFormat="1" ht="11.25"/>
    <row r="18501" customFormat="1" ht="11.25"/>
    <row r="18502" customFormat="1" ht="11.25"/>
    <row r="18503" customFormat="1" ht="11.25"/>
    <row r="18504" customFormat="1" ht="11.25"/>
    <row r="18505" customFormat="1" ht="11.25"/>
    <row r="18506" customFormat="1" ht="11.25"/>
    <row r="18507" customFormat="1" ht="11.25"/>
    <row r="18508" customFormat="1" ht="11.25"/>
    <row r="18509" customFormat="1" ht="11.25"/>
    <row r="18510" customFormat="1" ht="11.25"/>
    <row r="18511" customFormat="1" ht="11.25"/>
    <row r="18512" customFormat="1" ht="11.25"/>
    <row r="18513" customFormat="1" ht="11.25"/>
    <row r="18514" customFormat="1" ht="11.25"/>
    <row r="18515" customFormat="1" ht="11.25"/>
    <row r="18516" customFormat="1" ht="11.25"/>
    <row r="18517" customFormat="1" ht="11.25"/>
    <row r="18518" customFormat="1" ht="11.25"/>
    <row r="18519" customFormat="1" ht="11.25"/>
    <row r="18520" customFormat="1" ht="11.25"/>
    <row r="18521" customFormat="1" ht="11.25"/>
    <row r="18522" customFormat="1" ht="11.25"/>
    <row r="18523" customFormat="1" ht="11.25"/>
    <row r="18524" customFormat="1" ht="11.25"/>
    <row r="18525" customFormat="1" ht="11.25"/>
    <row r="18526" customFormat="1" ht="11.25"/>
    <row r="18527" customFormat="1" ht="11.25"/>
    <row r="18528" customFormat="1" ht="11.25"/>
    <row r="18529" customFormat="1" ht="11.25"/>
    <row r="18530" customFormat="1" ht="11.25"/>
    <row r="18531" customFormat="1" ht="11.25"/>
    <row r="18532" customFormat="1" ht="11.25"/>
    <row r="18533" customFormat="1" ht="11.25"/>
    <row r="18534" customFormat="1" ht="11.25"/>
    <row r="18535" customFormat="1" ht="11.25"/>
    <row r="18536" customFormat="1" ht="11.25"/>
    <row r="18537" customFormat="1" ht="11.25"/>
    <row r="18538" customFormat="1" ht="11.25"/>
    <row r="18539" customFormat="1" ht="11.25"/>
    <row r="18540" customFormat="1" ht="11.25"/>
    <row r="18541" customFormat="1" ht="11.25"/>
    <row r="18542" customFormat="1" ht="11.25"/>
    <row r="18543" customFormat="1" ht="11.25"/>
    <row r="18544" customFormat="1" ht="11.25"/>
    <row r="18545" customFormat="1" ht="11.25"/>
    <row r="18546" customFormat="1" ht="11.25"/>
    <row r="18547" customFormat="1" ht="11.25"/>
    <row r="18548" customFormat="1" ht="11.25"/>
    <row r="18549" customFormat="1" ht="11.25"/>
    <row r="18550" customFormat="1" ht="11.25"/>
    <row r="18551" customFormat="1" ht="11.25"/>
    <row r="18552" customFormat="1" ht="11.25"/>
    <row r="18553" customFormat="1" ht="11.25"/>
    <row r="18554" customFormat="1" ht="11.25"/>
    <row r="18555" customFormat="1" ht="11.25"/>
    <row r="18556" customFormat="1" ht="11.25"/>
    <row r="18557" customFormat="1" ht="11.25"/>
    <row r="18558" customFormat="1" ht="11.25"/>
    <row r="18559" customFormat="1" ht="11.25"/>
    <row r="18560" customFormat="1" ht="11.25"/>
    <row r="18561" customFormat="1" ht="11.25"/>
    <row r="18562" customFormat="1" ht="11.25"/>
    <row r="18563" customFormat="1" ht="11.25"/>
    <row r="18564" customFormat="1" ht="11.25"/>
    <row r="18565" customFormat="1" ht="11.25"/>
    <row r="18566" customFormat="1" ht="11.25"/>
    <row r="18567" customFormat="1" ht="11.25"/>
    <row r="18568" customFormat="1" ht="11.25"/>
    <row r="18569" customFormat="1" ht="11.25"/>
    <row r="18570" customFormat="1" ht="11.25"/>
    <row r="18571" customFormat="1" ht="11.25"/>
    <row r="18572" customFormat="1" ht="11.25"/>
    <row r="18573" customFormat="1" ht="11.25"/>
    <row r="18574" customFormat="1" ht="11.25"/>
    <row r="18575" customFormat="1" ht="11.25"/>
    <row r="18576" customFormat="1" ht="11.25"/>
    <row r="18577" customFormat="1" ht="11.25"/>
    <row r="18578" customFormat="1" ht="11.25"/>
    <row r="18579" customFormat="1" ht="11.25"/>
    <row r="18580" customFormat="1" ht="11.25"/>
    <row r="18581" customFormat="1" ht="11.25"/>
    <row r="18582" customFormat="1" ht="11.25"/>
    <row r="18583" customFormat="1" ht="11.25"/>
    <row r="18584" customFormat="1" ht="11.25"/>
    <row r="18585" customFormat="1" ht="11.25"/>
    <row r="18586" customFormat="1" ht="11.25"/>
    <row r="18587" customFormat="1" ht="11.25"/>
    <row r="18588" customFormat="1" ht="11.25"/>
    <row r="18589" customFormat="1" ht="11.25"/>
    <row r="18590" customFormat="1" ht="11.25"/>
    <row r="18591" customFormat="1" ht="11.25"/>
    <row r="18592" customFormat="1" ht="11.25"/>
    <row r="18593" customFormat="1" ht="11.25"/>
    <row r="18594" customFormat="1" ht="11.25"/>
    <row r="18595" customFormat="1" ht="11.25"/>
    <row r="18596" customFormat="1" ht="11.25"/>
    <row r="18597" customFormat="1" ht="11.25"/>
    <row r="18598" customFormat="1" ht="11.25"/>
    <row r="18599" customFormat="1" ht="11.25"/>
    <row r="18600" customFormat="1" ht="11.25"/>
    <row r="18601" customFormat="1" ht="11.25"/>
    <row r="18602" customFormat="1" ht="11.25"/>
    <row r="18603" customFormat="1" ht="11.25"/>
    <row r="18604" customFormat="1" ht="11.25"/>
    <row r="18605" customFormat="1" ht="11.25"/>
    <row r="18606" customFormat="1" ht="11.25"/>
    <row r="18607" customFormat="1" ht="11.25"/>
    <row r="18608" customFormat="1" ht="11.25"/>
    <row r="18609" customFormat="1" ht="11.25"/>
    <row r="18610" customFormat="1" ht="11.25"/>
    <row r="18611" customFormat="1" ht="11.25"/>
    <row r="18612" customFormat="1" ht="11.25"/>
    <row r="18613" customFormat="1" ht="11.25"/>
    <row r="18614" customFormat="1" ht="11.25"/>
    <row r="18615" customFormat="1" ht="11.25"/>
    <row r="18616" customFormat="1" ht="11.25"/>
    <row r="18617" customFormat="1" ht="11.25"/>
    <row r="18618" customFormat="1" ht="11.25"/>
    <row r="18619" customFormat="1" ht="11.25"/>
    <row r="18620" customFormat="1" ht="11.25"/>
    <row r="18621" customFormat="1" ht="11.25"/>
    <row r="18622" customFormat="1" ht="11.25"/>
    <row r="18623" customFormat="1" ht="11.25"/>
    <row r="18624" customFormat="1" ht="11.25"/>
    <row r="18625" customFormat="1" ht="11.25"/>
    <row r="18626" customFormat="1" ht="11.25"/>
    <row r="18627" customFormat="1" ht="11.25"/>
    <row r="18628" customFormat="1" ht="11.25"/>
    <row r="18629" customFormat="1" ht="11.25"/>
    <row r="18630" customFormat="1" ht="11.25"/>
    <row r="18631" customFormat="1" ht="11.25"/>
    <row r="18632" customFormat="1" ht="11.25"/>
    <row r="18633" customFormat="1" ht="11.25"/>
    <row r="18634" customFormat="1" ht="11.25"/>
    <row r="18635" customFormat="1" ht="11.25"/>
    <row r="18636" customFormat="1" ht="11.25"/>
    <row r="18637" customFormat="1" ht="11.25"/>
    <row r="18638" customFormat="1" ht="11.25"/>
    <row r="18639" customFormat="1" ht="11.25"/>
    <row r="18640" customFormat="1" ht="11.25"/>
    <row r="18641" customFormat="1" ht="11.25"/>
    <row r="18642" customFormat="1" ht="11.25"/>
    <row r="18643" customFormat="1" ht="11.25"/>
    <row r="18644" customFormat="1" ht="11.25"/>
    <row r="18645" customFormat="1" ht="11.25"/>
    <row r="18646" customFormat="1" ht="11.25"/>
    <row r="18647" customFormat="1" ht="11.25"/>
    <row r="18648" customFormat="1" ht="11.25"/>
    <row r="18649" customFormat="1" ht="11.25"/>
    <row r="18650" customFormat="1" ht="11.25"/>
    <row r="18651" customFormat="1" ht="11.25"/>
    <row r="18652" customFormat="1" ht="11.25"/>
    <row r="18653" customFormat="1" ht="11.25"/>
    <row r="18654" customFormat="1" ht="11.25"/>
    <row r="18655" customFormat="1" ht="11.25"/>
    <row r="18656" customFormat="1" ht="11.25"/>
    <row r="18657" customFormat="1" ht="11.25"/>
    <row r="18658" customFormat="1" ht="11.25"/>
    <row r="18659" customFormat="1" ht="11.25"/>
    <row r="18660" customFormat="1" ht="11.25"/>
    <row r="18661" customFormat="1" ht="11.25"/>
    <row r="18662" customFormat="1" ht="11.25"/>
    <row r="18663" customFormat="1" ht="11.25"/>
    <row r="18664" customFormat="1" ht="11.25"/>
    <row r="18665" customFormat="1" ht="11.25"/>
    <row r="18666" customFormat="1" ht="11.25"/>
    <row r="18667" customFormat="1" ht="11.25"/>
    <row r="18668" customFormat="1" ht="11.25"/>
    <row r="18669" customFormat="1" ht="11.25"/>
    <row r="18670" customFormat="1" ht="11.25"/>
    <row r="18671" customFormat="1" ht="11.25"/>
    <row r="18672" customFormat="1" ht="11.25"/>
    <row r="18673" customFormat="1" ht="11.25"/>
    <row r="18674" customFormat="1" ht="11.25"/>
    <row r="18675" customFormat="1" ht="11.25"/>
    <row r="18676" customFormat="1" ht="11.25"/>
    <row r="18677" customFormat="1" ht="11.25"/>
    <row r="18678" customFormat="1" ht="11.25"/>
    <row r="18679" customFormat="1" ht="11.25"/>
    <row r="18680" customFormat="1" ht="11.25"/>
    <row r="18681" customFormat="1" ht="11.25"/>
    <row r="18682" customFormat="1" ht="11.25"/>
    <row r="18683" customFormat="1" ht="11.25"/>
    <row r="18684" customFormat="1" ht="11.25"/>
    <row r="18685" customFormat="1" ht="11.25"/>
    <row r="18686" customFormat="1" ht="11.25"/>
    <row r="18687" customFormat="1" ht="11.25"/>
    <row r="18688" customFormat="1" ht="11.25"/>
    <row r="18689" customFormat="1" ht="11.25"/>
    <row r="18690" customFormat="1" ht="11.25"/>
    <row r="18691" customFormat="1" ht="11.25"/>
    <row r="18692" customFormat="1" ht="11.25"/>
    <row r="18693" customFormat="1" ht="11.25"/>
    <row r="18694" customFormat="1" ht="11.25"/>
    <row r="18695" customFormat="1" ht="11.25"/>
    <row r="18696" customFormat="1" ht="11.25"/>
    <row r="18697" customFormat="1" ht="11.25"/>
    <row r="18698" customFormat="1" ht="11.25"/>
    <row r="18699" customFormat="1" ht="11.25"/>
    <row r="18700" customFormat="1" ht="11.25"/>
    <row r="18701" customFormat="1" ht="11.25"/>
    <row r="18702" customFormat="1" ht="11.25"/>
    <row r="18703" customFormat="1" ht="11.25"/>
    <row r="18704" customFormat="1" ht="11.25"/>
    <row r="18705" customFormat="1" ht="11.25"/>
    <row r="18706" customFormat="1" ht="11.25"/>
    <row r="18707" customFormat="1" ht="11.25"/>
    <row r="18708" customFormat="1" ht="11.25"/>
    <row r="18709" customFormat="1" ht="11.25"/>
    <row r="18710" customFormat="1" ht="11.25"/>
    <row r="18711" customFormat="1" ht="11.25"/>
    <row r="18712" customFormat="1" ht="11.25"/>
    <row r="18713" customFormat="1" ht="11.25"/>
    <row r="18714" customFormat="1" ht="11.25"/>
    <row r="18715" customFormat="1" ht="11.25"/>
    <row r="18716" customFormat="1" ht="11.25"/>
    <row r="18717" customFormat="1" ht="11.25"/>
    <row r="18718" customFormat="1" ht="11.25"/>
    <row r="18719" customFormat="1" ht="11.25"/>
    <row r="18720" customFormat="1" ht="11.25"/>
    <row r="18721" customFormat="1" ht="11.25"/>
    <row r="18722" customFormat="1" ht="11.25"/>
    <row r="18723" customFormat="1" ht="11.25"/>
    <row r="18724" customFormat="1" ht="11.25"/>
    <row r="18725" customFormat="1" ht="11.25"/>
    <row r="18726" customFormat="1" ht="11.25"/>
    <row r="18727" customFormat="1" ht="11.25"/>
    <row r="18728" customFormat="1" ht="11.25"/>
    <row r="18729" customFormat="1" ht="11.25"/>
    <row r="18730" customFormat="1" ht="11.25"/>
    <row r="18731" customFormat="1" ht="11.25"/>
    <row r="18732" customFormat="1" ht="11.25"/>
    <row r="18733" customFormat="1" ht="11.25"/>
    <row r="18734" customFormat="1" ht="11.25"/>
    <row r="18735" customFormat="1" ht="11.25"/>
    <row r="18736" customFormat="1" ht="11.25"/>
    <row r="18737" customFormat="1" ht="11.25"/>
    <row r="18738" customFormat="1" ht="11.25"/>
    <row r="18739" customFormat="1" ht="11.25"/>
    <row r="18740" customFormat="1" ht="11.25"/>
    <row r="18741" customFormat="1" ht="11.25"/>
    <row r="18742" customFormat="1" ht="11.25"/>
    <row r="18743" customFormat="1" ht="11.25"/>
    <row r="18744" customFormat="1" ht="11.25"/>
    <row r="18745" customFormat="1" ht="11.25"/>
    <row r="18746" customFormat="1" ht="11.25"/>
    <row r="18747" customFormat="1" ht="11.25"/>
    <row r="18748" customFormat="1" ht="11.25"/>
    <row r="18749" customFormat="1" ht="11.25"/>
    <row r="18750" customFormat="1" ht="11.25"/>
    <row r="18751" customFormat="1" ht="11.25"/>
    <row r="18752" customFormat="1" ht="11.25"/>
    <row r="18753" customFormat="1" ht="11.25"/>
    <row r="18754" customFormat="1" ht="11.25"/>
    <row r="18755" customFormat="1" ht="11.25"/>
    <row r="18756" customFormat="1" ht="11.25"/>
    <row r="18757" customFormat="1" ht="11.25"/>
    <row r="18758" customFormat="1" ht="11.25"/>
    <row r="18759" customFormat="1" ht="11.25"/>
    <row r="18760" customFormat="1" ht="11.25"/>
    <row r="18761" customFormat="1" ht="11.25"/>
    <row r="18762" customFormat="1" ht="11.25"/>
    <row r="18763" customFormat="1" ht="11.25"/>
    <row r="18764" customFormat="1" ht="11.25"/>
    <row r="18765" customFormat="1" ht="11.25"/>
    <row r="18766" customFormat="1" ht="11.25"/>
    <row r="18767" customFormat="1" ht="11.25"/>
    <row r="18768" customFormat="1" ht="11.25"/>
    <row r="18769" customFormat="1" ht="11.25"/>
    <row r="18770" customFormat="1" ht="11.25"/>
    <row r="18771" customFormat="1" ht="11.25"/>
    <row r="18772" customFormat="1" ht="11.25"/>
    <row r="18773" customFormat="1" ht="11.25"/>
    <row r="18774" customFormat="1" ht="11.25"/>
    <row r="18775" customFormat="1" ht="11.25"/>
    <row r="18776" customFormat="1" ht="11.25"/>
    <row r="18777" customFormat="1" ht="11.25"/>
    <row r="18778" customFormat="1" ht="11.25"/>
    <row r="18779" customFormat="1" ht="11.25"/>
    <row r="18780" customFormat="1" ht="11.25"/>
    <row r="18781" customFormat="1" ht="11.25"/>
    <row r="18782" customFormat="1" ht="11.25"/>
    <row r="18783" customFormat="1" ht="11.25"/>
    <row r="18784" customFormat="1" ht="11.25"/>
    <row r="18785" customFormat="1" ht="11.25"/>
    <row r="18786" customFormat="1" ht="11.25"/>
    <row r="18787" customFormat="1" ht="11.25"/>
    <row r="18788" customFormat="1" ht="11.25"/>
    <row r="18789" customFormat="1" ht="11.25"/>
    <row r="18790" customFormat="1" ht="11.25"/>
    <row r="18791" customFormat="1" ht="11.25"/>
    <row r="18792" customFormat="1" ht="11.25"/>
    <row r="18793" customFormat="1" ht="11.25"/>
    <row r="18794" customFormat="1" ht="11.25"/>
    <row r="18795" customFormat="1" ht="11.25"/>
    <row r="18796" customFormat="1" ht="11.25"/>
    <row r="18797" customFormat="1" ht="11.25"/>
    <row r="18798" customFormat="1" ht="11.25"/>
    <row r="18799" customFormat="1" ht="11.25"/>
    <row r="18800" customFormat="1" ht="11.25"/>
    <row r="18801" customFormat="1" ht="11.25"/>
    <row r="18802" customFormat="1" ht="11.25"/>
    <row r="18803" customFormat="1" ht="11.25"/>
    <row r="18804" customFormat="1" ht="11.25"/>
    <row r="18805" customFormat="1" ht="11.25"/>
    <row r="18806" customFormat="1" ht="11.25"/>
    <row r="18807" customFormat="1" ht="11.25"/>
    <row r="18808" customFormat="1" ht="11.25"/>
    <row r="18809" customFormat="1" ht="11.25"/>
    <row r="18810" customFormat="1" ht="11.25"/>
    <row r="18811" customFormat="1" ht="11.25"/>
    <row r="18812" customFormat="1" ht="11.25"/>
    <row r="18813" customFormat="1" ht="11.25"/>
    <row r="18814" customFormat="1" ht="11.25"/>
    <row r="18815" customFormat="1" ht="11.25"/>
    <row r="18816" customFormat="1" ht="11.25"/>
    <row r="18817" customFormat="1" ht="11.25"/>
    <row r="18818" customFormat="1" ht="11.25"/>
    <row r="18819" customFormat="1" ht="11.25"/>
    <row r="18820" customFormat="1" ht="11.25"/>
    <row r="18821" customFormat="1" ht="11.25"/>
    <row r="18822" customFormat="1" ht="11.25"/>
    <row r="18823" customFormat="1" ht="11.25"/>
    <row r="18824" customFormat="1" ht="11.25"/>
    <row r="18825" customFormat="1" ht="11.25"/>
    <row r="18826" customFormat="1" ht="11.25"/>
    <row r="18827" customFormat="1" ht="11.25"/>
    <row r="18828" customFormat="1" ht="11.25"/>
    <row r="18829" customFormat="1" ht="11.25"/>
    <row r="18830" customFormat="1" ht="11.25"/>
    <row r="18831" customFormat="1" ht="11.25"/>
    <row r="18832" customFormat="1" ht="11.25"/>
    <row r="18833" customFormat="1" ht="11.25"/>
    <row r="18834" customFormat="1" ht="11.25"/>
    <row r="18835" customFormat="1" ht="11.25"/>
    <row r="18836" customFormat="1" ht="11.25"/>
    <row r="18837" customFormat="1" ht="11.25"/>
    <row r="18838" customFormat="1" ht="11.25"/>
    <row r="18839" customFormat="1" ht="11.25"/>
    <row r="18840" customFormat="1" ht="11.25"/>
    <row r="18841" customFormat="1" ht="11.25"/>
    <row r="18842" customFormat="1" ht="11.25"/>
    <row r="18843" customFormat="1" ht="11.25"/>
    <row r="18844" customFormat="1" ht="11.25"/>
    <row r="18845" customFormat="1" ht="11.25"/>
    <row r="18846" customFormat="1" ht="11.25"/>
    <row r="18847" customFormat="1" ht="11.25"/>
    <row r="18848" customFormat="1" ht="11.25"/>
    <row r="18849" customFormat="1" ht="11.25"/>
    <row r="18850" customFormat="1" ht="11.25"/>
    <row r="18851" customFormat="1" ht="11.25"/>
    <row r="18852" customFormat="1" ht="11.25"/>
    <row r="18853" customFormat="1" ht="11.25"/>
    <row r="18854" customFormat="1" ht="11.25"/>
    <row r="18855" customFormat="1" ht="11.25"/>
    <row r="18856" customFormat="1" ht="11.25"/>
    <row r="18857" customFormat="1" ht="11.25"/>
    <row r="18858" customFormat="1" ht="11.25"/>
    <row r="18859" customFormat="1" ht="11.25"/>
    <row r="18860" customFormat="1" ht="11.25"/>
    <row r="18861" customFormat="1" ht="11.25"/>
    <row r="18862" customFormat="1" ht="11.25"/>
    <row r="18863" customFormat="1" ht="11.25"/>
    <row r="18864" customFormat="1" ht="11.25"/>
    <row r="18865" customFormat="1" ht="11.25"/>
    <row r="18866" customFormat="1" ht="11.25"/>
    <row r="18867" customFormat="1" ht="11.25"/>
    <row r="18868" customFormat="1" ht="11.25"/>
    <row r="18869" customFormat="1" ht="11.25"/>
    <row r="18870" customFormat="1" ht="11.25"/>
    <row r="18871" customFormat="1" ht="11.25"/>
    <row r="18872" customFormat="1" ht="11.25"/>
    <row r="18873" customFormat="1" ht="11.25"/>
    <row r="18874" customFormat="1" ht="11.25"/>
    <row r="18875" customFormat="1" ht="11.25"/>
    <row r="18876" customFormat="1" ht="11.25"/>
    <row r="18877" customFormat="1" ht="11.25"/>
    <row r="18878" customFormat="1" ht="11.25"/>
    <row r="18879" customFormat="1" ht="11.25"/>
    <row r="18880" customFormat="1" ht="11.25"/>
    <row r="18881" customFormat="1" ht="11.25"/>
    <row r="18882" customFormat="1" ht="11.25"/>
    <row r="18883" customFormat="1" ht="11.25"/>
    <row r="18884" customFormat="1" ht="11.25"/>
    <row r="18885" customFormat="1" ht="11.25"/>
    <row r="18886" customFormat="1" ht="11.25"/>
    <row r="18887" customFormat="1" ht="11.25"/>
    <row r="18888" customFormat="1" ht="11.25"/>
    <row r="18889" customFormat="1" ht="11.25"/>
    <row r="18890" customFormat="1" ht="11.25"/>
    <row r="18891" customFormat="1" ht="11.25"/>
    <row r="18892" customFormat="1" ht="11.25"/>
    <row r="18893" customFormat="1" ht="11.25"/>
    <row r="18894" customFormat="1" ht="11.25"/>
    <row r="18895" customFormat="1" ht="11.25"/>
    <row r="18896" customFormat="1" ht="11.25"/>
    <row r="18897" customFormat="1" ht="11.25"/>
    <row r="18898" customFormat="1" ht="11.25"/>
    <row r="18899" customFormat="1" ht="11.25"/>
    <row r="18900" customFormat="1" ht="11.25"/>
    <row r="18901" customFormat="1" ht="11.25"/>
    <row r="18902" customFormat="1" ht="11.25"/>
    <row r="18903" customFormat="1" ht="11.25"/>
    <row r="18904" customFormat="1" ht="11.25"/>
    <row r="18905" customFormat="1" ht="11.25"/>
    <row r="18906" customFormat="1" ht="11.25"/>
    <row r="18907" customFormat="1" ht="11.25"/>
    <row r="18908" customFormat="1" ht="11.25"/>
    <row r="18909" customFormat="1" ht="11.25"/>
    <row r="18910" customFormat="1" ht="11.25"/>
    <row r="18911" customFormat="1" ht="11.25"/>
    <row r="18912" customFormat="1" ht="11.25"/>
    <row r="18913" customFormat="1" ht="11.25"/>
    <row r="18914" customFormat="1" ht="11.25"/>
    <row r="18915" customFormat="1" ht="11.25"/>
    <row r="18916" customFormat="1" ht="11.25"/>
    <row r="18917" customFormat="1" ht="11.25"/>
    <row r="18918" customFormat="1" ht="11.25"/>
    <row r="18919" customFormat="1" ht="11.25"/>
    <row r="18920" customFormat="1" ht="11.25"/>
    <row r="18921" customFormat="1" ht="11.25"/>
    <row r="18922" customFormat="1" ht="11.25"/>
    <row r="18923" customFormat="1" ht="11.25"/>
    <row r="18924" customFormat="1" ht="11.25"/>
    <row r="18925" customFormat="1" ht="11.25"/>
    <row r="18926" customFormat="1" ht="11.25"/>
    <row r="18927" customFormat="1" ht="11.25"/>
    <row r="18928" customFormat="1" ht="11.25"/>
    <row r="18929" customFormat="1" ht="11.25"/>
    <row r="18930" customFormat="1" ht="11.25"/>
    <row r="18931" customFormat="1" ht="11.25"/>
    <row r="18932" customFormat="1" ht="11.25"/>
    <row r="18933" customFormat="1" ht="11.25"/>
    <row r="18934" customFormat="1" ht="11.25"/>
    <row r="18935" customFormat="1" ht="11.25"/>
    <row r="18936" customFormat="1" ht="11.25"/>
    <row r="18937" customFormat="1" ht="11.25"/>
    <row r="18938" customFormat="1" ht="11.25"/>
    <row r="18939" customFormat="1" ht="11.25"/>
    <row r="18940" customFormat="1" ht="11.25"/>
    <row r="18941" customFormat="1" ht="11.25"/>
    <row r="18942" customFormat="1" ht="11.25"/>
    <row r="18943" customFormat="1" ht="11.25"/>
    <row r="18944" customFormat="1" ht="11.25"/>
    <row r="18945" customFormat="1" ht="11.25"/>
    <row r="18946" customFormat="1" ht="11.25"/>
    <row r="18947" customFormat="1" ht="11.25"/>
    <row r="18948" customFormat="1" ht="11.25"/>
    <row r="18949" customFormat="1" ht="11.25"/>
    <row r="18950" customFormat="1" ht="11.25"/>
    <row r="18951" customFormat="1" ht="11.25"/>
    <row r="18952" customFormat="1" ht="11.25"/>
    <row r="18953" customFormat="1" ht="11.25"/>
    <row r="18954" customFormat="1" ht="11.25"/>
    <row r="18955" customFormat="1" ht="11.25"/>
    <row r="18956" customFormat="1" ht="11.25"/>
    <row r="18957" customFormat="1" ht="11.25"/>
    <row r="18958" customFormat="1" ht="11.25"/>
    <row r="18959" customFormat="1" ht="11.25"/>
    <row r="18960" customFormat="1" ht="11.25"/>
    <row r="18961" customFormat="1" ht="11.25"/>
    <row r="18962" customFormat="1" ht="11.25"/>
    <row r="18963" customFormat="1" ht="11.25"/>
    <row r="18964" customFormat="1" ht="11.25"/>
    <row r="18965" customFormat="1" ht="11.25"/>
    <row r="18966" customFormat="1" ht="11.25"/>
    <row r="18967" customFormat="1" ht="11.25"/>
    <row r="18968" customFormat="1" ht="11.25"/>
    <row r="18969" customFormat="1" ht="11.25"/>
    <row r="18970" customFormat="1" ht="11.25"/>
    <row r="18971" customFormat="1" ht="11.25"/>
    <row r="18972" customFormat="1" ht="11.25"/>
    <row r="18973" customFormat="1" ht="11.25"/>
    <row r="18974" customFormat="1" ht="11.25"/>
    <row r="18975" customFormat="1" ht="11.25"/>
    <row r="18976" customFormat="1" ht="11.25"/>
    <row r="18977" customFormat="1" ht="11.25"/>
    <row r="18978" customFormat="1" ht="11.25"/>
    <row r="18979" customFormat="1" ht="11.25"/>
    <row r="18980" customFormat="1" ht="11.25"/>
    <row r="18981" customFormat="1" ht="11.25"/>
    <row r="18982" customFormat="1" ht="11.25"/>
    <row r="18983" customFormat="1" ht="11.25"/>
    <row r="18984" customFormat="1" ht="11.25"/>
    <row r="18985" customFormat="1" ht="11.25"/>
    <row r="18986" customFormat="1" ht="11.25"/>
    <row r="18987" customFormat="1" ht="11.25"/>
    <row r="18988" customFormat="1" ht="11.25"/>
    <row r="18989" customFormat="1" ht="11.25"/>
    <row r="18990" customFormat="1" ht="11.25"/>
    <row r="18991" customFormat="1" ht="11.25"/>
    <row r="18992" customFormat="1" ht="11.25"/>
    <row r="18993" customFormat="1" ht="11.25"/>
    <row r="18994" customFormat="1" ht="11.25"/>
    <row r="18995" customFormat="1" ht="11.25"/>
    <row r="18996" customFormat="1" ht="11.25"/>
    <row r="18997" customFormat="1" ht="11.25"/>
    <row r="18998" customFormat="1" ht="11.25"/>
    <row r="18999" customFormat="1" ht="11.25"/>
    <row r="19000" customFormat="1" ht="11.25"/>
    <row r="19001" customFormat="1" ht="11.25"/>
    <row r="19002" customFormat="1" ht="11.25"/>
    <row r="19003" customFormat="1" ht="11.25"/>
    <row r="19004" customFormat="1" ht="11.25"/>
    <row r="19005" customFormat="1" ht="11.25"/>
    <row r="19006" customFormat="1" ht="11.25"/>
    <row r="19007" customFormat="1" ht="11.25"/>
    <row r="19008" customFormat="1" ht="11.25"/>
    <row r="19009" customFormat="1" ht="11.25"/>
    <row r="19010" customFormat="1" ht="11.25"/>
    <row r="19011" customFormat="1" ht="11.25"/>
    <row r="19012" customFormat="1" ht="11.25"/>
    <row r="19013" customFormat="1" ht="11.25"/>
    <row r="19014" customFormat="1" ht="11.25"/>
    <row r="19015" customFormat="1" ht="11.25"/>
    <row r="19016" customFormat="1" ht="11.25"/>
    <row r="19017" customFormat="1" ht="11.25"/>
    <row r="19018" customFormat="1" ht="11.25"/>
    <row r="19019" customFormat="1" ht="11.25"/>
    <row r="19020" customFormat="1" ht="11.25"/>
    <row r="19021" customFormat="1" ht="11.25"/>
    <row r="19022" customFormat="1" ht="11.25"/>
    <row r="19023" customFormat="1" ht="11.25"/>
    <row r="19024" customFormat="1" ht="11.25"/>
    <row r="19025" customFormat="1" ht="11.25"/>
    <row r="19026" customFormat="1" ht="11.25"/>
    <row r="19027" customFormat="1" ht="11.25"/>
    <row r="19028" customFormat="1" ht="11.25"/>
    <row r="19029" customFormat="1" ht="11.25"/>
    <row r="19030" customFormat="1" ht="11.25"/>
    <row r="19031" customFormat="1" ht="11.25"/>
    <row r="19032" customFormat="1" ht="11.25"/>
    <row r="19033" customFormat="1" ht="11.25"/>
    <row r="19034" customFormat="1" ht="11.25"/>
    <row r="19035" customFormat="1" ht="11.25"/>
    <row r="19036" customFormat="1" ht="11.25"/>
    <row r="19037" customFormat="1" ht="11.25"/>
    <row r="19038" customFormat="1" ht="11.25"/>
    <row r="19039" customFormat="1" ht="11.25"/>
    <row r="19040" customFormat="1" ht="11.25"/>
    <row r="19041" customFormat="1" ht="11.25"/>
    <row r="19042" customFormat="1" ht="11.25"/>
    <row r="19043" customFormat="1" ht="11.25"/>
    <row r="19044" customFormat="1" ht="11.25"/>
    <row r="19045" customFormat="1" ht="11.25"/>
    <row r="19046" customFormat="1" ht="11.25"/>
    <row r="19047" customFormat="1" ht="11.25"/>
    <row r="19048" customFormat="1" ht="11.25"/>
    <row r="19049" customFormat="1" ht="11.25"/>
    <row r="19050" customFormat="1" ht="11.25"/>
    <row r="19051" customFormat="1" ht="11.25"/>
    <row r="19052" customFormat="1" ht="11.25"/>
    <row r="19053" customFormat="1" ht="11.25"/>
    <row r="19054" customFormat="1" ht="11.25"/>
    <row r="19055" customFormat="1" ht="11.25"/>
    <row r="19056" customFormat="1" ht="11.25"/>
    <row r="19057" customFormat="1" ht="11.25"/>
    <row r="19058" customFormat="1" ht="11.25"/>
    <row r="19059" customFormat="1" ht="11.25"/>
    <row r="19060" customFormat="1" ht="11.25"/>
    <row r="19061" customFormat="1" ht="11.25"/>
    <row r="19062" customFormat="1" ht="11.25"/>
    <row r="19063" customFormat="1" ht="11.25"/>
    <row r="19064" customFormat="1" ht="11.25"/>
    <row r="19065" customFormat="1" ht="11.25"/>
    <row r="19066" customFormat="1" ht="11.25"/>
    <row r="19067" customFormat="1" ht="11.25"/>
    <row r="19068" customFormat="1" ht="11.25"/>
    <row r="19069" customFormat="1" ht="11.25"/>
    <row r="19070" customFormat="1" ht="11.25"/>
    <row r="19071" customFormat="1" ht="11.25"/>
    <row r="19072" customFormat="1" ht="11.25"/>
    <row r="19073" customFormat="1" ht="11.25"/>
    <row r="19074" customFormat="1" ht="11.25"/>
    <row r="19075" customFormat="1" ht="11.25"/>
    <row r="19076" customFormat="1" ht="11.25"/>
    <row r="19077" customFormat="1" ht="11.25"/>
    <row r="19078" customFormat="1" ht="11.25"/>
    <row r="19079" customFormat="1" ht="11.25"/>
    <row r="19080" customFormat="1" ht="11.25"/>
    <row r="19081" customFormat="1" ht="11.25"/>
    <row r="19082" customFormat="1" ht="11.25"/>
    <row r="19083" customFormat="1" ht="11.25"/>
    <row r="19084" customFormat="1" ht="11.25"/>
    <row r="19085" customFormat="1" ht="11.25"/>
    <row r="19086" customFormat="1" ht="11.25"/>
    <row r="19087" customFormat="1" ht="11.25"/>
    <row r="19088" customFormat="1" ht="11.25"/>
    <row r="19089" customFormat="1" ht="11.25"/>
    <row r="19090" customFormat="1" ht="11.25"/>
    <row r="19091" customFormat="1" ht="11.25"/>
    <row r="19092" customFormat="1" ht="11.25"/>
    <row r="19093" customFormat="1" ht="11.25"/>
    <row r="19094" customFormat="1" ht="11.25"/>
    <row r="19095" customFormat="1" ht="11.25"/>
    <row r="19096" customFormat="1" ht="11.25"/>
    <row r="19097" customFormat="1" ht="11.25"/>
    <row r="19098" customFormat="1" ht="11.25"/>
    <row r="19099" customFormat="1" ht="11.25"/>
    <row r="19100" customFormat="1" ht="11.25"/>
    <row r="19101" customFormat="1" ht="11.25"/>
    <row r="19102" customFormat="1" ht="11.25"/>
    <row r="19103" customFormat="1" ht="11.25"/>
    <row r="19104" customFormat="1" ht="11.25"/>
    <row r="19105" customFormat="1" ht="11.25"/>
    <row r="19106" customFormat="1" ht="11.25"/>
    <row r="19107" customFormat="1" ht="11.25"/>
    <row r="19108" customFormat="1" ht="11.25"/>
    <row r="19109" customFormat="1" ht="11.25"/>
    <row r="19110" customFormat="1" ht="11.25"/>
    <row r="19111" customFormat="1" ht="11.25"/>
    <row r="19112" customFormat="1" ht="11.25"/>
    <row r="19113" customFormat="1" ht="11.25"/>
    <row r="19114" customFormat="1" ht="11.25"/>
    <row r="19115" customFormat="1" ht="11.25"/>
    <row r="19116" customFormat="1" ht="11.25"/>
    <row r="19117" customFormat="1" ht="11.25"/>
    <row r="19118" customFormat="1" ht="11.25"/>
    <row r="19119" customFormat="1" ht="11.25"/>
    <row r="19120" customFormat="1" ht="11.25"/>
    <row r="19121" customFormat="1" ht="11.25"/>
    <row r="19122" customFormat="1" ht="11.25"/>
    <row r="19123" customFormat="1" ht="11.25"/>
    <row r="19124" customFormat="1" ht="11.25"/>
    <row r="19125" customFormat="1" ht="11.25"/>
    <row r="19126" customFormat="1" ht="11.25"/>
    <row r="19127" customFormat="1" ht="11.25"/>
    <row r="19128" customFormat="1" ht="11.25"/>
    <row r="19129" customFormat="1" ht="11.25"/>
    <row r="19130" customFormat="1" ht="11.25"/>
    <row r="19131" customFormat="1" ht="11.25"/>
    <row r="19132" customFormat="1" ht="11.25"/>
    <row r="19133" customFormat="1" ht="11.25"/>
    <row r="19134" customFormat="1" ht="11.25"/>
    <row r="19135" customFormat="1" ht="11.25"/>
    <row r="19136" customFormat="1" ht="11.25"/>
    <row r="19137" customFormat="1" ht="11.25"/>
    <row r="19138" customFormat="1" ht="11.25"/>
    <row r="19139" customFormat="1" ht="11.25"/>
    <row r="19140" customFormat="1" ht="11.25"/>
    <row r="19141" customFormat="1" ht="11.25"/>
    <row r="19142" customFormat="1" ht="11.25"/>
    <row r="19143" customFormat="1" ht="11.25"/>
    <row r="19144" customFormat="1" ht="11.25"/>
    <row r="19145" customFormat="1" ht="11.25"/>
    <row r="19146" customFormat="1" ht="11.25"/>
    <row r="19147" customFormat="1" ht="11.25"/>
    <row r="19148" customFormat="1" ht="11.25"/>
    <row r="19149" customFormat="1" ht="11.25"/>
    <row r="19150" customFormat="1" ht="11.25"/>
    <row r="19151" customFormat="1" ht="11.25"/>
    <row r="19152" customFormat="1" ht="11.25"/>
    <row r="19153" customFormat="1" ht="11.25"/>
    <row r="19154" customFormat="1" ht="11.25"/>
    <row r="19155" customFormat="1" ht="11.25"/>
    <row r="19156" customFormat="1" ht="11.25"/>
    <row r="19157" customFormat="1" ht="11.25"/>
    <row r="19158" customFormat="1" ht="11.25"/>
    <row r="19159" customFormat="1" ht="11.25"/>
    <row r="19160" customFormat="1" ht="11.25"/>
    <row r="19161" customFormat="1" ht="11.25"/>
    <row r="19162" customFormat="1" ht="11.25"/>
    <row r="19163" customFormat="1" ht="11.25"/>
    <row r="19164" customFormat="1" ht="11.25"/>
    <row r="19165" customFormat="1" ht="11.25"/>
    <row r="19166" customFormat="1" ht="11.25"/>
    <row r="19167" customFormat="1" ht="11.25"/>
    <row r="19168" customFormat="1" ht="11.25"/>
    <row r="19169" customFormat="1" ht="11.25"/>
    <row r="19170" customFormat="1" ht="11.25"/>
    <row r="19171" customFormat="1" ht="11.25"/>
    <row r="19172" customFormat="1" ht="11.25"/>
    <row r="19173" customFormat="1" ht="11.25"/>
    <row r="19174" customFormat="1" ht="11.25"/>
    <row r="19175" customFormat="1" ht="11.25"/>
    <row r="19176" customFormat="1" ht="11.25"/>
    <row r="19177" customFormat="1" ht="11.25"/>
    <row r="19178" customFormat="1" ht="11.25"/>
    <row r="19179" customFormat="1" ht="11.25"/>
    <row r="19180" customFormat="1" ht="11.25"/>
    <row r="19181" customFormat="1" ht="11.25"/>
    <row r="19182" customFormat="1" ht="11.25"/>
    <row r="19183" customFormat="1" ht="11.25"/>
    <row r="19184" customFormat="1" ht="11.25"/>
    <row r="19185" customFormat="1" ht="11.25"/>
    <row r="19186" customFormat="1" ht="11.25"/>
    <row r="19187" customFormat="1" ht="11.25"/>
    <row r="19188" customFormat="1" ht="11.25"/>
    <row r="19189" customFormat="1" ht="11.25"/>
    <row r="19190" customFormat="1" ht="11.25"/>
    <row r="19191" customFormat="1" ht="11.25"/>
    <row r="19192" customFormat="1" ht="11.25"/>
    <row r="19193" customFormat="1" ht="11.25"/>
    <row r="19194" customFormat="1" ht="11.25"/>
    <row r="19195" customFormat="1" ht="11.25"/>
    <row r="19196" customFormat="1" ht="11.25"/>
    <row r="19197" customFormat="1" ht="11.25"/>
    <row r="19198" customFormat="1" ht="11.25"/>
    <row r="19199" customFormat="1" ht="11.25"/>
    <row r="19200" customFormat="1" ht="11.25"/>
    <row r="19201" customFormat="1" ht="11.25"/>
    <row r="19202" customFormat="1" ht="11.25"/>
    <row r="19203" customFormat="1" ht="11.25"/>
    <row r="19204" customFormat="1" ht="11.25"/>
    <row r="19205" customFormat="1" ht="11.25"/>
    <row r="19206" customFormat="1" ht="11.25"/>
    <row r="19207" customFormat="1" ht="11.25"/>
    <row r="19208" customFormat="1" ht="11.25"/>
    <row r="19209" customFormat="1" ht="11.25"/>
    <row r="19210" customFormat="1" ht="11.25"/>
    <row r="19211" customFormat="1" ht="11.25"/>
    <row r="19212" customFormat="1" ht="11.25"/>
    <row r="19213" customFormat="1" ht="11.25"/>
    <row r="19214" customFormat="1" ht="11.25"/>
    <row r="19215" customFormat="1" ht="11.25"/>
    <row r="19216" customFormat="1" ht="11.25"/>
    <row r="19217" customFormat="1" ht="11.25"/>
    <row r="19218" customFormat="1" ht="11.25"/>
    <row r="19219" customFormat="1" ht="11.25"/>
    <row r="19220" customFormat="1" ht="11.25"/>
    <row r="19221" customFormat="1" ht="11.25"/>
    <row r="19222" customFormat="1" ht="11.25"/>
    <row r="19223" customFormat="1" ht="11.25"/>
    <row r="19224" customFormat="1" ht="11.25"/>
    <row r="19225" customFormat="1" ht="11.25"/>
    <row r="19226" customFormat="1" ht="11.25"/>
    <row r="19227" customFormat="1" ht="11.25"/>
    <row r="19228" customFormat="1" ht="11.25"/>
    <row r="19229" customFormat="1" ht="11.25"/>
    <row r="19230" customFormat="1" ht="11.25"/>
    <row r="19231" customFormat="1" ht="11.25"/>
    <row r="19232" customFormat="1" ht="11.25"/>
    <row r="19233" customFormat="1" ht="11.25"/>
    <row r="19234" customFormat="1" ht="11.25"/>
    <row r="19235" customFormat="1" ht="11.25"/>
    <row r="19236" customFormat="1" ht="11.25"/>
    <row r="19237" customFormat="1" ht="11.25"/>
    <row r="19238" customFormat="1" ht="11.25"/>
    <row r="19239" customFormat="1" ht="11.25"/>
    <row r="19240" customFormat="1" ht="11.25"/>
    <row r="19241" customFormat="1" ht="11.25"/>
    <row r="19242" customFormat="1" ht="11.25"/>
    <row r="19243" customFormat="1" ht="11.25"/>
    <row r="19244" customFormat="1" ht="11.25"/>
    <row r="19245" customFormat="1" ht="11.25"/>
    <row r="19246" customFormat="1" ht="11.25"/>
    <row r="19247" customFormat="1" ht="11.25"/>
    <row r="19248" customFormat="1" ht="11.25"/>
    <row r="19249" customFormat="1" ht="11.25"/>
    <row r="19250" customFormat="1" ht="11.25"/>
    <row r="19251" customFormat="1" ht="11.25"/>
    <row r="19252" customFormat="1" ht="11.25"/>
    <row r="19253" customFormat="1" ht="11.25"/>
    <row r="19254" customFormat="1" ht="11.25"/>
    <row r="19255" customFormat="1" ht="11.25"/>
    <row r="19256" customFormat="1" ht="11.25"/>
    <row r="19257" customFormat="1" ht="11.25"/>
    <row r="19258" customFormat="1" ht="11.25"/>
    <row r="19259" customFormat="1" ht="11.25"/>
    <row r="19260" customFormat="1" ht="11.25"/>
    <row r="19261" customFormat="1" ht="11.25"/>
    <row r="19262" customFormat="1" ht="11.25"/>
    <row r="19263" customFormat="1" ht="11.25"/>
    <row r="19264" customFormat="1" ht="11.25"/>
    <row r="19265" customFormat="1" ht="11.25"/>
    <row r="19266" customFormat="1" ht="11.25"/>
    <row r="19267" customFormat="1" ht="11.25"/>
    <row r="19268" customFormat="1" ht="11.25"/>
    <row r="19269" customFormat="1" ht="11.25"/>
    <row r="19270" customFormat="1" ht="11.25"/>
    <row r="19271" customFormat="1" ht="11.25"/>
    <row r="19272" customFormat="1" ht="11.25"/>
    <row r="19273" customFormat="1" ht="11.25"/>
    <row r="19274" customFormat="1" ht="11.25"/>
    <row r="19275" customFormat="1" ht="11.25"/>
    <row r="19276" customFormat="1" ht="11.25"/>
    <row r="19277" customFormat="1" ht="11.25"/>
    <row r="19278" customFormat="1" ht="11.25"/>
    <row r="19279" customFormat="1" ht="11.25"/>
    <row r="19280" customFormat="1" ht="11.25"/>
    <row r="19281" customFormat="1" ht="11.25"/>
    <row r="19282" customFormat="1" ht="11.25"/>
    <row r="19283" customFormat="1" ht="11.25"/>
    <row r="19284" customFormat="1" ht="11.25"/>
    <row r="19285" customFormat="1" ht="11.25"/>
    <row r="19286" customFormat="1" ht="11.25"/>
    <row r="19287" customFormat="1" ht="11.25"/>
    <row r="19288" customFormat="1" ht="11.25"/>
    <row r="19289" customFormat="1" ht="11.25"/>
    <row r="19290" customFormat="1" ht="11.25"/>
    <row r="19291" customFormat="1" ht="11.25"/>
    <row r="19292" customFormat="1" ht="11.25"/>
    <row r="19293" customFormat="1" ht="11.25"/>
    <row r="19294" customFormat="1" ht="11.25"/>
    <row r="19295" customFormat="1" ht="11.25"/>
    <row r="19296" customFormat="1" ht="11.25"/>
    <row r="19297" customFormat="1" ht="11.25"/>
    <row r="19298" customFormat="1" ht="11.25"/>
    <row r="19299" customFormat="1" ht="11.25"/>
    <row r="19300" customFormat="1" ht="11.25"/>
    <row r="19301" customFormat="1" ht="11.25"/>
    <row r="19302" customFormat="1" ht="11.25"/>
    <row r="19303" customFormat="1" ht="11.25"/>
    <row r="19304" customFormat="1" ht="11.25"/>
    <row r="19305" customFormat="1" ht="11.25"/>
    <row r="19306" customFormat="1" ht="11.25"/>
    <row r="19307" customFormat="1" ht="11.25"/>
    <row r="19308" customFormat="1" ht="11.25"/>
    <row r="19309" customFormat="1" ht="11.25"/>
    <row r="19310" customFormat="1" ht="11.25"/>
    <row r="19311" customFormat="1" ht="11.25"/>
    <row r="19312" customFormat="1" ht="11.25"/>
    <row r="19313" customFormat="1" ht="11.25"/>
    <row r="19314" customFormat="1" ht="11.25"/>
    <row r="19315" customFormat="1" ht="11.25"/>
    <row r="19316" customFormat="1" ht="11.25"/>
    <row r="19317" customFormat="1" ht="11.25"/>
    <row r="19318" customFormat="1" ht="11.25"/>
    <row r="19319" customFormat="1" ht="11.25"/>
    <row r="19320" customFormat="1" ht="11.25"/>
    <row r="19321" customFormat="1" ht="11.25"/>
    <row r="19322" customFormat="1" ht="11.25"/>
    <row r="19323" customFormat="1" ht="11.25"/>
    <row r="19324" customFormat="1" ht="11.25"/>
    <row r="19325" customFormat="1" ht="11.25"/>
    <row r="19326" customFormat="1" ht="11.25"/>
    <row r="19327" customFormat="1" ht="11.25"/>
    <row r="19328" customFormat="1" ht="11.25"/>
    <row r="19329" customFormat="1" ht="11.25"/>
    <row r="19330" customFormat="1" ht="11.25"/>
    <row r="19331" customFormat="1" ht="11.25"/>
    <row r="19332" customFormat="1" ht="11.25"/>
    <row r="19333" customFormat="1" ht="11.25"/>
    <row r="19334" customFormat="1" ht="11.25"/>
    <row r="19335" customFormat="1" ht="11.25"/>
    <row r="19336" customFormat="1" ht="11.25"/>
    <row r="19337" customFormat="1" ht="11.25"/>
    <row r="19338" customFormat="1" ht="11.25"/>
    <row r="19339" customFormat="1" ht="11.25"/>
    <row r="19340" customFormat="1" ht="11.25"/>
    <row r="19341" customFormat="1" ht="11.25"/>
    <row r="19342" customFormat="1" ht="11.25"/>
    <row r="19343" customFormat="1" ht="11.25"/>
    <row r="19344" customFormat="1" ht="11.25"/>
    <row r="19345" customFormat="1" ht="11.25"/>
    <row r="19346" customFormat="1" ht="11.25"/>
    <row r="19347" customFormat="1" ht="11.25"/>
    <row r="19348" customFormat="1" ht="11.25"/>
    <row r="19349" customFormat="1" ht="11.25"/>
    <row r="19350" customFormat="1" ht="11.25"/>
    <row r="19351" customFormat="1" ht="11.25"/>
    <row r="19352" customFormat="1" ht="11.25"/>
    <row r="19353" customFormat="1" ht="11.25"/>
    <row r="19354" customFormat="1" ht="11.25"/>
    <row r="19355" customFormat="1" ht="11.25"/>
    <row r="19356" customFormat="1" ht="11.25"/>
    <row r="19357" customFormat="1" ht="11.25"/>
    <row r="19358" customFormat="1" ht="11.25"/>
    <row r="19359" customFormat="1" ht="11.25"/>
    <row r="19360" customFormat="1" ht="11.25"/>
    <row r="19361" customFormat="1" ht="11.25"/>
    <row r="19362" customFormat="1" ht="11.25"/>
    <row r="19363" customFormat="1" ht="11.25"/>
    <row r="19364" customFormat="1" ht="11.25"/>
    <row r="19365" customFormat="1" ht="11.25"/>
    <row r="19366" customFormat="1" ht="11.25"/>
    <row r="19367" customFormat="1" ht="11.25"/>
    <row r="19368" customFormat="1" ht="11.25"/>
    <row r="19369" customFormat="1" ht="11.25"/>
    <row r="19370" customFormat="1" ht="11.25"/>
    <row r="19371" customFormat="1" ht="11.25"/>
    <row r="19372" customFormat="1" ht="11.25"/>
    <row r="19373" customFormat="1" ht="11.25"/>
    <row r="19374" customFormat="1" ht="11.25"/>
    <row r="19375" customFormat="1" ht="11.25"/>
    <row r="19376" customFormat="1" ht="11.25"/>
    <row r="19377" customFormat="1" ht="11.25"/>
    <row r="19378" customFormat="1" ht="11.25"/>
    <row r="19379" customFormat="1" ht="11.25"/>
    <row r="19380" customFormat="1" ht="11.25"/>
    <row r="19381" customFormat="1" ht="11.25"/>
    <row r="19382" customFormat="1" ht="11.25"/>
    <row r="19383" customFormat="1" ht="11.25"/>
    <row r="19384" customFormat="1" ht="11.25"/>
    <row r="19385" customFormat="1" ht="11.25"/>
    <row r="19386" customFormat="1" ht="11.25"/>
    <row r="19387" customFormat="1" ht="11.25"/>
    <row r="19388" customFormat="1" ht="11.25"/>
    <row r="19389" customFormat="1" ht="11.25"/>
    <row r="19390" customFormat="1" ht="11.25"/>
    <row r="19391" customFormat="1" ht="11.25"/>
    <row r="19392" customFormat="1" ht="11.25"/>
    <row r="19393" customFormat="1" ht="11.25"/>
    <row r="19394" customFormat="1" ht="11.25"/>
    <row r="19395" customFormat="1" ht="11.25"/>
    <row r="19396" customFormat="1" ht="11.25"/>
    <row r="19397" customFormat="1" ht="11.25"/>
    <row r="19398" customFormat="1" ht="11.25"/>
    <row r="19399" customFormat="1" ht="11.25"/>
    <row r="19400" customFormat="1" ht="11.25"/>
    <row r="19401" customFormat="1" ht="11.25"/>
    <row r="19402" customFormat="1" ht="11.25"/>
    <row r="19403" customFormat="1" ht="11.25"/>
    <row r="19404" customFormat="1" ht="11.25"/>
    <row r="19405" customFormat="1" ht="11.25"/>
    <row r="19406" customFormat="1" ht="11.25"/>
    <row r="19407" customFormat="1" ht="11.25"/>
    <row r="19408" customFormat="1" ht="11.25"/>
    <row r="19409" customFormat="1" ht="11.25"/>
    <row r="19410" customFormat="1" ht="11.25"/>
    <row r="19411" customFormat="1" ht="11.25"/>
    <row r="19412" customFormat="1" ht="11.25"/>
    <row r="19413" customFormat="1" ht="11.25"/>
    <row r="19414" customFormat="1" ht="11.25"/>
    <row r="19415" customFormat="1" ht="11.25"/>
    <row r="19416" customFormat="1" ht="11.25"/>
    <row r="19417" customFormat="1" ht="11.25"/>
    <row r="19418" customFormat="1" ht="11.25"/>
    <row r="19419" customFormat="1" ht="11.25"/>
    <row r="19420" customFormat="1" ht="11.25"/>
    <row r="19421" customFormat="1" ht="11.25"/>
    <row r="19422" customFormat="1" ht="11.25"/>
    <row r="19423" customFormat="1" ht="11.25"/>
    <row r="19424" customFormat="1" ht="11.25"/>
    <row r="19425" customFormat="1" ht="11.25"/>
    <row r="19426" customFormat="1" ht="11.25"/>
    <row r="19427" customFormat="1" ht="11.25"/>
    <row r="19428" customFormat="1" ht="11.25"/>
    <row r="19429" customFormat="1" ht="11.25"/>
    <row r="19430" customFormat="1" ht="11.25"/>
    <row r="19431" customFormat="1" ht="11.25"/>
    <row r="19432" customFormat="1" ht="11.25"/>
    <row r="19433" customFormat="1" ht="11.25"/>
    <row r="19434" customFormat="1" ht="11.25"/>
    <row r="19435" customFormat="1" ht="11.25"/>
    <row r="19436" customFormat="1" ht="11.25"/>
    <row r="19437" customFormat="1" ht="11.25"/>
    <row r="19438" customFormat="1" ht="11.25"/>
    <row r="19439" customFormat="1" ht="11.25"/>
    <row r="19440" customFormat="1" ht="11.25"/>
    <row r="19441" customFormat="1" ht="11.25"/>
    <row r="19442" customFormat="1" ht="11.25"/>
    <row r="19443" customFormat="1" ht="11.25"/>
    <row r="19444" customFormat="1" ht="11.25"/>
    <row r="19445" customFormat="1" ht="11.25"/>
    <row r="19446" customFormat="1" ht="11.25"/>
    <row r="19447" customFormat="1" ht="11.25"/>
    <row r="19448" customFormat="1" ht="11.25"/>
    <row r="19449" customFormat="1" ht="11.25"/>
    <row r="19450" customFormat="1" ht="11.25"/>
    <row r="19451" customFormat="1" ht="11.25"/>
    <row r="19452" customFormat="1" ht="11.25"/>
    <row r="19453" customFormat="1" ht="11.25"/>
    <row r="19454" customFormat="1" ht="11.25"/>
    <row r="19455" customFormat="1" ht="11.25"/>
    <row r="19456" customFormat="1" ht="11.25"/>
    <row r="19457" customFormat="1" ht="11.25"/>
    <row r="19458" customFormat="1" ht="11.25"/>
    <row r="19459" customFormat="1" ht="11.25"/>
    <row r="19460" customFormat="1" ht="11.25"/>
    <row r="19461" customFormat="1" ht="11.25"/>
    <row r="19462" customFormat="1" ht="11.25"/>
    <row r="19463" customFormat="1" ht="11.25"/>
    <row r="19464" customFormat="1" ht="11.25"/>
    <row r="19465" customFormat="1" ht="11.25"/>
    <row r="19466" customFormat="1" ht="11.25"/>
    <row r="19467" customFormat="1" ht="11.25"/>
    <row r="19468" customFormat="1" ht="11.25"/>
    <row r="19469" customFormat="1" ht="11.25"/>
    <row r="19470" customFormat="1" ht="11.25"/>
    <row r="19471" customFormat="1" ht="11.25"/>
    <row r="19472" customFormat="1" ht="11.25"/>
    <row r="19473" customFormat="1" ht="11.25"/>
    <row r="19474" customFormat="1" ht="11.25"/>
    <row r="19475" customFormat="1" ht="11.25"/>
    <row r="19476" customFormat="1" ht="11.25"/>
    <row r="19477" customFormat="1" ht="11.25"/>
    <row r="19478" customFormat="1" ht="11.25"/>
    <row r="19479" customFormat="1" ht="11.25"/>
    <row r="19480" customFormat="1" ht="11.25"/>
    <row r="19481" customFormat="1" ht="11.25"/>
    <row r="19482" customFormat="1" ht="11.25"/>
    <row r="19483" customFormat="1" ht="11.25"/>
    <row r="19484" customFormat="1" ht="11.25"/>
    <row r="19485" customFormat="1" ht="11.25"/>
    <row r="19486" customFormat="1" ht="11.25"/>
    <row r="19487" customFormat="1" ht="11.25"/>
    <row r="19488" customFormat="1" ht="11.25"/>
    <row r="19489" customFormat="1" ht="11.25"/>
    <row r="19490" customFormat="1" ht="11.25"/>
    <row r="19491" customFormat="1" ht="11.25"/>
    <row r="19492" customFormat="1" ht="11.25"/>
    <row r="19493" customFormat="1" ht="11.25"/>
    <row r="19494" customFormat="1" ht="11.25"/>
    <row r="19495" customFormat="1" ht="11.25"/>
    <row r="19496" customFormat="1" ht="11.25"/>
    <row r="19497" customFormat="1" ht="11.25"/>
    <row r="19498" customFormat="1" ht="11.25"/>
    <row r="19499" customFormat="1" ht="11.25"/>
    <row r="19500" customFormat="1" ht="11.25"/>
    <row r="19501" customFormat="1" ht="11.25"/>
    <row r="19502" customFormat="1" ht="11.25"/>
    <row r="19503" customFormat="1" ht="11.25"/>
    <row r="19504" customFormat="1" ht="11.25"/>
    <row r="19505" customFormat="1" ht="11.25"/>
    <row r="19506" customFormat="1" ht="11.25"/>
    <row r="19507" customFormat="1" ht="11.25"/>
    <row r="19508" customFormat="1" ht="11.25"/>
    <row r="19509" customFormat="1" ht="11.25"/>
    <row r="19510" customFormat="1" ht="11.25"/>
    <row r="19511" customFormat="1" ht="11.25"/>
    <row r="19512" customFormat="1" ht="11.25"/>
    <row r="19513" customFormat="1" ht="11.25"/>
    <row r="19514" customFormat="1" ht="11.25"/>
    <row r="19515" customFormat="1" ht="11.25"/>
    <row r="19516" customFormat="1" ht="11.25"/>
    <row r="19517" customFormat="1" ht="11.25"/>
    <row r="19518" customFormat="1" ht="11.25"/>
    <row r="19519" customFormat="1" ht="11.25"/>
    <row r="19520" customFormat="1" ht="11.25"/>
    <row r="19521" customFormat="1" ht="11.25"/>
    <row r="19522" customFormat="1" ht="11.25"/>
    <row r="19523" customFormat="1" ht="11.25"/>
    <row r="19524" customFormat="1" ht="11.25"/>
    <row r="19525" customFormat="1" ht="11.25"/>
    <row r="19526" customFormat="1" ht="11.25"/>
    <row r="19527" customFormat="1" ht="11.25"/>
    <row r="19528" customFormat="1" ht="11.25"/>
    <row r="19529" customFormat="1" ht="11.25"/>
    <row r="19530" customFormat="1" ht="11.25"/>
    <row r="19531" customFormat="1" ht="11.25"/>
    <row r="19532" customFormat="1" ht="11.25"/>
    <row r="19533" customFormat="1" ht="11.25"/>
    <row r="19534" customFormat="1" ht="11.25"/>
    <row r="19535" customFormat="1" ht="11.25"/>
    <row r="19536" customFormat="1" ht="11.25"/>
    <row r="19537" customFormat="1" ht="11.25"/>
    <row r="19538" customFormat="1" ht="11.25"/>
    <row r="19539" customFormat="1" ht="11.25"/>
    <row r="19540" customFormat="1" ht="11.25"/>
    <row r="19541" customFormat="1" ht="11.25"/>
    <row r="19542" customFormat="1" ht="11.25"/>
    <row r="19543" customFormat="1" ht="11.25"/>
    <row r="19544" customFormat="1" ht="11.25"/>
    <row r="19545" customFormat="1" ht="11.25"/>
    <row r="19546" customFormat="1" ht="11.25"/>
    <row r="19547" customFormat="1" ht="11.25"/>
    <row r="19548" customFormat="1" ht="11.25"/>
    <row r="19549" customFormat="1" ht="11.25"/>
    <row r="19550" customFormat="1" ht="11.25"/>
    <row r="19551" customFormat="1" ht="11.25"/>
    <row r="19552" customFormat="1" ht="11.25"/>
    <row r="19553" customFormat="1" ht="11.25"/>
    <row r="19554" customFormat="1" ht="11.25"/>
    <row r="19555" customFormat="1" ht="11.25"/>
    <row r="19556" customFormat="1" ht="11.25"/>
    <row r="19557" customFormat="1" ht="11.25"/>
    <row r="19558" customFormat="1" ht="11.25"/>
    <row r="19559" customFormat="1" ht="11.25"/>
    <row r="19560" customFormat="1" ht="11.25"/>
    <row r="19561" customFormat="1" ht="11.25"/>
    <row r="19562" customFormat="1" ht="11.25"/>
    <row r="19563" customFormat="1" ht="11.25"/>
    <row r="19564" customFormat="1" ht="11.25"/>
    <row r="19565" customFormat="1" ht="11.25"/>
    <row r="19566" customFormat="1" ht="11.25"/>
    <row r="19567" customFormat="1" ht="11.25"/>
    <row r="19568" customFormat="1" ht="11.25"/>
    <row r="19569" customFormat="1" ht="11.25"/>
    <row r="19570" customFormat="1" ht="11.25"/>
    <row r="19571" customFormat="1" ht="11.25"/>
    <row r="19572" customFormat="1" ht="11.25"/>
    <row r="19573" customFormat="1" ht="11.25"/>
    <row r="19574" customFormat="1" ht="11.25"/>
    <row r="19575" customFormat="1" ht="11.25"/>
    <row r="19576" customFormat="1" ht="11.25"/>
    <row r="19577" customFormat="1" ht="11.25"/>
    <row r="19578" customFormat="1" ht="11.25"/>
    <row r="19579" customFormat="1" ht="11.25"/>
    <row r="19580" customFormat="1" ht="11.25"/>
    <row r="19581" customFormat="1" ht="11.25"/>
    <row r="19582" customFormat="1" ht="11.25"/>
    <row r="19583" customFormat="1" ht="11.25"/>
    <row r="19584" customFormat="1" ht="11.25"/>
    <row r="19585" customFormat="1" ht="11.25"/>
    <row r="19586" customFormat="1" ht="11.25"/>
    <row r="19587" customFormat="1" ht="11.25"/>
    <row r="19588" customFormat="1" ht="11.25"/>
    <row r="19589" customFormat="1" ht="11.25"/>
    <row r="19590" customFormat="1" ht="11.25"/>
    <row r="19591" customFormat="1" ht="11.25"/>
    <row r="19592" customFormat="1" ht="11.25"/>
    <row r="19593" customFormat="1" ht="11.25"/>
    <row r="19594" customFormat="1" ht="11.25"/>
    <row r="19595" customFormat="1" ht="11.25"/>
    <row r="19596" customFormat="1" ht="11.25"/>
    <row r="19597" customFormat="1" ht="11.25"/>
    <row r="19598" customFormat="1" ht="11.25"/>
    <row r="19599" customFormat="1" ht="11.25"/>
    <row r="19600" customFormat="1" ht="11.25"/>
    <row r="19601" customFormat="1" ht="11.25"/>
    <row r="19602" customFormat="1" ht="11.25"/>
    <row r="19603" customFormat="1" ht="11.25"/>
    <row r="19604" customFormat="1" ht="11.25"/>
    <row r="19605" customFormat="1" ht="11.25"/>
    <row r="19606" customFormat="1" ht="11.25"/>
    <row r="19607" customFormat="1" ht="11.25"/>
    <row r="19608" customFormat="1" ht="11.25"/>
    <row r="19609" customFormat="1" ht="11.25"/>
    <row r="19610" customFormat="1" ht="11.25"/>
    <row r="19611" customFormat="1" ht="11.25"/>
    <row r="19612" customFormat="1" ht="11.25"/>
    <row r="19613" customFormat="1" ht="11.25"/>
    <row r="19614" customFormat="1" ht="11.25"/>
    <row r="19615" customFormat="1" ht="11.25"/>
    <row r="19616" customFormat="1" ht="11.25"/>
    <row r="19617" customFormat="1" ht="11.25"/>
    <row r="19618" customFormat="1" ht="11.25"/>
    <row r="19619" customFormat="1" ht="11.25"/>
    <row r="19620" customFormat="1" ht="11.25"/>
    <row r="19621" customFormat="1" ht="11.25"/>
    <row r="19622" customFormat="1" ht="11.25"/>
    <row r="19623" customFormat="1" ht="11.25"/>
    <row r="19624" customFormat="1" ht="11.25"/>
    <row r="19625" customFormat="1" ht="11.25"/>
    <row r="19626" customFormat="1" ht="11.25"/>
    <row r="19627" customFormat="1" ht="11.25"/>
    <row r="19628" customFormat="1" ht="11.25"/>
    <row r="19629" customFormat="1" ht="11.25"/>
    <row r="19630" customFormat="1" ht="11.25"/>
    <row r="19631" customFormat="1" ht="11.25"/>
    <row r="19632" customFormat="1" ht="11.25"/>
    <row r="19633" customFormat="1" ht="11.25"/>
    <row r="19634" customFormat="1" ht="11.25"/>
    <row r="19635" customFormat="1" ht="11.25"/>
    <row r="19636" customFormat="1" ht="11.25"/>
    <row r="19637" customFormat="1" ht="11.25"/>
    <row r="19638" customFormat="1" ht="11.25"/>
    <row r="19639" customFormat="1" ht="11.25"/>
    <row r="19640" customFormat="1" ht="11.25"/>
    <row r="19641" customFormat="1" ht="11.25"/>
    <row r="19642" customFormat="1" ht="11.25"/>
    <row r="19643" customFormat="1" ht="11.25"/>
    <row r="19644" customFormat="1" ht="11.25"/>
    <row r="19645" customFormat="1" ht="11.25"/>
    <row r="19646" customFormat="1" ht="11.25"/>
    <row r="19647" customFormat="1" ht="11.25"/>
    <row r="19648" customFormat="1" ht="11.25"/>
    <row r="19649" customFormat="1" ht="11.25"/>
    <row r="19650" customFormat="1" ht="11.25"/>
    <row r="19651" customFormat="1" ht="11.25"/>
    <row r="19652" customFormat="1" ht="11.25"/>
    <row r="19653" customFormat="1" ht="11.25"/>
    <row r="19654" customFormat="1" ht="11.25"/>
    <row r="19655" customFormat="1" ht="11.25"/>
    <row r="19656" customFormat="1" ht="11.25"/>
    <row r="19657" customFormat="1" ht="11.25"/>
    <row r="19658" customFormat="1" ht="11.25"/>
    <row r="19659" customFormat="1" ht="11.25"/>
    <row r="19660" customFormat="1" ht="11.25"/>
    <row r="19661" customFormat="1" ht="11.25"/>
    <row r="19662" customFormat="1" ht="11.25"/>
    <row r="19663" customFormat="1" ht="11.25"/>
    <row r="19664" customFormat="1" ht="11.25"/>
    <row r="19665" customFormat="1" ht="11.25"/>
    <row r="19666" customFormat="1" ht="11.25"/>
    <row r="19667" customFormat="1" ht="11.25"/>
    <row r="19668" customFormat="1" ht="11.25"/>
    <row r="19669" customFormat="1" ht="11.25"/>
    <row r="19670" customFormat="1" ht="11.25"/>
    <row r="19671" customFormat="1" ht="11.25"/>
    <row r="19672" customFormat="1" ht="11.25"/>
    <row r="19673" customFormat="1" ht="11.25"/>
    <row r="19674" customFormat="1" ht="11.25"/>
    <row r="19675" customFormat="1" ht="11.25"/>
    <row r="19676" customFormat="1" ht="11.25"/>
    <row r="19677" customFormat="1" ht="11.25"/>
    <row r="19678" customFormat="1" ht="11.25"/>
    <row r="19679" customFormat="1" ht="11.25"/>
    <row r="19680" customFormat="1" ht="11.25"/>
    <row r="19681" customFormat="1" ht="11.25"/>
    <row r="19682" customFormat="1" ht="11.25"/>
    <row r="19683" customFormat="1" ht="11.25"/>
    <row r="19684" customFormat="1" ht="11.25"/>
    <row r="19685" customFormat="1" ht="11.25"/>
    <row r="19686" customFormat="1" ht="11.25"/>
    <row r="19687" customFormat="1" ht="11.25"/>
    <row r="19688" customFormat="1" ht="11.25"/>
    <row r="19689" customFormat="1" ht="11.25"/>
    <row r="19690" customFormat="1" ht="11.25"/>
    <row r="19691" customFormat="1" ht="11.25"/>
    <row r="19692" customFormat="1" ht="11.25"/>
    <row r="19693" customFormat="1" ht="11.25"/>
    <row r="19694" customFormat="1" ht="11.25"/>
    <row r="19695" customFormat="1" ht="11.25"/>
    <row r="19696" customFormat="1" ht="11.25"/>
    <row r="19697" customFormat="1" ht="11.25"/>
    <row r="19698" customFormat="1" ht="11.25"/>
    <row r="19699" customFormat="1" ht="11.25"/>
    <row r="19700" customFormat="1" ht="11.25"/>
    <row r="19701" customFormat="1" ht="11.25"/>
    <row r="19702" customFormat="1" ht="11.25"/>
    <row r="19703" customFormat="1" ht="11.25"/>
    <row r="19704" customFormat="1" ht="11.25"/>
    <row r="19705" customFormat="1" ht="11.25"/>
    <row r="19706" customFormat="1" ht="11.25"/>
    <row r="19707" customFormat="1" ht="11.25"/>
    <row r="19708" customFormat="1" ht="11.25"/>
    <row r="19709" customFormat="1" ht="11.25"/>
    <row r="19710" customFormat="1" ht="11.25"/>
    <row r="19711" customFormat="1" ht="11.25"/>
    <row r="19712" customFormat="1" ht="11.25"/>
    <row r="19713" customFormat="1" ht="11.25"/>
    <row r="19714" customFormat="1" ht="11.25"/>
    <row r="19715" customFormat="1" ht="11.25"/>
    <row r="19716" customFormat="1" ht="11.25"/>
    <row r="19717" customFormat="1" ht="11.25"/>
    <row r="19718" customFormat="1" ht="11.25"/>
    <row r="19719" customFormat="1" ht="11.25"/>
    <row r="19720" customFormat="1" ht="11.25"/>
    <row r="19721" customFormat="1" ht="11.25"/>
    <row r="19722" customFormat="1" ht="11.25"/>
    <row r="19723" customFormat="1" ht="11.25"/>
    <row r="19724" customFormat="1" ht="11.25"/>
    <row r="19725" customFormat="1" ht="11.25"/>
    <row r="19726" customFormat="1" ht="11.25"/>
    <row r="19727" customFormat="1" ht="11.25"/>
    <row r="19728" customFormat="1" ht="11.25"/>
    <row r="19729" customFormat="1" ht="11.25"/>
    <row r="19730" customFormat="1" ht="11.25"/>
    <row r="19731" customFormat="1" ht="11.25"/>
    <row r="19732" customFormat="1" ht="11.25"/>
    <row r="19733" customFormat="1" ht="11.25"/>
    <row r="19734" customFormat="1" ht="11.25"/>
    <row r="19735" customFormat="1" ht="11.25"/>
    <row r="19736" customFormat="1" ht="11.25"/>
    <row r="19737" customFormat="1" ht="11.25"/>
    <row r="19738" customFormat="1" ht="11.25"/>
    <row r="19739" customFormat="1" ht="11.25"/>
    <row r="19740" customFormat="1" ht="11.25"/>
    <row r="19741" customFormat="1" ht="11.25"/>
    <row r="19742" customFormat="1" ht="11.25"/>
    <row r="19743" customFormat="1" ht="11.25"/>
    <row r="19744" customFormat="1" ht="11.25"/>
    <row r="19745" customFormat="1" ht="11.25"/>
    <row r="19746" customFormat="1" ht="11.25"/>
    <row r="19747" customFormat="1" ht="11.25"/>
    <row r="19748" customFormat="1" ht="11.25"/>
    <row r="19749" customFormat="1" ht="11.25"/>
    <row r="19750" customFormat="1" ht="11.25"/>
    <row r="19751" customFormat="1" ht="11.25"/>
    <row r="19752" customFormat="1" ht="11.25"/>
    <row r="19753" customFormat="1" ht="11.25"/>
    <row r="19754" customFormat="1" ht="11.25"/>
    <row r="19755" customFormat="1" ht="11.25"/>
    <row r="19756" customFormat="1" ht="11.25"/>
    <row r="19757" customFormat="1" ht="11.25"/>
    <row r="19758" customFormat="1" ht="11.25"/>
    <row r="19759" customFormat="1" ht="11.25"/>
    <row r="19760" customFormat="1" ht="11.25"/>
    <row r="19761" customFormat="1" ht="11.25"/>
    <row r="19762" customFormat="1" ht="11.25"/>
    <row r="19763" customFormat="1" ht="11.25"/>
    <row r="19764" customFormat="1" ht="11.25"/>
    <row r="19765" customFormat="1" ht="11.25"/>
    <row r="19766" customFormat="1" ht="11.25"/>
    <row r="19767" customFormat="1" ht="11.25"/>
    <row r="19768" customFormat="1" ht="11.25"/>
    <row r="19769" customFormat="1" ht="11.25"/>
    <row r="19770" customFormat="1" ht="11.25"/>
    <row r="19771" customFormat="1" ht="11.25"/>
    <row r="19772" customFormat="1" ht="11.25"/>
    <row r="19773" customFormat="1" ht="11.25"/>
    <row r="19774" customFormat="1" ht="11.25"/>
    <row r="19775" customFormat="1" ht="11.25"/>
    <row r="19776" customFormat="1" ht="11.25"/>
    <row r="19777" customFormat="1" ht="11.25"/>
    <row r="19778" customFormat="1" ht="11.25"/>
    <row r="19779" customFormat="1" ht="11.25"/>
    <row r="19780" customFormat="1" ht="11.25"/>
    <row r="19781" customFormat="1" ht="11.25"/>
    <row r="19782" customFormat="1" ht="11.25"/>
    <row r="19783" customFormat="1" ht="11.25"/>
    <row r="19784" customFormat="1" ht="11.25"/>
    <row r="19785" customFormat="1" ht="11.25"/>
    <row r="19786" customFormat="1" ht="11.25"/>
    <row r="19787" customFormat="1" ht="11.25"/>
    <row r="19788" customFormat="1" ht="11.25"/>
    <row r="19789" customFormat="1" ht="11.25"/>
    <row r="19790" customFormat="1" ht="11.25"/>
    <row r="19791" customFormat="1" ht="11.25"/>
    <row r="19792" customFormat="1" ht="11.25"/>
    <row r="19793" customFormat="1" ht="11.25"/>
    <row r="19794" customFormat="1" ht="11.25"/>
    <row r="19795" customFormat="1" ht="11.25"/>
    <row r="19796" customFormat="1" ht="11.25"/>
    <row r="19797" customFormat="1" ht="11.25"/>
    <row r="19798" customFormat="1" ht="11.25"/>
    <row r="19799" customFormat="1" ht="11.25"/>
    <row r="19800" customFormat="1" ht="11.25"/>
    <row r="19801" customFormat="1" ht="11.25"/>
    <row r="19802" customFormat="1" ht="11.25"/>
    <row r="19803" customFormat="1" ht="11.25"/>
    <row r="19804" customFormat="1" ht="11.25"/>
    <row r="19805" customFormat="1" ht="11.25"/>
    <row r="19806" customFormat="1" ht="11.25"/>
    <row r="19807" customFormat="1" ht="11.25"/>
    <row r="19808" customFormat="1" ht="11.25"/>
    <row r="19809" customFormat="1" ht="11.25"/>
    <row r="19810" customFormat="1" ht="11.25"/>
    <row r="19811" customFormat="1" ht="11.25"/>
    <row r="19812" customFormat="1" ht="11.25"/>
    <row r="19813" customFormat="1" ht="11.25"/>
    <row r="19814" customFormat="1" ht="11.25"/>
    <row r="19815" customFormat="1" ht="11.25"/>
    <row r="19816" customFormat="1" ht="11.25"/>
    <row r="19817" customFormat="1" ht="11.25"/>
    <row r="19818" customFormat="1" ht="11.25"/>
    <row r="19819" customFormat="1" ht="11.25"/>
    <row r="19820" customFormat="1" ht="11.25"/>
    <row r="19821" customFormat="1" ht="11.25"/>
    <row r="19822" customFormat="1" ht="11.25"/>
    <row r="19823" customFormat="1" ht="11.25"/>
    <row r="19824" customFormat="1" ht="11.25"/>
    <row r="19825" customFormat="1" ht="11.25"/>
    <row r="19826" customFormat="1" ht="11.25"/>
    <row r="19827" customFormat="1" ht="11.25"/>
    <row r="19828" customFormat="1" ht="11.25"/>
    <row r="19829" customFormat="1" ht="11.25"/>
    <row r="19830" customFormat="1" ht="11.25"/>
    <row r="19831" customFormat="1" ht="11.25"/>
    <row r="19832" customFormat="1" ht="11.25"/>
    <row r="19833" customFormat="1" ht="11.25"/>
    <row r="19834" customFormat="1" ht="11.25"/>
    <row r="19835" customFormat="1" ht="11.25"/>
    <row r="19836" customFormat="1" ht="11.25"/>
    <row r="19837" customFormat="1" ht="11.25"/>
    <row r="19838" customFormat="1" ht="11.25"/>
    <row r="19839" customFormat="1" ht="11.25"/>
    <row r="19840" customFormat="1" ht="11.25"/>
    <row r="19841" customFormat="1" ht="11.25"/>
    <row r="19842" customFormat="1" ht="11.25"/>
    <row r="19843" customFormat="1" ht="11.25"/>
    <row r="19844" customFormat="1" ht="11.25"/>
    <row r="19845" customFormat="1" ht="11.25"/>
    <row r="19846" customFormat="1" ht="11.25"/>
    <row r="19847" customFormat="1" ht="11.25"/>
    <row r="19848" customFormat="1" ht="11.25"/>
    <row r="19849" customFormat="1" ht="11.25"/>
    <row r="19850" customFormat="1" ht="11.25"/>
    <row r="19851" customFormat="1" ht="11.25"/>
    <row r="19852" customFormat="1" ht="11.25"/>
    <row r="19853" customFormat="1" ht="11.25"/>
    <row r="19854" customFormat="1" ht="11.25"/>
    <row r="19855" customFormat="1" ht="11.25"/>
    <row r="19856" customFormat="1" ht="11.25"/>
    <row r="19857" customFormat="1" ht="11.25"/>
    <row r="19858" customFormat="1" ht="11.25"/>
    <row r="19859" customFormat="1" ht="11.25"/>
    <row r="19860" customFormat="1" ht="11.25"/>
    <row r="19861" customFormat="1" ht="11.25"/>
    <row r="19862" customFormat="1" ht="11.25"/>
    <row r="19863" customFormat="1" ht="11.25"/>
    <row r="19864" customFormat="1" ht="11.25"/>
    <row r="19865" customFormat="1" ht="11.25"/>
    <row r="19866" customFormat="1" ht="11.25"/>
    <row r="19867" customFormat="1" ht="11.25"/>
    <row r="19868" customFormat="1" ht="11.25"/>
    <row r="19869" customFormat="1" ht="11.25"/>
    <row r="19870" customFormat="1" ht="11.25"/>
    <row r="19871" customFormat="1" ht="11.25"/>
    <row r="19872" customFormat="1" ht="11.25"/>
    <row r="19873" customFormat="1" ht="11.25"/>
    <row r="19874" customFormat="1" ht="11.25"/>
    <row r="19875" customFormat="1" ht="11.25"/>
    <row r="19876" customFormat="1" ht="11.25"/>
    <row r="19877" customFormat="1" ht="11.25"/>
    <row r="19878" customFormat="1" ht="11.25"/>
    <row r="19879" customFormat="1" ht="11.25"/>
    <row r="19880" customFormat="1" ht="11.25"/>
    <row r="19881" customFormat="1" ht="11.25"/>
    <row r="19882" customFormat="1" ht="11.25"/>
    <row r="19883" customFormat="1" ht="11.25"/>
    <row r="19884" customFormat="1" ht="11.25"/>
    <row r="19885" customFormat="1" ht="11.25"/>
    <row r="19886" customFormat="1" ht="11.25"/>
    <row r="19887" customFormat="1" ht="11.25"/>
    <row r="19888" customFormat="1" ht="11.25"/>
    <row r="19889" customFormat="1" ht="11.25"/>
    <row r="19890" customFormat="1" ht="11.25"/>
    <row r="19891" customFormat="1" ht="11.25"/>
    <row r="19892" customFormat="1" ht="11.25"/>
    <row r="19893" customFormat="1" ht="11.25"/>
    <row r="19894" customFormat="1" ht="11.25"/>
    <row r="19895" customFormat="1" ht="11.25"/>
    <row r="19896" customFormat="1" ht="11.25"/>
    <row r="19897" customFormat="1" ht="11.25"/>
    <row r="19898" customFormat="1" ht="11.25"/>
    <row r="19899" customFormat="1" ht="11.25"/>
    <row r="19900" customFormat="1" ht="11.25"/>
    <row r="19901" customFormat="1" ht="11.25"/>
    <row r="19902" customFormat="1" ht="11.25"/>
    <row r="19903" customFormat="1" ht="11.25"/>
    <row r="19904" customFormat="1" ht="11.25"/>
    <row r="19905" customFormat="1" ht="11.25"/>
    <row r="19906" customFormat="1" ht="11.25"/>
    <row r="19907" customFormat="1" ht="11.25"/>
    <row r="19908" customFormat="1" ht="11.25"/>
    <row r="19909" customFormat="1" ht="11.25"/>
    <row r="19910" customFormat="1" ht="11.25"/>
    <row r="19911" customFormat="1" ht="11.25"/>
    <row r="19912" customFormat="1" ht="11.25"/>
    <row r="19913" customFormat="1" ht="11.25"/>
    <row r="19914" customFormat="1" ht="11.25"/>
    <row r="19915" customFormat="1" ht="11.25"/>
    <row r="19916" customFormat="1" ht="11.25"/>
    <row r="19917" customFormat="1" ht="11.25"/>
    <row r="19918" customFormat="1" ht="11.25"/>
    <row r="19919" customFormat="1" ht="11.25"/>
    <row r="19920" customFormat="1" ht="11.25"/>
    <row r="19921" customFormat="1" ht="11.25"/>
    <row r="19922" customFormat="1" ht="11.25"/>
    <row r="19923" customFormat="1" ht="11.25"/>
    <row r="19924" customFormat="1" ht="11.25"/>
    <row r="19925" customFormat="1" ht="11.25"/>
    <row r="19926" customFormat="1" ht="11.25"/>
    <row r="19927" customFormat="1" ht="11.25"/>
    <row r="19928" customFormat="1" ht="11.25"/>
    <row r="19929" customFormat="1" ht="11.25"/>
    <row r="19930" customFormat="1" ht="11.25"/>
    <row r="19931" customFormat="1" ht="11.25"/>
    <row r="19932" customFormat="1" ht="11.25"/>
    <row r="19933" customFormat="1" ht="11.25"/>
    <row r="19934" customFormat="1" ht="11.25"/>
    <row r="19935" customFormat="1" ht="11.25"/>
    <row r="19936" customFormat="1" ht="11.25"/>
    <row r="19937" customFormat="1" ht="11.25"/>
    <row r="19938" customFormat="1" ht="11.25"/>
    <row r="19939" customFormat="1" ht="11.25"/>
    <row r="19940" customFormat="1" ht="11.25"/>
    <row r="19941" customFormat="1" ht="11.25"/>
    <row r="19942" customFormat="1" ht="11.25"/>
    <row r="19943" customFormat="1" ht="11.25"/>
    <row r="19944" customFormat="1" ht="11.25"/>
    <row r="19945" customFormat="1" ht="11.25"/>
    <row r="19946" customFormat="1" ht="11.25"/>
    <row r="19947" customFormat="1" ht="11.25"/>
    <row r="19948" customFormat="1" ht="11.25"/>
    <row r="19949" customFormat="1" ht="11.25"/>
    <row r="19950" customFormat="1" ht="11.25"/>
    <row r="19951" customFormat="1" ht="11.25"/>
    <row r="19952" customFormat="1" ht="11.25"/>
    <row r="19953" customFormat="1" ht="11.25"/>
    <row r="19954" customFormat="1" ht="11.25"/>
    <row r="19955" customFormat="1" ht="11.25"/>
    <row r="19956" customFormat="1" ht="11.25"/>
    <row r="19957" customFormat="1" ht="11.25"/>
    <row r="19958" customFormat="1" ht="11.25"/>
    <row r="19959" customFormat="1" ht="11.25"/>
    <row r="19960" customFormat="1" ht="11.25"/>
    <row r="19961" customFormat="1" ht="11.25"/>
    <row r="19962" customFormat="1" ht="11.25"/>
    <row r="19963" customFormat="1" ht="11.25"/>
    <row r="19964" customFormat="1" ht="11.25"/>
    <row r="19965" customFormat="1" ht="11.25"/>
    <row r="19966" customFormat="1" ht="11.25"/>
    <row r="19967" customFormat="1" ht="11.25"/>
    <row r="19968" customFormat="1" ht="11.25"/>
    <row r="19969" customFormat="1" ht="11.25"/>
    <row r="19970" customFormat="1" ht="11.25"/>
    <row r="19971" customFormat="1" ht="11.25"/>
    <row r="19972" customFormat="1" ht="11.25"/>
    <row r="19973" customFormat="1" ht="11.25"/>
    <row r="19974" customFormat="1" ht="11.25"/>
    <row r="19975" customFormat="1" ht="11.25"/>
    <row r="19976" customFormat="1" ht="11.25"/>
    <row r="19977" customFormat="1" ht="11.25"/>
    <row r="19978" customFormat="1" ht="11.25"/>
    <row r="19979" customFormat="1" ht="11.25"/>
    <row r="19980" customFormat="1" ht="11.25"/>
    <row r="19981" customFormat="1" ht="11.25"/>
    <row r="19982" customFormat="1" ht="11.25"/>
    <row r="19983" customFormat="1" ht="11.25"/>
    <row r="19984" customFormat="1" ht="11.25"/>
    <row r="19985" customFormat="1" ht="11.25"/>
    <row r="19986" customFormat="1" ht="11.25"/>
    <row r="19987" customFormat="1" ht="11.25"/>
    <row r="19988" customFormat="1" ht="11.25"/>
    <row r="19989" customFormat="1" ht="11.25"/>
    <row r="19990" customFormat="1" ht="11.25"/>
    <row r="19991" customFormat="1" ht="11.25"/>
    <row r="19992" customFormat="1" ht="11.25"/>
    <row r="19993" customFormat="1" ht="11.25"/>
    <row r="19994" customFormat="1" ht="11.25"/>
    <row r="19995" customFormat="1" ht="11.25"/>
    <row r="19996" customFormat="1" ht="11.25"/>
    <row r="19997" customFormat="1" ht="11.25"/>
    <row r="19998" customFormat="1" ht="11.25"/>
    <row r="19999" customFormat="1" ht="11.25"/>
    <row r="20000" customFormat="1" ht="11.25"/>
    <row r="20001" customFormat="1" ht="11.25"/>
    <row r="20002" customFormat="1" ht="11.25"/>
    <row r="20003" customFormat="1" ht="11.25"/>
    <row r="20004" customFormat="1" ht="11.25"/>
    <row r="20005" customFormat="1" ht="11.25"/>
    <row r="20006" customFormat="1" ht="11.25"/>
    <row r="20007" customFormat="1" ht="11.25"/>
    <row r="20008" customFormat="1" ht="11.25"/>
    <row r="20009" customFormat="1" ht="11.25"/>
    <row r="20010" customFormat="1" ht="11.25"/>
    <row r="20011" customFormat="1" ht="11.25"/>
    <row r="20012" customFormat="1" ht="11.25"/>
    <row r="20013" customFormat="1" ht="11.25"/>
    <row r="20014" customFormat="1" ht="11.25"/>
    <row r="20015" customFormat="1" ht="11.25"/>
    <row r="20016" customFormat="1" ht="11.25"/>
    <row r="20017" customFormat="1" ht="11.25"/>
    <row r="20018" customFormat="1" ht="11.25"/>
    <row r="20019" customFormat="1" ht="11.25"/>
    <row r="20020" customFormat="1" ht="11.25"/>
    <row r="20021" customFormat="1" ht="11.25"/>
    <row r="20022" customFormat="1" ht="11.25"/>
    <row r="20023" customFormat="1" ht="11.25"/>
    <row r="20024" customFormat="1" ht="11.25"/>
    <row r="20025" customFormat="1" ht="11.25"/>
    <row r="20026" customFormat="1" ht="11.25"/>
    <row r="20027" customFormat="1" ht="11.25"/>
    <row r="20028" customFormat="1" ht="11.25"/>
    <row r="20029" customFormat="1" ht="11.25"/>
    <row r="20030" customFormat="1" ht="11.25"/>
    <row r="20031" customFormat="1" ht="11.25"/>
    <row r="20032" customFormat="1" ht="11.25"/>
    <row r="20033" customFormat="1" ht="11.25"/>
    <row r="20034" customFormat="1" ht="11.25"/>
    <row r="20035" customFormat="1" ht="11.25"/>
    <row r="20036" customFormat="1" ht="11.25"/>
    <row r="20037" customFormat="1" ht="11.25"/>
    <row r="20038" customFormat="1" ht="11.25"/>
    <row r="20039" customFormat="1" ht="11.25"/>
    <row r="20040" customFormat="1" ht="11.25"/>
    <row r="20041" customFormat="1" ht="11.25"/>
    <row r="20042" customFormat="1" ht="11.25"/>
    <row r="20043" customFormat="1" ht="11.25"/>
    <row r="20044" customFormat="1" ht="11.25"/>
    <row r="20045" customFormat="1" ht="11.25"/>
    <row r="20046" customFormat="1" ht="11.25"/>
    <row r="20047" customFormat="1" ht="11.25"/>
    <row r="20048" customFormat="1" ht="11.25"/>
    <row r="20049" customFormat="1" ht="11.25"/>
    <row r="20050" customFormat="1" ht="11.25"/>
    <row r="20051" customFormat="1" ht="11.25"/>
    <row r="20052" customFormat="1" ht="11.25"/>
    <row r="20053" customFormat="1" ht="11.25"/>
    <row r="20054" customFormat="1" ht="11.25"/>
    <row r="20055" customFormat="1" ht="11.25"/>
    <row r="20056" customFormat="1" ht="11.25"/>
    <row r="20057" customFormat="1" ht="11.25"/>
    <row r="20058" customFormat="1" ht="11.25"/>
    <row r="20059" customFormat="1" ht="11.25"/>
    <row r="20060" customFormat="1" ht="11.25"/>
    <row r="20061" customFormat="1" ht="11.25"/>
    <row r="20062" customFormat="1" ht="11.25"/>
    <row r="20063" customFormat="1" ht="11.25"/>
    <row r="20064" customFormat="1" ht="11.25"/>
    <row r="20065" customFormat="1" ht="11.25"/>
    <row r="20066" customFormat="1" ht="11.25"/>
    <row r="20067" customFormat="1" ht="11.25"/>
    <row r="20068" customFormat="1" ht="11.25"/>
    <row r="20069" customFormat="1" ht="11.25"/>
    <row r="20070" customFormat="1" ht="11.25"/>
    <row r="20071" customFormat="1" ht="11.25"/>
    <row r="20072" customFormat="1" ht="11.25"/>
    <row r="20073" customFormat="1" ht="11.25"/>
    <row r="20074" customFormat="1" ht="11.25"/>
    <row r="20075" customFormat="1" ht="11.25"/>
    <row r="20076" customFormat="1" ht="11.25"/>
    <row r="20077" customFormat="1" ht="11.25"/>
    <row r="20078" customFormat="1" ht="11.25"/>
    <row r="20079" customFormat="1" ht="11.25"/>
    <row r="20080" customFormat="1" ht="11.25"/>
    <row r="20081" customFormat="1" ht="11.25"/>
    <row r="20082" customFormat="1" ht="11.25"/>
    <row r="20083" customFormat="1" ht="11.25"/>
    <row r="20084" customFormat="1" ht="11.25"/>
    <row r="20085" customFormat="1" ht="11.25"/>
    <row r="20086" customFormat="1" ht="11.25"/>
    <row r="20087" customFormat="1" ht="11.25"/>
    <row r="20088" customFormat="1" ht="11.25"/>
    <row r="20089" customFormat="1" ht="11.25"/>
    <row r="20090" customFormat="1" ht="11.25"/>
    <row r="20091" customFormat="1" ht="11.25"/>
    <row r="20092" customFormat="1" ht="11.25"/>
    <row r="20093" customFormat="1" ht="11.25"/>
    <row r="20094" customFormat="1" ht="11.25"/>
    <row r="20095" customFormat="1" ht="11.25"/>
    <row r="20096" customFormat="1" ht="11.25"/>
    <row r="20097" customFormat="1" ht="11.25"/>
    <row r="20098" customFormat="1" ht="11.25"/>
    <row r="20099" customFormat="1" ht="11.25"/>
    <row r="20100" customFormat="1" ht="11.25"/>
    <row r="20101" customFormat="1" ht="11.25"/>
    <row r="20102" customFormat="1" ht="11.25"/>
    <row r="20103" customFormat="1" ht="11.25"/>
    <row r="20104" customFormat="1" ht="11.25"/>
    <row r="20105" customFormat="1" ht="11.25"/>
    <row r="20106" customFormat="1" ht="11.25"/>
    <row r="20107" customFormat="1" ht="11.25"/>
    <row r="20108" customFormat="1" ht="11.25"/>
    <row r="20109" customFormat="1" ht="11.25"/>
    <row r="20110" customFormat="1" ht="11.25"/>
    <row r="20111" customFormat="1" ht="11.25"/>
    <row r="20112" customFormat="1" ht="11.25"/>
    <row r="20113" customFormat="1" ht="11.25"/>
    <row r="20114" customFormat="1" ht="11.25"/>
    <row r="20115" customFormat="1" ht="11.25"/>
    <row r="20116" customFormat="1" ht="11.25"/>
    <row r="20117" customFormat="1" ht="11.25"/>
    <row r="20118" customFormat="1" ht="11.25"/>
    <row r="20119" customFormat="1" ht="11.25"/>
    <row r="20120" customFormat="1" ht="11.25"/>
    <row r="20121" customFormat="1" ht="11.25"/>
    <row r="20122" customFormat="1" ht="11.25"/>
    <row r="20123" customFormat="1" ht="11.25"/>
    <row r="20124" customFormat="1" ht="11.25"/>
    <row r="20125" customFormat="1" ht="11.25"/>
    <row r="20126" customFormat="1" ht="11.25"/>
    <row r="20127" customFormat="1" ht="11.25"/>
    <row r="20128" customFormat="1" ht="11.25"/>
    <row r="20129" customFormat="1" ht="11.25"/>
    <row r="20130" customFormat="1" ht="11.25"/>
    <row r="20131" customFormat="1" ht="11.25"/>
    <row r="20132" customFormat="1" ht="11.25"/>
    <row r="20133" customFormat="1" ht="11.25"/>
    <row r="20134" customFormat="1" ht="11.25"/>
    <row r="20135" customFormat="1" ht="11.25"/>
    <row r="20136" customFormat="1" ht="11.25"/>
    <row r="20137" customFormat="1" ht="11.25"/>
    <row r="20138" customFormat="1" ht="11.25"/>
    <row r="20139" customFormat="1" ht="11.25"/>
    <row r="20140" customFormat="1" ht="11.25"/>
    <row r="20141" customFormat="1" ht="11.25"/>
    <row r="20142" customFormat="1" ht="11.25"/>
    <row r="20143" customFormat="1" ht="11.25"/>
    <row r="20144" customFormat="1" ht="11.25"/>
    <row r="20145" customFormat="1" ht="11.25"/>
    <row r="20146" customFormat="1" ht="11.25"/>
    <row r="20147" customFormat="1" ht="11.25"/>
    <row r="20148" customFormat="1" ht="11.25"/>
    <row r="20149" customFormat="1" ht="11.25"/>
    <row r="20150" customFormat="1" ht="11.25"/>
    <row r="20151" customFormat="1" ht="11.25"/>
    <row r="20152" customFormat="1" ht="11.25"/>
    <row r="20153" customFormat="1" ht="11.25"/>
    <row r="20154" customFormat="1" ht="11.25"/>
    <row r="20155" customFormat="1" ht="11.25"/>
    <row r="20156" customFormat="1" ht="11.25"/>
    <row r="20157" customFormat="1" ht="11.25"/>
    <row r="20158" customFormat="1" ht="11.25"/>
    <row r="20159" customFormat="1" ht="11.25"/>
    <row r="20160" customFormat="1" ht="11.25"/>
    <row r="20161" customFormat="1" ht="11.25"/>
    <row r="20162" customFormat="1" ht="11.25"/>
    <row r="20163" customFormat="1" ht="11.25"/>
    <row r="20164" customFormat="1" ht="11.25"/>
    <row r="20165" customFormat="1" ht="11.25"/>
    <row r="20166" customFormat="1" ht="11.25"/>
    <row r="20167" customFormat="1" ht="11.25"/>
    <row r="20168" customFormat="1" ht="11.25"/>
    <row r="20169" customFormat="1" ht="11.25"/>
    <row r="20170" customFormat="1" ht="11.25"/>
    <row r="20171" customFormat="1" ht="11.25"/>
    <row r="20172" customFormat="1" ht="11.25"/>
    <row r="20173" customFormat="1" ht="11.25"/>
    <row r="20174" customFormat="1" ht="11.25"/>
    <row r="20175" customFormat="1" ht="11.25"/>
    <row r="20176" customFormat="1" ht="11.25"/>
    <row r="20177" customFormat="1" ht="11.25"/>
    <row r="20178" customFormat="1" ht="11.25"/>
    <row r="20179" customFormat="1" ht="11.25"/>
    <row r="20180" customFormat="1" ht="11.25"/>
    <row r="20181" customFormat="1" ht="11.25"/>
    <row r="20182" customFormat="1" ht="11.25"/>
    <row r="20183" customFormat="1" ht="11.25"/>
    <row r="20184" customFormat="1" ht="11.25"/>
    <row r="20185" customFormat="1" ht="11.25"/>
    <row r="20186" customFormat="1" ht="11.25"/>
    <row r="20187" customFormat="1" ht="11.25"/>
    <row r="20188" customFormat="1" ht="11.25"/>
    <row r="20189" customFormat="1" ht="11.25"/>
    <row r="20190" customFormat="1" ht="11.25"/>
    <row r="20191" customFormat="1" ht="11.25"/>
    <row r="20192" customFormat="1" ht="11.25"/>
    <row r="20193" customFormat="1" ht="11.25"/>
    <row r="20194" customFormat="1" ht="11.25"/>
    <row r="20195" customFormat="1" ht="11.25"/>
    <row r="20196" customFormat="1" ht="11.25"/>
    <row r="20197" customFormat="1" ht="11.25"/>
    <row r="20198" customFormat="1" ht="11.25"/>
    <row r="20199" customFormat="1" ht="11.25"/>
    <row r="20200" customFormat="1" ht="11.25"/>
    <row r="20201" customFormat="1" ht="11.25"/>
    <row r="20202" customFormat="1" ht="11.25"/>
    <row r="20203" customFormat="1" ht="11.25"/>
    <row r="20204" customFormat="1" ht="11.25"/>
    <row r="20205" customFormat="1" ht="11.25"/>
    <row r="20206" customFormat="1" ht="11.25"/>
    <row r="20207" customFormat="1" ht="11.25"/>
    <row r="20208" customFormat="1" ht="11.25"/>
    <row r="20209" customFormat="1" ht="11.25"/>
    <row r="20210" customFormat="1" ht="11.25"/>
    <row r="20211" customFormat="1" ht="11.25"/>
    <row r="20212" customFormat="1" ht="11.25"/>
    <row r="20213" customFormat="1" ht="11.25"/>
    <row r="20214" customFormat="1" ht="11.25"/>
    <row r="20215" customFormat="1" ht="11.25"/>
    <row r="20216" customFormat="1" ht="11.25"/>
    <row r="20217" customFormat="1" ht="11.25"/>
    <row r="20218" customFormat="1" ht="11.25"/>
    <row r="20219" customFormat="1" ht="11.25"/>
    <row r="20220" customFormat="1" ht="11.25"/>
    <row r="20221" customFormat="1" ht="11.25"/>
    <row r="20222" customFormat="1" ht="11.25"/>
    <row r="20223" customFormat="1" ht="11.25"/>
    <row r="20224" customFormat="1" ht="11.25"/>
    <row r="20225" customFormat="1" ht="11.25"/>
    <row r="20226" customFormat="1" ht="11.25"/>
    <row r="20227" customFormat="1" ht="11.25"/>
    <row r="20228" customFormat="1" ht="11.25"/>
    <row r="20229" customFormat="1" ht="11.25"/>
    <row r="20230" customFormat="1" ht="11.25"/>
    <row r="20231" customFormat="1" ht="11.25"/>
    <row r="20232" customFormat="1" ht="11.25"/>
    <row r="20233" customFormat="1" ht="11.25"/>
    <row r="20234" customFormat="1" ht="11.25"/>
    <row r="20235" customFormat="1" ht="11.25"/>
    <row r="20236" customFormat="1" ht="11.25"/>
    <row r="20237" customFormat="1" ht="11.25"/>
    <row r="20238" customFormat="1" ht="11.25"/>
    <row r="20239" customFormat="1" ht="11.25"/>
    <row r="20240" customFormat="1" ht="11.25"/>
    <row r="20241" customFormat="1" ht="11.25"/>
    <row r="20242" customFormat="1" ht="11.25"/>
    <row r="20243" customFormat="1" ht="11.25"/>
    <row r="20244" customFormat="1" ht="11.25"/>
    <row r="20245" customFormat="1" ht="11.25"/>
    <row r="20246" customFormat="1" ht="11.25"/>
    <row r="20247" customFormat="1" ht="11.25"/>
    <row r="20248" customFormat="1" ht="11.25"/>
    <row r="20249" customFormat="1" ht="11.25"/>
    <row r="20250" customFormat="1" ht="11.25"/>
    <row r="20251" customFormat="1" ht="11.25"/>
    <row r="20252" customFormat="1" ht="11.25"/>
    <row r="20253" customFormat="1" ht="11.25"/>
    <row r="20254" customFormat="1" ht="11.25"/>
    <row r="20255" customFormat="1" ht="11.25"/>
    <row r="20256" customFormat="1" ht="11.25"/>
    <row r="20257" customFormat="1" ht="11.25"/>
    <row r="20258" customFormat="1" ht="11.25"/>
    <row r="20259" customFormat="1" ht="11.25"/>
    <row r="20260" customFormat="1" ht="11.25"/>
    <row r="20261" customFormat="1" ht="11.25"/>
    <row r="20262" customFormat="1" ht="11.25"/>
    <row r="20263" customFormat="1" ht="11.25"/>
    <row r="20264" customFormat="1" ht="11.25"/>
    <row r="20265" customFormat="1" ht="11.25"/>
    <row r="20266" customFormat="1" ht="11.25"/>
    <row r="20267" customFormat="1" ht="11.25"/>
    <row r="20268" customFormat="1" ht="11.25"/>
    <row r="20269" customFormat="1" ht="11.25"/>
    <row r="20270" customFormat="1" ht="11.25"/>
    <row r="20271" customFormat="1" ht="11.25"/>
    <row r="20272" customFormat="1" ht="11.25"/>
    <row r="20273" customFormat="1" ht="11.25"/>
    <row r="20274" customFormat="1" ht="11.25"/>
    <row r="20275" customFormat="1" ht="11.25"/>
    <row r="20276" customFormat="1" ht="11.25"/>
    <row r="20277" customFormat="1" ht="11.25"/>
    <row r="20278" customFormat="1" ht="11.25"/>
    <row r="20279" customFormat="1" ht="11.25"/>
    <row r="20280" customFormat="1" ht="11.25"/>
    <row r="20281" customFormat="1" ht="11.25"/>
    <row r="20282" customFormat="1" ht="11.25"/>
    <row r="20283" customFormat="1" ht="11.25"/>
    <row r="20284" customFormat="1" ht="11.25"/>
    <row r="20285" customFormat="1" ht="11.25"/>
    <row r="20286" customFormat="1" ht="11.25"/>
    <row r="20287" customFormat="1" ht="11.25"/>
    <row r="20288" customFormat="1" ht="11.25"/>
    <row r="20289" customFormat="1" ht="11.25"/>
    <row r="20290" customFormat="1" ht="11.25"/>
    <row r="20291" customFormat="1" ht="11.25"/>
    <row r="20292" customFormat="1" ht="11.25"/>
    <row r="20293" customFormat="1" ht="11.25"/>
    <row r="20294" customFormat="1" ht="11.25"/>
    <row r="20295" customFormat="1" ht="11.25"/>
    <row r="20296" customFormat="1" ht="11.25"/>
    <row r="20297" customFormat="1" ht="11.25"/>
    <row r="20298" customFormat="1" ht="11.25"/>
    <row r="20299" customFormat="1" ht="11.25"/>
    <row r="20300" customFormat="1" ht="11.25"/>
    <row r="20301" customFormat="1" ht="11.25"/>
    <row r="20302" customFormat="1" ht="11.25"/>
    <row r="20303" customFormat="1" ht="11.25"/>
    <row r="20304" customFormat="1" ht="11.25"/>
    <row r="20305" customFormat="1" ht="11.25"/>
    <row r="20306" customFormat="1" ht="11.25"/>
    <row r="20307" customFormat="1" ht="11.25"/>
    <row r="20308" customFormat="1" ht="11.25"/>
    <row r="20309" customFormat="1" ht="11.25"/>
    <row r="20310" customFormat="1" ht="11.25"/>
    <row r="20311" customFormat="1" ht="11.25"/>
    <row r="20312" customFormat="1" ht="11.25"/>
    <row r="20313" customFormat="1" ht="11.25"/>
    <row r="20314" customFormat="1" ht="11.25"/>
    <row r="20315" customFormat="1" ht="11.25"/>
    <row r="20316" customFormat="1" ht="11.25"/>
    <row r="20317" customFormat="1" ht="11.25"/>
    <row r="20318" customFormat="1" ht="11.25"/>
    <row r="20319" customFormat="1" ht="11.25"/>
    <row r="20320" customFormat="1" ht="11.25"/>
    <row r="20321" customFormat="1" ht="11.25"/>
    <row r="20322" customFormat="1" ht="11.25"/>
    <row r="20323" customFormat="1" ht="11.25"/>
    <row r="20324" customFormat="1" ht="11.25"/>
    <row r="20325" customFormat="1" ht="11.25"/>
    <row r="20326" customFormat="1" ht="11.25"/>
    <row r="20327" customFormat="1" ht="11.25"/>
    <row r="20328" customFormat="1" ht="11.25"/>
    <row r="20329" customFormat="1" ht="11.25"/>
    <row r="20330" customFormat="1" ht="11.25"/>
    <row r="20331" customFormat="1" ht="11.25"/>
    <row r="20332" customFormat="1" ht="11.25"/>
    <row r="20333" customFormat="1" ht="11.25"/>
    <row r="20334" customFormat="1" ht="11.25"/>
    <row r="20335" customFormat="1" ht="11.25"/>
    <row r="20336" customFormat="1" ht="11.25"/>
    <row r="20337" customFormat="1" ht="11.25"/>
    <row r="20338" customFormat="1" ht="11.25"/>
    <row r="20339" customFormat="1" ht="11.25"/>
    <row r="20340" customFormat="1" ht="11.25"/>
    <row r="20341" customFormat="1" ht="11.25"/>
    <row r="20342" customFormat="1" ht="11.25"/>
    <row r="20343" customFormat="1" ht="11.25"/>
    <row r="20344" customFormat="1" ht="11.25"/>
    <row r="20345" customFormat="1" ht="11.25"/>
    <row r="20346" customFormat="1" ht="11.25"/>
    <row r="20347" customFormat="1" ht="11.25"/>
    <row r="20348" customFormat="1" ht="11.25"/>
    <row r="20349" customFormat="1" ht="11.25"/>
    <row r="20350" customFormat="1" ht="11.25"/>
    <row r="20351" customFormat="1" ht="11.25"/>
    <row r="20352" customFormat="1" ht="11.25"/>
    <row r="20353" customFormat="1" ht="11.25"/>
    <row r="20354" customFormat="1" ht="11.25"/>
    <row r="20355" customFormat="1" ht="11.25"/>
    <row r="20356" customFormat="1" ht="11.25"/>
    <row r="20357" customFormat="1" ht="11.25"/>
    <row r="20358" customFormat="1" ht="11.25"/>
    <row r="20359" customFormat="1" ht="11.25"/>
    <row r="20360" customFormat="1" ht="11.25"/>
    <row r="20361" customFormat="1" ht="11.25"/>
    <row r="20362" customFormat="1" ht="11.25"/>
    <row r="20363" customFormat="1" ht="11.25"/>
    <row r="20364" customFormat="1" ht="11.25"/>
    <row r="20365" customFormat="1" ht="11.25"/>
    <row r="20366" customFormat="1" ht="11.25"/>
    <row r="20367" customFormat="1" ht="11.25"/>
    <row r="20368" customFormat="1" ht="11.25"/>
    <row r="20369" customFormat="1" ht="11.25"/>
    <row r="20370" customFormat="1" ht="11.25"/>
    <row r="20371" customFormat="1" ht="11.25"/>
    <row r="20372" customFormat="1" ht="11.25"/>
    <row r="20373" customFormat="1" ht="11.25"/>
    <row r="20374" customFormat="1" ht="11.25"/>
    <row r="20375" customFormat="1" ht="11.25"/>
    <row r="20376" customFormat="1" ht="11.25"/>
    <row r="20377" customFormat="1" ht="11.25"/>
    <row r="20378" customFormat="1" ht="11.25"/>
    <row r="20379" customFormat="1" ht="11.25"/>
    <row r="20380" customFormat="1" ht="11.25"/>
    <row r="20381" customFormat="1" ht="11.25"/>
    <row r="20382" customFormat="1" ht="11.25"/>
    <row r="20383" customFormat="1" ht="11.25"/>
    <row r="20384" customFormat="1" ht="11.25"/>
    <row r="20385" customFormat="1" ht="11.25"/>
    <row r="20386" customFormat="1" ht="11.25"/>
    <row r="20387" customFormat="1" ht="11.25"/>
    <row r="20388" customFormat="1" ht="11.25"/>
    <row r="20389" customFormat="1" ht="11.25"/>
    <row r="20390" customFormat="1" ht="11.25"/>
    <row r="20391" customFormat="1" ht="11.25"/>
    <row r="20392" customFormat="1" ht="11.25"/>
    <row r="20393" customFormat="1" ht="11.25"/>
    <row r="20394" customFormat="1" ht="11.25"/>
    <row r="20395" customFormat="1" ht="11.25"/>
    <row r="20396" customFormat="1" ht="11.25"/>
    <row r="20397" customFormat="1" ht="11.25"/>
    <row r="20398" customFormat="1" ht="11.25"/>
    <row r="20399" customFormat="1" ht="11.25"/>
    <row r="20400" customFormat="1" ht="11.25"/>
    <row r="20401" customFormat="1" ht="11.25"/>
    <row r="20402" customFormat="1" ht="11.25"/>
    <row r="20403" customFormat="1" ht="11.25"/>
    <row r="20404" customFormat="1" ht="11.25"/>
    <row r="20405" customFormat="1" ht="11.25"/>
    <row r="20406" customFormat="1" ht="11.25"/>
    <row r="20407" customFormat="1" ht="11.25"/>
    <row r="20408" customFormat="1" ht="11.25"/>
    <row r="20409" customFormat="1" ht="11.25"/>
    <row r="20410" customFormat="1" ht="11.25"/>
    <row r="20411" customFormat="1" ht="11.25"/>
    <row r="20412" customFormat="1" ht="11.25"/>
    <row r="20413" customFormat="1" ht="11.25"/>
    <row r="20414" customFormat="1" ht="11.25"/>
    <row r="20415" customFormat="1" ht="11.25"/>
    <row r="20416" customFormat="1" ht="11.25"/>
    <row r="20417" customFormat="1" ht="11.25"/>
    <row r="20418" customFormat="1" ht="11.25"/>
    <row r="20419" customFormat="1" ht="11.25"/>
    <row r="20420" customFormat="1" ht="11.25"/>
    <row r="20421" customFormat="1" ht="11.25"/>
    <row r="20422" customFormat="1" ht="11.25"/>
    <row r="20423" customFormat="1" ht="11.25"/>
    <row r="20424" customFormat="1" ht="11.25"/>
    <row r="20425" customFormat="1" ht="11.25"/>
    <row r="20426" customFormat="1" ht="11.25"/>
    <row r="20427" customFormat="1" ht="11.25"/>
    <row r="20428" customFormat="1" ht="11.25"/>
    <row r="20429" customFormat="1" ht="11.25"/>
    <row r="20430" customFormat="1" ht="11.25"/>
    <row r="20431" customFormat="1" ht="11.25"/>
    <row r="20432" customFormat="1" ht="11.25"/>
    <row r="20433" customFormat="1" ht="11.25"/>
    <row r="20434" customFormat="1" ht="11.25"/>
    <row r="20435" customFormat="1" ht="11.25"/>
    <row r="20436" customFormat="1" ht="11.25"/>
    <row r="20437" customFormat="1" ht="11.25"/>
    <row r="20438" customFormat="1" ht="11.25"/>
    <row r="20439" customFormat="1" ht="11.25"/>
    <row r="20440" customFormat="1" ht="11.25"/>
    <row r="20441" customFormat="1" ht="11.25"/>
    <row r="20442" customFormat="1" ht="11.25"/>
    <row r="20443" customFormat="1" ht="11.25"/>
    <row r="20444" customFormat="1" ht="11.25"/>
    <row r="20445" customFormat="1" ht="11.25"/>
    <row r="20446" customFormat="1" ht="11.25"/>
    <row r="20447" customFormat="1" ht="11.25"/>
    <row r="20448" customFormat="1" ht="11.25"/>
    <row r="20449" customFormat="1" ht="11.25"/>
    <row r="20450" customFormat="1" ht="11.25"/>
    <row r="20451" customFormat="1" ht="11.25"/>
    <row r="20452" customFormat="1" ht="11.25"/>
    <row r="20453" customFormat="1" ht="11.25"/>
    <row r="20454" customFormat="1" ht="11.25"/>
    <row r="20455" customFormat="1" ht="11.25"/>
    <row r="20456" customFormat="1" ht="11.25"/>
    <row r="20457" customFormat="1" ht="11.25"/>
    <row r="20458" customFormat="1" ht="11.25"/>
    <row r="20459" customFormat="1" ht="11.25"/>
    <row r="20460" customFormat="1" ht="11.25"/>
    <row r="20461" customFormat="1" ht="11.25"/>
    <row r="20462" customFormat="1" ht="11.25"/>
    <row r="20463" customFormat="1" ht="11.25"/>
    <row r="20464" customFormat="1" ht="11.25"/>
    <row r="20465" customFormat="1" ht="11.25"/>
    <row r="20466" customFormat="1" ht="11.25"/>
    <row r="20467" customFormat="1" ht="11.25"/>
    <row r="20468" customFormat="1" ht="11.25"/>
    <row r="20469" customFormat="1" ht="11.25"/>
    <row r="20470" customFormat="1" ht="11.25"/>
    <row r="20471" customFormat="1" ht="11.25"/>
    <row r="20472" customFormat="1" ht="11.25"/>
    <row r="20473" customFormat="1" ht="11.25"/>
    <row r="20474" customFormat="1" ht="11.25"/>
    <row r="20475" customFormat="1" ht="11.25"/>
    <row r="20476" customFormat="1" ht="11.25"/>
    <row r="20477" customFormat="1" ht="11.25"/>
    <row r="20478" customFormat="1" ht="11.25"/>
    <row r="20479" customFormat="1" ht="11.25"/>
    <row r="20480" customFormat="1" ht="11.25"/>
    <row r="20481" customFormat="1" ht="11.25"/>
    <row r="20482" customFormat="1" ht="11.25"/>
    <row r="20483" customFormat="1" ht="11.25"/>
    <row r="20484" customFormat="1" ht="11.25"/>
    <row r="20485" customFormat="1" ht="11.25"/>
    <row r="20486" customFormat="1" ht="11.25"/>
    <row r="20487" customFormat="1" ht="11.25"/>
    <row r="20488" customFormat="1" ht="11.25"/>
    <row r="20489" customFormat="1" ht="11.25"/>
    <row r="20490" customFormat="1" ht="11.25"/>
    <row r="20491" customFormat="1" ht="11.25"/>
    <row r="20492" customFormat="1" ht="11.25"/>
    <row r="20493" customFormat="1" ht="11.25"/>
    <row r="20494" customFormat="1" ht="11.25"/>
    <row r="20495" customFormat="1" ht="11.25"/>
    <row r="20496" customFormat="1" ht="11.25"/>
    <row r="20497" customFormat="1" ht="11.25"/>
    <row r="20498" customFormat="1" ht="11.25"/>
    <row r="20499" customFormat="1" ht="11.25"/>
    <row r="20500" customFormat="1" ht="11.25"/>
    <row r="20501" customFormat="1" ht="11.25"/>
    <row r="20502" customFormat="1" ht="11.25"/>
    <row r="20503" customFormat="1" ht="11.25"/>
    <row r="20504" customFormat="1" ht="11.25"/>
    <row r="20505" customFormat="1" ht="11.25"/>
    <row r="20506" customFormat="1" ht="11.25"/>
    <row r="20507" customFormat="1" ht="11.25"/>
    <row r="20508" customFormat="1" ht="11.25"/>
    <row r="20509" customFormat="1" ht="11.25"/>
    <row r="20510" customFormat="1" ht="11.25"/>
    <row r="20511" customFormat="1" ht="11.25"/>
    <row r="20512" customFormat="1" ht="11.25"/>
    <row r="20513" customFormat="1" ht="11.25"/>
    <row r="20514" customFormat="1" ht="11.25"/>
    <row r="20515" customFormat="1" ht="11.25"/>
    <row r="20516" customFormat="1" ht="11.25"/>
    <row r="20517" customFormat="1" ht="11.25"/>
    <row r="20518" customFormat="1" ht="11.25"/>
    <row r="20519" customFormat="1" ht="11.25"/>
    <row r="20520" customFormat="1" ht="11.25"/>
    <row r="20521" customFormat="1" ht="11.25"/>
    <row r="20522" customFormat="1" ht="11.25"/>
    <row r="20523" customFormat="1" ht="11.25"/>
    <row r="20524" customFormat="1" ht="11.25"/>
    <row r="20525" customFormat="1" ht="11.25"/>
    <row r="20526" customFormat="1" ht="11.25"/>
    <row r="20527" customFormat="1" ht="11.25"/>
    <row r="20528" customFormat="1" ht="11.25"/>
    <row r="20529" customFormat="1" ht="11.25"/>
    <row r="20530" customFormat="1" ht="11.25"/>
    <row r="20531" customFormat="1" ht="11.25"/>
    <row r="20532" customFormat="1" ht="11.25"/>
    <row r="20533" customFormat="1" ht="11.25"/>
    <row r="20534" customFormat="1" ht="11.25"/>
    <row r="20535" customFormat="1" ht="11.25"/>
    <row r="20536" customFormat="1" ht="11.25"/>
    <row r="20537" customFormat="1" ht="11.25"/>
    <row r="20538" customFormat="1" ht="11.25"/>
    <row r="20539" customFormat="1" ht="11.25"/>
    <row r="20540" customFormat="1" ht="11.25"/>
    <row r="20541" customFormat="1" ht="11.25"/>
    <row r="20542" customFormat="1" ht="11.25"/>
    <row r="20543" customFormat="1" ht="11.25"/>
    <row r="20544" customFormat="1" ht="11.25"/>
    <row r="20545" customFormat="1" ht="11.25"/>
    <row r="20546" customFormat="1" ht="11.25"/>
    <row r="20547" customFormat="1" ht="11.25"/>
    <row r="20548" customFormat="1" ht="11.25"/>
    <row r="20549" customFormat="1" ht="11.25"/>
    <row r="20550" customFormat="1" ht="11.25"/>
    <row r="20551" customFormat="1" ht="11.25"/>
    <row r="20552" customFormat="1" ht="11.25"/>
    <row r="20553" customFormat="1" ht="11.25"/>
    <row r="20554" customFormat="1" ht="11.25"/>
    <row r="20555" customFormat="1" ht="11.25"/>
    <row r="20556" customFormat="1" ht="11.25"/>
    <row r="20557" customFormat="1" ht="11.25"/>
    <row r="20558" customFormat="1" ht="11.25"/>
    <row r="20559" customFormat="1" ht="11.25"/>
    <row r="20560" customFormat="1" ht="11.25"/>
    <row r="20561" customFormat="1" ht="11.25"/>
    <row r="20562" customFormat="1" ht="11.25"/>
    <row r="20563" customFormat="1" ht="11.25"/>
    <row r="20564" customFormat="1" ht="11.25"/>
    <row r="20565" customFormat="1" ht="11.25"/>
    <row r="20566" customFormat="1" ht="11.25"/>
    <row r="20567" customFormat="1" ht="11.25"/>
    <row r="20568" customFormat="1" ht="11.25"/>
    <row r="20569" customFormat="1" ht="11.25"/>
    <row r="20570" customFormat="1" ht="11.25"/>
    <row r="20571" customFormat="1" ht="11.25"/>
    <row r="20572" customFormat="1" ht="11.25"/>
    <row r="20573" customFormat="1" ht="11.25"/>
    <row r="20574" customFormat="1" ht="11.25"/>
    <row r="20575" customFormat="1" ht="11.25"/>
    <row r="20576" customFormat="1" ht="11.25"/>
    <row r="20577" customFormat="1" ht="11.25"/>
    <row r="20578" customFormat="1" ht="11.25"/>
    <row r="20579" customFormat="1" ht="11.25"/>
    <row r="20580" customFormat="1" ht="11.25"/>
    <row r="20581" customFormat="1" ht="11.25"/>
    <row r="20582" customFormat="1" ht="11.25"/>
    <row r="20583" customFormat="1" ht="11.25"/>
    <row r="20584" customFormat="1" ht="11.25"/>
    <row r="20585" customFormat="1" ht="11.25"/>
    <row r="20586" customFormat="1" ht="11.25"/>
    <row r="20587" customFormat="1" ht="11.25"/>
    <row r="20588" customFormat="1" ht="11.25"/>
    <row r="20589" customFormat="1" ht="11.25"/>
    <row r="20590" customFormat="1" ht="11.25"/>
    <row r="20591" customFormat="1" ht="11.25"/>
    <row r="20592" customFormat="1" ht="11.25"/>
    <row r="20593" customFormat="1" ht="11.25"/>
    <row r="20594" customFormat="1" ht="11.25"/>
    <row r="20595" customFormat="1" ht="11.25"/>
    <row r="20596" customFormat="1" ht="11.25"/>
    <row r="20597" customFormat="1" ht="11.25"/>
    <row r="20598" customFormat="1" ht="11.25"/>
    <row r="20599" customFormat="1" ht="11.25"/>
    <row r="20600" customFormat="1" ht="11.25"/>
    <row r="20601" customFormat="1" ht="11.25"/>
    <row r="20602" customFormat="1" ht="11.25"/>
    <row r="20603" customFormat="1" ht="11.25"/>
    <row r="20604" customFormat="1" ht="11.25"/>
    <row r="20605" customFormat="1" ht="11.25"/>
    <row r="20606" customFormat="1" ht="11.25"/>
    <row r="20607" customFormat="1" ht="11.25"/>
    <row r="20608" customFormat="1" ht="11.25"/>
    <row r="20609" customFormat="1" ht="11.25"/>
    <row r="20610" customFormat="1" ht="11.25"/>
    <row r="20611" customFormat="1" ht="11.25"/>
    <row r="20612" customFormat="1" ht="11.25"/>
    <row r="20613" customFormat="1" ht="11.25"/>
    <row r="20614" customFormat="1" ht="11.25"/>
    <row r="20615" customFormat="1" ht="11.25"/>
    <row r="20616" customFormat="1" ht="11.25"/>
    <row r="20617" customFormat="1" ht="11.25"/>
    <row r="20618" customFormat="1" ht="11.25"/>
    <row r="20619" customFormat="1" ht="11.25"/>
    <row r="20620" customFormat="1" ht="11.25"/>
    <row r="20621" customFormat="1" ht="11.25"/>
    <row r="20622" customFormat="1" ht="11.25"/>
    <row r="20623" customFormat="1" ht="11.25"/>
    <row r="20624" customFormat="1" ht="11.25"/>
    <row r="20625" customFormat="1" ht="11.25"/>
    <row r="20626" customFormat="1" ht="11.25"/>
    <row r="20627" customFormat="1" ht="11.25"/>
    <row r="20628" customFormat="1" ht="11.25"/>
    <row r="20629" customFormat="1" ht="11.25"/>
    <row r="20630" customFormat="1" ht="11.25"/>
    <row r="20631" customFormat="1" ht="11.25"/>
    <row r="20632" customFormat="1" ht="11.25"/>
    <row r="20633" customFormat="1" ht="11.25"/>
    <row r="20634" customFormat="1" ht="11.25"/>
    <row r="20635" customFormat="1" ht="11.25"/>
    <row r="20636" customFormat="1" ht="11.25"/>
    <row r="20637" customFormat="1" ht="11.25"/>
    <row r="20638" customFormat="1" ht="11.25"/>
    <row r="20639" customFormat="1" ht="11.25"/>
    <row r="20640" customFormat="1" ht="11.25"/>
    <row r="20641" customFormat="1" ht="11.25"/>
    <row r="20642" customFormat="1" ht="11.25"/>
    <row r="20643" customFormat="1" ht="11.25"/>
    <row r="20644" customFormat="1" ht="11.25"/>
    <row r="20645" customFormat="1" ht="11.25"/>
    <row r="20646" customFormat="1" ht="11.25"/>
    <row r="20647" customFormat="1" ht="11.25"/>
    <row r="20648" customFormat="1" ht="11.25"/>
    <row r="20649" customFormat="1" ht="11.25"/>
    <row r="20650" customFormat="1" ht="11.25"/>
    <row r="20651" customFormat="1" ht="11.25"/>
    <row r="20652" customFormat="1" ht="11.25"/>
    <row r="20653" customFormat="1" ht="11.25"/>
    <row r="20654" customFormat="1" ht="11.25"/>
    <row r="20655" customFormat="1" ht="11.25"/>
    <row r="20656" customFormat="1" ht="11.25"/>
    <row r="20657" customFormat="1" ht="11.25"/>
    <row r="20658" customFormat="1" ht="11.25"/>
    <row r="20659" customFormat="1" ht="11.25"/>
    <row r="20660" customFormat="1" ht="11.25"/>
    <row r="20661" customFormat="1" ht="11.25"/>
    <row r="20662" customFormat="1" ht="11.25"/>
    <row r="20663" customFormat="1" ht="11.25"/>
    <row r="20664" customFormat="1" ht="11.25"/>
    <row r="20665" customFormat="1" ht="11.25"/>
    <row r="20666" customFormat="1" ht="11.25"/>
    <row r="20667" customFormat="1" ht="11.25"/>
    <row r="20668" customFormat="1" ht="11.25"/>
    <row r="20669" customFormat="1" ht="11.25"/>
    <row r="20670" customFormat="1" ht="11.25"/>
    <row r="20671" customFormat="1" ht="11.25"/>
    <row r="20672" customFormat="1" ht="11.25"/>
    <row r="20673" customFormat="1" ht="11.25"/>
    <row r="20674" customFormat="1" ht="11.25"/>
    <row r="20675" customFormat="1" ht="11.25"/>
    <row r="20676" customFormat="1" ht="11.25"/>
    <row r="20677" customFormat="1" ht="11.25"/>
    <row r="20678" customFormat="1" ht="11.25"/>
    <row r="20679" customFormat="1" ht="11.25"/>
    <row r="20680" customFormat="1" ht="11.25"/>
    <row r="20681" customFormat="1" ht="11.25"/>
    <row r="20682" customFormat="1" ht="11.25"/>
    <row r="20683" customFormat="1" ht="11.25"/>
    <row r="20684" customFormat="1" ht="11.25"/>
    <row r="20685" customFormat="1" ht="11.25"/>
    <row r="20686" customFormat="1" ht="11.25"/>
    <row r="20687" customFormat="1" ht="11.25"/>
    <row r="20688" customFormat="1" ht="11.25"/>
    <row r="20689" customFormat="1" ht="11.25"/>
    <row r="20690" customFormat="1" ht="11.25"/>
    <row r="20691" customFormat="1" ht="11.25"/>
    <row r="20692" customFormat="1" ht="11.25"/>
    <row r="20693" customFormat="1" ht="11.25"/>
    <row r="20694" customFormat="1" ht="11.25"/>
    <row r="20695" customFormat="1" ht="11.25"/>
    <row r="20696" customFormat="1" ht="11.25"/>
    <row r="20697" customFormat="1" ht="11.25"/>
    <row r="20698" customFormat="1" ht="11.25"/>
    <row r="20699" customFormat="1" ht="11.25"/>
    <row r="20700" customFormat="1" ht="11.25"/>
    <row r="20701" customFormat="1" ht="11.25"/>
    <row r="20702" customFormat="1" ht="11.25"/>
    <row r="20703" customFormat="1" ht="11.25"/>
    <row r="20704" customFormat="1" ht="11.25"/>
    <row r="20705" customFormat="1" ht="11.25"/>
    <row r="20706" customFormat="1" ht="11.25"/>
    <row r="20707" customFormat="1" ht="11.25"/>
    <row r="20708" customFormat="1" ht="11.25"/>
    <row r="20709" customFormat="1" ht="11.25"/>
    <row r="20710" customFormat="1" ht="11.25"/>
    <row r="20711" customFormat="1" ht="11.25"/>
    <row r="20712" customFormat="1" ht="11.25"/>
    <row r="20713" customFormat="1" ht="11.25"/>
    <row r="20714" customFormat="1" ht="11.25"/>
    <row r="20715" customFormat="1" ht="11.25"/>
    <row r="20716" customFormat="1" ht="11.25"/>
    <row r="20717" customFormat="1" ht="11.25"/>
    <row r="20718" customFormat="1" ht="11.25"/>
    <row r="20719" customFormat="1" ht="11.25"/>
    <row r="20720" customFormat="1" ht="11.25"/>
    <row r="20721" customFormat="1" ht="11.25"/>
    <row r="20722" customFormat="1" ht="11.25"/>
    <row r="20723" customFormat="1" ht="11.25"/>
    <row r="20724" customFormat="1" ht="11.25"/>
    <row r="20725" customFormat="1" ht="11.25"/>
    <row r="20726" customFormat="1" ht="11.25"/>
    <row r="20727" customFormat="1" ht="11.25"/>
    <row r="20728" customFormat="1" ht="11.25"/>
    <row r="20729" customFormat="1" ht="11.25"/>
    <row r="20730" customFormat="1" ht="11.25"/>
    <row r="20731" customFormat="1" ht="11.25"/>
    <row r="20732" customFormat="1" ht="11.25"/>
    <row r="20733" customFormat="1" ht="11.25"/>
    <row r="20734" customFormat="1" ht="11.25"/>
    <row r="20735" customFormat="1" ht="11.25"/>
    <row r="20736" customFormat="1" ht="11.25"/>
    <row r="20737" customFormat="1" ht="11.25"/>
    <row r="20738" customFormat="1" ht="11.25"/>
    <row r="20739" customFormat="1" ht="11.25"/>
    <row r="20740" customFormat="1" ht="11.25"/>
    <row r="20741" customFormat="1" ht="11.25"/>
    <row r="20742" customFormat="1" ht="11.25"/>
    <row r="20743" customFormat="1" ht="11.25"/>
    <row r="20744" customFormat="1" ht="11.25"/>
    <row r="20745" customFormat="1" ht="11.25"/>
    <row r="20746" customFormat="1" ht="11.25"/>
    <row r="20747" customFormat="1" ht="11.25"/>
    <row r="20748" customFormat="1" ht="11.25"/>
    <row r="20749" customFormat="1" ht="11.25"/>
    <row r="20750" customFormat="1" ht="11.25"/>
    <row r="20751" customFormat="1" ht="11.25"/>
    <row r="20752" customFormat="1" ht="11.25"/>
    <row r="20753" customFormat="1" ht="11.25"/>
    <row r="20754" customFormat="1" ht="11.25"/>
    <row r="20755" customFormat="1" ht="11.25"/>
    <row r="20756" customFormat="1" ht="11.25"/>
    <row r="20757" customFormat="1" ht="11.25"/>
    <row r="20758" customFormat="1" ht="11.25"/>
    <row r="20759" customFormat="1" ht="11.25"/>
    <row r="20760" customFormat="1" ht="11.25"/>
    <row r="20761" customFormat="1" ht="11.25"/>
    <row r="20762" customFormat="1" ht="11.25"/>
    <row r="20763" customFormat="1" ht="11.25"/>
    <row r="20764" customFormat="1" ht="11.25"/>
    <row r="20765" customFormat="1" ht="11.25"/>
    <row r="20766" customFormat="1" ht="11.25"/>
    <row r="20767" customFormat="1" ht="11.25"/>
    <row r="20768" customFormat="1" ht="11.25"/>
    <row r="20769" customFormat="1" ht="11.25"/>
    <row r="20770" customFormat="1" ht="11.25"/>
    <row r="20771" customFormat="1" ht="11.25"/>
    <row r="20772" customFormat="1" ht="11.25"/>
    <row r="20773" customFormat="1" ht="11.25"/>
    <row r="20774" customFormat="1" ht="11.25"/>
    <row r="20775" customFormat="1" ht="11.25"/>
    <row r="20776" customFormat="1" ht="11.25"/>
    <row r="20777" customFormat="1" ht="11.25"/>
    <row r="20778" customFormat="1" ht="11.25"/>
    <row r="20779" customFormat="1" ht="11.25"/>
    <row r="20780" customFormat="1" ht="11.25"/>
    <row r="20781" customFormat="1" ht="11.25"/>
    <row r="20782" customFormat="1" ht="11.25"/>
    <row r="20783" customFormat="1" ht="11.25"/>
    <row r="20784" customFormat="1" ht="11.25"/>
    <row r="20785" customFormat="1" ht="11.25"/>
    <row r="20786" customFormat="1" ht="11.25"/>
    <row r="20787" customFormat="1" ht="11.25"/>
    <row r="20788" customFormat="1" ht="11.25"/>
    <row r="20789" customFormat="1" ht="11.25"/>
    <row r="20790" customFormat="1" ht="11.25"/>
    <row r="20791" customFormat="1" ht="11.25"/>
    <row r="20792" customFormat="1" ht="11.25"/>
    <row r="20793" customFormat="1" ht="11.25"/>
    <row r="20794" customFormat="1" ht="11.25"/>
    <row r="20795" customFormat="1" ht="11.25"/>
    <row r="20796" customFormat="1" ht="11.25"/>
    <row r="20797" customFormat="1" ht="11.25"/>
    <row r="20798" customFormat="1" ht="11.25"/>
    <row r="20799" customFormat="1" ht="11.25"/>
    <row r="20800" customFormat="1" ht="11.25"/>
    <row r="20801" customFormat="1" ht="11.25"/>
    <row r="20802" customFormat="1" ht="11.25"/>
    <row r="20803" customFormat="1" ht="11.25"/>
    <row r="20804" customFormat="1" ht="11.25"/>
    <row r="20805" customFormat="1" ht="11.25"/>
    <row r="20806" customFormat="1" ht="11.25"/>
    <row r="20807" customFormat="1" ht="11.25"/>
    <row r="20808" customFormat="1" ht="11.25"/>
    <row r="20809" customFormat="1" ht="11.25"/>
    <row r="20810" customFormat="1" ht="11.25"/>
    <row r="20811" customFormat="1" ht="11.25"/>
    <row r="20812" customFormat="1" ht="11.25"/>
    <row r="20813" customFormat="1" ht="11.25"/>
    <row r="20814" customFormat="1" ht="11.25"/>
    <row r="20815" customFormat="1" ht="11.25"/>
    <row r="20816" customFormat="1" ht="11.25"/>
    <row r="20817" customFormat="1" ht="11.25"/>
    <row r="20818" customFormat="1" ht="11.25"/>
    <row r="20819" customFormat="1" ht="11.25"/>
    <row r="20820" customFormat="1" ht="11.25"/>
    <row r="20821" customFormat="1" ht="11.25"/>
    <row r="20822" customFormat="1" ht="11.25"/>
    <row r="20823" customFormat="1" ht="11.25"/>
    <row r="20824" customFormat="1" ht="11.25"/>
    <row r="20825" customFormat="1" ht="11.25"/>
    <row r="20826" customFormat="1" ht="11.25"/>
    <row r="20827" customFormat="1" ht="11.25"/>
    <row r="20828" customFormat="1" ht="11.25"/>
    <row r="20829" customFormat="1" ht="11.25"/>
    <row r="20830" customFormat="1" ht="11.25"/>
    <row r="20831" customFormat="1" ht="11.25"/>
    <row r="20832" customFormat="1" ht="11.25"/>
    <row r="20833" customFormat="1" ht="11.25"/>
    <row r="20834" customFormat="1" ht="11.25"/>
    <row r="20835" customFormat="1" ht="11.25"/>
    <row r="20836" customFormat="1" ht="11.25"/>
    <row r="20837" customFormat="1" ht="11.25"/>
    <row r="20838" customFormat="1" ht="11.25"/>
    <row r="20839" customFormat="1" ht="11.25"/>
    <row r="20840" customFormat="1" ht="11.25"/>
    <row r="20841" customFormat="1" ht="11.25"/>
    <row r="20842" customFormat="1" ht="11.25"/>
    <row r="20843" customFormat="1" ht="11.25"/>
    <row r="20844" customFormat="1" ht="11.25"/>
    <row r="20845" customFormat="1" ht="11.25"/>
    <row r="20846" customFormat="1" ht="11.25"/>
    <row r="20847" customFormat="1" ht="11.25"/>
    <row r="20848" customFormat="1" ht="11.25"/>
    <row r="20849" customFormat="1" ht="11.25"/>
    <row r="20850" customFormat="1" ht="11.25"/>
    <row r="20851" customFormat="1" ht="11.25"/>
    <row r="20852" customFormat="1" ht="11.25"/>
    <row r="20853" customFormat="1" ht="11.25"/>
    <row r="20854" customFormat="1" ht="11.25"/>
    <row r="20855" customFormat="1" ht="11.25"/>
    <row r="20856" customFormat="1" ht="11.25"/>
    <row r="20857" customFormat="1" ht="11.25"/>
    <row r="20858" customFormat="1" ht="11.25"/>
    <row r="20859" customFormat="1" ht="11.25"/>
    <row r="20860" customFormat="1" ht="11.25"/>
    <row r="20861" customFormat="1" ht="11.25"/>
    <row r="20862" customFormat="1" ht="11.25"/>
    <row r="20863" customFormat="1" ht="11.25"/>
    <row r="20864" customFormat="1" ht="11.25"/>
    <row r="20865" customFormat="1" ht="11.25"/>
    <row r="20866" customFormat="1" ht="11.25"/>
    <row r="20867" customFormat="1" ht="11.25"/>
    <row r="20868" customFormat="1" ht="11.25"/>
    <row r="20869" customFormat="1" ht="11.25"/>
    <row r="20870" customFormat="1" ht="11.25"/>
    <row r="20871" customFormat="1" ht="11.25"/>
    <row r="20872" customFormat="1" ht="11.25"/>
    <row r="20873" customFormat="1" ht="11.25"/>
    <row r="20874" customFormat="1" ht="11.25"/>
    <row r="20875" customFormat="1" ht="11.25"/>
    <row r="20876" customFormat="1" ht="11.25"/>
    <row r="20877" customFormat="1" ht="11.25"/>
    <row r="20878" customFormat="1" ht="11.25"/>
    <row r="20879" customFormat="1" ht="11.25"/>
    <row r="20880" customFormat="1" ht="11.25"/>
    <row r="20881" customFormat="1" ht="11.25"/>
    <row r="20882" customFormat="1" ht="11.25"/>
    <row r="20883" customFormat="1" ht="11.25"/>
    <row r="20884" customFormat="1" ht="11.25"/>
    <row r="20885" customFormat="1" ht="11.25"/>
    <row r="20886" customFormat="1" ht="11.25"/>
    <row r="20887" customFormat="1" ht="11.25"/>
    <row r="20888" customFormat="1" ht="11.25"/>
    <row r="20889" customFormat="1" ht="11.25"/>
    <row r="20890" customFormat="1" ht="11.25"/>
    <row r="20891" customFormat="1" ht="11.25"/>
    <row r="20892" customFormat="1" ht="11.25"/>
    <row r="20893" customFormat="1" ht="11.25"/>
    <row r="20894" customFormat="1" ht="11.25"/>
    <row r="20895" customFormat="1" ht="11.25"/>
    <row r="20896" customFormat="1" ht="11.25"/>
    <row r="20897" customFormat="1" ht="11.25"/>
    <row r="20898" customFormat="1" ht="11.25"/>
    <row r="20899" customFormat="1" ht="11.25"/>
    <row r="20900" customFormat="1" ht="11.25"/>
    <row r="20901" customFormat="1" ht="11.25"/>
    <row r="20902" customFormat="1" ht="11.25"/>
    <row r="20903" customFormat="1" ht="11.25"/>
    <row r="20904" customFormat="1" ht="11.25"/>
    <row r="20905" customFormat="1" ht="11.25"/>
    <row r="20906" customFormat="1" ht="11.25"/>
    <row r="20907" customFormat="1" ht="11.25"/>
    <row r="20908" customFormat="1" ht="11.25"/>
    <row r="20909" customFormat="1" ht="11.25"/>
    <row r="20910" customFormat="1" ht="11.25"/>
    <row r="20911" customFormat="1" ht="11.25"/>
    <row r="20912" customFormat="1" ht="11.25"/>
    <row r="20913" customFormat="1" ht="11.25"/>
    <row r="20914" customFormat="1" ht="11.25"/>
    <row r="20915" customFormat="1" ht="11.25"/>
    <row r="20916" customFormat="1" ht="11.25"/>
    <row r="20917" customFormat="1" ht="11.25"/>
    <row r="20918" customFormat="1" ht="11.25"/>
    <row r="20919" customFormat="1" ht="11.25"/>
    <row r="20920" customFormat="1" ht="11.25"/>
    <row r="20921" customFormat="1" ht="11.25"/>
    <row r="20922" customFormat="1" ht="11.25"/>
    <row r="20923" customFormat="1" ht="11.25"/>
    <row r="20924" customFormat="1" ht="11.25"/>
    <row r="20925" customFormat="1" ht="11.25"/>
    <row r="20926" customFormat="1" ht="11.25"/>
    <row r="20927" customFormat="1" ht="11.25"/>
    <row r="20928" customFormat="1" ht="11.25"/>
    <row r="20929" customFormat="1" ht="11.25"/>
    <row r="20930" customFormat="1" ht="11.25"/>
    <row r="20931" customFormat="1" ht="11.25"/>
    <row r="20932" customFormat="1" ht="11.25"/>
    <row r="20933" customFormat="1" ht="11.25"/>
    <row r="20934" customFormat="1" ht="11.25"/>
    <row r="20935" customFormat="1" ht="11.25"/>
    <row r="20936" customFormat="1" ht="11.25"/>
    <row r="20937" customFormat="1" ht="11.25"/>
    <row r="20938" customFormat="1" ht="11.25"/>
    <row r="20939" customFormat="1" ht="11.25"/>
    <row r="20940" customFormat="1" ht="11.25"/>
    <row r="20941" customFormat="1" ht="11.25"/>
    <row r="20942" customFormat="1" ht="11.25"/>
    <row r="20943" customFormat="1" ht="11.25"/>
    <row r="20944" customFormat="1" ht="11.25"/>
    <row r="20945" customFormat="1" ht="11.25"/>
    <row r="20946" customFormat="1" ht="11.25"/>
    <row r="20947" customFormat="1" ht="11.25"/>
    <row r="20948" customFormat="1" ht="11.25"/>
    <row r="20949" customFormat="1" ht="11.25"/>
    <row r="20950" customFormat="1" ht="11.25"/>
    <row r="20951" customFormat="1" ht="11.25"/>
    <row r="20952" customFormat="1" ht="11.25"/>
    <row r="20953" customFormat="1" ht="11.25"/>
    <row r="20954" customFormat="1" ht="11.25"/>
    <row r="20955" customFormat="1" ht="11.25"/>
    <row r="20956" customFormat="1" ht="11.25"/>
    <row r="20957" customFormat="1" ht="11.25"/>
    <row r="20958" customFormat="1" ht="11.25"/>
    <row r="20959" customFormat="1" ht="11.25"/>
    <row r="20960" customFormat="1" ht="11.25"/>
    <row r="20961" customFormat="1" ht="11.25"/>
    <row r="20962" customFormat="1" ht="11.25"/>
    <row r="20963" customFormat="1" ht="11.25"/>
    <row r="20964" customFormat="1" ht="11.25"/>
    <row r="20965" customFormat="1" ht="11.25"/>
    <row r="20966" customFormat="1" ht="11.25"/>
    <row r="20967" customFormat="1" ht="11.25"/>
    <row r="20968" customFormat="1" ht="11.25"/>
    <row r="20969" customFormat="1" ht="11.25"/>
    <row r="20970" customFormat="1" ht="11.25"/>
    <row r="20971" customFormat="1" ht="11.25"/>
    <row r="20972" customFormat="1" ht="11.25"/>
    <row r="20973" customFormat="1" ht="11.25"/>
    <row r="20974" customFormat="1" ht="11.25"/>
    <row r="20975" customFormat="1" ht="11.25"/>
    <row r="20976" customFormat="1" ht="11.25"/>
    <row r="20977" customFormat="1" ht="11.25"/>
    <row r="20978" customFormat="1" ht="11.25"/>
    <row r="20979" customFormat="1" ht="11.25"/>
    <row r="20980" customFormat="1" ht="11.25"/>
    <row r="20981" customFormat="1" ht="11.25"/>
    <row r="20982" customFormat="1" ht="11.25"/>
    <row r="20983" customFormat="1" ht="11.25"/>
    <row r="20984" customFormat="1" ht="11.25"/>
    <row r="20985" customFormat="1" ht="11.25"/>
    <row r="20986" customFormat="1" ht="11.25"/>
    <row r="20987" customFormat="1" ht="11.25"/>
    <row r="20988" customFormat="1" ht="11.25"/>
    <row r="20989" customFormat="1" ht="11.25"/>
    <row r="20990" customFormat="1" ht="11.25"/>
    <row r="20991" customFormat="1" ht="11.25"/>
    <row r="20992" customFormat="1" ht="11.25"/>
    <row r="20993" customFormat="1" ht="11.25"/>
    <row r="20994" customFormat="1" ht="11.25"/>
    <row r="20995" customFormat="1" ht="11.25"/>
    <row r="20996" customFormat="1" ht="11.25"/>
    <row r="20997" customFormat="1" ht="11.25"/>
    <row r="20998" customFormat="1" ht="11.25"/>
    <row r="20999" customFormat="1" ht="11.25"/>
    <row r="21000" customFormat="1" ht="11.25"/>
    <row r="21001" customFormat="1" ht="11.25"/>
    <row r="21002" customFormat="1" ht="11.25"/>
    <row r="21003" customFormat="1" ht="11.25"/>
    <row r="21004" customFormat="1" ht="11.25"/>
    <row r="21005" customFormat="1" ht="11.25"/>
    <row r="21006" customFormat="1" ht="11.25"/>
    <row r="21007" customFormat="1" ht="11.25"/>
    <row r="21008" customFormat="1" ht="11.25"/>
    <row r="21009" customFormat="1" ht="11.25"/>
    <row r="21010" customFormat="1" ht="11.25"/>
    <row r="21011" customFormat="1" ht="11.25"/>
    <row r="21012" customFormat="1" ht="11.25"/>
    <row r="21013" customFormat="1" ht="11.25"/>
    <row r="21014" customFormat="1" ht="11.25"/>
    <row r="21015" customFormat="1" ht="11.25"/>
    <row r="21016" customFormat="1" ht="11.25"/>
    <row r="21017" customFormat="1" ht="11.25"/>
    <row r="21018" customFormat="1" ht="11.25"/>
    <row r="21019" customFormat="1" ht="11.25"/>
    <row r="21020" customFormat="1" ht="11.25"/>
    <row r="21021" customFormat="1" ht="11.25"/>
    <row r="21022" customFormat="1" ht="11.25"/>
    <row r="21023" customFormat="1" ht="11.25"/>
    <row r="21024" customFormat="1" ht="11.25"/>
    <row r="21025" customFormat="1" ht="11.25"/>
    <row r="21026" customFormat="1" ht="11.25"/>
    <row r="21027" customFormat="1" ht="11.25"/>
    <row r="21028" customFormat="1" ht="11.25"/>
    <row r="21029" customFormat="1" ht="11.25"/>
    <row r="21030" customFormat="1" ht="11.25"/>
    <row r="21031" customFormat="1" ht="11.25"/>
    <row r="21032" customFormat="1" ht="11.25"/>
    <row r="21033" customFormat="1" ht="11.25"/>
    <row r="21034" customFormat="1" ht="11.25"/>
    <row r="21035" customFormat="1" ht="11.25"/>
    <row r="21036" customFormat="1" ht="11.25"/>
    <row r="21037" customFormat="1" ht="11.25"/>
    <row r="21038" customFormat="1" ht="11.25"/>
    <row r="21039" customFormat="1" ht="11.25"/>
    <row r="21040" customFormat="1" ht="11.25"/>
    <row r="21041" customFormat="1" ht="11.25"/>
    <row r="21042" customFormat="1" ht="11.25"/>
    <row r="21043" customFormat="1" ht="11.25"/>
    <row r="21044" customFormat="1" ht="11.25"/>
    <row r="21045" customFormat="1" ht="11.25"/>
    <row r="21046" customFormat="1" ht="11.25"/>
    <row r="21047" customFormat="1" ht="11.25"/>
    <row r="21048" customFormat="1" ht="11.25"/>
    <row r="21049" customFormat="1" ht="11.25"/>
    <row r="21050" customFormat="1" ht="11.25"/>
    <row r="21051" customFormat="1" ht="11.25"/>
    <row r="21052" customFormat="1" ht="11.25"/>
    <row r="21053" customFormat="1" ht="11.25"/>
    <row r="21054" customFormat="1" ht="11.25"/>
    <row r="21055" customFormat="1" ht="11.25"/>
    <row r="21056" customFormat="1" ht="11.25"/>
    <row r="21057" customFormat="1" ht="11.25"/>
    <row r="21058" customFormat="1" ht="11.25"/>
    <row r="21059" customFormat="1" ht="11.25"/>
    <row r="21060" customFormat="1" ht="11.25"/>
    <row r="21061" customFormat="1" ht="11.25"/>
    <row r="21062" customFormat="1" ht="11.25"/>
    <row r="21063" customFormat="1" ht="11.25"/>
    <row r="21064" customFormat="1" ht="11.25"/>
    <row r="21065" customFormat="1" ht="11.25"/>
    <row r="21066" customFormat="1" ht="11.25"/>
    <row r="21067" customFormat="1" ht="11.25"/>
    <row r="21068" customFormat="1" ht="11.25"/>
    <row r="21069" customFormat="1" ht="11.25"/>
    <row r="21070" customFormat="1" ht="11.25"/>
    <row r="21071" customFormat="1" ht="11.25"/>
    <row r="21072" customFormat="1" ht="11.25"/>
    <row r="21073" customFormat="1" ht="11.25"/>
    <row r="21074" customFormat="1" ht="11.25"/>
    <row r="21075" customFormat="1" ht="11.25"/>
    <row r="21076" customFormat="1" ht="11.25"/>
    <row r="21077" customFormat="1" ht="11.25"/>
    <row r="21078" customFormat="1" ht="11.25"/>
    <row r="21079" customFormat="1" ht="11.25"/>
    <row r="21080" customFormat="1" ht="11.25"/>
    <row r="21081" customFormat="1" ht="11.25"/>
    <row r="21082" customFormat="1" ht="11.25"/>
    <row r="21083" customFormat="1" ht="11.25"/>
    <row r="21084" customFormat="1" ht="11.25"/>
    <row r="21085" customFormat="1" ht="11.25"/>
    <row r="21086" customFormat="1" ht="11.25"/>
    <row r="21087" customFormat="1" ht="11.25"/>
    <row r="21088" customFormat="1" ht="11.25"/>
    <row r="21089" customFormat="1" ht="11.25"/>
    <row r="21090" customFormat="1" ht="11.25"/>
    <row r="21091" customFormat="1" ht="11.25"/>
    <row r="21092" customFormat="1" ht="11.25"/>
    <row r="21093" customFormat="1" ht="11.25"/>
    <row r="21094" customFormat="1" ht="11.25"/>
    <row r="21095" customFormat="1" ht="11.25"/>
    <row r="21096" customFormat="1" ht="11.25"/>
    <row r="21097" customFormat="1" ht="11.25"/>
    <row r="21098" customFormat="1" ht="11.25"/>
    <row r="21099" customFormat="1" ht="11.25"/>
    <row r="21100" customFormat="1" ht="11.25"/>
    <row r="21101" customFormat="1" ht="11.25"/>
    <row r="21102" customFormat="1" ht="11.25"/>
    <row r="21103" customFormat="1" ht="11.25"/>
    <row r="21104" customFormat="1" ht="11.25"/>
    <row r="21105" customFormat="1" ht="11.25"/>
    <row r="21106" customFormat="1" ht="11.25"/>
    <row r="21107" customFormat="1" ht="11.25"/>
    <row r="21108" customFormat="1" ht="11.25"/>
    <row r="21109" customFormat="1" ht="11.25"/>
    <row r="21110" customFormat="1" ht="11.25"/>
    <row r="21111" customFormat="1" ht="11.25"/>
    <row r="21112" customFormat="1" ht="11.25"/>
    <row r="21113" customFormat="1" ht="11.25"/>
    <row r="21114" customFormat="1" ht="11.25"/>
    <row r="21115" customFormat="1" ht="11.25"/>
    <row r="21116" customFormat="1" ht="11.25"/>
    <row r="21117" customFormat="1" ht="11.25"/>
    <row r="21118" customFormat="1" ht="11.25"/>
    <row r="21119" customFormat="1" ht="11.25"/>
    <row r="21120" customFormat="1" ht="11.25"/>
    <row r="21121" customFormat="1" ht="11.25"/>
    <row r="21122" customFormat="1" ht="11.25"/>
    <row r="21123" customFormat="1" ht="11.25"/>
    <row r="21124" customFormat="1" ht="11.25"/>
    <row r="21125" customFormat="1" ht="11.25"/>
    <row r="21126" customFormat="1" ht="11.25"/>
    <row r="21127" customFormat="1" ht="11.25"/>
    <row r="21128" customFormat="1" ht="11.25"/>
    <row r="21129" customFormat="1" ht="11.25"/>
    <row r="21130" customFormat="1" ht="11.25"/>
    <row r="21131" customFormat="1" ht="11.25"/>
    <row r="21132" customFormat="1" ht="11.25"/>
    <row r="21133" customFormat="1" ht="11.25"/>
    <row r="21134" customFormat="1" ht="11.25"/>
    <row r="21135" customFormat="1" ht="11.25"/>
    <row r="21136" customFormat="1" ht="11.25"/>
    <row r="21137" customFormat="1" ht="11.25"/>
    <row r="21138" customFormat="1" ht="11.25"/>
    <row r="21139" customFormat="1" ht="11.25"/>
    <row r="21140" customFormat="1" ht="11.25"/>
    <row r="21141" customFormat="1" ht="11.25"/>
    <row r="21142" customFormat="1" ht="11.25"/>
    <row r="21143" customFormat="1" ht="11.25"/>
    <row r="21144" customFormat="1" ht="11.25"/>
    <row r="21145" customFormat="1" ht="11.25"/>
    <row r="21146" customFormat="1" ht="11.25"/>
    <row r="21147" customFormat="1" ht="11.25"/>
    <row r="21148" customFormat="1" ht="11.25"/>
    <row r="21149" customFormat="1" ht="11.25"/>
    <row r="21150" customFormat="1" ht="11.25"/>
    <row r="21151" customFormat="1" ht="11.25"/>
    <row r="21152" customFormat="1" ht="11.25"/>
    <row r="21153" customFormat="1" ht="11.25"/>
    <row r="21154" customFormat="1" ht="11.25"/>
    <row r="21155" customFormat="1" ht="11.25"/>
    <row r="21156" customFormat="1" ht="11.25"/>
    <row r="21157" customFormat="1" ht="11.25"/>
    <row r="21158" customFormat="1" ht="11.25"/>
    <row r="21159" customFormat="1" ht="11.25"/>
    <row r="21160" customFormat="1" ht="11.25"/>
    <row r="21161" customFormat="1" ht="11.25"/>
    <row r="21162" customFormat="1" ht="11.25"/>
    <row r="21163" customFormat="1" ht="11.25"/>
    <row r="21164" customFormat="1" ht="11.25"/>
    <row r="21165" customFormat="1" ht="11.25"/>
    <row r="21166" customFormat="1" ht="11.25"/>
    <row r="21167" customFormat="1" ht="11.25"/>
    <row r="21168" customFormat="1" ht="11.25"/>
    <row r="21169" customFormat="1" ht="11.25"/>
    <row r="21170" customFormat="1" ht="11.25"/>
    <row r="21171" customFormat="1" ht="11.25"/>
    <row r="21172" customFormat="1" ht="11.25"/>
    <row r="21173" customFormat="1" ht="11.25"/>
    <row r="21174" customFormat="1" ht="11.25"/>
    <row r="21175" customFormat="1" ht="11.25"/>
    <row r="21176" customFormat="1" ht="11.25"/>
    <row r="21177" customFormat="1" ht="11.25"/>
    <row r="21178" customFormat="1" ht="11.25"/>
    <row r="21179" customFormat="1" ht="11.25"/>
    <row r="21180" customFormat="1" ht="11.25"/>
    <row r="21181" customFormat="1" ht="11.25"/>
    <row r="21182" customFormat="1" ht="11.25"/>
    <row r="21183" customFormat="1" ht="11.25"/>
    <row r="21184" customFormat="1" ht="11.25"/>
    <row r="21185" customFormat="1" ht="11.25"/>
    <row r="21186" customFormat="1" ht="11.25"/>
    <row r="21187" customFormat="1" ht="11.25"/>
    <row r="21188" customFormat="1" ht="11.25"/>
    <row r="21189" customFormat="1" ht="11.25"/>
    <row r="21190" customFormat="1" ht="11.25"/>
    <row r="21191" customFormat="1" ht="11.25"/>
    <row r="21192" customFormat="1" ht="11.25"/>
    <row r="21193" customFormat="1" ht="11.25"/>
    <row r="21194" customFormat="1" ht="11.25"/>
    <row r="21195" customFormat="1" ht="11.25"/>
    <row r="21196" customFormat="1" ht="11.25"/>
    <row r="21197" customFormat="1" ht="11.25"/>
    <row r="21198" customFormat="1" ht="11.25"/>
    <row r="21199" customFormat="1" ht="11.25"/>
    <row r="21200" customFormat="1" ht="11.25"/>
    <row r="21201" customFormat="1" ht="11.25"/>
    <row r="21202" customFormat="1" ht="11.25"/>
    <row r="21203" customFormat="1" ht="11.25"/>
    <row r="21204" customFormat="1" ht="11.25"/>
    <row r="21205" customFormat="1" ht="11.25"/>
    <row r="21206" customFormat="1" ht="11.25"/>
    <row r="21207" customFormat="1" ht="11.25"/>
    <row r="21208" customFormat="1" ht="11.25"/>
    <row r="21209" customFormat="1" ht="11.25"/>
    <row r="21210" customFormat="1" ht="11.25"/>
    <row r="21211" customFormat="1" ht="11.25"/>
    <row r="21212" customFormat="1" ht="11.25"/>
    <row r="21213" customFormat="1" ht="11.25"/>
    <row r="21214" customFormat="1" ht="11.25"/>
    <row r="21215" customFormat="1" ht="11.25"/>
    <row r="21216" customFormat="1" ht="11.25"/>
    <row r="21217" customFormat="1" ht="11.25"/>
    <row r="21218" customFormat="1" ht="11.25"/>
    <row r="21219" customFormat="1" ht="11.25"/>
    <row r="21220" customFormat="1" ht="11.25"/>
    <row r="21221" customFormat="1" ht="11.25"/>
    <row r="21222" customFormat="1" ht="11.25"/>
    <row r="21223" customFormat="1" ht="11.25"/>
    <row r="21224" customFormat="1" ht="11.25"/>
    <row r="21225" customFormat="1" ht="11.25"/>
    <row r="21226" customFormat="1" ht="11.25"/>
    <row r="21227" customFormat="1" ht="11.25"/>
    <row r="21228" customFormat="1" ht="11.25"/>
    <row r="21229" customFormat="1" ht="11.25"/>
    <row r="21230" customFormat="1" ht="11.25"/>
    <row r="21231" customFormat="1" ht="11.25"/>
    <row r="21232" customFormat="1" ht="11.25"/>
    <row r="21233" customFormat="1" ht="11.25"/>
    <row r="21234" customFormat="1" ht="11.25"/>
    <row r="21235" customFormat="1" ht="11.25"/>
    <row r="21236" customFormat="1" ht="11.25"/>
    <row r="21237" customFormat="1" ht="11.25"/>
    <row r="21238" customFormat="1" ht="11.25"/>
    <row r="21239" customFormat="1" ht="11.25"/>
    <row r="21240" customFormat="1" ht="11.25"/>
    <row r="21241" customFormat="1" ht="11.25"/>
    <row r="21242" customFormat="1" ht="11.25"/>
    <row r="21243" customFormat="1" ht="11.25"/>
    <row r="21244" customFormat="1" ht="11.25"/>
    <row r="21245" customFormat="1" ht="11.25"/>
    <row r="21246" customFormat="1" ht="11.25"/>
    <row r="21247" customFormat="1" ht="11.25"/>
    <row r="21248" customFormat="1" ht="11.25"/>
    <row r="21249" customFormat="1" ht="11.25"/>
    <row r="21250" customFormat="1" ht="11.25"/>
    <row r="21251" customFormat="1" ht="11.25"/>
    <row r="21252" customFormat="1" ht="11.25"/>
    <row r="21253" customFormat="1" ht="11.25"/>
    <row r="21254" customFormat="1" ht="11.25"/>
    <row r="21255" customFormat="1" ht="11.25"/>
    <row r="21256" customFormat="1" ht="11.25"/>
    <row r="21257" customFormat="1" ht="11.25"/>
    <row r="21258" customFormat="1" ht="11.25"/>
    <row r="21259" customFormat="1" ht="11.25"/>
    <row r="21260" customFormat="1" ht="11.25"/>
    <row r="21261" customFormat="1" ht="11.25"/>
    <row r="21262" customFormat="1" ht="11.25"/>
    <row r="21263" customFormat="1" ht="11.25"/>
    <row r="21264" customFormat="1" ht="11.25"/>
    <row r="21265" customFormat="1" ht="11.25"/>
    <row r="21266" customFormat="1" ht="11.25"/>
    <row r="21267" customFormat="1" ht="11.25"/>
    <row r="21268" customFormat="1" ht="11.25"/>
    <row r="21269" customFormat="1" ht="11.25"/>
    <row r="21270" customFormat="1" ht="11.25"/>
    <row r="21271" customFormat="1" ht="11.25"/>
    <row r="21272" customFormat="1" ht="11.25"/>
    <row r="21273" customFormat="1" ht="11.25"/>
    <row r="21274" customFormat="1" ht="11.25"/>
    <row r="21275" customFormat="1" ht="11.25"/>
    <row r="21276" customFormat="1" ht="11.25"/>
    <row r="21277" customFormat="1" ht="11.25"/>
    <row r="21278" customFormat="1" ht="11.25"/>
    <row r="21279" customFormat="1" ht="11.25"/>
    <row r="21280" customFormat="1" ht="11.25"/>
    <row r="21281" customFormat="1" ht="11.25"/>
    <row r="21282" customFormat="1" ht="11.25"/>
    <row r="21283" customFormat="1" ht="11.25"/>
    <row r="21284" customFormat="1" ht="11.25"/>
    <row r="21285" customFormat="1" ht="11.25"/>
    <row r="21286" customFormat="1" ht="11.25"/>
    <row r="21287" customFormat="1" ht="11.25"/>
    <row r="21288" customFormat="1" ht="11.25"/>
    <row r="21289" customFormat="1" ht="11.25"/>
    <row r="21290" customFormat="1" ht="11.25"/>
    <row r="21291" customFormat="1" ht="11.25"/>
    <row r="21292" customFormat="1" ht="11.25"/>
    <row r="21293" customFormat="1" ht="11.25"/>
    <row r="21294" customFormat="1" ht="11.25"/>
    <row r="21295" customFormat="1" ht="11.25"/>
    <row r="21296" customFormat="1" ht="11.25"/>
    <row r="21297" customFormat="1" ht="11.25"/>
    <row r="21298" customFormat="1" ht="11.25"/>
    <row r="21299" customFormat="1" ht="11.25"/>
    <row r="21300" customFormat="1" ht="11.25"/>
    <row r="21301" customFormat="1" ht="11.25"/>
    <row r="21302" customFormat="1" ht="11.25"/>
    <row r="21303" customFormat="1" ht="11.25"/>
    <row r="21304" customFormat="1" ht="11.25"/>
    <row r="21305" customFormat="1" ht="11.25"/>
    <row r="21306" customFormat="1" ht="11.25"/>
    <row r="21307" customFormat="1" ht="11.25"/>
    <row r="21308" customFormat="1" ht="11.25"/>
    <row r="21309" customFormat="1" ht="11.25"/>
    <row r="21310" customFormat="1" ht="11.25"/>
    <row r="21311" customFormat="1" ht="11.25"/>
    <row r="21312" customFormat="1" ht="11.25"/>
    <row r="21313" customFormat="1" ht="11.25"/>
    <row r="21314" customFormat="1" ht="11.25"/>
    <row r="21315" customFormat="1" ht="11.25"/>
    <row r="21316" customFormat="1" ht="11.25"/>
    <row r="21317" customFormat="1" ht="11.25"/>
    <row r="21318" customFormat="1" ht="11.25"/>
    <row r="21319" customFormat="1" ht="11.25"/>
    <row r="21320" customFormat="1" ht="11.25"/>
    <row r="21321" customFormat="1" ht="11.25"/>
    <row r="21322" customFormat="1" ht="11.25"/>
    <row r="21323" customFormat="1" ht="11.25"/>
    <row r="21324" customFormat="1" ht="11.25"/>
    <row r="21325" customFormat="1" ht="11.25"/>
    <row r="21326" customFormat="1" ht="11.25"/>
    <row r="21327" customFormat="1" ht="11.25"/>
    <row r="21328" customFormat="1" ht="11.25"/>
    <row r="21329" customFormat="1" ht="11.25"/>
    <row r="21330" customFormat="1" ht="11.25"/>
    <row r="21331" customFormat="1" ht="11.25"/>
    <row r="21332" customFormat="1" ht="11.25"/>
    <row r="21333" customFormat="1" ht="11.25"/>
    <row r="21334" customFormat="1" ht="11.25"/>
    <row r="21335" customFormat="1" ht="11.25"/>
    <row r="21336" customFormat="1" ht="11.25"/>
    <row r="21337" customFormat="1" ht="11.25"/>
    <row r="21338" customFormat="1" ht="11.25"/>
    <row r="21339" customFormat="1" ht="11.25"/>
    <row r="21340" customFormat="1" ht="11.25"/>
    <row r="21341" customFormat="1" ht="11.25"/>
    <row r="21342" customFormat="1" ht="11.25"/>
    <row r="21343" customFormat="1" ht="11.25"/>
    <row r="21344" customFormat="1" ht="11.25"/>
    <row r="21345" customFormat="1" ht="11.25"/>
    <row r="21346" customFormat="1" ht="11.25"/>
    <row r="21347" customFormat="1" ht="11.25"/>
    <row r="21348" customFormat="1" ht="11.25"/>
    <row r="21349" customFormat="1" ht="11.25"/>
    <row r="21350" customFormat="1" ht="11.25"/>
    <row r="21351" customFormat="1" ht="11.25"/>
    <row r="21352" customFormat="1" ht="11.25"/>
    <row r="21353" customFormat="1" ht="11.25"/>
    <row r="21354" customFormat="1" ht="11.25"/>
    <row r="21355" customFormat="1" ht="11.25"/>
    <row r="21356" customFormat="1" ht="11.25"/>
    <row r="21357" customFormat="1" ht="11.25"/>
    <row r="21358" customFormat="1" ht="11.25"/>
    <row r="21359" customFormat="1" ht="11.25"/>
    <row r="21360" customFormat="1" ht="11.25"/>
    <row r="21361" customFormat="1" ht="11.25"/>
    <row r="21362" customFormat="1" ht="11.25"/>
    <row r="21363" customFormat="1" ht="11.25"/>
    <row r="21364" customFormat="1" ht="11.25"/>
    <row r="21365" customFormat="1" ht="11.25"/>
    <row r="21366" customFormat="1" ht="11.25"/>
    <row r="21367" customFormat="1" ht="11.25"/>
    <row r="21368" customFormat="1" ht="11.25"/>
    <row r="21369" customFormat="1" ht="11.25"/>
    <row r="21370" customFormat="1" ht="11.25"/>
    <row r="21371" customFormat="1" ht="11.25"/>
    <row r="21372" customFormat="1" ht="11.25"/>
    <row r="21373" customFormat="1" ht="11.25"/>
    <row r="21374" customFormat="1" ht="11.25"/>
    <row r="21375" customFormat="1" ht="11.25"/>
    <row r="21376" customFormat="1" ht="11.25"/>
    <row r="21377" customFormat="1" ht="11.25"/>
    <row r="21378" customFormat="1" ht="11.25"/>
    <row r="21379" customFormat="1" ht="11.25"/>
    <row r="21380" customFormat="1" ht="11.25"/>
    <row r="21381" customFormat="1" ht="11.25"/>
    <row r="21382" customFormat="1" ht="11.25"/>
    <row r="21383" customFormat="1" ht="11.25"/>
    <row r="21384" customFormat="1" ht="11.25"/>
    <row r="21385" customFormat="1" ht="11.25"/>
    <row r="21386" customFormat="1" ht="11.25"/>
    <row r="21387" customFormat="1" ht="11.25"/>
    <row r="21388" customFormat="1" ht="11.25"/>
    <row r="21389" customFormat="1" ht="11.25"/>
    <row r="21390" customFormat="1" ht="11.25"/>
    <row r="21391" customFormat="1" ht="11.25"/>
    <row r="21392" customFormat="1" ht="11.25"/>
    <row r="21393" customFormat="1" ht="11.25"/>
    <row r="21394" customFormat="1" ht="11.25"/>
    <row r="21395" customFormat="1" ht="11.25"/>
    <row r="21396" customFormat="1" ht="11.25"/>
    <row r="21397" customFormat="1" ht="11.25"/>
    <row r="21398" customFormat="1" ht="11.25"/>
    <row r="21399" customFormat="1" ht="11.25"/>
    <row r="21400" customFormat="1" ht="11.25"/>
    <row r="21401" customFormat="1" ht="11.25"/>
    <row r="21402" customFormat="1" ht="11.25"/>
    <row r="21403" customFormat="1" ht="11.25"/>
    <row r="21404" customFormat="1" ht="11.25"/>
    <row r="21405" customFormat="1" ht="11.25"/>
    <row r="21406" customFormat="1" ht="11.25"/>
    <row r="21407" customFormat="1" ht="11.25"/>
    <row r="21408" customFormat="1" ht="11.25"/>
    <row r="21409" customFormat="1" ht="11.25"/>
    <row r="21410" customFormat="1" ht="11.25"/>
    <row r="21411" customFormat="1" ht="11.25"/>
    <row r="21412" customFormat="1" ht="11.25"/>
    <row r="21413" customFormat="1" ht="11.25"/>
    <row r="21414" customFormat="1" ht="11.25"/>
    <row r="21415" customFormat="1" ht="11.25"/>
    <row r="21416" customFormat="1" ht="11.25"/>
    <row r="21417" customFormat="1" ht="11.25"/>
    <row r="21418" customFormat="1" ht="11.25"/>
    <row r="21419" customFormat="1" ht="11.25"/>
    <row r="21420" customFormat="1" ht="11.25"/>
    <row r="21421" customFormat="1" ht="11.25"/>
    <row r="21422" customFormat="1" ht="11.25"/>
    <row r="21423" customFormat="1" ht="11.25"/>
    <row r="21424" customFormat="1" ht="11.25"/>
    <row r="21425" customFormat="1" ht="11.25"/>
    <row r="21426" customFormat="1" ht="11.25"/>
    <row r="21427" customFormat="1" ht="11.25"/>
    <row r="21428" customFormat="1" ht="11.25"/>
    <row r="21429" customFormat="1" ht="11.25"/>
    <row r="21430" customFormat="1" ht="11.25"/>
    <row r="21431" customFormat="1" ht="11.25"/>
    <row r="21432" customFormat="1" ht="11.25"/>
    <row r="21433" customFormat="1" ht="11.25"/>
    <row r="21434" customFormat="1" ht="11.25"/>
    <row r="21435" customFormat="1" ht="11.25"/>
    <row r="21436" customFormat="1" ht="11.25"/>
    <row r="21437" customFormat="1" ht="11.25"/>
    <row r="21438" customFormat="1" ht="11.25"/>
    <row r="21439" customFormat="1" ht="11.25"/>
    <row r="21440" customFormat="1" ht="11.25"/>
    <row r="21441" customFormat="1" ht="11.25"/>
    <row r="21442" customFormat="1" ht="11.25"/>
    <row r="21443" customFormat="1" ht="11.25"/>
    <row r="21444" customFormat="1" ht="11.25"/>
    <row r="21445" customFormat="1" ht="11.25"/>
    <row r="21446" customFormat="1" ht="11.25"/>
    <row r="21447" customFormat="1" ht="11.25"/>
    <row r="21448" customFormat="1" ht="11.25"/>
    <row r="21449" customFormat="1" ht="11.25"/>
    <row r="21450" customFormat="1" ht="11.25"/>
    <row r="21451" customFormat="1" ht="11.25"/>
    <row r="21452" customFormat="1" ht="11.25"/>
    <row r="21453" customFormat="1" ht="11.25"/>
    <row r="21454" customFormat="1" ht="11.25"/>
    <row r="21455" customFormat="1" ht="11.25"/>
    <row r="21456" customFormat="1" ht="11.25"/>
    <row r="21457" customFormat="1" ht="11.25"/>
    <row r="21458" customFormat="1" ht="11.25"/>
    <row r="21459" customFormat="1" ht="11.25"/>
    <row r="21460" customFormat="1" ht="11.25"/>
    <row r="21461" customFormat="1" ht="11.25"/>
    <row r="21462" customFormat="1" ht="11.25"/>
    <row r="21463" customFormat="1" ht="11.25"/>
    <row r="21464" customFormat="1" ht="11.25"/>
    <row r="21465" customFormat="1" ht="11.25"/>
    <row r="21466" customFormat="1" ht="11.25"/>
    <row r="21467" customFormat="1" ht="11.25"/>
    <row r="21468" customFormat="1" ht="11.25"/>
    <row r="21469" customFormat="1" ht="11.25"/>
    <row r="21470" customFormat="1" ht="11.25"/>
    <row r="21471" customFormat="1" ht="11.25"/>
    <row r="21472" customFormat="1" ht="11.25"/>
    <row r="21473" customFormat="1" ht="11.25"/>
    <row r="21474" customFormat="1" ht="11.25"/>
    <row r="21475" customFormat="1" ht="11.25"/>
    <row r="21476" customFormat="1" ht="11.25"/>
    <row r="21477" customFormat="1" ht="11.25"/>
    <row r="21478" customFormat="1" ht="11.25"/>
    <row r="21479" customFormat="1" ht="11.25"/>
    <row r="21480" customFormat="1" ht="11.25"/>
    <row r="21481" customFormat="1" ht="11.25"/>
    <row r="21482" customFormat="1" ht="11.25"/>
    <row r="21483" customFormat="1" ht="11.25"/>
    <row r="21484" customFormat="1" ht="11.25"/>
    <row r="21485" customFormat="1" ht="11.25"/>
    <row r="21486" customFormat="1" ht="11.25"/>
    <row r="21487" customFormat="1" ht="11.25"/>
    <row r="21488" customFormat="1" ht="11.25"/>
    <row r="21489" customFormat="1" ht="11.25"/>
    <row r="21490" customFormat="1" ht="11.25"/>
    <row r="21491" customFormat="1" ht="11.25"/>
    <row r="21492" customFormat="1" ht="11.25"/>
    <row r="21493" customFormat="1" ht="11.25"/>
    <row r="21494" customFormat="1" ht="11.25"/>
    <row r="21495" customFormat="1" ht="11.25"/>
    <row r="21496" customFormat="1" ht="11.25"/>
    <row r="21497" customFormat="1" ht="11.25"/>
    <row r="21498" customFormat="1" ht="11.25"/>
    <row r="21499" customFormat="1" ht="11.25"/>
    <row r="21500" customFormat="1" ht="11.25"/>
    <row r="21501" customFormat="1" ht="11.25"/>
    <row r="21502" customFormat="1" ht="11.25"/>
    <row r="21503" customFormat="1" ht="11.25"/>
    <row r="21504" customFormat="1" ht="11.25"/>
    <row r="21505" customFormat="1" ht="11.25"/>
    <row r="21506" customFormat="1" ht="11.25"/>
    <row r="21507" customFormat="1" ht="11.25"/>
    <row r="21508" customFormat="1" ht="11.25"/>
    <row r="21509" customFormat="1" ht="11.25"/>
    <row r="21510" customFormat="1" ht="11.25"/>
    <row r="21511" customFormat="1" ht="11.25"/>
    <row r="21512" customFormat="1" ht="11.25"/>
    <row r="21513" customFormat="1" ht="11.25"/>
    <row r="21514" customFormat="1" ht="11.25"/>
    <row r="21515" customFormat="1" ht="11.25"/>
    <row r="21516" customFormat="1" ht="11.25"/>
    <row r="21517" customFormat="1" ht="11.25"/>
    <row r="21518" customFormat="1" ht="11.25"/>
    <row r="21519" customFormat="1" ht="11.25"/>
    <row r="21520" customFormat="1" ht="11.25"/>
    <row r="21521" customFormat="1" ht="11.25"/>
    <row r="21522" customFormat="1" ht="11.25"/>
    <row r="21523" customFormat="1" ht="11.25"/>
    <row r="21524" customFormat="1" ht="11.25"/>
    <row r="21525" customFormat="1" ht="11.25"/>
    <row r="21526" customFormat="1" ht="11.25"/>
    <row r="21527" customFormat="1" ht="11.25"/>
    <row r="21528" customFormat="1" ht="11.25"/>
    <row r="21529" customFormat="1" ht="11.25"/>
    <row r="21530" customFormat="1" ht="11.25"/>
    <row r="21531" customFormat="1" ht="11.25"/>
    <row r="21532" customFormat="1" ht="11.25"/>
    <row r="21533" customFormat="1" ht="11.25"/>
    <row r="21534" customFormat="1" ht="11.25"/>
    <row r="21535" customFormat="1" ht="11.25"/>
    <row r="21536" customFormat="1" ht="11.25"/>
    <row r="21537" customFormat="1" ht="11.25"/>
    <row r="21538" customFormat="1" ht="11.25"/>
    <row r="21539" customFormat="1" ht="11.25"/>
    <row r="21540" customFormat="1" ht="11.25"/>
    <row r="21541" customFormat="1" ht="11.25"/>
    <row r="21542" customFormat="1" ht="11.25"/>
    <row r="21543" customFormat="1" ht="11.25"/>
    <row r="21544" customFormat="1" ht="11.25"/>
    <row r="21545" customFormat="1" ht="11.25"/>
    <row r="21546" customFormat="1" ht="11.25"/>
    <row r="21547" customFormat="1" ht="11.25"/>
    <row r="21548" customFormat="1" ht="11.25"/>
    <row r="21549" customFormat="1" ht="11.25"/>
    <row r="21550" customFormat="1" ht="11.25"/>
    <row r="21551" customFormat="1" ht="11.25"/>
    <row r="21552" customFormat="1" ht="11.25"/>
    <row r="21553" customFormat="1" ht="11.25"/>
    <row r="21554" customFormat="1" ht="11.25"/>
    <row r="21555" customFormat="1" ht="11.25"/>
    <row r="21556" customFormat="1" ht="11.25"/>
    <row r="21557" customFormat="1" ht="11.25"/>
    <row r="21558" customFormat="1" ht="11.25"/>
    <row r="21559" customFormat="1" ht="11.25"/>
    <row r="21560" customFormat="1" ht="11.25"/>
    <row r="21561" customFormat="1" ht="11.25"/>
    <row r="21562" customFormat="1" ht="11.25"/>
    <row r="21563" customFormat="1" ht="11.25"/>
    <row r="21564" customFormat="1" ht="11.25"/>
    <row r="21565" customFormat="1" ht="11.25"/>
    <row r="21566" customFormat="1" ht="11.25"/>
    <row r="21567" customFormat="1" ht="11.25"/>
    <row r="21568" customFormat="1" ht="11.25"/>
    <row r="21569" customFormat="1" ht="11.25"/>
    <row r="21570" customFormat="1" ht="11.25"/>
    <row r="21571" customFormat="1" ht="11.25"/>
    <row r="21572" customFormat="1" ht="11.25"/>
    <row r="21573" customFormat="1" ht="11.25"/>
    <row r="21574" customFormat="1" ht="11.25"/>
    <row r="21575" customFormat="1" ht="11.25"/>
    <row r="21576" customFormat="1" ht="11.25"/>
    <row r="21577" customFormat="1" ht="11.25"/>
    <row r="21578" customFormat="1" ht="11.25"/>
    <row r="21579" customFormat="1" ht="11.25"/>
    <row r="21580" customFormat="1" ht="11.25"/>
    <row r="21581" customFormat="1" ht="11.25"/>
    <row r="21582" customFormat="1" ht="11.25"/>
    <row r="21583" customFormat="1" ht="11.25"/>
    <row r="21584" customFormat="1" ht="11.25"/>
    <row r="21585" customFormat="1" ht="11.25"/>
    <row r="21586" customFormat="1" ht="11.25"/>
    <row r="21587" customFormat="1" ht="11.25"/>
    <row r="21588" customFormat="1" ht="11.25"/>
    <row r="21589" customFormat="1" ht="11.25"/>
    <row r="21590" customFormat="1" ht="11.25"/>
    <row r="21591" customFormat="1" ht="11.25"/>
    <row r="21592" customFormat="1" ht="11.25"/>
    <row r="21593" customFormat="1" ht="11.25"/>
    <row r="21594" customFormat="1" ht="11.25"/>
    <row r="21595" customFormat="1" ht="11.25"/>
    <row r="21596" customFormat="1" ht="11.25"/>
    <row r="21597" customFormat="1" ht="11.25"/>
    <row r="21598" customFormat="1" ht="11.25"/>
    <row r="21599" customFormat="1" ht="11.25"/>
    <row r="21600" customFormat="1" ht="11.25"/>
    <row r="21601" customFormat="1" ht="11.25"/>
    <row r="21602" customFormat="1" ht="11.25"/>
    <row r="21603" customFormat="1" ht="11.25"/>
    <row r="21604" customFormat="1" ht="11.25"/>
    <row r="21605" customFormat="1" ht="11.25"/>
    <row r="21606" customFormat="1" ht="11.25"/>
    <row r="21607" customFormat="1" ht="11.25"/>
    <row r="21608" customFormat="1" ht="11.25"/>
    <row r="21609" customFormat="1" ht="11.25"/>
    <row r="21610" customFormat="1" ht="11.25"/>
    <row r="21611" customFormat="1" ht="11.25"/>
    <row r="21612" customFormat="1" ht="11.25"/>
    <row r="21613" customFormat="1" ht="11.25"/>
    <row r="21614" customFormat="1" ht="11.25"/>
    <row r="21615" customFormat="1" ht="11.25"/>
    <row r="21616" customFormat="1" ht="11.25"/>
    <row r="21617" customFormat="1" ht="11.25"/>
    <row r="21618" customFormat="1" ht="11.25"/>
    <row r="21619" customFormat="1" ht="11.25"/>
    <row r="21620" customFormat="1" ht="11.25"/>
    <row r="21621" customFormat="1" ht="11.25"/>
    <row r="21622" customFormat="1" ht="11.25"/>
    <row r="21623" customFormat="1" ht="11.25"/>
    <row r="21624" customFormat="1" ht="11.25"/>
    <row r="21625" customFormat="1" ht="11.25"/>
    <row r="21626" customFormat="1" ht="11.25"/>
    <row r="21627" customFormat="1" ht="11.25"/>
    <row r="21628" customFormat="1" ht="11.25"/>
    <row r="21629" customFormat="1" ht="11.25"/>
    <row r="21630" customFormat="1" ht="11.25"/>
    <row r="21631" customFormat="1" ht="11.25"/>
    <row r="21632" customFormat="1" ht="11.25"/>
    <row r="21633" customFormat="1" ht="11.25"/>
    <row r="21634" customFormat="1" ht="11.25"/>
    <row r="21635" customFormat="1" ht="11.25"/>
    <row r="21636" customFormat="1" ht="11.25"/>
    <row r="21637" customFormat="1" ht="11.25"/>
    <row r="21638" customFormat="1" ht="11.25"/>
    <row r="21639" customFormat="1" ht="11.25"/>
    <row r="21640" customFormat="1" ht="11.25"/>
    <row r="21641" customFormat="1" ht="11.25"/>
    <row r="21642" customFormat="1" ht="11.25"/>
    <row r="21643" customFormat="1" ht="11.25"/>
    <row r="21644" customFormat="1" ht="11.25"/>
    <row r="21645" customFormat="1" ht="11.25"/>
    <row r="21646" customFormat="1" ht="11.25"/>
    <row r="21647" customFormat="1" ht="11.25"/>
    <row r="21648" customFormat="1" ht="11.25"/>
    <row r="21649" customFormat="1" ht="11.25"/>
    <row r="21650" customFormat="1" ht="11.25"/>
    <row r="21651" customFormat="1" ht="11.25"/>
    <row r="21652" customFormat="1" ht="11.25"/>
    <row r="21653" customFormat="1" ht="11.25"/>
    <row r="21654" customFormat="1" ht="11.25"/>
    <row r="21655" customFormat="1" ht="11.25"/>
    <row r="21656" customFormat="1" ht="11.25"/>
    <row r="21657" customFormat="1" ht="11.25"/>
    <row r="21658" customFormat="1" ht="11.25"/>
    <row r="21659" customFormat="1" ht="11.25"/>
    <row r="21660" customFormat="1" ht="11.25"/>
    <row r="21661" customFormat="1" ht="11.25"/>
    <row r="21662" customFormat="1" ht="11.25"/>
    <row r="21663" customFormat="1" ht="11.25"/>
    <row r="21664" customFormat="1" ht="11.25"/>
    <row r="21665" customFormat="1" ht="11.25"/>
    <row r="21666" customFormat="1" ht="11.25"/>
    <row r="21667" customFormat="1" ht="11.25"/>
    <row r="21668" customFormat="1" ht="11.25"/>
    <row r="21669" customFormat="1" ht="11.25"/>
    <row r="21670" customFormat="1" ht="11.25"/>
    <row r="21671" customFormat="1" ht="11.25"/>
    <row r="21672" customFormat="1" ht="11.25"/>
    <row r="21673" customFormat="1" ht="11.25"/>
    <row r="21674" customFormat="1" ht="11.25"/>
    <row r="21675" customFormat="1" ht="11.25"/>
    <row r="21676" customFormat="1" ht="11.25"/>
    <row r="21677" customFormat="1" ht="11.25"/>
    <row r="21678" customFormat="1" ht="11.25"/>
    <row r="21679" customFormat="1" ht="11.25"/>
    <row r="21680" customFormat="1" ht="11.25"/>
    <row r="21681" customFormat="1" ht="11.25"/>
    <row r="21682" customFormat="1" ht="11.25"/>
    <row r="21683" customFormat="1" ht="11.25"/>
    <row r="21684" customFormat="1" ht="11.25"/>
    <row r="21685" customFormat="1" ht="11.25"/>
    <row r="21686" customFormat="1" ht="11.25"/>
    <row r="21687" customFormat="1" ht="11.25"/>
    <row r="21688" customFormat="1" ht="11.25"/>
    <row r="21689" customFormat="1" ht="11.25"/>
    <row r="21690" customFormat="1" ht="11.25"/>
    <row r="21691" customFormat="1" ht="11.25"/>
    <row r="21692" customFormat="1" ht="11.25"/>
    <row r="21693" customFormat="1" ht="11.25"/>
    <row r="21694" customFormat="1" ht="11.25"/>
    <row r="21695" customFormat="1" ht="11.25"/>
    <row r="21696" customFormat="1" ht="11.25"/>
    <row r="21697" customFormat="1" ht="11.25"/>
    <row r="21698" customFormat="1" ht="11.25"/>
    <row r="21699" customFormat="1" ht="11.25"/>
    <row r="21700" customFormat="1" ht="11.25"/>
    <row r="21701" customFormat="1" ht="11.25"/>
    <row r="21702" customFormat="1" ht="11.25"/>
    <row r="21703" customFormat="1" ht="11.25"/>
    <row r="21704" customFormat="1" ht="11.25"/>
    <row r="21705" customFormat="1" ht="11.25"/>
    <row r="21706" customFormat="1" ht="11.25"/>
    <row r="21707" customFormat="1" ht="11.25"/>
    <row r="21708" customFormat="1" ht="11.25"/>
    <row r="21709" customFormat="1" ht="11.25"/>
    <row r="21710" customFormat="1" ht="11.25"/>
    <row r="21711" customFormat="1" ht="11.25"/>
    <row r="21712" customFormat="1" ht="11.25"/>
    <row r="21713" customFormat="1" ht="11.25"/>
    <row r="21714" customFormat="1" ht="11.25"/>
    <row r="21715" customFormat="1" ht="11.25"/>
    <row r="21716" customFormat="1" ht="11.25"/>
    <row r="21717" customFormat="1" ht="11.25"/>
    <row r="21718" customFormat="1" ht="11.25"/>
    <row r="21719" customFormat="1" ht="11.25"/>
    <row r="21720" customFormat="1" ht="11.25"/>
    <row r="21721" customFormat="1" ht="11.25"/>
    <row r="21722" customFormat="1" ht="11.25"/>
    <row r="21723" customFormat="1" ht="11.25"/>
    <row r="21724" customFormat="1" ht="11.25"/>
    <row r="21725" customFormat="1" ht="11.25"/>
    <row r="21726" customFormat="1" ht="11.25"/>
    <row r="21727" customFormat="1" ht="11.25"/>
    <row r="21728" customFormat="1" ht="11.25"/>
    <row r="21729" customFormat="1" ht="11.25"/>
    <row r="21730" customFormat="1" ht="11.25"/>
    <row r="21731" customFormat="1" ht="11.25"/>
    <row r="21732" customFormat="1" ht="11.25"/>
    <row r="21733" customFormat="1" ht="11.25"/>
    <row r="21734" customFormat="1" ht="11.25"/>
    <row r="21735" customFormat="1" ht="11.25"/>
    <row r="21736" customFormat="1" ht="11.25"/>
    <row r="21737" customFormat="1" ht="11.25"/>
    <row r="21738" customFormat="1" ht="11.25"/>
    <row r="21739" customFormat="1" ht="11.25"/>
    <row r="21740" customFormat="1" ht="11.25"/>
    <row r="21741" customFormat="1" ht="11.25"/>
    <row r="21742" customFormat="1" ht="11.25"/>
    <row r="21743" customFormat="1" ht="11.25"/>
    <row r="21744" customFormat="1" ht="11.25"/>
    <row r="21745" customFormat="1" ht="11.25"/>
    <row r="21746" customFormat="1" ht="11.25"/>
    <row r="21747" customFormat="1" ht="11.25"/>
    <row r="21748" customFormat="1" ht="11.25"/>
    <row r="21749" customFormat="1" ht="11.25"/>
    <row r="21750" customFormat="1" ht="11.25"/>
    <row r="21751" customFormat="1" ht="11.25"/>
    <row r="21752" customFormat="1" ht="11.25"/>
    <row r="21753" customFormat="1" ht="11.25"/>
    <row r="21754" customFormat="1" ht="11.25"/>
    <row r="21755" customFormat="1" ht="11.25"/>
    <row r="21756" customFormat="1" ht="11.25"/>
    <row r="21757" customFormat="1" ht="11.25"/>
    <row r="21758" customFormat="1" ht="11.25"/>
    <row r="21759" customFormat="1" ht="11.25"/>
    <row r="21760" customFormat="1" ht="11.25"/>
    <row r="21761" customFormat="1" ht="11.25"/>
    <row r="21762" customFormat="1" ht="11.25"/>
    <row r="21763" customFormat="1" ht="11.25"/>
    <row r="21764" customFormat="1" ht="11.25"/>
    <row r="21765" customFormat="1" ht="11.25"/>
    <row r="21766" customFormat="1" ht="11.25"/>
    <row r="21767" customFormat="1" ht="11.25"/>
    <row r="21768" customFormat="1" ht="11.25"/>
    <row r="21769" customFormat="1" ht="11.25"/>
    <row r="21770" customFormat="1" ht="11.25"/>
    <row r="21771" customFormat="1" ht="11.25"/>
    <row r="21772" customFormat="1" ht="11.25"/>
    <row r="21773" customFormat="1" ht="11.25"/>
    <row r="21774" customFormat="1" ht="11.25"/>
    <row r="21775" customFormat="1" ht="11.25"/>
    <row r="21776" customFormat="1" ht="11.25"/>
    <row r="21777" customFormat="1" ht="11.25"/>
    <row r="21778" customFormat="1" ht="11.25"/>
    <row r="21779" customFormat="1" ht="11.25"/>
    <row r="21780" customFormat="1" ht="11.25"/>
    <row r="21781" customFormat="1" ht="11.25"/>
    <row r="21782" customFormat="1" ht="11.25"/>
    <row r="21783" customFormat="1" ht="11.25"/>
    <row r="21784" customFormat="1" ht="11.25"/>
    <row r="21785" customFormat="1" ht="11.25"/>
    <row r="21786" customFormat="1" ht="11.25"/>
    <row r="21787" customFormat="1" ht="11.25"/>
    <row r="21788" customFormat="1" ht="11.25"/>
    <row r="21789" customFormat="1" ht="11.25"/>
    <row r="21790" customFormat="1" ht="11.25"/>
    <row r="21791" customFormat="1" ht="11.25"/>
    <row r="21792" customFormat="1" ht="11.25"/>
    <row r="21793" customFormat="1" ht="11.25"/>
    <row r="21794" customFormat="1" ht="11.25"/>
    <row r="21795" customFormat="1" ht="11.25"/>
    <row r="21796" customFormat="1" ht="11.25"/>
    <row r="21797" customFormat="1" ht="11.25"/>
    <row r="21798" customFormat="1" ht="11.25"/>
    <row r="21799" customFormat="1" ht="11.25"/>
    <row r="21800" customFormat="1" ht="11.25"/>
    <row r="21801" customFormat="1" ht="11.25"/>
    <row r="21802" customFormat="1" ht="11.25"/>
    <row r="21803" customFormat="1" ht="11.25"/>
    <row r="21804" customFormat="1" ht="11.25"/>
    <row r="21805" customFormat="1" ht="11.25"/>
    <row r="21806" customFormat="1" ht="11.25"/>
    <row r="21807" customFormat="1" ht="11.25"/>
    <row r="21808" customFormat="1" ht="11.25"/>
    <row r="21809" customFormat="1" ht="11.25"/>
    <row r="21810" customFormat="1" ht="11.25"/>
    <row r="21811" customFormat="1" ht="11.25"/>
    <row r="21812" customFormat="1" ht="11.25"/>
    <row r="21813" customFormat="1" ht="11.25"/>
    <row r="21814" customFormat="1" ht="11.25"/>
    <row r="21815" customFormat="1" ht="11.25"/>
    <row r="21816" customFormat="1" ht="11.25"/>
    <row r="21817" customFormat="1" ht="11.25"/>
    <row r="21818" customFormat="1" ht="11.25"/>
    <row r="21819" customFormat="1" ht="11.25"/>
    <row r="21820" customFormat="1" ht="11.25"/>
    <row r="21821" customFormat="1" ht="11.25"/>
    <row r="21822" customFormat="1" ht="11.25"/>
    <row r="21823" customFormat="1" ht="11.25"/>
    <row r="21824" customFormat="1" ht="11.25"/>
    <row r="21825" customFormat="1" ht="11.25"/>
    <row r="21826" customFormat="1" ht="11.25"/>
    <row r="21827" customFormat="1" ht="11.25"/>
    <row r="21828" customFormat="1" ht="11.25"/>
    <row r="21829" customFormat="1" ht="11.25"/>
    <row r="21830" customFormat="1" ht="11.25"/>
    <row r="21831" customFormat="1" ht="11.25"/>
    <row r="21832" customFormat="1" ht="11.25"/>
    <row r="21833" customFormat="1" ht="11.25"/>
    <row r="21834" customFormat="1" ht="11.25"/>
    <row r="21835" customFormat="1" ht="11.25"/>
    <row r="21836" customFormat="1" ht="11.25"/>
    <row r="21837" customFormat="1" ht="11.25"/>
    <row r="21838" customFormat="1" ht="11.25"/>
    <row r="21839" customFormat="1" ht="11.25"/>
    <row r="21840" customFormat="1" ht="11.25"/>
    <row r="21841" customFormat="1" ht="11.25"/>
    <row r="21842" customFormat="1" ht="11.25"/>
    <row r="21843" customFormat="1" ht="11.25"/>
    <row r="21844" customFormat="1" ht="11.25"/>
    <row r="21845" customFormat="1" ht="11.25"/>
    <row r="21846" customFormat="1" ht="11.25"/>
    <row r="21847" customFormat="1" ht="11.25"/>
    <row r="21848" customFormat="1" ht="11.25"/>
    <row r="21849" customFormat="1" ht="11.25"/>
    <row r="21850" customFormat="1" ht="11.25"/>
    <row r="21851" customFormat="1" ht="11.25"/>
    <row r="21852" customFormat="1" ht="11.25"/>
    <row r="21853" customFormat="1" ht="11.25"/>
    <row r="21854" customFormat="1" ht="11.25"/>
    <row r="21855" customFormat="1" ht="11.25"/>
    <row r="21856" customFormat="1" ht="11.25"/>
    <row r="21857" customFormat="1" ht="11.25"/>
    <row r="21858" customFormat="1" ht="11.25"/>
    <row r="21859" customFormat="1" ht="11.25"/>
    <row r="21860" customFormat="1" ht="11.25"/>
    <row r="21861" customFormat="1" ht="11.25"/>
    <row r="21862" customFormat="1" ht="11.25"/>
    <row r="21863" customFormat="1" ht="11.25"/>
    <row r="21864" customFormat="1" ht="11.25"/>
    <row r="21865" customFormat="1" ht="11.25"/>
    <row r="21866" customFormat="1" ht="11.25"/>
    <row r="21867" customFormat="1" ht="11.25"/>
    <row r="21868" customFormat="1" ht="11.25"/>
    <row r="21869" customFormat="1" ht="11.25"/>
    <row r="21870" customFormat="1" ht="11.25"/>
    <row r="21871" customFormat="1" ht="11.25"/>
    <row r="21872" customFormat="1" ht="11.25"/>
    <row r="21873" customFormat="1" ht="11.25"/>
    <row r="21874" customFormat="1" ht="11.25"/>
    <row r="21875" customFormat="1" ht="11.25"/>
    <row r="21876" customFormat="1" ht="11.25"/>
    <row r="21877" customFormat="1" ht="11.25"/>
    <row r="21878" customFormat="1" ht="11.25"/>
    <row r="21879" customFormat="1" ht="11.25"/>
    <row r="21880" customFormat="1" ht="11.25"/>
    <row r="21881" customFormat="1" ht="11.25"/>
    <row r="21882" customFormat="1" ht="11.25"/>
    <row r="21883" customFormat="1" ht="11.25"/>
    <row r="21884" customFormat="1" ht="11.25"/>
    <row r="21885" customFormat="1" ht="11.25"/>
    <row r="21886" customFormat="1" ht="11.25"/>
    <row r="21887" customFormat="1" ht="11.25"/>
    <row r="21888" customFormat="1" ht="11.25"/>
    <row r="21889" customFormat="1" ht="11.25"/>
    <row r="21890" customFormat="1" ht="11.25"/>
    <row r="21891" customFormat="1" ht="11.25"/>
    <row r="21892" customFormat="1" ht="11.25"/>
    <row r="21893" customFormat="1" ht="11.25"/>
    <row r="21894" customFormat="1" ht="11.25"/>
    <row r="21895" customFormat="1" ht="11.25"/>
    <row r="21896" customFormat="1" ht="11.25"/>
    <row r="21897" customFormat="1" ht="11.25"/>
    <row r="21898" customFormat="1" ht="11.25"/>
    <row r="21899" customFormat="1" ht="11.25"/>
    <row r="21900" customFormat="1" ht="11.25"/>
    <row r="21901" customFormat="1" ht="11.25"/>
    <row r="21902" customFormat="1" ht="11.25"/>
    <row r="21903" customFormat="1" ht="11.25"/>
    <row r="21904" customFormat="1" ht="11.25"/>
    <row r="21905" customFormat="1" ht="11.25"/>
    <row r="21906" customFormat="1" ht="11.25"/>
    <row r="21907" customFormat="1" ht="11.25"/>
    <row r="21908" customFormat="1" ht="11.25"/>
    <row r="21909" customFormat="1" ht="11.25"/>
    <row r="21910" customFormat="1" ht="11.25"/>
    <row r="21911" customFormat="1" ht="11.25"/>
    <row r="21912" customFormat="1" ht="11.25"/>
    <row r="21913" customFormat="1" ht="11.25"/>
    <row r="21914" customFormat="1" ht="11.25"/>
    <row r="21915" customFormat="1" ht="11.25"/>
    <row r="21916" customFormat="1" ht="11.25"/>
    <row r="21917" customFormat="1" ht="11.25"/>
    <row r="21918" customFormat="1" ht="11.25"/>
    <row r="21919" customFormat="1" ht="11.25"/>
    <row r="21920" customFormat="1" ht="11.25"/>
    <row r="21921" customFormat="1" ht="11.25"/>
    <row r="21922" customFormat="1" ht="11.25"/>
    <row r="21923" customFormat="1" ht="11.25"/>
    <row r="21924" customFormat="1" ht="11.25"/>
    <row r="21925" customFormat="1" ht="11.25"/>
    <row r="21926" customFormat="1" ht="11.25"/>
    <row r="21927" customFormat="1" ht="11.25"/>
    <row r="21928" customFormat="1" ht="11.25"/>
    <row r="21929" customFormat="1" ht="11.25"/>
    <row r="21930" customFormat="1" ht="11.25"/>
    <row r="21931" customFormat="1" ht="11.25"/>
    <row r="21932" customFormat="1" ht="11.25"/>
    <row r="21933" customFormat="1" ht="11.25"/>
    <row r="21934" customFormat="1" ht="11.25"/>
    <row r="21935" customFormat="1" ht="11.25"/>
    <row r="21936" customFormat="1" ht="11.25"/>
    <row r="21937" customFormat="1" ht="11.25"/>
    <row r="21938" customFormat="1" ht="11.25"/>
    <row r="21939" customFormat="1" ht="11.25"/>
    <row r="21940" customFormat="1" ht="11.25"/>
    <row r="21941" customFormat="1" ht="11.25"/>
    <row r="21942" customFormat="1" ht="11.25"/>
    <row r="21943" customFormat="1" ht="11.25"/>
    <row r="21944" customFormat="1" ht="11.25"/>
    <row r="21945" customFormat="1" ht="11.25"/>
    <row r="21946" customFormat="1" ht="11.25"/>
    <row r="21947" customFormat="1" ht="11.25"/>
    <row r="21948" customFormat="1" ht="11.25"/>
    <row r="21949" customFormat="1" ht="11.25"/>
    <row r="21950" customFormat="1" ht="11.25"/>
    <row r="21951" customFormat="1" ht="11.25"/>
    <row r="21952" customFormat="1" ht="11.25"/>
    <row r="21953" customFormat="1" ht="11.25"/>
    <row r="21954" customFormat="1" ht="11.25"/>
    <row r="21955" customFormat="1" ht="11.25"/>
    <row r="21956" customFormat="1" ht="11.25"/>
    <row r="21957" customFormat="1" ht="11.25"/>
    <row r="21958" customFormat="1" ht="11.25"/>
    <row r="21959" customFormat="1" ht="11.25"/>
    <row r="21960" customFormat="1" ht="11.25"/>
    <row r="21961" customFormat="1" ht="11.25"/>
    <row r="21962" customFormat="1" ht="11.25"/>
    <row r="21963" customFormat="1" ht="11.25"/>
    <row r="21964" customFormat="1" ht="11.25"/>
    <row r="21965" customFormat="1" ht="11.25"/>
    <row r="21966" customFormat="1" ht="11.25"/>
    <row r="21967" customFormat="1" ht="11.25"/>
    <row r="21968" customFormat="1" ht="11.25"/>
    <row r="21969" customFormat="1" ht="11.25"/>
    <row r="21970" customFormat="1" ht="11.25"/>
    <row r="21971" customFormat="1" ht="11.25"/>
    <row r="21972" customFormat="1" ht="11.25"/>
    <row r="21973" customFormat="1" ht="11.25"/>
    <row r="21974" customFormat="1" ht="11.25"/>
    <row r="21975" customFormat="1" ht="11.25"/>
    <row r="21976" customFormat="1" ht="11.25"/>
    <row r="21977" customFormat="1" ht="11.25"/>
    <row r="21978" customFormat="1" ht="11.25"/>
    <row r="21979" customFormat="1" ht="11.25"/>
    <row r="21980" customFormat="1" ht="11.25"/>
    <row r="21981" customFormat="1" ht="11.25"/>
    <row r="21982" customFormat="1" ht="11.25"/>
    <row r="21983" customFormat="1" ht="11.25"/>
    <row r="21984" customFormat="1" ht="11.25"/>
    <row r="21985" customFormat="1" ht="11.25"/>
    <row r="21986" customFormat="1" ht="11.25"/>
    <row r="21987" customFormat="1" ht="11.25"/>
    <row r="21988" customFormat="1" ht="11.25"/>
    <row r="21989" customFormat="1" ht="11.25"/>
    <row r="21990" customFormat="1" ht="11.25"/>
    <row r="21991" customFormat="1" ht="11.25"/>
    <row r="21992" customFormat="1" ht="11.25"/>
    <row r="21993" customFormat="1" ht="11.25"/>
    <row r="21994" customFormat="1" ht="11.25"/>
    <row r="21995" customFormat="1" ht="11.25"/>
    <row r="21996" customFormat="1" ht="11.25"/>
    <row r="21997" customFormat="1" ht="11.25"/>
    <row r="21998" customFormat="1" ht="11.25"/>
    <row r="21999" customFormat="1" ht="11.25"/>
    <row r="22000" customFormat="1" ht="11.25"/>
    <row r="22001" customFormat="1" ht="11.25"/>
    <row r="22002" customFormat="1" ht="11.25"/>
    <row r="22003" customFormat="1" ht="11.25"/>
    <row r="22004" customFormat="1" ht="11.25"/>
    <row r="22005" customFormat="1" ht="11.25"/>
    <row r="22006" customFormat="1" ht="11.25"/>
    <row r="22007" customFormat="1" ht="11.25"/>
    <row r="22008" customFormat="1" ht="11.25"/>
    <row r="22009" customFormat="1" ht="11.25"/>
    <row r="22010" customFormat="1" ht="11.25"/>
    <row r="22011" customFormat="1" ht="11.25"/>
    <row r="22012" customFormat="1" ht="11.25"/>
    <row r="22013" customFormat="1" ht="11.25"/>
    <row r="22014" customFormat="1" ht="11.25"/>
    <row r="22015" customFormat="1" ht="11.25"/>
    <row r="22016" customFormat="1" ht="11.25"/>
    <row r="22017" customFormat="1" ht="11.25"/>
    <row r="22018" customFormat="1" ht="11.25"/>
    <row r="22019" customFormat="1" ht="11.25"/>
    <row r="22020" customFormat="1" ht="11.25"/>
    <row r="22021" customFormat="1" ht="11.25"/>
    <row r="22022" customFormat="1" ht="11.25"/>
    <row r="22023" customFormat="1" ht="11.25"/>
    <row r="22024" customFormat="1" ht="11.25"/>
    <row r="22025" customFormat="1" ht="11.25"/>
    <row r="22026" customFormat="1" ht="11.25"/>
    <row r="22027" customFormat="1" ht="11.25"/>
    <row r="22028" customFormat="1" ht="11.25"/>
    <row r="22029" customFormat="1" ht="11.25"/>
    <row r="22030" customFormat="1" ht="11.25"/>
    <row r="22031" customFormat="1" ht="11.25"/>
    <row r="22032" customFormat="1" ht="11.25"/>
    <row r="22033" customFormat="1" ht="11.25"/>
    <row r="22034" customFormat="1" ht="11.25"/>
    <row r="22035" customFormat="1" ht="11.25"/>
    <row r="22036" customFormat="1" ht="11.25"/>
    <row r="22037" customFormat="1" ht="11.25"/>
    <row r="22038" customFormat="1" ht="11.25"/>
    <row r="22039" customFormat="1" ht="11.25"/>
    <row r="22040" customFormat="1" ht="11.25"/>
    <row r="22041" customFormat="1" ht="11.25"/>
    <row r="22042" customFormat="1" ht="11.25"/>
    <row r="22043" customFormat="1" ht="11.25"/>
    <row r="22044" customFormat="1" ht="11.25"/>
    <row r="22045" customFormat="1" ht="11.25"/>
    <row r="22046" customFormat="1" ht="11.25"/>
    <row r="22047" customFormat="1" ht="11.25"/>
    <row r="22048" customFormat="1" ht="11.25"/>
    <row r="22049" customFormat="1" ht="11.25"/>
    <row r="22050" customFormat="1" ht="11.25"/>
    <row r="22051" customFormat="1" ht="11.25"/>
    <row r="22052" customFormat="1" ht="11.25"/>
    <row r="22053" customFormat="1" ht="11.25"/>
    <row r="22054" customFormat="1" ht="11.25"/>
    <row r="22055" customFormat="1" ht="11.25"/>
    <row r="22056" customFormat="1" ht="11.25"/>
    <row r="22057" customFormat="1" ht="11.25"/>
    <row r="22058" customFormat="1" ht="11.25"/>
    <row r="22059" customFormat="1" ht="11.25"/>
    <row r="22060" customFormat="1" ht="11.25"/>
    <row r="22061" customFormat="1" ht="11.25"/>
    <row r="22062" customFormat="1" ht="11.25"/>
    <row r="22063" customFormat="1" ht="11.25"/>
    <row r="22064" customFormat="1" ht="11.25"/>
    <row r="22065" customFormat="1" ht="11.25"/>
    <row r="22066" customFormat="1" ht="11.25"/>
    <row r="22067" customFormat="1" ht="11.25"/>
    <row r="22068" customFormat="1" ht="11.25"/>
    <row r="22069" customFormat="1" ht="11.25"/>
    <row r="22070" customFormat="1" ht="11.25"/>
    <row r="22071" customFormat="1" ht="11.25"/>
    <row r="22072" customFormat="1" ht="11.25"/>
    <row r="22073" customFormat="1" ht="11.25"/>
    <row r="22074" customFormat="1" ht="11.25"/>
    <row r="22075" customFormat="1" ht="11.25"/>
    <row r="22076" customFormat="1" ht="11.25"/>
    <row r="22077" customFormat="1" ht="11.25"/>
    <row r="22078" customFormat="1" ht="11.25"/>
    <row r="22079" customFormat="1" ht="11.25"/>
    <row r="22080" customFormat="1" ht="11.25"/>
    <row r="22081" customFormat="1" ht="11.25"/>
    <row r="22082" customFormat="1" ht="11.25"/>
    <row r="22083" customFormat="1" ht="11.25"/>
    <row r="22084" customFormat="1" ht="11.25"/>
    <row r="22085" customFormat="1" ht="11.25"/>
    <row r="22086" customFormat="1" ht="11.25"/>
    <row r="22087" customFormat="1" ht="11.25"/>
    <row r="22088" customFormat="1" ht="11.25"/>
    <row r="22089" customFormat="1" ht="11.25"/>
    <row r="22090" customFormat="1" ht="11.25"/>
    <row r="22091" customFormat="1" ht="11.25"/>
    <row r="22092" customFormat="1" ht="11.25"/>
    <row r="22093" customFormat="1" ht="11.25"/>
    <row r="22094" customFormat="1" ht="11.25"/>
    <row r="22095" customFormat="1" ht="11.25"/>
    <row r="22096" customFormat="1" ht="11.25"/>
    <row r="22097" customFormat="1" ht="11.25"/>
    <row r="22098" customFormat="1" ht="11.25"/>
    <row r="22099" customFormat="1" ht="11.25"/>
    <row r="22100" customFormat="1" ht="11.25"/>
    <row r="22101" customFormat="1" ht="11.25"/>
    <row r="22102" customFormat="1" ht="11.25"/>
    <row r="22103" customFormat="1" ht="11.25"/>
    <row r="22104" customFormat="1" ht="11.25"/>
    <row r="22105" customFormat="1" ht="11.25"/>
    <row r="22106" customFormat="1" ht="11.25"/>
    <row r="22107" customFormat="1" ht="11.25"/>
    <row r="22108" customFormat="1" ht="11.25"/>
    <row r="22109" customFormat="1" ht="11.25"/>
    <row r="22110" customFormat="1" ht="11.25"/>
    <row r="22111" customFormat="1" ht="11.25"/>
    <row r="22112" customFormat="1" ht="11.25"/>
    <row r="22113" customFormat="1" ht="11.25"/>
    <row r="22114" customFormat="1" ht="11.25"/>
    <row r="22115" customFormat="1" ht="11.25"/>
    <row r="22116" customFormat="1" ht="11.25"/>
    <row r="22117" customFormat="1" ht="11.25"/>
    <row r="22118" customFormat="1" ht="11.25"/>
    <row r="22119" customFormat="1" ht="11.25"/>
    <row r="22120" customFormat="1" ht="11.25"/>
    <row r="22121" customFormat="1" ht="11.25"/>
    <row r="22122" customFormat="1" ht="11.25"/>
    <row r="22123" customFormat="1" ht="11.25"/>
    <row r="22124" customFormat="1" ht="11.25"/>
    <row r="22125" customFormat="1" ht="11.25"/>
    <row r="22126" customFormat="1" ht="11.25"/>
    <row r="22127" customFormat="1" ht="11.25"/>
    <row r="22128" customFormat="1" ht="11.25"/>
    <row r="22129" customFormat="1" ht="11.25"/>
    <row r="22130" customFormat="1" ht="11.25"/>
    <row r="22131" customFormat="1" ht="11.25"/>
    <row r="22132" customFormat="1" ht="11.25"/>
    <row r="22133" customFormat="1" ht="11.25"/>
    <row r="22134" customFormat="1" ht="11.25"/>
    <row r="22135" customFormat="1" ht="11.25"/>
    <row r="22136" customFormat="1" ht="11.25"/>
    <row r="22137" customFormat="1" ht="11.25"/>
    <row r="22138" customFormat="1" ht="11.25"/>
    <row r="22139" customFormat="1" ht="11.25"/>
    <row r="22140" customFormat="1" ht="11.25"/>
    <row r="22141" customFormat="1" ht="11.25"/>
    <row r="22142" customFormat="1" ht="11.25"/>
    <row r="22143" customFormat="1" ht="11.25"/>
    <row r="22144" customFormat="1" ht="11.25"/>
    <row r="22145" customFormat="1" ht="11.25"/>
    <row r="22146" customFormat="1" ht="11.25"/>
    <row r="22147" customFormat="1" ht="11.25"/>
    <row r="22148" customFormat="1" ht="11.25"/>
    <row r="22149" customFormat="1" ht="11.25"/>
    <row r="22150" customFormat="1" ht="11.25"/>
    <row r="22151" customFormat="1" ht="11.25"/>
    <row r="22152" customFormat="1" ht="11.25"/>
    <row r="22153" customFormat="1" ht="11.25"/>
    <row r="22154" customFormat="1" ht="11.25"/>
    <row r="22155" customFormat="1" ht="11.25"/>
    <row r="22156" customFormat="1" ht="11.25"/>
    <row r="22157" customFormat="1" ht="11.25"/>
    <row r="22158" customFormat="1" ht="11.25"/>
    <row r="22159" customFormat="1" ht="11.25"/>
    <row r="22160" customFormat="1" ht="11.25"/>
    <row r="22161" customFormat="1" ht="11.25"/>
    <row r="22162" customFormat="1" ht="11.25"/>
    <row r="22163" customFormat="1" ht="11.25"/>
    <row r="22164" customFormat="1" ht="11.25"/>
    <row r="22165" customFormat="1" ht="11.25"/>
    <row r="22166" customFormat="1" ht="11.25"/>
    <row r="22167" customFormat="1" ht="11.25"/>
    <row r="22168" customFormat="1" ht="11.25"/>
    <row r="22169" customFormat="1" ht="11.25"/>
    <row r="22170" customFormat="1" ht="11.25"/>
    <row r="22171" customFormat="1" ht="11.25"/>
    <row r="22172" customFormat="1" ht="11.25"/>
    <row r="22173" customFormat="1" ht="11.25"/>
    <row r="22174" customFormat="1" ht="11.25"/>
    <row r="22175" customFormat="1" ht="11.25"/>
    <row r="22176" customFormat="1" ht="11.25"/>
    <row r="22177" customFormat="1" ht="11.25"/>
    <row r="22178" customFormat="1" ht="11.25"/>
    <row r="22179" customFormat="1" ht="11.25"/>
    <row r="22180" customFormat="1" ht="11.25"/>
    <row r="22181" customFormat="1" ht="11.25"/>
    <row r="22182" customFormat="1" ht="11.25"/>
    <row r="22183" customFormat="1" ht="11.25"/>
    <row r="22184" customFormat="1" ht="11.25"/>
    <row r="22185" customFormat="1" ht="11.25"/>
    <row r="22186" customFormat="1" ht="11.25"/>
    <row r="22187" customFormat="1" ht="11.25"/>
    <row r="22188" customFormat="1" ht="11.25"/>
    <row r="22189" customFormat="1" ht="11.25"/>
    <row r="22190" customFormat="1" ht="11.25"/>
    <row r="22191" customFormat="1" ht="11.25"/>
    <row r="22192" customFormat="1" ht="11.25"/>
    <row r="22193" customFormat="1" ht="11.25"/>
    <row r="22194" customFormat="1" ht="11.25"/>
    <row r="22195" customFormat="1" ht="11.25"/>
    <row r="22196" customFormat="1" ht="11.25"/>
    <row r="22197" customFormat="1" ht="11.25"/>
    <row r="22198" customFormat="1" ht="11.25"/>
    <row r="22199" customFormat="1" ht="11.25"/>
    <row r="22200" customFormat="1" ht="11.25"/>
    <row r="22201" customFormat="1" ht="11.25"/>
    <row r="22202" customFormat="1" ht="11.25"/>
    <row r="22203" customFormat="1" ht="11.25"/>
    <row r="22204" customFormat="1" ht="11.25"/>
    <row r="22205" customFormat="1" ht="11.25"/>
    <row r="22206" customFormat="1" ht="11.25"/>
    <row r="22207" customFormat="1" ht="11.25"/>
    <row r="22208" customFormat="1" ht="11.25"/>
    <row r="22209" customFormat="1" ht="11.25"/>
    <row r="22210" customFormat="1" ht="11.25"/>
    <row r="22211" customFormat="1" ht="11.25"/>
    <row r="22212" customFormat="1" ht="11.25"/>
    <row r="22213" customFormat="1" ht="11.25"/>
    <row r="22214" customFormat="1" ht="11.25"/>
    <row r="22215" customFormat="1" ht="11.25"/>
    <row r="22216" customFormat="1" ht="11.25"/>
    <row r="22217" customFormat="1" ht="11.25"/>
    <row r="22218" customFormat="1" ht="11.25"/>
    <row r="22219" customFormat="1" ht="11.25"/>
    <row r="22220" customFormat="1" ht="11.25"/>
    <row r="22221" customFormat="1" ht="11.25"/>
    <row r="22222" customFormat="1" ht="11.25"/>
    <row r="22223" customFormat="1" ht="11.25"/>
    <row r="22224" customFormat="1" ht="11.25"/>
    <row r="22225" customFormat="1" ht="11.25"/>
    <row r="22226" customFormat="1" ht="11.25"/>
    <row r="22227" customFormat="1" ht="11.25"/>
    <row r="22228" customFormat="1" ht="11.25"/>
    <row r="22229" customFormat="1" ht="11.25"/>
    <row r="22230" customFormat="1" ht="11.25"/>
    <row r="22231" customFormat="1" ht="11.25"/>
    <row r="22232" customFormat="1" ht="11.25"/>
    <row r="22233" customFormat="1" ht="11.25"/>
    <row r="22234" customFormat="1" ht="11.25"/>
    <row r="22235" customFormat="1" ht="11.25"/>
    <row r="22236" customFormat="1" ht="11.25"/>
    <row r="22237" customFormat="1" ht="11.25"/>
    <row r="22238" customFormat="1" ht="11.25"/>
    <row r="22239" customFormat="1" ht="11.25"/>
    <row r="22240" customFormat="1" ht="11.25"/>
    <row r="22241" customFormat="1" ht="11.25"/>
    <row r="22242" customFormat="1" ht="11.25"/>
    <row r="22243" customFormat="1" ht="11.25"/>
    <row r="22244" customFormat="1" ht="11.25"/>
    <row r="22245" customFormat="1" ht="11.25"/>
    <row r="22246" customFormat="1" ht="11.25"/>
    <row r="22247" customFormat="1" ht="11.25"/>
    <row r="22248" customFormat="1" ht="11.25"/>
    <row r="22249" customFormat="1" ht="11.25"/>
    <row r="22250" customFormat="1" ht="11.25"/>
    <row r="22251" customFormat="1" ht="11.25"/>
    <row r="22252" customFormat="1" ht="11.25"/>
    <row r="22253" customFormat="1" ht="11.25"/>
    <row r="22254" customFormat="1" ht="11.25"/>
    <row r="22255" customFormat="1" ht="11.25"/>
    <row r="22256" customFormat="1" ht="11.25"/>
    <row r="22257" customFormat="1" ht="11.25"/>
    <row r="22258" customFormat="1" ht="11.25"/>
    <row r="22259" customFormat="1" ht="11.25"/>
    <row r="22260" customFormat="1" ht="11.25"/>
    <row r="22261" customFormat="1" ht="11.25"/>
    <row r="22262" customFormat="1" ht="11.25"/>
    <row r="22263" customFormat="1" ht="11.25"/>
    <row r="22264" customFormat="1" ht="11.25"/>
    <row r="22265" customFormat="1" ht="11.25"/>
    <row r="22266" customFormat="1" ht="11.25"/>
    <row r="22267" customFormat="1" ht="11.25"/>
    <row r="22268" customFormat="1" ht="11.25"/>
    <row r="22269" customFormat="1" ht="11.25"/>
    <row r="22270" customFormat="1" ht="11.25"/>
    <row r="22271" customFormat="1" ht="11.25"/>
    <row r="22272" customFormat="1" ht="11.25"/>
    <row r="22273" customFormat="1" ht="11.25"/>
    <row r="22274" customFormat="1" ht="11.25"/>
    <row r="22275" customFormat="1" ht="11.25"/>
    <row r="22276" customFormat="1" ht="11.25"/>
    <row r="22277" customFormat="1" ht="11.25"/>
    <row r="22278" customFormat="1" ht="11.25"/>
    <row r="22279" customFormat="1" ht="11.25"/>
    <row r="22280" customFormat="1" ht="11.25"/>
    <row r="22281" customFormat="1" ht="11.25"/>
    <row r="22282" customFormat="1" ht="11.25"/>
    <row r="22283" customFormat="1" ht="11.25"/>
    <row r="22284" customFormat="1" ht="11.25"/>
    <row r="22285" customFormat="1" ht="11.25"/>
    <row r="22286" customFormat="1" ht="11.25"/>
    <row r="22287" customFormat="1" ht="11.25"/>
    <row r="22288" customFormat="1" ht="11.25"/>
    <row r="22289" customFormat="1" ht="11.25"/>
    <row r="22290" customFormat="1" ht="11.25"/>
    <row r="22291" customFormat="1" ht="11.25"/>
    <row r="22292" customFormat="1" ht="11.25"/>
    <row r="22293" customFormat="1" ht="11.25"/>
    <row r="22294" customFormat="1" ht="11.25"/>
    <row r="22295" customFormat="1" ht="11.25"/>
    <row r="22296" customFormat="1" ht="11.25"/>
    <row r="22297" customFormat="1" ht="11.25"/>
    <row r="22298" customFormat="1" ht="11.25"/>
    <row r="22299" customFormat="1" ht="11.25"/>
    <row r="22300" customFormat="1" ht="11.25"/>
    <row r="22301" customFormat="1" ht="11.25"/>
    <row r="22302" customFormat="1" ht="11.25"/>
    <row r="22303" customFormat="1" ht="11.25"/>
    <row r="22304" customFormat="1" ht="11.25"/>
    <row r="22305" customFormat="1" ht="11.25"/>
    <row r="22306" customFormat="1" ht="11.25"/>
    <row r="22307" customFormat="1" ht="11.25"/>
    <row r="22308" customFormat="1" ht="11.25"/>
    <row r="22309" customFormat="1" ht="11.25"/>
    <row r="22310" customFormat="1" ht="11.25"/>
    <row r="22311" customFormat="1" ht="11.25"/>
    <row r="22312" customFormat="1" ht="11.25"/>
    <row r="22313" customFormat="1" ht="11.25"/>
    <row r="22314" customFormat="1" ht="11.25"/>
    <row r="22315" customFormat="1" ht="11.25"/>
    <row r="22316" customFormat="1" ht="11.25"/>
    <row r="22317" customFormat="1" ht="11.25"/>
    <row r="22318" customFormat="1" ht="11.25"/>
    <row r="22319" customFormat="1" ht="11.25"/>
    <row r="22320" customFormat="1" ht="11.25"/>
    <row r="22321" customFormat="1" ht="11.25"/>
    <row r="22322" customFormat="1" ht="11.25"/>
    <row r="22323" customFormat="1" ht="11.25"/>
    <row r="22324" customFormat="1" ht="11.25"/>
    <row r="22325" customFormat="1" ht="11.25"/>
    <row r="22326" customFormat="1" ht="11.25"/>
    <row r="22327" customFormat="1" ht="11.25"/>
    <row r="22328" customFormat="1" ht="11.25"/>
    <row r="22329" customFormat="1" ht="11.25"/>
    <row r="22330" customFormat="1" ht="11.25"/>
    <row r="22331" customFormat="1" ht="11.25"/>
    <row r="22332" customFormat="1" ht="11.25"/>
    <row r="22333" customFormat="1" ht="11.25"/>
    <row r="22334" customFormat="1" ht="11.25"/>
    <row r="22335" customFormat="1" ht="11.25"/>
    <row r="22336" customFormat="1" ht="11.25"/>
    <row r="22337" customFormat="1" ht="11.25"/>
    <row r="22338" customFormat="1" ht="11.25"/>
    <row r="22339" customFormat="1" ht="11.25"/>
    <row r="22340" customFormat="1" ht="11.25"/>
    <row r="22341" customFormat="1" ht="11.25"/>
    <row r="22342" customFormat="1" ht="11.25"/>
    <row r="22343" customFormat="1" ht="11.25"/>
    <row r="22344" customFormat="1" ht="11.25"/>
    <row r="22345" customFormat="1" ht="11.25"/>
    <row r="22346" customFormat="1" ht="11.25"/>
    <row r="22347" customFormat="1" ht="11.25"/>
    <row r="22348" customFormat="1" ht="11.25"/>
    <row r="22349" customFormat="1" ht="11.25"/>
    <row r="22350" customFormat="1" ht="11.25"/>
    <row r="22351" customFormat="1" ht="11.25"/>
    <row r="22352" customFormat="1" ht="11.25"/>
    <row r="22353" customFormat="1" ht="11.25"/>
    <row r="22354" customFormat="1" ht="11.25"/>
    <row r="22355" customFormat="1" ht="11.25"/>
    <row r="22356" customFormat="1" ht="11.25"/>
    <row r="22357" customFormat="1" ht="11.25"/>
    <row r="22358" customFormat="1" ht="11.25"/>
    <row r="22359" customFormat="1" ht="11.25"/>
    <row r="22360" customFormat="1" ht="11.25"/>
    <row r="22361" customFormat="1" ht="11.25"/>
    <row r="22362" customFormat="1" ht="11.25"/>
    <row r="22363" customFormat="1" ht="11.25"/>
    <row r="22364" customFormat="1" ht="11.25"/>
    <row r="22365" customFormat="1" ht="11.25"/>
    <row r="22366" customFormat="1" ht="11.25"/>
    <row r="22367" customFormat="1" ht="11.25"/>
    <row r="22368" customFormat="1" ht="11.25"/>
    <row r="22369" customFormat="1" ht="11.25"/>
    <row r="22370" customFormat="1" ht="11.25"/>
    <row r="22371" customFormat="1" ht="11.25"/>
    <row r="22372" customFormat="1" ht="11.25"/>
    <row r="22373" customFormat="1" ht="11.25"/>
    <row r="22374" customFormat="1" ht="11.25"/>
    <row r="22375" customFormat="1" ht="11.25"/>
    <row r="22376" customFormat="1" ht="11.25"/>
    <row r="22377" customFormat="1" ht="11.25"/>
    <row r="22378" customFormat="1" ht="11.25"/>
    <row r="22379" customFormat="1" ht="11.25"/>
    <row r="22380" customFormat="1" ht="11.25"/>
    <row r="22381" customFormat="1" ht="11.25"/>
    <row r="22382" customFormat="1" ht="11.25"/>
    <row r="22383" customFormat="1" ht="11.25"/>
    <row r="22384" customFormat="1" ht="11.25"/>
    <row r="22385" customFormat="1" ht="11.25"/>
    <row r="22386" customFormat="1" ht="11.25"/>
    <row r="22387" customFormat="1" ht="11.25"/>
    <row r="22388" customFormat="1" ht="11.25"/>
    <row r="22389" customFormat="1" ht="11.25"/>
    <row r="22390" customFormat="1" ht="11.25"/>
    <row r="22391" customFormat="1" ht="11.25"/>
    <row r="22392" customFormat="1" ht="11.25"/>
    <row r="22393" customFormat="1" ht="11.25"/>
    <row r="22394" customFormat="1" ht="11.25"/>
    <row r="22395" customFormat="1" ht="11.25"/>
    <row r="22396" customFormat="1" ht="11.25"/>
    <row r="22397" customFormat="1" ht="11.25"/>
    <row r="22398" customFormat="1" ht="11.25"/>
    <row r="22399" customFormat="1" ht="11.25"/>
    <row r="22400" customFormat="1" ht="11.25"/>
    <row r="22401" customFormat="1" ht="11.25"/>
    <row r="22402" customFormat="1" ht="11.25"/>
    <row r="22403" customFormat="1" ht="11.25"/>
    <row r="22404" customFormat="1" ht="11.25"/>
    <row r="22405" customFormat="1" ht="11.25"/>
    <row r="22406" customFormat="1" ht="11.25"/>
    <row r="22407" customFormat="1" ht="11.25"/>
    <row r="22408" customFormat="1" ht="11.25"/>
    <row r="22409" customFormat="1" ht="11.25"/>
    <row r="22410" customFormat="1" ht="11.25"/>
    <row r="22411" customFormat="1" ht="11.25"/>
    <row r="22412" customFormat="1" ht="11.25"/>
    <row r="22413" customFormat="1" ht="11.25"/>
    <row r="22414" customFormat="1" ht="11.25"/>
    <row r="22415" customFormat="1" ht="11.25"/>
    <row r="22416" customFormat="1" ht="11.25"/>
    <row r="22417" customFormat="1" ht="11.25"/>
    <row r="22418" customFormat="1" ht="11.25"/>
    <row r="22419" customFormat="1" ht="11.25"/>
    <row r="22420" customFormat="1" ht="11.25"/>
    <row r="22421" customFormat="1" ht="11.25"/>
    <row r="22422" customFormat="1" ht="11.25"/>
    <row r="22423" customFormat="1" ht="11.25"/>
    <row r="22424" customFormat="1" ht="11.25"/>
    <row r="22425" customFormat="1" ht="11.25"/>
    <row r="22426" customFormat="1" ht="11.25"/>
    <row r="22427" customFormat="1" ht="11.25"/>
    <row r="22428" customFormat="1" ht="11.25"/>
    <row r="22429" customFormat="1" ht="11.25"/>
    <row r="22430" customFormat="1" ht="11.25"/>
    <row r="22431" customFormat="1" ht="11.25"/>
    <row r="22432" customFormat="1" ht="11.25"/>
    <row r="22433" customFormat="1" ht="11.25"/>
    <row r="22434" customFormat="1" ht="11.25"/>
    <row r="22435" customFormat="1" ht="11.25"/>
    <row r="22436" customFormat="1" ht="11.25"/>
    <row r="22437" customFormat="1" ht="11.25"/>
    <row r="22438" customFormat="1" ht="11.25"/>
    <row r="22439" customFormat="1" ht="11.25"/>
    <row r="22440" customFormat="1" ht="11.25"/>
    <row r="22441" customFormat="1" ht="11.25"/>
    <row r="22442" customFormat="1" ht="11.25"/>
    <row r="22443" customFormat="1" ht="11.25"/>
    <row r="22444" customFormat="1" ht="11.25"/>
    <row r="22445" customFormat="1" ht="11.25"/>
    <row r="22446" customFormat="1" ht="11.25"/>
    <row r="22447" customFormat="1" ht="11.25"/>
    <row r="22448" customFormat="1" ht="11.25"/>
    <row r="22449" customFormat="1" ht="11.25"/>
    <row r="22450" customFormat="1" ht="11.25"/>
    <row r="22451" customFormat="1" ht="11.25"/>
    <row r="22452" customFormat="1" ht="11.25"/>
    <row r="22453" customFormat="1" ht="11.25"/>
    <row r="22454" customFormat="1" ht="11.25"/>
    <row r="22455" customFormat="1" ht="11.25"/>
    <row r="22456" customFormat="1" ht="11.25"/>
    <row r="22457" customFormat="1" ht="11.25"/>
    <row r="22458" customFormat="1" ht="11.25"/>
    <row r="22459" customFormat="1" ht="11.25"/>
    <row r="22460" customFormat="1" ht="11.25"/>
    <row r="22461" customFormat="1" ht="11.25"/>
    <row r="22462" customFormat="1" ht="11.25"/>
    <row r="22463" customFormat="1" ht="11.25"/>
    <row r="22464" customFormat="1" ht="11.25"/>
    <row r="22465" customFormat="1" ht="11.25"/>
    <row r="22466" customFormat="1" ht="11.25"/>
    <row r="22467" customFormat="1" ht="11.25"/>
    <row r="22468" customFormat="1" ht="11.25"/>
    <row r="22469" customFormat="1" ht="11.25"/>
    <row r="22470" customFormat="1" ht="11.25"/>
    <row r="22471" customFormat="1" ht="11.25"/>
    <row r="22472" customFormat="1" ht="11.25"/>
    <row r="22473" customFormat="1" ht="11.25"/>
    <row r="22474" customFormat="1" ht="11.25"/>
    <row r="22475" customFormat="1" ht="11.25"/>
    <row r="22476" customFormat="1" ht="11.25"/>
    <row r="22477" customFormat="1" ht="11.25"/>
    <row r="22478" customFormat="1" ht="11.25"/>
    <row r="22479" customFormat="1" ht="11.25"/>
    <row r="22480" customFormat="1" ht="11.25"/>
    <row r="22481" customFormat="1" ht="11.25"/>
    <row r="22482" customFormat="1" ht="11.25"/>
    <row r="22483" customFormat="1" ht="11.25"/>
    <row r="22484" customFormat="1" ht="11.25"/>
    <row r="22485" customFormat="1" ht="11.25"/>
    <row r="22486" customFormat="1" ht="11.25"/>
    <row r="22487" customFormat="1" ht="11.25"/>
    <row r="22488" customFormat="1" ht="11.25"/>
    <row r="22489" customFormat="1" ht="11.25"/>
    <row r="22490" customFormat="1" ht="11.25"/>
    <row r="22491" customFormat="1" ht="11.25"/>
    <row r="22492" customFormat="1" ht="11.25"/>
    <row r="22493" customFormat="1" ht="11.25"/>
    <row r="22494" customFormat="1" ht="11.25"/>
    <row r="22495" customFormat="1" ht="11.25"/>
    <row r="22496" customFormat="1" ht="11.25"/>
    <row r="22497" customFormat="1" ht="11.25"/>
    <row r="22498" customFormat="1" ht="11.25"/>
    <row r="22499" customFormat="1" ht="11.25"/>
    <row r="22500" customFormat="1" ht="11.25"/>
    <row r="22501" customFormat="1" ht="11.25"/>
    <row r="22502" customFormat="1" ht="11.25"/>
    <row r="22503" customFormat="1" ht="11.25"/>
    <row r="22504" customFormat="1" ht="11.25"/>
    <row r="22505" customFormat="1" ht="11.25"/>
    <row r="22506" customFormat="1" ht="11.25"/>
    <row r="22507" customFormat="1" ht="11.25"/>
    <row r="22508" customFormat="1" ht="11.25"/>
    <row r="22509" customFormat="1" ht="11.25"/>
    <row r="22510" customFormat="1" ht="11.25"/>
    <row r="22511" customFormat="1" ht="11.25"/>
    <row r="22512" customFormat="1" ht="11.25"/>
    <row r="22513" customFormat="1" ht="11.25"/>
    <row r="22514" customFormat="1" ht="11.25"/>
    <row r="22515" customFormat="1" ht="11.25"/>
    <row r="22516" customFormat="1" ht="11.25"/>
    <row r="22517" customFormat="1" ht="11.25"/>
    <row r="22518" customFormat="1" ht="11.25"/>
    <row r="22519" customFormat="1" ht="11.25"/>
    <row r="22520" customFormat="1" ht="11.25"/>
    <row r="22521" customFormat="1" ht="11.25"/>
    <row r="22522" customFormat="1" ht="11.25"/>
    <row r="22523" customFormat="1" ht="11.25"/>
    <row r="22524" customFormat="1" ht="11.25"/>
    <row r="22525" customFormat="1" ht="11.25"/>
    <row r="22526" customFormat="1" ht="11.25"/>
    <row r="22527" customFormat="1" ht="11.25"/>
    <row r="22528" customFormat="1" ht="11.25"/>
    <row r="22529" customFormat="1" ht="11.25"/>
    <row r="22530" customFormat="1" ht="11.25"/>
    <row r="22531" customFormat="1" ht="11.25"/>
    <row r="22532" customFormat="1" ht="11.25"/>
    <row r="22533" customFormat="1" ht="11.25"/>
    <row r="22534" customFormat="1" ht="11.25"/>
    <row r="22535" customFormat="1" ht="11.25"/>
    <row r="22536" customFormat="1" ht="11.25"/>
    <row r="22537" customFormat="1" ht="11.25"/>
    <row r="22538" customFormat="1" ht="11.25"/>
    <row r="22539" customFormat="1" ht="11.25"/>
    <row r="22540" customFormat="1" ht="11.25"/>
    <row r="22541" customFormat="1" ht="11.25"/>
    <row r="22542" customFormat="1" ht="11.25"/>
    <row r="22543" customFormat="1" ht="11.25"/>
    <row r="22544" customFormat="1" ht="11.25"/>
    <row r="22545" customFormat="1" ht="11.25"/>
    <row r="22546" customFormat="1" ht="11.25"/>
    <row r="22547" customFormat="1" ht="11.25"/>
    <row r="22548" customFormat="1" ht="11.25"/>
    <row r="22549" customFormat="1" ht="11.25"/>
    <row r="22550" customFormat="1" ht="11.25"/>
    <row r="22551" customFormat="1" ht="11.25"/>
    <row r="22552" customFormat="1" ht="11.25"/>
    <row r="22553" customFormat="1" ht="11.25"/>
    <row r="22554" customFormat="1" ht="11.25"/>
    <row r="22555" customFormat="1" ht="11.25"/>
    <row r="22556" customFormat="1" ht="11.25"/>
    <row r="22557" customFormat="1" ht="11.25"/>
    <row r="22558" customFormat="1" ht="11.25"/>
    <row r="22559" customFormat="1" ht="11.25"/>
    <row r="22560" customFormat="1" ht="11.25"/>
    <row r="22561" customFormat="1" ht="11.25"/>
    <row r="22562" customFormat="1" ht="11.25"/>
    <row r="22563" customFormat="1" ht="11.25"/>
    <row r="22564" customFormat="1" ht="11.25"/>
    <row r="22565" customFormat="1" ht="11.25"/>
    <row r="22566" customFormat="1" ht="11.25"/>
    <row r="22567" customFormat="1" ht="11.25"/>
    <row r="22568" customFormat="1" ht="11.25"/>
    <row r="22569" customFormat="1" ht="11.25"/>
    <row r="22570" customFormat="1" ht="11.25"/>
    <row r="22571" customFormat="1" ht="11.25"/>
    <row r="22572" customFormat="1" ht="11.25"/>
    <row r="22573" customFormat="1" ht="11.25"/>
    <row r="22574" customFormat="1" ht="11.25"/>
    <row r="22575" customFormat="1" ht="11.25"/>
    <row r="22576" customFormat="1" ht="11.25"/>
    <row r="22577" customFormat="1" ht="11.25"/>
    <row r="22578" customFormat="1" ht="11.25"/>
    <row r="22579" customFormat="1" ht="11.25"/>
    <row r="22580" customFormat="1" ht="11.25"/>
    <row r="22581" customFormat="1" ht="11.25"/>
    <row r="22582" customFormat="1" ht="11.25"/>
    <row r="22583" customFormat="1" ht="11.25"/>
    <row r="22584" customFormat="1" ht="11.25"/>
    <row r="22585" customFormat="1" ht="11.25"/>
    <row r="22586" customFormat="1" ht="11.25"/>
    <row r="22587" customFormat="1" ht="11.25"/>
    <row r="22588" customFormat="1" ht="11.25"/>
    <row r="22589" customFormat="1" ht="11.25"/>
    <row r="22590" customFormat="1" ht="11.25"/>
    <row r="22591" customFormat="1" ht="11.25"/>
    <row r="22592" customFormat="1" ht="11.25"/>
    <row r="22593" customFormat="1" ht="11.25"/>
    <row r="22594" customFormat="1" ht="11.25"/>
    <row r="22595" customFormat="1" ht="11.25"/>
    <row r="22596" customFormat="1" ht="11.25"/>
    <row r="22597" customFormat="1" ht="11.25"/>
    <row r="22598" customFormat="1" ht="11.25"/>
    <row r="22599" customFormat="1" ht="11.25"/>
    <row r="22600" customFormat="1" ht="11.25"/>
    <row r="22601" customFormat="1" ht="11.25"/>
    <row r="22602" customFormat="1" ht="11.25"/>
    <row r="22603" customFormat="1" ht="11.25"/>
    <row r="22604" customFormat="1" ht="11.25"/>
    <row r="22605" customFormat="1" ht="11.25"/>
    <row r="22606" customFormat="1" ht="11.25"/>
    <row r="22607" customFormat="1" ht="11.25"/>
    <row r="22608" customFormat="1" ht="11.25"/>
    <row r="22609" customFormat="1" ht="11.25"/>
    <row r="22610" customFormat="1" ht="11.25"/>
    <row r="22611" customFormat="1" ht="11.25"/>
    <row r="22612" customFormat="1" ht="11.25"/>
    <row r="22613" customFormat="1" ht="11.25"/>
    <row r="22614" customFormat="1" ht="11.25"/>
    <row r="22615" customFormat="1" ht="11.25"/>
    <row r="22616" customFormat="1" ht="11.25"/>
    <row r="22617" customFormat="1" ht="11.25"/>
    <row r="22618" customFormat="1" ht="11.25"/>
    <row r="22619" customFormat="1" ht="11.25"/>
    <row r="22620" customFormat="1" ht="11.25"/>
    <row r="22621" customFormat="1" ht="11.25"/>
    <row r="22622" customFormat="1" ht="11.25"/>
    <row r="22623" customFormat="1" ht="11.25"/>
    <row r="22624" customFormat="1" ht="11.25"/>
    <row r="22625" customFormat="1" ht="11.25"/>
    <row r="22626" customFormat="1" ht="11.25"/>
    <row r="22627" customFormat="1" ht="11.25"/>
    <row r="22628" customFormat="1" ht="11.25"/>
    <row r="22629" customFormat="1" ht="11.25"/>
    <row r="22630" customFormat="1" ht="11.25"/>
    <row r="22631" customFormat="1" ht="11.25"/>
    <row r="22632" customFormat="1" ht="11.25"/>
    <row r="22633" customFormat="1" ht="11.25"/>
    <row r="22634" customFormat="1" ht="11.25"/>
    <row r="22635" customFormat="1" ht="11.25"/>
    <row r="22636" customFormat="1" ht="11.25"/>
    <row r="22637" customFormat="1" ht="11.25"/>
    <row r="22638" customFormat="1" ht="11.25"/>
    <row r="22639" customFormat="1" ht="11.25"/>
    <row r="22640" customFormat="1" ht="11.25"/>
    <row r="22641" customFormat="1" ht="11.25"/>
    <row r="22642" customFormat="1" ht="11.25"/>
    <row r="22643" customFormat="1" ht="11.25"/>
    <row r="22644" customFormat="1" ht="11.25"/>
    <row r="22645" customFormat="1" ht="11.25"/>
    <row r="22646" customFormat="1" ht="11.25"/>
    <row r="22647" customFormat="1" ht="11.25"/>
    <row r="22648" customFormat="1" ht="11.25"/>
    <row r="22649" customFormat="1" ht="11.25"/>
    <row r="22650" customFormat="1" ht="11.25"/>
    <row r="22651" customFormat="1" ht="11.25"/>
    <row r="22652" customFormat="1" ht="11.25"/>
    <row r="22653" customFormat="1" ht="11.25"/>
    <row r="22654" customFormat="1" ht="11.25"/>
    <row r="22655" customFormat="1" ht="11.25"/>
    <row r="22656" customFormat="1" ht="11.25"/>
    <row r="22657" customFormat="1" ht="11.25"/>
    <row r="22658" customFormat="1" ht="11.25"/>
    <row r="22659" customFormat="1" ht="11.25"/>
    <row r="22660" customFormat="1" ht="11.25"/>
    <row r="22661" customFormat="1" ht="11.25"/>
    <row r="22662" customFormat="1" ht="11.25"/>
    <row r="22663" customFormat="1" ht="11.25"/>
    <row r="22664" customFormat="1" ht="11.25"/>
    <row r="22665" customFormat="1" ht="11.25"/>
    <row r="22666" customFormat="1" ht="11.25"/>
    <row r="22667" customFormat="1" ht="11.25"/>
    <row r="22668" customFormat="1" ht="11.25"/>
    <row r="22669" customFormat="1" ht="11.25"/>
    <row r="22670" customFormat="1" ht="11.25"/>
    <row r="22671" customFormat="1" ht="11.25"/>
    <row r="22672" customFormat="1" ht="11.25"/>
    <row r="22673" customFormat="1" ht="11.25"/>
    <row r="22674" customFormat="1" ht="11.25"/>
    <row r="22675" customFormat="1" ht="11.25"/>
    <row r="22676" customFormat="1" ht="11.25"/>
    <row r="22677" customFormat="1" ht="11.25"/>
    <row r="22678" customFormat="1" ht="11.25"/>
    <row r="22679" customFormat="1" ht="11.25"/>
    <row r="22680" customFormat="1" ht="11.25"/>
    <row r="22681" customFormat="1" ht="11.25"/>
    <row r="22682" customFormat="1" ht="11.25"/>
    <row r="22683" customFormat="1" ht="11.25"/>
    <row r="22684" customFormat="1" ht="11.25"/>
    <row r="22685" customFormat="1" ht="11.25"/>
    <row r="22686" customFormat="1" ht="11.25"/>
    <row r="22687" customFormat="1" ht="11.25"/>
    <row r="22688" customFormat="1" ht="11.25"/>
    <row r="22689" customFormat="1" ht="11.25"/>
    <row r="22690" customFormat="1" ht="11.25"/>
    <row r="22691" customFormat="1" ht="11.25"/>
    <row r="22692" customFormat="1" ht="11.25"/>
    <row r="22693" customFormat="1" ht="11.25"/>
    <row r="22694" customFormat="1" ht="11.25"/>
    <row r="22695" customFormat="1" ht="11.25"/>
    <row r="22696" customFormat="1" ht="11.25"/>
    <row r="22697" customFormat="1" ht="11.25"/>
    <row r="22698" customFormat="1" ht="11.25"/>
    <row r="22699" customFormat="1" ht="11.25"/>
    <row r="22700" customFormat="1" ht="11.25"/>
    <row r="22701" customFormat="1" ht="11.25"/>
    <row r="22702" customFormat="1" ht="11.25"/>
    <row r="22703" customFormat="1" ht="11.25"/>
    <row r="22704" customFormat="1" ht="11.25"/>
    <row r="22705" customFormat="1" ht="11.25"/>
    <row r="22706" customFormat="1" ht="11.25"/>
    <row r="22707" customFormat="1" ht="11.25"/>
    <row r="22708" customFormat="1" ht="11.25"/>
    <row r="22709" customFormat="1" ht="11.25"/>
    <row r="22710" customFormat="1" ht="11.25"/>
    <row r="22711" customFormat="1" ht="11.25"/>
    <row r="22712" customFormat="1" ht="11.25"/>
    <row r="22713" customFormat="1" ht="11.25"/>
    <row r="22714" customFormat="1" ht="11.25"/>
    <row r="22715" customFormat="1" ht="11.25"/>
    <row r="22716" customFormat="1" ht="11.25"/>
    <row r="22717" customFormat="1" ht="11.25"/>
    <row r="22718" customFormat="1" ht="11.25"/>
    <row r="22719" customFormat="1" ht="11.25"/>
    <row r="22720" customFormat="1" ht="11.25"/>
    <row r="22721" customFormat="1" ht="11.25"/>
    <row r="22722" customFormat="1" ht="11.25"/>
    <row r="22723" customFormat="1" ht="11.25"/>
    <row r="22724" customFormat="1" ht="11.25"/>
    <row r="22725" customFormat="1" ht="11.25"/>
    <row r="22726" customFormat="1" ht="11.25"/>
    <row r="22727" customFormat="1" ht="11.25"/>
    <row r="22728" customFormat="1" ht="11.25"/>
    <row r="22729" customFormat="1" ht="11.25"/>
    <row r="22730" customFormat="1" ht="11.25"/>
    <row r="22731" customFormat="1" ht="11.25"/>
    <row r="22732" customFormat="1" ht="11.25"/>
    <row r="22733" customFormat="1" ht="11.25"/>
    <row r="22734" customFormat="1" ht="11.25"/>
    <row r="22735" customFormat="1" ht="11.25"/>
    <row r="22736" customFormat="1" ht="11.25"/>
    <row r="22737" customFormat="1" ht="11.25"/>
    <row r="22738" customFormat="1" ht="11.25"/>
    <row r="22739" customFormat="1" ht="11.25"/>
    <row r="22740" customFormat="1" ht="11.25"/>
    <row r="22741" customFormat="1" ht="11.25"/>
    <row r="22742" customFormat="1" ht="11.25"/>
    <row r="22743" customFormat="1" ht="11.25"/>
    <row r="22744" customFormat="1" ht="11.25"/>
    <row r="22745" customFormat="1" ht="11.25"/>
    <row r="22746" customFormat="1" ht="11.25"/>
    <row r="22747" customFormat="1" ht="11.25"/>
    <row r="22748" customFormat="1" ht="11.25"/>
    <row r="22749" customFormat="1" ht="11.25"/>
    <row r="22750" customFormat="1" ht="11.25"/>
    <row r="22751" customFormat="1" ht="11.25"/>
    <row r="22752" customFormat="1" ht="11.25"/>
    <row r="22753" customFormat="1" ht="11.25"/>
    <row r="22754" customFormat="1" ht="11.25"/>
    <row r="22755" customFormat="1" ht="11.25"/>
    <row r="22756" customFormat="1" ht="11.25"/>
    <row r="22757" customFormat="1" ht="11.25"/>
    <row r="22758" customFormat="1" ht="11.25"/>
    <row r="22759" customFormat="1" ht="11.25"/>
    <row r="22760" customFormat="1" ht="11.25"/>
    <row r="22761" customFormat="1" ht="11.25"/>
    <row r="22762" customFormat="1" ht="11.25"/>
    <row r="22763" customFormat="1" ht="11.25"/>
    <row r="22764" customFormat="1" ht="11.25"/>
    <row r="22765" customFormat="1" ht="11.25"/>
    <row r="22766" customFormat="1" ht="11.25"/>
    <row r="22767" customFormat="1" ht="11.25"/>
    <row r="22768" customFormat="1" ht="11.25"/>
    <row r="22769" customFormat="1" ht="11.25"/>
    <row r="22770" customFormat="1" ht="11.25"/>
    <row r="22771" customFormat="1" ht="11.25"/>
    <row r="22772" customFormat="1" ht="11.25"/>
    <row r="22773" customFormat="1" ht="11.25"/>
    <row r="22774" customFormat="1" ht="11.25"/>
    <row r="22775" customFormat="1" ht="11.25"/>
    <row r="22776" customFormat="1" ht="11.25"/>
    <row r="22777" customFormat="1" ht="11.25"/>
    <row r="22778" customFormat="1" ht="11.25"/>
    <row r="22779" customFormat="1" ht="11.25"/>
    <row r="22780" customFormat="1" ht="11.25"/>
    <row r="22781" customFormat="1" ht="11.25"/>
    <row r="22782" customFormat="1" ht="11.25"/>
    <row r="22783" customFormat="1" ht="11.25"/>
    <row r="22784" customFormat="1" ht="11.25"/>
    <row r="22785" customFormat="1" ht="11.25"/>
    <row r="22786" customFormat="1" ht="11.25"/>
    <row r="22787" customFormat="1" ht="11.25"/>
    <row r="22788" customFormat="1" ht="11.25"/>
    <row r="22789" customFormat="1" ht="11.25"/>
    <row r="22790" customFormat="1" ht="11.25"/>
    <row r="22791" customFormat="1" ht="11.25"/>
    <row r="22792" customFormat="1" ht="11.25"/>
    <row r="22793" customFormat="1" ht="11.25"/>
    <row r="22794" customFormat="1" ht="11.25"/>
    <row r="22795" customFormat="1" ht="11.25"/>
    <row r="22796" customFormat="1" ht="11.25"/>
    <row r="22797" customFormat="1" ht="11.25"/>
    <row r="22798" customFormat="1" ht="11.25"/>
    <row r="22799" customFormat="1" ht="11.25"/>
    <row r="22800" customFormat="1" ht="11.25"/>
    <row r="22801" customFormat="1" ht="11.25"/>
    <row r="22802" customFormat="1" ht="11.25"/>
    <row r="22803" customFormat="1" ht="11.25"/>
    <row r="22804" customFormat="1" ht="11.25"/>
    <row r="22805" customFormat="1" ht="11.25"/>
    <row r="22806" customFormat="1" ht="11.25"/>
    <row r="22807" customFormat="1" ht="11.25"/>
    <row r="22808" customFormat="1" ht="11.25"/>
    <row r="22809" customFormat="1" ht="11.25"/>
    <row r="22810" customFormat="1" ht="11.25"/>
    <row r="22811" customFormat="1" ht="11.25"/>
    <row r="22812" customFormat="1" ht="11.25"/>
    <row r="22813" customFormat="1" ht="11.25"/>
    <row r="22814" customFormat="1" ht="11.25"/>
    <row r="22815" customFormat="1" ht="11.25"/>
    <row r="22816" customFormat="1" ht="11.25"/>
    <row r="22817" customFormat="1" ht="11.25"/>
    <row r="22818" customFormat="1" ht="11.25"/>
    <row r="22819" customFormat="1" ht="11.25"/>
    <row r="22820" customFormat="1" ht="11.25"/>
    <row r="22821" customFormat="1" ht="11.25"/>
    <row r="22822" customFormat="1" ht="11.25"/>
    <row r="22823" customFormat="1" ht="11.25"/>
    <row r="22824" customFormat="1" ht="11.25"/>
    <row r="22825" customFormat="1" ht="11.25"/>
    <row r="22826" customFormat="1" ht="11.25"/>
    <row r="22827" customFormat="1" ht="11.25"/>
    <row r="22828" customFormat="1" ht="11.25"/>
    <row r="22829" customFormat="1" ht="11.25"/>
    <row r="22830" customFormat="1" ht="11.25"/>
    <row r="22831" customFormat="1" ht="11.25"/>
    <row r="22832" customFormat="1" ht="11.25"/>
    <row r="22833" customFormat="1" ht="11.25"/>
    <row r="22834" customFormat="1" ht="11.25"/>
    <row r="22835" customFormat="1" ht="11.25"/>
    <row r="22836" customFormat="1" ht="11.25"/>
    <row r="22837" customFormat="1" ht="11.25"/>
    <row r="22838" customFormat="1" ht="11.25"/>
    <row r="22839" customFormat="1" ht="11.25"/>
    <row r="22840" customFormat="1" ht="11.25"/>
    <row r="22841" customFormat="1" ht="11.25"/>
    <row r="22842" customFormat="1" ht="11.25"/>
    <row r="22843" customFormat="1" ht="11.25"/>
    <row r="22844" customFormat="1" ht="11.25"/>
    <row r="22845" customFormat="1" ht="11.25"/>
    <row r="22846" customFormat="1" ht="11.25"/>
    <row r="22847" customFormat="1" ht="11.25"/>
    <row r="22848" customFormat="1" ht="11.25"/>
    <row r="22849" customFormat="1" ht="11.25"/>
    <row r="22850" customFormat="1" ht="11.25"/>
    <row r="22851" customFormat="1" ht="11.25"/>
    <row r="22852" customFormat="1" ht="11.25"/>
    <row r="22853" customFormat="1" ht="11.25"/>
    <row r="22854" customFormat="1" ht="11.25"/>
    <row r="22855" customFormat="1" ht="11.25"/>
    <row r="22856" customFormat="1" ht="11.25"/>
    <row r="22857" customFormat="1" ht="11.25"/>
    <row r="22858" customFormat="1" ht="11.25"/>
    <row r="22859" customFormat="1" ht="11.25"/>
    <row r="22860" customFormat="1" ht="11.25"/>
    <row r="22861" customFormat="1" ht="11.25"/>
    <row r="22862" customFormat="1" ht="11.25"/>
    <row r="22863" customFormat="1" ht="11.25"/>
    <row r="22864" customFormat="1" ht="11.25"/>
    <row r="22865" customFormat="1" ht="11.25"/>
    <row r="22866" customFormat="1" ht="11.25"/>
    <row r="22867" customFormat="1" ht="11.25"/>
    <row r="22868" customFormat="1" ht="11.25"/>
    <row r="22869" customFormat="1" ht="11.25"/>
    <row r="22870" customFormat="1" ht="11.25"/>
    <row r="22871" customFormat="1" ht="11.25"/>
    <row r="22872" customFormat="1" ht="11.25"/>
    <row r="22873" customFormat="1" ht="11.25"/>
    <row r="22874" customFormat="1" ht="11.25"/>
    <row r="22875" customFormat="1" ht="11.25"/>
    <row r="22876" customFormat="1" ht="11.25"/>
    <row r="22877" customFormat="1" ht="11.25"/>
    <row r="22878" customFormat="1" ht="11.25"/>
    <row r="22879" customFormat="1" ht="11.25"/>
    <row r="22880" customFormat="1" ht="11.25"/>
    <row r="22881" customFormat="1" ht="11.25"/>
    <row r="22882" customFormat="1" ht="11.25"/>
    <row r="22883" customFormat="1" ht="11.25"/>
    <row r="22884" customFormat="1" ht="11.25"/>
    <row r="22885" customFormat="1" ht="11.25"/>
    <row r="22886" customFormat="1" ht="11.25"/>
    <row r="22887" customFormat="1" ht="11.25"/>
    <row r="22888" customFormat="1" ht="11.25"/>
    <row r="22889" customFormat="1" ht="11.25"/>
    <row r="22890" customFormat="1" ht="11.25"/>
    <row r="22891" customFormat="1" ht="11.25"/>
    <row r="22892" customFormat="1" ht="11.25"/>
    <row r="22893" customFormat="1" ht="11.25"/>
    <row r="22894" customFormat="1" ht="11.25"/>
    <row r="22895" customFormat="1" ht="11.25"/>
    <row r="22896" customFormat="1" ht="11.25"/>
    <row r="22897" customFormat="1" ht="11.25"/>
    <row r="22898" customFormat="1" ht="11.25"/>
    <row r="22899" customFormat="1" ht="11.25"/>
    <row r="22900" customFormat="1" ht="11.25"/>
    <row r="22901" customFormat="1" ht="11.25"/>
    <row r="22902" customFormat="1" ht="11.25"/>
    <row r="22903" customFormat="1" ht="11.25"/>
    <row r="22904" customFormat="1" ht="11.25"/>
    <row r="22905" customFormat="1" ht="11.25"/>
    <row r="22906" customFormat="1" ht="11.25"/>
    <row r="22907" customFormat="1" ht="11.25"/>
    <row r="22908" customFormat="1" ht="11.25"/>
    <row r="22909" customFormat="1" ht="11.25"/>
    <row r="22910" customFormat="1" ht="11.25"/>
    <row r="22911" customFormat="1" ht="11.25"/>
    <row r="22912" customFormat="1" ht="11.25"/>
    <row r="22913" customFormat="1" ht="11.25"/>
    <row r="22914" customFormat="1" ht="11.25"/>
    <row r="22915" customFormat="1" ht="11.25"/>
    <row r="22916" customFormat="1" ht="11.25"/>
    <row r="22917" customFormat="1" ht="11.25"/>
    <row r="22918" customFormat="1" ht="11.25"/>
    <row r="22919" customFormat="1" ht="11.25"/>
    <row r="22920" customFormat="1" ht="11.25"/>
    <row r="22921" customFormat="1" ht="11.25"/>
    <row r="22922" customFormat="1" ht="11.25"/>
    <row r="22923" customFormat="1" ht="11.25"/>
    <row r="22924" customFormat="1" ht="11.25"/>
    <row r="22925" customFormat="1" ht="11.25"/>
    <row r="22926" customFormat="1" ht="11.25"/>
    <row r="22927" customFormat="1" ht="11.25"/>
    <row r="22928" customFormat="1" ht="11.25"/>
    <row r="22929" customFormat="1" ht="11.25"/>
    <row r="22930" customFormat="1" ht="11.25"/>
    <row r="22931" customFormat="1" ht="11.25"/>
    <row r="22932" customFormat="1" ht="11.25"/>
    <row r="22933" customFormat="1" ht="11.25"/>
    <row r="22934" customFormat="1" ht="11.25"/>
    <row r="22935" customFormat="1" ht="11.25"/>
    <row r="22936" customFormat="1" ht="11.25"/>
    <row r="22937" customFormat="1" ht="11.25"/>
    <row r="22938" customFormat="1" ht="11.25"/>
    <row r="22939" customFormat="1" ht="11.25"/>
    <row r="22940" customFormat="1" ht="11.25"/>
    <row r="22941" customFormat="1" ht="11.25"/>
    <row r="22942" customFormat="1" ht="11.25"/>
    <row r="22943" customFormat="1" ht="11.25"/>
    <row r="22944" customFormat="1" ht="11.25"/>
    <row r="22945" customFormat="1" ht="11.25"/>
    <row r="22946" customFormat="1" ht="11.25"/>
    <row r="22947" customFormat="1" ht="11.25"/>
    <row r="22948" customFormat="1" ht="11.25"/>
    <row r="22949" customFormat="1" ht="11.25"/>
    <row r="22950" customFormat="1" ht="11.25"/>
    <row r="22951" customFormat="1" ht="11.25"/>
    <row r="22952" customFormat="1" ht="11.25"/>
    <row r="22953" customFormat="1" ht="11.25"/>
    <row r="22954" customFormat="1" ht="11.25"/>
    <row r="22955" customFormat="1" ht="11.25"/>
    <row r="22956" customFormat="1" ht="11.25"/>
    <row r="22957" customFormat="1" ht="11.25"/>
    <row r="22958" customFormat="1" ht="11.25"/>
    <row r="22959" customFormat="1" ht="11.25"/>
    <row r="22960" customFormat="1" ht="11.25"/>
    <row r="22961" customFormat="1" ht="11.25"/>
    <row r="22962" customFormat="1" ht="11.25"/>
    <row r="22963" customFormat="1" ht="11.25"/>
    <row r="22964" customFormat="1" ht="11.25"/>
    <row r="22965" customFormat="1" ht="11.25"/>
    <row r="22966" customFormat="1" ht="11.25"/>
    <row r="22967" customFormat="1" ht="11.25"/>
    <row r="22968" customFormat="1" ht="11.25"/>
    <row r="22969" customFormat="1" ht="11.25"/>
    <row r="22970" customFormat="1" ht="11.25"/>
    <row r="22971" customFormat="1" ht="11.25"/>
    <row r="22972" customFormat="1" ht="11.25"/>
    <row r="22973" customFormat="1" ht="11.25"/>
    <row r="22974" customFormat="1" ht="11.25"/>
    <row r="22975" customFormat="1" ht="11.25"/>
    <row r="22976" customFormat="1" ht="11.25"/>
    <row r="22977" customFormat="1" ht="11.25"/>
    <row r="22978" customFormat="1" ht="11.25"/>
    <row r="22979" customFormat="1" ht="11.25"/>
    <row r="22980" customFormat="1" ht="11.25"/>
    <row r="22981" customFormat="1" ht="11.25"/>
    <row r="22982" customFormat="1" ht="11.25"/>
    <row r="22983" customFormat="1" ht="11.25"/>
    <row r="22984" customFormat="1" ht="11.25"/>
    <row r="22985" customFormat="1" ht="11.25"/>
    <row r="22986" customFormat="1" ht="11.25"/>
    <row r="22987" customFormat="1" ht="11.25"/>
    <row r="22988" customFormat="1" ht="11.25"/>
    <row r="22989" customFormat="1" ht="11.25"/>
    <row r="22990" customFormat="1" ht="11.25"/>
    <row r="22991" customFormat="1" ht="11.25"/>
    <row r="22992" customFormat="1" ht="11.25"/>
    <row r="22993" customFormat="1" ht="11.25"/>
    <row r="22994" customFormat="1" ht="11.25"/>
    <row r="22995" customFormat="1" ht="11.25"/>
    <row r="22996" customFormat="1" ht="11.25"/>
    <row r="22997" customFormat="1" ht="11.25"/>
    <row r="22998" customFormat="1" ht="11.25"/>
    <row r="22999" customFormat="1" ht="11.25"/>
    <row r="23000" customFormat="1" ht="11.25"/>
    <row r="23001" customFormat="1" ht="11.25"/>
    <row r="23002" customFormat="1" ht="11.25"/>
    <row r="23003" customFormat="1" ht="11.25"/>
    <row r="23004" customFormat="1" ht="11.25"/>
    <row r="23005" customFormat="1" ht="11.25"/>
    <row r="23006" customFormat="1" ht="11.25"/>
    <row r="23007" customFormat="1" ht="11.25"/>
    <row r="23008" customFormat="1" ht="11.25"/>
    <row r="23009" customFormat="1" ht="11.25"/>
    <row r="23010" customFormat="1" ht="11.25"/>
    <row r="23011" customFormat="1" ht="11.25"/>
    <row r="23012" customFormat="1" ht="11.25"/>
    <row r="23013" customFormat="1" ht="11.25"/>
    <row r="23014" customFormat="1" ht="11.25"/>
    <row r="23015" customFormat="1" ht="11.25"/>
    <row r="23016" customFormat="1" ht="11.25"/>
    <row r="23017" customFormat="1" ht="11.25"/>
    <row r="23018" customFormat="1" ht="11.25"/>
    <row r="23019" customFormat="1" ht="11.25"/>
    <row r="23020" customFormat="1" ht="11.25"/>
    <row r="23021" customFormat="1" ht="11.25"/>
    <row r="23022" customFormat="1" ht="11.25"/>
    <row r="23023" customFormat="1" ht="11.25"/>
    <row r="23024" customFormat="1" ht="11.25"/>
    <row r="23025" customFormat="1" ht="11.25"/>
    <row r="23026" customFormat="1" ht="11.25"/>
    <row r="23027" customFormat="1" ht="11.25"/>
    <row r="23028" customFormat="1" ht="11.25"/>
    <row r="23029" customFormat="1" ht="11.25"/>
    <row r="23030" customFormat="1" ht="11.25"/>
    <row r="23031" customFormat="1" ht="11.25"/>
    <row r="23032" customFormat="1" ht="11.25"/>
    <row r="23033" customFormat="1" ht="11.25"/>
    <row r="23034" customFormat="1" ht="11.25"/>
    <row r="23035" customFormat="1" ht="11.25"/>
    <row r="23036" customFormat="1" ht="11.25"/>
    <row r="23037" customFormat="1" ht="11.25"/>
    <row r="23038" customFormat="1" ht="11.25"/>
    <row r="23039" customFormat="1" ht="11.25"/>
    <row r="23040" customFormat="1" ht="11.25"/>
    <row r="23041" customFormat="1" ht="11.25"/>
    <row r="23042" customFormat="1" ht="11.25"/>
    <row r="23043" customFormat="1" ht="11.25"/>
    <row r="23044" customFormat="1" ht="11.25"/>
    <row r="23045" customFormat="1" ht="11.25"/>
    <row r="23046" customFormat="1" ht="11.25"/>
    <row r="23047" customFormat="1" ht="11.25"/>
    <row r="23048" customFormat="1" ht="11.25"/>
    <row r="23049" customFormat="1" ht="11.25"/>
    <row r="23050" customFormat="1" ht="11.25"/>
    <row r="23051" customFormat="1" ht="11.25"/>
    <row r="23052" customFormat="1" ht="11.25"/>
    <row r="23053" customFormat="1" ht="11.25"/>
    <row r="23054" customFormat="1" ht="11.25"/>
    <row r="23055" customFormat="1" ht="11.25"/>
    <row r="23056" customFormat="1" ht="11.25"/>
    <row r="23057" customFormat="1" ht="11.25"/>
    <row r="23058" customFormat="1" ht="11.25"/>
    <row r="23059" customFormat="1" ht="11.25"/>
    <row r="23060" customFormat="1" ht="11.25"/>
    <row r="23061" customFormat="1" ht="11.25"/>
    <row r="23062" customFormat="1" ht="11.25"/>
    <row r="23063" customFormat="1" ht="11.25"/>
    <row r="23064" customFormat="1" ht="11.25"/>
    <row r="23065" customFormat="1" ht="11.25"/>
    <row r="23066" customFormat="1" ht="11.25"/>
    <row r="23067" customFormat="1" ht="11.25"/>
    <row r="23068" customFormat="1" ht="11.25"/>
    <row r="23069" customFormat="1" ht="11.25"/>
    <row r="23070" customFormat="1" ht="11.25"/>
    <row r="23071" customFormat="1" ht="11.25"/>
    <row r="23072" customFormat="1" ht="11.25"/>
    <row r="23073" customFormat="1" ht="11.25"/>
    <row r="23074" customFormat="1" ht="11.25"/>
    <row r="23075" customFormat="1" ht="11.25"/>
    <row r="23076" customFormat="1" ht="11.25"/>
    <row r="23077" customFormat="1" ht="11.25"/>
    <row r="23078" customFormat="1" ht="11.25"/>
    <row r="23079" customFormat="1" ht="11.25"/>
    <row r="23080" customFormat="1" ht="11.25"/>
    <row r="23081" customFormat="1" ht="11.25"/>
    <row r="23082" customFormat="1" ht="11.25"/>
    <row r="23083" customFormat="1" ht="11.25"/>
    <row r="23084" customFormat="1" ht="11.25"/>
    <row r="23085" customFormat="1" ht="11.25"/>
    <row r="23086" customFormat="1" ht="11.25"/>
    <row r="23087" customFormat="1" ht="11.25"/>
    <row r="23088" customFormat="1" ht="11.25"/>
    <row r="23089" customFormat="1" ht="11.25"/>
    <row r="23090" customFormat="1" ht="11.25"/>
    <row r="23091" customFormat="1" ht="11.25"/>
    <row r="23092" customFormat="1" ht="11.25"/>
    <row r="23093" customFormat="1" ht="11.25"/>
    <row r="23094" customFormat="1" ht="11.25"/>
    <row r="23095" customFormat="1" ht="11.25"/>
    <row r="23096" customFormat="1" ht="11.25"/>
    <row r="23097" customFormat="1" ht="11.25"/>
    <row r="23098" customFormat="1" ht="11.25"/>
    <row r="23099" customFormat="1" ht="11.25"/>
    <row r="23100" customFormat="1" ht="11.25"/>
    <row r="23101" customFormat="1" ht="11.25"/>
    <row r="23102" customFormat="1" ht="11.25"/>
    <row r="23103" customFormat="1" ht="11.25"/>
    <row r="23104" customFormat="1" ht="11.25"/>
    <row r="23105" customFormat="1" ht="11.25"/>
    <row r="23106" customFormat="1" ht="11.25"/>
    <row r="23107" customFormat="1" ht="11.25"/>
    <row r="23108" customFormat="1" ht="11.25"/>
    <row r="23109" customFormat="1" ht="11.25"/>
    <row r="23110" customFormat="1" ht="11.25"/>
    <row r="23111" customFormat="1" ht="11.25"/>
    <row r="23112" customFormat="1" ht="11.25"/>
    <row r="23113" customFormat="1" ht="11.25"/>
    <row r="23114" customFormat="1" ht="11.25"/>
    <row r="23115" customFormat="1" ht="11.25"/>
    <row r="23116" customFormat="1" ht="11.25"/>
    <row r="23117" customFormat="1" ht="11.25"/>
    <row r="23118" customFormat="1" ht="11.25"/>
    <row r="23119" customFormat="1" ht="11.25"/>
    <row r="23120" customFormat="1" ht="11.25"/>
    <row r="23121" customFormat="1" ht="11.25"/>
    <row r="23122" customFormat="1" ht="11.25"/>
    <row r="23123" customFormat="1" ht="11.25"/>
    <row r="23124" customFormat="1" ht="11.25"/>
    <row r="23125" customFormat="1" ht="11.25"/>
    <row r="23126" customFormat="1" ht="11.25"/>
    <row r="23127" customFormat="1" ht="11.25"/>
    <row r="23128" customFormat="1" ht="11.25"/>
    <row r="23129" customFormat="1" ht="11.25"/>
    <row r="23130" customFormat="1" ht="11.25"/>
    <row r="23131" customFormat="1" ht="11.25"/>
    <row r="23132" customFormat="1" ht="11.25"/>
    <row r="23133" customFormat="1" ht="11.25"/>
    <row r="23134" customFormat="1" ht="11.25"/>
    <row r="23135" customFormat="1" ht="11.25"/>
    <row r="23136" customFormat="1" ht="11.25"/>
    <row r="23137" customFormat="1" ht="11.25"/>
    <row r="23138" customFormat="1" ht="11.25"/>
    <row r="23139" customFormat="1" ht="11.25"/>
    <row r="23140" customFormat="1" ht="11.25"/>
    <row r="23141" customFormat="1" ht="11.25"/>
    <row r="23142" customFormat="1" ht="11.25"/>
    <row r="23143" customFormat="1" ht="11.25"/>
    <row r="23144" customFormat="1" ht="11.25"/>
    <row r="23145" customFormat="1" ht="11.25"/>
    <row r="23146" customFormat="1" ht="11.25"/>
    <row r="23147" customFormat="1" ht="11.25"/>
    <row r="23148" customFormat="1" ht="11.25"/>
    <row r="23149" customFormat="1" ht="11.25"/>
    <row r="23150" customFormat="1" ht="11.25"/>
    <row r="23151" customFormat="1" ht="11.25"/>
    <row r="23152" customFormat="1" ht="11.25"/>
    <row r="23153" customFormat="1" ht="11.25"/>
    <row r="23154" customFormat="1" ht="11.25"/>
    <row r="23155" customFormat="1" ht="11.25"/>
    <row r="23156" customFormat="1" ht="11.25"/>
    <row r="23157" customFormat="1" ht="11.25"/>
    <row r="23158" customFormat="1" ht="11.25"/>
    <row r="23159" customFormat="1" ht="11.25"/>
    <row r="23160" customFormat="1" ht="11.25"/>
    <row r="23161" customFormat="1" ht="11.25"/>
    <row r="23162" customFormat="1" ht="11.25"/>
    <row r="23163" customFormat="1" ht="11.25"/>
    <row r="23164" customFormat="1" ht="11.25"/>
    <row r="23165" customFormat="1" ht="11.25"/>
    <row r="23166" customFormat="1" ht="11.25"/>
    <row r="23167" customFormat="1" ht="11.25"/>
    <row r="23168" customFormat="1" ht="11.25"/>
    <row r="23169" customFormat="1" ht="11.25"/>
    <row r="23170" customFormat="1" ht="11.25"/>
    <row r="23171" customFormat="1" ht="11.25"/>
    <row r="23172" customFormat="1" ht="11.25"/>
    <row r="23173" customFormat="1" ht="11.25"/>
    <row r="23174" customFormat="1" ht="11.25"/>
    <row r="23175" customFormat="1" ht="11.25"/>
    <row r="23176" customFormat="1" ht="11.25"/>
    <row r="23177" customFormat="1" ht="11.25"/>
    <row r="23178" customFormat="1" ht="11.25"/>
    <row r="23179" customFormat="1" ht="11.25"/>
    <row r="23180" customFormat="1" ht="11.25"/>
    <row r="23181" customFormat="1" ht="11.25"/>
    <row r="23182" customFormat="1" ht="11.25"/>
    <row r="23183" customFormat="1" ht="11.25"/>
    <row r="23184" customFormat="1" ht="11.25"/>
    <row r="23185" customFormat="1" ht="11.25"/>
    <row r="23186" customFormat="1" ht="11.25"/>
    <row r="23187" customFormat="1" ht="11.25"/>
    <row r="23188" customFormat="1" ht="11.25"/>
    <row r="23189" customFormat="1" ht="11.25"/>
    <row r="23190" customFormat="1" ht="11.25"/>
    <row r="23191" customFormat="1" ht="11.25"/>
    <row r="23192" customFormat="1" ht="11.25"/>
    <row r="23193" customFormat="1" ht="11.25"/>
    <row r="23194" customFormat="1" ht="11.25"/>
    <row r="23195" customFormat="1" ht="11.25"/>
    <row r="23196" customFormat="1" ht="11.25"/>
    <row r="23197" customFormat="1" ht="11.25"/>
    <row r="23198" customFormat="1" ht="11.25"/>
    <row r="23199" customFormat="1" ht="11.25"/>
    <row r="23200" customFormat="1" ht="11.25"/>
    <row r="23201" customFormat="1" ht="11.25"/>
    <row r="23202" customFormat="1" ht="11.25"/>
    <row r="23203" customFormat="1" ht="11.25"/>
    <row r="23204" customFormat="1" ht="11.25"/>
    <row r="23205" customFormat="1" ht="11.25"/>
    <row r="23206" customFormat="1" ht="11.25"/>
    <row r="23207" customFormat="1" ht="11.25"/>
    <row r="23208" customFormat="1" ht="11.25"/>
    <row r="23209" customFormat="1" ht="11.25"/>
    <row r="23210" customFormat="1" ht="11.25"/>
    <row r="23211" customFormat="1" ht="11.25"/>
    <row r="23212" customFormat="1" ht="11.25"/>
    <row r="23213" customFormat="1" ht="11.25"/>
    <row r="23214" customFormat="1" ht="11.25"/>
    <row r="23215" customFormat="1" ht="11.25"/>
    <row r="23216" customFormat="1" ht="11.25"/>
    <row r="23217" customFormat="1" ht="11.25"/>
    <row r="23218" customFormat="1" ht="11.25"/>
    <row r="23219" customFormat="1" ht="11.25"/>
    <row r="23220" customFormat="1" ht="11.25"/>
    <row r="23221" customFormat="1" ht="11.25"/>
    <row r="23222" customFormat="1" ht="11.25"/>
    <row r="23223" customFormat="1" ht="11.25"/>
    <row r="23224" customFormat="1" ht="11.25"/>
    <row r="23225" customFormat="1" ht="11.25"/>
    <row r="23226" customFormat="1" ht="11.25"/>
    <row r="23227" customFormat="1" ht="11.25"/>
    <row r="23228" customFormat="1" ht="11.25"/>
    <row r="23229" customFormat="1" ht="11.25"/>
    <row r="23230" customFormat="1" ht="11.25"/>
    <row r="23231" customFormat="1" ht="11.25"/>
    <row r="23232" customFormat="1" ht="11.25"/>
    <row r="23233" customFormat="1" ht="11.25"/>
    <row r="23234" customFormat="1" ht="11.25"/>
    <row r="23235" customFormat="1" ht="11.25"/>
    <row r="23236" customFormat="1" ht="11.25"/>
    <row r="23237" customFormat="1" ht="11.25"/>
    <row r="23238" customFormat="1" ht="11.25"/>
    <row r="23239" customFormat="1" ht="11.25"/>
    <row r="23240" customFormat="1" ht="11.25"/>
    <row r="23241" customFormat="1" ht="11.25"/>
    <row r="23242" customFormat="1" ht="11.25"/>
    <row r="23243" customFormat="1" ht="11.25"/>
    <row r="23244" customFormat="1" ht="11.25"/>
    <row r="23245" customFormat="1" ht="11.25"/>
    <row r="23246" customFormat="1" ht="11.25"/>
    <row r="23247" customFormat="1" ht="11.25"/>
    <row r="23248" customFormat="1" ht="11.25"/>
    <row r="23249" customFormat="1" ht="11.25"/>
    <row r="23250" customFormat="1" ht="11.25"/>
    <row r="23251" customFormat="1" ht="11.25"/>
    <row r="23252" customFormat="1" ht="11.25"/>
    <row r="23253" customFormat="1" ht="11.25"/>
    <row r="23254" customFormat="1" ht="11.25"/>
    <row r="23255" customFormat="1" ht="11.25"/>
    <row r="23256" customFormat="1" ht="11.25"/>
    <row r="23257" customFormat="1" ht="11.25"/>
    <row r="23258" customFormat="1" ht="11.25"/>
    <row r="23259" customFormat="1" ht="11.25"/>
    <row r="23260" customFormat="1" ht="11.25"/>
    <row r="23261" customFormat="1" ht="11.25"/>
    <row r="23262" customFormat="1" ht="11.25"/>
    <row r="23263" customFormat="1" ht="11.25"/>
    <row r="23264" customFormat="1" ht="11.25"/>
    <row r="23265" customFormat="1" ht="11.25"/>
    <row r="23266" customFormat="1" ht="11.25"/>
    <row r="23267" customFormat="1" ht="11.25"/>
    <row r="23268" customFormat="1" ht="11.25"/>
    <row r="23269" customFormat="1" ht="11.25"/>
    <row r="23270" customFormat="1" ht="11.25"/>
    <row r="23271" customFormat="1" ht="11.25"/>
    <row r="23272" customFormat="1" ht="11.25"/>
    <row r="23273" customFormat="1" ht="11.25"/>
    <row r="23274" customFormat="1" ht="11.25"/>
    <row r="23275" customFormat="1" ht="11.25"/>
    <row r="23276" customFormat="1" ht="11.25"/>
    <row r="23277" customFormat="1" ht="11.25"/>
    <row r="23278" customFormat="1" ht="11.25"/>
    <row r="23279" customFormat="1" ht="11.25"/>
    <row r="23280" customFormat="1" ht="11.25"/>
    <row r="23281" customFormat="1" ht="11.25"/>
    <row r="23282" customFormat="1" ht="11.25"/>
    <row r="23283" customFormat="1" ht="11.25"/>
    <row r="23284" customFormat="1" ht="11.25"/>
    <row r="23285" customFormat="1" ht="11.25"/>
    <row r="23286" customFormat="1" ht="11.25"/>
    <row r="23287" customFormat="1" ht="11.25"/>
    <row r="23288" customFormat="1" ht="11.25"/>
    <row r="23289" customFormat="1" ht="11.25"/>
    <row r="23290" customFormat="1" ht="11.25"/>
    <row r="23291" customFormat="1" ht="11.25"/>
    <row r="23292" customFormat="1" ht="11.25"/>
    <row r="23293" customFormat="1" ht="11.25"/>
    <row r="23294" customFormat="1" ht="11.25"/>
    <row r="23295" customFormat="1" ht="11.25"/>
    <row r="23296" customFormat="1" ht="11.25"/>
    <row r="23297" customFormat="1" ht="11.25"/>
    <row r="23298" customFormat="1" ht="11.25"/>
    <row r="23299" customFormat="1" ht="11.25"/>
    <row r="23300" customFormat="1" ht="11.25"/>
    <row r="23301" customFormat="1" ht="11.25"/>
    <row r="23302" customFormat="1" ht="11.25"/>
    <row r="23303" customFormat="1" ht="11.25"/>
    <row r="23304" customFormat="1" ht="11.25"/>
    <row r="23305" customFormat="1" ht="11.25"/>
    <row r="23306" customFormat="1" ht="11.25"/>
    <row r="23307" customFormat="1" ht="11.25"/>
    <row r="23308" customFormat="1" ht="11.25"/>
    <row r="23309" customFormat="1" ht="11.25"/>
    <row r="23310" customFormat="1" ht="11.25"/>
    <row r="23311" customFormat="1" ht="11.25"/>
    <row r="23312" customFormat="1" ht="11.25"/>
    <row r="23313" customFormat="1" ht="11.25"/>
    <row r="23314" customFormat="1" ht="11.25"/>
    <row r="23315" customFormat="1" ht="11.25"/>
    <row r="23316" customFormat="1" ht="11.25"/>
    <row r="23317" customFormat="1" ht="11.25"/>
    <row r="23318" customFormat="1" ht="11.25"/>
    <row r="23319" customFormat="1" ht="11.25"/>
    <row r="23320" customFormat="1" ht="11.25"/>
    <row r="23321" customFormat="1" ht="11.25"/>
    <row r="23322" customFormat="1" ht="11.25"/>
    <row r="23323" customFormat="1" ht="11.25"/>
    <row r="23324" customFormat="1" ht="11.25"/>
    <row r="23325" customFormat="1" ht="11.25"/>
    <row r="23326" customFormat="1" ht="11.25"/>
    <row r="23327" customFormat="1" ht="11.25"/>
    <row r="23328" customFormat="1" ht="11.25"/>
    <row r="23329" customFormat="1" ht="11.25"/>
    <row r="23330" customFormat="1" ht="11.25"/>
    <row r="23331" customFormat="1" ht="11.25"/>
    <row r="23332" customFormat="1" ht="11.25"/>
    <row r="23333" customFormat="1" ht="11.25"/>
    <row r="23334" customFormat="1" ht="11.25"/>
    <row r="23335" customFormat="1" ht="11.25"/>
    <row r="23336" customFormat="1" ht="11.25"/>
    <row r="23337" customFormat="1" ht="11.25"/>
    <row r="23338" customFormat="1" ht="11.25"/>
    <row r="23339" customFormat="1" ht="11.25"/>
    <row r="23340" customFormat="1" ht="11.25"/>
    <row r="23341" customFormat="1" ht="11.25"/>
    <row r="23342" customFormat="1" ht="11.25"/>
    <row r="23343" customFormat="1" ht="11.25"/>
    <row r="23344" customFormat="1" ht="11.25"/>
    <row r="23345" customFormat="1" ht="11.25"/>
    <row r="23346" customFormat="1" ht="11.25"/>
    <row r="23347" customFormat="1" ht="11.25"/>
    <row r="23348" customFormat="1" ht="11.25"/>
    <row r="23349" customFormat="1" ht="11.25"/>
    <row r="23350" customFormat="1" ht="11.25"/>
    <row r="23351" customFormat="1" ht="11.25"/>
    <row r="23352" customFormat="1" ht="11.25"/>
    <row r="23353" customFormat="1" ht="11.25"/>
    <row r="23354" customFormat="1" ht="11.25"/>
    <row r="23355" customFormat="1" ht="11.25"/>
    <row r="23356" customFormat="1" ht="11.25"/>
    <row r="23357" customFormat="1" ht="11.25"/>
    <row r="23358" customFormat="1" ht="11.25"/>
    <row r="23359" customFormat="1" ht="11.25"/>
    <row r="23360" customFormat="1" ht="11.25"/>
    <row r="23361" customFormat="1" ht="11.25"/>
    <row r="23362" customFormat="1" ht="11.25"/>
    <row r="23363" customFormat="1" ht="11.25"/>
    <row r="23364" customFormat="1" ht="11.25"/>
    <row r="23365" customFormat="1" ht="11.25"/>
    <row r="23366" customFormat="1" ht="11.25"/>
    <row r="23367" customFormat="1" ht="11.25"/>
    <row r="23368" customFormat="1" ht="11.25"/>
    <row r="23369" customFormat="1" ht="11.25"/>
    <row r="23370" customFormat="1" ht="11.25"/>
    <row r="23371" customFormat="1" ht="11.25"/>
    <row r="23372" customFormat="1" ht="11.25"/>
    <row r="23373" customFormat="1" ht="11.25"/>
    <row r="23374" customFormat="1" ht="11.25"/>
    <row r="23375" customFormat="1" ht="11.25"/>
    <row r="23376" customFormat="1" ht="11.25"/>
    <row r="23377" customFormat="1" ht="11.25"/>
    <row r="23378" customFormat="1" ht="11.25"/>
    <row r="23379" customFormat="1" ht="11.25"/>
    <row r="23380" customFormat="1" ht="11.25"/>
    <row r="23381" customFormat="1" ht="11.25"/>
    <row r="23382" customFormat="1" ht="11.25"/>
    <row r="23383" customFormat="1" ht="11.25"/>
    <row r="23384" customFormat="1" ht="11.25"/>
    <row r="23385" customFormat="1" ht="11.25"/>
    <row r="23386" customFormat="1" ht="11.25"/>
    <row r="23387" customFormat="1" ht="11.25"/>
    <row r="23388" customFormat="1" ht="11.25"/>
    <row r="23389" customFormat="1" ht="11.25"/>
    <row r="23390" customFormat="1" ht="11.25"/>
    <row r="23391" customFormat="1" ht="11.25"/>
    <row r="23392" customFormat="1" ht="11.25"/>
    <row r="23393" customFormat="1" ht="11.25"/>
    <row r="23394" customFormat="1" ht="11.25"/>
    <row r="23395" customFormat="1" ht="11.25"/>
    <row r="23396" customFormat="1" ht="11.25"/>
    <row r="23397" customFormat="1" ht="11.25"/>
    <row r="23398" customFormat="1" ht="11.25"/>
    <row r="23399" customFormat="1" ht="11.25"/>
    <row r="23400" customFormat="1" ht="11.25"/>
    <row r="23401" customFormat="1" ht="11.25"/>
    <row r="23402" customFormat="1" ht="11.25"/>
    <row r="23403" customFormat="1" ht="11.25"/>
    <row r="23404" customFormat="1" ht="11.25"/>
    <row r="23405" customFormat="1" ht="11.25"/>
    <row r="23406" customFormat="1" ht="11.25"/>
    <row r="23407" customFormat="1" ht="11.25"/>
    <row r="23408" customFormat="1" ht="11.25"/>
    <row r="23409" customFormat="1" ht="11.25"/>
    <row r="23410" customFormat="1" ht="11.25"/>
    <row r="23411" customFormat="1" ht="11.25"/>
    <row r="23412" customFormat="1" ht="11.25"/>
    <row r="23413" customFormat="1" ht="11.25"/>
    <row r="23414" customFormat="1" ht="11.25"/>
    <row r="23415" customFormat="1" ht="11.25"/>
    <row r="23416" customFormat="1" ht="11.25"/>
    <row r="23417" customFormat="1" ht="11.25"/>
    <row r="23418" customFormat="1" ht="11.25"/>
    <row r="23419" customFormat="1" ht="11.25"/>
    <row r="23420" customFormat="1" ht="11.25"/>
    <row r="23421" customFormat="1" ht="11.25"/>
    <row r="23422" customFormat="1" ht="11.25"/>
    <row r="23423" customFormat="1" ht="11.25"/>
    <row r="23424" customFormat="1" ht="11.25"/>
    <row r="23425" customFormat="1" ht="11.25"/>
    <row r="23426" customFormat="1" ht="11.25"/>
    <row r="23427" customFormat="1" ht="11.25"/>
    <row r="23428" customFormat="1" ht="11.25"/>
    <row r="23429" customFormat="1" ht="11.25"/>
    <row r="23430" customFormat="1" ht="11.25"/>
    <row r="23431" customFormat="1" ht="11.25"/>
    <row r="23432" customFormat="1" ht="11.25"/>
    <row r="23433" customFormat="1" ht="11.25"/>
    <row r="23434" customFormat="1" ht="11.25"/>
    <row r="23435" customFormat="1" ht="11.25"/>
    <row r="23436" customFormat="1" ht="11.25"/>
    <row r="23437" customFormat="1" ht="11.25"/>
    <row r="23438" customFormat="1" ht="11.25"/>
    <row r="23439" customFormat="1" ht="11.25"/>
    <row r="23440" customFormat="1" ht="11.25"/>
    <row r="23441" customFormat="1" ht="11.25"/>
    <row r="23442" customFormat="1" ht="11.25"/>
    <row r="23443" customFormat="1" ht="11.25"/>
    <row r="23444" customFormat="1" ht="11.25"/>
    <row r="23445" customFormat="1" ht="11.25"/>
    <row r="23446" customFormat="1" ht="11.25"/>
    <row r="23447" customFormat="1" ht="11.25"/>
    <row r="23448" customFormat="1" ht="11.25"/>
    <row r="23449" customFormat="1" ht="11.25"/>
    <row r="23450" customFormat="1" ht="11.25"/>
    <row r="23451" customFormat="1" ht="11.25"/>
    <row r="23452" customFormat="1" ht="11.25"/>
    <row r="23453" customFormat="1" ht="11.25"/>
    <row r="23454" customFormat="1" ht="11.25"/>
    <row r="23455" customFormat="1" ht="11.25"/>
    <row r="23456" customFormat="1" ht="11.25"/>
    <row r="23457" customFormat="1" ht="11.25"/>
    <row r="23458" customFormat="1" ht="11.25"/>
    <row r="23459" customFormat="1" ht="11.25"/>
    <row r="23460" customFormat="1" ht="11.25"/>
    <row r="23461" customFormat="1" ht="11.25"/>
    <row r="23462" customFormat="1" ht="11.25"/>
    <row r="23463" customFormat="1" ht="11.25"/>
    <row r="23464" customFormat="1" ht="11.25"/>
    <row r="23465" customFormat="1" ht="11.25"/>
    <row r="23466" customFormat="1" ht="11.25"/>
    <row r="23467" customFormat="1" ht="11.25"/>
    <row r="23468" customFormat="1" ht="11.25"/>
    <row r="23469" customFormat="1" ht="11.25"/>
    <row r="23470" customFormat="1" ht="11.25"/>
    <row r="23471" customFormat="1" ht="11.25"/>
    <row r="23472" customFormat="1" ht="11.25"/>
    <row r="23473" customFormat="1" ht="11.25"/>
    <row r="23474" customFormat="1" ht="11.25"/>
    <row r="23475" customFormat="1" ht="11.25"/>
    <row r="23476" customFormat="1" ht="11.25"/>
    <row r="23477" customFormat="1" ht="11.25"/>
    <row r="23478" customFormat="1" ht="11.25"/>
    <row r="23479" customFormat="1" ht="11.25"/>
    <row r="23480" customFormat="1" ht="11.25"/>
    <row r="23481" customFormat="1" ht="11.25"/>
    <row r="23482" customFormat="1" ht="11.25"/>
    <row r="23483" customFormat="1" ht="11.25"/>
    <row r="23484" customFormat="1" ht="11.25"/>
    <row r="23485" customFormat="1" ht="11.25"/>
    <row r="23486" customFormat="1" ht="11.25"/>
    <row r="23487" customFormat="1" ht="11.25"/>
    <row r="23488" customFormat="1" ht="11.25"/>
    <row r="23489" customFormat="1" ht="11.25"/>
    <row r="23490" customFormat="1" ht="11.25"/>
    <row r="23491" customFormat="1" ht="11.25"/>
    <row r="23492" customFormat="1" ht="11.25"/>
    <row r="23493" customFormat="1" ht="11.25"/>
    <row r="23494" customFormat="1" ht="11.25"/>
    <row r="23495" customFormat="1" ht="11.25"/>
    <row r="23496" customFormat="1" ht="11.25"/>
    <row r="23497" customFormat="1" ht="11.25"/>
    <row r="23498" customFormat="1" ht="11.25"/>
    <row r="23499" customFormat="1" ht="11.25"/>
    <row r="23500" customFormat="1" ht="11.25"/>
    <row r="23501" customFormat="1" ht="11.25"/>
    <row r="23502" customFormat="1" ht="11.25"/>
    <row r="23503" customFormat="1" ht="11.25"/>
    <row r="23504" customFormat="1" ht="11.25"/>
    <row r="23505" customFormat="1" ht="11.25"/>
    <row r="23506" customFormat="1" ht="11.25"/>
    <row r="23507" customFormat="1" ht="11.25"/>
    <row r="23508" customFormat="1" ht="11.25"/>
    <row r="23509" customFormat="1" ht="11.25"/>
    <row r="23510" customFormat="1" ht="11.25"/>
    <row r="23511" customFormat="1" ht="11.25"/>
    <row r="23512" customFormat="1" ht="11.25"/>
    <row r="23513" customFormat="1" ht="11.25"/>
    <row r="23514" customFormat="1" ht="11.25"/>
    <row r="23515" customFormat="1" ht="11.25"/>
    <row r="23516" customFormat="1" ht="11.25"/>
    <row r="23517" customFormat="1" ht="11.25"/>
    <row r="23518" customFormat="1" ht="11.25"/>
    <row r="23519" customFormat="1" ht="11.25"/>
    <row r="23520" customFormat="1" ht="11.25"/>
    <row r="23521" customFormat="1" ht="11.25"/>
    <row r="23522" customFormat="1" ht="11.25"/>
    <row r="23523" customFormat="1" ht="11.25"/>
    <row r="23524" customFormat="1" ht="11.25"/>
    <row r="23525" customFormat="1" ht="11.25"/>
    <row r="23526" customFormat="1" ht="11.25"/>
    <row r="23527" customFormat="1" ht="11.25"/>
    <row r="23528" customFormat="1" ht="11.25"/>
    <row r="23529" customFormat="1" ht="11.25"/>
    <row r="23530" customFormat="1" ht="11.25"/>
    <row r="23531" customFormat="1" ht="11.25"/>
    <row r="23532" customFormat="1" ht="11.25"/>
    <row r="23533" customFormat="1" ht="11.25"/>
    <row r="23534" customFormat="1" ht="11.25"/>
    <row r="23535" customFormat="1" ht="11.25"/>
    <row r="23536" customFormat="1" ht="11.25"/>
    <row r="23537" customFormat="1" ht="11.25"/>
    <row r="23538" customFormat="1" ht="11.25"/>
    <row r="23539" customFormat="1" ht="11.25"/>
    <row r="23540" customFormat="1" ht="11.25"/>
    <row r="23541" customFormat="1" ht="11.25"/>
    <row r="23542" customFormat="1" ht="11.25"/>
    <row r="23543" customFormat="1" ht="11.25"/>
    <row r="23544" customFormat="1" ht="11.25"/>
    <row r="23545" customFormat="1" ht="11.25"/>
    <row r="23546" customFormat="1" ht="11.25"/>
    <row r="23547" customFormat="1" ht="11.25"/>
    <row r="23548" customFormat="1" ht="11.25"/>
    <row r="23549" customFormat="1" ht="11.25"/>
    <row r="23550" customFormat="1" ht="11.25"/>
    <row r="23551" customFormat="1" ht="11.25"/>
    <row r="23552" customFormat="1" ht="11.25"/>
    <row r="23553" customFormat="1" ht="11.25"/>
    <row r="23554" customFormat="1" ht="11.25"/>
    <row r="23555" customFormat="1" ht="11.25"/>
    <row r="23556" customFormat="1" ht="11.25"/>
    <row r="23557" customFormat="1" ht="11.25"/>
    <row r="23558" customFormat="1" ht="11.25"/>
    <row r="23559" customFormat="1" ht="11.25"/>
    <row r="23560" customFormat="1" ht="11.25"/>
    <row r="23561" customFormat="1" ht="11.25"/>
    <row r="23562" customFormat="1" ht="11.25"/>
    <row r="23563" customFormat="1" ht="11.25"/>
    <row r="23564" customFormat="1" ht="11.25"/>
    <row r="23565" customFormat="1" ht="11.25"/>
    <row r="23566" customFormat="1" ht="11.25"/>
    <row r="23567" customFormat="1" ht="11.25"/>
    <row r="23568" customFormat="1" ht="11.25"/>
    <row r="23569" customFormat="1" ht="11.25"/>
    <row r="23570" customFormat="1" ht="11.25"/>
    <row r="23571" customFormat="1" ht="11.25"/>
    <row r="23572" customFormat="1" ht="11.25"/>
    <row r="23573" customFormat="1" ht="11.25"/>
    <row r="23574" customFormat="1" ht="11.25"/>
    <row r="23575" customFormat="1" ht="11.25"/>
    <row r="23576" customFormat="1" ht="11.25"/>
    <row r="23577" customFormat="1" ht="11.25"/>
    <row r="23578" customFormat="1" ht="11.25"/>
    <row r="23579" customFormat="1" ht="11.25"/>
    <row r="23580" customFormat="1" ht="11.25"/>
    <row r="23581" customFormat="1" ht="11.25"/>
    <row r="23582" customFormat="1" ht="11.25"/>
    <row r="23583" customFormat="1" ht="11.25"/>
    <row r="23584" customFormat="1" ht="11.25"/>
    <row r="23585" customFormat="1" ht="11.25"/>
    <row r="23586" customFormat="1" ht="11.25"/>
    <row r="23587" customFormat="1" ht="11.25"/>
    <row r="23588" customFormat="1" ht="11.25"/>
    <row r="23589" customFormat="1" ht="11.25"/>
    <row r="23590" customFormat="1" ht="11.25"/>
    <row r="23591" customFormat="1" ht="11.25"/>
    <row r="23592" customFormat="1" ht="11.25"/>
    <row r="23593" customFormat="1" ht="11.25"/>
    <row r="23594" customFormat="1" ht="11.25"/>
    <row r="23595" customFormat="1" ht="11.25"/>
    <row r="23596" customFormat="1" ht="11.25"/>
    <row r="23597" customFormat="1" ht="11.25"/>
    <row r="23598" customFormat="1" ht="11.25"/>
    <row r="23599" customFormat="1" ht="11.25"/>
    <row r="23600" customFormat="1" ht="11.25"/>
    <row r="23601" customFormat="1" ht="11.25"/>
    <row r="23602" customFormat="1" ht="11.25"/>
    <row r="23603" customFormat="1" ht="11.25"/>
    <row r="23604" customFormat="1" ht="11.25"/>
    <row r="23605" customFormat="1" ht="11.25"/>
    <row r="23606" customFormat="1" ht="11.25"/>
    <row r="23607" customFormat="1" ht="11.25"/>
    <row r="23608" customFormat="1" ht="11.25"/>
    <row r="23609" customFormat="1" ht="11.25"/>
    <row r="23610" customFormat="1" ht="11.25"/>
    <row r="23611" customFormat="1" ht="11.25"/>
    <row r="23612" customFormat="1" ht="11.25"/>
    <row r="23613" customFormat="1" ht="11.25"/>
    <row r="23614" customFormat="1" ht="11.25"/>
    <row r="23615" customFormat="1" ht="11.25"/>
    <row r="23616" customFormat="1" ht="11.25"/>
    <row r="23617" customFormat="1" ht="11.25"/>
    <row r="23618" customFormat="1" ht="11.25"/>
    <row r="23619" customFormat="1" ht="11.25"/>
    <row r="23620" customFormat="1" ht="11.25"/>
    <row r="23621" customFormat="1" ht="11.25"/>
    <row r="23622" customFormat="1" ht="11.25"/>
    <row r="23623" customFormat="1" ht="11.25"/>
    <row r="23624" customFormat="1" ht="11.25"/>
    <row r="23625" customFormat="1" ht="11.25"/>
    <row r="23626" customFormat="1" ht="11.25"/>
    <row r="23627" customFormat="1" ht="11.25"/>
    <row r="23628" customFormat="1" ht="11.25"/>
    <row r="23629" customFormat="1" ht="11.25"/>
    <row r="23630" customFormat="1" ht="11.25"/>
    <row r="23631" customFormat="1" ht="11.25"/>
    <row r="23632" customFormat="1" ht="11.25"/>
    <row r="23633" customFormat="1" ht="11.25"/>
    <row r="23634" customFormat="1" ht="11.25"/>
    <row r="23635" customFormat="1" ht="11.25"/>
    <row r="23636" customFormat="1" ht="11.25"/>
    <row r="23637" customFormat="1" ht="11.25"/>
    <row r="23638" customFormat="1" ht="11.25"/>
    <row r="23639" customFormat="1" ht="11.25"/>
    <row r="23640" customFormat="1" ht="11.25"/>
    <row r="23641" customFormat="1" ht="11.25"/>
    <row r="23642" customFormat="1" ht="11.25"/>
    <row r="23643" customFormat="1" ht="11.25"/>
    <row r="23644" customFormat="1" ht="11.25"/>
    <row r="23645" customFormat="1" ht="11.25"/>
    <row r="23646" customFormat="1" ht="11.25"/>
    <row r="23647" customFormat="1" ht="11.25"/>
    <row r="23648" customFormat="1" ht="11.25"/>
    <row r="23649" customFormat="1" ht="11.25"/>
    <row r="23650" customFormat="1" ht="11.25"/>
    <row r="23651" customFormat="1" ht="11.25"/>
    <row r="23652" customFormat="1" ht="11.25"/>
    <row r="23653" customFormat="1" ht="11.25"/>
    <row r="23654" customFormat="1" ht="11.25"/>
    <row r="23655" customFormat="1" ht="11.25"/>
    <row r="23656" customFormat="1" ht="11.25"/>
    <row r="23657" customFormat="1" ht="11.25"/>
    <row r="23658" customFormat="1" ht="11.25"/>
    <row r="23659" customFormat="1" ht="11.25"/>
    <row r="23660" customFormat="1" ht="11.25"/>
    <row r="23661" customFormat="1" ht="11.25"/>
    <row r="23662" customFormat="1" ht="11.25"/>
    <row r="23663" customFormat="1" ht="11.25"/>
    <row r="23664" customFormat="1" ht="11.25"/>
    <row r="23665" customFormat="1" ht="11.25"/>
    <row r="23666" customFormat="1" ht="11.25"/>
    <row r="23667" customFormat="1" ht="11.25"/>
    <row r="23668" customFormat="1" ht="11.25"/>
    <row r="23669" customFormat="1" ht="11.25"/>
    <row r="23670" customFormat="1" ht="11.25"/>
    <row r="23671" customFormat="1" ht="11.25"/>
    <row r="23672" customFormat="1" ht="11.25"/>
    <row r="23673" customFormat="1" ht="11.25"/>
    <row r="23674" customFormat="1" ht="11.25"/>
    <row r="23675" customFormat="1" ht="11.25"/>
    <row r="23676" customFormat="1" ht="11.25"/>
    <row r="23677" customFormat="1" ht="11.25"/>
    <row r="23678" customFormat="1" ht="11.25"/>
    <row r="23679" customFormat="1" ht="11.25"/>
    <row r="23680" customFormat="1" ht="11.25"/>
    <row r="23681" customFormat="1" ht="11.25"/>
    <row r="23682" customFormat="1" ht="11.25"/>
    <row r="23683" customFormat="1" ht="11.25"/>
    <row r="23684" customFormat="1" ht="11.25"/>
    <row r="23685" customFormat="1" ht="11.25"/>
    <row r="23686" customFormat="1" ht="11.25"/>
    <row r="23687" customFormat="1" ht="11.25"/>
    <row r="23688" customFormat="1" ht="11.25"/>
    <row r="23689" customFormat="1" ht="11.25"/>
    <row r="23690" customFormat="1" ht="11.25"/>
    <row r="23691" customFormat="1" ht="11.25"/>
    <row r="23692" customFormat="1" ht="11.25"/>
    <row r="23693" customFormat="1" ht="11.25"/>
    <row r="23694" customFormat="1" ht="11.25"/>
    <row r="23695" customFormat="1" ht="11.25"/>
    <row r="23696" customFormat="1" ht="11.25"/>
    <row r="23697" customFormat="1" ht="11.25"/>
    <row r="23698" customFormat="1" ht="11.25"/>
    <row r="23699" customFormat="1" ht="11.25"/>
    <row r="23700" customFormat="1" ht="11.25"/>
    <row r="23701" customFormat="1" ht="11.25"/>
    <row r="23702" customFormat="1" ht="11.25"/>
    <row r="23703" customFormat="1" ht="11.25"/>
    <row r="23704" customFormat="1" ht="11.25"/>
    <row r="23705" customFormat="1" ht="11.25"/>
    <row r="23706" customFormat="1" ht="11.25"/>
    <row r="23707" customFormat="1" ht="11.25"/>
    <row r="23708" customFormat="1" ht="11.25"/>
    <row r="23709" customFormat="1" ht="11.25"/>
    <row r="23710" customFormat="1" ht="11.25"/>
    <row r="23711" customFormat="1" ht="11.25"/>
    <row r="23712" customFormat="1" ht="11.25"/>
    <row r="23713" customFormat="1" ht="11.25"/>
    <row r="23714" customFormat="1" ht="11.25"/>
    <row r="23715" customFormat="1" ht="11.25"/>
    <row r="23716" customFormat="1" ht="11.25"/>
    <row r="23717" customFormat="1" ht="11.25"/>
    <row r="23718" customFormat="1" ht="11.25"/>
    <row r="23719" customFormat="1" ht="11.25"/>
    <row r="23720" customFormat="1" ht="11.25"/>
    <row r="23721" customFormat="1" ht="11.25"/>
    <row r="23722" customFormat="1" ht="11.25"/>
    <row r="23723" customFormat="1" ht="11.25"/>
    <row r="23724" customFormat="1" ht="11.25"/>
    <row r="23725" customFormat="1" ht="11.25"/>
    <row r="23726" customFormat="1" ht="11.25"/>
    <row r="23727" customFormat="1" ht="11.25"/>
    <row r="23728" customFormat="1" ht="11.25"/>
    <row r="23729" customFormat="1" ht="11.25"/>
    <row r="23730" customFormat="1" ht="11.25"/>
    <row r="23731" customFormat="1" ht="11.25"/>
    <row r="23732" customFormat="1" ht="11.25"/>
    <row r="23733" customFormat="1" ht="11.25"/>
    <row r="23734" customFormat="1" ht="11.25"/>
    <row r="23735" customFormat="1" ht="11.25"/>
    <row r="23736" customFormat="1" ht="11.25"/>
    <row r="23737" customFormat="1" ht="11.25"/>
    <row r="23738" customFormat="1" ht="11.25"/>
    <row r="23739" customFormat="1" ht="11.25"/>
    <row r="23740" customFormat="1" ht="11.25"/>
    <row r="23741" customFormat="1" ht="11.25"/>
    <row r="23742" customFormat="1" ht="11.25"/>
    <row r="23743" customFormat="1" ht="11.25"/>
    <row r="23744" customFormat="1" ht="11.25"/>
    <row r="23745" customFormat="1" ht="11.25"/>
    <row r="23746" customFormat="1" ht="11.25"/>
    <row r="23747" customFormat="1" ht="11.25"/>
    <row r="23748" customFormat="1" ht="11.25"/>
    <row r="23749" customFormat="1" ht="11.25"/>
    <row r="23750" customFormat="1" ht="11.25"/>
    <row r="23751" customFormat="1" ht="11.25"/>
    <row r="23752" customFormat="1" ht="11.25"/>
    <row r="23753" customFormat="1" ht="11.25"/>
    <row r="23754" customFormat="1" ht="11.25"/>
    <row r="23755" customFormat="1" ht="11.25"/>
    <row r="23756" customFormat="1" ht="11.25"/>
    <row r="23757" customFormat="1" ht="11.25"/>
    <row r="23758" customFormat="1" ht="11.25"/>
    <row r="23759" customFormat="1" ht="11.25"/>
    <row r="23760" customFormat="1" ht="11.25"/>
    <row r="23761" customFormat="1" ht="11.25"/>
    <row r="23762" customFormat="1" ht="11.25"/>
    <row r="23763" customFormat="1" ht="11.25"/>
    <row r="23764" customFormat="1" ht="11.25"/>
    <row r="23765" customFormat="1" ht="11.25"/>
    <row r="23766" customFormat="1" ht="11.25"/>
    <row r="23767" customFormat="1" ht="11.25"/>
    <row r="23768" customFormat="1" ht="11.25"/>
    <row r="23769" customFormat="1" ht="11.25"/>
    <row r="23770" customFormat="1" ht="11.25"/>
    <row r="23771" customFormat="1" ht="11.25"/>
    <row r="23772" customFormat="1" ht="11.25"/>
    <row r="23773" customFormat="1" ht="11.25"/>
    <row r="23774" customFormat="1" ht="11.25"/>
    <row r="23775" customFormat="1" ht="11.25"/>
    <row r="23776" customFormat="1" ht="11.25"/>
    <row r="23777" customFormat="1" ht="11.25"/>
    <row r="23778" customFormat="1" ht="11.25"/>
    <row r="23779" customFormat="1" ht="11.25"/>
    <row r="23780" customFormat="1" ht="11.25"/>
    <row r="23781" customFormat="1" ht="11.25"/>
    <row r="23782" customFormat="1" ht="11.25"/>
    <row r="23783" customFormat="1" ht="11.25"/>
    <row r="23784" customFormat="1" ht="11.25"/>
    <row r="23785" customFormat="1" ht="11.25"/>
    <row r="23786" customFormat="1" ht="11.25"/>
    <row r="23787" customFormat="1" ht="11.25"/>
    <row r="23788" customFormat="1" ht="11.25"/>
    <row r="23789" customFormat="1" ht="11.25"/>
    <row r="23790" customFormat="1" ht="11.25"/>
    <row r="23791" customFormat="1" ht="11.25"/>
    <row r="23792" customFormat="1" ht="11.25"/>
    <row r="23793" customFormat="1" ht="11.25"/>
    <row r="23794" customFormat="1" ht="11.25"/>
    <row r="23795" customFormat="1" ht="11.25"/>
    <row r="23796" customFormat="1" ht="11.25"/>
    <row r="23797" customFormat="1" ht="11.25"/>
    <row r="23798" customFormat="1" ht="11.25"/>
    <row r="23799" customFormat="1" ht="11.25"/>
    <row r="23800" customFormat="1" ht="11.25"/>
    <row r="23801" customFormat="1" ht="11.25"/>
    <row r="23802" customFormat="1" ht="11.25"/>
    <row r="23803" customFormat="1" ht="11.25"/>
    <row r="23804" customFormat="1" ht="11.25"/>
    <row r="23805" customFormat="1" ht="11.25"/>
    <row r="23806" customFormat="1" ht="11.25"/>
    <row r="23807" customFormat="1" ht="11.25"/>
    <row r="23808" customFormat="1" ht="11.25"/>
    <row r="23809" customFormat="1" ht="11.25"/>
    <row r="23810" customFormat="1" ht="11.25"/>
    <row r="23811" customFormat="1" ht="11.25"/>
    <row r="23812" customFormat="1" ht="11.25"/>
    <row r="23813" customFormat="1" ht="11.25"/>
    <row r="23814" customFormat="1" ht="11.25"/>
    <row r="23815" customFormat="1" ht="11.25"/>
    <row r="23816" customFormat="1" ht="11.25"/>
    <row r="23817" customFormat="1" ht="11.25"/>
    <row r="23818" customFormat="1" ht="11.25"/>
    <row r="23819" customFormat="1" ht="11.25"/>
    <row r="23820" customFormat="1" ht="11.25"/>
    <row r="23821" customFormat="1" ht="11.25"/>
    <row r="23822" customFormat="1" ht="11.25"/>
    <row r="23823" customFormat="1" ht="11.25"/>
    <row r="23824" customFormat="1" ht="11.25"/>
    <row r="23825" customFormat="1" ht="11.25"/>
    <row r="23826" customFormat="1" ht="11.25"/>
    <row r="23827" customFormat="1" ht="11.25"/>
    <row r="23828" customFormat="1" ht="11.25"/>
    <row r="23829" customFormat="1" ht="11.25"/>
    <row r="23830" customFormat="1" ht="11.25"/>
    <row r="23831" customFormat="1" ht="11.25"/>
    <row r="23832" customFormat="1" ht="11.25"/>
    <row r="23833" customFormat="1" ht="11.25"/>
    <row r="23834" customFormat="1" ht="11.25"/>
    <row r="23835" customFormat="1" ht="11.25"/>
    <row r="23836" customFormat="1" ht="11.25"/>
    <row r="23837" customFormat="1" ht="11.25"/>
    <row r="23838" customFormat="1" ht="11.25"/>
    <row r="23839" customFormat="1" ht="11.25"/>
    <row r="23840" customFormat="1" ht="11.25"/>
    <row r="23841" customFormat="1" ht="11.25"/>
    <row r="23842" customFormat="1" ht="11.25"/>
    <row r="23843" customFormat="1" ht="11.25"/>
    <row r="23844" customFormat="1" ht="11.25"/>
    <row r="23845" customFormat="1" ht="11.25"/>
    <row r="23846" customFormat="1" ht="11.25"/>
    <row r="23847" customFormat="1" ht="11.25"/>
    <row r="23848" customFormat="1" ht="11.25"/>
    <row r="23849" customFormat="1" ht="11.25"/>
    <row r="23850" customFormat="1" ht="11.25"/>
    <row r="23851" customFormat="1" ht="11.25"/>
    <row r="23852" customFormat="1" ht="11.25"/>
    <row r="23853" customFormat="1" ht="11.25"/>
    <row r="23854" customFormat="1" ht="11.25"/>
    <row r="23855" customFormat="1" ht="11.25"/>
    <row r="23856" customFormat="1" ht="11.25"/>
    <row r="23857" customFormat="1" ht="11.25"/>
    <row r="23858" customFormat="1" ht="11.25"/>
    <row r="23859" customFormat="1" ht="11.25"/>
    <row r="23860" customFormat="1" ht="11.25"/>
    <row r="23861" customFormat="1" ht="11.25"/>
    <row r="23862" customFormat="1" ht="11.25"/>
    <row r="23863" customFormat="1" ht="11.25"/>
    <row r="23864" customFormat="1" ht="11.25"/>
    <row r="23865" customFormat="1" ht="11.25"/>
    <row r="23866" customFormat="1" ht="11.25"/>
    <row r="23867" customFormat="1" ht="11.25"/>
    <row r="23868" customFormat="1" ht="11.25"/>
    <row r="23869" customFormat="1" ht="11.25"/>
    <row r="23870" customFormat="1" ht="11.25"/>
    <row r="23871" customFormat="1" ht="11.25"/>
    <row r="23872" customFormat="1" ht="11.25"/>
    <row r="23873" customFormat="1" ht="11.25"/>
    <row r="23874" customFormat="1" ht="11.25"/>
    <row r="23875" customFormat="1" ht="11.25"/>
    <row r="23876" customFormat="1" ht="11.25"/>
    <row r="23877" customFormat="1" ht="11.25"/>
    <row r="23878" customFormat="1" ht="11.25"/>
    <row r="23879" customFormat="1" ht="11.25"/>
    <row r="23880" customFormat="1" ht="11.25"/>
    <row r="23881" customFormat="1" ht="11.25"/>
    <row r="23882" customFormat="1" ht="11.25"/>
    <row r="23883" customFormat="1" ht="11.25"/>
    <row r="23884" customFormat="1" ht="11.25"/>
    <row r="23885" customFormat="1" ht="11.25"/>
    <row r="23886" customFormat="1" ht="11.25"/>
    <row r="23887" customFormat="1" ht="11.25"/>
    <row r="23888" customFormat="1" ht="11.25"/>
    <row r="23889" customFormat="1" ht="11.25"/>
    <row r="23890" customFormat="1" ht="11.25"/>
    <row r="23891" customFormat="1" ht="11.25"/>
    <row r="23892" customFormat="1" ht="11.25"/>
    <row r="23893" customFormat="1" ht="11.25"/>
    <row r="23894" customFormat="1" ht="11.25"/>
    <row r="23895" customFormat="1" ht="11.25"/>
    <row r="23896" customFormat="1" ht="11.25"/>
    <row r="23897" customFormat="1" ht="11.25"/>
    <row r="23898" customFormat="1" ht="11.25"/>
    <row r="23899" customFormat="1" ht="11.25"/>
    <row r="23900" customFormat="1" ht="11.25"/>
    <row r="23901" customFormat="1" ht="11.25"/>
    <row r="23902" customFormat="1" ht="11.25"/>
    <row r="23903" customFormat="1" ht="11.25"/>
    <row r="23904" customFormat="1" ht="11.25"/>
    <row r="23905" customFormat="1" ht="11.25"/>
    <row r="23906" customFormat="1" ht="11.25"/>
    <row r="23907" customFormat="1" ht="11.25"/>
    <row r="23908" customFormat="1" ht="11.25"/>
    <row r="23909" customFormat="1" ht="11.25"/>
    <row r="23910" customFormat="1" ht="11.25"/>
    <row r="23911" customFormat="1" ht="11.25"/>
    <row r="23912" customFormat="1" ht="11.25"/>
    <row r="23913" customFormat="1" ht="11.25"/>
    <row r="23914" customFormat="1" ht="11.25"/>
    <row r="23915" customFormat="1" ht="11.25"/>
    <row r="23916" customFormat="1" ht="11.25"/>
    <row r="23917" customFormat="1" ht="11.25"/>
    <row r="23918" customFormat="1" ht="11.25"/>
    <row r="23919" customFormat="1" ht="11.25"/>
    <row r="23920" customFormat="1" ht="11.25"/>
    <row r="23921" customFormat="1" ht="11.25"/>
    <row r="23922" customFormat="1" ht="11.25"/>
    <row r="23923" customFormat="1" ht="11.25"/>
    <row r="23924" customFormat="1" ht="11.25"/>
    <row r="23925" customFormat="1" ht="11.25"/>
    <row r="23926" customFormat="1" ht="11.25"/>
    <row r="23927" customFormat="1" ht="11.25"/>
    <row r="23928" customFormat="1" ht="11.25"/>
    <row r="23929" customFormat="1" ht="11.25"/>
    <row r="23930" customFormat="1" ht="11.25"/>
    <row r="23931" customFormat="1" ht="11.25"/>
    <row r="23932" customFormat="1" ht="11.25"/>
    <row r="23933" customFormat="1" ht="11.25"/>
    <row r="23934" customFormat="1" ht="11.25"/>
    <row r="23935" customFormat="1" ht="11.25"/>
    <row r="23936" customFormat="1" ht="11.25"/>
    <row r="23937" customFormat="1" ht="11.25"/>
    <row r="23938" customFormat="1" ht="11.25"/>
    <row r="23939" customFormat="1" ht="11.25"/>
    <row r="23940" customFormat="1" ht="11.25"/>
    <row r="23941" customFormat="1" ht="11.25"/>
    <row r="23942" customFormat="1" ht="11.25"/>
    <row r="23943" customFormat="1" ht="11.25"/>
    <row r="23944" customFormat="1" ht="11.25"/>
    <row r="23945" customFormat="1" ht="11.25"/>
    <row r="23946" customFormat="1" ht="11.25"/>
    <row r="23947" customFormat="1" ht="11.25"/>
    <row r="23948" customFormat="1" ht="11.25"/>
    <row r="23949" customFormat="1" ht="11.25"/>
    <row r="23950" customFormat="1" ht="11.25"/>
    <row r="23951" customFormat="1" ht="11.25"/>
    <row r="23952" customFormat="1" ht="11.25"/>
    <row r="23953" customFormat="1" ht="11.25"/>
    <row r="23954" customFormat="1" ht="11.25"/>
    <row r="23955" customFormat="1" ht="11.25"/>
    <row r="23956" customFormat="1" ht="11.25"/>
    <row r="23957" customFormat="1" ht="11.25"/>
    <row r="23958" customFormat="1" ht="11.25"/>
    <row r="23959" customFormat="1" ht="11.25"/>
    <row r="23960" customFormat="1" ht="11.25"/>
    <row r="23961" customFormat="1" ht="11.25"/>
    <row r="23962" customFormat="1" ht="11.25"/>
    <row r="23963" customFormat="1" ht="11.25"/>
    <row r="23964" customFormat="1" ht="11.25"/>
    <row r="23965" customFormat="1" ht="11.25"/>
    <row r="23966" customFormat="1" ht="11.25"/>
    <row r="23967" customFormat="1" ht="11.25"/>
    <row r="23968" customFormat="1" ht="11.25"/>
    <row r="23969" customFormat="1" ht="11.25"/>
    <row r="23970" customFormat="1" ht="11.25"/>
    <row r="23971" customFormat="1" ht="11.25"/>
    <row r="23972" customFormat="1" ht="11.25"/>
    <row r="23973" customFormat="1" ht="11.25"/>
    <row r="23974" customFormat="1" ht="11.25"/>
    <row r="23975" customFormat="1" ht="11.25"/>
    <row r="23976" customFormat="1" ht="11.25"/>
    <row r="23977" customFormat="1" ht="11.25"/>
    <row r="23978" customFormat="1" ht="11.25"/>
    <row r="23979" customFormat="1" ht="11.25"/>
    <row r="23980" customFormat="1" ht="11.25"/>
    <row r="23981" customFormat="1" ht="11.25"/>
    <row r="23982" customFormat="1" ht="11.25"/>
    <row r="23983" customFormat="1" ht="11.25"/>
    <row r="23984" customFormat="1" ht="11.25"/>
    <row r="23985" customFormat="1" ht="11.25"/>
    <row r="23986" customFormat="1" ht="11.25"/>
    <row r="23987" customFormat="1" ht="11.25"/>
    <row r="23988" customFormat="1" ht="11.25"/>
    <row r="23989" customFormat="1" ht="11.25"/>
    <row r="23990" customFormat="1" ht="11.25"/>
    <row r="23991" customFormat="1" ht="11.25"/>
    <row r="23992" customFormat="1" ht="11.25"/>
    <row r="23993" customFormat="1" ht="11.25"/>
    <row r="23994" customFormat="1" ht="11.25"/>
    <row r="23995" customFormat="1" ht="11.25"/>
    <row r="23996" customFormat="1" ht="11.25"/>
    <row r="23997" customFormat="1" ht="11.25"/>
    <row r="23998" customFormat="1" ht="11.25"/>
    <row r="23999" customFormat="1" ht="11.25"/>
    <row r="24000" customFormat="1" ht="11.25"/>
    <row r="24001" customFormat="1" ht="11.25"/>
    <row r="24002" customFormat="1" ht="11.25"/>
    <row r="24003" customFormat="1" ht="11.25"/>
    <row r="24004" customFormat="1" ht="11.25"/>
    <row r="24005" customFormat="1" ht="11.25"/>
    <row r="24006" customFormat="1" ht="11.25"/>
    <row r="24007" customFormat="1" ht="11.25"/>
    <row r="24008" customFormat="1" ht="11.25"/>
    <row r="24009" customFormat="1" ht="11.25"/>
    <row r="24010" customFormat="1" ht="11.25"/>
    <row r="24011" customFormat="1" ht="11.25"/>
    <row r="24012" customFormat="1" ht="11.25"/>
    <row r="24013" customFormat="1" ht="11.25"/>
    <row r="24014" customFormat="1" ht="11.25"/>
    <row r="24015" customFormat="1" ht="11.25"/>
    <row r="24016" customFormat="1" ht="11.25"/>
    <row r="24017" customFormat="1" ht="11.25"/>
    <row r="24018" customFormat="1" ht="11.25"/>
    <row r="24019" customFormat="1" ht="11.25"/>
    <row r="24020" customFormat="1" ht="11.25"/>
    <row r="24021" customFormat="1" ht="11.25"/>
    <row r="24022" customFormat="1" ht="11.25"/>
    <row r="24023" customFormat="1" ht="11.25"/>
    <row r="24024" customFormat="1" ht="11.25"/>
    <row r="24025" customFormat="1" ht="11.25"/>
    <row r="24026" customFormat="1" ht="11.25"/>
    <row r="24027" customFormat="1" ht="11.25"/>
    <row r="24028" customFormat="1" ht="11.25"/>
    <row r="24029" customFormat="1" ht="11.25"/>
    <row r="24030" customFormat="1" ht="11.25"/>
    <row r="24031" customFormat="1" ht="11.25"/>
    <row r="24032" customFormat="1" ht="11.25"/>
    <row r="24033" customFormat="1" ht="11.25"/>
    <row r="24034" customFormat="1" ht="11.25"/>
    <row r="24035" customFormat="1" ht="11.25"/>
    <row r="24036" customFormat="1" ht="11.25"/>
    <row r="24037" customFormat="1" ht="11.25"/>
    <row r="24038" customFormat="1" ht="11.25"/>
    <row r="24039" customFormat="1" ht="11.25"/>
    <row r="24040" customFormat="1" ht="11.25"/>
    <row r="24041" customFormat="1" ht="11.25"/>
    <row r="24042" customFormat="1" ht="11.25"/>
    <row r="24043" customFormat="1" ht="11.25"/>
    <row r="24044" customFormat="1" ht="11.25"/>
    <row r="24045" customFormat="1" ht="11.25"/>
    <row r="24046" customFormat="1" ht="11.25"/>
    <row r="24047" customFormat="1" ht="11.25"/>
    <row r="24048" customFormat="1" ht="11.25"/>
    <row r="24049" customFormat="1" ht="11.25"/>
    <row r="24050" customFormat="1" ht="11.25"/>
    <row r="24051" customFormat="1" ht="11.25"/>
    <row r="24052" customFormat="1" ht="11.25"/>
    <row r="24053" customFormat="1" ht="11.25"/>
    <row r="24054" customFormat="1" ht="11.25"/>
    <row r="24055" customFormat="1" ht="11.25"/>
    <row r="24056" customFormat="1" ht="11.25"/>
    <row r="24057" customFormat="1" ht="11.25"/>
    <row r="24058" customFormat="1" ht="11.25"/>
    <row r="24059" customFormat="1" ht="11.25"/>
    <row r="24060" customFormat="1" ht="11.25"/>
    <row r="24061" customFormat="1" ht="11.25"/>
    <row r="24062" customFormat="1" ht="11.25"/>
    <row r="24063" customFormat="1" ht="11.25"/>
    <row r="24064" customFormat="1" ht="11.25"/>
    <row r="24065" customFormat="1" ht="11.25"/>
    <row r="24066" customFormat="1" ht="11.25"/>
    <row r="24067" customFormat="1" ht="11.25"/>
    <row r="24068" customFormat="1" ht="11.25"/>
    <row r="24069" customFormat="1" ht="11.25"/>
    <row r="24070" customFormat="1" ht="11.25"/>
    <row r="24071" customFormat="1" ht="11.25"/>
    <row r="24072" customFormat="1" ht="11.25"/>
    <row r="24073" customFormat="1" ht="11.25"/>
    <row r="24074" customFormat="1" ht="11.25"/>
    <row r="24075" customFormat="1" ht="11.25"/>
    <row r="24076" customFormat="1" ht="11.25"/>
    <row r="24077" customFormat="1" ht="11.25"/>
    <row r="24078" customFormat="1" ht="11.25"/>
    <row r="24079" customFormat="1" ht="11.25"/>
    <row r="24080" customFormat="1" ht="11.25"/>
    <row r="24081" customFormat="1" ht="11.25"/>
    <row r="24082" customFormat="1" ht="11.25"/>
    <row r="24083" customFormat="1" ht="11.25"/>
    <row r="24084" customFormat="1" ht="11.25"/>
    <row r="24085" customFormat="1" ht="11.25"/>
    <row r="24086" customFormat="1" ht="11.25"/>
    <row r="24087" customFormat="1" ht="11.25"/>
    <row r="24088" customFormat="1" ht="11.25"/>
    <row r="24089" customFormat="1" ht="11.25"/>
    <row r="24090" customFormat="1" ht="11.25"/>
    <row r="24091" customFormat="1" ht="11.25"/>
    <row r="24092" customFormat="1" ht="11.25"/>
    <row r="24093" customFormat="1" ht="11.25"/>
    <row r="24094" customFormat="1" ht="11.25"/>
    <row r="24095" customFormat="1" ht="11.25"/>
    <row r="24096" customFormat="1" ht="11.25"/>
    <row r="24097" customFormat="1" ht="11.25"/>
    <row r="24098" customFormat="1" ht="11.25"/>
    <row r="24099" customFormat="1" ht="11.25"/>
    <row r="24100" customFormat="1" ht="11.25"/>
    <row r="24101" customFormat="1" ht="11.25"/>
    <row r="24102" customFormat="1" ht="11.25"/>
    <row r="24103" customFormat="1" ht="11.25"/>
    <row r="24104" customFormat="1" ht="11.25"/>
    <row r="24105" customFormat="1" ht="11.25"/>
    <row r="24106" customFormat="1" ht="11.25"/>
    <row r="24107" customFormat="1" ht="11.25"/>
    <row r="24108" customFormat="1" ht="11.25"/>
    <row r="24109" customFormat="1" ht="11.25"/>
    <row r="24110" customFormat="1" ht="11.25"/>
    <row r="24111" customFormat="1" ht="11.25"/>
    <row r="24112" customFormat="1" ht="11.25"/>
    <row r="24113" customFormat="1" ht="11.25"/>
    <row r="24114" customFormat="1" ht="11.25"/>
    <row r="24115" customFormat="1" ht="11.25"/>
    <row r="24116" customFormat="1" ht="11.25"/>
    <row r="24117" customFormat="1" ht="11.25"/>
    <row r="24118" customFormat="1" ht="11.25"/>
    <row r="24119" customFormat="1" ht="11.25"/>
    <row r="24120" customFormat="1" ht="11.25"/>
    <row r="24121" customFormat="1" ht="11.25"/>
    <row r="24122" customFormat="1" ht="11.25"/>
    <row r="24123" customFormat="1" ht="11.25"/>
    <row r="24124" customFormat="1" ht="11.25"/>
    <row r="24125" customFormat="1" ht="11.25"/>
    <row r="24126" customFormat="1" ht="11.25"/>
    <row r="24127" customFormat="1" ht="11.25"/>
    <row r="24128" customFormat="1" ht="11.25"/>
    <row r="24129" customFormat="1" ht="11.25"/>
    <row r="24130" customFormat="1" ht="11.25"/>
    <row r="24131" customFormat="1" ht="11.25"/>
    <row r="24132" customFormat="1" ht="11.25"/>
    <row r="24133" customFormat="1" ht="11.25"/>
    <row r="24134" customFormat="1" ht="11.25"/>
    <row r="24135" customFormat="1" ht="11.25"/>
    <row r="24136" customFormat="1" ht="11.25"/>
    <row r="24137" customFormat="1" ht="11.25"/>
    <row r="24138" customFormat="1" ht="11.25"/>
    <row r="24139" customFormat="1" ht="11.25"/>
    <row r="24140" customFormat="1" ht="11.25"/>
    <row r="24141" customFormat="1" ht="11.25"/>
    <row r="24142" customFormat="1" ht="11.25"/>
    <row r="24143" customFormat="1" ht="11.25"/>
    <row r="24144" customFormat="1" ht="11.25"/>
    <row r="24145" customFormat="1" ht="11.25"/>
    <row r="24146" customFormat="1" ht="11.25"/>
    <row r="24147" customFormat="1" ht="11.25"/>
    <row r="24148" customFormat="1" ht="11.25"/>
    <row r="24149" customFormat="1" ht="11.25"/>
    <row r="24150" customFormat="1" ht="11.25"/>
    <row r="24151" customFormat="1" ht="11.25"/>
    <row r="24152" customFormat="1" ht="11.25"/>
    <row r="24153" customFormat="1" ht="11.25"/>
    <row r="24154" customFormat="1" ht="11.25"/>
    <row r="24155" customFormat="1" ht="11.25"/>
    <row r="24156" customFormat="1" ht="11.25"/>
    <row r="24157" customFormat="1" ht="11.25"/>
    <row r="24158" customFormat="1" ht="11.25"/>
    <row r="24159" customFormat="1" ht="11.25"/>
    <row r="24160" customFormat="1" ht="11.25"/>
    <row r="24161" customFormat="1" ht="11.25"/>
    <row r="24162" customFormat="1" ht="11.25"/>
    <row r="24163" customFormat="1" ht="11.25"/>
    <row r="24164" customFormat="1" ht="11.25"/>
    <row r="24165" customFormat="1" ht="11.25"/>
    <row r="24166" customFormat="1" ht="11.25"/>
    <row r="24167" customFormat="1" ht="11.25"/>
    <row r="24168" customFormat="1" ht="11.25"/>
    <row r="24169" customFormat="1" ht="11.25"/>
    <row r="24170" customFormat="1" ht="11.25"/>
    <row r="24171" customFormat="1" ht="11.25"/>
    <row r="24172" customFormat="1" ht="11.25"/>
    <row r="24173" customFormat="1" ht="11.25"/>
    <row r="24174" customFormat="1" ht="11.25"/>
    <row r="24175" customFormat="1" ht="11.25"/>
    <row r="24176" customFormat="1" ht="11.25"/>
    <row r="24177" customFormat="1" ht="11.25"/>
    <row r="24178" customFormat="1" ht="11.25"/>
    <row r="24179" customFormat="1" ht="11.25"/>
    <row r="24180" customFormat="1" ht="11.25"/>
    <row r="24181" customFormat="1" ht="11.25"/>
    <row r="24182" customFormat="1" ht="11.25"/>
    <row r="24183" customFormat="1" ht="11.25"/>
    <row r="24184" customFormat="1" ht="11.25"/>
    <row r="24185" customFormat="1" ht="11.25"/>
    <row r="24186" customFormat="1" ht="11.25"/>
    <row r="24187" customFormat="1" ht="11.25"/>
    <row r="24188" customFormat="1" ht="11.25"/>
    <row r="24189" customFormat="1" ht="11.25"/>
    <row r="24190" customFormat="1" ht="11.25"/>
    <row r="24191" customFormat="1" ht="11.25"/>
    <row r="24192" customFormat="1" ht="11.25"/>
    <row r="24193" customFormat="1" ht="11.25"/>
    <row r="24194" customFormat="1" ht="11.25"/>
    <row r="24195" customFormat="1" ht="11.25"/>
    <row r="24196" customFormat="1" ht="11.25"/>
    <row r="24197" customFormat="1" ht="11.25"/>
    <row r="24198" customFormat="1" ht="11.25"/>
    <row r="24199" customFormat="1" ht="11.25"/>
    <row r="24200" customFormat="1" ht="11.25"/>
    <row r="24201" customFormat="1" ht="11.25"/>
    <row r="24202" customFormat="1" ht="11.25"/>
    <row r="24203" customFormat="1" ht="11.25"/>
    <row r="24204" customFormat="1" ht="11.25"/>
    <row r="24205" customFormat="1" ht="11.25"/>
    <row r="24206" customFormat="1" ht="11.25"/>
    <row r="24207" customFormat="1" ht="11.25"/>
    <row r="24208" customFormat="1" ht="11.25"/>
    <row r="24209" customFormat="1" ht="11.25"/>
    <row r="24210" customFormat="1" ht="11.25"/>
    <row r="24211" customFormat="1" ht="11.25"/>
    <row r="24212" customFormat="1" ht="11.25"/>
    <row r="24213" customFormat="1" ht="11.25"/>
    <row r="24214" customFormat="1" ht="11.25"/>
    <row r="24215" customFormat="1" ht="11.25"/>
    <row r="24216" customFormat="1" ht="11.25"/>
    <row r="24217" customFormat="1" ht="11.25"/>
    <row r="24218" customFormat="1" ht="11.25"/>
    <row r="24219" customFormat="1" ht="11.25"/>
    <row r="24220" customFormat="1" ht="11.25"/>
    <row r="24221" customFormat="1" ht="11.25"/>
    <row r="24222" customFormat="1" ht="11.25"/>
    <row r="24223" customFormat="1" ht="11.25"/>
    <row r="24224" customFormat="1" ht="11.25"/>
    <row r="24225" customFormat="1" ht="11.25"/>
    <row r="24226" customFormat="1" ht="11.25"/>
    <row r="24227" customFormat="1" ht="11.25"/>
    <row r="24228" customFormat="1" ht="11.25"/>
    <row r="24229" customFormat="1" ht="11.25"/>
    <row r="24230" customFormat="1" ht="11.25"/>
    <row r="24231" customFormat="1" ht="11.25"/>
    <row r="24232" customFormat="1" ht="11.25"/>
    <row r="24233" customFormat="1" ht="11.25"/>
    <row r="24234" customFormat="1" ht="11.25"/>
    <row r="24235" customFormat="1" ht="11.25"/>
    <row r="24236" customFormat="1" ht="11.25"/>
    <row r="24237" customFormat="1" ht="11.25"/>
    <row r="24238" customFormat="1" ht="11.25"/>
    <row r="24239" customFormat="1" ht="11.25"/>
    <row r="24240" customFormat="1" ht="11.25"/>
    <row r="24241" customFormat="1" ht="11.25"/>
    <row r="24242" customFormat="1" ht="11.25"/>
    <row r="24243" customFormat="1" ht="11.25"/>
    <row r="24244" customFormat="1" ht="11.25"/>
    <row r="24245" customFormat="1" ht="11.25"/>
    <row r="24246" customFormat="1" ht="11.25"/>
    <row r="24247" customFormat="1" ht="11.25"/>
    <row r="24248" customFormat="1" ht="11.25"/>
    <row r="24249" customFormat="1" ht="11.25"/>
    <row r="24250" customFormat="1" ht="11.25"/>
    <row r="24251" customFormat="1" ht="11.25"/>
    <row r="24252" customFormat="1" ht="11.25"/>
    <row r="24253" customFormat="1" ht="11.25"/>
    <row r="24254" customFormat="1" ht="11.25"/>
    <row r="24255" customFormat="1" ht="11.25"/>
    <row r="24256" customFormat="1" ht="11.25"/>
    <row r="24257" customFormat="1" ht="11.25"/>
    <row r="24258" customFormat="1" ht="11.25"/>
    <row r="24259" customFormat="1" ht="11.25"/>
    <row r="24260" customFormat="1" ht="11.25"/>
    <row r="24261" customFormat="1" ht="11.25"/>
    <row r="24262" customFormat="1" ht="11.25"/>
    <row r="24263" customFormat="1" ht="11.25"/>
    <row r="24264" customFormat="1" ht="11.25"/>
    <row r="24265" customFormat="1" ht="11.25"/>
    <row r="24266" customFormat="1" ht="11.25"/>
    <row r="24267" customFormat="1" ht="11.25"/>
    <row r="24268" customFormat="1" ht="11.25"/>
    <row r="24269" customFormat="1" ht="11.25"/>
    <row r="24270" customFormat="1" ht="11.25"/>
    <row r="24271" customFormat="1" ht="11.25"/>
    <row r="24272" customFormat="1" ht="11.25"/>
    <row r="24273" customFormat="1" ht="11.25"/>
    <row r="24274" customFormat="1" ht="11.25"/>
    <row r="24275" customFormat="1" ht="11.25"/>
    <row r="24276" customFormat="1" ht="11.25"/>
    <row r="24277" customFormat="1" ht="11.25"/>
    <row r="24278" customFormat="1" ht="11.25"/>
    <row r="24279" customFormat="1" ht="11.25"/>
    <row r="24280" customFormat="1" ht="11.25"/>
    <row r="24281" customFormat="1" ht="11.25"/>
    <row r="24282" customFormat="1" ht="11.25"/>
    <row r="24283" customFormat="1" ht="11.25"/>
    <row r="24284" customFormat="1" ht="11.25"/>
    <row r="24285" customFormat="1" ht="11.25"/>
    <row r="24286" customFormat="1" ht="11.25"/>
    <row r="24287" customFormat="1" ht="11.25"/>
    <row r="24288" customFormat="1" ht="11.25"/>
    <row r="24289" customFormat="1" ht="11.25"/>
    <row r="24290" customFormat="1" ht="11.25"/>
    <row r="24291" customFormat="1" ht="11.25"/>
    <row r="24292" customFormat="1" ht="11.25"/>
    <row r="24293" customFormat="1" ht="11.25"/>
    <row r="24294" customFormat="1" ht="11.25"/>
    <row r="24295" customFormat="1" ht="11.25"/>
    <row r="24296" customFormat="1" ht="11.25"/>
    <row r="24297" customFormat="1" ht="11.25"/>
    <row r="24298" customFormat="1" ht="11.25"/>
    <row r="24299" customFormat="1" ht="11.25"/>
    <row r="24300" customFormat="1" ht="11.25"/>
    <row r="24301" customFormat="1" ht="11.25"/>
    <row r="24302" customFormat="1" ht="11.25"/>
    <row r="24303" customFormat="1" ht="11.25"/>
    <row r="24304" customFormat="1" ht="11.25"/>
    <row r="24305" customFormat="1" ht="11.25"/>
    <row r="24306" customFormat="1" ht="11.25"/>
    <row r="24307" customFormat="1" ht="11.25"/>
    <row r="24308" customFormat="1" ht="11.25"/>
    <row r="24309" customFormat="1" ht="11.25"/>
    <row r="24310" customFormat="1" ht="11.25"/>
    <row r="24311" customFormat="1" ht="11.25"/>
    <row r="24312" customFormat="1" ht="11.25"/>
    <row r="24313" customFormat="1" ht="11.25"/>
    <row r="24314" customFormat="1" ht="11.25"/>
    <row r="24315" customFormat="1" ht="11.25"/>
    <row r="24316" customFormat="1" ht="11.25"/>
    <row r="24317" customFormat="1" ht="11.25"/>
    <row r="24318" customFormat="1" ht="11.25"/>
    <row r="24319" customFormat="1" ht="11.25"/>
    <row r="24320" customFormat="1" ht="11.25"/>
    <row r="24321" customFormat="1" ht="11.25"/>
    <row r="24322" customFormat="1" ht="11.25"/>
    <row r="24323" customFormat="1" ht="11.25"/>
    <row r="24324" customFormat="1" ht="11.25"/>
    <row r="24325" customFormat="1" ht="11.25"/>
    <row r="24326" customFormat="1" ht="11.25"/>
    <row r="24327" customFormat="1" ht="11.25"/>
    <row r="24328" customFormat="1" ht="11.25"/>
    <row r="24329" customFormat="1" ht="11.25"/>
    <row r="24330" customFormat="1" ht="11.25"/>
    <row r="24331" customFormat="1" ht="11.25"/>
    <row r="24332" customFormat="1" ht="11.25"/>
    <row r="24333" customFormat="1" ht="11.25"/>
    <row r="24334" customFormat="1" ht="11.25"/>
    <row r="24335" customFormat="1" ht="11.25"/>
    <row r="24336" customFormat="1" ht="11.25"/>
    <row r="24337" customFormat="1" ht="11.25"/>
    <row r="24338" customFormat="1" ht="11.25"/>
    <row r="24339" customFormat="1" ht="11.25"/>
    <row r="24340" customFormat="1" ht="11.25"/>
    <row r="24341" customFormat="1" ht="11.25"/>
    <row r="24342" customFormat="1" ht="11.25"/>
    <row r="24343" customFormat="1" ht="11.25"/>
    <row r="24344" customFormat="1" ht="11.25"/>
    <row r="24345" customFormat="1" ht="11.25"/>
    <row r="24346" customFormat="1" ht="11.25"/>
    <row r="24347" customFormat="1" ht="11.25"/>
    <row r="24348" customFormat="1" ht="11.25"/>
    <row r="24349" customFormat="1" ht="11.25"/>
    <row r="24350" customFormat="1" ht="11.25"/>
    <row r="24351" customFormat="1" ht="11.25"/>
    <row r="24352" customFormat="1" ht="11.25"/>
    <row r="24353" customFormat="1" ht="11.25"/>
    <row r="24354" customFormat="1" ht="11.25"/>
    <row r="24355" customFormat="1" ht="11.25"/>
    <row r="24356" customFormat="1" ht="11.25"/>
    <row r="24357" customFormat="1" ht="11.25"/>
    <row r="24358" customFormat="1" ht="11.25"/>
    <row r="24359" customFormat="1" ht="11.25"/>
    <row r="24360" customFormat="1" ht="11.25"/>
    <row r="24361" customFormat="1" ht="11.25"/>
    <row r="24362" customFormat="1" ht="11.25"/>
    <row r="24363" customFormat="1" ht="11.25"/>
    <row r="24364" customFormat="1" ht="11.25"/>
    <row r="24365" customFormat="1" ht="11.25"/>
    <row r="24366" customFormat="1" ht="11.25"/>
    <row r="24367" customFormat="1" ht="11.25"/>
    <row r="24368" customFormat="1" ht="11.25"/>
    <row r="24369" customFormat="1" ht="11.25"/>
    <row r="24370" customFormat="1" ht="11.25"/>
    <row r="24371" customFormat="1" ht="11.25"/>
    <row r="24372" customFormat="1" ht="11.25"/>
    <row r="24373" customFormat="1" ht="11.25"/>
    <row r="24374" customFormat="1" ht="11.25"/>
    <row r="24375" customFormat="1" ht="11.25"/>
    <row r="24376" customFormat="1" ht="11.25"/>
    <row r="24377" customFormat="1" ht="11.25"/>
    <row r="24378" customFormat="1" ht="11.25"/>
    <row r="24379" customFormat="1" ht="11.25"/>
    <row r="24380" customFormat="1" ht="11.25"/>
    <row r="24381" customFormat="1" ht="11.25"/>
    <row r="24382" customFormat="1" ht="11.25"/>
    <row r="24383" customFormat="1" ht="11.25"/>
    <row r="24384" customFormat="1" ht="11.25"/>
    <row r="24385" customFormat="1" ht="11.25"/>
    <row r="24386" customFormat="1" ht="11.25"/>
    <row r="24387" customFormat="1" ht="11.25"/>
    <row r="24388" customFormat="1" ht="11.25"/>
    <row r="24389" customFormat="1" ht="11.25"/>
    <row r="24390" customFormat="1" ht="11.25"/>
    <row r="24391" customFormat="1" ht="11.25"/>
    <row r="24392" customFormat="1" ht="11.25"/>
    <row r="24393" customFormat="1" ht="11.25"/>
    <row r="24394" customFormat="1" ht="11.25"/>
    <row r="24395" customFormat="1" ht="11.25"/>
    <row r="24396" customFormat="1" ht="11.25"/>
    <row r="24397" customFormat="1" ht="11.25"/>
    <row r="24398" customFormat="1" ht="11.25"/>
    <row r="24399" customFormat="1" ht="11.25"/>
    <row r="24400" customFormat="1" ht="11.25"/>
    <row r="24401" customFormat="1" ht="11.25"/>
    <row r="24402" customFormat="1" ht="11.25"/>
    <row r="24403" customFormat="1" ht="11.25"/>
    <row r="24404" customFormat="1" ht="11.25"/>
    <row r="24405" customFormat="1" ht="11.25"/>
    <row r="24406" customFormat="1" ht="11.25"/>
    <row r="24407" customFormat="1" ht="11.25"/>
    <row r="24408" customFormat="1" ht="11.25"/>
    <row r="24409" customFormat="1" ht="11.25"/>
    <row r="24410" customFormat="1" ht="11.25"/>
    <row r="24411" customFormat="1" ht="11.25"/>
    <row r="24412" customFormat="1" ht="11.25"/>
    <row r="24413" customFormat="1" ht="11.25"/>
    <row r="24414" customFormat="1" ht="11.25"/>
    <row r="24415" customFormat="1" ht="11.25"/>
    <row r="24416" customFormat="1" ht="11.25"/>
    <row r="24417" customFormat="1" ht="11.25"/>
    <row r="24418" customFormat="1" ht="11.25"/>
    <row r="24419" customFormat="1" ht="11.25"/>
    <row r="24420" customFormat="1" ht="11.25"/>
    <row r="24421" customFormat="1" ht="11.25"/>
    <row r="24422" customFormat="1" ht="11.25"/>
    <row r="24423" customFormat="1" ht="11.25"/>
    <row r="24424" customFormat="1" ht="11.25"/>
    <row r="24425" customFormat="1" ht="11.25"/>
    <row r="24426" customFormat="1" ht="11.25"/>
    <row r="24427" customFormat="1" ht="11.25"/>
    <row r="24428" customFormat="1" ht="11.25"/>
    <row r="24429" customFormat="1" ht="11.25"/>
    <row r="24430" customFormat="1" ht="11.25"/>
    <row r="24431" customFormat="1" ht="11.25"/>
    <row r="24432" customFormat="1" ht="11.25"/>
    <row r="24433" customFormat="1" ht="11.25"/>
    <row r="24434" customFormat="1" ht="11.25"/>
    <row r="24435" customFormat="1" ht="11.25"/>
    <row r="24436" customFormat="1" ht="11.25"/>
    <row r="24437" customFormat="1" ht="11.25"/>
    <row r="24438" customFormat="1" ht="11.25"/>
    <row r="24439" customFormat="1" ht="11.25"/>
    <row r="24440" customFormat="1" ht="11.25"/>
    <row r="24441" customFormat="1" ht="11.25"/>
    <row r="24442" customFormat="1" ht="11.25"/>
    <row r="24443" customFormat="1" ht="11.25"/>
    <row r="24444" customFormat="1" ht="11.25"/>
    <row r="24445" customFormat="1" ht="11.25"/>
    <row r="24446" customFormat="1" ht="11.25"/>
    <row r="24447" customFormat="1" ht="11.25"/>
    <row r="24448" customFormat="1" ht="11.25"/>
    <row r="24449" customFormat="1" ht="11.25"/>
    <row r="24450" customFormat="1" ht="11.25"/>
    <row r="24451" customFormat="1" ht="11.25"/>
    <row r="24452" customFormat="1" ht="11.25"/>
    <row r="24453" customFormat="1" ht="11.25"/>
    <row r="24454" customFormat="1" ht="11.25"/>
    <row r="24455" customFormat="1" ht="11.25"/>
    <row r="24456" customFormat="1" ht="11.25"/>
    <row r="24457" customFormat="1" ht="11.25"/>
    <row r="24458" customFormat="1" ht="11.25"/>
    <row r="24459" customFormat="1" ht="11.25"/>
    <row r="24460" customFormat="1" ht="11.25"/>
    <row r="24461" customFormat="1" ht="11.25"/>
    <row r="24462" customFormat="1" ht="11.25"/>
    <row r="24463" customFormat="1" ht="11.25"/>
    <row r="24464" customFormat="1" ht="11.25"/>
    <row r="24465" customFormat="1" ht="11.25"/>
    <row r="24466" customFormat="1" ht="11.25"/>
    <row r="24467" customFormat="1" ht="11.25"/>
    <row r="24468" customFormat="1" ht="11.25"/>
    <row r="24469" customFormat="1" ht="11.25"/>
    <row r="24470" customFormat="1" ht="11.25"/>
    <row r="24471" customFormat="1" ht="11.25"/>
    <row r="24472" customFormat="1" ht="11.25"/>
    <row r="24473" customFormat="1" ht="11.25"/>
    <row r="24474" customFormat="1" ht="11.25"/>
    <row r="24475" customFormat="1" ht="11.25"/>
    <row r="24476" customFormat="1" ht="11.25"/>
    <row r="24477" customFormat="1" ht="11.25"/>
    <row r="24478" customFormat="1" ht="11.25"/>
    <row r="24479" customFormat="1" ht="11.25"/>
    <row r="24480" customFormat="1" ht="11.25"/>
    <row r="24481" customFormat="1" ht="11.25"/>
    <row r="24482" customFormat="1" ht="11.25"/>
    <row r="24483" customFormat="1" ht="11.25"/>
    <row r="24484" customFormat="1" ht="11.25"/>
    <row r="24485" customFormat="1" ht="11.25"/>
    <row r="24486" customFormat="1" ht="11.25"/>
    <row r="24487" customFormat="1" ht="11.25"/>
    <row r="24488" customFormat="1" ht="11.25"/>
    <row r="24489" customFormat="1" ht="11.25"/>
    <row r="24490" customFormat="1" ht="11.25"/>
    <row r="24491" customFormat="1" ht="11.25"/>
    <row r="24492" customFormat="1" ht="11.25"/>
    <row r="24493" customFormat="1" ht="11.25"/>
    <row r="24494" customFormat="1" ht="11.25"/>
    <row r="24495" customFormat="1" ht="11.25"/>
    <row r="24496" customFormat="1" ht="11.25"/>
    <row r="24497" customFormat="1" ht="11.25"/>
    <row r="24498" customFormat="1" ht="11.25"/>
    <row r="24499" customFormat="1" ht="11.25"/>
    <row r="24500" customFormat="1" ht="11.25"/>
    <row r="24501" customFormat="1" ht="11.25"/>
    <row r="24502" customFormat="1" ht="11.25"/>
    <row r="24503" customFormat="1" ht="11.25"/>
    <row r="24504" customFormat="1" ht="11.25"/>
    <row r="24505" customFormat="1" ht="11.25"/>
    <row r="24506" customFormat="1" ht="11.25"/>
    <row r="24507" customFormat="1" ht="11.25"/>
    <row r="24508" customFormat="1" ht="11.25"/>
    <row r="24509" customFormat="1" ht="11.25"/>
    <row r="24510" customFormat="1" ht="11.25"/>
    <row r="24511" customFormat="1" ht="11.25"/>
    <row r="24512" customFormat="1" ht="11.25"/>
    <row r="24513" customFormat="1" ht="11.25"/>
    <row r="24514" customFormat="1" ht="11.25"/>
    <row r="24515" customFormat="1" ht="11.25"/>
    <row r="24516" customFormat="1" ht="11.25"/>
    <row r="24517" customFormat="1" ht="11.25"/>
    <row r="24518" customFormat="1" ht="11.25"/>
    <row r="24519" customFormat="1" ht="11.25"/>
    <row r="24520" customFormat="1" ht="11.25"/>
    <row r="24521" customFormat="1" ht="11.25"/>
    <row r="24522" customFormat="1" ht="11.25"/>
    <row r="24523" customFormat="1" ht="11.25"/>
    <row r="24524" customFormat="1" ht="11.25"/>
    <row r="24525" customFormat="1" ht="11.25"/>
    <row r="24526" customFormat="1" ht="11.25"/>
    <row r="24527" customFormat="1" ht="11.25"/>
    <row r="24528" customFormat="1" ht="11.25"/>
    <row r="24529" customFormat="1" ht="11.25"/>
    <row r="24530" customFormat="1" ht="11.25"/>
    <row r="24531" customFormat="1" ht="11.25"/>
    <row r="24532" customFormat="1" ht="11.25"/>
    <row r="24533" customFormat="1" ht="11.25"/>
    <row r="24534" customFormat="1" ht="11.25"/>
    <row r="24535" customFormat="1" ht="11.25"/>
    <row r="24536" customFormat="1" ht="11.25"/>
    <row r="24537" customFormat="1" ht="11.25"/>
    <row r="24538" customFormat="1" ht="11.25"/>
    <row r="24539" customFormat="1" ht="11.25"/>
    <row r="24540" customFormat="1" ht="11.25"/>
    <row r="24541" customFormat="1" ht="11.25"/>
    <row r="24542" customFormat="1" ht="11.25"/>
    <row r="24543" customFormat="1" ht="11.25"/>
    <row r="24544" customFormat="1" ht="11.25"/>
    <row r="24545" customFormat="1" ht="11.25"/>
    <row r="24546" customFormat="1" ht="11.25"/>
    <row r="24547" customFormat="1" ht="11.25"/>
    <row r="24548" customFormat="1" ht="11.25"/>
    <row r="24549" customFormat="1" ht="11.25"/>
    <row r="24550" customFormat="1" ht="11.25"/>
    <row r="24551" customFormat="1" ht="11.25"/>
    <row r="24552" customFormat="1" ht="11.25"/>
    <row r="24553" customFormat="1" ht="11.25"/>
    <row r="24554" customFormat="1" ht="11.25"/>
    <row r="24555" customFormat="1" ht="11.25"/>
    <row r="24556" customFormat="1" ht="11.25"/>
    <row r="24557" customFormat="1" ht="11.25"/>
    <row r="24558" customFormat="1" ht="11.25"/>
    <row r="24559" customFormat="1" ht="11.25"/>
    <row r="24560" customFormat="1" ht="11.25"/>
    <row r="24561" customFormat="1" ht="11.25"/>
    <row r="24562" customFormat="1" ht="11.25"/>
    <row r="24563" customFormat="1" ht="11.25"/>
    <row r="24564" customFormat="1" ht="11.25"/>
    <row r="24565" customFormat="1" ht="11.25"/>
    <row r="24566" customFormat="1" ht="11.25"/>
    <row r="24567" customFormat="1" ht="11.25"/>
    <row r="24568" customFormat="1" ht="11.25"/>
    <row r="24569" customFormat="1" ht="11.25"/>
    <row r="24570" customFormat="1" ht="11.25"/>
    <row r="24571" customFormat="1" ht="11.25"/>
    <row r="24572" customFormat="1" ht="11.25"/>
    <row r="24573" customFormat="1" ht="11.25"/>
    <row r="24574" customFormat="1" ht="11.25"/>
    <row r="24575" customFormat="1" ht="11.25"/>
    <row r="24576" customFormat="1" ht="11.25"/>
    <row r="24577" customFormat="1" ht="11.25"/>
    <row r="24578" customFormat="1" ht="11.25"/>
    <row r="24579" customFormat="1" ht="11.25"/>
    <row r="24580" customFormat="1" ht="11.25"/>
    <row r="24581" customFormat="1" ht="11.25"/>
    <row r="24582" customFormat="1" ht="11.25"/>
    <row r="24583" customFormat="1" ht="11.25"/>
    <row r="24584" customFormat="1" ht="11.25"/>
    <row r="24585" customFormat="1" ht="11.25"/>
    <row r="24586" customFormat="1" ht="11.25"/>
    <row r="24587" customFormat="1" ht="11.25"/>
    <row r="24588" customFormat="1" ht="11.25"/>
    <row r="24589" customFormat="1" ht="11.25"/>
    <row r="24590" customFormat="1" ht="11.25"/>
    <row r="24591" customFormat="1" ht="11.25"/>
    <row r="24592" customFormat="1" ht="11.25"/>
    <row r="24593" customFormat="1" ht="11.25"/>
    <row r="24594" customFormat="1" ht="11.25"/>
    <row r="24595" customFormat="1" ht="11.25"/>
    <row r="24596" customFormat="1" ht="11.25"/>
    <row r="24597" customFormat="1" ht="11.25"/>
    <row r="24598" customFormat="1" ht="11.25"/>
    <row r="24599" customFormat="1" ht="11.25"/>
    <row r="24600" customFormat="1" ht="11.25"/>
    <row r="24601" customFormat="1" ht="11.25"/>
    <row r="24602" customFormat="1" ht="11.25"/>
    <row r="24603" customFormat="1" ht="11.25"/>
    <row r="24604" customFormat="1" ht="11.25"/>
    <row r="24605" customFormat="1" ht="11.25"/>
    <row r="24606" customFormat="1" ht="11.25"/>
    <row r="24607" customFormat="1" ht="11.25"/>
    <row r="24608" customFormat="1" ht="11.25"/>
    <row r="24609" customFormat="1" ht="11.25"/>
    <row r="24610" customFormat="1" ht="11.25"/>
    <row r="24611" customFormat="1" ht="11.25"/>
    <row r="24612" customFormat="1" ht="11.25"/>
    <row r="24613" customFormat="1" ht="11.25"/>
    <row r="24614" customFormat="1" ht="11.25"/>
    <row r="24615" customFormat="1" ht="11.25"/>
    <row r="24616" customFormat="1" ht="11.25"/>
    <row r="24617" customFormat="1" ht="11.25"/>
    <row r="24618" customFormat="1" ht="11.25"/>
    <row r="24619" customFormat="1" ht="11.25"/>
    <row r="24620" customFormat="1" ht="11.25"/>
    <row r="24621" customFormat="1" ht="11.25"/>
    <row r="24622" customFormat="1" ht="11.25"/>
    <row r="24623" customFormat="1" ht="11.25"/>
    <row r="24624" customFormat="1" ht="11.25"/>
    <row r="24625" customFormat="1" ht="11.25"/>
    <row r="24626" customFormat="1" ht="11.25"/>
    <row r="24627" customFormat="1" ht="11.25"/>
    <row r="24628" customFormat="1" ht="11.25"/>
    <row r="24629" customFormat="1" ht="11.25"/>
    <row r="24630" customFormat="1" ht="11.25"/>
    <row r="24631" customFormat="1" ht="11.25"/>
    <row r="24632" customFormat="1" ht="11.25"/>
    <row r="24633" customFormat="1" ht="11.25"/>
    <row r="24634" customFormat="1" ht="11.25"/>
    <row r="24635" customFormat="1" ht="11.25"/>
    <row r="24636" customFormat="1" ht="11.25"/>
    <row r="24637" customFormat="1" ht="11.25"/>
    <row r="24638" customFormat="1" ht="11.25"/>
    <row r="24639" customFormat="1" ht="11.25"/>
    <row r="24640" customFormat="1" ht="11.25"/>
    <row r="24641" customFormat="1" ht="11.25"/>
    <row r="24642" customFormat="1" ht="11.25"/>
    <row r="24643" customFormat="1" ht="11.25"/>
    <row r="24644" customFormat="1" ht="11.25"/>
    <row r="24645" customFormat="1" ht="11.25"/>
    <row r="24646" customFormat="1" ht="11.25"/>
    <row r="24647" customFormat="1" ht="11.25"/>
    <row r="24648" customFormat="1" ht="11.25"/>
    <row r="24649" customFormat="1" ht="11.25"/>
    <row r="24650" customFormat="1" ht="11.25"/>
    <row r="24651" customFormat="1" ht="11.25"/>
    <row r="24652" customFormat="1" ht="11.25"/>
    <row r="24653" customFormat="1" ht="11.25"/>
    <row r="24654" customFormat="1" ht="11.25"/>
    <row r="24655" customFormat="1" ht="11.25"/>
    <row r="24656" customFormat="1" ht="11.25"/>
    <row r="24657" customFormat="1" ht="11.25"/>
    <row r="24658" customFormat="1" ht="11.25"/>
    <row r="24659" customFormat="1" ht="11.25"/>
    <row r="24660" customFormat="1" ht="11.25"/>
    <row r="24661" customFormat="1" ht="11.25"/>
    <row r="24662" customFormat="1" ht="11.25"/>
    <row r="24663" customFormat="1" ht="11.25"/>
    <row r="24664" customFormat="1" ht="11.25"/>
    <row r="24665" customFormat="1" ht="11.25"/>
    <row r="24666" customFormat="1" ht="11.25"/>
    <row r="24667" customFormat="1" ht="11.25"/>
    <row r="24668" customFormat="1" ht="11.25"/>
    <row r="24669" customFormat="1" ht="11.25"/>
    <row r="24670" customFormat="1" ht="11.25"/>
    <row r="24671" customFormat="1" ht="11.25"/>
    <row r="24672" customFormat="1" ht="11.25"/>
    <row r="24673" customFormat="1" ht="11.25"/>
    <row r="24674" customFormat="1" ht="11.25"/>
    <row r="24675" customFormat="1" ht="11.25"/>
    <row r="24676" customFormat="1" ht="11.25"/>
    <row r="24677" customFormat="1" ht="11.25"/>
    <row r="24678" customFormat="1" ht="11.25"/>
    <row r="24679" customFormat="1" ht="11.25"/>
    <row r="24680" customFormat="1" ht="11.25"/>
    <row r="24681" customFormat="1" ht="11.25"/>
    <row r="24682" customFormat="1" ht="11.25"/>
    <row r="24683" customFormat="1" ht="11.25"/>
    <row r="24684" customFormat="1" ht="11.25"/>
    <row r="24685" customFormat="1" ht="11.25"/>
    <row r="24686" customFormat="1" ht="11.25"/>
    <row r="24687" customFormat="1" ht="11.25"/>
    <row r="24688" customFormat="1" ht="11.25"/>
    <row r="24689" customFormat="1" ht="11.25"/>
    <row r="24690" customFormat="1" ht="11.25"/>
    <row r="24691" customFormat="1" ht="11.25"/>
    <row r="24692" customFormat="1" ht="11.25"/>
    <row r="24693" customFormat="1" ht="11.25"/>
    <row r="24694" customFormat="1" ht="11.25"/>
    <row r="24695" customFormat="1" ht="11.25"/>
    <row r="24696" customFormat="1" ht="11.25"/>
    <row r="24697" customFormat="1" ht="11.25"/>
    <row r="24698" customFormat="1" ht="11.25"/>
    <row r="24699" customFormat="1" ht="11.25"/>
    <row r="24700" customFormat="1" ht="11.25"/>
    <row r="24701" customFormat="1" ht="11.25"/>
    <row r="24702" customFormat="1" ht="11.25"/>
    <row r="24703" customFormat="1" ht="11.25"/>
    <row r="24704" customFormat="1" ht="11.25"/>
    <row r="24705" customFormat="1" ht="11.25"/>
    <row r="24706" customFormat="1" ht="11.25"/>
    <row r="24707" customFormat="1" ht="11.25"/>
    <row r="24708" customFormat="1" ht="11.25"/>
    <row r="24709" customFormat="1" ht="11.25"/>
    <row r="24710" customFormat="1" ht="11.25"/>
    <row r="24711" customFormat="1" ht="11.25"/>
    <row r="24712" customFormat="1" ht="11.25"/>
    <row r="24713" customFormat="1" ht="11.25"/>
    <row r="24714" customFormat="1" ht="11.25"/>
    <row r="24715" customFormat="1" ht="11.25"/>
    <row r="24716" customFormat="1" ht="11.25"/>
    <row r="24717" customFormat="1" ht="11.25"/>
    <row r="24718" customFormat="1" ht="11.25"/>
    <row r="24719" customFormat="1" ht="11.25"/>
    <row r="24720" customFormat="1" ht="11.25"/>
    <row r="24721" customFormat="1" ht="11.25"/>
    <row r="24722" customFormat="1" ht="11.25"/>
    <row r="24723" customFormat="1" ht="11.25"/>
    <row r="24724" customFormat="1" ht="11.25"/>
    <row r="24725" customFormat="1" ht="11.25"/>
    <row r="24726" customFormat="1" ht="11.25"/>
    <row r="24727" customFormat="1" ht="11.25"/>
    <row r="24728" customFormat="1" ht="11.25"/>
    <row r="24729" customFormat="1" ht="11.25"/>
    <row r="24730" customFormat="1" ht="11.25"/>
    <row r="24731" customFormat="1" ht="11.25"/>
    <row r="24732" customFormat="1" ht="11.25"/>
    <row r="24733" customFormat="1" ht="11.25"/>
    <row r="24734" customFormat="1" ht="11.25"/>
    <row r="24735" customFormat="1" ht="11.25"/>
    <row r="24736" customFormat="1" ht="11.25"/>
    <row r="24737" customFormat="1" ht="11.25"/>
    <row r="24738" customFormat="1" ht="11.25"/>
    <row r="24739" customFormat="1" ht="11.25"/>
    <row r="24740" customFormat="1" ht="11.25"/>
    <row r="24741" customFormat="1" ht="11.25"/>
    <row r="24742" customFormat="1" ht="11.25"/>
    <row r="24743" customFormat="1" ht="11.25"/>
    <row r="24744" customFormat="1" ht="11.25"/>
    <row r="24745" customFormat="1" ht="11.25"/>
    <row r="24746" customFormat="1" ht="11.25"/>
    <row r="24747" customFormat="1" ht="11.25"/>
    <row r="24748" customFormat="1" ht="11.25"/>
    <row r="24749" customFormat="1" ht="11.25"/>
    <row r="24750" customFormat="1" ht="11.25"/>
    <row r="24751" customFormat="1" ht="11.25"/>
    <row r="24752" customFormat="1" ht="11.25"/>
    <row r="24753" customFormat="1" ht="11.25"/>
    <row r="24754" customFormat="1" ht="11.25"/>
    <row r="24755" customFormat="1" ht="11.25"/>
    <row r="24756" customFormat="1" ht="11.25"/>
    <row r="24757" customFormat="1" ht="11.25"/>
    <row r="24758" customFormat="1" ht="11.25"/>
    <row r="24759" customFormat="1" ht="11.25"/>
    <row r="24760" customFormat="1" ht="11.25"/>
    <row r="24761" customFormat="1" ht="11.25"/>
    <row r="24762" customFormat="1" ht="11.25"/>
    <row r="24763" customFormat="1" ht="11.25"/>
    <row r="24764" customFormat="1" ht="11.25"/>
    <row r="24765" customFormat="1" ht="11.25"/>
    <row r="24766" customFormat="1" ht="11.25"/>
    <row r="24767" customFormat="1" ht="11.25"/>
    <row r="24768" customFormat="1" ht="11.25"/>
    <row r="24769" customFormat="1" ht="11.25"/>
    <row r="24770" customFormat="1" ht="11.25"/>
    <row r="24771" customFormat="1" ht="11.25"/>
    <row r="24772" customFormat="1" ht="11.25"/>
    <row r="24773" customFormat="1" ht="11.25"/>
    <row r="24774" customFormat="1" ht="11.25"/>
    <row r="24775" customFormat="1" ht="11.25"/>
    <row r="24776" customFormat="1" ht="11.25"/>
    <row r="24777" customFormat="1" ht="11.25"/>
    <row r="24778" customFormat="1" ht="11.25"/>
    <row r="24779" customFormat="1" ht="11.25"/>
    <row r="24780" customFormat="1" ht="11.25"/>
    <row r="24781" customFormat="1" ht="11.25"/>
    <row r="24782" customFormat="1" ht="11.25"/>
    <row r="24783" customFormat="1" ht="11.25"/>
    <row r="24784" customFormat="1" ht="11.25"/>
    <row r="24785" customFormat="1" ht="11.25"/>
    <row r="24786" customFormat="1" ht="11.25"/>
    <row r="24787" customFormat="1" ht="11.25"/>
    <row r="24788" customFormat="1" ht="11.25"/>
    <row r="24789" customFormat="1" ht="11.25"/>
    <row r="24790" customFormat="1" ht="11.25"/>
    <row r="24791" customFormat="1" ht="11.25"/>
    <row r="24792" customFormat="1" ht="11.25"/>
    <row r="24793" customFormat="1" ht="11.25"/>
    <row r="24794" customFormat="1" ht="11.25"/>
    <row r="24795" customFormat="1" ht="11.25"/>
    <row r="24796" customFormat="1" ht="11.25"/>
    <row r="24797" customFormat="1" ht="11.25"/>
    <row r="24798" customFormat="1" ht="11.25"/>
    <row r="24799" customFormat="1" ht="11.25"/>
    <row r="24800" customFormat="1" ht="11.25"/>
    <row r="24801" customFormat="1" ht="11.25"/>
    <row r="24802" customFormat="1" ht="11.25"/>
    <row r="24803" customFormat="1" ht="11.25"/>
    <row r="24804" customFormat="1" ht="11.25"/>
    <row r="24805" customFormat="1" ht="11.25"/>
    <row r="24806" customFormat="1" ht="11.25"/>
    <row r="24807" customFormat="1" ht="11.25"/>
    <row r="24808" customFormat="1" ht="11.25"/>
    <row r="24809" customFormat="1" ht="11.25"/>
    <row r="24810" customFormat="1" ht="11.25"/>
    <row r="24811" customFormat="1" ht="11.25"/>
    <row r="24812" customFormat="1" ht="11.25"/>
    <row r="24813" customFormat="1" ht="11.25"/>
    <row r="24814" customFormat="1" ht="11.25"/>
    <row r="24815" customFormat="1" ht="11.25"/>
    <row r="24816" customFormat="1" ht="11.25"/>
    <row r="24817" customFormat="1" ht="11.25"/>
    <row r="24818" customFormat="1" ht="11.25"/>
    <row r="24819" customFormat="1" ht="11.25"/>
    <row r="24820" customFormat="1" ht="11.25"/>
    <row r="24821" customFormat="1" ht="11.25"/>
    <row r="24822" customFormat="1" ht="11.25"/>
    <row r="24823" customFormat="1" ht="11.25"/>
    <row r="24824" customFormat="1" ht="11.25"/>
    <row r="24825" customFormat="1" ht="11.25"/>
    <row r="24826" customFormat="1" ht="11.25"/>
    <row r="24827" customFormat="1" ht="11.25"/>
    <row r="24828" customFormat="1" ht="11.25"/>
    <row r="24829" customFormat="1" ht="11.25"/>
    <row r="24830" customFormat="1" ht="11.25"/>
    <row r="24831" customFormat="1" ht="11.25"/>
    <row r="24832" customFormat="1" ht="11.25"/>
    <row r="24833" customFormat="1" ht="11.25"/>
    <row r="24834" customFormat="1" ht="11.25"/>
    <row r="24835" customFormat="1" ht="11.25"/>
    <row r="24836" customFormat="1" ht="11.25"/>
    <row r="24837" customFormat="1" ht="11.25"/>
    <row r="24838" customFormat="1" ht="11.25"/>
    <row r="24839" customFormat="1" ht="11.25"/>
    <row r="24840" customFormat="1" ht="11.25"/>
    <row r="24841" customFormat="1" ht="11.25"/>
    <row r="24842" customFormat="1" ht="11.25"/>
    <row r="24843" customFormat="1" ht="11.25"/>
    <row r="24844" customFormat="1" ht="11.25"/>
    <row r="24845" customFormat="1" ht="11.25"/>
    <row r="24846" customFormat="1" ht="11.25"/>
    <row r="24847" customFormat="1" ht="11.25"/>
    <row r="24848" customFormat="1" ht="11.25"/>
    <row r="24849" customFormat="1" ht="11.25"/>
    <row r="24850" customFormat="1" ht="11.25"/>
    <row r="24851" customFormat="1" ht="11.25"/>
    <row r="24852" customFormat="1" ht="11.25"/>
    <row r="24853" customFormat="1" ht="11.25"/>
    <row r="24854" customFormat="1" ht="11.25"/>
    <row r="24855" customFormat="1" ht="11.25"/>
    <row r="24856" customFormat="1" ht="11.25"/>
    <row r="24857" customFormat="1" ht="11.25"/>
    <row r="24858" customFormat="1" ht="11.25"/>
    <row r="24859" customFormat="1" ht="11.25"/>
    <row r="24860" customFormat="1" ht="11.25"/>
    <row r="24861" customFormat="1" ht="11.25"/>
    <row r="24862" customFormat="1" ht="11.25"/>
    <row r="24863" customFormat="1" ht="11.25"/>
    <row r="24864" customFormat="1" ht="11.25"/>
    <row r="24865" customFormat="1" ht="11.25"/>
    <row r="24866" customFormat="1" ht="11.25"/>
    <row r="24867" customFormat="1" ht="11.25"/>
    <row r="24868" customFormat="1" ht="11.25"/>
    <row r="24869" customFormat="1" ht="11.25"/>
    <row r="24870" customFormat="1" ht="11.25"/>
    <row r="24871" customFormat="1" ht="11.25"/>
    <row r="24872" customFormat="1" ht="11.25"/>
    <row r="24873" customFormat="1" ht="11.25"/>
    <row r="24874" customFormat="1" ht="11.25"/>
    <row r="24875" customFormat="1" ht="11.25"/>
    <row r="24876" customFormat="1" ht="11.25"/>
    <row r="24877" customFormat="1" ht="11.25"/>
    <row r="24878" customFormat="1" ht="11.25"/>
    <row r="24879" customFormat="1" ht="11.25"/>
    <row r="24880" customFormat="1" ht="11.25"/>
    <row r="24881" customFormat="1" ht="11.25"/>
    <row r="24882" customFormat="1" ht="11.25"/>
    <row r="24883" customFormat="1" ht="11.25"/>
    <row r="24884" customFormat="1" ht="11.25"/>
    <row r="24885" customFormat="1" ht="11.25"/>
    <row r="24886" customFormat="1" ht="11.25"/>
    <row r="24887" customFormat="1" ht="11.25"/>
    <row r="24888" customFormat="1" ht="11.25"/>
    <row r="24889" customFormat="1" ht="11.25"/>
    <row r="24890" customFormat="1" ht="11.25"/>
    <row r="24891" customFormat="1" ht="11.25"/>
    <row r="24892" customFormat="1" ht="11.25"/>
    <row r="24893" customFormat="1" ht="11.25"/>
    <row r="24894" customFormat="1" ht="11.25"/>
    <row r="24895" customFormat="1" ht="11.25"/>
    <row r="24896" customFormat="1" ht="11.25"/>
    <row r="24897" customFormat="1" ht="11.25"/>
    <row r="24898" customFormat="1" ht="11.25"/>
    <row r="24899" customFormat="1" ht="11.25"/>
    <row r="24900" customFormat="1" ht="11.25"/>
    <row r="24901" customFormat="1" ht="11.25"/>
    <row r="24902" customFormat="1" ht="11.25"/>
    <row r="24903" customFormat="1" ht="11.25"/>
    <row r="24904" customFormat="1" ht="11.25"/>
    <row r="24905" customFormat="1" ht="11.25"/>
    <row r="24906" customFormat="1" ht="11.25"/>
    <row r="24907" customFormat="1" ht="11.25"/>
    <row r="24908" customFormat="1" ht="11.25"/>
    <row r="24909" customFormat="1" ht="11.25"/>
    <row r="24910" customFormat="1" ht="11.25"/>
    <row r="24911" customFormat="1" ht="11.25"/>
    <row r="24912" customFormat="1" ht="11.25"/>
    <row r="24913" customFormat="1" ht="11.25"/>
    <row r="24914" customFormat="1" ht="11.25"/>
    <row r="24915" customFormat="1" ht="11.25"/>
    <row r="24916" customFormat="1" ht="11.25"/>
    <row r="24917" customFormat="1" ht="11.25"/>
    <row r="24918" customFormat="1" ht="11.25"/>
    <row r="24919" customFormat="1" ht="11.25"/>
    <row r="24920" customFormat="1" ht="11.25"/>
    <row r="24921" customFormat="1" ht="11.25"/>
    <row r="24922" customFormat="1" ht="11.25"/>
    <row r="24923" customFormat="1" ht="11.25"/>
    <row r="24924" customFormat="1" ht="11.25"/>
    <row r="24925" customFormat="1" ht="11.25"/>
    <row r="24926" customFormat="1" ht="11.25"/>
    <row r="24927" customFormat="1" ht="11.25"/>
    <row r="24928" customFormat="1" ht="11.25"/>
    <row r="24929" customFormat="1" ht="11.25"/>
    <row r="24930" customFormat="1" ht="11.25"/>
    <row r="24931" customFormat="1" ht="11.25"/>
    <row r="24932" customFormat="1" ht="11.25"/>
    <row r="24933" customFormat="1" ht="11.25"/>
    <row r="24934" customFormat="1" ht="11.25"/>
    <row r="24935" customFormat="1" ht="11.25"/>
    <row r="24936" customFormat="1" ht="11.25"/>
    <row r="24937" customFormat="1" ht="11.25"/>
    <row r="24938" customFormat="1" ht="11.25"/>
    <row r="24939" customFormat="1" ht="11.25"/>
    <row r="24940" customFormat="1" ht="11.25"/>
    <row r="24941" customFormat="1" ht="11.25"/>
    <row r="24942" customFormat="1" ht="11.25"/>
    <row r="24943" customFormat="1" ht="11.25"/>
    <row r="24944" customFormat="1" ht="11.25"/>
    <row r="24945" customFormat="1" ht="11.25"/>
    <row r="24946" customFormat="1" ht="11.25"/>
    <row r="24947" customFormat="1" ht="11.25"/>
    <row r="24948" customFormat="1" ht="11.25"/>
    <row r="24949" customFormat="1" ht="11.25"/>
    <row r="24950" customFormat="1" ht="11.25"/>
    <row r="24951" customFormat="1" ht="11.25"/>
    <row r="24952" customFormat="1" ht="11.25"/>
    <row r="24953" customFormat="1" ht="11.25"/>
    <row r="24954" customFormat="1" ht="11.25"/>
    <row r="24955" customFormat="1" ht="11.25"/>
    <row r="24956" customFormat="1" ht="11.25"/>
    <row r="24957" customFormat="1" ht="11.25"/>
    <row r="24958" customFormat="1" ht="11.25"/>
    <row r="24959" customFormat="1" ht="11.25"/>
    <row r="24960" customFormat="1" ht="11.25"/>
    <row r="24961" customFormat="1" ht="11.25"/>
    <row r="24962" customFormat="1" ht="11.25"/>
    <row r="24963" customFormat="1" ht="11.25"/>
    <row r="24964" customFormat="1" ht="11.25"/>
    <row r="24965" customFormat="1" ht="11.25"/>
    <row r="24966" customFormat="1" ht="11.25"/>
    <row r="24967" customFormat="1" ht="11.25"/>
    <row r="24968" customFormat="1" ht="11.25"/>
    <row r="24969" customFormat="1" ht="11.25"/>
    <row r="24970" customFormat="1" ht="11.25"/>
    <row r="24971" customFormat="1" ht="11.25"/>
    <row r="24972" customFormat="1" ht="11.25"/>
    <row r="24973" customFormat="1" ht="11.25"/>
    <row r="24974" customFormat="1" ht="11.25"/>
    <row r="24975" customFormat="1" ht="11.25"/>
    <row r="24976" customFormat="1" ht="11.25"/>
    <row r="24977" customFormat="1" ht="11.25"/>
    <row r="24978" customFormat="1" ht="11.25"/>
    <row r="24979" customFormat="1" ht="11.25"/>
    <row r="24980" customFormat="1" ht="11.25"/>
    <row r="24981" customFormat="1" ht="11.25"/>
    <row r="24982" customFormat="1" ht="11.25"/>
    <row r="24983" customFormat="1" ht="11.25"/>
    <row r="24984" customFormat="1" ht="11.25"/>
    <row r="24985" customFormat="1" ht="11.25"/>
    <row r="24986" customFormat="1" ht="11.25"/>
    <row r="24987" customFormat="1" ht="11.25"/>
    <row r="24988" customFormat="1" ht="11.25"/>
    <row r="24989" customFormat="1" ht="11.25"/>
    <row r="24990" customFormat="1" ht="11.25"/>
    <row r="24991" customFormat="1" ht="11.25"/>
    <row r="24992" customFormat="1" ht="11.25"/>
    <row r="24993" customFormat="1" ht="11.25"/>
    <row r="24994" customFormat="1" ht="11.25"/>
    <row r="24995" customFormat="1" ht="11.25"/>
    <row r="24996" customFormat="1" ht="11.25"/>
    <row r="24997" customFormat="1" ht="11.25"/>
    <row r="24998" customFormat="1" ht="11.25"/>
    <row r="24999" customFormat="1" ht="11.25"/>
    <row r="25000" customFormat="1" ht="11.25"/>
    <row r="25001" customFormat="1" ht="11.25"/>
    <row r="25002" customFormat="1" ht="11.25"/>
    <row r="25003" customFormat="1" ht="11.25"/>
    <row r="25004" customFormat="1" ht="11.25"/>
    <row r="25005" customFormat="1" ht="11.25"/>
    <row r="25006" customFormat="1" ht="11.25"/>
    <row r="25007" customFormat="1" ht="11.25"/>
    <row r="25008" customFormat="1" ht="11.25"/>
    <row r="25009" customFormat="1" ht="11.25"/>
    <row r="25010" customFormat="1" ht="11.25"/>
    <row r="25011" customFormat="1" ht="11.25"/>
    <row r="25012" customFormat="1" ht="11.25"/>
    <row r="25013" customFormat="1" ht="11.25"/>
    <row r="25014" customFormat="1" ht="11.25"/>
    <row r="25015" customFormat="1" ht="11.25"/>
    <row r="25016" customFormat="1" ht="11.25"/>
    <row r="25017" customFormat="1" ht="11.25"/>
    <row r="25018" customFormat="1" ht="11.25"/>
    <row r="25019" customFormat="1" ht="11.25"/>
    <row r="25020" customFormat="1" ht="11.25"/>
    <row r="25021" customFormat="1" ht="11.25"/>
    <row r="25022" customFormat="1" ht="11.25"/>
    <row r="25023" customFormat="1" ht="11.25"/>
    <row r="25024" customFormat="1" ht="11.25"/>
    <row r="25025" customFormat="1" ht="11.25"/>
    <row r="25026" customFormat="1" ht="11.25"/>
    <row r="25027" customFormat="1" ht="11.25"/>
    <row r="25028" customFormat="1" ht="11.25"/>
    <row r="25029" customFormat="1" ht="11.25"/>
    <row r="25030" customFormat="1" ht="11.25"/>
    <row r="25031" customFormat="1" ht="11.25"/>
    <row r="25032" customFormat="1" ht="11.25"/>
    <row r="25033" customFormat="1" ht="11.25"/>
    <row r="25034" customFormat="1" ht="11.25"/>
    <row r="25035" customFormat="1" ht="11.25"/>
    <row r="25036" customFormat="1" ht="11.25"/>
    <row r="25037" customFormat="1" ht="11.25"/>
    <row r="25038" customFormat="1" ht="11.25"/>
    <row r="25039" customFormat="1" ht="11.25"/>
    <row r="25040" customFormat="1" ht="11.25"/>
    <row r="25041" customFormat="1" ht="11.25"/>
    <row r="25042" customFormat="1" ht="11.25"/>
    <row r="25043" customFormat="1" ht="11.25"/>
    <row r="25044" customFormat="1" ht="11.25"/>
    <row r="25045" customFormat="1" ht="11.25"/>
    <row r="25046" customFormat="1" ht="11.25"/>
    <row r="25047" customFormat="1" ht="11.25"/>
    <row r="25048" customFormat="1" ht="11.25"/>
    <row r="25049" customFormat="1" ht="11.25"/>
    <row r="25050" customFormat="1" ht="11.25"/>
    <row r="25051" customFormat="1" ht="11.25"/>
    <row r="25052" customFormat="1" ht="11.25"/>
    <row r="25053" customFormat="1" ht="11.25"/>
    <row r="25054" customFormat="1" ht="11.25"/>
    <row r="25055" customFormat="1" ht="11.25"/>
    <row r="25056" customFormat="1" ht="11.25"/>
    <row r="25057" customFormat="1" ht="11.25"/>
    <row r="25058" customFormat="1" ht="11.25"/>
    <row r="25059" customFormat="1" ht="11.25"/>
    <row r="25060" customFormat="1" ht="11.25"/>
    <row r="25061" customFormat="1" ht="11.25"/>
    <row r="25062" customFormat="1" ht="11.25"/>
    <row r="25063" customFormat="1" ht="11.25"/>
    <row r="25064" customFormat="1" ht="11.25"/>
    <row r="25065" customFormat="1" ht="11.25"/>
    <row r="25066" customFormat="1" ht="11.25"/>
    <row r="25067" customFormat="1" ht="11.25"/>
    <row r="25068" customFormat="1" ht="11.25"/>
    <row r="25069" customFormat="1" ht="11.25"/>
    <row r="25070" customFormat="1" ht="11.25"/>
    <row r="25071" customFormat="1" ht="11.25"/>
    <row r="25072" customFormat="1" ht="11.25"/>
    <row r="25073" customFormat="1" ht="11.25"/>
    <row r="25074" customFormat="1" ht="11.25"/>
    <row r="25075" customFormat="1" ht="11.25"/>
    <row r="25076" customFormat="1" ht="11.25"/>
    <row r="25077" customFormat="1" ht="11.25"/>
    <row r="25078" customFormat="1" ht="11.25"/>
    <row r="25079" customFormat="1" ht="11.25"/>
    <row r="25080" customFormat="1" ht="11.25"/>
    <row r="25081" customFormat="1" ht="11.25"/>
    <row r="25082" customFormat="1" ht="11.25"/>
    <row r="25083" customFormat="1" ht="11.25"/>
    <row r="25084" customFormat="1" ht="11.25"/>
    <row r="25085" customFormat="1" ht="11.25"/>
    <row r="25086" customFormat="1" ht="11.25"/>
    <row r="25087" customFormat="1" ht="11.25"/>
    <row r="25088" customFormat="1" ht="11.25"/>
    <row r="25089" customFormat="1" ht="11.25"/>
    <row r="25090" customFormat="1" ht="11.25"/>
    <row r="25091" customFormat="1" ht="11.25"/>
    <row r="25092" customFormat="1" ht="11.25"/>
    <row r="25093" customFormat="1" ht="11.25"/>
    <row r="25094" customFormat="1" ht="11.25"/>
    <row r="25095" customFormat="1" ht="11.25"/>
    <row r="25096" customFormat="1" ht="11.25"/>
    <row r="25097" customFormat="1" ht="11.25"/>
    <row r="25098" customFormat="1" ht="11.25"/>
    <row r="25099" customFormat="1" ht="11.25"/>
    <row r="25100" customFormat="1" ht="11.25"/>
    <row r="25101" customFormat="1" ht="11.25"/>
    <row r="25102" customFormat="1" ht="11.25"/>
    <row r="25103" customFormat="1" ht="11.25"/>
    <row r="25104" customFormat="1" ht="11.25"/>
    <row r="25105" customFormat="1" ht="11.25"/>
    <row r="25106" customFormat="1" ht="11.25"/>
    <row r="25107" customFormat="1" ht="11.25"/>
    <row r="25108" customFormat="1" ht="11.25"/>
    <row r="25109" customFormat="1" ht="11.25"/>
    <row r="25110" customFormat="1" ht="11.25"/>
    <row r="25111" customFormat="1" ht="11.25"/>
    <row r="25112" customFormat="1" ht="11.25"/>
    <row r="25113" customFormat="1" ht="11.25"/>
    <row r="25114" customFormat="1" ht="11.25"/>
    <row r="25115" customFormat="1" ht="11.25"/>
    <row r="25116" customFormat="1" ht="11.25"/>
    <row r="25117" customFormat="1" ht="11.25"/>
    <row r="25118" customFormat="1" ht="11.25"/>
    <row r="25119" customFormat="1" ht="11.25"/>
    <row r="25120" customFormat="1" ht="11.25"/>
    <row r="25121" customFormat="1" ht="11.25"/>
    <row r="25122" customFormat="1" ht="11.25"/>
    <row r="25123" customFormat="1" ht="11.25"/>
    <row r="25124" customFormat="1" ht="11.25"/>
    <row r="25125" customFormat="1" ht="11.25"/>
    <row r="25126" customFormat="1" ht="11.25"/>
    <row r="25127" customFormat="1" ht="11.25"/>
    <row r="25128" customFormat="1" ht="11.25"/>
    <row r="25129" customFormat="1" ht="11.25"/>
    <row r="25130" customFormat="1" ht="11.25"/>
    <row r="25131" customFormat="1" ht="11.25"/>
    <row r="25132" customFormat="1" ht="11.25"/>
    <row r="25133" customFormat="1" ht="11.25"/>
    <row r="25134" customFormat="1" ht="11.25"/>
    <row r="25135" customFormat="1" ht="11.25"/>
    <row r="25136" customFormat="1" ht="11.25"/>
    <row r="25137" customFormat="1" ht="11.25"/>
    <row r="25138" customFormat="1" ht="11.25"/>
    <row r="25139" customFormat="1" ht="11.25"/>
    <row r="25140" customFormat="1" ht="11.25"/>
    <row r="25141" customFormat="1" ht="11.25"/>
    <row r="25142" customFormat="1" ht="11.25"/>
    <row r="25143" customFormat="1" ht="11.25"/>
    <row r="25144" customFormat="1" ht="11.25"/>
    <row r="25145" customFormat="1" ht="11.25"/>
    <row r="25146" customFormat="1" ht="11.25"/>
    <row r="25147" customFormat="1" ht="11.25"/>
    <row r="25148" customFormat="1" ht="11.25"/>
    <row r="25149" customFormat="1" ht="11.25"/>
    <row r="25150" customFormat="1" ht="11.25"/>
    <row r="25151" customFormat="1" ht="11.25"/>
    <row r="25152" customFormat="1" ht="11.25"/>
    <row r="25153" customFormat="1" ht="11.25"/>
    <row r="25154" customFormat="1" ht="11.25"/>
    <row r="25155" customFormat="1" ht="11.25"/>
    <row r="25156" customFormat="1" ht="11.25"/>
    <row r="25157" customFormat="1" ht="11.25"/>
    <row r="25158" customFormat="1" ht="11.25"/>
    <row r="25159" customFormat="1" ht="11.25"/>
    <row r="25160" customFormat="1" ht="11.25"/>
    <row r="25161" customFormat="1" ht="11.25"/>
    <row r="25162" customFormat="1" ht="11.25"/>
    <row r="25163" customFormat="1" ht="11.25"/>
    <row r="25164" customFormat="1" ht="11.25"/>
    <row r="25165" customFormat="1" ht="11.25"/>
    <row r="25166" customFormat="1" ht="11.25"/>
    <row r="25167" customFormat="1" ht="11.25"/>
    <row r="25168" customFormat="1" ht="11.25"/>
    <row r="25169" customFormat="1" ht="11.25"/>
    <row r="25170" customFormat="1" ht="11.25"/>
    <row r="25171" customFormat="1" ht="11.25"/>
    <row r="25172" customFormat="1" ht="11.25"/>
    <row r="25173" customFormat="1" ht="11.25"/>
    <row r="25174" customFormat="1" ht="11.25"/>
    <row r="25175" customFormat="1" ht="11.25"/>
    <row r="25176" customFormat="1" ht="11.25"/>
    <row r="25177" customFormat="1" ht="11.25"/>
    <row r="25178" customFormat="1" ht="11.25"/>
    <row r="25179" customFormat="1" ht="11.25"/>
    <row r="25180" customFormat="1" ht="11.25"/>
    <row r="25181" customFormat="1" ht="11.25"/>
    <row r="25182" customFormat="1" ht="11.25"/>
    <row r="25183" customFormat="1" ht="11.25"/>
    <row r="25184" customFormat="1" ht="11.25"/>
    <row r="25185" customFormat="1" ht="11.25"/>
    <row r="25186" customFormat="1" ht="11.25"/>
    <row r="25187" customFormat="1" ht="11.25"/>
    <row r="25188" customFormat="1" ht="11.25"/>
    <row r="25189" customFormat="1" ht="11.25"/>
    <row r="25190" customFormat="1" ht="11.25"/>
    <row r="25191" customFormat="1" ht="11.25"/>
    <row r="25192" customFormat="1" ht="11.25"/>
    <row r="25193" customFormat="1" ht="11.25"/>
    <row r="25194" customFormat="1" ht="11.25"/>
    <row r="25195" customFormat="1" ht="11.25"/>
    <row r="25196" customFormat="1" ht="11.25"/>
    <row r="25197" customFormat="1" ht="11.25"/>
    <row r="25198" customFormat="1" ht="11.25"/>
    <row r="25199" customFormat="1" ht="11.25"/>
    <row r="25200" customFormat="1" ht="11.25"/>
    <row r="25201" customFormat="1" ht="11.25"/>
    <row r="25202" customFormat="1" ht="11.25"/>
    <row r="25203" customFormat="1" ht="11.25"/>
    <row r="25204" customFormat="1" ht="11.25"/>
    <row r="25205" customFormat="1" ht="11.25"/>
    <row r="25206" customFormat="1" ht="11.25"/>
    <row r="25207" customFormat="1" ht="11.25"/>
    <row r="25208" customFormat="1" ht="11.25"/>
    <row r="25209" customFormat="1" ht="11.25"/>
    <row r="25210" customFormat="1" ht="11.25"/>
    <row r="25211" customFormat="1" ht="11.25"/>
    <row r="25212" customFormat="1" ht="11.25"/>
    <row r="25213" customFormat="1" ht="11.25"/>
    <row r="25214" customFormat="1" ht="11.25"/>
    <row r="25215" customFormat="1" ht="11.25"/>
    <row r="25216" customFormat="1" ht="11.25"/>
    <row r="25217" customFormat="1" ht="11.25"/>
    <row r="25218" customFormat="1" ht="11.25"/>
    <row r="25219" customFormat="1" ht="11.25"/>
    <row r="25220" customFormat="1" ht="11.25"/>
    <row r="25221" customFormat="1" ht="11.25"/>
    <row r="25222" customFormat="1" ht="11.25"/>
    <row r="25223" customFormat="1" ht="11.25"/>
    <row r="25224" customFormat="1" ht="11.25"/>
    <row r="25225" customFormat="1" ht="11.25"/>
    <row r="25226" customFormat="1" ht="11.25"/>
    <row r="25227" customFormat="1" ht="11.25"/>
    <row r="25228" customFormat="1" ht="11.25"/>
    <row r="25229" customFormat="1" ht="11.25"/>
    <row r="25230" customFormat="1" ht="11.25"/>
    <row r="25231" customFormat="1" ht="11.25"/>
    <row r="25232" customFormat="1" ht="11.25"/>
    <row r="25233" customFormat="1" ht="11.25"/>
    <row r="25234" customFormat="1" ht="11.25"/>
    <row r="25235" customFormat="1" ht="11.25"/>
    <row r="25236" customFormat="1" ht="11.25"/>
    <row r="25237" customFormat="1" ht="11.25"/>
    <row r="25238" customFormat="1" ht="11.25"/>
    <row r="25239" customFormat="1" ht="11.25"/>
    <row r="25240" customFormat="1" ht="11.25"/>
    <row r="25241" customFormat="1" ht="11.25"/>
    <row r="25242" customFormat="1" ht="11.25"/>
    <row r="25243" customFormat="1" ht="11.25"/>
    <row r="25244" customFormat="1" ht="11.25"/>
    <row r="25245" customFormat="1" ht="11.25"/>
    <row r="25246" customFormat="1" ht="11.25"/>
    <row r="25247" customFormat="1" ht="11.25"/>
    <row r="25248" customFormat="1" ht="11.25"/>
    <row r="25249" customFormat="1" ht="11.25"/>
    <row r="25250" customFormat="1" ht="11.25"/>
    <row r="25251" customFormat="1" ht="11.25"/>
    <row r="25252" customFormat="1" ht="11.25"/>
    <row r="25253" customFormat="1" ht="11.25"/>
    <row r="25254" customFormat="1" ht="11.25"/>
    <row r="25255" customFormat="1" ht="11.25"/>
    <row r="25256" customFormat="1" ht="11.25"/>
    <row r="25257" customFormat="1" ht="11.25"/>
    <row r="25258" customFormat="1" ht="11.25"/>
    <row r="25259" customFormat="1" ht="11.25"/>
    <row r="25260" customFormat="1" ht="11.25"/>
    <row r="25261" customFormat="1" ht="11.25"/>
    <row r="25262" customFormat="1" ht="11.25"/>
    <row r="25263" customFormat="1" ht="11.25"/>
    <row r="25264" customFormat="1" ht="11.25"/>
    <row r="25265" customFormat="1" ht="11.25"/>
    <row r="25266" customFormat="1" ht="11.25"/>
    <row r="25267" customFormat="1" ht="11.25"/>
    <row r="25268" customFormat="1" ht="11.25"/>
    <row r="25269" customFormat="1" ht="11.25"/>
    <row r="25270" customFormat="1" ht="11.25"/>
    <row r="25271" customFormat="1" ht="11.25"/>
    <row r="25272" customFormat="1" ht="11.25"/>
    <row r="25273" customFormat="1" ht="11.25"/>
    <row r="25274" customFormat="1" ht="11.25"/>
    <row r="25275" customFormat="1" ht="11.25"/>
    <row r="25276" customFormat="1" ht="11.25"/>
    <row r="25277" customFormat="1" ht="11.25"/>
    <row r="25278" customFormat="1" ht="11.25"/>
    <row r="25279" customFormat="1" ht="11.25"/>
    <row r="25280" customFormat="1" ht="11.25"/>
    <row r="25281" customFormat="1" ht="11.25"/>
    <row r="25282" customFormat="1" ht="11.25"/>
    <row r="25283" customFormat="1" ht="11.25"/>
    <row r="25284" customFormat="1" ht="11.25"/>
    <row r="25285" customFormat="1" ht="11.25"/>
    <row r="25286" customFormat="1" ht="11.25"/>
    <row r="25287" customFormat="1" ht="11.25"/>
    <row r="25288" customFormat="1" ht="11.25"/>
    <row r="25289" customFormat="1" ht="11.25"/>
    <row r="25290" customFormat="1" ht="11.25"/>
    <row r="25291" customFormat="1" ht="11.25"/>
    <row r="25292" customFormat="1" ht="11.25"/>
    <row r="25293" customFormat="1" ht="11.25"/>
    <row r="25294" customFormat="1" ht="11.25"/>
    <row r="25295" customFormat="1" ht="11.25"/>
    <row r="25296" customFormat="1" ht="11.25"/>
    <row r="25297" customFormat="1" ht="11.25"/>
    <row r="25298" customFormat="1" ht="11.25"/>
    <row r="25299" customFormat="1" ht="11.25"/>
    <row r="25300" customFormat="1" ht="11.25"/>
    <row r="25301" customFormat="1" ht="11.25"/>
    <row r="25302" customFormat="1" ht="11.25"/>
    <row r="25303" customFormat="1" ht="11.25"/>
    <row r="25304" customFormat="1" ht="11.25"/>
    <row r="25305" customFormat="1" ht="11.25"/>
    <row r="25306" customFormat="1" ht="11.25"/>
    <row r="25307" customFormat="1" ht="11.25"/>
    <row r="25308" customFormat="1" ht="11.25"/>
    <row r="25309" customFormat="1" ht="11.25"/>
    <row r="25310" customFormat="1" ht="11.25"/>
    <row r="25311" customFormat="1" ht="11.25"/>
    <row r="25312" customFormat="1" ht="11.25"/>
    <row r="25313" customFormat="1" ht="11.25"/>
    <row r="25314" customFormat="1" ht="11.25"/>
    <row r="25315" customFormat="1" ht="11.25"/>
    <row r="25316" customFormat="1" ht="11.25"/>
    <row r="25317" customFormat="1" ht="11.25"/>
    <row r="25318" customFormat="1" ht="11.25"/>
    <row r="25319" customFormat="1" ht="11.25"/>
    <row r="25320" customFormat="1" ht="11.25"/>
    <row r="25321" customFormat="1" ht="11.25"/>
    <row r="25322" customFormat="1" ht="11.25"/>
    <row r="25323" customFormat="1" ht="11.25"/>
    <row r="25324" customFormat="1" ht="11.25"/>
    <row r="25325" customFormat="1" ht="11.25"/>
    <row r="25326" customFormat="1" ht="11.25"/>
    <row r="25327" customFormat="1" ht="11.25"/>
    <row r="25328" customFormat="1" ht="11.25"/>
    <row r="25329" customFormat="1" ht="11.25"/>
    <row r="25330" customFormat="1" ht="11.25"/>
    <row r="25331" customFormat="1" ht="11.25"/>
    <row r="25332" customFormat="1" ht="11.25"/>
    <row r="25333" customFormat="1" ht="11.25"/>
    <row r="25334" customFormat="1" ht="11.25"/>
    <row r="25335" customFormat="1" ht="11.25"/>
    <row r="25336" customFormat="1" ht="11.25"/>
    <row r="25337" customFormat="1" ht="11.25"/>
    <row r="25338" customFormat="1" ht="11.25"/>
    <row r="25339" customFormat="1" ht="11.25"/>
    <row r="25340" customFormat="1" ht="11.25"/>
    <row r="25341" customFormat="1" ht="11.25"/>
    <row r="25342" customFormat="1" ht="11.25"/>
    <row r="25343" customFormat="1" ht="11.25"/>
    <row r="25344" customFormat="1" ht="11.25"/>
    <row r="25345" customFormat="1" ht="11.25"/>
    <row r="25346" customFormat="1" ht="11.25"/>
    <row r="25347" customFormat="1" ht="11.25"/>
    <row r="25348" customFormat="1" ht="11.25"/>
    <row r="25349" customFormat="1" ht="11.25"/>
    <row r="25350" customFormat="1" ht="11.25"/>
    <row r="25351" customFormat="1" ht="11.25"/>
    <row r="25352" customFormat="1" ht="11.25"/>
    <row r="25353" customFormat="1" ht="11.25"/>
    <row r="25354" customFormat="1" ht="11.25"/>
    <row r="25355" customFormat="1" ht="11.25"/>
    <row r="25356" customFormat="1" ht="11.25"/>
    <row r="25357" customFormat="1" ht="11.25"/>
    <row r="25358" customFormat="1" ht="11.25"/>
    <row r="25359" customFormat="1" ht="11.25"/>
    <row r="25360" customFormat="1" ht="11.25"/>
    <row r="25361" customFormat="1" ht="11.25"/>
    <row r="25362" customFormat="1" ht="11.25"/>
    <row r="25363" customFormat="1" ht="11.25"/>
    <row r="25364" customFormat="1" ht="11.25"/>
    <row r="25365" customFormat="1" ht="11.25"/>
    <row r="25366" customFormat="1" ht="11.25"/>
    <row r="25367" customFormat="1" ht="11.25"/>
    <row r="25368" customFormat="1" ht="11.25"/>
    <row r="25369" customFormat="1" ht="11.25"/>
    <row r="25370" customFormat="1" ht="11.25"/>
    <row r="25371" customFormat="1" ht="11.25"/>
    <row r="25372" customFormat="1" ht="11.25"/>
    <row r="25373" customFormat="1" ht="11.25"/>
    <row r="25374" customFormat="1" ht="11.25"/>
    <row r="25375" customFormat="1" ht="11.25"/>
    <row r="25376" customFormat="1" ht="11.25"/>
    <row r="25377" customFormat="1" ht="11.25"/>
    <row r="25378" customFormat="1" ht="11.25"/>
    <row r="25379" customFormat="1" ht="11.25"/>
    <row r="25380" customFormat="1" ht="11.25"/>
    <row r="25381" customFormat="1" ht="11.25"/>
    <row r="25382" customFormat="1" ht="11.25"/>
    <row r="25383" customFormat="1" ht="11.25"/>
    <row r="25384" customFormat="1" ht="11.25"/>
    <row r="25385" customFormat="1" ht="11.25"/>
    <row r="25386" customFormat="1" ht="11.25"/>
    <row r="25387" customFormat="1" ht="11.25"/>
    <row r="25388" customFormat="1" ht="11.25"/>
    <row r="25389" customFormat="1" ht="11.25"/>
    <row r="25390" customFormat="1" ht="11.25"/>
    <row r="25391" customFormat="1" ht="11.25"/>
    <row r="25392" customFormat="1" ht="11.25"/>
    <row r="25393" customFormat="1" ht="11.25"/>
    <row r="25394" customFormat="1" ht="11.25"/>
    <row r="25395" customFormat="1" ht="11.25"/>
    <row r="25396" customFormat="1" ht="11.25"/>
    <row r="25397" customFormat="1" ht="11.25"/>
    <row r="25398" customFormat="1" ht="11.25"/>
    <row r="25399" customFormat="1" ht="11.25"/>
    <row r="25400" customFormat="1" ht="11.25"/>
    <row r="25401" customFormat="1" ht="11.25"/>
    <row r="25402" customFormat="1" ht="11.25"/>
    <row r="25403" customFormat="1" ht="11.25"/>
    <row r="25404" customFormat="1" ht="11.25"/>
    <row r="25405" customFormat="1" ht="11.25"/>
    <row r="25406" customFormat="1" ht="11.25"/>
    <row r="25407" customFormat="1" ht="11.25"/>
    <row r="25408" customFormat="1" ht="11.25"/>
    <row r="25409" customFormat="1" ht="11.25"/>
    <row r="25410" customFormat="1" ht="11.25"/>
    <row r="25411" customFormat="1" ht="11.25"/>
    <row r="25412" customFormat="1" ht="11.25"/>
    <row r="25413" customFormat="1" ht="11.25"/>
    <row r="25414" customFormat="1" ht="11.25"/>
    <row r="25415" customFormat="1" ht="11.25"/>
    <row r="25416" customFormat="1" ht="11.25"/>
    <row r="25417" customFormat="1" ht="11.25"/>
    <row r="25418" customFormat="1" ht="11.25"/>
    <row r="25419" customFormat="1" ht="11.25"/>
    <row r="25420" customFormat="1" ht="11.25"/>
    <row r="25421" customFormat="1" ht="11.25"/>
    <row r="25422" customFormat="1" ht="11.25"/>
    <row r="25423" customFormat="1" ht="11.25"/>
    <row r="25424" customFormat="1" ht="11.25"/>
    <row r="25425" customFormat="1" ht="11.25"/>
    <row r="25426" customFormat="1" ht="11.25"/>
    <row r="25427" customFormat="1" ht="11.25"/>
    <row r="25428" customFormat="1" ht="11.25"/>
    <row r="25429" customFormat="1" ht="11.25"/>
    <row r="25430" customFormat="1" ht="11.25"/>
    <row r="25431" customFormat="1" ht="11.25"/>
    <row r="25432" customFormat="1" ht="11.25"/>
    <row r="25433" customFormat="1" ht="11.25"/>
    <row r="25434" customFormat="1" ht="11.25"/>
    <row r="25435" customFormat="1" ht="11.25"/>
    <row r="25436" customFormat="1" ht="11.25"/>
    <row r="25437" customFormat="1" ht="11.25"/>
    <row r="25438" customFormat="1" ht="11.25"/>
    <row r="25439" customFormat="1" ht="11.25"/>
    <row r="25440" customFormat="1" ht="11.25"/>
    <row r="25441" customFormat="1" ht="11.25"/>
    <row r="25442" customFormat="1" ht="11.25"/>
    <row r="25443" customFormat="1" ht="11.25"/>
    <row r="25444" customFormat="1" ht="11.25"/>
    <row r="25445" customFormat="1" ht="11.25"/>
    <row r="25446" customFormat="1" ht="11.25"/>
    <row r="25447" customFormat="1" ht="11.25"/>
    <row r="25448" customFormat="1" ht="11.25"/>
    <row r="25449" customFormat="1" ht="11.25"/>
    <row r="25450" customFormat="1" ht="11.25"/>
    <row r="25451" customFormat="1" ht="11.25"/>
    <row r="25452" customFormat="1" ht="11.25"/>
    <row r="25453" customFormat="1" ht="11.25"/>
    <row r="25454" customFormat="1" ht="11.25"/>
    <row r="25455" customFormat="1" ht="11.25"/>
    <row r="25456" customFormat="1" ht="11.25"/>
    <row r="25457" customFormat="1" ht="11.25"/>
    <row r="25458" customFormat="1" ht="11.25"/>
    <row r="25459" customFormat="1" ht="11.25"/>
    <row r="25460" customFormat="1" ht="11.25"/>
    <row r="25461" customFormat="1" ht="11.25"/>
    <row r="25462" customFormat="1" ht="11.25"/>
    <row r="25463" customFormat="1" ht="11.25"/>
    <row r="25464" customFormat="1" ht="11.25"/>
    <row r="25465" customFormat="1" ht="11.25"/>
    <row r="25466" customFormat="1" ht="11.25"/>
    <row r="25467" customFormat="1" ht="11.25"/>
    <row r="25468" customFormat="1" ht="11.25"/>
    <row r="25469" customFormat="1" ht="11.25"/>
    <row r="25470" customFormat="1" ht="11.25"/>
    <row r="25471" customFormat="1" ht="11.25"/>
    <row r="25472" customFormat="1" ht="11.25"/>
    <row r="25473" customFormat="1" ht="11.25"/>
    <row r="25474" customFormat="1" ht="11.25"/>
    <row r="25475" customFormat="1" ht="11.25"/>
    <row r="25476" customFormat="1" ht="11.25"/>
    <row r="25477" customFormat="1" ht="11.25"/>
    <row r="25478" customFormat="1" ht="11.25"/>
    <row r="25479" customFormat="1" ht="11.25"/>
    <row r="25480" customFormat="1" ht="11.25"/>
    <row r="25481" customFormat="1" ht="11.25"/>
    <row r="25482" customFormat="1" ht="11.25"/>
    <row r="25483" customFormat="1" ht="11.25"/>
    <row r="25484" customFormat="1" ht="11.25"/>
    <row r="25485" customFormat="1" ht="11.25"/>
    <row r="25486" customFormat="1" ht="11.25"/>
    <row r="25487" customFormat="1" ht="11.25"/>
    <row r="25488" customFormat="1" ht="11.25"/>
    <row r="25489" customFormat="1" ht="11.25"/>
    <row r="25490" customFormat="1" ht="11.25"/>
    <row r="25491" customFormat="1" ht="11.25"/>
    <row r="25492" customFormat="1" ht="11.25"/>
    <row r="25493" customFormat="1" ht="11.25"/>
    <row r="25494" customFormat="1" ht="11.25"/>
    <row r="25495" customFormat="1" ht="11.25"/>
    <row r="25496" customFormat="1" ht="11.25"/>
    <row r="25497" customFormat="1" ht="11.25"/>
    <row r="25498" customFormat="1" ht="11.25"/>
    <row r="25499" customFormat="1" ht="11.25"/>
    <row r="25500" customFormat="1" ht="11.25"/>
    <row r="25501" customFormat="1" ht="11.25"/>
    <row r="25502" customFormat="1" ht="11.25"/>
    <row r="25503" customFormat="1" ht="11.25"/>
    <row r="25504" customFormat="1" ht="11.25"/>
    <row r="25505" customFormat="1" ht="11.25"/>
    <row r="25506" customFormat="1" ht="11.25"/>
    <row r="25507" customFormat="1" ht="11.25"/>
    <row r="25508" customFormat="1" ht="11.25"/>
    <row r="25509" customFormat="1" ht="11.25"/>
    <row r="25510" customFormat="1" ht="11.25"/>
    <row r="25511" customFormat="1" ht="11.25"/>
    <row r="25512" customFormat="1" ht="11.25"/>
    <row r="25513" customFormat="1" ht="11.25"/>
    <row r="25514" customFormat="1" ht="11.25"/>
    <row r="25515" customFormat="1" ht="11.25"/>
    <row r="25516" customFormat="1" ht="11.25"/>
    <row r="25517" customFormat="1" ht="11.25"/>
    <row r="25518" customFormat="1" ht="11.25"/>
    <row r="25519" customFormat="1" ht="11.25"/>
    <row r="25520" customFormat="1" ht="11.25"/>
    <row r="25521" customFormat="1" ht="11.25"/>
    <row r="25522" customFormat="1" ht="11.25"/>
    <row r="25523" customFormat="1" ht="11.25"/>
    <row r="25524" customFormat="1" ht="11.25"/>
    <row r="25525" customFormat="1" ht="11.25"/>
    <row r="25526" customFormat="1" ht="11.25"/>
    <row r="25527" customFormat="1" ht="11.25"/>
    <row r="25528" customFormat="1" ht="11.25"/>
    <row r="25529" customFormat="1" ht="11.25"/>
    <row r="25530" customFormat="1" ht="11.25"/>
    <row r="25531" customFormat="1" ht="11.25"/>
    <row r="25532" customFormat="1" ht="11.25"/>
    <row r="25533" customFormat="1" ht="11.25"/>
    <row r="25534" customFormat="1" ht="11.25"/>
    <row r="25535" customFormat="1" ht="11.25"/>
    <row r="25536" customFormat="1" ht="11.25"/>
    <row r="25537" customFormat="1" ht="11.25"/>
    <row r="25538" customFormat="1" ht="11.25"/>
    <row r="25539" customFormat="1" ht="11.25"/>
    <row r="25540" customFormat="1" ht="11.25"/>
    <row r="25541" customFormat="1" ht="11.25"/>
    <row r="25542" customFormat="1" ht="11.25"/>
    <row r="25543" customFormat="1" ht="11.25"/>
    <row r="25544" customFormat="1" ht="11.25"/>
    <row r="25545" customFormat="1" ht="11.25"/>
    <row r="25546" customFormat="1" ht="11.25"/>
    <row r="25547" customFormat="1" ht="11.25"/>
    <row r="25548" customFormat="1" ht="11.25"/>
    <row r="25549" customFormat="1" ht="11.25"/>
    <row r="25550" customFormat="1" ht="11.25"/>
    <row r="25551" customFormat="1" ht="11.25"/>
    <row r="25552" customFormat="1" ht="11.25"/>
    <row r="25553" customFormat="1" ht="11.25"/>
    <row r="25554" customFormat="1" ht="11.25"/>
    <row r="25555" customFormat="1" ht="11.25"/>
    <row r="25556" customFormat="1" ht="11.25"/>
    <row r="25557" customFormat="1" ht="11.25"/>
    <row r="25558" customFormat="1" ht="11.25"/>
    <row r="25559" customFormat="1" ht="11.25"/>
    <row r="25560" customFormat="1" ht="11.25"/>
    <row r="25561" customFormat="1" ht="11.25"/>
    <row r="25562" customFormat="1" ht="11.25"/>
    <row r="25563" customFormat="1" ht="11.25"/>
    <row r="25564" customFormat="1" ht="11.25"/>
    <row r="25565" customFormat="1" ht="11.25"/>
    <row r="25566" customFormat="1" ht="11.25"/>
    <row r="25567" customFormat="1" ht="11.25"/>
    <row r="25568" customFormat="1" ht="11.25"/>
    <row r="25569" customFormat="1" ht="11.25"/>
    <row r="25570" customFormat="1" ht="11.25"/>
    <row r="25571" customFormat="1" ht="11.25"/>
    <row r="25572" customFormat="1" ht="11.25"/>
    <row r="25573" customFormat="1" ht="11.25"/>
    <row r="25574" customFormat="1" ht="11.25"/>
    <row r="25575" customFormat="1" ht="11.25"/>
    <row r="25576" customFormat="1" ht="11.25"/>
    <row r="25577" customFormat="1" ht="11.25"/>
    <row r="25578" customFormat="1" ht="11.25"/>
    <row r="25579" customFormat="1" ht="11.25"/>
    <row r="25580" customFormat="1" ht="11.25"/>
    <row r="25581" customFormat="1" ht="11.25"/>
    <row r="25582" customFormat="1" ht="11.25"/>
    <row r="25583" customFormat="1" ht="11.25"/>
    <row r="25584" customFormat="1" ht="11.25"/>
    <row r="25585" customFormat="1" ht="11.25"/>
    <row r="25586" customFormat="1" ht="11.25"/>
    <row r="25587" customFormat="1" ht="11.25"/>
    <row r="25588" customFormat="1" ht="11.25"/>
    <row r="25589" customFormat="1" ht="11.25"/>
    <row r="25590" customFormat="1" ht="11.25"/>
    <row r="25591" customFormat="1" ht="11.25"/>
    <row r="25592" customFormat="1" ht="11.25"/>
    <row r="25593" customFormat="1" ht="11.25"/>
    <row r="25594" customFormat="1" ht="11.25"/>
    <row r="25595" customFormat="1" ht="11.25"/>
    <row r="25596" customFormat="1" ht="11.25"/>
    <row r="25597" customFormat="1" ht="11.25"/>
    <row r="25598" customFormat="1" ht="11.25"/>
    <row r="25599" customFormat="1" ht="11.25"/>
    <row r="25600" customFormat="1" ht="11.25"/>
    <row r="25601" customFormat="1" ht="11.25"/>
    <row r="25602" customFormat="1" ht="11.25"/>
    <row r="25603" customFormat="1" ht="11.25"/>
    <row r="25604" customFormat="1" ht="11.25"/>
    <row r="25605" customFormat="1" ht="11.25"/>
    <row r="25606" customFormat="1" ht="11.25"/>
    <row r="25607" customFormat="1" ht="11.25"/>
    <row r="25608" customFormat="1" ht="11.25"/>
    <row r="25609" customFormat="1" ht="11.25"/>
    <row r="25610" customFormat="1" ht="11.25"/>
    <row r="25611" customFormat="1" ht="11.25"/>
    <row r="25612" customFormat="1" ht="11.25"/>
    <row r="25613" customFormat="1" ht="11.25"/>
    <row r="25614" customFormat="1" ht="11.25"/>
    <row r="25615" customFormat="1" ht="11.25"/>
    <row r="25616" customFormat="1" ht="11.25"/>
    <row r="25617" customFormat="1" ht="11.25"/>
    <row r="25618" customFormat="1" ht="11.25"/>
    <row r="25619" customFormat="1" ht="11.25"/>
    <row r="25620" customFormat="1" ht="11.25"/>
    <row r="25621" customFormat="1" ht="11.25"/>
    <row r="25622" customFormat="1" ht="11.25"/>
    <row r="25623" customFormat="1" ht="11.25"/>
    <row r="25624" customFormat="1" ht="11.25"/>
    <row r="25625" customFormat="1" ht="11.25"/>
    <row r="25626" customFormat="1" ht="11.25"/>
    <row r="25627" customFormat="1" ht="11.25"/>
    <row r="25628" customFormat="1" ht="11.25"/>
    <row r="25629" customFormat="1" ht="11.25"/>
    <row r="25630" customFormat="1" ht="11.25"/>
    <row r="25631" customFormat="1" ht="11.25"/>
    <row r="25632" customFormat="1" ht="11.25"/>
    <row r="25633" customFormat="1" ht="11.25"/>
    <row r="25634" customFormat="1" ht="11.25"/>
    <row r="25635" customFormat="1" ht="11.25"/>
    <row r="25636" customFormat="1" ht="11.25"/>
    <row r="25637" customFormat="1" ht="11.25"/>
    <row r="25638" customFormat="1" ht="11.25"/>
    <row r="25639" customFormat="1" ht="11.25"/>
    <row r="25640" customFormat="1" ht="11.25"/>
    <row r="25641" customFormat="1" ht="11.25"/>
    <row r="25642" customFormat="1" ht="11.25"/>
    <row r="25643" customFormat="1" ht="11.25"/>
    <row r="25644" customFormat="1" ht="11.25"/>
    <row r="25645" customFormat="1" ht="11.25"/>
    <row r="25646" customFormat="1" ht="11.25"/>
    <row r="25647" customFormat="1" ht="11.25"/>
    <row r="25648" customFormat="1" ht="11.25"/>
    <row r="25649" customFormat="1" ht="11.25"/>
    <row r="25650" customFormat="1" ht="11.25"/>
    <row r="25651" customFormat="1" ht="11.25"/>
    <row r="25652" customFormat="1" ht="11.25"/>
    <row r="25653" customFormat="1" ht="11.25"/>
    <row r="25654" customFormat="1" ht="11.25"/>
    <row r="25655" customFormat="1" ht="11.25"/>
    <row r="25656" customFormat="1" ht="11.25"/>
    <row r="25657" customFormat="1" ht="11.25"/>
    <row r="25658" customFormat="1" ht="11.25"/>
    <row r="25659" customFormat="1" ht="11.25"/>
    <row r="25660" customFormat="1" ht="11.25"/>
    <row r="25661" customFormat="1" ht="11.25"/>
    <row r="25662" customFormat="1" ht="11.25"/>
    <row r="25663" customFormat="1" ht="11.25"/>
    <row r="25664" customFormat="1" ht="11.25"/>
    <row r="25665" customFormat="1" ht="11.25"/>
    <row r="25666" customFormat="1" ht="11.25"/>
    <row r="25667" customFormat="1" ht="11.25"/>
    <row r="25668" customFormat="1" ht="11.25"/>
    <row r="25669" customFormat="1" ht="11.25"/>
    <row r="25670" customFormat="1" ht="11.25"/>
    <row r="25671" customFormat="1" ht="11.25"/>
    <row r="25672" customFormat="1" ht="11.25"/>
    <row r="25673" customFormat="1" ht="11.25"/>
    <row r="25674" customFormat="1" ht="11.25"/>
    <row r="25675" customFormat="1" ht="11.25"/>
    <row r="25676" customFormat="1" ht="11.25"/>
    <row r="25677" customFormat="1" ht="11.25"/>
    <row r="25678" customFormat="1" ht="11.25"/>
    <row r="25679" customFormat="1" ht="11.25"/>
    <row r="25680" customFormat="1" ht="11.25"/>
    <row r="25681" customFormat="1" ht="11.25"/>
    <row r="25682" customFormat="1" ht="11.25"/>
    <row r="25683" customFormat="1" ht="11.25"/>
    <row r="25684" customFormat="1" ht="11.25"/>
    <row r="25685" customFormat="1" ht="11.25"/>
    <row r="25686" customFormat="1" ht="11.25"/>
    <row r="25687" customFormat="1" ht="11.25"/>
    <row r="25688" customFormat="1" ht="11.25"/>
    <row r="25689" customFormat="1" ht="11.25"/>
    <row r="25690" customFormat="1" ht="11.25"/>
    <row r="25691" customFormat="1" ht="11.25"/>
    <row r="25692" customFormat="1" ht="11.25"/>
    <row r="25693" customFormat="1" ht="11.25"/>
    <row r="25694" customFormat="1" ht="11.25"/>
    <row r="25695" customFormat="1" ht="11.25"/>
    <row r="25696" customFormat="1" ht="11.25"/>
    <row r="25697" customFormat="1" ht="11.25"/>
    <row r="25698" customFormat="1" ht="11.25"/>
    <row r="25699" customFormat="1" ht="11.25"/>
    <row r="25700" customFormat="1" ht="11.25"/>
    <row r="25701" customFormat="1" ht="11.25"/>
    <row r="25702" customFormat="1" ht="11.25"/>
    <row r="25703" customFormat="1" ht="11.25"/>
    <row r="25704" customFormat="1" ht="11.25"/>
    <row r="25705" customFormat="1" ht="11.25"/>
    <row r="25706" customFormat="1" ht="11.25"/>
    <row r="25707" customFormat="1" ht="11.25"/>
    <row r="25708" customFormat="1" ht="11.25"/>
    <row r="25709" customFormat="1" ht="11.25"/>
    <row r="25710" customFormat="1" ht="11.25"/>
    <row r="25711" customFormat="1" ht="11.25"/>
    <row r="25712" customFormat="1" ht="11.25"/>
    <row r="25713" customFormat="1" ht="11.25"/>
    <row r="25714" customFormat="1" ht="11.25"/>
    <row r="25715" customFormat="1" ht="11.25"/>
    <row r="25716" customFormat="1" ht="11.25"/>
    <row r="25717" customFormat="1" ht="11.25"/>
    <row r="25718" customFormat="1" ht="11.25"/>
    <row r="25719" customFormat="1" ht="11.25"/>
    <row r="25720" customFormat="1" ht="11.25"/>
    <row r="25721" customFormat="1" ht="11.25"/>
    <row r="25722" customFormat="1" ht="11.25"/>
    <row r="25723" customFormat="1" ht="11.25"/>
    <row r="25724" customFormat="1" ht="11.25"/>
    <row r="25725" customFormat="1" ht="11.25"/>
    <row r="25726" customFormat="1" ht="11.25"/>
    <row r="25727" customFormat="1" ht="11.25"/>
    <row r="25728" customFormat="1" ht="11.25"/>
    <row r="25729" customFormat="1" ht="11.25"/>
    <row r="25730" customFormat="1" ht="11.25"/>
    <row r="25731" customFormat="1" ht="11.25"/>
    <row r="25732" customFormat="1" ht="11.25"/>
    <row r="25733" customFormat="1" ht="11.25"/>
    <row r="25734" customFormat="1" ht="11.25"/>
    <row r="25735" customFormat="1" ht="11.25"/>
    <row r="25736" customFormat="1" ht="11.25"/>
    <row r="25737" customFormat="1" ht="11.25"/>
    <row r="25738" customFormat="1" ht="11.25"/>
    <row r="25739" customFormat="1" ht="11.25"/>
    <row r="25740" customFormat="1" ht="11.25"/>
    <row r="25741" customFormat="1" ht="11.25"/>
    <row r="25742" customFormat="1" ht="11.25"/>
    <row r="25743" customFormat="1" ht="11.25"/>
    <row r="25744" customFormat="1" ht="11.25"/>
    <row r="25745" customFormat="1" ht="11.25"/>
    <row r="25746" customFormat="1" ht="11.25"/>
    <row r="25747" customFormat="1" ht="11.25"/>
    <row r="25748" customFormat="1" ht="11.25"/>
    <row r="25749" customFormat="1" ht="11.25"/>
    <row r="25750" customFormat="1" ht="11.25"/>
    <row r="25751" customFormat="1" ht="11.25"/>
    <row r="25752" customFormat="1" ht="11.25"/>
    <row r="25753" customFormat="1" ht="11.25"/>
    <row r="25754" customFormat="1" ht="11.25"/>
    <row r="25755" customFormat="1" ht="11.25"/>
    <row r="25756" customFormat="1" ht="11.25"/>
    <row r="25757" customFormat="1" ht="11.25"/>
    <row r="25758" customFormat="1" ht="11.25"/>
    <row r="25759" customFormat="1" ht="11.25"/>
    <row r="25760" customFormat="1" ht="11.25"/>
    <row r="25761" customFormat="1" ht="11.25"/>
    <row r="25762" customFormat="1" ht="11.25"/>
    <row r="25763" customFormat="1" ht="11.25"/>
    <row r="25764" customFormat="1" ht="11.25"/>
    <row r="25765" customFormat="1" ht="11.25"/>
    <row r="25766" customFormat="1" ht="11.25"/>
    <row r="25767" customFormat="1" ht="11.25"/>
    <row r="25768" customFormat="1" ht="11.25"/>
    <row r="25769" customFormat="1" ht="11.25"/>
    <row r="25770" customFormat="1" ht="11.25"/>
    <row r="25771" customFormat="1" ht="11.25"/>
    <row r="25772" customFormat="1" ht="11.25"/>
    <row r="25773" customFormat="1" ht="11.25"/>
    <row r="25774" customFormat="1" ht="11.25"/>
    <row r="25775" customFormat="1" ht="11.25"/>
    <row r="25776" customFormat="1" ht="11.25"/>
    <row r="25777" customFormat="1" ht="11.25"/>
    <row r="25778" customFormat="1" ht="11.25"/>
    <row r="25779" customFormat="1" ht="11.25"/>
    <row r="25780" customFormat="1" ht="11.25"/>
    <row r="25781" customFormat="1" ht="11.25"/>
    <row r="25782" customFormat="1" ht="11.25"/>
    <row r="25783" customFormat="1" ht="11.25"/>
    <row r="25784" customFormat="1" ht="11.25"/>
    <row r="25785" customFormat="1" ht="11.25"/>
    <row r="25786" customFormat="1" ht="11.25"/>
    <row r="25787" customFormat="1" ht="11.25"/>
    <row r="25788" customFormat="1" ht="11.25"/>
    <row r="25789" customFormat="1" ht="11.25"/>
    <row r="25790" customFormat="1" ht="11.25"/>
    <row r="25791" customFormat="1" ht="11.25"/>
    <row r="25792" customFormat="1" ht="11.25"/>
    <row r="25793" customFormat="1" ht="11.25"/>
    <row r="25794" customFormat="1" ht="11.25"/>
    <row r="25795" customFormat="1" ht="11.25"/>
    <row r="25796" customFormat="1" ht="11.25"/>
    <row r="25797" customFormat="1" ht="11.25"/>
    <row r="25798" customFormat="1" ht="11.25"/>
    <row r="25799" customFormat="1" ht="11.25"/>
    <row r="25800" customFormat="1" ht="11.25"/>
    <row r="25801" customFormat="1" ht="11.25"/>
    <row r="25802" customFormat="1" ht="11.25"/>
    <row r="25803" customFormat="1" ht="11.25"/>
    <row r="25804" customFormat="1" ht="11.25"/>
    <row r="25805" customFormat="1" ht="11.25"/>
    <row r="25806" customFormat="1" ht="11.25"/>
    <row r="25807" customFormat="1" ht="11.25"/>
    <row r="25808" customFormat="1" ht="11.25"/>
    <row r="25809" customFormat="1" ht="11.25"/>
    <row r="25810" customFormat="1" ht="11.25"/>
    <row r="25811" customFormat="1" ht="11.25"/>
    <row r="25812" customFormat="1" ht="11.25"/>
    <row r="25813" customFormat="1" ht="11.25"/>
    <row r="25814" customFormat="1" ht="11.25"/>
    <row r="25815" customFormat="1" ht="11.25"/>
    <row r="25816" customFormat="1" ht="11.25"/>
    <row r="25817" customFormat="1" ht="11.25"/>
    <row r="25818" customFormat="1" ht="11.25"/>
    <row r="25819" customFormat="1" ht="11.25"/>
    <row r="25820" customFormat="1" ht="11.25"/>
    <row r="25821" customFormat="1" ht="11.25"/>
    <row r="25822" customFormat="1" ht="11.25"/>
    <row r="25823" customFormat="1" ht="11.25"/>
    <row r="25824" customFormat="1" ht="11.25"/>
    <row r="25825" customFormat="1" ht="11.25"/>
    <row r="25826" customFormat="1" ht="11.25"/>
    <row r="25827" customFormat="1" ht="11.25"/>
    <row r="25828" customFormat="1" ht="11.25"/>
    <row r="25829" customFormat="1" ht="11.25"/>
    <row r="25830" customFormat="1" ht="11.25"/>
    <row r="25831" customFormat="1" ht="11.25"/>
    <row r="25832" customFormat="1" ht="11.25"/>
    <row r="25833" customFormat="1" ht="11.25"/>
    <row r="25834" customFormat="1" ht="11.25"/>
    <row r="25835" customFormat="1" ht="11.25"/>
    <row r="25836" customFormat="1" ht="11.25"/>
    <row r="25837" customFormat="1" ht="11.25"/>
    <row r="25838" customFormat="1" ht="11.25"/>
    <row r="25839" customFormat="1" ht="11.25"/>
    <row r="25840" customFormat="1" ht="11.25"/>
    <row r="25841" customFormat="1" ht="11.25"/>
    <row r="25842" customFormat="1" ht="11.25"/>
    <row r="25843" customFormat="1" ht="11.25"/>
    <row r="25844" customFormat="1" ht="11.25"/>
    <row r="25845" customFormat="1" ht="11.25"/>
    <row r="25846" customFormat="1" ht="11.25"/>
    <row r="25847" customFormat="1" ht="11.25"/>
    <row r="25848" customFormat="1" ht="11.25"/>
    <row r="25849" customFormat="1" ht="11.25"/>
    <row r="25850" customFormat="1" ht="11.25"/>
    <row r="25851" customFormat="1" ht="11.25"/>
    <row r="25852" customFormat="1" ht="11.25"/>
    <row r="25853" customFormat="1" ht="11.25"/>
    <row r="25854" customFormat="1" ht="11.25"/>
    <row r="25855" customFormat="1" ht="11.25"/>
    <row r="25856" customFormat="1" ht="11.25"/>
    <row r="25857" customFormat="1" ht="11.25"/>
    <row r="25858" customFormat="1" ht="11.25"/>
    <row r="25859" customFormat="1" ht="11.25"/>
    <row r="25860" customFormat="1" ht="11.25"/>
    <row r="25861" customFormat="1" ht="11.25"/>
    <row r="25862" customFormat="1" ht="11.25"/>
    <row r="25863" customFormat="1" ht="11.25"/>
    <row r="25864" customFormat="1" ht="11.25"/>
    <row r="25865" customFormat="1" ht="11.25"/>
    <row r="25866" customFormat="1" ht="11.25"/>
    <row r="25867" customFormat="1" ht="11.25"/>
    <row r="25868" customFormat="1" ht="11.25"/>
    <row r="25869" customFormat="1" ht="11.25"/>
    <row r="25870" customFormat="1" ht="11.25"/>
    <row r="25871" customFormat="1" ht="11.25"/>
    <row r="25872" customFormat="1" ht="11.25"/>
    <row r="25873" customFormat="1" ht="11.25"/>
    <row r="25874" customFormat="1" ht="11.25"/>
    <row r="25875" customFormat="1" ht="11.25"/>
    <row r="25876" customFormat="1" ht="11.25"/>
    <row r="25877" customFormat="1" ht="11.25"/>
    <row r="25878" customFormat="1" ht="11.25"/>
    <row r="25879" customFormat="1" ht="11.25"/>
    <row r="25880" customFormat="1" ht="11.25"/>
    <row r="25881" customFormat="1" ht="11.25"/>
    <row r="25882" customFormat="1" ht="11.25"/>
    <row r="25883" customFormat="1" ht="11.25"/>
    <row r="25884" customFormat="1" ht="11.25"/>
    <row r="25885" customFormat="1" ht="11.25"/>
    <row r="25886" customFormat="1" ht="11.25"/>
    <row r="25887" customFormat="1" ht="11.25"/>
    <row r="25888" customFormat="1" ht="11.25"/>
    <row r="25889" customFormat="1" ht="11.25"/>
    <row r="25890" customFormat="1" ht="11.25"/>
    <row r="25891" customFormat="1" ht="11.25"/>
    <row r="25892" customFormat="1" ht="11.25"/>
    <row r="25893" customFormat="1" ht="11.25"/>
    <row r="25894" customFormat="1" ht="11.25"/>
    <row r="25895" customFormat="1" ht="11.25"/>
    <row r="25896" customFormat="1" ht="11.25"/>
    <row r="25897" customFormat="1" ht="11.25"/>
    <row r="25898" customFormat="1" ht="11.25"/>
    <row r="25899" customFormat="1" ht="11.25"/>
    <row r="25900" customFormat="1" ht="11.25"/>
    <row r="25901" customFormat="1" ht="11.25"/>
    <row r="25902" customFormat="1" ht="11.25"/>
    <row r="25903" customFormat="1" ht="11.25"/>
    <row r="25904" customFormat="1" ht="11.25"/>
    <row r="25905" customFormat="1" ht="11.25"/>
    <row r="25906" customFormat="1" ht="11.25"/>
    <row r="25907" customFormat="1" ht="11.25"/>
    <row r="25908" customFormat="1" ht="11.25"/>
    <row r="25909" customFormat="1" ht="11.25"/>
    <row r="25910" customFormat="1" ht="11.25"/>
    <row r="25911" customFormat="1" ht="11.25"/>
    <row r="25912" customFormat="1" ht="11.25"/>
    <row r="25913" customFormat="1" ht="11.25"/>
    <row r="25914" customFormat="1" ht="11.25"/>
    <row r="25915" customFormat="1" ht="11.25"/>
    <row r="25916" customFormat="1" ht="11.25"/>
    <row r="25917" customFormat="1" ht="11.25"/>
    <row r="25918" customFormat="1" ht="11.25"/>
    <row r="25919" customFormat="1" ht="11.25"/>
    <row r="25920" customFormat="1" ht="11.25"/>
    <row r="25921" customFormat="1" ht="11.25"/>
    <row r="25922" customFormat="1" ht="11.25"/>
    <row r="25923" customFormat="1" ht="11.25"/>
    <row r="25924" customFormat="1" ht="11.25"/>
    <row r="25925" customFormat="1" ht="11.25"/>
    <row r="25926" customFormat="1" ht="11.25"/>
    <row r="25927" customFormat="1" ht="11.25"/>
    <row r="25928" customFormat="1" ht="11.25"/>
    <row r="25929" customFormat="1" ht="11.25"/>
    <row r="25930" customFormat="1" ht="11.25"/>
    <row r="25931" customFormat="1" ht="11.25"/>
    <row r="25932" customFormat="1" ht="11.25"/>
    <row r="25933" customFormat="1" ht="11.25"/>
    <row r="25934" customFormat="1" ht="11.25"/>
    <row r="25935" customFormat="1" ht="11.25"/>
    <row r="25936" customFormat="1" ht="11.25"/>
    <row r="25937" customFormat="1" ht="11.25"/>
    <row r="25938" customFormat="1" ht="11.25"/>
    <row r="25939" customFormat="1" ht="11.25"/>
    <row r="25940" customFormat="1" ht="11.25"/>
    <row r="25941" customFormat="1" ht="11.25"/>
    <row r="25942" customFormat="1" ht="11.25"/>
    <row r="25943" customFormat="1" ht="11.25"/>
    <row r="25944" customFormat="1" ht="11.25"/>
    <row r="25945" customFormat="1" ht="11.25"/>
    <row r="25946" customFormat="1" ht="11.25"/>
    <row r="25947" customFormat="1" ht="11.25"/>
    <row r="25948" customFormat="1" ht="11.25"/>
    <row r="25949" customFormat="1" ht="11.25"/>
    <row r="25950" customFormat="1" ht="11.25"/>
    <row r="25951" customFormat="1" ht="11.25"/>
    <row r="25952" customFormat="1" ht="11.25"/>
    <row r="25953" customFormat="1" ht="11.25"/>
    <row r="25954" customFormat="1" ht="11.25"/>
    <row r="25955" customFormat="1" ht="11.25"/>
    <row r="25956" customFormat="1" ht="11.25"/>
    <row r="25957" customFormat="1" ht="11.25"/>
    <row r="25958" customFormat="1" ht="11.25"/>
    <row r="25959" customFormat="1" ht="11.25"/>
    <row r="25960" customFormat="1" ht="11.25"/>
    <row r="25961" customFormat="1" ht="11.25"/>
    <row r="25962" customFormat="1" ht="11.25"/>
    <row r="25963" customFormat="1" ht="11.25"/>
    <row r="25964" customFormat="1" ht="11.25"/>
    <row r="25965" customFormat="1" ht="11.25"/>
    <row r="25966" customFormat="1" ht="11.25"/>
    <row r="25967" customFormat="1" ht="11.25"/>
    <row r="25968" customFormat="1" ht="11.25"/>
    <row r="25969" customFormat="1" ht="11.25"/>
    <row r="25970" customFormat="1" ht="11.25"/>
    <row r="25971" customFormat="1" ht="11.25"/>
    <row r="25972" customFormat="1" ht="11.25"/>
    <row r="25973" customFormat="1" ht="11.25"/>
    <row r="25974" customFormat="1" ht="11.25"/>
    <row r="25975" customFormat="1" ht="11.25"/>
    <row r="25976" customFormat="1" ht="11.25"/>
    <row r="25977" customFormat="1" ht="11.25"/>
    <row r="25978" customFormat="1" ht="11.25"/>
    <row r="25979" customFormat="1" ht="11.25"/>
    <row r="25980" customFormat="1" ht="11.25"/>
    <row r="25981" customFormat="1" ht="11.25"/>
    <row r="25982" customFormat="1" ht="11.25"/>
    <row r="25983" customFormat="1" ht="11.25"/>
    <row r="25984" customFormat="1" ht="11.25"/>
    <row r="25985" customFormat="1" ht="11.25"/>
    <row r="25986" customFormat="1" ht="11.25"/>
    <row r="25987" customFormat="1" ht="11.25"/>
    <row r="25988" customFormat="1" ht="11.25"/>
    <row r="25989" customFormat="1" ht="11.25"/>
    <row r="25990" customFormat="1" ht="11.25"/>
    <row r="25991" customFormat="1" ht="11.25"/>
    <row r="25992" customFormat="1" ht="11.25"/>
    <row r="25993" customFormat="1" ht="11.25"/>
    <row r="25994" customFormat="1" ht="11.25"/>
    <row r="25995" customFormat="1" ht="11.25"/>
    <row r="25996" customFormat="1" ht="11.25"/>
    <row r="25997" customFormat="1" ht="11.25"/>
    <row r="25998" customFormat="1" ht="11.25"/>
    <row r="25999" customFormat="1" ht="11.25"/>
    <row r="26000" customFormat="1" ht="11.25"/>
    <row r="26001" customFormat="1" ht="11.25"/>
    <row r="26002" customFormat="1" ht="11.25"/>
    <row r="26003" customFormat="1" ht="11.25"/>
    <row r="26004" customFormat="1" ht="11.25"/>
    <row r="26005" customFormat="1" ht="11.25"/>
    <row r="26006" customFormat="1" ht="11.25"/>
    <row r="26007" customFormat="1" ht="11.25"/>
    <row r="26008" customFormat="1" ht="11.25"/>
    <row r="26009" customFormat="1" ht="11.25"/>
    <row r="26010" customFormat="1" ht="11.25"/>
    <row r="26011" customFormat="1" ht="11.25"/>
    <row r="26012" customFormat="1" ht="11.25"/>
    <row r="26013" customFormat="1" ht="11.25"/>
    <row r="26014" customFormat="1" ht="11.25"/>
    <row r="26015" customFormat="1" ht="11.25"/>
    <row r="26016" customFormat="1" ht="11.25"/>
    <row r="26017" customFormat="1" ht="11.25"/>
    <row r="26018" customFormat="1" ht="11.25"/>
    <row r="26019" customFormat="1" ht="11.25"/>
    <row r="26020" customFormat="1" ht="11.25"/>
    <row r="26021" customFormat="1" ht="11.25"/>
    <row r="26022" customFormat="1" ht="11.25"/>
    <row r="26023" customFormat="1" ht="11.25"/>
    <row r="26024" customFormat="1" ht="11.25"/>
    <row r="26025" customFormat="1" ht="11.25"/>
    <row r="26026" customFormat="1" ht="11.25"/>
    <row r="26027" customFormat="1" ht="11.25"/>
    <row r="26028" customFormat="1" ht="11.25"/>
    <row r="26029" customFormat="1" ht="11.25"/>
    <row r="26030" customFormat="1" ht="11.25"/>
    <row r="26031" customFormat="1" ht="11.25"/>
    <row r="26032" customFormat="1" ht="11.25"/>
    <row r="26033" customFormat="1" ht="11.25"/>
    <row r="26034" customFormat="1" ht="11.25"/>
    <row r="26035" customFormat="1" ht="11.25"/>
    <row r="26036" customFormat="1" ht="11.25"/>
    <row r="26037" customFormat="1" ht="11.25"/>
    <row r="26038" customFormat="1" ht="11.25"/>
    <row r="26039" customFormat="1" ht="11.25"/>
    <row r="26040" customFormat="1" ht="11.25"/>
    <row r="26041" customFormat="1" ht="11.25"/>
    <row r="26042" customFormat="1" ht="11.25"/>
    <row r="26043" customFormat="1" ht="11.25"/>
    <row r="26044" customFormat="1" ht="11.25"/>
    <row r="26045" customFormat="1" ht="11.25"/>
    <row r="26046" customFormat="1" ht="11.25"/>
    <row r="26047" customFormat="1" ht="11.25"/>
    <row r="26048" customFormat="1" ht="11.25"/>
    <row r="26049" customFormat="1" ht="11.25"/>
    <row r="26050" customFormat="1" ht="11.25"/>
    <row r="26051" customFormat="1" ht="11.25"/>
    <row r="26052" customFormat="1" ht="11.25"/>
    <row r="26053" customFormat="1" ht="11.25"/>
    <row r="26054" customFormat="1" ht="11.25"/>
    <row r="26055" customFormat="1" ht="11.25"/>
    <row r="26056" customFormat="1" ht="11.25"/>
    <row r="26057" customFormat="1" ht="11.25"/>
    <row r="26058" customFormat="1" ht="11.25"/>
    <row r="26059" customFormat="1" ht="11.25"/>
    <row r="26060" customFormat="1" ht="11.25"/>
    <row r="26061" customFormat="1" ht="11.25"/>
    <row r="26062" customFormat="1" ht="11.25"/>
    <row r="26063" customFormat="1" ht="11.25"/>
    <row r="26064" customFormat="1" ht="11.25"/>
    <row r="26065" customFormat="1" ht="11.25"/>
    <row r="26066" customFormat="1" ht="11.25"/>
    <row r="26067" customFormat="1" ht="11.25"/>
    <row r="26068" customFormat="1" ht="11.25"/>
    <row r="26069" customFormat="1" ht="11.25"/>
    <row r="26070" customFormat="1" ht="11.25"/>
    <row r="26071" customFormat="1" ht="11.25"/>
    <row r="26072" customFormat="1" ht="11.25"/>
    <row r="26073" customFormat="1" ht="11.25"/>
    <row r="26074" customFormat="1" ht="11.25"/>
    <row r="26075" customFormat="1" ht="11.25"/>
    <row r="26076" customFormat="1" ht="11.25"/>
    <row r="26077" customFormat="1" ht="11.25"/>
    <row r="26078" customFormat="1" ht="11.25"/>
    <row r="26079" customFormat="1" ht="11.25"/>
    <row r="26080" customFormat="1" ht="11.25"/>
    <row r="26081" customFormat="1" ht="11.25"/>
    <row r="26082" customFormat="1" ht="11.25"/>
    <row r="26083" customFormat="1" ht="11.25"/>
    <row r="26084" customFormat="1" ht="11.25"/>
    <row r="26085" customFormat="1" ht="11.25"/>
    <row r="26086" customFormat="1" ht="11.25"/>
    <row r="26087" customFormat="1" ht="11.25"/>
    <row r="26088" customFormat="1" ht="11.25"/>
    <row r="26089" customFormat="1" ht="11.25"/>
    <row r="26090" customFormat="1" ht="11.25"/>
    <row r="26091" customFormat="1" ht="11.25"/>
    <row r="26092" customFormat="1" ht="11.25"/>
    <row r="26093" customFormat="1" ht="11.25"/>
    <row r="26094" customFormat="1" ht="11.25"/>
    <row r="26095" customFormat="1" ht="11.25"/>
    <row r="26096" customFormat="1" ht="11.25"/>
    <row r="26097" customFormat="1" ht="11.25"/>
    <row r="26098" customFormat="1" ht="11.25"/>
    <row r="26099" customFormat="1" ht="11.25"/>
    <row r="26100" customFormat="1" ht="11.25"/>
    <row r="26101" customFormat="1" ht="11.25"/>
    <row r="26102" customFormat="1" ht="11.25"/>
    <row r="26103" customFormat="1" ht="11.25"/>
    <row r="26104" customFormat="1" ht="11.25"/>
    <row r="26105" customFormat="1" ht="11.25"/>
    <row r="26106" customFormat="1" ht="11.25"/>
    <row r="26107" customFormat="1" ht="11.25"/>
    <row r="26108" customFormat="1" ht="11.25"/>
    <row r="26109" customFormat="1" ht="11.25"/>
    <row r="26110" customFormat="1" ht="11.25"/>
    <row r="26111" customFormat="1" ht="11.25"/>
    <row r="26112" customFormat="1" ht="11.25"/>
    <row r="26113" customFormat="1" ht="11.25"/>
    <row r="26114" customFormat="1" ht="11.25"/>
    <row r="26115" customFormat="1" ht="11.25"/>
    <row r="26116" customFormat="1" ht="11.25"/>
    <row r="26117" customFormat="1" ht="11.25"/>
    <row r="26118" customFormat="1" ht="11.25"/>
    <row r="26119" customFormat="1" ht="11.25"/>
    <row r="26120" customFormat="1" ht="11.25"/>
    <row r="26121" customFormat="1" ht="11.25"/>
    <row r="26122" customFormat="1" ht="11.25"/>
    <row r="26123" customFormat="1" ht="11.25"/>
    <row r="26124" customFormat="1" ht="11.25"/>
    <row r="26125" customFormat="1" ht="11.25"/>
    <row r="26126" customFormat="1" ht="11.25"/>
    <row r="26127" customFormat="1" ht="11.25"/>
    <row r="26128" customFormat="1" ht="11.25"/>
    <row r="26129" customFormat="1" ht="11.25"/>
    <row r="26130" customFormat="1" ht="11.25"/>
    <row r="26131" customFormat="1" ht="11.25"/>
    <row r="26132" customFormat="1" ht="11.25"/>
    <row r="26133" customFormat="1" ht="11.25"/>
    <row r="26134" customFormat="1" ht="11.25"/>
    <row r="26135" customFormat="1" ht="11.25"/>
    <row r="26136" customFormat="1" ht="11.25"/>
    <row r="26137" customFormat="1" ht="11.25"/>
    <row r="26138" customFormat="1" ht="11.25"/>
    <row r="26139" customFormat="1" ht="11.25"/>
    <row r="26140" customFormat="1" ht="11.25"/>
    <row r="26141" customFormat="1" ht="11.25"/>
    <row r="26142" customFormat="1" ht="11.25"/>
    <row r="26143" customFormat="1" ht="11.25"/>
    <row r="26144" customFormat="1" ht="11.25"/>
    <row r="26145" customFormat="1" ht="11.25"/>
    <row r="26146" customFormat="1" ht="11.25"/>
    <row r="26147" customFormat="1" ht="11.25"/>
    <row r="26148" customFormat="1" ht="11.25"/>
    <row r="26149" customFormat="1" ht="11.25"/>
    <row r="26150" customFormat="1" ht="11.25"/>
    <row r="26151" customFormat="1" ht="11.25"/>
    <row r="26152" customFormat="1" ht="11.25"/>
    <row r="26153" customFormat="1" ht="11.25"/>
    <row r="26154" customFormat="1" ht="11.25"/>
    <row r="26155" customFormat="1" ht="11.25"/>
    <row r="26156" customFormat="1" ht="11.25"/>
    <row r="26157" customFormat="1" ht="11.25"/>
    <row r="26158" customFormat="1" ht="11.25"/>
    <row r="26159" customFormat="1" ht="11.25"/>
    <row r="26160" customFormat="1" ht="11.25"/>
    <row r="26161" customFormat="1" ht="11.25"/>
    <row r="26162" customFormat="1" ht="11.25"/>
    <row r="26163" customFormat="1" ht="11.25"/>
    <row r="26164" customFormat="1" ht="11.25"/>
    <row r="26165" customFormat="1" ht="11.25"/>
    <row r="26166" customFormat="1" ht="11.25"/>
    <row r="26167" customFormat="1" ht="11.25"/>
    <row r="26168" customFormat="1" ht="11.25"/>
    <row r="26169" customFormat="1" ht="11.25"/>
    <row r="26170" customFormat="1" ht="11.25"/>
    <row r="26171" customFormat="1" ht="11.25"/>
    <row r="26172" customFormat="1" ht="11.25"/>
    <row r="26173" customFormat="1" ht="11.25"/>
    <row r="26174" customFormat="1" ht="11.25"/>
    <row r="26175" customFormat="1" ht="11.25"/>
    <row r="26176" customFormat="1" ht="11.25"/>
    <row r="26177" customFormat="1" ht="11.25"/>
    <row r="26178" customFormat="1" ht="11.25"/>
    <row r="26179" customFormat="1" ht="11.25"/>
    <row r="26180" customFormat="1" ht="11.25"/>
    <row r="26181" customFormat="1" ht="11.25"/>
    <row r="26182" customFormat="1" ht="11.25"/>
    <row r="26183" customFormat="1" ht="11.25"/>
    <row r="26184" customFormat="1" ht="11.25"/>
    <row r="26185" customFormat="1" ht="11.25"/>
    <row r="26186" customFormat="1" ht="11.25"/>
    <row r="26187" customFormat="1" ht="11.25"/>
    <row r="26188" customFormat="1" ht="11.25"/>
    <row r="26189" customFormat="1" ht="11.25"/>
    <row r="26190" customFormat="1" ht="11.25"/>
    <row r="26191" customFormat="1" ht="11.25"/>
    <row r="26192" customFormat="1" ht="11.25"/>
    <row r="26193" customFormat="1" ht="11.25"/>
    <row r="26194" customFormat="1" ht="11.25"/>
    <row r="26195" customFormat="1" ht="11.25"/>
    <row r="26196" customFormat="1" ht="11.25"/>
    <row r="26197" customFormat="1" ht="11.25"/>
    <row r="26198" customFormat="1" ht="11.25"/>
    <row r="26199" customFormat="1" ht="11.25"/>
    <row r="26200" customFormat="1" ht="11.25"/>
    <row r="26201" customFormat="1" ht="11.25"/>
    <row r="26202" customFormat="1" ht="11.25"/>
    <row r="26203" customFormat="1" ht="11.25"/>
    <row r="26204" customFormat="1" ht="11.25"/>
    <row r="26205" customFormat="1" ht="11.25"/>
    <row r="26206" customFormat="1" ht="11.25"/>
    <row r="26207" customFormat="1" ht="11.25"/>
    <row r="26208" customFormat="1" ht="11.25"/>
    <row r="26209" customFormat="1" ht="11.25"/>
    <row r="26210" customFormat="1" ht="11.25"/>
    <row r="26211" customFormat="1" ht="11.25"/>
    <row r="26212" customFormat="1" ht="11.25"/>
    <row r="26213" customFormat="1" ht="11.25"/>
    <row r="26214" customFormat="1" ht="11.25"/>
    <row r="26215" customFormat="1" ht="11.25"/>
    <row r="26216" customFormat="1" ht="11.25"/>
    <row r="26217" customFormat="1" ht="11.25"/>
    <row r="26218" customFormat="1" ht="11.25"/>
    <row r="26219" customFormat="1" ht="11.25"/>
    <row r="26220" customFormat="1" ht="11.25"/>
    <row r="26221" customFormat="1" ht="11.25"/>
    <row r="26222" customFormat="1" ht="11.25"/>
    <row r="26223" customFormat="1" ht="11.25"/>
    <row r="26224" customFormat="1" ht="11.25"/>
    <row r="26225" customFormat="1" ht="11.25"/>
    <row r="26226" customFormat="1" ht="11.25"/>
    <row r="26227" customFormat="1" ht="11.25"/>
    <row r="26228" customFormat="1" ht="11.25"/>
    <row r="26229" customFormat="1" ht="11.25"/>
    <row r="26230" customFormat="1" ht="11.25"/>
    <row r="26231" customFormat="1" ht="11.25"/>
    <row r="26232" customFormat="1" ht="11.25"/>
    <row r="26233" customFormat="1" ht="11.25"/>
    <row r="26234" customFormat="1" ht="11.25"/>
    <row r="26235" customFormat="1" ht="11.25"/>
    <row r="26236" customFormat="1" ht="11.25"/>
    <row r="26237" customFormat="1" ht="11.25"/>
    <row r="26238" customFormat="1" ht="11.25"/>
    <row r="26239" customFormat="1" ht="11.25"/>
    <row r="26240" customFormat="1" ht="11.25"/>
    <row r="26241" customFormat="1" ht="11.25"/>
    <row r="26242" customFormat="1" ht="11.25"/>
    <row r="26243" customFormat="1" ht="11.25"/>
    <row r="26244" customFormat="1" ht="11.25"/>
    <row r="26245" customFormat="1" ht="11.25"/>
    <row r="26246" customFormat="1" ht="11.25"/>
    <row r="26247" customFormat="1" ht="11.25"/>
    <row r="26248" customFormat="1" ht="11.25"/>
    <row r="26249" customFormat="1" ht="11.25"/>
    <row r="26250" customFormat="1" ht="11.25"/>
    <row r="26251" customFormat="1" ht="11.25"/>
    <row r="26252" customFormat="1" ht="11.25"/>
    <row r="26253" customFormat="1" ht="11.25"/>
    <row r="26254" customFormat="1" ht="11.25"/>
    <row r="26255" customFormat="1" ht="11.25"/>
    <row r="26256" customFormat="1" ht="11.25"/>
    <row r="26257" customFormat="1" ht="11.25"/>
    <row r="26258" customFormat="1" ht="11.25"/>
    <row r="26259" customFormat="1" ht="11.25"/>
    <row r="26260" customFormat="1" ht="11.25"/>
    <row r="26261" customFormat="1" ht="11.25"/>
    <row r="26262" customFormat="1" ht="11.25"/>
    <row r="26263" customFormat="1" ht="11.25"/>
    <row r="26264" customFormat="1" ht="11.25"/>
    <row r="26265" customFormat="1" ht="11.25"/>
    <row r="26266" customFormat="1" ht="11.25"/>
    <row r="26267" customFormat="1" ht="11.25"/>
    <row r="26268" customFormat="1" ht="11.25"/>
    <row r="26269" customFormat="1" ht="11.25"/>
    <row r="26270" customFormat="1" ht="11.25"/>
    <row r="26271" customFormat="1" ht="11.25"/>
    <row r="26272" customFormat="1" ht="11.25"/>
    <row r="26273" customFormat="1" ht="11.25"/>
    <row r="26274" customFormat="1" ht="11.25"/>
    <row r="26275" customFormat="1" ht="11.25"/>
    <row r="26276" customFormat="1" ht="11.25"/>
    <row r="26277" customFormat="1" ht="11.25"/>
    <row r="26278" customFormat="1" ht="11.25"/>
    <row r="26279" customFormat="1" ht="11.25"/>
    <row r="26280" customFormat="1" ht="11.25"/>
    <row r="26281" customFormat="1" ht="11.25"/>
    <row r="26282" customFormat="1" ht="11.25"/>
    <row r="26283" customFormat="1" ht="11.25"/>
    <row r="26284" customFormat="1" ht="11.25"/>
    <row r="26285" customFormat="1" ht="11.25"/>
    <row r="26286" customFormat="1" ht="11.25"/>
    <row r="26287" customFormat="1" ht="11.25"/>
    <row r="26288" customFormat="1" ht="11.25"/>
    <row r="26289" customFormat="1" ht="11.25"/>
    <row r="26290" customFormat="1" ht="11.25"/>
    <row r="26291" customFormat="1" ht="11.25"/>
    <row r="26292" customFormat="1" ht="11.25"/>
    <row r="26293" customFormat="1" ht="11.25"/>
    <row r="26294" customFormat="1" ht="11.25"/>
    <row r="26295" customFormat="1" ht="11.25"/>
    <row r="26296" customFormat="1" ht="11.25"/>
    <row r="26297" customFormat="1" ht="11.25"/>
    <row r="26298" customFormat="1" ht="11.25"/>
    <row r="26299" customFormat="1" ht="11.25"/>
    <row r="26300" customFormat="1" ht="11.25"/>
    <row r="26301" customFormat="1" ht="11.25"/>
    <row r="26302" customFormat="1" ht="11.25"/>
    <row r="26303" customFormat="1" ht="11.25"/>
    <row r="26304" customFormat="1" ht="11.25"/>
    <row r="26305" customFormat="1" ht="11.25"/>
    <row r="26306" customFormat="1" ht="11.25"/>
    <row r="26307" customFormat="1" ht="11.25"/>
    <row r="26308" customFormat="1" ht="11.25"/>
    <row r="26309" customFormat="1" ht="11.25"/>
    <row r="26310" customFormat="1" ht="11.25"/>
    <row r="26311" customFormat="1" ht="11.25"/>
    <row r="26312" customFormat="1" ht="11.25"/>
    <row r="26313" customFormat="1" ht="11.25"/>
    <row r="26314" customFormat="1" ht="11.25"/>
    <row r="26315" customFormat="1" ht="11.25"/>
    <row r="26316" customFormat="1" ht="11.25"/>
    <row r="26317" customFormat="1" ht="11.25"/>
    <row r="26318" customFormat="1" ht="11.25"/>
    <row r="26319" customFormat="1" ht="11.25"/>
    <row r="26320" customFormat="1" ht="11.25"/>
    <row r="26321" customFormat="1" ht="11.25"/>
    <row r="26322" customFormat="1" ht="11.25"/>
    <row r="26323" customFormat="1" ht="11.25"/>
    <row r="26324" customFormat="1" ht="11.25"/>
    <row r="26325" customFormat="1" ht="11.25"/>
    <row r="26326" customFormat="1" ht="11.25"/>
    <row r="26327" customFormat="1" ht="11.25"/>
    <row r="26328" customFormat="1" ht="11.25"/>
    <row r="26329" customFormat="1" ht="11.25"/>
    <row r="26330" customFormat="1" ht="11.25"/>
    <row r="26331" customFormat="1" ht="11.25"/>
    <row r="26332" customFormat="1" ht="11.25"/>
    <row r="26333" customFormat="1" ht="11.25"/>
    <row r="26334" customFormat="1" ht="11.25"/>
    <row r="26335" customFormat="1" ht="11.25"/>
    <row r="26336" customFormat="1" ht="11.25"/>
    <row r="26337" customFormat="1" ht="11.25"/>
    <row r="26338" customFormat="1" ht="11.25"/>
    <row r="26339" customFormat="1" ht="11.25"/>
    <row r="26340" customFormat="1" ht="11.25"/>
    <row r="26341" customFormat="1" ht="11.25"/>
    <row r="26342" customFormat="1" ht="11.25"/>
    <row r="26343" customFormat="1" ht="11.25"/>
    <row r="26344" customFormat="1" ht="11.25"/>
    <row r="26345" customFormat="1" ht="11.25"/>
    <row r="26346" customFormat="1" ht="11.25"/>
    <row r="26347" customFormat="1" ht="11.25"/>
    <row r="26348" customFormat="1" ht="11.25"/>
    <row r="26349" customFormat="1" ht="11.25"/>
    <row r="26350" customFormat="1" ht="11.25"/>
    <row r="26351" customFormat="1" ht="11.25"/>
    <row r="26352" customFormat="1" ht="11.25"/>
    <row r="26353" customFormat="1" ht="11.25"/>
    <row r="26354" customFormat="1" ht="11.25"/>
    <row r="26355" customFormat="1" ht="11.25"/>
    <row r="26356" customFormat="1" ht="11.25"/>
    <row r="26357" customFormat="1" ht="11.25"/>
    <row r="26358" customFormat="1" ht="11.25"/>
    <row r="26359" customFormat="1" ht="11.25"/>
    <row r="26360" customFormat="1" ht="11.25"/>
    <row r="26361" customFormat="1" ht="11.25"/>
    <row r="26362" customFormat="1" ht="11.25"/>
    <row r="26363" customFormat="1" ht="11.25"/>
    <row r="26364" customFormat="1" ht="11.25"/>
    <row r="26365" customFormat="1" ht="11.25"/>
    <row r="26366" customFormat="1" ht="11.25"/>
    <row r="26367" customFormat="1" ht="11.25"/>
    <row r="26368" customFormat="1" ht="11.25"/>
    <row r="26369" customFormat="1" ht="11.25"/>
    <row r="26370" customFormat="1" ht="11.25"/>
    <row r="26371" customFormat="1" ht="11.25"/>
    <row r="26372" customFormat="1" ht="11.25"/>
    <row r="26373" customFormat="1" ht="11.25"/>
    <row r="26374" customFormat="1" ht="11.25"/>
    <row r="26375" customFormat="1" ht="11.25"/>
    <row r="26376" customFormat="1" ht="11.25"/>
    <row r="26377" customFormat="1" ht="11.25"/>
    <row r="26378" customFormat="1" ht="11.25"/>
    <row r="26379" customFormat="1" ht="11.25"/>
    <row r="26380" customFormat="1" ht="11.25"/>
    <row r="26381" customFormat="1" ht="11.25"/>
    <row r="26382" customFormat="1" ht="11.25"/>
    <row r="26383" customFormat="1" ht="11.25"/>
    <row r="26384" customFormat="1" ht="11.25"/>
    <row r="26385" customFormat="1" ht="11.25"/>
    <row r="26386" customFormat="1" ht="11.25"/>
    <row r="26387" customFormat="1" ht="11.25"/>
    <row r="26388" customFormat="1" ht="11.25"/>
    <row r="26389" customFormat="1" ht="11.25"/>
    <row r="26390" customFormat="1" ht="11.25"/>
    <row r="26391" customFormat="1" ht="11.25"/>
    <row r="26392" customFormat="1" ht="11.25"/>
    <row r="26393" customFormat="1" ht="11.25"/>
    <row r="26394" customFormat="1" ht="11.25"/>
    <row r="26395" customFormat="1" ht="11.25"/>
    <row r="26396" customFormat="1" ht="11.25"/>
    <row r="26397" customFormat="1" ht="11.25"/>
    <row r="26398" customFormat="1" ht="11.25"/>
    <row r="26399" customFormat="1" ht="11.25"/>
    <row r="26400" customFormat="1" ht="11.25"/>
    <row r="26401" customFormat="1" ht="11.25"/>
    <row r="26402" customFormat="1" ht="11.25"/>
    <row r="26403" customFormat="1" ht="11.25"/>
    <row r="26404" customFormat="1" ht="11.25"/>
    <row r="26405" customFormat="1" ht="11.25"/>
    <row r="26406" customFormat="1" ht="11.25"/>
    <row r="26407" customFormat="1" ht="11.25"/>
    <row r="26408" customFormat="1" ht="11.25"/>
    <row r="26409" customFormat="1" ht="11.25"/>
    <row r="26410" customFormat="1" ht="11.25"/>
    <row r="26411" customFormat="1" ht="11.25"/>
    <row r="26412" customFormat="1" ht="11.25"/>
    <row r="26413" customFormat="1" ht="11.25"/>
    <row r="26414" customFormat="1" ht="11.25"/>
    <row r="26415" customFormat="1" ht="11.25"/>
    <row r="26416" customFormat="1" ht="11.25"/>
    <row r="26417" customFormat="1" ht="11.25"/>
    <row r="26418" customFormat="1" ht="11.25"/>
    <row r="26419" customFormat="1" ht="11.25"/>
    <row r="26420" customFormat="1" ht="11.25"/>
    <row r="26421" customFormat="1" ht="11.25"/>
    <row r="26422" customFormat="1" ht="11.25"/>
    <row r="26423" customFormat="1" ht="11.25"/>
    <row r="26424" customFormat="1" ht="11.25"/>
    <row r="26425" customFormat="1" ht="11.25"/>
    <row r="26426" customFormat="1" ht="11.25"/>
    <row r="26427" customFormat="1" ht="11.25"/>
    <row r="26428" customFormat="1" ht="11.25"/>
    <row r="26429" customFormat="1" ht="11.25"/>
    <row r="26430" customFormat="1" ht="11.25"/>
    <row r="26431" customFormat="1" ht="11.25"/>
    <row r="26432" customFormat="1" ht="11.25"/>
    <row r="26433" customFormat="1" ht="11.25"/>
    <row r="26434" customFormat="1" ht="11.25"/>
    <row r="26435" customFormat="1" ht="11.25"/>
    <row r="26436" customFormat="1" ht="11.25"/>
    <row r="26437" customFormat="1" ht="11.25"/>
    <row r="26438" customFormat="1" ht="11.25"/>
    <row r="26439" customFormat="1" ht="11.25"/>
    <row r="26440" customFormat="1" ht="11.25"/>
    <row r="26441" customFormat="1" ht="11.25"/>
    <row r="26442" customFormat="1" ht="11.25"/>
    <row r="26443" customFormat="1" ht="11.25"/>
    <row r="26444" customFormat="1" ht="11.25"/>
    <row r="26445" customFormat="1" ht="11.25"/>
    <row r="26446" customFormat="1" ht="11.25"/>
    <row r="26447" customFormat="1" ht="11.25"/>
    <row r="26448" customFormat="1" ht="11.25"/>
    <row r="26449" customFormat="1" ht="11.25"/>
    <row r="26450" customFormat="1" ht="11.25"/>
    <row r="26451" customFormat="1" ht="11.25"/>
    <row r="26452" customFormat="1" ht="11.25"/>
    <row r="26453" customFormat="1" ht="11.25"/>
    <row r="26454" customFormat="1" ht="11.25"/>
    <row r="26455" customFormat="1" ht="11.25"/>
    <row r="26456" customFormat="1" ht="11.25"/>
    <row r="26457" customFormat="1" ht="11.25"/>
    <row r="26458" customFormat="1" ht="11.25"/>
    <row r="26459" customFormat="1" ht="11.25"/>
    <row r="26460" customFormat="1" ht="11.25"/>
    <row r="26461" customFormat="1" ht="11.25"/>
    <row r="26462" customFormat="1" ht="11.25"/>
    <row r="26463" customFormat="1" ht="11.25"/>
    <row r="26464" customFormat="1" ht="11.25"/>
    <row r="26465" customFormat="1" ht="11.25"/>
    <row r="26466" customFormat="1" ht="11.25"/>
    <row r="26467" customFormat="1" ht="11.25"/>
    <row r="26468" customFormat="1" ht="11.25"/>
    <row r="26469" customFormat="1" ht="11.25"/>
    <row r="26470" customFormat="1" ht="11.25"/>
    <row r="26471" customFormat="1" ht="11.25"/>
    <row r="26472" customFormat="1" ht="11.25"/>
    <row r="26473" customFormat="1" ht="11.25"/>
    <row r="26474" customFormat="1" ht="11.25"/>
    <row r="26475" customFormat="1" ht="11.25"/>
    <row r="26476" customFormat="1" ht="11.25"/>
    <row r="26477" customFormat="1" ht="11.25"/>
    <row r="26478" customFormat="1" ht="11.25"/>
    <row r="26479" customFormat="1" ht="11.25"/>
    <row r="26480" customFormat="1" ht="11.25"/>
    <row r="26481" customFormat="1" ht="11.25"/>
    <row r="26482" customFormat="1" ht="11.25"/>
    <row r="26483" customFormat="1" ht="11.25"/>
    <row r="26484" customFormat="1" ht="11.25"/>
    <row r="26485" customFormat="1" ht="11.25"/>
    <row r="26486" customFormat="1" ht="11.25"/>
    <row r="26487" customFormat="1" ht="11.25"/>
    <row r="26488" customFormat="1" ht="11.25"/>
    <row r="26489" customFormat="1" ht="11.25"/>
    <row r="26490" customFormat="1" ht="11.25"/>
    <row r="26491" customFormat="1" ht="11.25"/>
    <row r="26492" customFormat="1" ht="11.25"/>
    <row r="26493" customFormat="1" ht="11.25"/>
    <row r="26494" customFormat="1" ht="11.25"/>
    <row r="26495" customFormat="1" ht="11.25"/>
    <row r="26496" customFormat="1" ht="11.25"/>
    <row r="26497" customFormat="1" ht="11.25"/>
    <row r="26498" customFormat="1" ht="11.25"/>
    <row r="26499" customFormat="1" ht="11.25"/>
    <row r="26500" customFormat="1" ht="11.25"/>
    <row r="26501" customFormat="1" ht="11.25"/>
    <row r="26502" customFormat="1" ht="11.25"/>
    <row r="26503" customFormat="1" ht="11.25"/>
    <row r="26504" customFormat="1" ht="11.25"/>
    <row r="26505" customFormat="1" ht="11.25"/>
    <row r="26506" customFormat="1" ht="11.25"/>
    <row r="26507" customFormat="1" ht="11.25"/>
    <row r="26508" customFormat="1" ht="11.25"/>
    <row r="26509" customFormat="1" ht="11.25"/>
    <row r="26510" customFormat="1" ht="11.25"/>
    <row r="26511" customFormat="1" ht="11.25"/>
    <row r="26512" customFormat="1" ht="11.25"/>
    <row r="26513" customFormat="1" ht="11.25"/>
    <row r="26514" customFormat="1" ht="11.25"/>
    <row r="26515" customFormat="1" ht="11.25"/>
    <row r="26516" customFormat="1" ht="11.25"/>
    <row r="26517" customFormat="1" ht="11.25"/>
    <row r="26518" customFormat="1" ht="11.25"/>
    <row r="26519" customFormat="1" ht="11.25"/>
    <row r="26520" customFormat="1" ht="11.25"/>
    <row r="26521" customFormat="1" ht="11.25"/>
    <row r="26522" customFormat="1" ht="11.25"/>
    <row r="26523" customFormat="1" ht="11.25"/>
    <row r="26524" customFormat="1" ht="11.25"/>
    <row r="26525" customFormat="1" ht="11.25"/>
    <row r="26526" customFormat="1" ht="11.25"/>
    <row r="26527" customFormat="1" ht="11.25"/>
    <row r="26528" customFormat="1" ht="11.25"/>
    <row r="26529" customFormat="1" ht="11.25"/>
    <row r="26530" customFormat="1" ht="11.25"/>
    <row r="26531" customFormat="1" ht="11.25"/>
    <row r="26532" customFormat="1" ht="11.25"/>
    <row r="26533" customFormat="1" ht="11.25"/>
    <row r="26534" customFormat="1" ht="11.25"/>
    <row r="26535" customFormat="1" ht="11.25"/>
    <row r="26536" customFormat="1" ht="11.25"/>
    <row r="26537" customFormat="1" ht="11.25"/>
    <row r="26538" customFormat="1" ht="11.25"/>
    <row r="26539" customFormat="1" ht="11.25"/>
    <row r="26540" customFormat="1" ht="11.25"/>
    <row r="26541" customFormat="1" ht="11.25"/>
    <row r="26542" customFormat="1" ht="11.25"/>
    <row r="26543" customFormat="1" ht="11.25"/>
    <row r="26544" customFormat="1" ht="11.25"/>
    <row r="26545" customFormat="1" ht="11.25"/>
    <row r="26546" customFormat="1" ht="11.25"/>
    <row r="26547" customFormat="1" ht="11.25"/>
    <row r="26548" customFormat="1" ht="11.25"/>
    <row r="26549" customFormat="1" ht="11.25"/>
    <row r="26550" customFormat="1" ht="11.25"/>
    <row r="26551" customFormat="1" ht="11.25"/>
    <row r="26552" customFormat="1" ht="11.25"/>
    <row r="26553" customFormat="1" ht="11.25"/>
    <row r="26554" customFormat="1" ht="11.25"/>
    <row r="26555" customFormat="1" ht="11.25"/>
    <row r="26556" customFormat="1" ht="11.25"/>
    <row r="26557" customFormat="1" ht="11.25"/>
    <row r="26558" customFormat="1" ht="11.25"/>
    <row r="26559" customFormat="1" ht="11.25"/>
    <row r="26560" customFormat="1" ht="11.25"/>
    <row r="26561" customFormat="1" ht="11.25"/>
    <row r="26562" customFormat="1" ht="11.25"/>
    <row r="26563" customFormat="1" ht="11.25"/>
    <row r="26564" customFormat="1" ht="11.25"/>
    <row r="26565" customFormat="1" ht="11.25"/>
    <row r="26566" customFormat="1" ht="11.25"/>
    <row r="26567" customFormat="1" ht="11.25"/>
    <row r="26568" customFormat="1" ht="11.25"/>
    <row r="26569" customFormat="1" ht="11.25"/>
    <row r="26570" customFormat="1" ht="11.25"/>
    <row r="26571" customFormat="1" ht="11.25"/>
    <row r="26572" customFormat="1" ht="11.25"/>
    <row r="26573" customFormat="1" ht="11.25"/>
    <row r="26574" customFormat="1" ht="11.25"/>
    <row r="26575" customFormat="1" ht="11.25"/>
    <row r="26576" customFormat="1" ht="11.25"/>
    <row r="26577" customFormat="1" ht="11.25"/>
    <row r="26578" customFormat="1" ht="11.25"/>
    <row r="26579" customFormat="1" ht="11.25"/>
    <row r="26580" customFormat="1" ht="11.25"/>
    <row r="26581" customFormat="1" ht="11.25"/>
    <row r="26582" customFormat="1" ht="11.25"/>
    <row r="26583" customFormat="1" ht="11.25"/>
    <row r="26584" customFormat="1" ht="11.25"/>
    <row r="26585" customFormat="1" ht="11.25"/>
    <row r="26586" customFormat="1" ht="11.25"/>
    <row r="26587" customFormat="1" ht="11.25"/>
    <row r="26588" customFormat="1" ht="11.25"/>
    <row r="26589" customFormat="1" ht="11.25"/>
    <row r="26590" customFormat="1" ht="11.25"/>
    <row r="26591" customFormat="1" ht="11.25"/>
    <row r="26592" customFormat="1" ht="11.25"/>
    <row r="26593" customFormat="1" ht="11.25"/>
    <row r="26594" customFormat="1" ht="11.25"/>
    <row r="26595" customFormat="1" ht="11.25"/>
    <row r="26596" customFormat="1" ht="11.25"/>
    <row r="26597" customFormat="1" ht="11.25"/>
    <row r="26598" customFormat="1" ht="11.25"/>
    <row r="26599" customFormat="1" ht="11.25"/>
    <row r="26600" customFormat="1" ht="11.25"/>
    <row r="26601" customFormat="1" ht="11.25"/>
    <row r="26602" customFormat="1" ht="11.25"/>
    <row r="26603" customFormat="1" ht="11.25"/>
    <row r="26604" customFormat="1" ht="11.25"/>
    <row r="26605" customFormat="1" ht="11.25"/>
    <row r="26606" customFormat="1" ht="11.25"/>
    <row r="26607" customFormat="1" ht="11.25"/>
    <row r="26608" customFormat="1" ht="11.25"/>
    <row r="26609" customFormat="1" ht="11.25"/>
    <row r="26610" customFormat="1" ht="11.25"/>
    <row r="26611" customFormat="1" ht="11.25"/>
    <row r="26612" customFormat="1" ht="11.25"/>
    <row r="26613" customFormat="1" ht="11.25"/>
    <row r="26614" customFormat="1" ht="11.25"/>
    <row r="26615" customFormat="1" ht="11.25"/>
    <row r="26616" customFormat="1" ht="11.25"/>
    <row r="26617" customFormat="1" ht="11.25"/>
    <row r="26618" customFormat="1" ht="11.25"/>
    <row r="26619" customFormat="1" ht="11.25"/>
    <row r="26620" customFormat="1" ht="11.25"/>
    <row r="26621" customFormat="1" ht="11.25"/>
    <row r="26622" customFormat="1" ht="11.25"/>
    <row r="26623" customFormat="1" ht="11.25"/>
    <row r="26624" customFormat="1" ht="11.25"/>
    <row r="26625" customFormat="1" ht="11.25"/>
    <row r="26626" customFormat="1" ht="11.25"/>
    <row r="26627" customFormat="1" ht="11.25"/>
    <row r="26628" customFormat="1" ht="11.25"/>
    <row r="26629" customFormat="1" ht="11.25"/>
    <row r="26630" customFormat="1" ht="11.25"/>
    <row r="26631" customFormat="1" ht="11.25"/>
    <row r="26632" customFormat="1" ht="11.25"/>
    <row r="26633" customFormat="1" ht="11.25"/>
    <row r="26634" customFormat="1" ht="11.25"/>
    <row r="26635" customFormat="1" ht="11.25"/>
    <row r="26636" customFormat="1" ht="11.25"/>
    <row r="26637" customFormat="1" ht="11.25"/>
    <row r="26638" customFormat="1" ht="11.25"/>
    <row r="26639" customFormat="1" ht="11.25"/>
    <row r="26640" customFormat="1" ht="11.25"/>
    <row r="26641" customFormat="1" ht="11.25"/>
    <row r="26642" customFormat="1" ht="11.25"/>
    <row r="26643" customFormat="1" ht="11.25"/>
    <row r="26644" customFormat="1" ht="11.25"/>
    <row r="26645" customFormat="1" ht="11.25"/>
    <row r="26646" customFormat="1" ht="11.25"/>
    <row r="26647" customFormat="1" ht="11.25"/>
    <row r="26648" customFormat="1" ht="11.25"/>
    <row r="26649" customFormat="1" ht="11.25"/>
    <row r="26650" customFormat="1" ht="11.25"/>
    <row r="26651" customFormat="1" ht="11.25"/>
    <row r="26652" customFormat="1" ht="11.25"/>
    <row r="26653" customFormat="1" ht="11.25"/>
    <row r="26654" customFormat="1" ht="11.25"/>
    <row r="26655" customFormat="1" ht="11.25"/>
    <row r="26656" customFormat="1" ht="11.25"/>
    <row r="26657" customFormat="1" ht="11.25"/>
    <row r="26658" customFormat="1" ht="11.25"/>
    <row r="26659" customFormat="1" ht="11.25"/>
    <row r="26660" customFormat="1" ht="11.25"/>
    <row r="26661" customFormat="1" ht="11.25"/>
    <row r="26662" customFormat="1" ht="11.25"/>
    <row r="26663" customFormat="1" ht="11.25"/>
    <row r="26664" customFormat="1" ht="11.25"/>
    <row r="26665" customFormat="1" ht="11.25"/>
    <row r="26666" customFormat="1" ht="11.25"/>
    <row r="26667" customFormat="1" ht="11.25"/>
    <row r="26668" customFormat="1" ht="11.25"/>
    <row r="26669" customFormat="1" ht="11.25"/>
    <row r="26670" customFormat="1" ht="11.25"/>
    <row r="26671" customFormat="1" ht="11.25"/>
    <row r="26672" customFormat="1" ht="11.25"/>
    <row r="26673" customFormat="1" ht="11.25"/>
    <row r="26674" customFormat="1" ht="11.25"/>
    <row r="26675" customFormat="1" ht="11.25"/>
    <row r="26676" customFormat="1" ht="11.25"/>
    <row r="26677" customFormat="1" ht="11.25"/>
    <row r="26678" customFormat="1" ht="11.25"/>
    <row r="26679" customFormat="1" ht="11.25"/>
    <row r="26680" customFormat="1" ht="11.25"/>
    <row r="26681" customFormat="1" ht="11.25"/>
    <row r="26682" customFormat="1" ht="11.25"/>
    <row r="26683" customFormat="1" ht="11.25"/>
    <row r="26684" customFormat="1" ht="11.25"/>
    <row r="26685" customFormat="1" ht="11.25"/>
    <row r="26686" customFormat="1" ht="11.25"/>
    <row r="26687" customFormat="1" ht="11.25"/>
    <row r="26688" customFormat="1" ht="11.25"/>
    <row r="26689" customFormat="1" ht="11.25"/>
    <row r="26690" customFormat="1" ht="11.25"/>
    <row r="26691" customFormat="1" ht="11.25"/>
    <row r="26692" customFormat="1" ht="11.25"/>
    <row r="26693" customFormat="1" ht="11.25"/>
    <row r="26694" customFormat="1" ht="11.25"/>
    <row r="26695" customFormat="1" ht="11.25"/>
    <row r="26696" customFormat="1" ht="11.25"/>
    <row r="26697" customFormat="1" ht="11.25"/>
    <row r="26698" customFormat="1" ht="11.25"/>
    <row r="26699" customFormat="1" ht="11.25"/>
    <row r="26700" customFormat="1" ht="11.25"/>
    <row r="26701" customFormat="1" ht="11.25"/>
    <row r="26702" customFormat="1" ht="11.25"/>
    <row r="26703" customFormat="1" ht="11.25"/>
    <row r="26704" customFormat="1" ht="11.25"/>
    <row r="26705" customFormat="1" ht="11.25"/>
    <row r="26706" customFormat="1" ht="11.25"/>
    <row r="26707" customFormat="1" ht="11.25"/>
    <row r="26708" customFormat="1" ht="11.25"/>
    <row r="26709" customFormat="1" ht="11.25"/>
    <row r="26710" customFormat="1" ht="11.25"/>
    <row r="26711" customFormat="1" ht="11.25"/>
    <row r="26712" customFormat="1" ht="11.25"/>
    <row r="26713" customFormat="1" ht="11.25"/>
    <row r="26714" customFormat="1" ht="11.25"/>
    <row r="26715" customFormat="1" ht="11.25"/>
    <row r="26716" customFormat="1" ht="11.25"/>
    <row r="26717" customFormat="1" ht="11.25"/>
    <row r="26718" customFormat="1" ht="11.25"/>
    <row r="26719" customFormat="1" ht="11.25"/>
    <row r="26720" customFormat="1" ht="11.25"/>
    <row r="26721" customFormat="1" ht="11.25"/>
    <row r="26722" customFormat="1" ht="11.25"/>
    <row r="26723" customFormat="1" ht="11.25"/>
    <row r="26724" customFormat="1" ht="11.25"/>
    <row r="26725" customFormat="1" ht="11.25"/>
    <row r="26726" customFormat="1" ht="11.25"/>
    <row r="26727" customFormat="1" ht="11.25"/>
    <row r="26728" customFormat="1" ht="11.25"/>
    <row r="26729" customFormat="1" ht="11.25"/>
    <row r="26730" customFormat="1" ht="11.25"/>
    <row r="26731" customFormat="1" ht="11.25"/>
    <row r="26732" customFormat="1" ht="11.25"/>
    <row r="26733" customFormat="1" ht="11.25"/>
    <row r="26734" customFormat="1" ht="11.25"/>
    <row r="26735" customFormat="1" ht="11.25"/>
    <row r="26736" customFormat="1" ht="11.25"/>
    <row r="26737" customFormat="1" ht="11.25"/>
    <row r="26738" customFormat="1" ht="11.25"/>
    <row r="26739" customFormat="1" ht="11.25"/>
    <row r="26740" customFormat="1" ht="11.25"/>
    <row r="26741" customFormat="1" ht="11.25"/>
    <row r="26742" customFormat="1" ht="11.25"/>
    <row r="26743" customFormat="1" ht="11.25"/>
    <row r="26744" customFormat="1" ht="11.25"/>
    <row r="26745" customFormat="1" ht="11.25"/>
    <row r="26746" customFormat="1" ht="11.25"/>
    <row r="26747" customFormat="1" ht="11.25"/>
    <row r="26748" customFormat="1" ht="11.25"/>
    <row r="26749" customFormat="1" ht="11.25"/>
    <row r="26750" customFormat="1" ht="11.25"/>
    <row r="26751" customFormat="1" ht="11.25"/>
    <row r="26752" customFormat="1" ht="11.25"/>
    <row r="26753" customFormat="1" ht="11.25"/>
    <row r="26754" customFormat="1" ht="11.25"/>
    <row r="26755" customFormat="1" ht="11.25"/>
    <row r="26756" customFormat="1" ht="11.25"/>
    <row r="26757" customFormat="1" ht="11.25"/>
    <row r="26758" customFormat="1" ht="11.25"/>
    <row r="26759" customFormat="1" ht="11.25"/>
    <row r="26760" customFormat="1" ht="11.25"/>
    <row r="26761" customFormat="1" ht="11.25"/>
    <row r="26762" customFormat="1" ht="11.25"/>
    <row r="26763" customFormat="1" ht="11.25"/>
    <row r="26764" customFormat="1" ht="11.25"/>
    <row r="26765" customFormat="1" ht="11.25"/>
    <row r="26766" customFormat="1" ht="11.25"/>
    <row r="26767" customFormat="1" ht="11.25"/>
    <row r="26768" customFormat="1" ht="11.25"/>
    <row r="26769" customFormat="1" ht="11.25"/>
    <row r="26770" customFormat="1" ht="11.25"/>
    <row r="26771" customFormat="1" ht="11.25"/>
    <row r="26772" customFormat="1" ht="11.25"/>
    <row r="26773" customFormat="1" ht="11.25"/>
    <row r="26774" customFormat="1" ht="11.25"/>
    <row r="26775" customFormat="1" ht="11.25"/>
    <row r="26776" customFormat="1" ht="11.25"/>
    <row r="26777" customFormat="1" ht="11.25"/>
    <row r="26778" customFormat="1" ht="11.25"/>
    <row r="26779" customFormat="1" ht="11.25"/>
    <row r="26780" customFormat="1" ht="11.25"/>
    <row r="26781" customFormat="1" ht="11.25"/>
    <row r="26782" customFormat="1" ht="11.25"/>
    <row r="26783" customFormat="1" ht="11.25"/>
    <row r="26784" customFormat="1" ht="11.25"/>
    <row r="26785" customFormat="1" ht="11.25"/>
    <row r="26786" customFormat="1" ht="11.25"/>
    <row r="26787" customFormat="1" ht="11.25"/>
    <row r="26788" customFormat="1" ht="11.25"/>
    <row r="26789" customFormat="1" ht="11.25"/>
    <row r="26790" customFormat="1" ht="11.25"/>
    <row r="26791" customFormat="1" ht="11.25"/>
    <row r="26792" customFormat="1" ht="11.25"/>
    <row r="26793" customFormat="1" ht="11.25"/>
    <row r="26794" customFormat="1" ht="11.25"/>
    <row r="26795" customFormat="1" ht="11.25"/>
    <row r="26796" customFormat="1" ht="11.25"/>
    <row r="26797" customFormat="1" ht="11.25"/>
    <row r="26798" customFormat="1" ht="11.25"/>
    <row r="26799" customFormat="1" ht="11.25"/>
    <row r="26800" customFormat="1" ht="11.25"/>
    <row r="26801" customFormat="1" ht="11.25"/>
    <row r="26802" customFormat="1" ht="11.25"/>
    <row r="26803" customFormat="1" ht="11.25"/>
    <row r="26804" customFormat="1" ht="11.25"/>
    <row r="26805" customFormat="1" ht="11.25"/>
    <row r="26806" customFormat="1" ht="11.25"/>
    <row r="26807" customFormat="1" ht="11.25"/>
    <row r="26808" customFormat="1" ht="11.25"/>
    <row r="26809" customFormat="1" ht="11.25"/>
    <row r="26810" customFormat="1" ht="11.25"/>
    <row r="26811" customFormat="1" ht="11.25"/>
    <row r="26812" customFormat="1" ht="11.25"/>
    <row r="26813" customFormat="1" ht="11.25"/>
    <row r="26814" customFormat="1" ht="11.25"/>
    <row r="26815" customFormat="1" ht="11.25"/>
    <row r="26816" customFormat="1" ht="11.25"/>
    <row r="26817" customFormat="1" ht="11.25"/>
    <row r="26818" customFormat="1" ht="11.25"/>
    <row r="26819" customFormat="1" ht="11.25"/>
    <row r="26820" customFormat="1" ht="11.25"/>
    <row r="26821" customFormat="1" ht="11.25"/>
    <row r="26822" customFormat="1" ht="11.25"/>
    <row r="26823" customFormat="1" ht="11.25"/>
    <row r="26824" customFormat="1" ht="11.25"/>
    <row r="26825" customFormat="1" ht="11.25"/>
    <row r="26826" customFormat="1" ht="11.25"/>
    <row r="26827" customFormat="1" ht="11.25"/>
    <row r="26828" customFormat="1" ht="11.25"/>
    <row r="26829" customFormat="1" ht="11.25"/>
    <row r="26830" customFormat="1" ht="11.25"/>
    <row r="26831" customFormat="1" ht="11.25"/>
    <row r="26832" customFormat="1" ht="11.25"/>
    <row r="26833" customFormat="1" ht="11.25"/>
    <row r="26834" customFormat="1" ht="11.25"/>
    <row r="26835" customFormat="1" ht="11.25"/>
    <row r="26836" customFormat="1" ht="11.25"/>
    <row r="26837" customFormat="1" ht="11.25"/>
    <row r="26838" customFormat="1" ht="11.25"/>
    <row r="26839" customFormat="1" ht="11.25"/>
    <row r="26840" customFormat="1" ht="11.25"/>
    <row r="26841" customFormat="1" ht="11.25"/>
    <row r="26842" customFormat="1" ht="11.25"/>
    <row r="26843" customFormat="1" ht="11.25"/>
    <row r="26844" customFormat="1" ht="11.25"/>
    <row r="26845" customFormat="1" ht="11.25"/>
    <row r="26846" customFormat="1" ht="11.25"/>
    <row r="26847" customFormat="1" ht="11.25"/>
    <row r="26848" customFormat="1" ht="11.25"/>
    <row r="26849" customFormat="1" ht="11.25"/>
    <row r="26850" customFormat="1" ht="11.25"/>
    <row r="26851" customFormat="1" ht="11.25"/>
    <row r="26852" customFormat="1" ht="11.25"/>
    <row r="26853" customFormat="1" ht="11.25"/>
    <row r="26854" customFormat="1" ht="11.25"/>
    <row r="26855" customFormat="1" ht="11.25"/>
    <row r="26856" customFormat="1" ht="11.25"/>
    <row r="26857" customFormat="1" ht="11.25"/>
    <row r="26858" customFormat="1" ht="11.25"/>
    <row r="26859" customFormat="1" ht="11.25"/>
    <row r="26860" customFormat="1" ht="11.25"/>
    <row r="26861" customFormat="1" ht="11.25"/>
    <row r="26862" customFormat="1" ht="11.25"/>
    <row r="26863" customFormat="1" ht="11.25"/>
    <row r="26864" customFormat="1" ht="11.25"/>
    <row r="26865" customFormat="1" ht="11.25"/>
    <row r="26866" customFormat="1" ht="11.25"/>
    <row r="26867" customFormat="1" ht="11.25"/>
    <row r="26868" customFormat="1" ht="11.25"/>
    <row r="26869" customFormat="1" ht="11.25"/>
    <row r="26870" customFormat="1" ht="11.25"/>
    <row r="26871" customFormat="1" ht="11.25"/>
    <row r="26872" customFormat="1" ht="11.25"/>
    <row r="26873" customFormat="1" ht="11.25"/>
    <row r="26874" customFormat="1" ht="11.25"/>
    <row r="26875" customFormat="1" ht="11.25"/>
    <row r="26876" customFormat="1" ht="11.25"/>
    <row r="26877" customFormat="1" ht="11.25"/>
    <row r="26878" customFormat="1" ht="11.25"/>
    <row r="26879" customFormat="1" ht="11.25"/>
    <row r="26880" customFormat="1" ht="11.25"/>
    <row r="26881" customFormat="1" ht="11.25"/>
    <row r="26882" customFormat="1" ht="11.25"/>
    <row r="26883" customFormat="1" ht="11.25"/>
    <row r="26884" customFormat="1" ht="11.25"/>
    <row r="26885" customFormat="1" ht="11.25"/>
    <row r="26886" customFormat="1" ht="11.25"/>
    <row r="26887" customFormat="1" ht="11.25"/>
    <row r="26888" customFormat="1" ht="11.25"/>
    <row r="26889" customFormat="1" ht="11.25"/>
    <row r="26890" customFormat="1" ht="11.25"/>
    <row r="26891" customFormat="1" ht="11.25"/>
    <row r="26892" customFormat="1" ht="11.25"/>
    <row r="26893" customFormat="1" ht="11.25"/>
    <row r="26894" customFormat="1" ht="11.25"/>
    <row r="26895" customFormat="1" ht="11.25"/>
    <row r="26896" customFormat="1" ht="11.25"/>
    <row r="26897" customFormat="1" ht="11.25"/>
    <row r="26898" customFormat="1" ht="11.25"/>
    <row r="26899" customFormat="1" ht="11.25"/>
    <row r="26900" customFormat="1" ht="11.25"/>
    <row r="26901" customFormat="1" ht="11.25"/>
    <row r="26902" customFormat="1" ht="11.25"/>
    <row r="26903" customFormat="1" ht="11.25"/>
    <row r="26904" customFormat="1" ht="11.25"/>
    <row r="26905" customFormat="1" ht="11.25"/>
    <row r="26906" customFormat="1" ht="11.25"/>
    <row r="26907" customFormat="1" ht="11.25"/>
    <row r="26908" customFormat="1" ht="11.25"/>
    <row r="26909" customFormat="1" ht="11.25"/>
    <row r="26910" customFormat="1" ht="11.25"/>
    <row r="26911" customFormat="1" ht="11.25"/>
    <row r="26912" customFormat="1" ht="11.25"/>
    <row r="26913" customFormat="1" ht="11.25"/>
    <row r="26914" customFormat="1" ht="11.25"/>
    <row r="26915" customFormat="1" ht="11.25"/>
    <row r="26916" customFormat="1" ht="11.25"/>
    <row r="26917" customFormat="1" ht="11.25"/>
    <row r="26918" customFormat="1" ht="11.25"/>
    <row r="26919" customFormat="1" ht="11.25"/>
    <row r="26920" customFormat="1" ht="11.25"/>
    <row r="26921" customFormat="1" ht="11.25"/>
    <row r="26922" customFormat="1" ht="11.25"/>
    <row r="26923" customFormat="1" ht="11.25"/>
    <row r="26924" customFormat="1" ht="11.25"/>
    <row r="26925" customFormat="1" ht="11.25"/>
    <row r="26926" customFormat="1" ht="11.25"/>
    <row r="26927" customFormat="1" ht="11.25"/>
    <row r="26928" customFormat="1" ht="11.25"/>
    <row r="26929" customFormat="1" ht="11.25"/>
    <row r="26930" customFormat="1" ht="11.25"/>
    <row r="26931" customFormat="1" ht="11.25"/>
    <row r="26932" customFormat="1" ht="11.25"/>
    <row r="26933" customFormat="1" ht="11.25"/>
    <row r="26934" customFormat="1" ht="11.25"/>
    <row r="26935" customFormat="1" ht="11.25"/>
    <row r="26936" customFormat="1" ht="11.25"/>
    <row r="26937" customFormat="1" ht="11.25"/>
    <row r="26938" customFormat="1" ht="11.25"/>
    <row r="26939" customFormat="1" ht="11.25"/>
    <row r="26940" customFormat="1" ht="11.25"/>
    <row r="26941" customFormat="1" ht="11.25"/>
    <row r="26942" customFormat="1" ht="11.25"/>
    <row r="26943" customFormat="1" ht="11.25"/>
    <row r="26944" customFormat="1" ht="11.25"/>
    <row r="26945" customFormat="1" ht="11.25"/>
    <row r="26946" customFormat="1" ht="11.25"/>
    <row r="26947" customFormat="1" ht="11.25"/>
    <row r="26948" customFormat="1" ht="11.25"/>
    <row r="26949" customFormat="1" ht="11.25"/>
    <row r="26950" customFormat="1" ht="11.25"/>
    <row r="26951" customFormat="1" ht="11.25"/>
    <row r="26952" customFormat="1" ht="11.25"/>
    <row r="26953" customFormat="1" ht="11.25"/>
    <row r="26954" customFormat="1" ht="11.25"/>
    <row r="26955" customFormat="1" ht="11.25"/>
    <row r="26956" customFormat="1" ht="11.25"/>
    <row r="26957" customFormat="1" ht="11.25"/>
    <row r="26958" customFormat="1" ht="11.25"/>
    <row r="26959" customFormat="1" ht="11.25"/>
    <row r="26960" customFormat="1" ht="11.25"/>
    <row r="26961" customFormat="1" ht="11.25"/>
    <row r="26962" customFormat="1" ht="11.25"/>
    <row r="26963" customFormat="1" ht="11.25"/>
    <row r="26964" customFormat="1" ht="11.25"/>
    <row r="26965" customFormat="1" ht="11.25"/>
    <row r="26966" customFormat="1" ht="11.25"/>
    <row r="26967" customFormat="1" ht="11.25"/>
    <row r="26968" customFormat="1" ht="11.25"/>
    <row r="26969" customFormat="1" ht="11.25"/>
    <row r="26970" customFormat="1" ht="11.25"/>
    <row r="26971" customFormat="1" ht="11.25"/>
    <row r="26972" customFormat="1" ht="11.25"/>
    <row r="26973" customFormat="1" ht="11.25"/>
    <row r="26974" customFormat="1" ht="11.25"/>
    <row r="26975" customFormat="1" ht="11.25"/>
    <row r="26976" customFormat="1" ht="11.25"/>
    <row r="26977" customFormat="1" ht="11.25"/>
    <row r="26978" customFormat="1" ht="11.25"/>
    <row r="26979" customFormat="1" ht="11.25"/>
    <row r="26980" customFormat="1" ht="11.25"/>
    <row r="26981" customFormat="1" ht="11.25"/>
    <row r="26982" customFormat="1" ht="11.25"/>
    <row r="26983" customFormat="1" ht="11.25"/>
    <row r="26984" customFormat="1" ht="11.25"/>
    <row r="26985" customFormat="1" ht="11.25"/>
    <row r="26986" customFormat="1" ht="11.25"/>
    <row r="26987" customFormat="1" ht="11.25"/>
    <row r="26988" customFormat="1" ht="11.25"/>
    <row r="26989" customFormat="1" ht="11.25"/>
    <row r="26990" customFormat="1" ht="11.25"/>
    <row r="26991" customFormat="1" ht="11.25"/>
    <row r="26992" customFormat="1" ht="11.25"/>
    <row r="26993" customFormat="1" ht="11.25"/>
    <row r="26994" customFormat="1" ht="11.25"/>
    <row r="26995" customFormat="1" ht="11.25"/>
    <row r="26996" customFormat="1" ht="11.25"/>
    <row r="26997" customFormat="1" ht="11.25"/>
    <row r="26998" customFormat="1" ht="11.25"/>
    <row r="26999" customFormat="1" ht="11.25"/>
    <row r="27000" customFormat="1" ht="11.25"/>
    <row r="27001" customFormat="1" ht="11.25"/>
    <row r="27002" customFormat="1" ht="11.25"/>
    <row r="27003" customFormat="1" ht="11.25"/>
    <row r="27004" customFormat="1" ht="11.25"/>
    <row r="27005" customFormat="1" ht="11.25"/>
    <row r="27006" customFormat="1" ht="11.25"/>
    <row r="27007" customFormat="1" ht="11.25"/>
    <row r="27008" customFormat="1" ht="11.25"/>
    <row r="27009" customFormat="1" ht="11.25"/>
    <row r="27010" customFormat="1" ht="11.25"/>
    <row r="27011" customFormat="1" ht="11.25"/>
    <row r="27012" customFormat="1" ht="11.25"/>
    <row r="27013" customFormat="1" ht="11.25"/>
    <row r="27014" customFormat="1" ht="11.25"/>
    <row r="27015" customFormat="1" ht="11.25"/>
    <row r="27016" customFormat="1" ht="11.25"/>
    <row r="27017" customFormat="1" ht="11.25"/>
    <row r="27018" customFormat="1" ht="11.25"/>
    <row r="27019" customFormat="1" ht="11.25"/>
    <row r="27020" customFormat="1" ht="11.25"/>
    <row r="27021" customFormat="1" ht="11.25"/>
    <row r="27022" customFormat="1" ht="11.25"/>
    <row r="27023" customFormat="1" ht="11.25"/>
    <row r="27024" customFormat="1" ht="11.25"/>
    <row r="27025" customFormat="1" ht="11.25"/>
    <row r="27026" customFormat="1" ht="11.25"/>
    <row r="27027" customFormat="1" ht="11.25"/>
    <row r="27028" customFormat="1" ht="11.25"/>
    <row r="27029" customFormat="1" ht="11.25"/>
    <row r="27030" customFormat="1" ht="11.25"/>
    <row r="27031" customFormat="1" ht="11.25"/>
    <row r="27032" customFormat="1" ht="11.25"/>
    <row r="27033" customFormat="1" ht="11.25"/>
    <row r="27034" customFormat="1" ht="11.25"/>
    <row r="27035" customFormat="1" ht="11.25"/>
    <row r="27036" customFormat="1" ht="11.25"/>
    <row r="27037" customFormat="1" ht="11.25"/>
    <row r="27038" customFormat="1" ht="11.25"/>
    <row r="27039" customFormat="1" ht="11.25"/>
    <row r="27040" customFormat="1" ht="11.25"/>
    <row r="27041" customFormat="1" ht="11.25"/>
    <row r="27042" customFormat="1" ht="11.25"/>
    <row r="27043" customFormat="1" ht="11.25"/>
    <row r="27044" customFormat="1" ht="11.25"/>
    <row r="27045" customFormat="1" ht="11.25"/>
    <row r="27046" customFormat="1" ht="11.25"/>
    <row r="27047" customFormat="1" ht="11.25"/>
    <row r="27048" customFormat="1" ht="11.25"/>
    <row r="27049" customFormat="1" ht="11.25"/>
    <row r="27050" customFormat="1" ht="11.25"/>
    <row r="27051" customFormat="1" ht="11.25"/>
    <row r="27052" customFormat="1" ht="11.25"/>
    <row r="27053" customFormat="1" ht="11.25"/>
    <row r="27054" customFormat="1" ht="11.25"/>
    <row r="27055" customFormat="1" ht="11.25"/>
    <row r="27056" customFormat="1" ht="11.25"/>
    <row r="27057" customFormat="1" ht="11.25"/>
    <row r="27058" customFormat="1" ht="11.25"/>
    <row r="27059" customFormat="1" ht="11.25"/>
    <row r="27060" customFormat="1" ht="11.25"/>
    <row r="27061" customFormat="1" ht="11.25"/>
    <row r="27062" customFormat="1" ht="11.25"/>
    <row r="27063" customFormat="1" ht="11.25"/>
    <row r="27064" customFormat="1" ht="11.25"/>
    <row r="27065" customFormat="1" ht="11.25"/>
    <row r="27066" customFormat="1" ht="11.25"/>
    <row r="27067" customFormat="1" ht="11.25"/>
    <row r="27068" customFormat="1" ht="11.25"/>
    <row r="27069" customFormat="1" ht="11.25"/>
    <row r="27070" customFormat="1" ht="11.25"/>
    <row r="27071" customFormat="1" ht="11.25"/>
    <row r="27072" customFormat="1" ht="11.25"/>
    <row r="27073" customFormat="1" ht="11.25"/>
    <row r="27074" customFormat="1" ht="11.25"/>
    <row r="27075" customFormat="1" ht="11.25"/>
    <row r="27076" customFormat="1" ht="11.25"/>
    <row r="27077" customFormat="1" ht="11.25"/>
    <row r="27078" customFormat="1" ht="11.25"/>
    <row r="27079" customFormat="1" ht="11.25"/>
    <row r="27080" customFormat="1" ht="11.25"/>
    <row r="27081" customFormat="1" ht="11.25"/>
    <row r="27082" customFormat="1" ht="11.25"/>
    <row r="27083" customFormat="1" ht="11.25"/>
    <row r="27084" customFormat="1" ht="11.25"/>
    <row r="27085" customFormat="1" ht="11.25"/>
    <row r="27086" customFormat="1" ht="11.25"/>
    <row r="27087" customFormat="1" ht="11.25"/>
    <row r="27088" customFormat="1" ht="11.25"/>
    <row r="27089" customFormat="1" ht="11.25"/>
    <row r="27090" customFormat="1" ht="11.25"/>
    <row r="27091" customFormat="1" ht="11.25"/>
    <row r="27092" customFormat="1" ht="11.25"/>
    <row r="27093" customFormat="1" ht="11.25"/>
    <row r="27094" customFormat="1" ht="11.25"/>
    <row r="27095" customFormat="1" ht="11.25"/>
    <row r="27096" customFormat="1" ht="11.25"/>
    <row r="27097" customFormat="1" ht="11.25"/>
    <row r="27098" customFormat="1" ht="11.25"/>
    <row r="27099" customFormat="1" ht="11.25"/>
    <row r="27100" customFormat="1" ht="11.25"/>
    <row r="27101" customFormat="1" ht="11.25"/>
    <row r="27102" customFormat="1" ht="11.25"/>
    <row r="27103" customFormat="1" ht="11.25"/>
    <row r="27104" customFormat="1" ht="11.25"/>
    <row r="27105" customFormat="1" ht="11.25"/>
    <row r="27106" customFormat="1" ht="11.25"/>
    <row r="27107" customFormat="1" ht="11.25"/>
    <row r="27108" customFormat="1" ht="11.25"/>
    <row r="27109" customFormat="1" ht="11.25"/>
    <row r="27110" customFormat="1" ht="11.25"/>
    <row r="27111" customFormat="1" ht="11.25"/>
    <row r="27112" customFormat="1" ht="11.25"/>
    <row r="27113" customFormat="1" ht="11.25"/>
    <row r="27114" customFormat="1" ht="11.25"/>
    <row r="27115" customFormat="1" ht="11.25"/>
    <row r="27116" customFormat="1" ht="11.25"/>
    <row r="27117" customFormat="1" ht="11.25"/>
    <row r="27118" customFormat="1" ht="11.25"/>
    <row r="27119" customFormat="1" ht="11.25"/>
    <row r="27120" customFormat="1" ht="11.25"/>
    <row r="27121" customFormat="1" ht="11.25"/>
    <row r="27122" customFormat="1" ht="11.25"/>
    <row r="27123" customFormat="1" ht="11.25"/>
    <row r="27124" customFormat="1" ht="11.25"/>
    <row r="27125" customFormat="1" ht="11.25"/>
    <row r="27126" customFormat="1" ht="11.25"/>
    <row r="27127" customFormat="1" ht="11.25"/>
    <row r="27128" customFormat="1" ht="11.25"/>
    <row r="27129" customFormat="1" ht="11.25"/>
    <row r="27130" customFormat="1" ht="11.25"/>
    <row r="27131" customFormat="1" ht="11.25"/>
    <row r="27132" customFormat="1" ht="11.25"/>
    <row r="27133" customFormat="1" ht="11.25"/>
    <row r="27134" customFormat="1" ht="11.25"/>
    <row r="27135" customFormat="1" ht="11.25"/>
    <row r="27136" customFormat="1" ht="11.25"/>
    <row r="27137" customFormat="1" ht="11.25"/>
    <row r="27138" customFormat="1" ht="11.25"/>
    <row r="27139" customFormat="1" ht="11.25"/>
    <row r="27140" customFormat="1" ht="11.25"/>
    <row r="27141" customFormat="1" ht="11.25"/>
    <row r="27142" customFormat="1" ht="11.25"/>
    <row r="27143" customFormat="1" ht="11.25"/>
    <row r="27144" customFormat="1" ht="11.25"/>
    <row r="27145" customFormat="1" ht="11.25"/>
    <row r="27146" customFormat="1" ht="11.25"/>
    <row r="27147" customFormat="1" ht="11.25"/>
    <row r="27148" customFormat="1" ht="11.25"/>
    <row r="27149" customFormat="1" ht="11.25"/>
    <row r="27150" customFormat="1" ht="11.25"/>
    <row r="27151" customFormat="1" ht="11.25"/>
    <row r="27152" customFormat="1" ht="11.25"/>
    <row r="27153" customFormat="1" ht="11.25"/>
    <row r="27154" customFormat="1" ht="11.25"/>
    <row r="27155" customFormat="1" ht="11.25"/>
    <row r="27156" customFormat="1" ht="11.25"/>
    <row r="27157" customFormat="1" ht="11.25"/>
    <row r="27158" customFormat="1" ht="11.25"/>
    <row r="27159" customFormat="1" ht="11.25"/>
    <row r="27160" customFormat="1" ht="11.25"/>
    <row r="27161" customFormat="1" ht="11.25"/>
    <row r="27162" customFormat="1" ht="11.25"/>
    <row r="27163" customFormat="1" ht="11.25"/>
    <row r="27164" customFormat="1" ht="11.25"/>
    <row r="27165" customFormat="1" ht="11.25"/>
    <row r="27166" customFormat="1" ht="11.25"/>
    <row r="27167" customFormat="1" ht="11.25"/>
    <row r="27168" customFormat="1" ht="11.25"/>
    <row r="27169" customFormat="1" ht="11.25"/>
    <row r="27170" customFormat="1" ht="11.25"/>
    <row r="27171" customFormat="1" ht="11.25"/>
    <row r="27172" customFormat="1" ht="11.25"/>
    <row r="27173" customFormat="1" ht="11.25"/>
    <row r="27174" customFormat="1" ht="11.25"/>
    <row r="27175" customFormat="1" ht="11.25"/>
    <row r="27176" customFormat="1" ht="11.25"/>
    <row r="27177" customFormat="1" ht="11.25"/>
    <row r="27178" customFormat="1" ht="11.25"/>
    <row r="27179" customFormat="1" ht="11.25"/>
    <row r="27180" customFormat="1" ht="11.25"/>
    <row r="27181" customFormat="1" ht="11.25"/>
    <row r="27182" customFormat="1" ht="11.25"/>
    <row r="27183" customFormat="1" ht="11.25"/>
    <row r="27184" customFormat="1" ht="11.25"/>
    <row r="27185" customFormat="1" ht="11.25"/>
    <row r="27186" customFormat="1" ht="11.25"/>
    <row r="27187" customFormat="1" ht="11.25"/>
    <row r="27188" customFormat="1" ht="11.25"/>
    <row r="27189" customFormat="1" ht="11.25"/>
    <row r="27190" customFormat="1" ht="11.25"/>
    <row r="27191" customFormat="1" ht="11.25"/>
    <row r="27192" customFormat="1" ht="11.25"/>
    <row r="27193" customFormat="1" ht="11.25"/>
    <row r="27194" customFormat="1" ht="11.25"/>
    <row r="27195" customFormat="1" ht="11.25"/>
    <row r="27196" customFormat="1" ht="11.25"/>
    <row r="27197" customFormat="1" ht="11.25"/>
    <row r="27198" customFormat="1" ht="11.25"/>
    <row r="27199" customFormat="1" ht="11.25"/>
    <row r="27200" customFormat="1" ht="11.25"/>
    <row r="27201" customFormat="1" ht="11.25"/>
    <row r="27202" customFormat="1" ht="11.25"/>
    <row r="27203" customFormat="1" ht="11.25"/>
    <row r="27204" customFormat="1" ht="11.25"/>
    <row r="27205" customFormat="1" ht="11.25"/>
    <row r="27206" customFormat="1" ht="11.25"/>
    <row r="27207" customFormat="1" ht="11.25"/>
    <row r="27208" customFormat="1" ht="11.25"/>
    <row r="27209" customFormat="1" ht="11.25"/>
    <row r="27210" customFormat="1" ht="11.25"/>
    <row r="27211" customFormat="1" ht="11.25"/>
    <row r="27212" customFormat="1" ht="11.25"/>
    <row r="27213" customFormat="1" ht="11.25"/>
    <row r="27214" customFormat="1" ht="11.25"/>
    <row r="27215" customFormat="1" ht="11.25"/>
    <row r="27216" customFormat="1" ht="11.25"/>
    <row r="27217" customFormat="1" ht="11.25"/>
    <row r="27218" customFormat="1" ht="11.25"/>
    <row r="27219" customFormat="1" ht="11.25"/>
    <row r="27220" customFormat="1" ht="11.25"/>
    <row r="27221" customFormat="1" ht="11.25"/>
    <row r="27222" customFormat="1" ht="11.25"/>
    <row r="27223" customFormat="1" ht="11.25"/>
    <row r="27224" customFormat="1" ht="11.25"/>
    <row r="27225" customFormat="1" ht="11.25"/>
    <row r="27226" customFormat="1" ht="11.25"/>
    <row r="27227" customFormat="1" ht="11.25"/>
    <row r="27228" customFormat="1" ht="11.25"/>
    <row r="27229" customFormat="1" ht="11.25"/>
    <row r="27230" customFormat="1" ht="11.25"/>
    <row r="27231" customFormat="1" ht="11.25"/>
    <row r="27232" customFormat="1" ht="11.25"/>
    <row r="27233" customFormat="1" ht="11.25"/>
    <row r="27234" customFormat="1" ht="11.25"/>
    <row r="27235" customFormat="1" ht="11.25"/>
    <row r="27236" customFormat="1" ht="11.25"/>
    <row r="27237" customFormat="1" ht="11.25"/>
    <row r="27238" customFormat="1" ht="11.25"/>
    <row r="27239" customFormat="1" ht="11.25"/>
    <row r="27240" customFormat="1" ht="11.25"/>
    <row r="27241" customFormat="1" ht="11.25"/>
    <row r="27242" customFormat="1" ht="11.25"/>
    <row r="27243" customFormat="1" ht="11.25"/>
    <row r="27244" customFormat="1" ht="11.25"/>
    <row r="27245" customFormat="1" ht="11.25"/>
    <row r="27246" customFormat="1" ht="11.25"/>
    <row r="27247" customFormat="1" ht="11.25"/>
    <row r="27248" customFormat="1" ht="11.25"/>
    <row r="27249" customFormat="1" ht="11.25"/>
    <row r="27250" customFormat="1" ht="11.25"/>
    <row r="27251" customFormat="1" ht="11.25"/>
    <row r="27252" customFormat="1" ht="11.25"/>
    <row r="27253" customFormat="1" ht="11.25"/>
    <row r="27254" customFormat="1" ht="11.25"/>
    <row r="27255" customFormat="1" ht="11.25"/>
    <row r="27256" customFormat="1" ht="11.25"/>
    <row r="27257" customFormat="1" ht="11.25"/>
    <row r="27258" customFormat="1" ht="11.25"/>
    <row r="27259" customFormat="1" ht="11.25"/>
    <row r="27260" customFormat="1" ht="11.25"/>
    <row r="27261" customFormat="1" ht="11.25"/>
    <row r="27262" customFormat="1" ht="11.25"/>
    <row r="27263" customFormat="1" ht="11.25"/>
    <row r="27264" customFormat="1" ht="11.25"/>
    <row r="27265" customFormat="1" ht="11.25"/>
    <row r="27266" customFormat="1" ht="11.25"/>
    <row r="27267" customFormat="1" ht="11.25"/>
    <row r="27268" customFormat="1" ht="11.25"/>
    <row r="27269" customFormat="1" ht="11.25"/>
    <row r="27270" customFormat="1" ht="11.25"/>
    <row r="27271" customFormat="1" ht="11.25"/>
    <row r="27272" customFormat="1" ht="11.25"/>
    <row r="27273" customFormat="1" ht="11.25"/>
    <row r="27274" customFormat="1" ht="11.25"/>
    <row r="27275" customFormat="1" ht="11.25"/>
    <row r="27276" customFormat="1" ht="11.25"/>
    <row r="27277" customFormat="1" ht="11.25"/>
    <row r="27278" customFormat="1" ht="11.25"/>
    <row r="27279" customFormat="1" ht="11.25"/>
    <row r="27280" customFormat="1" ht="11.25"/>
    <row r="27281" customFormat="1" ht="11.25"/>
    <row r="27282" customFormat="1" ht="11.25"/>
    <row r="27283" customFormat="1" ht="11.25"/>
    <row r="27284" customFormat="1" ht="11.25"/>
    <row r="27285" customFormat="1" ht="11.25"/>
    <row r="27286" customFormat="1" ht="11.25"/>
    <row r="27287" customFormat="1" ht="11.25"/>
    <row r="27288" customFormat="1" ht="11.25"/>
    <row r="27289" customFormat="1" ht="11.25"/>
    <row r="27290" customFormat="1" ht="11.25"/>
    <row r="27291" customFormat="1" ht="11.25"/>
    <row r="27292" customFormat="1" ht="11.25"/>
    <row r="27293" customFormat="1" ht="11.25"/>
    <row r="27294" customFormat="1" ht="11.25"/>
    <row r="27295" customFormat="1" ht="11.25"/>
    <row r="27296" customFormat="1" ht="11.25"/>
    <row r="27297" customFormat="1" ht="11.25"/>
    <row r="27298" customFormat="1" ht="11.25"/>
    <row r="27299" customFormat="1" ht="11.25"/>
    <row r="27300" customFormat="1" ht="11.25"/>
    <row r="27301" customFormat="1" ht="11.25"/>
    <row r="27302" customFormat="1" ht="11.25"/>
    <row r="27303" customFormat="1" ht="11.25"/>
    <row r="27304" customFormat="1" ht="11.25"/>
    <row r="27305" customFormat="1" ht="11.25"/>
    <row r="27306" customFormat="1" ht="11.25"/>
    <row r="27307" customFormat="1" ht="11.25"/>
    <row r="27308" customFormat="1" ht="11.25"/>
    <row r="27309" customFormat="1" ht="11.25"/>
    <row r="27310" customFormat="1" ht="11.25"/>
    <row r="27311" customFormat="1" ht="11.25"/>
    <row r="27312" customFormat="1" ht="11.25"/>
    <row r="27313" customFormat="1" ht="11.25"/>
    <row r="27314" customFormat="1" ht="11.25"/>
    <row r="27315" customFormat="1" ht="11.25"/>
    <row r="27316" customFormat="1" ht="11.25"/>
    <row r="27317" customFormat="1" ht="11.25"/>
    <row r="27318" customFormat="1" ht="11.25"/>
    <row r="27319" customFormat="1" ht="11.25"/>
    <row r="27320" customFormat="1" ht="11.25"/>
    <row r="27321" customFormat="1" ht="11.25"/>
    <row r="27322" customFormat="1" ht="11.25"/>
    <row r="27323" customFormat="1" ht="11.25"/>
    <row r="27324" customFormat="1" ht="11.25"/>
    <row r="27325" customFormat="1" ht="11.25"/>
    <row r="27326" customFormat="1" ht="11.25"/>
    <row r="27327" customFormat="1" ht="11.25"/>
    <row r="27328" customFormat="1" ht="11.25"/>
    <row r="27329" customFormat="1" ht="11.25"/>
    <row r="27330" customFormat="1" ht="11.25"/>
    <row r="27331" customFormat="1" ht="11.25"/>
    <row r="27332" customFormat="1" ht="11.25"/>
    <row r="27333" customFormat="1" ht="11.25"/>
    <row r="27334" customFormat="1" ht="11.25"/>
    <row r="27335" customFormat="1" ht="11.25"/>
    <row r="27336" customFormat="1" ht="11.25"/>
    <row r="27337" customFormat="1" ht="11.25"/>
    <row r="27338" customFormat="1" ht="11.25"/>
    <row r="27339" customFormat="1" ht="11.25"/>
    <row r="27340" customFormat="1" ht="11.25"/>
    <row r="27341" customFormat="1" ht="11.25"/>
    <row r="27342" customFormat="1" ht="11.25"/>
    <row r="27343" customFormat="1" ht="11.25"/>
    <row r="27344" customFormat="1" ht="11.25"/>
    <row r="27345" customFormat="1" ht="11.25"/>
    <row r="27346" customFormat="1" ht="11.25"/>
    <row r="27347" customFormat="1" ht="11.25"/>
    <row r="27348" customFormat="1" ht="11.25"/>
    <row r="27349" customFormat="1" ht="11.25"/>
    <row r="27350" customFormat="1" ht="11.25"/>
    <row r="27351" customFormat="1" ht="11.25"/>
    <row r="27352" customFormat="1" ht="11.25"/>
    <row r="27353" customFormat="1" ht="11.25"/>
    <row r="27354" customFormat="1" ht="11.25"/>
    <row r="27355" customFormat="1" ht="11.25"/>
    <row r="27356" customFormat="1" ht="11.25"/>
    <row r="27357" customFormat="1" ht="11.25"/>
    <row r="27358" customFormat="1" ht="11.25"/>
    <row r="27359" customFormat="1" ht="11.25"/>
    <row r="27360" customFormat="1" ht="11.25"/>
    <row r="27361" customFormat="1" ht="11.25"/>
    <row r="27362" customFormat="1" ht="11.25"/>
    <row r="27363" customFormat="1" ht="11.25"/>
    <row r="27364" customFormat="1" ht="11.25"/>
    <row r="27365" customFormat="1" ht="11.25"/>
    <row r="27366" customFormat="1" ht="11.25"/>
    <row r="27367" customFormat="1" ht="11.25"/>
    <row r="27368" customFormat="1" ht="11.25"/>
    <row r="27369" customFormat="1" ht="11.25"/>
    <row r="27370" customFormat="1" ht="11.25"/>
    <row r="27371" customFormat="1" ht="11.25"/>
    <row r="27372" customFormat="1" ht="11.25"/>
    <row r="27373" customFormat="1" ht="11.25"/>
    <row r="27374" customFormat="1" ht="11.25"/>
    <row r="27375" customFormat="1" ht="11.25"/>
    <row r="27376" customFormat="1" ht="11.25"/>
    <row r="27377" customFormat="1" ht="11.25"/>
    <row r="27378" customFormat="1" ht="11.25"/>
    <row r="27379" customFormat="1" ht="11.25"/>
    <row r="27380" customFormat="1" ht="11.25"/>
    <row r="27381" customFormat="1" ht="11.25"/>
    <row r="27382" customFormat="1" ht="11.25"/>
    <row r="27383" customFormat="1" ht="11.25"/>
    <row r="27384" customFormat="1" ht="11.25"/>
    <row r="27385" customFormat="1" ht="11.25"/>
    <row r="27386" customFormat="1" ht="11.25"/>
    <row r="27387" customFormat="1" ht="11.25"/>
    <row r="27388" customFormat="1" ht="11.25"/>
    <row r="27389" customFormat="1" ht="11.25"/>
    <row r="27390" customFormat="1" ht="11.25"/>
    <row r="27391" customFormat="1" ht="11.25"/>
    <row r="27392" customFormat="1" ht="11.25"/>
    <row r="27393" customFormat="1" ht="11.25"/>
    <row r="27394" customFormat="1" ht="11.25"/>
    <row r="27395" customFormat="1" ht="11.25"/>
    <row r="27396" customFormat="1" ht="11.25"/>
    <row r="27397" customFormat="1" ht="11.25"/>
    <row r="27398" customFormat="1" ht="11.25"/>
    <row r="27399" customFormat="1" ht="11.25"/>
    <row r="27400" customFormat="1" ht="11.25"/>
    <row r="27401" customFormat="1" ht="11.25"/>
    <row r="27402" customFormat="1" ht="11.25"/>
    <row r="27403" customFormat="1" ht="11.25"/>
    <row r="27404" customFormat="1" ht="11.25"/>
    <row r="27405" customFormat="1" ht="11.25"/>
    <row r="27406" customFormat="1" ht="11.25"/>
    <row r="27407" customFormat="1" ht="11.25"/>
    <row r="27408" customFormat="1" ht="11.25"/>
    <row r="27409" customFormat="1" ht="11.25"/>
    <row r="27410" customFormat="1" ht="11.25"/>
    <row r="27411" customFormat="1" ht="11.25"/>
    <row r="27412" customFormat="1" ht="11.25"/>
    <row r="27413" customFormat="1" ht="11.25"/>
    <row r="27414" customFormat="1" ht="11.25"/>
    <row r="27415" customFormat="1" ht="11.25"/>
    <row r="27416" customFormat="1" ht="11.25"/>
    <row r="27417" customFormat="1" ht="11.25"/>
    <row r="27418" customFormat="1" ht="11.25"/>
    <row r="27419" customFormat="1" ht="11.25"/>
    <row r="27420" customFormat="1" ht="11.25"/>
    <row r="27421" customFormat="1" ht="11.25"/>
    <row r="27422" customFormat="1" ht="11.25"/>
    <row r="27423" customFormat="1" ht="11.25"/>
    <row r="27424" customFormat="1" ht="11.25"/>
    <row r="27425" customFormat="1" ht="11.25"/>
    <row r="27426" customFormat="1" ht="11.25"/>
    <row r="27427" customFormat="1" ht="11.25"/>
    <row r="27428" customFormat="1" ht="11.25"/>
    <row r="27429" customFormat="1" ht="11.25"/>
    <row r="27430" customFormat="1" ht="11.25"/>
    <row r="27431" customFormat="1" ht="11.25"/>
    <row r="27432" customFormat="1" ht="11.25"/>
    <row r="27433" customFormat="1" ht="11.25"/>
    <row r="27434" customFormat="1" ht="11.25"/>
    <row r="27435" customFormat="1" ht="11.25"/>
    <row r="27436" customFormat="1" ht="11.25"/>
    <row r="27437" customFormat="1" ht="11.25"/>
    <row r="27438" customFormat="1" ht="11.25"/>
    <row r="27439" customFormat="1" ht="11.25"/>
    <row r="27440" customFormat="1" ht="11.25"/>
    <row r="27441" customFormat="1" ht="11.25"/>
    <row r="27442" customFormat="1" ht="11.25"/>
    <row r="27443" customFormat="1" ht="11.25"/>
    <row r="27444" customFormat="1" ht="11.25"/>
    <row r="27445" customFormat="1" ht="11.25"/>
    <row r="27446" customFormat="1" ht="11.25"/>
    <row r="27447" customFormat="1" ht="11.25"/>
    <row r="27448" customFormat="1" ht="11.25"/>
    <row r="27449" customFormat="1" ht="11.25"/>
    <row r="27450" customFormat="1" ht="11.25"/>
    <row r="27451" customFormat="1" ht="11.25"/>
    <row r="27452" customFormat="1" ht="11.25"/>
    <row r="27453" customFormat="1" ht="11.25"/>
    <row r="27454" customFormat="1" ht="11.25"/>
    <row r="27455" customFormat="1" ht="11.25"/>
    <row r="27456" customFormat="1" ht="11.25"/>
    <row r="27457" customFormat="1" ht="11.25"/>
    <row r="27458" customFormat="1" ht="11.25"/>
    <row r="27459" customFormat="1" ht="11.25"/>
    <row r="27460" customFormat="1" ht="11.25"/>
    <row r="27461" customFormat="1" ht="11.25"/>
    <row r="27462" customFormat="1" ht="11.25"/>
    <row r="27463" customFormat="1" ht="11.25"/>
    <row r="27464" customFormat="1" ht="11.25"/>
    <row r="27465" customFormat="1" ht="11.25"/>
    <row r="27466" customFormat="1" ht="11.25"/>
    <row r="27467" customFormat="1" ht="11.25"/>
    <row r="27468" customFormat="1" ht="11.25"/>
    <row r="27469" customFormat="1" ht="11.25"/>
    <row r="27470" customFormat="1" ht="11.25"/>
    <row r="27471" customFormat="1" ht="11.25"/>
    <row r="27472" customFormat="1" ht="11.25"/>
    <row r="27473" customFormat="1" ht="11.25"/>
    <row r="27474" customFormat="1" ht="11.25"/>
    <row r="27475" customFormat="1" ht="11.25"/>
    <row r="27476" customFormat="1" ht="11.25"/>
    <row r="27477" customFormat="1" ht="11.25"/>
    <row r="27478" customFormat="1" ht="11.25"/>
    <row r="27479" customFormat="1" ht="11.25"/>
    <row r="27480" customFormat="1" ht="11.25"/>
    <row r="27481" customFormat="1" ht="11.25"/>
    <row r="27482" customFormat="1" ht="11.25"/>
    <row r="27483" customFormat="1" ht="11.25"/>
    <row r="27484" customFormat="1" ht="11.25"/>
    <row r="27485" customFormat="1" ht="11.25"/>
    <row r="27486" customFormat="1" ht="11.25"/>
    <row r="27487" customFormat="1" ht="11.25"/>
    <row r="27488" customFormat="1" ht="11.25"/>
    <row r="27489" customFormat="1" ht="11.25"/>
    <row r="27490" customFormat="1" ht="11.25"/>
    <row r="27491" customFormat="1" ht="11.25"/>
    <row r="27492" customFormat="1" ht="11.25"/>
    <row r="27493" customFormat="1" ht="11.25"/>
    <row r="27494" customFormat="1" ht="11.25"/>
    <row r="27495" customFormat="1" ht="11.25"/>
    <row r="27496" customFormat="1" ht="11.25"/>
    <row r="27497" customFormat="1" ht="11.25"/>
    <row r="27498" customFormat="1" ht="11.25"/>
    <row r="27499" customFormat="1" ht="11.25"/>
    <row r="27500" customFormat="1" ht="11.25"/>
    <row r="27501" customFormat="1" ht="11.25"/>
    <row r="27502" customFormat="1" ht="11.25"/>
    <row r="27503" customFormat="1" ht="11.25"/>
    <row r="27504" customFormat="1" ht="11.25"/>
    <row r="27505" customFormat="1" ht="11.25"/>
    <row r="27506" customFormat="1" ht="11.25"/>
    <row r="27507" customFormat="1" ht="11.25"/>
    <row r="27508" customFormat="1" ht="11.25"/>
    <row r="27509" customFormat="1" ht="11.25"/>
    <row r="27510" customFormat="1" ht="11.25"/>
    <row r="27511" customFormat="1" ht="11.25"/>
    <row r="27512" customFormat="1" ht="11.25"/>
    <row r="27513" customFormat="1" ht="11.25"/>
    <row r="27514" customFormat="1" ht="11.25"/>
    <row r="27515" customFormat="1" ht="11.25"/>
    <row r="27516" customFormat="1" ht="11.25"/>
    <row r="27517" customFormat="1" ht="11.25"/>
    <row r="27518" customFormat="1" ht="11.25"/>
    <row r="27519" customFormat="1" ht="11.25"/>
    <row r="27520" customFormat="1" ht="11.25"/>
    <row r="27521" customFormat="1" ht="11.25"/>
    <row r="27522" customFormat="1" ht="11.25"/>
    <row r="27523" customFormat="1" ht="11.25"/>
    <row r="27524" customFormat="1" ht="11.25"/>
    <row r="27525" customFormat="1" ht="11.25"/>
    <row r="27526" customFormat="1" ht="11.25"/>
    <row r="27527" customFormat="1" ht="11.25"/>
    <row r="27528" customFormat="1" ht="11.25"/>
    <row r="27529" customFormat="1" ht="11.25"/>
    <row r="27530" customFormat="1" ht="11.25"/>
    <row r="27531" customFormat="1" ht="11.25"/>
    <row r="27532" customFormat="1" ht="11.25"/>
    <row r="27533" customFormat="1" ht="11.25"/>
    <row r="27534" customFormat="1" ht="11.25"/>
    <row r="27535" customFormat="1" ht="11.25"/>
    <row r="27536" customFormat="1" ht="11.25"/>
    <row r="27537" customFormat="1" ht="11.25"/>
    <row r="27538" customFormat="1" ht="11.25"/>
    <row r="27539" customFormat="1" ht="11.25"/>
    <row r="27540" customFormat="1" ht="11.25"/>
    <row r="27541" customFormat="1" ht="11.25"/>
    <row r="27542" customFormat="1" ht="11.25"/>
    <row r="27543" customFormat="1" ht="11.25"/>
    <row r="27544" customFormat="1" ht="11.25"/>
    <row r="27545" customFormat="1" ht="11.25"/>
    <row r="27546" customFormat="1" ht="11.25"/>
    <row r="27547" customFormat="1" ht="11.25"/>
    <row r="27548" customFormat="1" ht="11.25"/>
    <row r="27549" customFormat="1" ht="11.25"/>
    <row r="27550" customFormat="1" ht="11.25"/>
    <row r="27551" customFormat="1" ht="11.25"/>
    <row r="27552" customFormat="1" ht="11.25"/>
    <row r="27553" customFormat="1" ht="11.25"/>
    <row r="27554" customFormat="1" ht="11.25"/>
    <row r="27555" customFormat="1" ht="11.25"/>
    <row r="27556" customFormat="1" ht="11.25"/>
    <row r="27557" customFormat="1" ht="11.25"/>
    <row r="27558" customFormat="1" ht="11.25"/>
    <row r="27559" customFormat="1" ht="11.25"/>
    <row r="27560" customFormat="1" ht="11.25"/>
    <row r="27561" customFormat="1" ht="11.25"/>
    <row r="27562" customFormat="1" ht="11.25"/>
    <row r="27563" customFormat="1" ht="11.25"/>
    <row r="27564" customFormat="1" ht="11.25"/>
    <row r="27565" customFormat="1" ht="11.25"/>
    <row r="27566" customFormat="1" ht="11.25"/>
    <row r="27567" customFormat="1" ht="11.25"/>
    <row r="27568" customFormat="1" ht="11.25"/>
    <row r="27569" customFormat="1" ht="11.25"/>
    <row r="27570" customFormat="1" ht="11.25"/>
    <row r="27571" customFormat="1" ht="11.25"/>
    <row r="27572" customFormat="1" ht="11.25"/>
    <row r="27573" customFormat="1" ht="11.25"/>
    <row r="27574" customFormat="1" ht="11.25"/>
    <row r="27575" customFormat="1" ht="11.25"/>
    <row r="27576" customFormat="1" ht="11.25"/>
    <row r="27577" customFormat="1" ht="11.25"/>
    <row r="27578" customFormat="1" ht="11.25"/>
    <row r="27579" customFormat="1" ht="11.25"/>
    <row r="27580" customFormat="1" ht="11.25"/>
    <row r="27581" customFormat="1" ht="11.25"/>
    <row r="27582" customFormat="1" ht="11.25"/>
    <row r="27583" customFormat="1" ht="11.25"/>
    <row r="27584" customFormat="1" ht="11.25"/>
    <row r="27585" customFormat="1" ht="11.25"/>
    <row r="27586" customFormat="1" ht="11.25"/>
    <row r="27587" customFormat="1" ht="11.25"/>
    <row r="27588" customFormat="1" ht="11.25"/>
    <row r="27589" customFormat="1" ht="11.25"/>
    <row r="27590" customFormat="1" ht="11.25"/>
    <row r="27591" customFormat="1" ht="11.25"/>
    <row r="27592" customFormat="1" ht="11.25"/>
    <row r="27593" customFormat="1" ht="11.25"/>
    <row r="27594" customFormat="1" ht="11.25"/>
    <row r="27595" customFormat="1" ht="11.25"/>
    <row r="27596" customFormat="1" ht="11.25"/>
    <row r="27597" customFormat="1" ht="11.25"/>
    <row r="27598" customFormat="1" ht="11.25"/>
    <row r="27599" customFormat="1" ht="11.25"/>
    <row r="27600" customFormat="1" ht="11.25"/>
    <row r="27601" customFormat="1" ht="11.25"/>
    <row r="27602" customFormat="1" ht="11.25"/>
    <row r="27603" customFormat="1" ht="11.25"/>
    <row r="27604" customFormat="1" ht="11.25"/>
    <row r="27605" customFormat="1" ht="11.25"/>
    <row r="27606" customFormat="1" ht="11.25"/>
    <row r="27607" customFormat="1" ht="11.25"/>
    <row r="27608" customFormat="1" ht="11.25"/>
    <row r="27609" customFormat="1" ht="11.25"/>
    <row r="27610" customFormat="1" ht="11.25"/>
    <row r="27611" customFormat="1" ht="11.25"/>
    <row r="27612" customFormat="1" ht="11.25"/>
    <row r="27613" customFormat="1" ht="11.25"/>
    <row r="27614" customFormat="1" ht="11.25"/>
    <row r="27615" customFormat="1" ht="11.25"/>
    <row r="27616" customFormat="1" ht="11.25"/>
    <row r="27617" customFormat="1" ht="11.25"/>
    <row r="27618" customFormat="1" ht="11.25"/>
    <row r="27619" customFormat="1" ht="11.25"/>
    <row r="27620" customFormat="1" ht="11.25"/>
    <row r="27621" customFormat="1" ht="11.25"/>
    <row r="27622" customFormat="1" ht="11.25"/>
    <row r="27623" customFormat="1" ht="11.25"/>
    <row r="27624" customFormat="1" ht="11.25"/>
    <row r="27625" customFormat="1" ht="11.25"/>
    <row r="27626" customFormat="1" ht="11.25"/>
    <row r="27627" customFormat="1" ht="11.25"/>
    <row r="27628" customFormat="1" ht="11.25"/>
    <row r="27629" customFormat="1" ht="11.25"/>
    <row r="27630" customFormat="1" ht="11.25"/>
    <row r="27631" customFormat="1" ht="11.25"/>
    <row r="27632" customFormat="1" ht="11.25"/>
    <row r="27633" customFormat="1" ht="11.25"/>
    <row r="27634" customFormat="1" ht="11.25"/>
    <row r="27635" customFormat="1" ht="11.25"/>
    <row r="27636" customFormat="1" ht="11.25"/>
    <row r="27637" customFormat="1" ht="11.25"/>
    <row r="27638" customFormat="1" ht="11.25"/>
    <row r="27639" customFormat="1" ht="11.25"/>
    <row r="27640" customFormat="1" ht="11.25"/>
    <row r="27641" customFormat="1" ht="11.25"/>
    <row r="27642" customFormat="1" ht="11.25"/>
    <row r="27643" customFormat="1" ht="11.25"/>
    <row r="27644" customFormat="1" ht="11.25"/>
    <row r="27645" customFormat="1" ht="11.25"/>
    <row r="27646" customFormat="1" ht="11.25"/>
    <row r="27647" customFormat="1" ht="11.25"/>
    <row r="27648" customFormat="1" ht="11.25"/>
    <row r="27649" customFormat="1" ht="11.25"/>
    <row r="27650" customFormat="1" ht="11.25"/>
    <row r="27651" customFormat="1" ht="11.25"/>
    <row r="27652" customFormat="1" ht="11.25"/>
    <row r="27653" customFormat="1" ht="11.25"/>
    <row r="27654" customFormat="1" ht="11.25"/>
    <row r="27655" customFormat="1" ht="11.25"/>
    <row r="27656" customFormat="1" ht="11.25"/>
    <row r="27657" customFormat="1" ht="11.25"/>
    <row r="27658" customFormat="1" ht="11.25"/>
    <row r="27659" customFormat="1" ht="11.25"/>
    <row r="27660" customFormat="1" ht="11.25"/>
    <row r="27661" customFormat="1" ht="11.25"/>
    <row r="27662" customFormat="1" ht="11.25"/>
    <row r="27663" customFormat="1" ht="11.25"/>
    <row r="27664" customFormat="1" ht="11.25"/>
    <row r="27665" customFormat="1" ht="11.25"/>
    <row r="27666" customFormat="1" ht="11.25"/>
    <row r="27667" customFormat="1" ht="11.25"/>
    <row r="27668" customFormat="1" ht="11.25"/>
    <row r="27669" customFormat="1" ht="11.25"/>
    <row r="27670" customFormat="1" ht="11.25"/>
    <row r="27671" customFormat="1" ht="11.25"/>
    <row r="27672" customFormat="1" ht="11.25"/>
    <row r="27673" customFormat="1" ht="11.25"/>
    <row r="27674" customFormat="1" ht="11.25"/>
    <row r="27675" customFormat="1" ht="11.25"/>
    <row r="27676" customFormat="1" ht="11.25"/>
    <row r="27677" customFormat="1" ht="11.25"/>
    <row r="27678" customFormat="1" ht="11.25"/>
    <row r="27679" customFormat="1" ht="11.25"/>
    <row r="27680" customFormat="1" ht="11.25"/>
    <row r="27681" customFormat="1" ht="11.25"/>
    <row r="27682" customFormat="1" ht="11.25"/>
    <row r="27683" customFormat="1" ht="11.25"/>
    <row r="27684" customFormat="1" ht="11.25"/>
    <row r="27685" customFormat="1" ht="11.25"/>
    <row r="27686" customFormat="1" ht="11.25"/>
    <row r="27687" customFormat="1" ht="11.25"/>
    <row r="27688" customFormat="1" ht="11.25"/>
    <row r="27689" customFormat="1" ht="11.25"/>
    <row r="27690" customFormat="1" ht="11.25"/>
    <row r="27691" customFormat="1" ht="11.25"/>
    <row r="27692" customFormat="1" ht="11.25"/>
    <row r="27693" customFormat="1" ht="11.25"/>
    <row r="27694" customFormat="1" ht="11.25"/>
    <row r="27695" customFormat="1" ht="11.25"/>
    <row r="27696" customFormat="1" ht="11.25"/>
    <row r="27697" customFormat="1" ht="11.25"/>
    <row r="27698" customFormat="1" ht="11.25"/>
    <row r="27699" customFormat="1" ht="11.25"/>
    <row r="27700" customFormat="1" ht="11.25"/>
    <row r="27701" customFormat="1" ht="11.25"/>
    <row r="27702" customFormat="1" ht="11.25"/>
    <row r="27703" customFormat="1" ht="11.25"/>
    <row r="27704" customFormat="1" ht="11.25"/>
    <row r="27705" customFormat="1" ht="11.25"/>
    <row r="27706" customFormat="1" ht="11.25"/>
    <row r="27707" customFormat="1" ht="11.25"/>
    <row r="27708" customFormat="1" ht="11.25"/>
    <row r="27709" customFormat="1" ht="11.25"/>
    <row r="27710" customFormat="1" ht="11.25"/>
    <row r="27711" customFormat="1" ht="11.25"/>
    <row r="27712" customFormat="1" ht="11.25"/>
    <row r="27713" customFormat="1" ht="11.25"/>
    <row r="27714" customFormat="1" ht="11.25"/>
    <row r="27715" customFormat="1" ht="11.25"/>
    <row r="27716" customFormat="1" ht="11.25"/>
    <row r="27717" customFormat="1" ht="11.25"/>
    <row r="27718" customFormat="1" ht="11.25"/>
    <row r="27719" customFormat="1" ht="11.25"/>
    <row r="27720" customFormat="1" ht="11.25"/>
    <row r="27721" customFormat="1" ht="11.25"/>
    <row r="27722" customFormat="1" ht="11.25"/>
    <row r="27723" customFormat="1" ht="11.25"/>
    <row r="27724" customFormat="1" ht="11.25"/>
    <row r="27725" customFormat="1" ht="11.25"/>
    <row r="27726" customFormat="1" ht="11.25"/>
    <row r="27727" customFormat="1" ht="11.25"/>
    <row r="27728" customFormat="1" ht="11.25"/>
    <row r="27729" customFormat="1" ht="11.25"/>
    <row r="27730" customFormat="1" ht="11.25"/>
    <row r="27731" customFormat="1" ht="11.25"/>
    <row r="27732" customFormat="1" ht="11.25"/>
    <row r="27733" customFormat="1" ht="11.25"/>
    <row r="27734" customFormat="1" ht="11.25"/>
    <row r="27735" customFormat="1" ht="11.25"/>
    <row r="27736" customFormat="1" ht="11.25"/>
    <row r="27737" customFormat="1" ht="11.25"/>
    <row r="27738" customFormat="1" ht="11.25"/>
    <row r="27739" customFormat="1" ht="11.25"/>
    <row r="27740" customFormat="1" ht="11.25"/>
    <row r="27741" customFormat="1" ht="11.25"/>
    <row r="27742" customFormat="1" ht="11.25"/>
    <row r="27743" customFormat="1" ht="11.25"/>
    <row r="27744" customFormat="1" ht="11.25"/>
    <row r="27745" customFormat="1" ht="11.25"/>
    <row r="27746" customFormat="1" ht="11.25"/>
    <row r="27747" customFormat="1" ht="11.25"/>
    <row r="27748" customFormat="1" ht="11.25"/>
    <row r="27749" customFormat="1" ht="11.25"/>
    <row r="27750" customFormat="1" ht="11.25"/>
    <row r="27751" customFormat="1" ht="11.25"/>
    <row r="27752" customFormat="1" ht="11.25"/>
    <row r="27753" customFormat="1" ht="11.25"/>
    <row r="27754" customFormat="1" ht="11.25"/>
    <row r="27755" customFormat="1" ht="11.25"/>
    <row r="27756" customFormat="1" ht="11.25"/>
    <row r="27757" customFormat="1" ht="11.25"/>
    <row r="27758" customFormat="1" ht="11.25"/>
    <row r="27759" customFormat="1" ht="11.25"/>
    <row r="27760" customFormat="1" ht="11.25"/>
    <row r="27761" customFormat="1" ht="11.25"/>
    <row r="27762" customFormat="1" ht="11.25"/>
    <row r="27763" customFormat="1" ht="11.25"/>
    <row r="27764" customFormat="1" ht="11.25"/>
    <row r="27765" customFormat="1" ht="11.25"/>
    <row r="27766" customFormat="1" ht="11.25"/>
    <row r="27767" customFormat="1" ht="11.25"/>
    <row r="27768" customFormat="1" ht="11.25"/>
    <row r="27769" customFormat="1" ht="11.25"/>
    <row r="27770" customFormat="1" ht="11.25"/>
    <row r="27771" customFormat="1" ht="11.25"/>
    <row r="27772" customFormat="1" ht="11.25"/>
    <row r="27773" customFormat="1" ht="11.25"/>
    <row r="27774" customFormat="1" ht="11.25"/>
    <row r="27775" customFormat="1" ht="11.25"/>
    <row r="27776" customFormat="1" ht="11.25"/>
    <row r="27777" customFormat="1" ht="11.25"/>
    <row r="27778" customFormat="1" ht="11.25"/>
    <row r="27779" customFormat="1" ht="11.25"/>
    <row r="27780" customFormat="1" ht="11.25"/>
    <row r="27781" customFormat="1" ht="11.25"/>
    <row r="27782" customFormat="1" ht="11.25"/>
    <row r="27783" customFormat="1" ht="11.25"/>
    <row r="27784" customFormat="1" ht="11.25"/>
    <row r="27785" customFormat="1" ht="11.25"/>
    <row r="27786" customFormat="1" ht="11.25"/>
    <row r="27787" customFormat="1" ht="11.25"/>
    <row r="27788" customFormat="1" ht="11.25"/>
    <row r="27789" customFormat="1" ht="11.25"/>
    <row r="27790" customFormat="1" ht="11.25"/>
    <row r="27791" customFormat="1" ht="11.25"/>
    <row r="27792" customFormat="1" ht="11.25"/>
    <row r="27793" customFormat="1" ht="11.25"/>
    <row r="27794" customFormat="1" ht="11.25"/>
    <row r="27795" customFormat="1" ht="11.25"/>
    <row r="27796" customFormat="1" ht="11.25"/>
    <row r="27797" customFormat="1" ht="11.25"/>
    <row r="27798" customFormat="1" ht="11.25"/>
    <row r="27799" customFormat="1" ht="11.25"/>
    <row r="27800" customFormat="1" ht="11.25"/>
    <row r="27801" customFormat="1" ht="11.25"/>
    <row r="27802" customFormat="1" ht="11.25"/>
    <row r="27803" customFormat="1" ht="11.25"/>
    <row r="27804" customFormat="1" ht="11.25"/>
    <row r="27805" customFormat="1" ht="11.25"/>
    <row r="27806" customFormat="1" ht="11.25"/>
    <row r="27807" customFormat="1" ht="11.25"/>
    <row r="27808" customFormat="1" ht="11.25"/>
    <row r="27809" customFormat="1" ht="11.25"/>
    <row r="27810" customFormat="1" ht="11.25"/>
    <row r="27811" customFormat="1" ht="11.25"/>
    <row r="27812" customFormat="1" ht="11.25"/>
    <row r="27813" customFormat="1" ht="11.25"/>
    <row r="27814" customFormat="1" ht="11.25"/>
    <row r="27815" customFormat="1" ht="11.25"/>
    <row r="27816" customFormat="1" ht="11.25"/>
    <row r="27817" customFormat="1" ht="11.25"/>
    <row r="27818" customFormat="1" ht="11.25"/>
    <row r="27819" customFormat="1" ht="11.25"/>
    <row r="27820" customFormat="1" ht="11.25"/>
    <row r="27821" customFormat="1" ht="11.25"/>
    <row r="27822" customFormat="1" ht="11.25"/>
    <row r="27823" customFormat="1" ht="11.25"/>
    <row r="27824" customFormat="1" ht="11.25"/>
    <row r="27825" customFormat="1" ht="11.25"/>
    <row r="27826" customFormat="1" ht="11.25"/>
    <row r="27827" customFormat="1" ht="11.25"/>
    <row r="27828" customFormat="1" ht="11.25"/>
    <row r="27829" customFormat="1" ht="11.25"/>
    <row r="27830" customFormat="1" ht="11.25"/>
    <row r="27831" customFormat="1" ht="11.25"/>
    <row r="27832" customFormat="1" ht="11.25"/>
    <row r="27833" customFormat="1" ht="11.25"/>
    <row r="27834" customFormat="1" ht="11.25"/>
    <row r="27835" customFormat="1" ht="11.25"/>
    <row r="27836" customFormat="1" ht="11.25"/>
    <row r="27837" customFormat="1" ht="11.25"/>
    <row r="27838" customFormat="1" ht="11.25"/>
    <row r="27839" customFormat="1" ht="11.25"/>
    <row r="27840" customFormat="1" ht="11.25"/>
    <row r="27841" customFormat="1" ht="11.25"/>
    <row r="27842" customFormat="1" ht="11.25"/>
    <row r="27843" customFormat="1" ht="11.25"/>
    <row r="27844" customFormat="1" ht="11.25"/>
    <row r="27845" customFormat="1" ht="11.25"/>
    <row r="27846" customFormat="1" ht="11.25"/>
    <row r="27847" customFormat="1" ht="11.25"/>
    <row r="27848" customFormat="1" ht="11.25"/>
    <row r="27849" customFormat="1" ht="11.25"/>
    <row r="27850" customFormat="1" ht="11.25"/>
    <row r="27851" customFormat="1" ht="11.25"/>
    <row r="27852" customFormat="1" ht="11.25"/>
    <row r="27853" customFormat="1" ht="11.25"/>
    <row r="27854" customFormat="1" ht="11.25"/>
    <row r="27855" customFormat="1" ht="11.25"/>
    <row r="27856" customFormat="1" ht="11.25"/>
    <row r="27857" customFormat="1" ht="11.25"/>
    <row r="27858" customFormat="1" ht="11.25"/>
    <row r="27859" customFormat="1" ht="11.25"/>
    <row r="27860" customFormat="1" ht="11.25"/>
    <row r="27861" customFormat="1" ht="11.25"/>
    <row r="27862" customFormat="1" ht="11.25"/>
    <row r="27863" customFormat="1" ht="11.25"/>
    <row r="27864" customFormat="1" ht="11.25"/>
    <row r="27865" customFormat="1" ht="11.25"/>
    <row r="27866" customFormat="1" ht="11.25"/>
    <row r="27867" customFormat="1" ht="11.25"/>
    <row r="27868" customFormat="1" ht="11.25"/>
    <row r="27869" customFormat="1" ht="11.25"/>
    <row r="27870" customFormat="1" ht="11.25"/>
    <row r="27871" customFormat="1" ht="11.25"/>
    <row r="27872" customFormat="1" ht="11.25"/>
    <row r="27873" customFormat="1" ht="11.25"/>
    <row r="27874" customFormat="1" ht="11.25"/>
    <row r="27875" customFormat="1" ht="11.25"/>
    <row r="27876" customFormat="1" ht="11.25"/>
    <row r="27877" customFormat="1" ht="11.25"/>
    <row r="27878" customFormat="1" ht="11.25"/>
    <row r="27879" customFormat="1" ht="11.25"/>
    <row r="27880" customFormat="1" ht="11.25"/>
    <row r="27881" customFormat="1" ht="11.25"/>
    <row r="27882" customFormat="1" ht="11.25"/>
    <row r="27883" customFormat="1" ht="11.25"/>
    <row r="27884" customFormat="1" ht="11.25"/>
    <row r="27885" customFormat="1" ht="11.25"/>
    <row r="27886" customFormat="1" ht="11.25"/>
    <row r="27887" customFormat="1" ht="11.25"/>
    <row r="27888" customFormat="1" ht="11.25"/>
    <row r="27889" customFormat="1" ht="11.25"/>
    <row r="27890" customFormat="1" ht="11.25"/>
    <row r="27891" customFormat="1" ht="11.25"/>
    <row r="27892" customFormat="1" ht="11.25"/>
    <row r="27893" customFormat="1" ht="11.25"/>
    <row r="27894" customFormat="1" ht="11.25"/>
    <row r="27895" customFormat="1" ht="11.25"/>
    <row r="27896" customFormat="1" ht="11.25"/>
    <row r="27897" customFormat="1" ht="11.25"/>
    <row r="27898" customFormat="1" ht="11.25"/>
    <row r="27899" customFormat="1" ht="11.25"/>
    <row r="27900" customFormat="1" ht="11.25"/>
    <row r="27901" customFormat="1" ht="11.25"/>
    <row r="27902" customFormat="1" ht="11.25"/>
    <row r="27903" customFormat="1" ht="11.25"/>
    <row r="27904" customFormat="1" ht="11.25"/>
    <row r="27905" customFormat="1" ht="11.25"/>
    <row r="27906" customFormat="1" ht="11.25"/>
    <row r="27907" customFormat="1" ht="11.25"/>
    <row r="27908" customFormat="1" ht="11.25"/>
    <row r="27909" customFormat="1" ht="11.25"/>
    <row r="27910" customFormat="1" ht="11.25"/>
    <row r="27911" customFormat="1" ht="11.25"/>
    <row r="27912" customFormat="1" ht="11.25"/>
    <row r="27913" customFormat="1" ht="11.25"/>
    <row r="27914" customFormat="1" ht="11.25"/>
    <row r="27915" customFormat="1" ht="11.25"/>
    <row r="27916" customFormat="1" ht="11.25"/>
    <row r="27917" customFormat="1" ht="11.25"/>
    <row r="27918" customFormat="1" ht="11.25"/>
    <row r="27919" customFormat="1" ht="11.25"/>
    <row r="27920" customFormat="1" ht="11.25"/>
    <row r="27921" customFormat="1" ht="11.25"/>
    <row r="27922" customFormat="1" ht="11.25"/>
    <row r="27923" customFormat="1" ht="11.25"/>
    <row r="27924" customFormat="1" ht="11.25"/>
    <row r="27925" customFormat="1" ht="11.25"/>
    <row r="27926" customFormat="1" ht="11.25"/>
    <row r="27927" customFormat="1" ht="11.25"/>
    <row r="27928" customFormat="1" ht="11.25"/>
    <row r="27929" customFormat="1" ht="11.25"/>
    <row r="27930" customFormat="1" ht="11.25"/>
    <row r="27931" customFormat="1" ht="11.25"/>
    <row r="27932" customFormat="1" ht="11.25"/>
    <row r="27933" customFormat="1" ht="11.25"/>
    <row r="27934" customFormat="1" ht="11.25"/>
    <row r="27935" customFormat="1" ht="11.25"/>
    <row r="27936" customFormat="1" ht="11.25"/>
    <row r="27937" customFormat="1" ht="11.25"/>
    <row r="27938" customFormat="1" ht="11.25"/>
    <row r="27939" customFormat="1" ht="11.25"/>
    <row r="27940" customFormat="1" ht="11.25"/>
    <row r="27941" customFormat="1" ht="11.25"/>
    <row r="27942" customFormat="1" ht="11.25"/>
    <row r="27943" customFormat="1" ht="11.25"/>
    <row r="27944" customFormat="1" ht="11.25"/>
    <row r="27945" customFormat="1" ht="11.25"/>
    <row r="27946" customFormat="1" ht="11.25"/>
    <row r="27947" customFormat="1" ht="11.25"/>
    <row r="27948" customFormat="1" ht="11.25"/>
    <row r="27949" customFormat="1" ht="11.25"/>
    <row r="27950" customFormat="1" ht="11.25"/>
    <row r="27951" customFormat="1" ht="11.25"/>
    <row r="27952" customFormat="1" ht="11.25"/>
    <row r="27953" customFormat="1" ht="11.25"/>
    <row r="27954" customFormat="1" ht="11.25"/>
    <row r="27955" customFormat="1" ht="11.25"/>
    <row r="27956" customFormat="1" ht="11.25"/>
    <row r="27957" customFormat="1" ht="11.25"/>
    <row r="27958" customFormat="1" ht="11.25"/>
    <row r="27959" customFormat="1" ht="11.25"/>
    <row r="27960" customFormat="1" ht="11.25"/>
    <row r="27961" customFormat="1" ht="11.25"/>
    <row r="27962" customFormat="1" ht="11.25"/>
    <row r="27963" customFormat="1" ht="11.25"/>
    <row r="27964" customFormat="1" ht="11.25"/>
    <row r="27965" customFormat="1" ht="11.25"/>
    <row r="27966" customFormat="1" ht="11.25"/>
    <row r="27967" customFormat="1" ht="11.25"/>
    <row r="27968" customFormat="1" ht="11.25"/>
    <row r="27969" customFormat="1" ht="11.25"/>
    <row r="27970" customFormat="1" ht="11.25"/>
    <row r="27971" customFormat="1" ht="11.25"/>
    <row r="27972" customFormat="1" ht="11.25"/>
    <row r="27973" customFormat="1" ht="11.25"/>
    <row r="27974" customFormat="1" ht="11.25"/>
    <row r="27975" customFormat="1" ht="11.25"/>
    <row r="27976" customFormat="1" ht="11.25"/>
    <row r="27977" customFormat="1" ht="11.25"/>
    <row r="27978" customFormat="1" ht="11.25"/>
    <row r="27979" customFormat="1" ht="11.25"/>
    <row r="27980" customFormat="1" ht="11.25"/>
    <row r="27981" customFormat="1" ht="11.25"/>
    <row r="27982" customFormat="1" ht="11.25"/>
    <row r="27983" customFormat="1" ht="11.25"/>
    <row r="27984" customFormat="1" ht="11.25"/>
    <row r="27985" customFormat="1" ht="11.25"/>
    <row r="27986" customFormat="1" ht="11.25"/>
    <row r="27987" customFormat="1" ht="11.25"/>
    <row r="27988" customFormat="1" ht="11.25"/>
    <row r="27989" customFormat="1" ht="11.25"/>
    <row r="27990" customFormat="1" ht="11.25"/>
    <row r="27991" customFormat="1" ht="11.25"/>
    <row r="27992" customFormat="1" ht="11.25"/>
    <row r="27993" customFormat="1" ht="11.25"/>
    <row r="27994" customFormat="1" ht="11.25"/>
    <row r="27995" customFormat="1" ht="11.25"/>
    <row r="27996" customFormat="1" ht="11.25"/>
    <row r="27997" customFormat="1" ht="11.25"/>
    <row r="27998" customFormat="1" ht="11.25"/>
    <row r="27999" customFormat="1" ht="11.25"/>
    <row r="28000" customFormat="1" ht="11.25"/>
    <row r="28001" customFormat="1" ht="11.25"/>
    <row r="28002" customFormat="1" ht="11.25"/>
    <row r="28003" customFormat="1" ht="11.25"/>
    <row r="28004" customFormat="1" ht="11.25"/>
    <row r="28005" customFormat="1" ht="11.25"/>
    <row r="28006" customFormat="1" ht="11.25"/>
    <row r="28007" customFormat="1" ht="11.25"/>
    <row r="28008" customFormat="1" ht="11.25"/>
    <row r="28009" customFormat="1" ht="11.25"/>
    <row r="28010" customFormat="1" ht="11.25"/>
    <row r="28011" customFormat="1" ht="11.25"/>
    <row r="28012" customFormat="1" ht="11.25"/>
    <row r="28013" customFormat="1" ht="11.25"/>
    <row r="28014" customFormat="1" ht="11.25"/>
    <row r="28015" customFormat="1" ht="11.25"/>
    <row r="28016" customFormat="1" ht="11.25"/>
    <row r="28017" customFormat="1" ht="11.25"/>
    <row r="28018" customFormat="1" ht="11.25"/>
    <row r="28019" customFormat="1" ht="11.25"/>
    <row r="28020" customFormat="1" ht="11.25"/>
    <row r="28021" customFormat="1" ht="11.25"/>
    <row r="28022" customFormat="1" ht="11.25"/>
    <row r="28023" customFormat="1" ht="11.25"/>
    <row r="28024" customFormat="1" ht="11.25"/>
    <row r="28025" customFormat="1" ht="11.25"/>
    <row r="28026" customFormat="1" ht="11.25"/>
    <row r="28027" customFormat="1" ht="11.25"/>
    <row r="28028" customFormat="1" ht="11.25"/>
    <row r="28029" customFormat="1" ht="11.25"/>
    <row r="28030" customFormat="1" ht="11.25"/>
    <row r="28031" customFormat="1" ht="11.25"/>
    <row r="28032" customFormat="1" ht="11.25"/>
    <row r="28033" customFormat="1" ht="11.25"/>
    <row r="28034" customFormat="1" ht="11.25"/>
    <row r="28035" customFormat="1" ht="11.25"/>
    <row r="28036" customFormat="1" ht="11.25"/>
    <row r="28037" customFormat="1" ht="11.25"/>
    <row r="28038" customFormat="1" ht="11.25"/>
    <row r="28039" customFormat="1" ht="11.25"/>
    <row r="28040" customFormat="1" ht="11.25"/>
    <row r="28041" customFormat="1" ht="11.25"/>
    <row r="28042" customFormat="1" ht="11.25"/>
    <row r="28043" customFormat="1" ht="11.25"/>
    <row r="28044" customFormat="1" ht="11.25"/>
    <row r="28045" customFormat="1" ht="11.25"/>
    <row r="28046" customFormat="1" ht="11.25"/>
    <row r="28047" customFormat="1" ht="11.25"/>
    <row r="28048" customFormat="1" ht="11.25"/>
    <row r="28049" customFormat="1" ht="11.25"/>
    <row r="28050" customFormat="1" ht="11.25"/>
    <row r="28051" customFormat="1" ht="11.25"/>
    <row r="28052" customFormat="1" ht="11.25"/>
    <row r="28053" customFormat="1" ht="11.25"/>
    <row r="28054" customFormat="1" ht="11.25"/>
    <row r="28055" customFormat="1" ht="11.25"/>
    <row r="28056" customFormat="1" ht="11.25"/>
    <row r="28057" customFormat="1" ht="11.25"/>
    <row r="28058" customFormat="1" ht="11.25"/>
    <row r="28059" customFormat="1" ht="11.25"/>
    <row r="28060" customFormat="1" ht="11.25"/>
    <row r="28061" customFormat="1" ht="11.25"/>
    <row r="28062" customFormat="1" ht="11.25"/>
    <row r="28063" customFormat="1" ht="11.25"/>
    <row r="28064" customFormat="1" ht="11.25"/>
    <row r="28065" customFormat="1" ht="11.25"/>
    <row r="28066" customFormat="1" ht="11.25"/>
    <row r="28067" customFormat="1" ht="11.25"/>
    <row r="28068" customFormat="1" ht="11.25"/>
    <row r="28069" customFormat="1" ht="11.25"/>
    <row r="28070" customFormat="1" ht="11.25"/>
    <row r="28071" customFormat="1" ht="11.25"/>
    <row r="28072" customFormat="1" ht="11.25"/>
    <row r="28073" customFormat="1" ht="11.25"/>
    <row r="28074" customFormat="1" ht="11.25"/>
    <row r="28075" customFormat="1" ht="11.25"/>
    <row r="28076" customFormat="1" ht="11.25"/>
    <row r="28077" customFormat="1" ht="11.25"/>
    <row r="28078" customFormat="1" ht="11.25"/>
    <row r="28079" customFormat="1" ht="11.25"/>
    <row r="28080" customFormat="1" ht="11.25"/>
    <row r="28081" customFormat="1" ht="11.25"/>
    <row r="28082" customFormat="1" ht="11.25"/>
    <row r="28083" customFormat="1" ht="11.25"/>
    <row r="28084" customFormat="1" ht="11.25"/>
    <row r="28085" customFormat="1" ht="11.25"/>
    <row r="28086" customFormat="1" ht="11.25"/>
    <row r="28087" customFormat="1" ht="11.25"/>
    <row r="28088" customFormat="1" ht="11.25"/>
    <row r="28089" customFormat="1" ht="11.25"/>
    <row r="28090" customFormat="1" ht="11.25"/>
    <row r="28091" customFormat="1" ht="11.25"/>
    <row r="28092" customFormat="1" ht="11.25"/>
    <row r="28093" customFormat="1" ht="11.25"/>
    <row r="28094" customFormat="1" ht="11.25"/>
    <row r="28095" customFormat="1" ht="11.25"/>
    <row r="28096" customFormat="1" ht="11.25"/>
    <row r="28097" customFormat="1" ht="11.25"/>
    <row r="28098" customFormat="1" ht="11.25"/>
    <row r="28099" customFormat="1" ht="11.25"/>
    <row r="28100" customFormat="1" ht="11.25"/>
    <row r="28101" customFormat="1" ht="11.25"/>
    <row r="28102" customFormat="1" ht="11.25"/>
    <row r="28103" customFormat="1" ht="11.25"/>
    <row r="28104" customFormat="1" ht="11.25"/>
    <row r="28105" customFormat="1" ht="11.25"/>
    <row r="28106" customFormat="1" ht="11.25"/>
    <row r="28107" customFormat="1" ht="11.25"/>
    <row r="28108" customFormat="1" ht="11.25"/>
    <row r="28109" customFormat="1" ht="11.25"/>
    <row r="28110" customFormat="1" ht="11.25"/>
    <row r="28111" customFormat="1" ht="11.25"/>
    <row r="28112" customFormat="1" ht="11.25"/>
    <row r="28113" customFormat="1" ht="11.25"/>
    <row r="28114" customFormat="1" ht="11.25"/>
    <row r="28115" customFormat="1" ht="11.25"/>
    <row r="28116" customFormat="1" ht="11.25"/>
    <row r="28117" customFormat="1" ht="11.25"/>
    <row r="28118" customFormat="1" ht="11.25"/>
    <row r="28119" customFormat="1" ht="11.25"/>
    <row r="28120" customFormat="1" ht="11.25"/>
    <row r="28121" customFormat="1" ht="11.25"/>
    <row r="28122" customFormat="1" ht="11.25"/>
    <row r="28123" customFormat="1" ht="11.25"/>
    <row r="28124" customFormat="1" ht="11.25"/>
    <row r="28125" customFormat="1" ht="11.25"/>
    <row r="28126" customFormat="1" ht="11.25"/>
    <row r="28127" customFormat="1" ht="11.25"/>
    <row r="28128" customFormat="1" ht="11.25"/>
    <row r="28129" customFormat="1" ht="11.25"/>
    <row r="28130" customFormat="1" ht="11.25"/>
    <row r="28131" customFormat="1" ht="11.25"/>
    <row r="28132" customFormat="1" ht="11.25"/>
    <row r="28133" customFormat="1" ht="11.25"/>
    <row r="28134" customFormat="1" ht="11.25"/>
    <row r="28135" customFormat="1" ht="11.25"/>
    <row r="28136" customFormat="1" ht="11.25"/>
    <row r="28137" customFormat="1" ht="11.25"/>
    <row r="28138" customFormat="1" ht="11.25"/>
    <row r="28139" customFormat="1" ht="11.25"/>
    <row r="28140" customFormat="1" ht="11.25"/>
    <row r="28141" customFormat="1" ht="11.25"/>
    <row r="28142" customFormat="1" ht="11.25"/>
    <row r="28143" customFormat="1" ht="11.25"/>
    <row r="28144" customFormat="1" ht="11.25"/>
    <row r="28145" customFormat="1" ht="11.25"/>
    <row r="28146" customFormat="1" ht="11.25"/>
    <row r="28147" customFormat="1" ht="11.25"/>
    <row r="28148" customFormat="1" ht="11.25"/>
    <row r="28149" customFormat="1" ht="11.25"/>
    <row r="28150" customFormat="1" ht="11.25"/>
    <row r="28151" customFormat="1" ht="11.25"/>
    <row r="28152" customFormat="1" ht="11.25"/>
    <row r="28153" customFormat="1" ht="11.25"/>
    <row r="28154" customFormat="1" ht="11.25"/>
    <row r="28155" customFormat="1" ht="11.25"/>
    <row r="28156" customFormat="1" ht="11.25"/>
    <row r="28157" customFormat="1" ht="11.25"/>
    <row r="28158" customFormat="1" ht="11.25"/>
    <row r="28159" customFormat="1" ht="11.25"/>
    <row r="28160" customFormat="1" ht="11.25"/>
    <row r="28161" customFormat="1" ht="11.25"/>
    <row r="28162" customFormat="1" ht="11.25"/>
    <row r="28163" customFormat="1" ht="11.25"/>
    <row r="28164" customFormat="1" ht="11.25"/>
    <row r="28165" customFormat="1" ht="11.25"/>
    <row r="28166" customFormat="1" ht="11.25"/>
    <row r="28167" customFormat="1" ht="11.25"/>
    <row r="28168" customFormat="1" ht="11.25"/>
    <row r="28169" customFormat="1" ht="11.25"/>
    <row r="28170" customFormat="1" ht="11.25"/>
    <row r="28171" customFormat="1" ht="11.25"/>
    <row r="28172" customFormat="1" ht="11.25"/>
    <row r="28173" customFormat="1" ht="11.25"/>
    <row r="28174" customFormat="1" ht="11.25"/>
    <row r="28175" customFormat="1" ht="11.25"/>
    <row r="28176" customFormat="1" ht="11.25"/>
    <row r="28177" customFormat="1" ht="11.25"/>
    <row r="28178" customFormat="1" ht="11.25"/>
    <row r="28179" customFormat="1" ht="11.25"/>
    <row r="28180" customFormat="1" ht="11.25"/>
    <row r="28181" customFormat="1" ht="11.25"/>
    <row r="28182" customFormat="1" ht="11.25"/>
    <row r="28183" customFormat="1" ht="11.25"/>
    <row r="28184" customFormat="1" ht="11.25"/>
    <row r="28185" customFormat="1" ht="11.25"/>
    <row r="28186" customFormat="1" ht="11.25"/>
    <row r="28187" customFormat="1" ht="11.25"/>
    <row r="28188" customFormat="1" ht="11.25"/>
    <row r="28189" customFormat="1" ht="11.25"/>
    <row r="28190" customFormat="1" ht="11.25"/>
    <row r="28191" customFormat="1" ht="11.25"/>
    <row r="28192" customFormat="1" ht="11.25"/>
    <row r="28193" customFormat="1" ht="11.25"/>
    <row r="28194" customFormat="1" ht="11.25"/>
    <row r="28195" customFormat="1" ht="11.25"/>
    <row r="28196" customFormat="1" ht="11.25"/>
    <row r="28197" customFormat="1" ht="11.25"/>
    <row r="28198" customFormat="1" ht="11.25"/>
    <row r="28199" customFormat="1" ht="11.25"/>
    <row r="28200" customFormat="1" ht="11.25"/>
    <row r="28201" customFormat="1" ht="11.25"/>
    <row r="28202" customFormat="1" ht="11.25"/>
    <row r="28203" customFormat="1" ht="11.25"/>
    <row r="28204" customFormat="1" ht="11.25"/>
    <row r="28205" customFormat="1" ht="11.25"/>
    <row r="28206" customFormat="1" ht="11.25"/>
    <row r="28207" customFormat="1" ht="11.25"/>
    <row r="28208" customFormat="1" ht="11.25"/>
    <row r="28209" customFormat="1" ht="11.25"/>
    <row r="28210" customFormat="1" ht="11.25"/>
    <row r="28211" customFormat="1" ht="11.25"/>
    <row r="28212" customFormat="1" ht="11.25"/>
    <row r="28213" customFormat="1" ht="11.25"/>
    <row r="28214" customFormat="1" ht="11.25"/>
    <row r="28215" customFormat="1" ht="11.25"/>
    <row r="28216" customFormat="1" ht="11.25"/>
    <row r="28217" customFormat="1" ht="11.25"/>
    <row r="28218" customFormat="1" ht="11.25"/>
    <row r="28219" customFormat="1" ht="11.25"/>
    <row r="28220" customFormat="1" ht="11.25"/>
    <row r="28221" customFormat="1" ht="11.25"/>
    <row r="28222" customFormat="1" ht="11.25"/>
    <row r="28223" customFormat="1" ht="11.25"/>
    <row r="28224" customFormat="1" ht="11.25"/>
    <row r="28225" customFormat="1" ht="11.25"/>
    <row r="28226" customFormat="1" ht="11.25"/>
    <row r="28227" customFormat="1" ht="11.25"/>
    <row r="28228" customFormat="1" ht="11.25"/>
    <row r="28229" customFormat="1" ht="11.25"/>
    <row r="28230" customFormat="1" ht="11.25"/>
    <row r="28231" customFormat="1" ht="11.25"/>
    <row r="28232" customFormat="1" ht="11.25"/>
    <row r="28233" customFormat="1" ht="11.25"/>
    <row r="28234" customFormat="1" ht="11.25"/>
    <row r="28235" customFormat="1" ht="11.25"/>
    <row r="28236" customFormat="1" ht="11.25"/>
    <row r="28237" customFormat="1" ht="11.25"/>
    <row r="28238" customFormat="1" ht="11.25"/>
    <row r="28239" customFormat="1" ht="11.25"/>
    <row r="28240" customFormat="1" ht="11.25"/>
    <row r="28241" customFormat="1" ht="11.25"/>
    <row r="28242" customFormat="1" ht="11.25"/>
    <row r="28243" customFormat="1" ht="11.25"/>
    <row r="28244" customFormat="1" ht="11.25"/>
    <row r="28245" customFormat="1" ht="11.25"/>
    <row r="28246" customFormat="1" ht="11.25"/>
    <row r="28247" customFormat="1" ht="11.25"/>
    <row r="28248" customFormat="1" ht="11.25"/>
    <row r="28249" customFormat="1" ht="11.25"/>
    <row r="28250" customFormat="1" ht="11.25"/>
    <row r="28251" customFormat="1" ht="11.25"/>
    <row r="28252" customFormat="1" ht="11.25"/>
    <row r="28253" customFormat="1" ht="11.25"/>
    <row r="28254" customFormat="1" ht="11.25"/>
    <row r="28255" customFormat="1" ht="11.25"/>
    <row r="28256" customFormat="1" ht="11.25"/>
    <row r="28257" customFormat="1" ht="11.25"/>
    <row r="28258" customFormat="1" ht="11.25"/>
    <row r="28259" customFormat="1" ht="11.25"/>
    <row r="28260" customFormat="1" ht="11.25"/>
    <row r="28261" customFormat="1" ht="11.25"/>
    <row r="28262" customFormat="1" ht="11.25"/>
    <row r="28263" customFormat="1" ht="11.25"/>
    <row r="28264" customFormat="1" ht="11.25"/>
    <row r="28265" customFormat="1" ht="11.25"/>
    <row r="28266" customFormat="1" ht="11.25"/>
    <row r="28267" customFormat="1" ht="11.25"/>
    <row r="28268" customFormat="1" ht="11.25"/>
    <row r="28269" customFormat="1" ht="11.25"/>
    <row r="28270" customFormat="1" ht="11.25"/>
    <row r="28271" customFormat="1" ht="11.25"/>
    <row r="28272" customFormat="1" ht="11.25"/>
    <row r="28273" customFormat="1" ht="11.25"/>
    <row r="28274" customFormat="1" ht="11.25"/>
    <row r="28275" customFormat="1" ht="11.25"/>
    <row r="28276" customFormat="1" ht="11.25"/>
    <row r="28277" customFormat="1" ht="11.25"/>
    <row r="28278" customFormat="1" ht="11.25"/>
    <row r="28279" customFormat="1" ht="11.25"/>
    <row r="28280" customFormat="1" ht="11.25"/>
    <row r="28281" customFormat="1" ht="11.25"/>
    <row r="28282" customFormat="1" ht="11.25"/>
    <row r="28283" customFormat="1" ht="11.25"/>
    <row r="28284" customFormat="1" ht="11.25"/>
    <row r="28285" customFormat="1" ht="11.25"/>
    <row r="28286" customFormat="1" ht="11.25"/>
    <row r="28287" customFormat="1" ht="11.25"/>
    <row r="28288" customFormat="1" ht="11.25"/>
    <row r="28289" customFormat="1" ht="11.25"/>
    <row r="28290" customFormat="1" ht="11.25"/>
    <row r="28291" customFormat="1" ht="11.25"/>
    <row r="28292" customFormat="1" ht="11.25"/>
    <row r="28293" customFormat="1" ht="11.25"/>
    <row r="28294" customFormat="1" ht="11.25"/>
    <row r="28295" customFormat="1" ht="11.25"/>
    <row r="28296" customFormat="1" ht="11.25"/>
    <row r="28297" customFormat="1" ht="11.25"/>
    <row r="28298" customFormat="1" ht="11.25"/>
    <row r="28299" customFormat="1" ht="11.25"/>
    <row r="28300" customFormat="1" ht="11.25"/>
    <row r="28301" customFormat="1" ht="11.25"/>
    <row r="28302" customFormat="1" ht="11.25"/>
    <row r="28303" customFormat="1" ht="11.25"/>
    <row r="28304" customFormat="1" ht="11.25"/>
    <row r="28305" customFormat="1" ht="11.25"/>
    <row r="28306" customFormat="1" ht="11.25"/>
    <row r="28307" customFormat="1" ht="11.25"/>
    <row r="28308" customFormat="1" ht="11.25"/>
    <row r="28309" customFormat="1" ht="11.25"/>
    <row r="28310" customFormat="1" ht="11.25"/>
    <row r="28311" customFormat="1" ht="11.25"/>
    <row r="28312" customFormat="1" ht="11.25"/>
    <row r="28313" customFormat="1" ht="11.25"/>
    <row r="28314" customFormat="1" ht="11.25"/>
    <row r="28315" customFormat="1" ht="11.25"/>
    <row r="28316" customFormat="1" ht="11.25"/>
    <row r="28317" customFormat="1" ht="11.25"/>
    <row r="28318" customFormat="1" ht="11.25"/>
    <row r="28319" customFormat="1" ht="11.25"/>
    <row r="28320" customFormat="1" ht="11.25"/>
    <row r="28321" customFormat="1" ht="11.25"/>
    <row r="28322" customFormat="1" ht="11.25"/>
    <row r="28323" customFormat="1" ht="11.25"/>
    <row r="28324" customFormat="1" ht="11.25"/>
    <row r="28325" customFormat="1" ht="11.25"/>
    <row r="28326" customFormat="1" ht="11.25"/>
    <row r="28327" customFormat="1" ht="11.25"/>
    <row r="28328" customFormat="1" ht="11.25"/>
    <row r="28329" customFormat="1" ht="11.25"/>
    <row r="28330" customFormat="1" ht="11.25"/>
    <row r="28331" customFormat="1" ht="11.25"/>
    <row r="28332" customFormat="1" ht="11.25"/>
    <row r="28333" customFormat="1" ht="11.25"/>
    <row r="28334" customFormat="1" ht="11.25"/>
    <row r="28335" customFormat="1" ht="11.25"/>
    <row r="28336" customFormat="1" ht="11.25"/>
    <row r="28337" customFormat="1" ht="11.25"/>
    <row r="28338" customFormat="1" ht="11.25"/>
    <row r="28339" customFormat="1" ht="11.25"/>
    <row r="28340" customFormat="1" ht="11.25"/>
    <row r="28341" customFormat="1" ht="11.25"/>
    <row r="28342" customFormat="1" ht="11.25"/>
    <row r="28343" customFormat="1" ht="11.25"/>
    <row r="28344" customFormat="1" ht="11.25"/>
    <row r="28345" customFormat="1" ht="11.25"/>
    <row r="28346" customFormat="1" ht="11.25"/>
    <row r="28347" customFormat="1" ht="11.25"/>
    <row r="28348" customFormat="1" ht="11.25"/>
    <row r="28349" customFormat="1" ht="11.25"/>
    <row r="28350" customFormat="1" ht="11.25"/>
    <row r="28351" customFormat="1" ht="11.25"/>
    <row r="28352" customFormat="1" ht="11.25"/>
    <row r="28353" customFormat="1" ht="11.25"/>
    <row r="28354" customFormat="1" ht="11.25"/>
    <row r="28355" customFormat="1" ht="11.25"/>
    <row r="28356" customFormat="1" ht="11.25"/>
    <row r="28357" customFormat="1" ht="11.25"/>
    <row r="28358" customFormat="1" ht="11.25"/>
    <row r="28359" customFormat="1" ht="11.25"/>
    <row r="28360" customFormat="1" ht="11.25"/>
    <row r="28361" customFormat="1" ht="11.25"/>
    <row r="28362" customFormat="1" ht="11.25"/>
    <row r="28363" customFormat="1" ht="11.25"/>
    <row r="28364" customFormat="1" ht="11.25"/>
    <row r="28365" customFormat="1" ht="11.25"/>
    <row r="28366" customFormat="1" ht="11.25"/>
    <row r="28367" customFormat="1" ht="11.25"/>
    <row r="28368" customFormat="1" ht="11.25"/>
    <row r="28369" customFormat="1" ht="11.25"/>
    <row r="28370" customFormat="1" ht="11.25"/>
    <row r="28371" customFormat="1" ht="11.25"/>
    <row r="28372" customFormat="1" ht="11.25"/>
    <row r="28373" customFormat="1" ht="11.25"/>
    <row r="28374" customFormat="1" ht="11.25"/>
    <row r="28375" customFormat="1" ht="11.25"/>
    <row r="28376" customFormat="1" ht="11.25"/>
    <row r="28377" customFormat="1" ht="11.25"/>
    <row r="28378" customFormat="1" ht="11.25"/>
    <row r="28379" customFormat="1" ht="11.25"/>
    <row r="28380" customFormat="1" ht="11.25"/>
    <row r="28381" customFormat="1" ht="11.25"/>
    <row r="28382" customFormat="1" ht="11.25"/>
    <row r="28383" customFormat="1" ht="11.25"/>
    <row r="28384" customFormat="1" ht="11.25"/>
    <row r="28385" customFormat="1" ht="11.25"/>
    <row r="28386" customFormat="1" ht="11.25"/>
    <row r="28387" customFormat="1" ht="11.25"/>
    <row r="28388" customFormat="1" ht="11.25"/>
    <row r="28389" customFormat="1" ht="11.25"/>
    <row r="28390" customFormat="1" ht="11.25"/>
    <row r="28391" customFormat="1" ht="11.25"/>
    <row r="28392" customFormat="1" ht="11.25"/>
    <row r="28393" customFormat="1" ht="11.25"/>
    <row r="28394" customFormat="1" ht="11.25"/>
    <row r="28395" customFormat="1" ht="11.25"/>
    <row r="28396" customFormat="1" ht="11.25"/>
    <row r="28397" customFormat="1" ht="11.25"/>
    <row r="28398" customFormat="1" ht="11.25"/>
    <row r="28399" customFormat="1" ht="11.25"/>
    <row r="28400" customFormat="1" ht="11.25"/>
    <row r="28401" customFormat="1" ht="11.25"/>
    <row r="28402" customFormat="1" ht="11.25"/>
    <row r="28403" customFormat="1" ht="11.25"/>
    <row r="28404" customFormat="1" ht="11.25"/>
    <row r="28405" customFormat="1" ht="11.25"/>
    <row r="28406" customFormat="1" ht="11.25"/>
    <row r="28407" customFormat="1" ht="11.25"/>
    <row r="28408" customFormat="1" ht="11.25"/>
    <row r="28409" customFormat="1" ht="11.25"/>
    <row r="28410" customFormat="1" ht="11.25"/>
    <row r="28411" customFormat="1" ht="11.25"/>
    <row r="28412" customFormat="1" ht="11.25"/>
    <row r="28413" customFormat="1" ht="11.25"/>
    <row r="28414" customFormat="1" ht="11.25"/>
    <row r="28415" customFormat="1" ht="11.25"/>
    <row r="28416" customFormat="1" ht="11.25"/>
    <row r="28417" customFormat="1" ht="11.25"/>
    <row r="28418" customFormat="1" ht="11.25"/>
    <row r="28419" customFormat="1" ht="11.25"/>
    <row r="28420" customFormat="1" ht="11.25"/>
    <row r="28421" customFormat="1" ht="11.25"/>
    <row r="28422" customFormat="1" ht="11.25"/>
    <row r="28423" customFormat="1" ht="11.25"/>
    <row r="28424" customFormat="1" ht="11.25"/>
    <row r="28425" customFormat="1" ht="11.25"/>
    <row r="28426" customFormat="1" ht="11.25"/>
    <row r="28427" customFormat="1" ht="11.25"/>
    <row r="28428" customFormat="1" ht="11.25"/>
    <row r="28429" customFormat="1" ht="11.25"/>
    <row r="28430" customFormat="1" ht="11.25"/>
    <row r="28431" customFormat="1" ht="11.25"/>
    <row r="28432" customFormat="1" ht="11.25"/>
    <row r="28433" customFormat="1" ht="11.25"/>
    <row r="28434" customFormat="1" ht="11.25"/>
    <row r="28435" customFormat="1" ht="11.25"/>
    <row r="28436" customFormat="1" ht="11.25"/>
    <row r="28437" customFormat="1" ht="11.25"/>
    <row r="28438" customFormat="1" ht="11.25"/>
    <row r="28439" customFormat="1" ht="11.25"/>
    <row r="28440" customFormat="1" ht="11.25"/>
    <row r="28441" customFormat="1" ht="11.25"/>
    <row r="28442" customFormat="1" ht="11.25"/>
    <row r="28443" customFormat="1" ht="11.25"/>
    <row r="28444" customFormat="1" ht="11.25"/>
    <row r="28445" customFormat="1" ht="11.25"/>
    <row r="28446" customFormat="1" ht="11.25"/>
    <row r="28447" customFormat="1" ht="11.25"/>
    <row r="28448" customFormat="1" ht="11.25"/>
    <row r="28449" customFormat="1" ht="11.25"/>
    <row r="28450" customFormat="1" ht="11.25"/>
    <row r="28451" customFormat="1" ht="11.25"/>
    <row r="28452" customFormat="1" ht="11.25"/>
    <row r="28453" customFormat="1" ht="11.25"/>
    <row r="28454" customFormat="1" ht="11.25"/>
    <row r="28455" customFormat="1" ht="11.25"/>
    <row r="28456" customFormat="1" ht="11.25"/>
    <row r="28457" customFormat="1" ht="11.25"/>
    <row r="28458" customFormat="1" ht="11.25"/>
    <row r="28459" customFormat="1" ht="11.25"/>
    <row r="28460" customFormat="1" ht="11.25"/>
    <row r="28461" customFormat="1" ht="11.25"/>
    <row r="28462" customFormat="1" ht="11.25"/>
    <row r="28463" customFormat="1" ht="11.25"/>
    <row r="28464" customFormat="1" ht="11.25"/>
    <row r="28465" customFormat="1" ht="11.25"/>
    <row r="28466" customFormat="1" ht="11.25"/>
    <row r="28467" customFormat="1" ht="11.25"/>
    <row r="28468" customFormat="1" ht="11.25"/>
    <row r="28469" customFormat="1" ht="11.25"/>
    <row r="28470" customFormat="1" ht="11.25"/>
    <row r="28471" customFormat="1" ht="11.25"/>
    <row r="28472" customFormat="1" ht="11.25"/>
    <row r="28473" customFormat="1" ht="11.25"/>
    <row r="28474" customFormat="1" ht="11.25"/>
    <row r="28475" customFormat="1" ht="11.25"/>
    <row r="28476" customFormat="1" ht="11.25"/>
    <row r="28477" customFormat="1" ht="11.25"/>
    <row r="28478" customFormat="1" ht="11.25"/>
    <row r="28479" customFormat="1" ht="11.25"/>
    <row r="28480" customFormat="1" ht="11.25"/>
    <row r="28481" customFormat="1" ht="11.25"/>
    <row r="28482" customFormat="1" ht="11.25"/>
    <row r="28483" customFormat="1" ht="11.25"/>
    <row r="28484" customFormat="1" ht="11.25"/>
    <row r="28485" customFormat="1" ht="11.25"/>
    <row r="28486" customFormat="1" ht="11.25"/>
    <row r="28487" customFormat="1" ht="11.25"/>
    <row r="28488" customFormat="1" ht="11.25"/>
    <row r="28489" customFormat="1" ht="11.25"/>
    <row r="28490" customFormat="1" ht="11.25"/>
    <row r="28491" customFormat="1" ht="11.25"/>
    <row r="28492" customFormat="1" ht="11.25"/>
    <row r="28493" customFormat="1" ht="11.25"/>
    <row r="28494" customFormat="1" ht="11.25"/>
    <row r="28495" customFormat="1" ht="11.25"/>
    <row r="28496" customFormat="1" ht="11.25"/>
    <row r="28497" customFormat="1" ht="11.25"/>
    <row r="28498" customFormat="1" ht="11.25"/>
    <row r="28499" customFormat="1" ht="11.25"/>
    <row r="28500" customFormat="1" ht="11.25"/>
    <row r="28501" customFormat="1" ht="11.25"/>
    <row r="28502" customFormat="1" ht="11.25"/>
    <row r="28503" customFormat="1" ht="11.25"/>
    <row r="28504" customFormat="1" ht="11.25"/>
    <row r="28505" customFormat="1" ht="11.25"/>
    <row r="28506" customFormat="1" ht="11.25"/>
    <row r="28507" customFormat="1" ht="11.25"/>
    <row r="28508" customFormat="1" ht="11.25"/>
    <row r="28509" customFormat="1" ht="11.25"/>
    <row r="28510" customFormat="1" ht="11.25"/>
    <row r="28511" customFormat="1" ht="11.25"/>
    <row r="28512" customFormat="1" ht="11.25"/>
    <row r="28513" customFormat="1" ht="11.25"/>
    <row r="28514" customFormat="1" ht="11.25"/>
    <row r="28515" customFormat="1" ht="11.25"/>
    <row r="28516" customFormat="1" ht="11.25"/>
    <row r="28517" customFormat="1" ht="11.25"/>
    <row r="28518" customFormat="1" ht="11.25"/>
    <row r="28519" customFormat="1" ht="11.25"/>
    <row r="28520" customFormat="1" ht="11.25"/>
    <row r="28521" customFormat="1" ht="11.25"/>
    <row r="28522" customFormat="1" ht="11.25"/>
    <row r="28523" customFormat="1" ht="11.25"/>
    <row r="28524" customFormat="1" ht="11.25"/>
    <row r="28525" customFormat="1" ht="11.25"/>
    <row r="28526" customFormat="1" ht="11.25"/>
    <row r="28527" customFormat="1" ht="11.25"/>
    <row r="28528" customFormat="1" ht="11.25"/>
    <row r="28529" customFormat="1" ht="11.25"/>
    <row r="28530" customFormat="1" ht="11.25"/>
    <row r="28531" customFormat="1" ht="11.25"/>
    <row r="28532" customFormat="1" ht="11.25"/>
    <row r="28533" customFormat="1" ht="11.25"/>
    <row r="28534" customFormat="1" ht="11.25"/>
    <row r="28535" customFormat="1" ht="11.25"/>
    <row r="28536" customFormat="1" ht="11.25"/>
    <row r="28537" customFormat="1" ht="11.25"/>
    <row r="28538" customFormat="1" ht="11.25"/>
    <row r="28539" customFormat="1" ht="11.25"/>
    <row r="28540" customFormat="1" ht="11.25"/>
    <row r="28541" customFormat="1" ht="11.25"/>
    <row r="28542" customFormat="1" ht="11.25"/>
    <row r="28543" customFormat="1" ht="11.25"/>
    <row r="28544" customFormat="1" ht="11.25"/>
    <row r="28545" customFormat="1" ht="11.25"/>
    <row r="28546" customFormat="1" ht="11.25"/>
    <row r="28547" customFormat="1" ht="11.25"/>
    <row r="28548" customFormat="1" ht="11.25"/>
    <row r="28549" customFormat="1" ht="11.25"/>
    <row r="28550" customFormat="1" ht="11.25"/>
    <row r="28551" customFormat="1" ht="11.25"/>
    <row r="28552" customFormat="1" ht="11.25"/>
    <row r="28553" customFormat="1" ht="11.25"/>
    <row r="28554" customFormat="1" ht="11.25"/>
    <row r="28555" customFormat="1" ht="11.25"/>
    <row r="28556" customFormat="1" ht="11.25"/>
    <row r="28557" customFormat="1" ht="11.25"/>
    <row r="28558" customFormat="1" ht="11.25"/>
    <row r="28559" customFormat="1" ht="11.25"/>
    <row r="28560" customFormat="1" ht="11.25"/>
    <row r="28561" customFormat="1" ht="11.25"/>
    <row r="28562" customFormat="1" ht="11.25"/>
    <row r="28563" customFormat="1" ht="11.25"/>
    <row r="28564" customFormat="1" ht="11.25"/>
    <row r="28565" customFormat="1" ht="11.25"/>
    <row r="28566" customFormat="1" ht="11.25"/>
    <row r="28567" customFormat="1" ht="11.25"/>
    <row r="28568" customFormat="1" ht="11.25"/>
    <row r="28569" customFormat="1" ht="11.25"/>
    <row r="28570" customFormat="1" ht="11.25"/>
    <row r="28571" customFormat="1" ht="11.25"/>
    <row r="28572" customFormat="1" ht="11.25"/>
    <row r="28573" customFormat="1" ht="11.25"/>
    <row r="28574" customFormat="1" ht="11.25"/>
    <row r="28575" customFormat="1" ht="11.25"/>
    <row r="28576" customFormat="1" ht="11.25"/>
    <row r="28577" customFormat="1" ht="11.25"/>
    <row r="28578" customFormat="1" ht="11.25"/>
    <row r="28579" customFormat="1" ht="11.25"/>
    <row r="28580" customFormat="1" ht="11.25"/>
    <row r="28581" customFormat="1" ht="11.25"/>
    <row r="28582" customFormat="1" ht="11.25"/>
    <row r="28583" customFormat="1" ht="11.25"/>
    <row r="28584" customFormat="1" ht="11.25"/>
    <row r="28585" customFormat="1" ht="11.25"/>
    <row r="28586" customFormat="1" ht="11.25"/>
    <row r="28587" customFormat="1" ht="11.25"/>
    <row r="28588" customFormat="1" ht="11.25"/>
    <row r="28589" customFormat="1" ht="11.25"/>
    <row r="28590" customFormat="1" ht="11.25"/>
    <row r="28591" customFormat="1" ht="11.25"/>
    <row r="28592" customFormat="1" ht="11.25"/>
    <row r="28593" customFormat="1" ht="11.25"/>
    <row r="28594" customFormat="1" ht="11.25"/>
    <row r="28595" customFormat="1" ht="11.25"/>
    <row r="28596" customFormat="1" ht="11.25"/>
    <row r="28597" customFormat="1" ht="11.25"/>
    <row r="28598" customFormat="1" ht="11.25"/>
    <row r="28599" customFormat="1" ht="11.25"/>
    <row r="28600" customFormat="1" ht="11.25"/>
    <row r="28601" customFormat="1" ht="11.25"/>
    <row r="28602" customFormat="1" ht="11.25"/>
    <row r="28603" customFormat="1" ht="11.25"/>
    <row r="28604" customFormat="1" ht="11.25"/>
    <row r="28605" customFormat="1" ht="11.25"/>
    <row r="28606" customFormat="1" ht="11.25"/>
    <row r="28607" customFormat="1" ht="11.25"/>
    <row r="28608" customFormat="1" ht="11.25"/>
    <row r="28609" customFormat="1" ht="11.25"/>
    <row r="28610" customFormat="1" ht="11.25"/>
    <row r="28611" customFormat="1" ht="11.25"/>
    <row r="28612" customFormat="1" ht="11.25"/>
    <row r="28613" customFormat="1" ht="11.25"/>
    <row r="28614" customFormat="1" ht="11.25"/>
    <row r="28615" customFormat="1" ht="11.25"/>
    <row r="28616" customFormat="1" ht="11.25"/>
    <row r="28617" customFormat="1" ht="11.25"/>
    <row r="28618" customFormat="1" ht="11.25"/>
    <row r="28619" customFormat="1" ht="11.25"/>
    <row r="28620" customFormat="1" ht="11.25"/>
    <row r="28621" customFormat="1" ht="11.25"/>
    <row r="28622" customFormat="1" ht="11.25"/>
    <row r="28623" customFormat="1" ht="11.25"/>
    <row r="28624" customFormat="1" ht="11.25"/>
    <row r="28625" customFormat="1" ht="11.25"/>
    <row r="28626" customFormat="1" ht="11.25"/>
    <row r="28627" customFormat="1" ht="11.25"/>
    <row r="28628" customFormat="1" ht="11.25"/>
    <row r="28629" customFormat="1" ht="11.25"/>
    <row r="28630" customFormat="1" ht="11.25"/>
    <row r="28631" customFormat="1" ht="11.25"/>
    <row r="28632" customFormat="1" ht="11.25"/>
    <row r="28633" customFormat="1" ht="11.25"/>
    <row r="28634" customFormat="1" ht="11.25"/>
    <row r="28635" customFormat="1" ht="11.25"/>
    <row r="28636" customFormat="1" ht="11.25"/>
    <row r="28637" customFormat="1" ht="11.25"/>
    <row r="28638" customFormat="1" ht="11.25"/>
    <row r="28639" customFormat="1" ht="11.25"/>
    <row r="28640" customFormat="1" ht="11.25"/>
    <row r="28641" customFormat="1" ht="11.25"/>
    <row r="28642" customFormat="1" ht="11.25"/>
    <row r="28643" customFormat="1" ht="11.25"/>
    <row r="28644" customFormat="1" ht="11.25"/>
    <row r="28645" customFormat="1" ht="11.25"/>
    <row r="28646" customFormat="1" ht="11.25"/>
    <row r="28647" customFormat="1" ht="11.25"/>
    <row r="28648" customFormat="1" ht="11.25"/>
    <row r="28649" customFormat="1" ht="11.25"/>
    <row r="28650" customFormat="1" ht="11.25"/>
    <row r="28651" customFormat="1" ht="11.25"/>
    <row r="28652" customFormat="1" ht="11.25"/>
    <row r="28653" customFormat="1" ht="11.25"/>
    <row r="28654" customFormat="1" ht="11.25"/>
    <row r="28655" customFormat="1" ht="11.25"/>
    <row r="28656" customFormat="1" ht="11.25"/>
    <row r="28657" customFormat="1" ht="11.25"/>
    <row r="28658" customFormat="1" ht="11.25"/>
    <row r="28659" customFormat="1" ht="11.25"/>
    <row r="28660" customFormat="1" ht="11.25"/>
    <row r="28661" customFormat="1" ht="11.25"/>
    <row r="28662" customFormat="1" ht="11.25"/>
    <row r="28663" customFormat="1" ht="11.25"/>
    <row r="28664" customFormat="1" ht="11.25"/>
    <row r="28665" customFormat="1" ht="11.25"/>
    <row r="28666" customFormat="1" ht="11.25"/>
    <row r="28667" customFormat="1" ht="11.25"/>
    <row r="28668" customFormat="1" ht="11.25"/>
    <row r="28669" customFormat="1" ht="11.25"/>
    <row r="28670" customFormat="1" ht="11.25"/>
    <row r="28671" customFormat="1" ht="11.25"/>
    <row r="28672" customFormat="1" ht="11.25"/>
    <row r="28673" customFormat="1" ht="11.25"/>
    <row r="28674" customFormat="1" ht="11.25"/>
    <row r="28675" customFormat="1" ht="11.25"/>
    <row r="28676" customFormat="1" ht="11.25"/>
    <row r="28677" customFormat="1" ht="11.25"/>
    <row r="28678" customFormat="1" ht="11.25"/>
    <row r="28679" customFormat="1" ht="11.25"/>
    <row r="28680" customFormat="1" ht="11.25"/>
    <row r="28681" customFormat="1" ht="11.25"/>
    <row r="28682" customFormat="1" ht="11.25"/>
    <row r="28683" customFormat="1" ht="11.25"/>
    <row r="28684" customFormat="1" ht="11.25"/>
    <row r="28685" customFormat="1" ht="11.25"/>
    <row r="28686" customFormat="1" ht="11.25"/>
    <row r="28687" customFormat="1" ht="11.25"/>
    <row r="28688" customFormat="1" ht="11.25"/>
    <row r="28689" customFormat="1" ht="11.25"/>
    <row r="28690" customFormat="1" ht="11.25"/>
    <row r="28691" customFormat="1" ht="11.25"/>
    <row r="28692" customFormat="1" ht="11.25"/>
    <row r="28693" customFormat="1" ht="11.25"/>
    <row r="28694" customFormat="1" ht="11.25"/>
    <row r="28695" customFormat="1" ht="11.25"/>
    <row r="28696" customFormat="1" ht="11.25"/>
    <row r="28697" customFormat="1" ht="11.25"/>
    <row r="28698" customFormat="1" ht="11.25"/>
    <row r="28699" customFormat="1" ht="11.25"/>
    <row r="28700" customFormat="1" ht="11.25"/>
    <row r="28701" customFormat="1" ht="11.25"/>
    <row r="28702" customFormat="1" ht="11.25"/>
    <row r="28703" customFormat="1" ht="11.25"/>
    <row r="28704" customFormat="1" ht="11.25"/>
    <row r="28705" customFormat="1" ht="11.25"/>
    <row r="28706" customFormat="1" ht="11.25"/>
    <row r="28707" customFormat="1" ht="11.25"/>
    <row r="28708" customFormat="1" ht="11.25"/>
    <row r="28709" customFormat="1" ht="11.25"/>
    <row r="28710" customFormat="1" ht="11.25"/>
    <row r="28711" customFormat="1" ht="11.25"/>
    <row r="28712" customFormat="1" ht="11.25"/>
    <row r="28713" customFormat="1" ht="11.25"/>
    <row r="28714" customFormat="1" ht="11.25"/>
    <row r="28715" customFormat="1" ht="11.25"/>
    <row r="28716" customFormat="1" ht="11.25"/>
    <row r="28717" customFormat="1" ht="11.25"/>
    <row r="28718" customFormat="1" ht="11.25"/>
    <row r="28719" customFormat="1" ht="11.25"/>
    <row r="28720" customFormat="1" ht="11.25"/>
    <row r="28721" customFormat="1" ht="11.25"/>
    <row r="28722" customFormat="1" ht="11.25"/>
    <row r="28723" customFormat="1" ht="11.25"/>
    <row r="28724" customFormat="1" ht="11.25"/>
    <row r="28725" customFormat="1" ht="11.25"/>
    <row r="28726" customFormat="1" ht="11.25"/>
    <row r="28727" customFormat="1" ht="11.25"/>
    <row r="28728" customFormat="1" ht="11.25"/>
    <row r="28729" customFormat="1" ht="11.25"/>
    <row r="28730" customFormat="1" ht="11.25"/>
    <row r="28731" customFormat="1" ht="11.25"/>
    <row r="28732" customFormat="1" ht="11.25"/>
    <row r="28733" customFormat="1" ht="11.25"/>
    <row r="28734" customFormat="1" ht="11.25"/>
    <row r="28735" customFormat="1" ht="11.25"/>
    <row r="28736" customFormat="1" ht="11.25"/>
    <row r="28737" customFormat="1" ht="11.25"/>
    <row r="28738" customFormat="1" ht="11.25"/>
    <row r="28739" customFormat="1" ht="11.25"/>
    <row r="28740" customFormat="1" ht="11.25"/>
    <row r="28741" customFormat="1" ht="11.25"/>
    <row r="28742" customFormat="1" ht="11.25"/>
    <row r="28743" customFormat="1" ht="11.25"/>
    <row r="28744" customFormat="1" ht="11.25"/>
    <row r="28745" customFormat="1" ht="11.25"/>
    <row r="28746" customFormat="1" ht="11.25"/>
    <row r="28747" customFormat="1" ht="11.25"/>
    <row r="28748" customFormat="1" ht="11.25"/>
    <row r="28749" customFormat="1" ht="11.25"/>
    <row r="28750" customFormat="1" ht="11.25"/>
    <row r="28751" customFormat="1" ht="11.25"/>
    <row r="28752" customFormat="1" ht="11.25"/>
    <row r="28753" customFormat="1" ht="11.25"/>
    <row r="28754" customFormat="1" ht="11.25"/>
    <row r="28755" customFormat="1" ht="11.25"/>
    <row r="28756" customFormat="1" ht="11.25"/>
    <row r="28757" customFormat="1" ht="11.25"/>
    <row r="28758" customFormat="1" ht="11.25"/>
    <row r="28759" customFormat="1" ht="11.25"/>
    <row r="28760" customFormat="1" ht="11.25"/>
    <row r="28761" customFormat="1" ht="11.25"/>
    <row r="28762" customFormat="1" ht="11.25"/>
    <row r="28763" customFormat="1" ht="11.25"/>
    <row r="28764" customFormat="1" ht="11.25"/>
    <row r="28765" customFormat="1" ht="11.25"/>
    <row r="28766" customFormat="1" ht="11.25"/>
    <row r="28767" customFormat="1" ht="11.25"/>
    <row r="28768" customFormat="1" ht="11.25"/>
    <row r="28769" customFormat="1" ht="11.25"/>
    <row r="28770" customFormat="1" ht="11.25"/>
    <row r="28771" customFormat="1" ht="11.25"/>
    <row r="28772" customFormat="1" ht="11.25"/>
    <row r="28773" customFormat="1" ht="11.25"/>
    <row r="28774" customFormat="1" ht="11.25"/>
    <row r="28775" customFormat="1" ht="11.25"/>
    <row r="28776" customFormat="1" ht="11.25"/>
    <row r="28777" customFormat="1" ht="11.25"/>
    <row r="28778" customFormat="1" ht="11.25"/>
    <row r="28779" customFormat="1" ht="11.25"/>
    <row r="28780" customFormat="1" ht="11.25"/>
    <row r="28781" customFormat="1" ht="11.25"/>
    <row r="28782" customFormat="1" ht="11.25"/>
    <row r="28783" customFormat="1" ht="11.25"/>
    <row r="28784" customFormat="1" ht="11.25"/>
    <row r="28785" customFormat="1" ht="11.25"/>
    <row r="28786" customFormat="1" ht="11.25"/>
    <row r="28787" customFormat="1" ht="11.25"/>
    <row r="28788" customFormat="1" ht="11.25"/>
    <row r="28789" customFormat="1" ht="11.25"/>
    <row r="28790" customFormat="1" ht="11.25"/>
    <row r="28791" customFormat="1" ht="11.25"/>
    <row r="28792" customFormat="1" ht="11.25"/>
    <row r="28793" customFormat="1" ht="11.25"/>
    <row r="28794" customFormat="1" ht="11.25"/>
    <row r="28795" customFormat="1" ht="11.25"/>
    <row r="28796" customFormat="1" ht="11.25"/>
    <row r="28797" customFormat="1" ht="11.25"/>
    <row r="28798" customFormat="1" ht="11.25"/>
    <row r="28799" customFormat="1" ht="11.25"/>
    <row r="28800" customFormat="1" ht="11.25"/>
    <row r="28801" customFormat="1" ht="11.25"/>
    <row r="28802" customFormat="1" ht="11.25"/>
    <row r="28803" customFormat="1" ht="11.25"/>
    <row r="28804" customFormat="1" ht="11.25"/>
    <row r="28805" customFormat="1" ht="11.25"/>
    <row r="28806" customFormat="1" ht="11.25"/>
    <row r="28807" customFormat="1" ht="11.25"/>
    <row r="28808" customFormat="1" ht="11.25"/>
    <row r="28809" customFormat="1" ht="11.25"/>
    <row r="28810" customFormat="1" ht="11.25"/>
    <row r="28811" customFormat="1" ht="11.25"/>
    <row r="28812" customFormat="1" ht="11.25"/>
    <row r="28813" customFormat="1" ht="11.25"/>
    <row r="28814" customFormat="1" ht="11.25"/>
    <row r="28815" customFormat="1" ht="11.25"/>
    <row r="28816" customFormat="1" ht="11.25"/>
    <row r="28817" customFormat="1" ht="11.25"/>
    <row r="28818" customFormat="1" ht="11.25"/>
    <row r="28819" customFormat="1" ht="11.25"/>
    <row r="28820" customFormat="1" ht="11.25"/>
    <row r="28821" customFormat="1" ht="11.25"/>
    <row r="28822" customFormat="1" ht="11.25"/>
    <row r="28823" customFormat="1" ht="11.25"/>
    <row r="28824" customFormat="1" ht="11.25"/>
    <row r="28825" customFormat="1" ht="11.25"/>
    <row r="28826" customFormat="1" ht="11.25"/>
    <row r="28827" customFormat="1" ht="11.25"/>
    <row r="28828" customFormat="1" ht="11.25"/>
    <row r="28829" customFormat="1" ht="11.25"/>
    <row r="28830" customFormat="1" ht="11.25"/>
    <row r="28831" customFormat="1" ht="11.25"/>
    <row r="28832" customFormat="1" ht="11.25"/>
    <row r="28833" customFormat="1" ht="11.25"/>
    <row r="28834" customFormat="1" ht="11.25"/>
    <row r="28835" customFormat="1" ht="11.25"/>
    <row r="28836" customFormat="1" ht="11.25"/>
    <row r="28837" customFormat="1" ht="11.25"/>
    <row r="28838" customFormat="1" ht="11.25"/>
    <row r="28839" customFormat="1" ht="11.25"/>
    <row r="28840" customFormat="1" ht="11.25"/>
    <row r="28841" customFormat="1" ht="11.25"/>
    <row r="28842" customFormat="1" ht="11.25"/>
    <row r="28843" customFormat="1" ht="11.25"/>
    <row r="28844" customFormat="1" ht="11.25"/>
    <row r="28845" customFormat="1" ht="11.25"/>
    <row r="28846" customFormat="1" ht="11.25"/>
    <row r="28847" customFormat="1" ht="11.25"/>
    <row r="28848" customFormat="1" ht="11.25"/>
    <row r="28849" customFormat="1" ht="11.25"/>
    <row r="28850" customFormat="1" ht="11.25"/>
    <row r="28851" customFormat="1" ht="11.25"/>
    <row r="28852" customFormat="1" ht="11.25"/>
    <row r="28853" customFormat="1" ht="11.25"/>
    <row r="28854" customFormat="1" ht="11.25"/>
    <row r="28855" customFormat="1" ht="11.25"/>
    <row r="28856" customFormat="1" ht="11.25"/>
    <row r="28857" customFormat="1" ht="11.25"/>
    <row r="28858" customFormat="1" ht="11.25"/>
    <row r="28859" customFormat="1" ht="11.25"/>
    <row r="28860" customFormat="1" ht="11.25"/>
    <row r="28861" customFormat="1" ht="11.25"/>
    <row r="28862" customFormat="1" ht="11.25"/>
    <row r="28863" customFormat="1" ht="11.25"/>
    <row r="28864" customFormat="1" ht="11.25"/>
    <row r="28865" customFormat="1" ht="11.25"/>
    <row r="28866" customFormat="1" ht="11.25"/>
    <row r="28867" customFormat="1" ht="11.25"/>
    <row r="28868" customFormat="1" ht="11.25"/>
    <row r="28869" customFormat="1" ht="11.25"/>
    <row r="28870" customFormat="1" ht="11.25"/>
    <row r="28871" customFormat="1" ht="11.25"/>
    <row r="28872" customFormat="1" ht="11.25"/>
    <row r="28873" customFormat="1" ht="11.25"/>
    <row r="28874" customFormat="1" ht="11.25"/>
    <row r="28875" customFormat="1" ht="11.25"/>
    <row r="28876" customFormat="1" ht="11.25"/>
    <row r="28877" customFormat="1" ht="11.25"/>
    <row r="28878" customFormat="1" ht="11.25"/>
    <row r="28879" customFormat="1" ht="11.25"/>
    <row r="28880" customFormat="1" ht="11.25"/>
    <row r="28881" customFormat="1" ht="11.25"/>
    <row r="28882" customFormat="1" ht="11.25"/>
    <row r="28883" customFormat="1" ht="11.25"/>
    <row r="28884" customFormat="1" ht="11.25"/>
    <row r="28885" customFormat="1" ht="11.25"/>
    <row r="28886" customFormat="1" ht="11.25"/>
    <row r="28887" customFormat="1" ht="11.25"/>
    <row r="28888" customFormat="1" ht="11.25"/>
    <row r="28889" customFormat="1" ht="11.25"/>
    <row r="28890" customFormat="1" ht="11.25"/>
    <row r="28891" customFormat="1" ht="11.25"/>
    <row r="28892" customFormat="1" ht="11.25"/>
    <row r="28893" customFormat="1" ht="11.25"/>
    <row r="28894" customFormat="1" ht="11.25"/>
    <row r="28895" customFormat="1" ht="11.25"/>
    <row r="28896" customFormat="1" ht="11.25"/>
    <row r="28897" customFormat="1" ht="11.25"/>
    <row r="28898" customFormat="1" ht="11.25"/>
    <row r="28899" customFormat="1" ht="11.25"/>
    <row r="28900" customFormat="1" ht="11.25"/>
    <row r="28901" customFormat="1" ht="11.25"/>
    <row r="28902" customFormat="1" ht="11.25"/>
    <row r="28903" customFormat="1" ht="11.25"/>
    <row r="28904" customFormat="1" ht="11.25"/>
    <row r="28905" customFormat="1" ht="11.25"/>
    <row r="28906" customFormat="1" ht="11.25"/>
    <row r="28907" customFormat="1" ht="11.25"/>
    <row r="28908" customFormat="1" ht="11.25"/>
    <row r="28909" customFormat="1" ht="11.25"/>
    <row r="28910" customFormat="1" ht="11.25"/>
    <row r="28911" customFormat="1" ht="11.25"/>
    <row r="28912" customFormat="1" ht="11.25"/>
    <row r="28913" customFormat="1" ht="11.25"/>
    <row r="28914" customFormat="1" ht="11.25"/>
    <row r="28915" customFormat="1" ht="11.25"/>
    <row r="28916" customFormat="1" ht="11.25"/>
    <row r="28917" customFormat="1" ht="11.25"/>
    <row r="28918" customFormat="1" ht="11.25"/>
    <row r="28919" customFormat="1" ht="11.25"/>
    <row r="28920" customFormat="1" ht="11.25"/>
    <row r="28921" customFormat="1" ht="11.25"/>
    <row r="28922" customFormat="1" ht="11.25"/>
    <row r="28923" customFormat="1" ht="11.25"/>
    <row r="28924" customFormat="1" ht="11.25"/>
    <row r="28925" customFormat="1" ht="11.25"/>
    <row r="28926" customFormat="1" ht="11.25"/>
    <row r="28927" customFormat="1" ht="11.25"/>
    <row r="28928" customFormat="1" ht="11.25"/>
    <row r="28929" customFormat="1" ht="11.25"/>
    <row r="28930" customFormat="1" ht="11.25"/>
    <row r="28931" customFormat="1" ht="11.25"/>
    <row r="28932" customFormat="1" ht="11.25"/>
    <row r="28933" customFormat="1" ht="11.25"/>
    <row r="28934" customFormat="1" ht="11.25"/>
    <row r="28935" customFormat="1" ht="11.25"/>
    <row r="28936" customFormat="1" ht="11.25"/>
    <row r="28937" customFormat="1" ht="11.25"/>
    <row r="28938" customFormat="1" ht="11.25"/>
    <row r="28939" customFormat="1" ht="11.25"/>
    <row r="28940" customFormat="1" ht="11.25"/>
    <row r="28941" customFormat="1" ht="11.25"/>
    <row r="28942" customFormat="1" ht="11.25"/>
    <row r="28943" customFormat="1" ht="11.25"/>
    <row r="28944" customFormat="1" ht="11.25"/>
    <row r="28945" customFormat="1" ht="11.25"/>
    <row r="28946" customFormat="1" ht="11.25"/>
    <row r="28947" customFormat="1" ht="11.25"/>
    <row r="28948" customFormat="1" ht="11.25"/>
    <row r="28949" customFormat="1" ht="11.25"/>
    <row r="28950" customFormat="1" ht="11.25"/>
    <row r="28951" customFormat="1" ht="11.25"/>
    <row r="28952" customFormat="1" ht="11.25"/>
    <row r="28953" customFormat="1" ht="11.25"/>
    <row r="28954" customFormat="1" ht="11.25"/>
    <row r="28955" customFormat="1" ht="11.25"/>
    <row r="28956" customFormat="1" ht="11.25"/>
    <row r="28957" customFormat="1" ht="11.25"/>
    <row r="28958" customFormat="1" ht="11.25"/>
    <row r="28959" customFormat="1" ht="11.25"/>
    <row r="28960" customFormat="1" ht="11.25"/>
    <row r="28961" customFormat="1" ht="11.25"/>
    <row r="28962" customFormat="1" ht="11.25"/>
    <row r="28963" customFormat="1" ht="11.25"/>
    <row r="28964" customFormat="1" ht="11.25"/>
    <row r="28965" customFormat="1" ht="11.25"/>
    <row r="28966" customFormat="1" ht="11.25"/>
    <row r="28967" customFormat="1" ht="11.25"/>
    <row r="28968" customFormat="1" ht="11.25"/>
    <row r="28969" customFormat="1" ht="11.25"/>
    <row r="28970" customFormat="1" ht="11.25"/>
    <row r="28971" customFormat="1" ht="11.25"/>
    <row r="28972" customFormat="1" ht="11.25"/>
    <row r="28973" customFormat="1" ht="11.25"/>
    <row r="28974" customFormat="1" ht="11.25"/>
    <row r="28975" customFormat="1" ht="11.25"/>
    <row r="28976" customFormat="1" ht="11.25"/>
    <row r="28977" customFormat="1" ht="11.25"/>
    <row r="28978" customFormat="1" ht="11.25"/>
    <row r="28979" customFormat="1" ht="11.25"/>
    <row r="28980" customFormat="1" ht="11.25"/>
    <row r="28981" customFormat="1" ht="11.25"/>
    <row r="28982" customFormat="1" ht="11.25"/>
    <row r="28983" customFormat="1" ht="11.25"/>
    <row r="28984" customFormat="1" ht="11.25"/>
    <row r="28985" customFormat="1" ht="11.25"/>
    <row r="28986" customFormat="1" ht="11.25"/>
    <row r="28987" customFormat="1" ht="11.25"/>
    <row r="28988" customFormat="1" ht="11.25"/>
    <row r="28989" customFormat="1" ht="11.25"/>
    <row r="28990" customFormat="1" ht="11.25"/>
    <row r="28991" customFormat="1" ht="11.25"/>
    <row r="28992" customFormat="1" ht="11.25"/>
    <row r="28993" customFormat="1" ht="11.25"/>
    <row r="28994" customFormat="1" ht="11.25"/>
    <row r="28995" customFormat="1" ht="11.25"/>
    <row r="28996" customFormat="1" ht="11.25"/>
    <row r="28997" customFormat="1" ht="11.25"/>
    <row r="28998" customFormat="1" ht="11.25"/>
    <row r="28999" customFormat="1" ht="11.25"/>
    <row r="29000" customFormat="1" ht="11.25"/>
    <row r="29001" customFormat="1" ht="11.25"/>
    <row r="29002" customFormat="1" ht="11.25"/>
    <row r="29003" customFormat="1" ht="11.25"/>
    <row r="29004" customFormat="1" ht="11.25"/>
    <row r="29005" customFormat="1" ht="11.25"/>
    <row r="29006" customFormat="1" ht="11.25"/>
    <row r="29007" customFormat="1" ht="11.25"/>
    <row r="29008" customFormat="1" ht="11.25"/>
    <row r="29009" customFormat="1" ht="11.25"/>
    <row r="29010" customFormat="1" ht="11.25"/>
    <row r="29011" customFormat="1" ht="11.25"/>
    <row r="29012" customFormat="1" ht="11.25"/>
    <row r="29013" customFormat="1" ht="11.25"/>
    <row r="29014" customFormat="1" ht="11.25"/>
    <row r="29015" customFormat="1" ht="11.25"/>
    <row r="29016" customFormat="1" ht="11.25"/>
    <row r="29017" customFormat="1" ht="11.25"/>
    <row r="29018" customFormat="1" ht="11.25"/>
    <row r="29019" customFormat="1" ht="11.25"/>
    <row r="29020" customFormat="1" ht="11.25"/>
    <row r="29021" customFormat="1" ht="11.25"/>
    <row r="29022" customFormat="1" ht="11.25"/>
    <row r="29023" customFormat="1" ht="11.25"/>
    <row r="29024" customFormat="1" ht="11.25"/>
    <row r="29025" customFormat="1" ht="11.25"/>
    <row r="29026" customFormat="1" ht="11.25"/>
    <row r="29027" customFormat="1" ht="11.25"/>
    <row r="29028" customFormat="1" ht="11.25"/>
    <row r="29029" customFormat="1" ht="11.25"/>
    <row r="29030" customFormat="1" ht="11.25"/>
    <row r="29031" customFormat="1" ht="11.25"/>
    <row r="29032" customFormat="1" ht="11.25"/>
    <row r="29033" customFormat="1" ht="11.25"/>
    <row r="29034" customFormat="1" ht="11.25"/>
    <row r="29035" customFormat="1" ht="11.25"/>
    <row r="29036" customFormat="1" ht="11.25"/>
    <row r="29037" customFormat="1" ht="11.25"/>
    <row r="29038" customFormat="1" ht="11.25"/>
    <row r="29039" customFormat="1" ht="11.25"/>
    <row r="29040" customFormat="1" ht="11.25"/>
    <row r="29041" customFormat="1" ht="11.25"/>
    <row r="29042" customFormat="1" ht="11.25"/>
    <row r="29043" customFormat="1" ht="11.25"/>
    <row r="29044" customFormat="1" ht="11.25"/>
    <row r="29045" customFormat="1" ht="11.25"/>
    <row r="29046" customFormat="1" ht="11.25"/>
    <row r="29047" customFormat="1" ht="11.25"/>
    <row r="29048" customFormat="1" ht="11.25"/>
    <row r="29049" customFormat="1" ht="11.25"/>
    <row r="29050" customFormat="1" ht="11.25"/>
    <row r="29051" customFormat="1" ht="11.25"/>
    <row r="29052" customFormat="1" ht="11.25"/>
    <row r="29053" customFormat="1" ht="11.25"/>
    <row r="29054" customFormat="1" ht="11.25"/>
    <row r="29055" customFormat="1" ht="11.25"/>
    <row r="29056" customFormat="1" ht="11.25"/>
    <row r="29057" customFormat="1" ht="11.25"/>
    <row r="29058" customFormat="1" ht="11.25"/>
    <row r="29059" customFormat="1" ht="11.25"/>
    <row r="29060" customFormat="1" ht="11.25"/>
    <row r="29061" customFormat="1" ht="11.25"/>
    <row r="29062" customFormat="1" ht="11.25"/>
    <row r="29063" customFormat="1" ht="11.25"/>
    <row r="29064" customFormat="1" ht="11.25"/>
    <row r="29065" customFormat="1" ht="11.25"/>
    <row r="29066" customFormat="1" ht="11.25"/>
    <row r="29067" customFormat="1" ht="11.25"/>
    <row r="29068" customFormat="1" ht="11.25"/>
    <row r="29069" customFormat="1" ht="11.25"/>
    <row r="29070" customFormat="1" ht="11.25"/>
    <row r="29071" customFormat="1" ht="11.25"/>
    <row r="29072" customFormat="1" ht="11.25"/>
    <row r="29073" customFormat="1" ht="11.25"/>
    <row r="29074" customFormat="1" ht="11.25"/>
    <row r="29075" customFormat="1" ht="11.25"/>
    <row r="29076" customFormat="1" ht="11.25"/>
    <row r="29077" customFormat="1" ht="11.25"/>
    <row r="29078" customFormat="1" ht="11.25"/>
    <row r="29079" customFormat="1" ht="11.25"/>
    <row r="29080" customFormat="1" ht="11.25"/>
    <row r="29081" customFormat="1" ht="11.25"/>
    <row r="29082" customFormat="1" ht="11.25"/>
    <row r="29083" customFormat="1" ht="11.25"/>
    <row r="29084" customFormat="1" ht="11.25"/>
    <row r="29085" customFormat="1" ht="11.25"/>
    <row r="29086" customFormat="1" ht="11.25"/>
    <row r="29087" customFormat="1" ht="11.25"/>
    <row r="29088" customFormat="1" ht="11.25"/>
    <row r="29089" customFormat="1" ht="11.25"/>
    <row r="29090" customFormat="1" ht="11.25"/>
    <row r="29091" customFormat="1" ht="11.25"/>
    <row r="29092" customFormat="1" ht="11.25"/>
    <row r="29093" customFormat="1" ht="11.25"/>
    <row r="29094" customFormat="1" ht="11.25"/>
    <row r="29095" customFormat="1" ht="11.25"/>
    <row r="29096" customFormat="1" ht="11.25"/>
    <row r="29097" customFormat="1" ht="11.25"/>
    <row r="29098" customFormat="1" ht="11.25"/>
    <row r="29099" customFormat="1" ht="11.25"/>
    <row r="29100" customFormat="1" ht="11.25"/>
    <row r="29101" customFormat="1" ht="11.25"/>
    <row r="29102" customFormat="1" ht="11.25"/>
    <row r="29103" customFormat="1" ht="11.25"/>
    <row r="29104" customFormat="1" ht="11.25"/>
    <row r="29105" customFormat="1" ht="11.25"/>
    <row r="29106" customFormat="1" ht="11.25"/>
    <row r="29107" customFormat="1" ht="11.25"/>
    <row r="29108" customFormat="1" ht="11.25"/>
    <row r="29109" customFormat="1" ht="11.25"/>
    <row r="29110" customFormat="1" ht="11.25"/>
    <row r="29111" customFormat="1" ht="11.25"/>
    <row r="29112" customFormat="1" ht="11.25"/>
    <row r="29113" customFormat="1" ht="11.25"/>
    <row r="29114" customFormat="1" ht="11.25"/>
    <row r="29115" customFormat="1" ht="11.25"/>
    <row r="29116" customFormat="1" ht="11.25"/>
    <row r="29117" customFormat="1" ht="11.25"/>
    <row r="29118" customFormat="1" ht="11.25"/>
    <row r="29119" customFormat="1" ht="11.25"/>
    <row r="29120" customFormat="1" ht="11.25"/>
    <row r="29121" customFormat="1" ht="11.25"/>
    <row r="29122" customFormat="1" ht="11.25"/>
    <row r="29123" customFormat="1" ht="11.25"/>
    <row r="29124" customFormat="1" ht="11.25"/>
    <row r="29125" customFormat="1" ht="11.25"/>
    <row r="29126" customFormat="1" ht="11.25"/>
    <row r="29127" customFormat="1" ht="11.25"/>
    <row r="29128" customFormat="1" ht="11.25"/>
    <row r="29129" customFormat="1" ht="11.25"/>
    <row r="29130" customFormat="1" ht="11.25"/>
    <row r="29131" customFormat="1" ht="11.25"/>
    <row r="29132" customFormat="1" ht="11.25"/>
    <row r="29133" customFormat="1" ht="11.25"/>
    <row r="29134" customFormat="1" ht="11.25"/>
    <row r="29135" customFormat="1" ht="11.25"/>
    <row r="29136" customFormat="1" ht="11.25"/>
    <row r="29137" customFormat="1" ht="11.25"/>
    <row r="29138" customFormat="1" ht="11.25"/>
    <row r="29139" customFormat="1" ht="11.25"/>
    <row r="29140" customFormat="1" ht="11.25"/>
    <row r="29141" customFormat="1" ht="11.25"/>
    <row r="29142" customFormat="1" ht="11.25"/>
    <row r="29143" customFormat="1" ht="11.25"/>
    <row r="29144" customFormat="1" ht="11.25"/>
    <row r="29145" customFormat="1" ht="11.25"/>
    <row r="29146" customFormat="1" ht="11.25"/>
    <row r="29147" customFormat="1" ht="11.25"/>
    <row r="29148" customFormat="1" ht="11.25"/>
    <row r="29149" customFormat="1" ht="11.25"/>
    <row r="29150" customFormat="1" ht="11.25"/>
    <row r="29151" customFormat="1" ht="11.25"/>
    <row r="29152" customFormat="1" ht="11.25"/>
    <row r="29153" customFormat="1" ht="11.25"/>
    <row r="29154" customFormat="1" ht="11.25"/>
    <row r="29155" customFormat="1" ht="11.25"/>
    <row r="29156" customFormat="1" ht="11.25"/>
    <row r="29157" customFormat="1" ht="11.25"/>
    <row r="29158" customFormat="1" ht="11.25"/>
    <row r="29159" customFormat="1" ht="11.25"/>
    <row r="29160" customFormat="1" ht="11.25"/>
    <row r="29161" customFormat="1" ht="11.25"/>
    <row r="29162" customFormat="1" ht="11.25"/>
    <row r="29163" customFormat="1" ht="11.25"/>
    <row r="29164" customFormat="1" ht="11.25"/>
    <row r="29165" customFormat="1" ht="11.25"/>
    <row r="29166" customFormat="1" ht="11.25"/>
    <row r="29167" customFormat="1" ht="11.25"/>
    <row r="29168" customFormat="1" ht="11.25"/>
    <row r="29169" customFormat="1" ht="11.25"/>
    <row r="29170" customFormat="1" ht="11.25"/>
    <row r="29171" customFormat="1" ht="11.25"/>
    <row r="29172" customFormat="1" ht="11.25"/>
    <row r="29173" customFormat="1" ht="11.25"/>
    <row r="29174" customFormat="1" ht="11.25"/>
    <row r="29175" customFormat="1" ht="11.25"/>
    <row r="29176" customFormat="1" ht="11.25"/>
    <row r="29177" customFormat="1" ht="11.25"/>
    <row r="29178" customFormat="1" ht="11.25"/>
    <row r="29179" customFormat="1" ht="11.25"/>
    <row r="29180" customFormat="1" ht="11.25"/>
    <row r="29181" customFormat="1" ht="11.25"/>
    <row r="29182" customFormat="1" ht="11.25"/>
    <row r="29183" customFormat="1" ht="11.25"/>
    <row r="29184" customFormat="1" ht="11.25"/>
    <row r="29185" customFormat="1" ht="11.25"/>
    <row r="29186" customFormat="1" ht="11.25"/>
    <row r="29187" customFormat="1" ht="11.25"/>
    <row r="29188" customFormat="1" ht="11.25"/>
    <row r="29189" customFormat="1" ht="11.25"/>
    <row r="29190" customFormat="1" ht="11.25"/>
    <row r="29191" customFormat="1" ht="11.25"/>
    <row r="29192" customFormat="1" ht="11.25"/>
    <row r="29193" customFormat="1" ht="11.25"/>
    <row r="29194" customFormat="1" ht="11.25"/>
    <row r="29195" customFormat="1" ht="11.25"/>
    <row r="29196" customFormat="1" ht="11.25"/>
    <row r="29197" customFormat="1" ht="11.25"/>
    <row r="29198" customFormat="1" ht="11.25"/>
    <row r="29199" customFormat="1" ht="11.25"/>
    <row r="29200" customFormat="1" ht="11.25"/>
    <row r="29201" customFormat="1" ht="11.25"/>
    <row r="29202" customFormat="1" ht="11.25"/>
    <row r="29203" customFormat="1" ht="11.25"/>
    <row r="29204" customFormat="1" ht="11.25"/>
    <row r="29205" customFormat="1" ht="11.25"/>
    <row r="29206" customFormat="1" ht="11.25"/>
    <row r="29207" customFormat="1" ht="11.25"/>
    <row r="29208" customFormat="1" ht="11.25"/>
    <row r="29209" customFormat="1" ht="11.25"/>
    <row r="29210" customFormat="1" ht="11.25"/>
    <row r="29211" customFormat="1" ht="11.25"/>
    <row r="29212" customFormat="1" ht="11.25"/>
    <row r="29213" customFormat="1" ht="11.25"/>
    <row r="29214" customFormat="1" ht="11.25"/>
    <row r="29215" customFormat="1" ht="11.25"/>
    <row r="29216" customFormat="1" ht="11.25"/>
    <row r="29217" customFormat="1" ht="11.25"/>
    <row r="29218" customFormat="1" ht="11.25"/>
    <row r="29219" customFormat="1" ht="11.25"/>
    <row r="29220" customFormat="1" ht="11.25"/>
    <row r="29221" customFormat="1" ht="11.25"/>
    <row r="29222" customFormat="1" ht="11.25"/>
    <row r="29223" customFormat="1" ht="11.25"/>
    <row r="29224" customFormat="1" ht="11.25"/>
    <row r="29225" customFormat="1" ht="11.25"/>
    <row r="29226" customFormat="1" ht="11.25"/>
    <row r="29227" customFormat="1" ht="11.25"/>
    <row r="29228" customFormat="1" ht="11.25"/>
    <row r="29229" customFormat="1" ht="11.25"/>
    <row r="29230" customFormat="1" ht="11.25"/>
    <row r="29231" customFormat="1" ht="11.25"/>
    <row r="29232" customFormat="1" ht="11.25"/>
    <row r="29233" customFormat="1" ht="11.25"/>
    <row r="29234" customFormat="1" ht="11.25"/>
    <row r="29235" customFormat="1" ht="11.25"/>
    <row r="29236" customFormat="1" ht="11.25"/>
    <row r="29237" customFormat="1" ht="11.25"/>
    <row r="29238" customFormat="1" ht="11.25"/>
    <row r="29239" customFormat="1" ht="11.25"/>
    <row r="29240" customFormat="1" ht="11.25"/>
    <row r="29241" customFormat="1" ht="11.25"/>
    <row r="29242" customFormat="1" ht="11.25"/>
    <row r="29243" customFormat="1" ht="11.25"/>
    <row r="29244" customFormat="1" ht="11.25"/>
    <row r="29245" customFormat="1" ht="11.25"/>
    <row r="29246" customFormat="1" ht="11.25"/>
    <row r="29247" customFormat="1" ht="11.25"/>
    <row r="29248" customFormat="1" ht="11.25"/>
    <row r="29249" customFormat="1" ht="11.25"/>
    <row r="29250" customFormat="1" ht="11.25"/>
    <row r="29251" customFormat="1" ht="11.25"/>
    <row r="29252" customFormat="1" ht="11.25"/>
    <row r="29253" customFormat="1" ht="11.25"/>
    <row r="29254" customFormat="1" ht="11.25"/>
    <row r="29255" customFormat="1" ht="11.25"/>
    <row r="29256" customFormat="1" ht="11.25"/>
    <row r="29257" customFormat="1" ht="11.25"/>
    <row r="29258" customFormat="1" ht="11.25"/>
    <row r="29259" customFormat="1" ht="11.25"/>
    <row r="29260" customFormat="1" ht="11.25"/>
    <row r="29261" customFormat="1" ht="11.25"/>
    <row r="29262" customFormat="1" ht="11.25"/>
    <row r="29263" customFormat="1" ht="11.25"/>
    <row r="29264" customFormat="1" ht="11.25"/>
    <row r="29265" customFormat="1" ht="11.25"/>
    <row r="29266" customFormat="1" ht="11.25"/>
    <row r="29267" customFormat="1" ht="11.25"/>
    <row r="29268" customFormat="1" ht="11.25"/>
    <row r="29269" customFormat="1" ht="11.25"/>
    <row r="29270" customFormat="1" ht="11.25"/>
    <row r="29271" customFormat="1" ht="11.25"/>
    <row r="29272" customFormat="1" ht="11.25"/>
    <row r="29273" customFormat="1" ht="11.25"/>
    <row r="29274" customFormat="1" ht="11.25"/>
    <row r="29275" customFormat="1" ht="11.25"/>
    <row r="29276" customFormat="1" ht="11.25"/>
    <row r="29277" customFormat="1" ht="11.25"/>
    <row r="29278" customFormat="1" ht="11.25"/>
    <row r="29279" customFormat="1" ht="11.25"/>
    <row r="29280" customFormat="1" ht="11.25"/>
    <row r="29281" customFormat="1" ht="11.25"/>
    <row r="29282" customFormat="1" ht="11.25"/>
    <row r="29283" customFormat="1" ht="11.25"/>
    <row r="29284" customFormat="1" ht="11.25"/>
    <row r="29285" customFormat="1" ht="11.25"/>
    <row r="29286" customFormat="1" ht="11.25"/>
    <row r="29287" customFormat="1" ht="11.25"/>
    <row r="29288" customFormat="1" ht="11.25"/>
    <row r="29289" customFormat="1" ht="11.25"/>
    <row r="29290" customFormat="1" ht="11.25"/>
    <row r="29291" customFormat="1" ht="11.25"/>
    <row r="29292" customFormat="1" ht="11.25"/>
    <row r="29293" customFormat="1" ht="11.25"/>
    <row r="29294" customFormat="1" ht="11.25"/>
    <row r="29295" customFormat="1" ht="11.25"/>
    <row r="29296" customFormat="1" ht="11.25"/>
    <row r="29297" customFormat="1" ht="11.25"/>
    <row r="29298" customFormat="1" ht="11.25"/>
    <row r="29299" customFormat="1" ht="11.25"/>
    <row r="29300" customFormat="1" ht="11.25"/>
    <row r="29301" customFormat="1" ht="11.25"/>
    <row r="29302" customFormat="1" ht="11.25"/>
    <row r="29303" customFormat="1" ht="11.25"/>
    <row r="29304" customFormat="1" ht="11.25"/>
    <row r="29305" customFormat="1" ht="11.25"/>
    <row r="29306" customFormat="1" ht="11.25"/>
    <row r="29307" customFormat="1" ht="11.25"/>
    <row r="29308" customFormat="1" ht="11.25"/>
    <row r="29309" customFormat="1" ht="11.25"/>
    <row r="29310" customFormat="1" ht="11.25"/>
    <row r="29311" customFormat="1" ht="11.25"/>
    <row r="29312" customFormat="1" ht="11.25"/>
    <row r="29313" customFormat="1" ht="11.25"/>
    <row r="29314" customFormat="1" ht="11.25"/>
    <row r="29315" customFormat="1" ht="11.25"/>
    <row r="29316" customFormat="1" ht="11.25"/>
    <row r="29317" customFormat="1" ht="11.25"/>
    <row r="29318" customFormat="1" ht="11.25"/>
    <row r="29319" customFormat="1" ht="11.25"/>
    <row r="29320" customFormat="1" ht="11.25"/>
    <row r="29321" customFormat="1" ht="11.25"/>
    <row r="29322" customFormat="1" ht="11.25"/>
    <row r="29323" customFormat="1" ht="11.25"/>
    <row r="29324" customFormat="1" ht="11.25"/>
    <row r="29325" customFormat="1" ht="11.25"/>
    <row r="29326" customFormat="1" ht="11.25"/>
    <row r="29327" customFormat="1" ht="11.25"/>
    <row r="29328" customFormat="1" ht="11.25"/>
    <row r="29329" customFormat="1" ht="11.25"/>
    <row r="29330" customFormat="1" ht="11.25"/>
    <row r="29331" customFormat="1" ht="11.25"/>
    <row r="29332" customFormat="1" ht="11.25"/>
    <row r="29333" customFormat="1" ht="11.25"/>
    <row r="29334" customFormat="1" ht="11.25"/>
    <row r="29335" customFormat="1" ht="11.25"/>
    <row r="29336" customFormat="1" ht="11.25"/>
    <row r="29337" customFormat="1" ht="11.25"/>
    <row r="29338" customFormat="1" ht="11.25"/>
    <row r="29339" customFormat="1" ht="11.25"/>
    <row r="29340" customFormat="1" ht="11.25"/>
    <row r="29341" customFormat="1" ht="11.25"/>
    <row r="29342" customFormat="1" ht="11.25"/>
    <row r="29343" customFormat="1" ht="11.25"/>
    <row r="29344" customFormat="1" ht="11.25"/>
    <row r="29345" customFormat="1" ht="11.25"/>
    <row r="29346" customFormat="1" ht="11.25"/>
    <row r="29347" customFormat="1" ht="11.25"/>
    <row r="29348" customFormat="1" ht="11.25"/>
    <row r="29349" customFormat="1" ht="11.25"/>
    <row r="29350" customFormat="1" ht="11.25"/>
    <row r="29351" customFormat="1" ht="11.25"/>
    <row r="29352" customFormat="1" ht="11.25"/>
    <row r="29353" customFormat="1" ht="11.25"/>
    <row r="29354" customFormat="1" ht="11.25"/>
    <row r="29355" customFormat="1" ht="11.25"/>
    <row r="29356" customFormat="1" ht="11.25"/>
    <row r="29357" customFormat="1" ht="11.25"/>
    <row r="29358" customFormat="1" ht="11.25"/>
    <row r="29359" customFormat="1" ht="11.25"/>
    <row r="29360" customFormat="1" ht="11.25"/>
    <row r="29361" customFormat="1" ht="11.25"/>
    <row r="29362" customFormat="1" ht="11.25"/>
    <row r="29363" customFormat="1" ht="11.25"/>
    <row r="29364" customFormat="1" ht="11.25"/>
    <row r="29365" customFormat="1" ht="11.25"/>
    <row r="29366" customFormat="1" ht="11.25"/>
    <row r="29367" customFormat="1" ht="11.25"/>
    <row r="29368" customFormat="1" ht="11.25"/>
    <row r="29369" customFormat="1" ht="11.25"/>
    <row r="29370" customFormat="1" ht="11.25"/>
    <row r="29371" customFormat="1" ht="11.25"/>
    <row r="29372" customFormat="1" ht="11.25"/>
    <row r="29373" customFormat="1" ht="11.25"/>
    <row r="29374" customFormat="1" ht="11.25"/>
    <row r="29375" customFormat="1" ht="11.25"/>
    <row r="29376" customFormat="1" ht="11.25"/>
    <row r="29377" customFormat="1" ht="11.25"/>
    <row r="29378" customFormat="1" ht="11.25"/>
    <row r="29379" customFormat="1" ht="11.25"/>
    <row r="29380" customFormat="1" ht="11.25"/>
    <row r="29381" customFormat="1" ht="11.25"/>
    <row r="29382" customFormat="1" ht="11.25"/>
    <row r="29383" customFormat="1" ht="11.25"/>
    <row r="29384" customFormat="1" ht="11.25"/>
    <row r="29385" customFormat="1" ht="11.25"/>
    <row r="29386" customFormat="1" ht="11.25"/>
    <row r="29387" customFormat="1" ht="11.25"/>
    <row r="29388" customFormat="1" ht="11.25"/>
    <row r="29389" customFormat="1" ht="11.25"/>
    <row r="29390" customFormat="1" ht="11.25"/>
    <row r="29391" customFormat="1" ht="11.25"/>
    <row r="29392" customFormat="1" ht="11.25"/>
    <row r="29393" customFormat="1" ht="11.25"/>
    <row r="29394" customFormat="1" ht="11.25"/>
    <row r="29395" customFormat="1" ht="11.25"/>
    <row r="29396" customFormat="1" ht="11.25"/>
    <row r="29397" customFormat="1" ht="11.25"/>
    <row r="29398" customFormat="1" ht="11.25"/>
    <row r="29399" customFormat="1" ht="11.25"/>
    <row r="29400" customFormat="1" ht="11.25"/>
    <row r="29401" customFormat="1" ht="11.25"/>
    <row r="29402" customFormat="1" ht="11.25"/>
    <row r="29403" customFormat="1" ht="11.25"/>
    <row r="29404" customFormat="1" ht="11.25"/>
    <row r="29405" customFormat="1" ht="11.25"/>
    <row r="29406" customFormat="1" ht="11.25"/>
    <row r="29407" customFormat="1" ht="11.25"/>
    <row r="29408" customFormat="1" ht="11.25"/>
    <row r="29409" customFormat="1" ht="11.25"/>
    <row r="29410" customFormat="1" ht="11.25"/>
    <row r="29411" customFormat="1" ht="11.25"/>
    <row r="29412" customFormat="1" ht="11.25"/>
    <row r="29413" customFormat="1" ht="11.25"/>
    <row r="29414" customFormat="1" ht="11.25"/>
    <row r="29415" customFormat="1" ht="11.25"/>
    <row r="29416" customFormat="1" ht="11.25"/>
    <row r="29417" customFormat="1" ht="11.25"/>
    <row r="29418" customFormat="1" ht="11.25"/>
    <row r="29419" customFormat="1" ht="11.25"/>
    <row r="29420" customFormat="1" ht="11.25"/>
    <row r="29421" customFormat="1" ht="11.25"/>
    <row r="29422" customFormat="1" ht="11.25"/>
    <row r="29423" customFormat="1" ht="11.25"/>
    <row r="29424" customFormat="1" ht="11.25"/>
    <row r="29425" customFormat="1" ht="11.25"/>
    <row r="29426" customFormat="1" ht="11.25"/>
    <row r="29427" customFormat="1" ht="11.25"/>
    <row r="29428" customFormat="1" ht="11.25"/>
    <row r="29429" customFormat="1" ht="11.25"/>
    <row r="29430" customFormat="1" ht="11.25"/>
    <row r="29431" customFormat="1" ht="11.25"/>
    <row r="29432" customFormat="1" ht="11.25"/>
    <row r="29433" customFormat="1" ht="11.25"/>
    <row r="29434" customFormat="1" ht="11.25"/>
    <row r="29435" customFormat="1" ht="11.25"/>
    <row r="29436" customFormat="1" ht="11.25"/>
    <row r="29437" customFormat="1" ht="11.25"/>
    <row r="29438" customFormat="1" ht="11.25"/>
    <row r="29439" customFormat="1" ht="11.25"/>
    <row r="29440" customFormat="1" ht="11.25"/>
    <row r="29441" customFormat="1" ht="11.25"/>
    <row r="29442" customFormat="1" ht="11.25"/>
    <row r="29443" customFormat="1" ht="11.25"/>
    <row r="29444" customFormat="1" ht="11.25"/>
    <row r="29445" customFormat="1" ht="11.25"/>
    <row r="29446" customFormat="1" ht="11.25"/>
    <row r="29447" customFormat="1" ht="11.25"/>
    <row r="29448" customFormat="1" ht="11.25"/>
    <row r="29449" customFormat="1" ht="11.25"/>
    <row r="29450" customFormat="1" ht="11.25"/>
    <row r="29451" customFormat="1" ht="11.25"/>
    <row r="29452" customFormat="1" ht="11.25"/>
    <row r="29453" customFormat="1" ht="11.25"/>
    <row r="29454" customFormat="1" ht="11.25"/>
    <row r="29455" customFormat="1" ht="11.25"/>
    <row r="29456" customFormat="1" ht="11.25"/>
    <row r="29457" customFormat="1" ht="11.25"/>
    <row r="29458" customFormat="1" ht="11.25"/>
    <row r="29459" customFormat="1" ht="11.25"/>
    <row r="29460" customFormat="1" ht="11.25"/>
    <row r="29461" customFormat="1" ht="11.25"/>
    <row r="29462" customFormat="1" ht="11.25"/>
    <row r="29463" customFormat="1" ht="11.25"/>
    <row r="29464" customFormat="1" ht="11.25"/>
    <row r="29465" customFormat="1" ht="11.25"/>
    <row r="29466" customFormat="1" ht="11.25"/>
    <row r="29467" customFormat="1" ht="11.25"/>
    <row r="29468" customFormat="1" ht="11.25"/>
    <row r="29469" customFormat="1" ht="11.25"/>
    <row r="29470" customFormat="1" ht="11.25"/>
    <row r="29471" customFormat="1" ht="11.25"/>
    <row r="29472" customFormat="1" ht="11.25"/>
    <row r="29473" customFormat="1" ht="11.25"/>
    <row r="29474" customFormat="1" ht="11.25"/>
    <row r="29475" customFormat="1" ht="11.25"/>
    <row r="29476" customFormat="1" ht="11.25"/>
    <row r="29477" customFormat="1" ht="11.25"/>
    <row r="29478" customFormat="1" ht="11.25"/>
    <row r="29479" customFormat="1" ht="11.25"/>
    <row r="29480" customFormat="1" ht="11.25"/>
    <row r="29481" customFormat="1" ht="11.25"/>
    <row r="29482" customFormat="1" ht="11.25"/>
    <row r="29483" customFormat="1" ht="11.25"/>
    <row r="29484" customFormat="1" ht="11.25"/>
    <row r="29485" customFormat="1" ht="11.25"/>
    <row r="29486" customFormat="1" ht="11.25"/>
    <row r="29487" customFormat="1" ht="11.25"/>
    <row r="29488" customFormat="1" ht="11.25"/>
    <row r="29489" customFormat="1" ht="11.25"/>
    <row r="29490" customFormat="1" ht="11.25"/>
    <row r="29491" customFormat="1" ht="11.25"/>
    <row r="29492" customFormat="1" ht="11.25"/>
    <row r="29493" customFormat="1" ht="11.25"/>
    <row r="29494" customFormat="1" ht="11.25"/>
    <row r="29495" customFormat="1" ht="11.25"/>
    <row r="29496" customFormat="1" ht="11.25"/>
    <row r="29497" customFormat="1" ht="11.25"/>
    <row r="29498" customFormat="1" ht="11.25"/>
    <row r="29499" customFormat="1" ht="11.25"/>
    <row r="29500" customFormat="1" ht="11.25"/>
    <row r="29501" customFormat="1" ht="11.25"/>
    <row r="29502" customFormat="1" ht="11.25"/>
    <row r="29503" customFormat="1" ht="11.25"/>
    <row r="29504" customFormat="1" ht="11.25"/>
    <row r="29505" customFormat="1" ht="11.25"/>
    <row r="29506" customFormat="1" ht="11.25"/>
    <row r="29507" customFormat="1" ht="11.25"/>
    <row r="29508" customFormat="1" ht="11.25"/>
    <row r="29509" customFormat="1" ht="11.25"/>
    <row r="29510" customFormat="1" ht="11.25"/>
    <row r="29511" customFormat="1" ht="11.25"/>
    <row r="29512" customFormat="1" ht="11.25"/>
    <row r="29513" customFormat="1" ht="11.25"/>
    <row r="29514" customFormat="1" ht="11.25"/>
    <row r="29515" customFormat="1" ht="11.25"/>
    <row r="29516" customFormat="1" ht="11.25"/>
    <row r="29517" customFormat="1" ht="11.25"/>
    <row r="29518" customFormat="1" ht="11.25"/>
    <row r="29519" customFormat="1" ht="11.25"/>
    <row r="29520" customFormat="1" ht="11.25"/>
    <row r="29521" customFormat="1" ht="11.25"/>
    <row r="29522" customFormat="1" ht="11.25"/>
    <row r="29523" customFormat="1" ht="11.25"/>
    <row r="29524" customFormat="1" ht="11.25"/>
    <row r="29525" customFormat="1" ht="11.25"/>
    <row r="29526" customFormat="1" ht="11.25"/>
    <row r="29527" customFormat="1" ht="11.25"/>
    <row r="29528" customFormat="1" ht="11.25"/>
    <row r="29529" customFormat="1" ht="11.25"/>
    <row r="29530" customFormat="1" ht="11.25"/>
    <row r="29531" customFormat="1" ht="11.25"/>
    <row r="29532" customFormat="1" ht="11.25"/>
    <row r="29533" customFormat="1" ht="11.25"/>
    <row r="29534" customFormat="1" ht="11.25"/>
    <row r="29535" customFormat="1" ht="11.25"/>
    <row r="29536" customFormat="1" ht="11.25"/>
    <row r="29537" customFormat="1" ht="11.25"/>
    <row r="29538" customFormat="1" ht="11.25"/>
    <row r="29539" customFormat="1" ht="11.25"/>
    <row r="29540" customFormat="1" ht="11.25"/>
    <row r="29541" customFormat="1" ht="11.25"/>
    <row r="29542" customFormat="1" ht="11.25"/>
    <row r="29543" customFormat="1" ht="11.25"/>
    <row r="29544" customFormat="1" ht="11.25"/>
    <row r="29545" customFormat="1" ht="11.25"/>
    <row r="29546" customFormat="1" ht="11.25"/>
    <row r="29547" customFormat="1" ht="11.25"/>
    <row r="29548" customFormat="1" ht="11.25"/>
    <row r="29549" customFormat="1" ht="11.25"/>
    <row r="29550" customFormat="1" ht="11.25"/>
    <row r="29551" customFormat="1" ht="11.25"/>
    <row r="29552" customFormat="1" ht="11.25"/>
    <row r="29553" customFormat="1" ht="11.25"/>
    <row r="29554" customFormat="1" ht="11.25"/>
    <row r="29555" customFormat="1" ht="11.25"/>
    <row r="29556" customFormat="1" ht="11.25"/>
    <row r="29557" customFormat="1" ht="11.25"/>
    <row r="29558" customFormat="1" ht="11.25"/>
    <row r="29559" customFormat="1" ht="11.25"/>
    <row r="29560" customFormat="1" ht="11.25"/>
    <row r="29561" customFormat="1" ht="11.25"/>
    <row r="29562" customFormat="1" ht="11.25"/>
    <row r="29563" customFormat="1" ht="11.25"/>
    <row r="29564" customFormat="1" ht="11.25"/>
    <row r="29565" customFormat="1" ht="11.25"/>
    <row r="29566" customFormat="1" ht="11.25"/>
    <row r="29567" customFormat="1" ht="11.25"/>
    <row r="29568" customFormat="1" ht="11.25"/>
    <row r="29569" customFormat="1" ht="11.25"/>
    <row r="29570" customFormat="1" ht="11.25"/>
    <row r="29571" customFormat="1" ht="11.25"/>
    <row r="29572" customFormat="1" ht="11.25"/>
    <row r="29573" customFormat="1" ht="11.25"/>
    <row r="29574" customFormat="1" ht="11.25"/>
    <row r="29575" customFormat="1" ht="11.25"/>
    <row r="29576" customFormat="1" ht="11.25"/>
    <row r="29577" customFormat="1" ht="11.25"/>
    <row r="29578" customFormat="1" ht="11.25"/>
    <row r="29579" customFormat="1" ht="11.25"/>
    <row r="29580" customFormat="1" ht="11.25"/>
    <row r="29581" customFormat="1" ht="11.25"/>
    <row r="29582" customFormat="1" ht="11.25"/>
    <row r="29583" customFormat="1" ht="11.25"/>
    <row r="29584" customFormat="1" ht="11.25"/>
    <row r="29585" customFormat="1" ht="11.25"/>
    <row r="29586" customFormat="1" ht="11.25"/>
    <row r="29587" customFormat="1" ht="11.25"/>
    <row r="29588" customFormat="1" ht="11.25"/>
    <row r="29589" customFormat="1" ht="11.25"/>
    <row r="29590" customFormat="1" ht="11.25"/>
    <row r="29591" customFormat="1" ht="11.25"/>
    <row r="29592" customFormat="1" ht="11.25"/>
    <row r="29593" customFormat="1" ht="11.25"/>
    <row r="29594" customFormat="1" ht="11.25"/>
    <row r="29595" customFormat="1" ht="11.25"/>
    <row r="29596" customFormat="1" ht="11.25"/>
    <row r="29597" customFormat="1" ht="11.25"/>
    <row r="29598" customFormat="1" ht="11.25"/>
    <row r="29599" customFormat="1" ht="11.25"/>
    <row r="29600" customFormat="1" ht="11.25"/>
    <row r="29601" customFormat="1" ht="11.25"/>
    <row r="29602" customFormat="1" ht="11.25"/>
    <row r="29603" customFormat="1" ht="11.25"/>
    <row r="29604" customFormat="1" ht="11.25"/>
    <row r="29605" customFormat="1" ht="11.25"/>
    <row r="29606" customFormat="1" ht="11.25"/>
    <row r="29607" customFormat="1" ht="11.25"/>
    <row r="29608" customFormat="1" ht="11.25"/>
    <row r="29609" customFormat="1" ht="11.25"/>
    <row r="29610" customFormat="1" ht="11.25"/>
    <row r="29611" customFormat="1" ht="11.25"/>
    <row r="29612" customFormat="1" ht="11.25"/>
    <row r="29613" customFormat="1" ht="11.25"/>
    <row r="29614" customFormat="1" ht="11.25"/>
    <row r="29615" customFormat="1" ht="11.25"/>
    <row r="29616" customFormat="1" ht="11.25"/>
    <row r="29617" customFormat="1" ht="11.25"/>
    <row r="29618" customFormat="1" ht="11.25"/>
    <row r="29619" customFormat="1" ht="11.25"/>
    <row r="29620" customFormat="1" ht="11.25"/>
    <row r="29621" customFormat="1" ht="11.25"/>
    <row r="29622" customFormat="1" ht="11.25"/>
    <row r="29623" customFormat="1" ht="11.25"/>
    <row r="29624" customFormat="1" ht="11.25"/>
    <row r="29625" customFormat="1" ht="11.25"/>
    <row r="29626" customFormat="1" ht="11.25"/>
    <row r="29627" customFormat="1" ht="11.25"/>
    <row r="29628" customFormat="1" ht="11.25"/>
    <row r="29629" customFormat="1" ht="11.25"/>
    <row r="29630" customFormat="1" ht="11.25"/>
    <row r="29631" customFormat="1" ht="11.25"/>
    <row r="29632" customFormat="1" ht="11.25"/>
    <row r="29633" customFormat="1" ht="11.25"/>
    <row r="29634" customFormat="1" ht="11.25"/>
    <row r="29635" customFormat="1" ht="11.25"/>
    <row r="29636" customFormat="1" ht="11.25"/>
    <row r="29637" customFormat="1" ht="11.25"/>
    <row r="29638" customFormat="1" ht="11.25"/>
    <row r="29639" customFormat="1" ht="11.25"/>
    <row r="29640" customFormat="1" ht="11.25"/>
    <row r="29641" customFormat="1" ht="11.25"/>
    <row r="29642" customFormat="1" ht="11.25"/>
    <row r="29643" customFormat="1" ht="11.25"/>
    <row r="29644" customFormat="1" ht="11.25"/>
    <row r="29645" customFormat="1" ht="11.25"/>
    <row r="29646" customFormat="1" ht="11.25"/>
    <row r="29647" customFormat="1" ht="11.25"/>
    <row r="29648" customFormat="1" ht="11.25"/>
    <row r="29649" customFormat="1" ht="11.25"/>
    <row r="29650" customFormat="1" ht="11.25"/>
    <row r="29651" customFormat="1" ht="11.25"/>
    <row r="29652" customFormat="1" ht="11.25"/>
    <row r="29653" customFormat="1" ht="11.25"/>
    <row r="29654" customFormat="1" ht="11.25"/>
    <row r="29655" customFormat="1" ht="11.25"/>
    <row r="29656" customFormat="1" ht="11.25"/>
    <row r="29657" customFormat="1" ht="11.25"/>
    <row r="29658" customFormat="1" ht="11.25"/>
    <row r="29659" customFormat="1" ht="11.25"/>
    <row r="29660" customFormat="1" ht="11.25"/>
    <row r="29661" customFormat="1" ht="11.25"/>
    <row r="29662" customFormat="1" ht="11.25"/>
    <row r="29663" customFormat="1" ht="11.25"/>
    <row r="29664" customFormat="1" ht="11.25"/>
    <row r="29665" customFormat="1" ht="11.25"/>
    <row r="29666" customFormat="1" ht="11.25"/>
    <row r="29667" customFormat="1" ht="11.25"/>
    <row r="29668" customFormat="1" ht="11.25"/>
    <row r="29669" customFormat="1" ht="11.25"/>
    <row r="29670" customFormat="1" ht="11.25"/>
    <row r="29671" customFormat="1" ht="11.25"/>
    <row r="29672" customFormat="1" ht="11.25"/>
    <row r="29673" customFormat="1" ht="11.25"/>
    <row r="29674" customFormat="1" ht="11.25"/>
    <row r="29675" customFormat="1" ht="11.25"/>
    <row r="29676" customFormat="1" ht="11.25"/>
    <row r="29677" customFormat="1" ht="11.25"/>
    <row r="29678" customFormat="1" ht="11.25"/>
    <row r="29679" customFormat="1" ht="11.25"/>
    <row r="29680" customFormat="1" ht="11.25"/>
    <row r="29681" customFormat="1" ht="11.25"/>
    <row r="29682" customFormat="1" ht="11.25"/>
    <row r="29683" customFormat="1" ht="11.25"/>
    <row r="29684" customFormat="1" ht="11.25"/>
    <row r="29685" customFormat="1" ht="11.25"/>
    <row r="29686" customFormat="1" ht="11.25"/>
    <row r="29687" customFormat="1" ht="11.25"/>
    <row r="29688" customFormat="1" ht="11.25"/>
    <row r="29689" customFormat="1" ht="11.25"/>
    <row r="29690" customFormat="1" ht="11.25"/>
    <row r="29691" customFormat="1" ht="11.25"/>
    <row r="29692" customFormat="1" ht="11.25"/>
    <row r="29693" customFormat="1" ht="11.25"/>
    <row r="29694" customFormat="1" ht="11.25"/>
    <row r="29695" customFormat="1" ht="11.25"/>
    <row r="29696" customFormat="1" ht="11.25"/>
    <row r="29697" customFormat="1" ht="11.25"/>
    <row r="29698" customFormat="1" ht="11.25"/>
    <row r="29699" customFormat="1" ht="11.25"/>
    <row r="29700" customFormat="1" ht="11.25"/>
    <row r="29701" customFormat="1" ht="11.25"/>
    <row r="29702" customFormat="1" ht="11.25"/>
    <row r="29703" customFormat="1" ht="11.25"/>
    <row r="29704" customFormat="1" ht="11.25"/>
    <row r="29705" customFormat="1" ht="11.25"/>
    <row r="29706" customFormat="1" ht="11.25"/>
    <row r="29707" customFormat="1" ht="11.25"/>
    <row r="29708" customFormat="1" ht="11.25"/>
    <row r="29709" customFormat="1" ht="11.25"/>
    <row r="29710" customFormat="1" ht="11.25"/>
    <row r="29711" customFormat="1" ht="11.25"/>
    <row r="29712" customFormat="1" ht="11.25"/>
    <row r="29713" customFormat="1" ht="11.25"/>
    <row r="29714" customFormat="1" ht="11.25"/>
    <row r="29715" customFormat="1" ht="11.25"/>
    <row r="29716" customFormat="1" ht="11.25"/>
    <row r="29717" customFormat="1" ht="11.25"/>
    <row r="29718" customFormat="1" ht="11.25"/>
    <row r="29719" customFormat="1" ht="11.25"/>
    <row r="29720" customFormat="1" ht="11.25"/>
    <row r="29721" customFormat="1" ht="11.25"/>
    <row r="29722" customFormat="1" ht="11.25"/>
    <row r="29723" customFormat="1" ht="11.25"/>
    <row r="29724" customFormat="1" ht="11.25"/>
    <row r="29725" customFormat="1" ht="11.25"/>
    <row r="29726" customFormat="1" ht="11.25"/>
    <row r="29727" customFormat="1" ht="11.25"/>
    <row r="29728" customFormat="1" ht="11.25"/>
    <row r="29729" customFormat="1" ht="11.25"/>
    <row r="29730" customFormat="1" ht="11.25"/>
    <row r="29731" customFormat="1" ht="11.25"/>
    <row r="29732" customFormat="1" ht="11.25"/>
    <row r="29733" customFormat="1" ht="11.25"/>
    <row r="29734" customFormat="1" ht="11.25"/>
    <row r="29735" customFormat="1" ht="11.25"/>
    <row r="29736" customFormat="1" ht="11.25"/>
    <row r="29737" customFormat="1" ht="11.25"/>
    <row r="29738" customFormat="1" ht="11.25"/>
    <row r="29739" customFormat="1" ht="11.25"/>
    <row r="29740" customFormat="1" ht="11.25"/>
    <row r="29741" customFormat="1" ht="11.25"/>
    <row r="29742" customFormat="1" ht="11.25"/>
    <row r="29743" customFormat="1" ht="11.25"/>
    <row r="29744" customFormat="1" ht="11.25"/>
    <row r="29745" customFormat="1" ht="11.25"/>
    <row r="29746" customFormat="1" ht="11.25"/>
    <row r="29747" customFormat="1" ht="11.25"/>
    <row r="29748" customFormat="1" ht="11.25"/>
    <row r="29749" customFormat="1" ht="11.25"/>
    <row r="29750" customFormat="1" ht="11.25"/>
    <row r="29751" customFormat="1" ht="11.25"/>
    <row r="29752" customFormat="1" ht="11.25"/>
    <row r="29753" customFormat="1" ht="11.25"/>
    <row r="29754" customFormat="1" ht="11.25"/>
    <row r="29755" customFormat="1" ht="11.25"/>
    <row r="29756" customFormat="1" ht="11.25"/>
    <row r="29757" customFormat="1" ht="11.25"/>
    <row r="29758" customFormat="1" ht="11.25"/>
    <row r="29759" customFormat="1" ht="11.25"/>
    <row r="29760" customFormat="1" ht="11.25"/>
    <row r="29761" customFormat="1" ht="11.25"/>
    <row r="29762" customFormat="1" ht="11.25"/>
    <row r="29763" customFormat="1" ht="11.25"/>
    <row r="29764" customFormat="1" ht="11.25"/>
    <row r="29765" customFormat="1" ht="11.25"/>
    <row r="29766" customFormat="1" ht="11.25"/>
    <row r="29767" customFormat="1" ht="11.25"/>
    <row r="29768" customFormat="1" ht="11.25"/>
    <row r="29769" customFormat="1" ht="11.25"/>
    <row r="29770" customFormat="1" ht="11.25"/>
    <row r="29771" customFormat="1" ht="11.25"/>
    <row r="29772" customFormat="1" ht="11.25"/>
    <row r="29773" customFormat="1" ht="11.25"/>
    <row r="29774" customFormat="1" ht="11.25"/>
    <row r="29775" customFormat="1" ht="11.25"/>
    <row r="29776" customFormat="1" ht="11.25"/>
    <row r="29777" customFormat="1" ht="11.25"/>
    <row r="29778" customFormat="1" ht="11.25"/>
    <row r="29779" customFormat="1" ht="11.25"/>
    <row r="29780" customFormat="1" ht="11.25"/>
    <row r="29781" customFormat="1" ht="11.25"/>
    <row r="29782" customFormat="1" ht="11.25"/>
    <row r="29783" customFormat="1" ht="11.25"/>
    <row r="29784" customFormat="1" ht="11.25"/>
    <row r="29785" customFormat="1" ht="11.25"/>
    <row r="29786" customFormat="1" ht="11.25"/>
    <row r="29787" customFormat="1" ht="11.25"/>
    <row r="29788" customFormat="1" ht="11.25"/>
    <row r="29789" customFormat="1" ht="11.25"/>
    <row r="29790" customFormat="1" ht="11.25"/>
    <row r="29791" customFormat="1" ht="11.25"/>
    <row r="29792" customFormat="1" ht="11.25"/>
    <row r="29793" customFormat="1" ht="11.25"/>
    <row r="29794" customFormat="1" ht="11.25"/>
    <row r="29795" customFormat="1" ht="11.25"/>
    <row r="29796" customFormat="1" ht="11.25"/>
    <row r="29797" customFormat="1" ht="11.25"/>
    <row r="29798" customFormat="1" ht="11.25"/>
    <row r="29799" customFormat="1" ht="11.25"/>
    <row r="29800" customFormat="1" ht="11.25"/>
    <row r="29801" customFormat="1" ht="11.25"/>
    <row r="29802" customFormat="1" ht="11.25"/>
    <row r="29803" customFormat="1" ht="11.25"/>
    <row r="29804" customFormat="1" ht="11.25"/>
    <row r="29805" customFormat="1" ht="11.25"/>
    <row r="29806" customFormat="1" ht="11.25"/>
    <row r="29807" customFormat="1" ht="11.25"/>
    <row r="29808" customFormat="1" ht="11.25"/>
    <row r="29809" customFormat="1" ht="11.25"/>
    <row r="29810" customFormat="1" ht="11.25"/>
    <row r="29811" customFormat="1" ht="11.25"/>
    <row r="29812" customFormat="1" ht="11.25"/>
    <row r="29813" customFormat="1" ht="11.25"/>
    <row r="29814" customFormat="1" ht="11.25"/>
    <row r="29815" customFormat="1" ht="11.25"/>
    <row r="29816" customFormat="1" ht="11.25"/>
    <row r="29817" customFormat="1" ht="11.25"/>
    <row r="29818" customFormat="1" ht="11.25"/>
    <row r="29819" customFormat="1" ht="11.25"/>
    <row r="29820" customFormat="1" ht="11.25"/>
    <row r="29821" customFormat="1" ht="11.25"/>
    <row r="29822" customFormat="1" ht="11.25"/>
    <row r="29823" customFormat="1" ht="11.25"/>
    <row r="29824" customFormat="1" ht="11.25"/>
    <row r="29825" customFormat="1" ht="11.25"/>
    <row r="29826" customFormat="1" ht="11.25"/>
    <row r="29827" customFormat="1" ht="11.25"/>
    <row r="29828" customFormat="1" ht="11.25"/>
    <row r="29829" customFormat="1" ht="11.25"/>
    <row r="29830" customFormat="1" ht="11.25"/>
    <row r="29831" customFormat="1" ht="11.25"/>
    <row r="29832" customFormat="1" ht="11.25"/>
    <row r="29833" customFormat="1" ht="11.25"/>
    <row r="29834" customFormat="1" ht="11.25"/>
    <row r="29835" customFormat="1" ht="11.25"/>
    <row r="29836" customFormat="1" ht="11.25"/>
    <row r="29837" customFormat="1" ht="11.25"/>
    <row r="29838" customFormat="1" ht="11.25"/>
    <row r="29839" customFormat="1" ht="11.25"/>
    <row r="29840" customFormat="1" ht="11.25"/>
    <row r="29841" customFormat="1" ht="11.25"/>
    <row r="29842" customFormat="1" ht="11.25"/>
    <row r="29843" customFormat="1" ht="11.25"/>
    <row r="29844" customFormat="1" ht="11.25"/>
    <row r="29845" customFormat="1" ht="11.25"/>
    <row r="29846" customFormat="1" ht="11.25"/>
    <row r="29847" customFormat="1" ht="11.25"/>
    <row r="29848" customFormat="1" ht="11.25"/>
    <row r="29849" customFormat="1" ht="11.25"/>
    <row r="29850" customFormat="1" ht="11.25"/>
    <row r="29851" customFormat="1" ht="11.25"/>
    <row r="29852" customFormat="1" ht="11.25"/>
    <row r="29853" customFormat="1" ht="11.25"/>
    <row r="29854" customFormat="1" ht="11.25"/>
    <row r="29855" customFormat="1" ht="11.25"/>
    <row r="29856" customFormat="1" ht="11.25"/>
    <row r="29857" customFormat="1" ht="11.25"/>
    <row r="29858" customFormat="1" ht="11.25"/>
    <row r="29859" customFormat="1" ht="11.25"/>
    <row r="29860" customFormat="1" ht="11.25"/>
    <row r="29861" customFormat="1" ht="11.25"/>
    <row r="29862" customFormat="1" ht="11.25"/>
    <row r="29863" customFormat="1" ht="11.25"/>
    <row r="29864" customFormat="1" ht="11.25"/>
    <row r="29865" customFormat="1" ht="11.25"/>
    <row r="29866" customFormat="1" ht="11.25"/>
    <row r="29867" customFormat="1" ht="11.25"/>
    <row r="29868" customFormat="1" ht="11.25"/>
    <row r="29869" customFormat="1" ht="11.25"/>
    <row r="29870" customFormat="1" ht="11.25"/>
    <row r="29871" customFormat="1" ht="11.25"/>
    <row r="29872" customFormat="1" ht="11.25"/>
    <row r="29873" customFormat="1" ht="11.25"/>
    <row r="29874" customFormat="1" ht="11.25"/>
    <row r="29875" customFormat="1" ht="11.25"/>
    <row r="29876" customFormat="1" ht="11.25"/>
    <row r="29877" customFormat="1" ht="11.25"/>
    <row r="29878" customFormat="1" ht="11.25"/>
    <row r="29879" customFormat="1" ht="11.25"/>
    <row r="29880" customFormat="1" ht="11.25"/>
    <row r="29881" customFormat="1" ht="11.25"/>
    <row r="29882" customFormat="1" ht="11.25"/>
    <row r="29883" customFormat="1" ht="11.25"/>
    <row r="29884" customFormat="1" ht="11.25"/>
    <row r="29885" customFormat="1" ht="11.25"/>
    <row r="29886" customFormat="1" ht="11.25"/>
    <row r="29887" customFormat="1" ht="11.25"/>
    <row r="29888" customFormat="1" ht="11.25"/>
    <row r="29889" customFormat="1" ht="11.25"/>
    <row r="29890" customFormat="1" ht="11.25"/>
    <row r="29891" customFormat="1" ht="11.25"/>
    <row r="29892" customFormat="1" ht="11.25"/>
    <row r="29893" customFormat="1" ht="11.25"/>
    <row r="29894" customFormat="1" ht="11.25"/>
    <row r="29895" customFormat="1" ht="11.25"/>
    <row r="29896" customFormat="1" ht="11.25"/>
    <row r="29897" customFormat="1" ht="11.25"/>
    <row r="29898" customFormat="1" ht="11.25"/>
    <row r="29899" customFormat="1" ht="11.25"/>
    <row r="29900" customFormat="1" ht="11.25"/>
    <row r="29901" customFormat="1" ht="11.25"/>
    <row r="29902" customFormat="1" ht="11.25"/>
    <row r="29903" customFormat="1" ht="11.25"/>
    <row r="29904" customFormat="1" ht="11.25"/>
    <row r="29905" customFormat="1" ht="11.25"/>
    <row r="29906" customFormat="1" ht="11.25"/>
    <row r="29907" customFormat="1" ht="11.25"/>
    <row r="29908" customFormat="1" ht="11.25"/>
    <row r="29909" customFormat="1" ht="11.25"/>
    <row r="29910" customFormat="1" ht="11.25"/>
    <row r="29911" customFormat="1" ht="11.25"/>
    <row r="29912" customFormat="1" ht="11.25"/>
    <row r="29913" customFormat="1" ht="11.25"/>
    <row r="29914" customFormat="1" ht="11.25"/>
    <row r="29915" customFormat="1" ht="11.25"/>
    <row r="29916" customFormat="1" ht="11.25"/>
    <row r="29917" customFormat="1" ht="11.25"/>
    <row r="29918" customFormat="1" ht="11.25"/>
    <row r="29919" customFormat="1" ht="11.25"/>
    <row r="29920" customFormat="1" ht="11.25"/>
    <row r="29921" customFormat="1" ht="11.25"/>
    <row r="29922" customFormat="1" ht="11.25"/>
    <row r="29923" customFormat="1" ht="11.25"/>
    <row r="29924" customFormat="1" ht="11.25"/>
    <row r="29925" customFormat="1" ht="11.25"/>
    <row r="29926" customFormat="1" ht="11.25"/>
    <row r="29927" customFormat="1" ht="11.25"/>
    <row r="29928" customFormat="1" ht="11.25"/>
    <row r="29929" customFormat="1" ht="11.25"/>
    <row r="29930" customFormat="1" ht="11.25"/>
    <row r="29931" customFormat="1" ht="11.25"/>
    <row r="29932" customFormat="1" ht="11.25"/>
    <row r="29933" customFormat="1" ht="11.25"/>
    <row r="29934" customFormat="1" ht="11.25"/>
    <row r="29935" customFormat="1" ht="11.25"/>
    <row r="29936" customFormat="1" ht="11.25"/>
    <row r="29937" customFormat="1" ht="11.25"/>
    <row r="29938" customFormat="1" ht="11.25"/>
    <row r="29939" customFormat="1" ht="11.25"/>
    <row r="29940" customFormat="1" ht="11.25"/>
    <row r="29941" customFormat="1" ht="11.25"/>
    <row r="29942" customFormat="1" ht="11.25"/>
    <row r="29943" customFormat="1" ht="11.25"/>
    <row r="29944" customFormat="1" ht="11.25"/>
    <row r="29945" customFormat="1" ht="11.25"/>
    <row r="29946" customFormat="1" ht="11.25"/>
    <row r="29947" customFormat="1" ht="11.25"/>
    <row r="29948" customFormat="1" ht="11.25"/>
    <row r="29949" customFormat="1" ht="11.25"/>
    <row r="29950" customFormat="1" ht="11.25"/>
    <row r="29951" customFormat="1" ht="11.25"/>
    <row r="29952" customFormat="1" ht="11.25"/>
    <row r="29953" customFormat="1" ht="11.25"/>
    <row r="29954" customFormat="1" ht="11.25"/>
    <row r="29955" customFormat="1" ht="11.25"/>
    <row r="29956" customFormat="1" ht="11.25"/>
    <row r="29957" customFormat="1" ht="11.25"/>
    <row r="29958" customFormat="1" ht="11.25"/>
    <row r="29959" customFormat="1" ht="11.25"/>
    <row r="29960" customFormat="1" ht="11.25"/>
    <row r="29961" customFormat="1" ht="11.25"/>
    <row r="29962" customFormat="1" ht="11.25"/>
    <row r="29963" customFormat="1" ht="11.25"/>
    <row r="29964" customFormat="1" ht="11.25"/>
    <row r="29965" customFormat="1" ht="11.25"/>
    <row r="29966" customFormat="1" ht="11.25"/>
    <row r="29967" customFormat="1" ht="11.25"/>
    <row r="29968" customFormat="1" ht="11.25"/>
    <row r="29969" customFormat="1" ht="11.25"/>
    <row r="29970" customFormat="1" ht="11.25"/>
    <row r="29971" customFormat="1" ht="11.25"/>
    <row r="29972" customFormat="1" ht="11.25"/>
    <row r="29973" customFormat="1" ht="11.25"/>
    <row r="29974" customFormat="1" ht="11.25"/>
    <row r="29975" customFormat="1" ht="11.25"/>
    <row r="29976" customFormat="1" ht="11.25"/>
    <row r="29977" customFormat="1" ht="11.25"/>
    <row r="29978" customFormat="1" ht="11.25"/>
    <row r="29979" customFormat="1" ht="11.25"/>
    <row r="29980" customFormat="1" ht="11.25"/>
    <row r="29981" customFormat="1" ht="11.25"/>
    <row r="29982" customFormat="1" ht="11.25"/>
    <row r="29983" customFormat="1" ht="11.25"/>
    <row r="29984" customFormat="1" ht="11.25"/>
    <row r="29985" customFormat="1" ht="11.25"/>
    <row r="29986" customFormat="1" ht="11.25"/>
    <row r="29987" customFormat="1" ht="11.25"/>
    <row r="29988" customFormat="1" ht="11.25"/>
    <row r="29989" customFormat="1" ht="11.25"/>
    <row r="29990" customFormat="1" ht="11.25"/>
    <row r="29991" customFormat="1" ht="11.25"/>
    <row r="29992" customFormat="1" ht="11.25"/>
    <row r="29993" customFormat="1" ht="11.25"/>
    <row r="29994" customFormat="1" ht="11.25"/>
    <row r="29995" customFormat="1" ht="11.25"/>
    <row r="29996" customFormat="1" ht="11.25"/>
    <row r="29997" customFormat="1" ht="11.25"/>
    <row r="29998" customFormat="1" ht="11.25"/>
    <row r="29999" customFormat="1" ht="11.25"/>
    <row r="30000" customFormat="1" ht="11.25"/>
    <row r="30001" customFormat="1" ht="11.25"/>
    <row r="30002" customFormat="1" ht="11.25"/>
    <row r="30003" customFormat="1" ht="11.25"/>
    <row r="30004" customFormat="1" ht="11.25"/>
    <row r="30005" customFormat="1" ht="11.25"/>
    <row r="30006" customFormat="1" ht="11.25"/>
    <row r="30007" customFormat="1" ht="11.25"/>
    <row r="30008" customFormat="1" ht="11.25"/>
    <row r="30009" customFormat="1" ht="11.25"/>
    <row r="30010" customFormat="1" ht="11.25"/>
    <row r="30011" customFormat="1" ht="11.25"/>
    <row r="30012" customFormat="1" ht="11.25"/>
    <row r="30013" customFormat="1" ht="11.25"/>
    <row r="30014" customFormat="1" ht="11.25"/>
    <row r="30015" customFormat="1" ht="11.25"/>
    <row r="30016" customFormat="1" ht="11.25"/>
    <row r="30017" customFormat="1" ht="11.25"/>
    <row r="30018" customFormat="1" ht="11.25"/>
    <row r="30019" customFormat="1" ht="11.25"/>
    <row r="30020" customFormat="1" ht="11.25"/>
    <row r="30021" customFormat="1" ht="11.25"/>
    <row r="30022" customFormat="1" ht="11.25"/>
    <row r="30023" customFormat="1" ht="11.25"/>
    <row r="30024" customFormat="1" ht="11.25"/>
    <row r="30025" customFormat="1" ht="11.25"/>
    <row r="30026" customFormat="1" ht="11.25"/>
    <row r="30027" customFormat="1" ht="11.25"/>
    <row r="30028" customFormat="1" ht="11.25"/>
    <row r="30029" customFormat="1" ht="11.25"/>
    <row r="30030" customFormat="1" ht="11.25"/>
    <row r="30031" customFormat="1" ht="11.25"/>
    <row r="30032" customFormat="1" ht="11.25"/>
    <row r="30033" customFormat="1" ht="11.25"/>
    <row r="30034" customFormat="1" ht="11.25"/>
    <row r="30035" customFormat="1" ht="11.25"/>
    <row r="30036" customFormat="1" ht="11.25"/>
    <row r="30037" customFormat="1" ht="11.25"/>
    <row r="30038" customFormat="1" ht="11.25"/>
    <row r="30039" customFormat="1" ht="11.25"/>
    <row r="30040" customFormat="1" ht="11.25"/>
    <row r="30041" customFormat="1" ht="11.25"/>
    <row r="30042" customFormat="1" ht="11.25"/>
    <row r="30043" customFormat="1" ht="11.25"/>
    <row r="30044" customFormat="1" ht="11.25"/>
    <row r="30045" customFormat="1" ht="11.25"/>
    <row r="30046" customFormat="1" ht="11.25"/>
    <row r="30047" customFormat="1" ht="11.25"/>
    <row r="30048" customFormat="1" ht="11.25"/>
    <row r="30049" customFormat="1" ht="11.25"/>
    <row r="30050" customFormat="1" ht="11.25"/>
    <row r="30051" customFormat="1" ht="11.25"/>
    <row r="30052" customFormat="1" ht="11.25"/>
    <row r="30053" customFormat="1" ht="11.25"/>
    <row r="30054" customFormat="1" ht="11.25"/>
    <row r="30055" customFormat="1" ht="11.25"/>
    <row r="30056" customFormat="1" ht="11.25"/>
    <row r="30057" customFormat="1" ht="11.25"/>
    <row r="30058" customFormat="1" ht="11.25"/>
    <row r="30059" customFormat="1" ht="11.25"/>
    <row r="30060" customFormat="1" ht="11.25"/>
    <row r="30061" customFormat="1" ht="11.25"/>
    <row r="30062" customFormat="1" ht="11.25"/>
    <row r="30063" customFormat="1" ht="11.25"/>
    <row r="30064" customFormat="1" ht="11.25"/>
    <row r="30065" customFormat="1" ht="11.25"/>
    <row r="30066" customFormat="1" ht="11.25"/>
    <row r="30067" customFormat="1" ht="11.25"/>
    <row r="30068" customFormat="1" ht="11.25"/>
    <row r="30069" customFormat="1" ht="11.25"/>
    <row r="30070" customFormat="1" ht="11.25"/>
    <row r="30071" customFormat="1" ht="11.25"/>
    <row r="30072" customFormat="1" ht="11.25"/>
    <row r="30073" customFormat="1" ht="11.25"/>
    <row r="30074" customFormat="1" ht="11.25"/>
    <row r="30075" customFormat="1" ht="11.25"/>
    <row r="30076" customFormat="1" ht="11.25"/>
    <row r="30077" customFormat="1" ht="11.25"/>
    <row r="30078" customFormat="1" ht="11.25"/>
    <row r="30079" customFormat="1" ht="11.25"/>
    <row r="30080" customFormat="1" ht="11.25"/>
    <row r="30081" customFormat="1" ht="11.25"/>
    <row r="30082" customFormat="1" ht="11.25"/>
    <row r="30083" customFormat="1" ht="11.25"/>
    <row r="30084" customFormat="1" ht="11.25"/>
    <row r="30085" customFormat="1" ht="11.25"/>
    <row r="30086" customFormat="1" ht="11.25"/>
    <row r="30087" customFormat="1" ht="11.25"/>
    <row r="30088" customFormat="1" ht="11.25"/>
    <row r="30089" customFormat="1" ht="11.25"/>
    <row r="30090" customFormat="1" ht="11.25"/>
    <row r="30091" customFormat="1" ht="11.25"/>
    <row r="30092" customFormat="1" ht="11.25"/>
    <row r="30093" customFormat="1" ht="11.25"/>
    <row r="30094" customFormat="1" ht="11.25"/>
    <row r="30095" customFormat="1" ht="11.25"/>
    <row r="30096" customFormat="1" ht="11.25"/>
    <row r="30097" customFormat="1" ht="11.25"/>
    <row r="30098" customFormat="1" ht="11.25"/>
    <row r="30099" customFormat="1" ht="11.25"/>
    <row r="30100" customFormat="1" ht="11.25"/>
    <row r="30101" customFormat="1" ht="11.25"/>
    <row r="30102" customFormat="1" ht="11.25"/>
    <row r="30103" customFormat="1" ht="11.25"/>
    <row r="30104" customFormat="1" ht="11.25"/>
    <row r="30105" customFormat="1" ht="11.25"/>
    <row r="30106" customFormat="1" ht="11.25"/>
    <row r="30107" customFormat="1" ht="11.25"/>
    <row r="30108" customFormat="1" ht="11.25"/>
    <row r="30109" customFormat="1" ht="11.25"/>
    <row r="30110" customFormat="1" ht="11.25"/>
    <row r="30111" customFormat="1" ht="11.25"/>
    <row r="30112" customFormat="1" ht="11.25"/>
    <row r="30113" customFormat="1" ht="11.25"/>
    <row r="30114" customFormat="1" ht="11.25"/>
    <row r="30115" customFormat="1" ht="11.25"/>
    <row r="30116" customFormat="1" ht="11.25"/>
    <row r="30117" customFormat="1" ht="11.25"/>
    <row r="30118" customFormat="1" ht="11.25"/>
    <row r="30119" customFormat="1" ht="11.25"/>
    <row r="30120" customFormat="1" ht="11.25"/>
    <row r="30121" customFormat="1" ht="11.25"/>
    <row r="30122" customFormat="1" ht="11.25"/>
    <row r="30123" customFormat="1" ht="11.25"/>
    <row r="30124" customFormat="1" ht="11.25"/>
    <row r="30125" customFormat="1" ht="11.25"/>
    <row r="30126" customFormat="1" ht="11.25"/>
    <row r="30127" customFormat="1" ht="11.25"/>
    <row r="30128" customFormat="1" ht="11.25"/>
    <row r="30129" customFormat="1" ht="11.25"/>
    <row r="30130" customFormat="1" ht="11.25"/>
    <row r="30131" customFormat="1" ht="11.25"/>
    <row r="30132" customFormat="1" ht="11.25"/>
    <row r="30133" customFormat="1" ht="11.25"/>
    <row r="30134" customFormat="1" ht="11.25"/>
    <row r="30135" customFormat="1" ht="11.25"/>
    <row r="30136" customFormat="1" ht="11.25"/>
    <row r="30137" customFormat="1" ht="11.25"/>
    <row r="30138" customFormat="1" ht="11.25"/>
    <row r="30139" customFormat="1" ht="11.25"/>
    <row r="30140" customFormat="1" ht="11.25"/>
    <row r="30141" customFormat="1" ht="11.25"/>
    <row r="30142" customFormat="1" ht="11.25"/>
    <row r="30143" customFormat="1" ht="11.25"/>
    <row r="30144" customFormat="1" ht="11.25"/>
    <row r="30145" customFormat="1" ht="11.25"/>
    <row r="30146" customFormat="1" ht="11.25"/>
    <row r="30147" customFormat="1" ht="11.25"/>
    <row r="30148" customFormat="1" ht="11.25"/>
    <row r="30149" customFormat="1" ht="11.25"/>
    <row r="30150" customFormat="1" ht="11.25"/>
    <row r="30151" customFormat="1" ht="11.25"/>
    <row r="30152" customFormat="1" ht="11.25"/>
    <row r="30153" customFormat="1" ht="11.25"/>
    <row r="30154" customFormat="1" ht="11.25"/>
    <row r="30155" customFormat="1" ht="11.25"/>
    <row r="30156" customFormat="1" ht="11.25"/>
    <row r="30157" customFormat="1" ht="11.25"/>
    <row r="30158" customFormat="1" ht="11.25"/>
    <row r="30159" customFormat="1" ht="11.25"/>
    <row r="30160" customFormat="1" ht="11.25"/>
    <row r="30161" customFormat="1" ht="11.25"/>
    <row r="30162" customFormat="1" ht="11.25"/>
    <row r="30163" customFormat="1" ht="11.25"/>
    <row r="30164" customFormat="1" ht="11.25"/>
    <row r="30165" customFormat="1" ht="11.25"/>
    <row r="30166" customFormat="1" ht="11.25"/>
    <row r="30167" customFormat="1" ht="11.25"/>
    <row r="30168" customFormat="1" ht="11.25"/>
    <row r="30169" customFormat="1" ht="11.25"/>
    <row r="30170" customFormat="1" ht="11.25"/>
    <row r="30171" customFormat="1" ht="11.25"/>
    <row r="30172" customFormat="1" ht="11.25"/>
    <row r="30173" customFormat="1" ht="11.25"/>
    <row r="30174" customFormat="1" ht="11.25"/>
    <row r="30175" customFormat="1" ht="11.25"/>
    <row r="30176" customFormat="1" ht="11.25"/>
    <row r="30177" customFormat="1" ht="11.25"/>
    <row r="30178" customFormat="1" ht="11.25"/>
    <row r="30179" customFormat="1" ht="11.25"/>
    <row r="30180" customFormat="1" ht="11.25"/>
    <row r="30181" customFormat="1" ht="11.25"/>
    <row r="30182" customFormat="1" ht="11.25"/>
    <row r="30183" customFormat="1" ht="11.25"/>
    <row r="30184" customFormat="1" ht="11.25"/>
    <row r="30185" customFormat="1" ht="11.25"/>
    <row r="30186" customFormat="1" ht="11.25"/>
    <row r="30187" customFormat="1" ht="11.25"/>
    <row r="30188" customFormat="1" ht="11.25"/>
    <row r="30189" customFormat="1" ht="11.25"/>
    <row r="30190" customFormat="1" ht="11.25"/>
    <row r="30191" customFormat="1" ht="11.25"/>
    <row r="30192" customFormat="1" ht="11.25"/>
    <row r="30193" customFormat="1" ht="11.25"/>
    <row r="30194" customFormat="1" ht="11.25"/>
    <row r="30195" customFormat="1" ht="11.25"/>
    <row r="30196" customFormat="1" ht="11.25"/>
    <row r="30197" customFormat="1" ht="11.25"/>
    <row r="30198" customFormat="1" ht="11.25"/>
    <row r="30199" customFormat="1" ht="11.25"/>
    <row r="30200" customFormat="1" ht="11.25"/>
    <row r="30201" customFormat="1" ht="11.25"/>
    <row r="30202" customFormat="1" ht="11.25"/>
    <row r="30203" customFormat="1" ht="11.25"/>
    <row r="30204" customFormat="1" ht="11.25"/>
    <row r="30205" customFormat="1" ht="11.25"/>
    <row r="30206" customFormat="1" ht="11.25"/>
    <row r="30207" customFormat="1" ht="11.25"/>
    <row r="30208" customFormat="1" ht="11.25"/>
    <row r="30209" customFormat="1" ht="11.25"/>
    <row r="30210" customFormat="1" ht="11.25"/>
    <row r="30211" customFormat="1" ht="11.25"/>
    <row r="30212" customFormat="1" ht="11.25"/>
    <row r="30213" customFormat="1" ht="11.25"/>
    <row r="30214" customFormat="1" ht="11.25"/>
    <row r="30215" customFormat="1" ht="11.25"/>
    <row r="30216" customFormat="1" ht="11.25"/>
    <row r="30217" customFormat="1" ht="11.25"/>
    <row r="30218" customFormat="1" ht="11.25"/>
    <row r="30219" customFormat="1" ht="11.25"/>
    <row r="30220" customFormat="1" ht="11.25"/>
    <row r="30221" customFormat="1" ht="11.25"/>
    <row r="30222" customFormat="1" ht="11.25"/>
    <row r="30223" customFormat="1" ht="11.25"/>
    <row r="30224" customFormat="1" ht="11.25"/>
    <row r="30225" customFormat="1" ht="11.25"/>
    <row r="30226" customFormat="1" ht="11.25"/>
    <row r="30227" customFormat="1" ht="11.25"/>
    <row r="30228" customFormat="1" ht="11.25"/>
    <row r="30229" customFormat="1" ht="11.25"/>
    <row r="30230" customFormat="1" ht="11.25"/>
    <row r="30231" customFormat="1" ht="11.25"/>
    <row r="30232" customFormat="1" ht="11.25"/>
    <row r="30233" customFormat="1" ht="11.25"/>
    <row r="30234" customFormat="1" ht="11.25"/>
    <row r="30235" customFormat="1" ht="11.25"/>
    <row r="30236" customFormat="1" ht="11.25"/>
    <row r="30237" customFormat="1" ht="11.25"/>
    <row r="30238" customFormat="1" ht="11.25"/>
    <row r="30239" customFormat="1" ht="11.25"/>
    <row r="30240" customFormat="1" ht="11.25"/>
    <row r="30241" customFormat="1" ht="11.25"/>
    <row r="30242" customFormat="1" ht="11.25"/>
    <row r="30243" customFormat="1" ht="11.25"/>
    <row r="30244" customFormat="1" ht="11.25"/>
    <row r="30245" customFormat="1" ht="11.25"/>
    <row r="30246" customFormat="1" ht="11.25"/>
    <row r="30247" customFormat="1" ht="11.25"/>
    <row r="30248" customFormat="1" ht="11.25"/>
    <row r="30249" customFormat="1" ht="11.25"/>
    <row r="30250" customFormat="1" ht="11.25"/>
    <row r="30251" customFormat="1" ht="11.25"/>
    <row r="30252" customFormat="1" ht="11.25"/>
    <row r="30253" customFormat="1" ht="11.25"/>
    <row r="30254" customFormat="1" ht="11.25"/>
    <row r="30255" customFormat="1" ht="11.25"/>
    <row r="30256" customFormat="1" ht="11.25"/>
    <row r="30257" customFormat="1" ht="11.25"/>
    <row r="30258" customFormat="1" ht="11.25"/>
    <row r="30259" customFormat="1" ht="11.25"/>
    <row r="30260" customFormat="1" ht="11.25"/>
    <row r="30261" customFormat="1" ht="11.25"/>
    <row r="30262" customFormat="1" ht="11.25"/>
    <row r="30263" customFormat="1" ht="11.25"/>
    <row r="30264" customFormat="1" ht="11.25"/>
    <row r="30265" customFormat="1" ht="11.25"/>
    <row r="30266" customFormat="1" ht="11.25"/>
    <row r="30267" customFormat="1" ht="11.25"/>
    <row r="30268" customFormat="1" ht="11.25"/>
    <row r="30269" customFormat="1" ht="11.25"/>
    <row r="30270" customFormat="1" ht="11.25"/>
    <row r="30271" customFormat="1" ht="11.25"/>
    <row r="30272" customFormat="1" ht="11.25"/>
    <row r="30273" customFormat="1" ht="11.25"/>
    <row r="30274" customFormat="1" ht="11.25"/>
    <row r="30275" customFormat="1" ht="11.25"/>
    <row r="30276" customFormat="1" ht="11.25"/>
    <row r="30277" customFormat="1" ht="11.25"/>
    <row r="30278" customFormat="1" ht="11.25"/>
    <row r="30279" customFormat="1" ht="11.25"/>
    <row r="30280" customFormat="1" ht="11.25"/>
    <row r="30281" customFormat="1" ht="11.25"/>
    <row r="30282" customFormat="1" ht="11.25"/>
    <row r="30283" customFormat="1" ht="11.25"/>
    <row r="30284" customFormat="1" ht="11.25"/>
    <row r="30285" customFormat="1" ht="11.25"/>
    <row r="30286" customFormat="1" ht="11.25"/>
    <row r="30287" customFormat="1" ht="11.25"/>
    <row r="30288" customFormat="1" ht="11.25"/>
    <row r="30289" customFormat="1" ht="11.25"/>
    <row r="30290" customFormat="1" ht="11.25"/>
    <row r="30291" customFormat="1" ht="11.25"/>
    <row r="30292" customFormat="1" ht="11.25"/>
    <row r="30293" customFormat="1" ht="11.25"/>
    <row r="30294" customFormat="1" ht="11.25"/>
    <row r="30295" customFormat="1" ht="11.25"/>
    <row r="30296" customFormat="1" ht="11.25"/>
    <row r="30297" customFormat="1" ht="11.25"/>
    <row r="30298" customFormat="1" ht="11.25"/>
    <row r="30299" customFormat="1" ht="11.25"/>
    <row r="30300" customFormat="1" ht="11.25"/>
    <row r="30301" customFormat="1" ht="11.25"/>
    <row r="30302" customFormat="1" ht="11.25"/>
    <row r="30303" customFormat="1" ht="11.25"/>
    <row r="30304" customFormat="1" ht="11.25"/>
    <row r="30305" customFormat="1" ht="11.25"/>
    <row r="30306" customFormat="1" ht="11.25"/>
    <row r="30307" customFormat="1" ht="11.25"/>
    <row r="30308" customFormat="1" ht="11.25"/>
    <row r="30309" customFormat="1" ht="11.25"/>
    <row r="30310" customFormat="1" ht="11.25"/>
    <row r="30311" customFormat="1" ht="11.25"/>
    <row r="30312" customFormat="1" ht="11.25"/>
    <row r="30313" customFormat="1" ht="11.25"/>
    <row r="30314" customFormat="1" ht="11.25"/>
    <row r="30315" customFormat="1" ht="11.25"/>
    <row r="30316" customFormat="1" ht="11.25"/>
    <row r="30317" customFormat="1" ht="11.25"/>
    <row r="30318" customFormat="1" ht="11.25"/>
    <row r="30319" customFormat="1" ht="11.25"/>
    <row r="30320" customFormat="1" ht="11.25"/>
    <row r="30321" customFormat="1" ht="11.25"/>
    <row r="30322" customFormat="1" ht="11.25"/>
    <row r="30323" customFormat="1" ht="11.25"/>
    <row r="30324" customFormat="1" ht="11.25"/>
    <row r="30325" customFormat="1" ht="11.25"/>
    <row r="30326" customFormat="1" ht="11.25"/>
    <row r="30327" customFormat="1" ht="11.25"/>
    <row r="30328" customFormat="1" ht="11.25"/>
    <row r="30329" customFormat="1" ht="11.25"/>
    <row r="30330" customFormat="1" ht="11.25"/>
    <row r="30331" customFormat="1" ht="11.25"/>
    <row r="30332" customFormat="1" ht="11.25"/>
    <row r="30333" customFormat="1" ht="11.25"/>
    <row r="30334" customFormat="1" ht="11.25"/>
    <row r="30335" customFormat="1" ht="11.25"/>
    <row r="30336" customFormat="1" ht="11.25"/>
    <row r="30337" customFormat="1" ht="11.25"/>
    <row r="30338" customFormat="1" ht="11.25"/>
    <row r="30339" customFormat="1" ht="11.25"/>
    <row r="30340" customFormat="1" ht="11.25"/>
    <row r="30341" customFormat="1" ht="11.25"/>
    <row r="30342" customFormat="1" ht="11.25"/>
    <row r="30343" customFormat="1" ht="11.25"/>
    <row r="30344" customFormat="1" ht="11.25"/>
    <row r="30345" customFormat="1" ht="11.25"/>
    <row r="30346" customFormat="1" ht="11.25"/>
    <row r="30347" customFormat="1" ht="11.25"/>
    <row r="30348" customFormat="1" ht="11.25"/>
    <row r="30349" customFormat="1" ht="11.25"/>
    <row r="30350" customFormat="1" ht="11.25"/>
    <row r="30351" customFormat="1" ht="11.25"/>
    <row r="30352" customFormat="1" ht="11.25"/>
    <row r="30353" customFormat="1" ht="11.25"/>
    <row r="30354" customFormat="1" ht="11.25"/>
    <row r="30355" customFormat="1" ht="11.25"/>
    <row r="30356" customFormat="1" ht="11.25"/>
    <row r="30357" customFormat="1" ht="11.25"/>
    <row r="30358" customFormat="1" ht="11.25"/>
    <row r="30359" customFormat="1" ht="11.25"/>
    <row r="30360" customFormat="1" ht="11.25"/>
    <row r="30361" customFormat="1" ht="11.25"/>
    <row r="30362" customFormat="1" ht="11.25"/>
    <row r="30363" customFormat="1" ht="11.25"/>
    <row r="30364" customFormat="1" ht="11.25"/>
    <row r="30365" customFormat="1" ht="11.25"/>
    <row r="30366" customFormat="1" ht="11.25"/>
    <row r="30367" customFormat="1" ht="11.25"/>
    <row r="30368" customFormat="1" ht="11.25"/>
    <row r="30369" customFormat="1" ht="11.25"/>
    <row r="30370" customFormat="1" ht="11.25"/>
    <row r="30371" customFormat="1" ht="11.25"/>
    <row r="30372" customFormat="1" ht="11.25"/>
    <row r="30373" customFormat="1" ht="11.25"/>
    <row r="30374" customFormat="1" ht="11.25"/>
    <row r="30375" customFormat="1" ht="11.25"/>
    <row r="30376" customFormat="1" ht="11.25"/>
    <row r="30377" customFormat="1" ht="11.25"/>
    <row r="30378" customFormat="1" ht="11.25"/>
    <row r="30379" customFormat="1" ht="11.25"/>
    <row r="30380" customFormat="1" ht="11.25"/>
    <row r="30381" customFormat="1" ht="11.25"/>
    <row r="30382" customFormat="1" ht="11.25"/>
    <row r="30383" customFormat="1" ht="11.25"/>
    <row r="30384" customFormat="1" ht="11.25"/>
    <row r="30385" customFormat="1" ht="11.25"/>
    <row r="30386" customFormat="1" ht="11.25"/>
    <row r="30387" customFormat="1" ht="11.25"/>
    <row r="30388" customFormat="1" ht="11.25"/>
    <row r="30389" customFormat="1" ht="11.25"/>
    <row r="30390" customFormat="1" ht="11.25"/>
    <row r="30391" customFormat="1" ht="11.25"/>
    <row r="30392" customFormat="1" ht="11.25"/>
    <row r="30393" customFormat="1" ht="11.25"/>
    <row r="30394" customFormat="1" ht="11.25"/>
    <row r="30395" customFormat="1" ht="11.25"/>
    <row r="30396" customFormat="1" ht="11.25"/>
    <row r="30397" customFormat="1" ht="11.25"/>
    <row r="30398" customFormat="1" ht="11.25"/>
    <row r="30399" customFormat="1" ht="11.25"/>
    <row r="30400" customFormat="1" ht="11.25"/>
    <row r="30401" customFormat="1" ht="11.25"/>
    <row r="30402" customFormat="1" ht="11.25"/>
    <row r="30403" customFormat="1" ht="11.25"/>
    <row r="30404" customFormat="1" ht="11.25"/>
    <row r="30405" customFormat="1" ht="11.25"/>
    <row r="30406" customFormat="1" ht="11.25"/>
    <row r="30407" customFormat="1" ht="11.25"/>
    <row r="30408" customFormat="1" ht="11.25"/>
    <row r="30409" customFormat="1" ht="11.25"/>
    <row r="30410" customFormat="1" ht="11.25"/>
    <row r="30411" customFormat="1" ht="11.25"/>
    <row r="30412" customFormat="1" ht="11.25"/>
    <row r="30413" customFormat="1" ht="11.25"/>
    <row r="30414" customFormat="1" ht="11.25"/>
    <row r="30415" customFormat="1" ht="11.25"/>
    <row r="30416" customFormat="1" ht="11.25"/>
    <row r="30417" customFormat="1" ht="11.25"/>
    <row r="30418" customFormat="1" ht="11.25"/>
    <row r="30419" customFormat="1" ht="11.25"/>
    <row r="30420" customFormat="1" ht="11.25"/>
    <row r="30421" customFormat="1" ht="11.25"/>
    <row r="30422" customFormat="1" ht="11.25"/>
    <row r="30423" customFormat="1" ht="11.25"/>
    <row r="30424" customFormat="1" ht="11.25"/>
    <row r="30425" customFormat="1" ht="11.25"/>
    <row r="30426" customFormat="1" ht="11.25"/>
    <row r="30427" customFormat="1" ht="11.25"/>
    <row r="30428" customFormat="1" ht="11.25"/>
    <row r="30429" customFormat="1" ht="11.25"/>
    <row r="30430" customFormat="1" ht="11.25"/>
    <row r="30431" customFormat="1" ht="11.25"/>
    <row r="30432" customFormat="1" ht="11.25"/>
    <row r="30433" customFormat="1" ht="11.25"/>
    <row r="30434" customFormat="1" ht="11.25"/>
    <row r="30435" customFormat="1" ht="11.25"/>
    <row r="30436" customFormat="1" ht="11.25"/>
    <row r="30437" customFormat="1" ht="11.25"/>
    <row r="30438" customFormat="1" ht="11.25"/>
    <row r="30439" customFormat="1" ht="11.25"/>
    <row r="30440" customFormat="1" ht="11.25"/>
    <row r="30441" customFormat="1" ht="11.25"/>
    <row r="30442" customFormat="1" ht="11.25"/>
    <row r="30443" customFormat="1" ht="11.25"/>
    <row r="30444" customFormat="1" ht="11.25"/>
    <row r="30445" customFormat="1" ht="11.25"/>
    <row r="30446" customFormat="1" ht="11.25"/>
    <row r="30447" customFormat="1" ht="11.25"/>
    <row r="30448" customFormat="1" ht="11.25"/>
    <row r="30449" customFormat="1" ht="11.25"/>
    <row r="30450" customFormat="1" ht="11.25"/>
    <row r="30451" customFormat="1" ht="11.25"/>
    <row r="30452" customFormat="1" ht="11.25"/>
    <row r="30453" customFormat="1" ht="11.25"/>
    <row r="30454" customFormat="1" ht="11.25"/>
    <row r="30455" customFormat="1" ht="11.25"/>
    <row r="30456" customFormat="1" ht="11.25"/>
    <row r="30457" customFormat="1" ht="11.25"/>
    <row r="30458" customFormat="1" ht="11.25"/>
    <row r="30459" customFormat="1" ht="11.25"/>
    <row r="30460" customFormat="1" ht="11.25"/>
    <row r="30461" customFormat="1" ht="11.25"/>
    <row r="30462" customFormat="1" ht="11.25"/>
    <row r="30463" customFormat="1" ht="11.25"/>
    <row r="30464" customFormat="1" ht="11.25"/>
    <row r="30465" customFormat="1" ht="11.25"/>
    <row r="30466" customFormat="1" ht="11.25"/>
    <row r="30467" customFormat="1" ht="11.25"/>
    <row r="30468" customFormat="1" ht="11.25"/>
    <row r="30469" customFormat="1" ht="11.25"/>
    <row r="30470" customFormat="1" ht="11.25"/>
    <row r="30471" customFormat="1" ht="11.25"/>
    <row r="30472" customFormat="1" ht="11.25"/>
    <row r="30473" customFormat="1" ht="11.25"/>
    <row r="30474" customFormat="1" ht="11.25"/>
    <row r="30475" customFormat="1" ht="11.25"/>
    <row r="30476" customFormat="1" ht="11.25"/>
    <row r="30477" customFormat="1" ht="11.25"/>
    <row r="30478" customFormat="1" ht="11.25"/>
    <row r="30479" customFormat="1" ht="11.25"/>
    <row r="30480" customFormat="1" ht="11.25"/>
    <row r="30481" customFormat="1" ht="11.25"/>
    <row r="30482" customFormat="1" ht="11.25"/>
    <row r="30483" customFormat="1" ht="11.25"/>
    <row r="30484" customFormat="1" ht="11.25"/>
    <row r="30485" customFormat="1" ht="11.25"/>
    <row r="30486" customFormat="1" ht="11.25"/>
    <row r="30487" customFormat="1" ht="11.25"/>
    <row r="30488" customFormat="1" ht="11.25"/>
    <row r="30489" customFormat="1" ht="11.25"/>
    <row r="30490" customFormat="1" ht="11.25"/>
    <row r="30491" customFormat="1" ht="11.25"/>
    <row r="30492" customFormat="1" ht="11.25"/>
    <row r="30493" customFormat="1" ht="11.25"/>
    <row r="30494" customFormat="1" ht="11.25"/>
    <row r="30495" customFormat="1" ht="11.25"/>
    <row r="30496" customFormat="1" ht="11.25"/>
    <row r="30497" customFormat="1" ht="11.25"/>
    <row r="30498" customFormat="1" ht="11.25"/>
    <row r="30499" customFormat="1" ht="11.25"/>
    <row r="30500" customFormat="1" ht="11.25"/>
    <row r="30501" customFormat="1" ht="11.25"/>
    <row r="30502" customFormat="1" ht="11.25"/>
    <row r="30503" customFormat="1" ht="11.25"/>
    <row r="30504" customFormat="1" ht="11.25"/>
    <row r="30505" customFormat="1" ht="11.25"/>
    <row r="30506" customFormat="1" ht="11.25"/>
    <row r="30507" customFormat="1" ht="11.25"/>
    <row r="30508" customFormat="1" ht="11.25"/>
    <row r="30509" customFormat="1" ht="11.25"/>
    <row r="30510" customFormat="1" ht="11.25"/>
    <row r="30511" customFormat="1" ht="11.25"/>
    <row r="30512" customFormat="1" ht="11.25"/>
    <row r="30513" customFormat="1" ht="11.25"/>
    <row r="30514" customFormat="1" ht="11.25"/>
    <row r="30515" customFormat="1" ht="11.25"/>
    <row r="30516" customFormat="1" ht="11.25"/>
    <row r="30517" customFormat="1" ht="11.25"/>
    <row r="30518" customFormat="1" ht="11.25"/>
    <row r="30519" customFormat="1" ht="11.25"/>
    <row r="30520" customFormat="1" ht="11.25"/>
    <row r="30521" customFormat="1" ht="11.25"/>
    <row r="30522" customFormat="1" ht="11.25"/>
    <row r="30523" customFormat="1" ht="11.25"/>
    <row r="30524" customFormat="1" ht="11.25"/>
    <row r="30525" customFormat="1" ht="11.25"/>
    <row r="30526" customFormat="1" ht="11.25"/>
    <row r="30527" customFormat="1" ht="11.25"/>
    <row r="30528" customFormat="1" ht="11.25"/>
    <row r="30529" customFormat="1" ht="11.25"/>
    <row r="30530" customFormat="1" ht="11.25"/>
    <row r="30531" customFormat="1" ht="11.25"/>
    <row r="30532" customFormat="1" ht="11.25"/>
    <row r="30533" customFormat="1" ht="11.25"/>
    <row r="30534" customFormat="1" ht="11.25"/>
    <row r="30535" customFormat="1" ht="11.25"/>
    <row r="30536" customFormat="1" ht="11.25"/>
    <row r="30537" customFormat="1" ht="11.25"/>
    <row r="30538" customFormat="1" ht="11.25"/>
    <row r="30539" customFormat="1" ht="11.25"/>
    <row r="30540" customFormat="1" ht="11.25"/>
    <row r="30541" customFormat="1" ht="11.25"/>
    <row r="30542" customFormat="1" ht="11.25"/>
    <row r="30543" customFormat="1" ht="11.25"/>
    <row r="30544" customFormat="1" ht="11.25"/>
    <row r="30545" customFormat="1" ht="11.25"/>
    <row r="30546" customFormat="1" ht="11.25"/>
    <row r="30547" customFormat="1" ht="11.25"/>
    <row r="30548" customFormat="1" ht="11.25"/>
    <row r="30549" customFormat="1" ht="11.25"/>
    <row r="30550" customFormat="1" ht="11.25"/>
    <row r="30551" customFormat="1" ht="11.25"/>
    <row r="30552" customFormat="1" ht="11.25"/>
    <row r="30553" customFormat="1" ht="11.25"/>
    <row r="30554" customFormat="1" ht="11.25"/>
    <row r="30555" customFormat="1" ht="11.25"/>
    <row r="30556" customFormat="1" ht="11.25"/>
    <row r="30557" customFormat="1" ht="11.25"/>
    <row r="30558" customFormat="1" ht="11.25"/>
    <row r="30559" customFormat="1" ht="11.25"/>
    <row r="30560" customFormat="1" ht="11.25"/>
    <row r="30561" customFormat="1" ht="11.25"/>
    <row r="30562" customFormat="1" ht="11.25"/>
    <row r="30563" customFormat="1" ht="11.25"/>
    <row r="30564" customFormat="1" ht="11.25"/>
    <row r="30565" customFormat="1" ht="11.25"/>
    <row r="30566" customFormat="1" ht="11.25"/>
    <row r="30567" customFormat="1" ht="11.25"/>
    <row r="30568" customFormat="1" ht="11.25"/>
    <row r="30569" customFormat="1" ht="11.25"/>
    <row r="30570" customFormat="1" ht="11.25"/>
    <row r="30571" customFormat="1" ht="11.25"/>
    <row r="30572" customFormat="1" ht="11.25"/>
    <row r="30573" customFormat="1" ht="11.25"/>
    <row r="30574" customFormat="1" ht="11.25"/>
    <row r="30575" customFormat="1" ht="11.25"/>
    <row r="30576" customFormat="1" ht="11.25"/>
    <row r="30577" customFormat="1" ht="11.25"/>
    <row r="30578" customFormat="1" ht="11.25"/>
    <row r="30579" customFormat="1" ht="11.25"/>
    <row r="30580" customFormat="1" ht="11.25"/>
    <row r="30581" customFormat="1" ht="11.25"/>
    <row r="30582" customFormat="1" ht="11.25"/>
    <row r="30583" customFormat="1" ht="11.25"/>
    <row r="30584" customFormat="1" ht="11.25"/>
    <row r="30585" customFormat="1" ht="11.25"/>
    <row r="30586" customFormat="1" ht="11.25"/>
    <row r="30587" customFormat="1" ht="11.25"/>
    <row r="30588" customFormat="1" ht="11.25"/>
    <row r="30589" customFormat="1" ht="11.25"/>
    <row r="30590" customFormat="1" ht="11.25"/>
    <row r="30591" customFormat="1" ht="11.25"/>
    <row r="30592" customFormat="1" ht="11.25"/>
    <row r="30593" customFormat="1" ht="11.25"/>
    <row r="30594" customFormat="1" ht="11.25"/>
    <row r="30595" customFormat="1" ht="11.25"/>
    <row r="30596" customFormat="1" ht="11.25"/>
    <row r="30597" customFormat="1" ht="11.25"/>
    <row r="30598" customFormat="1" ht="11.25"/>
    <row r="30599" customFormat="1" ht="11.25"/>
    <row r="30600" customFormat="1" ht="11.25"/>
    <row r="30601" customFormat="1" ht="11.25"/>
    <row r="30602" customFormat="1" ht="11.25"/>
    <row r="30603" customFormat="1" ht="11.25"/>
    <row r="30604" customFormat="1" ht="11.25"/>
    <row r="30605" customFormat="1" ht="11.25"/>
    <row r="30606" customFormat="1" ht="11.25"/>
    <row r="30607" customFormat="1" ht="11.25"/>
    <row r="30608" customFormat="1" ht="11.25"/>
    <row r="30609" customFormat="1" ht="11.25"/>
    <row r="30610" customFormat="1" ht="11.25"/>
    <row r="30611" customFormat="1" ht="11.25"/>
    <row r="30612" customFormat="1" ht="11.25"/>
    <row r="30613" customFormat="1" ht="11.25"/>
    <row r="30614" customFormat="1" ht="11.25"/>
    <row r="30615" customFormat="1" ht="11.25"/>
    <row r="30616" customFormat="1" ht="11.25"/>
    <row r="30617" customFormat="1" ht="11.25"/>
    <row r="30618" customFormat="1" ht="11.25"/>
    <row r="30619" customFormat="1" ht="11.25"/>
    <row r="30620" customFormat="1" ht="11.25"/>
    <row r="30621" customFormat="1" ht="11.25"/>
    <row r="30622" customFormat="1" ht="11.25"/>
    <row r="30623" customFormat="1" ht="11.25"/>
    <row r="30624" customFormat="1" ht="11.25"/>
    <row r="30625" customFormat="1" ht="11.25"/>
    <row r="30626" customFormat="1" ht="11.25"/>
    <row r="30627" customFormat="1" ht="11.25"/>
    <row r="30628" customFormat="1" ht="11.25"/>
    <row r="30629" customFormat="1" ht="11.25"/>
    <row r="30630" customFormat="1" ht="11.25"/>
    <row r="30631" customFormat="1" ht="11.25"/>
    <row r="30632" customFormat="1" ht="11.25"/>
    <row r="30633" customFormat="1" ht="11.25"/>
    <row r="30634" customFormat="1" ht="11.25"/>
    <row r="30635" customFormat="1" ht="11.25"/>
    <row r="30636" customFormat="1" ht="11.25"/>
    <row r="30637" customFormat="1" ht="11.25"/>
    <row r="30638" customFormat="1" ht="11.25"/>
    <row r="30639" customFormat="1" ht="11.25"/>
    <row r="30640" customFormat="1" ht="11.25"/>
    <row r="30641" customFormat="1" ht="11.25"/>
    <row r="30642" customFormat="1" ht="11.25"/>
    <row r="30643" customFormat="1" ht="11.25"/>
    <row r="30644" customFormat="1" ht="11.25"/>
    <row r="30645" customFormat="1" ht="11.25"/>
    <row r="30646" customFormat="1" ht="11.25"/>
    <row r="30647" customFormat="1" ht="11.25"/>
    <row r="30648" customFormat="1" ht="11.25"/>
    <row r="30649" customFormat="1" ht="11.25"/>
    <row r="30650" customFormat="1" ht="11.25"/>
    <row r="30651" customFormat="1" ht="11.25"/>
    <row r="30652" customFormat="1" ht="11.25"/>
    <row r="30653" customFormat="1" ht="11.25"/>
    <row r="30654" customFormat="1" ht="11.25"/>
    <row r="30655" customFormat="1" ht="11.25"/>
    <row r="30656" customFormat="1" ht="11.25"/>
    <row r="30657" customFormat="1" ht="11.25"/>
    <row r="30658" customFormat="1" ht="11.25"/>
    <row r="30659" customFormat="1" ht="11.25"/>
    <row r="30660" customFormat="1" ht="11.25"/>
    <row r="30661" customFormat="1" ht="11.25"/>
    <row r="30662" customFormat="1" ht="11.25"/>
    <row r="30663" customFormat="1" ht="11.25"/>
    <row r="30664" customFormat="1" ht="11.25"/>
    <row r="30665" customFormat="1" ht="11.25"/>
    <row r="30666" customFormat="1" ht="11.25"/>
    <row r="30667" customFormat="1" ht="11.25"/>
    <row r="30668" customFormat="1" ht="11.25"/>
    <row r="30669" customFormat="1" ht="11.25"/>
    <row r="30670" customFormat="1" ht="11.25"/>
    <row r="30671" customFormat="1" ht="11.25"/>
    <row r="30672" customFormat="1" ht="11.25"/>
    <row r="30673" customFormat="1" ht="11.25"/>
    <row r="30674" customFormat="1" ht="11.25"/>
    <row r="30675" customFormat="1" ht="11.25"/>
    <row r="30676" customFormat="1" ht="11.25"/>
    <row r="30677" customFormat="1" ht="11.25"/>
    <row r="30678" customFormat="1" ht="11.25"/>
    <row r="30679" customFormat="1" ht="11.25"/>
    <row r="30680" customFormat="1" ht="11.25"/>
    <row r="30681" customFormat="1" ht="11.25"/>
    <row r="30682" customFormat="1" ht="11.25"/>
    <row r="30683" customFormat="1" ht="11.25"/>
    <row r="30684" customFormat="1" ht="11.25"/>
    <row r="30685" customFormat="1" ht="11.25"/>
    <row r="30686" customFormat="1" ht="11.25"/>
    <row r="30687" customFormat="1" ht="11.25"/>
    <row r="30688" customFormat="1" ht="11.25"/>
    <row r="30689" customFormat="1" ht="11.25"/>
    <row r="30690" customFormat="1" ht="11.25"/>
    <row r="30691" customFormat="1" ht="11.25"/>
    <row r="30692" customFormat="1" ht="11.25"/>
    <row r="30693" customFormat="1" ht="11.25"/>
    <row r="30694" customFormat="1" ht="11.25"/>
    <row r="30695" customFormat="1" ht="11.25"/>
    <row r="30696" customFormat="1" ht="11.25"/>
    <row r="30697" customFormat="1" ht="11.25"/>
    <row r="30698" customFormat="1" ht="11.25"/>
    <row r="30699" customFormat="1" ht="11.25"/>
    <row r="30700" customFormat="1" ht="11.25"/>
    <row r="30701" customFormat="1" ht="11.25"/>
    <row r="30702" customFormat="1" ht="11.25"/>
    <row r="30703" customFormat="1" ht="11.25"/>
    <row r="30704" customFormat="1" ht="11.25"/>
    <row r="30705" customFormat="1" ht="11.25"/>
    <row r="30706" customFormat="1" ht="11.25"/>
    <row r="30707" customFormat="1" ht="11.25"/>
    <row r="30708" customFormat="1" ht="11.25"/>
    <row r="30709" customFormat="1" ht="11.25"/>
    <row r="30710" customFormat="1" ht="11.25"/>
    <row r="30711" customFormat="1" ht="11.25"/>
    <row r="30712" customFormat="1" ht="11.25"/>
    <row r="30713" customFormat="1" ht="11.25"/>
    <row r="30714" customFormat="1" ht="11.25"/>
    <row r="30715" customFormat="1" ht="11.25"/>
    <row r="30716" customFormat="1" ht="11.25"/>
    <row r="30717" customFormat="1" ht="11.25"/>
    <row r="30718" customFormat="1" ht="11.25"/>
    <row r="30719" customFormat="1" ht="11.25"/>
    <row r="30720" customFormat="1" ht="11.25"/>
    <row r="30721" customFormat="1" ht="11.25"/>
    <row r="30722" customFormat="1" ht="11.25"/>
    <row r="30723" customFormat="1" ht="11.25"/>
    <row r="30724" customFormat="1" ht="11.25"/>
    <row r="30725" customFormat="1" ht="11.25"/>
    <row r="30726" customFormat="1" ht="11.25"/>
    <row r="30727" customFormat="1" ht="11.25"/>
    <row r="30728" customFormat="1" ht="11.25"/>
    <row r="30729" customFormat="1" ht="11.25"/>
    <row r="30730" customFormat="1" ht="11.25"/>
    <row r="30731" customFormat="1" ht="11.25"/>
    <row r="30732" customFormat="1" ht="11.25"/>
    <row r="30733" customFormat="1" ht="11.25"/>
    <row r="30734" customFormat="1" ht="11.25"/>
    <row r="30735" customFormat="1" ht="11.25"/>
    <row r="30736" customFormat="1" ht="11.25"/>
    <row r="30737" customFormat="1" ht="11.25"/>
    <row r="30738" customFormat="1" ht="11.25"/>
    <row r="30739" customFormat="1" ht="11.25"/>
    <row r="30740" customFormat="1" ht="11.25"/>
    <row r="30741" customFormat="1" ht="11.25"/>
    <row r="30742" customFormat="1" ht="11.25"/>
    <row r="30743" customFormat="1" ht="11.25"/>
    <row r="30744" customFormat="1" ht="11.25"/>
    <row r="30745" customFormat="1" ht="11.25"/>
    <row r="30746" customFormat="1" ht="11.25"/>
    <row r="30747" customFormat="1" ht="11.25"/>
    <row r="30748" customFormat="1" ht="11.25"/>
    <row r="30749" customFormat="1" ht="11.25"/>
    <row r="30750" customFormat="1" ht="11.25"/>
    <row r="30751" customFormat="1" ht="11.25"/>
    <row r="30752" customFormat="1" ht="11.25"/>
    <row r="30753" customFormat="1" ht="11.25"/>
    <row r="30754" customFormat="1" ht="11.25"/>
    <row r="30755" customFormat="1" ht="11.25"/>
    <row r="30756" customFormat="1" ht="11.25"/>
    <row r="30757" customFormat="1" ht="11.25"/>
    <row r="30758" customFormat="1" ht="11.25"/>
    <row r="30759" customFormat="1" ht="11.25"/>
    <row r="30760" customFormat="1" ht="11.25"/>
    <row r="30761" customFormat="1" ht="11.25"/>
    <row r="30762" customFormat="1" ht="11.25"/>
    <row r="30763" customFormat="1" ht="11.25"/>
    <row r="30764" customFormat="1" ht="11.25"/>
    <row r="30765" customFormat="1" ht="11.25"/>
    <row r="30766" customFormat="1" ht="11.25"/>
    <row r="30767" customFormat="1" ht="11.25"/>
    <row r="30768" customFormat="1" ht="11.25"/>
    <row r="30769" customFormat="1" ht="11.25"/>
    <row r="30770" customFormat="1" ht="11.25"/>
    <row r="30771" customFormat="1" ht="11.25"/>
    <row r="30772" customFormat="1" ht="11.25"/>
    <row r="30773" customFormat="1" ht="11.25"/>
    <row r="30774" customFormat="1" ht="11.25"/>
    <row r="30775" customFormat="1" ht="11.25"/>
    <row r="30776" customFormat="1" ht="11.25"/>
    <row r="30777" customFormat="1" ht="11.25"/>
    <row r="30778" customFormat="1" ht="11.25"/>
    <row r="30779" customFormat="1" ht="11.25"/>
    <row r="30780" customFormat="1" ht="11.25"/>
    <row r="30781" customFormat="1" ht="11.25"/>
    <row r="30782" customFormat="1" ht="11.25"/>
    <row r="30783" customFormat="1" ht="11.25"/>
    <row r="30784" customFormat="1" ht="11.25"/>
    <row r="30785" customFormat="1" ht="11.25"/>
    <row r="30786" customFormat="1" ht="11.25"/>
    <row r="30787" customFormat="1" ht="11.25"/>
    <row r="30788" customFormat="1" ht="11.25"/>
    <row r="30789" customFormat="1" ht="11.25"/>
    <row r="30790" customFormat="1" ht="11.25"/>
    <row r="30791" customFormat="1" ht="11.25"/>
    <row r="30792" customFormat="1" ht="11.25"/>
    <row r="30793" customFormat="1" ht="11.25"/>
    <row r="30794" customFormat="1" ht="11.25"/>
    <row r="30795" customFormat="1" ht="11.25"/>
    <row r="30796" customFormat="1" ht="11.25"/>
    <row r="30797" customFormat="1" ht="11.25"/>
    <row r="30798" customFormat="1" ht="11.25"/>
    <row r="30799" customFormat="1" ht="11.25"/>
    <row r="30800" customFormat="1" ht="11.25"/>
    <row r="30801" customFormat="1" ht="11.25"/>
    <row r="30802" customFormat="1" ht="11.25"/>
    <row r="30803" customFormat="1" ht="11.25"/>
    <row r="30804" customFormat="1" ht="11.25"/>
    <row r="30805" customFormat="1" ht="11.25"/>
    <row r="30806" customFormat="1" ht="11.25"/>
    <row r="30807" customFormat="1" ht="11.25"/>
    <row r="30808" customFormat="1" ht="11.25"/>
    <row r="30809" customFormat="1" ht="11.25"/>
    <row r="30810" customFormat="1" ht="11.25"/>
    <row r="30811" customFormat="1" ht="11.25"/>
    <row r="30812" customFormat="1" ht="11.25"/>
    <row r="30813" customFormat="1" ht="11.25"/>
    <row r="30814" customFormat="1" ht="11.25"/>
    <row r="30815" customFormat="1" ht="11.25"/>
    <row r="30816" customFormat="1" ht="11.25"/>
    <row r="30817" customFormat="1" ht="11.25"/>
    <row r="30818" customFormat="1" ht="11.25"/>
    <row r="30819" customFormat="1" ht="11.25"/>
    <row r="30820" customFormat="1" ht="11.25"/>
    <row r="30821" customFormat="1" ht="11.25"/>
    <row r="30822" customFormat="1" ht="11.25"/>
    <row r="30823" customFormat="1" ht="11.25"/>
    <row r="30824" customFormat="1" ht="11.25"/>
    <row r="30825" customFormat="1" ht="11.25"/>
    <row r="30826" customFormat="1" ht="11.25"/>
    <row r="30827" customFormat="1" ht="11.25"/>
    <row r="30828" customFormat="1" ht="11.25"/>
    <row r="30829" customFormat="1" ht="11.25"/>
    <row r="30830" customFormat="1" ht="11.25"/>
    <row r="30831" customFormat="1" ht="11.25"/>
    <row r="30832" customFormat="1" ht="11.25"/>
    <row r="30833" customFormat="1" ht="11.25"/>
    <row r="30834" customFormat="1" ht="11.25"/>
    <row r="30835" customFormat="1" ht="11.25"/>
    <row r="30836" customFormat="1" ht="11.25"/>
    <row r="30837" customFormat="1" ht="11.25"/>
    <row r="30838" customFormat="1" ht="11.25"/>
    <row r="30839" customFormat="1" ht="11.25"/>
    <row r="30840" customFormat="1" ht="11.25"/>
    <row r="30841" customFormat="1" ht="11.25"/>
    <row r="30842" customFormat="1" ht="11.25"/>
    <row r="30843" customFormat="1" ht="11.25"/>
    <row r="30844" customFormat="1" ht="11.25"/>
    <row r="30845" customFormat="1" ht="11.25"/>
    <row r="30846" customFormat="1" ht="11.25"/>
    <row r="30847" customFormat="1" ht="11.25"/>
    <row r="30848" customFormat="1" ht="11.25"/>
    <row r="30849" customFormat="1" ht="11.25"/>
    <row r="30850" customFormat="1" ht="11.25"/>
    <row r="30851" customFormat="1" ht="11.25"/>
    <row r="30852" customFormat="1" ht="11.25"/>
    <row r="30853" customFormat="1" ht="11.25"/>
    <row r="30854" customFormat="1" ht="11.25"/>
    <row r="30855" customFormat="1" ht="11.25"/>
    <row r="30856" customFormat="1" ht="11.25"/>
    <row r="30857" customFormat="1" ht="11.25"/>
    <row r="30858" customFormat="1" ht="11.25"/>
    <row r="30859" customFormat="1" ht="11.25"/>
    <row r="30860" customFormat="1" ht="11.25"/>
    <row r="30861" customFormat="1" ht="11.25"/>
    <row r="30862" customFormat="1" ht="11.25"/>
    <row r="30863" customFormat="1" ht="11.25"/>
    <row r="30864" customFormat="1" ht="11.25"/>
    <row r="30865" customFormat="1" ht="11.25"/>
    <row r="30866" customFormat="1" ht="11.25"/>
    <row r="30867" customFormat="1" ht="11.25"/>
    <row r="30868" customFormat="1" ht="11.25"/>
    <row r="30869" customFormat="1" ht="11.25"/>
    <row r="30870" customFormat="1" ht="11.25"/>
    <row r="30871" customFormat="1" ht="11.25"/>
    <row r="30872" customFormat="1" ht="11.25"/>
    <row r="30873" customFormat="1" ht="11.25"/>
    <row r="30874" customFormat="1" ht="11.25"/>
    <row r="30875" customFormat="1" ht="11.25"/>
    <row r="30876" customFormat="1" ht="11.25"/>
    <row r="30877" customFormat="1" ht="11.25"/>
    <row r="30878" customFormat="1" ht="11.25"/>
    <row r="30879" customFormat="1" ht="11.25"/>
    <row r="30880" customFormat="1" ht="11.25"/>
    <row r="30881" customFormat="1" ht="11.25"/>
    <row r="30882" customFormat="1" ht="11.25"/>
    <row r="30883" customFormat="1" ht="11.25"/>
    <row r="30884" customFormat="1" ht="11.25"/>
    <row r="30885" customFormat="1" ht="11.25"/>
    <row r="30886" customFormat="1" ht="11.25"/>
    <row r="30887" customFormat="1" ht="11.25"/>
    <row r="30888" customFormat="1" ht="11.25"/>
    <row r="30889" customFormat="1" ht="11.25"/>
    <row r="30890" customFormat="1" ht="11.25"/>
    <row r="30891" customFormat="1" ht="11.25"/>
    <row r="30892" customFormat="1" ht="11.25"/>
    <row r="30893" customFormat="1" ht="11.25"/>
    <row r="30894" customFormat="1" ht="11.25"/>
    <row r="30895" customFormat="1" ht="11.25"/>
    <row r="30896" customFormat="1" ht="11.25"/>
    <row r="30897" customFormat="1" ht="11.25"/>
    <row r="30898" customFormat="1" ht="11.25"/>
    <row r="30899" customFormat="1" ht="11.25"/>
    <row r="30900" customFormat="1" ht="11.25"/>
    <row r="30901" customFormat="1" ht="11.25"/>
    <row r="30902" customFormat="1" ht="11.25"/>
    <row r="30903" customFormat="1" ht="11.25"/>
    <row r="30904" customFormat="1" ht="11.25"/>
    <row r="30905" customFormat="1" ht="11.25"/>
    <row r="30906" customFormat="1" ht="11.25"/>
    <row r="30907" customFormat="1" ht="11.25"/>
    <row r="30908" customFormat="1" ht="11.25"/>
    <row r="30909" customFormat="1" ht="11.25"/>
    <row r="30910" customFormat="1" ht="11.25"/>
    <row r="30911" customFormat="1" ht="11.25"/>
    <row r="30912" customFormat="1" ht="11.25"/>
    <row r="30913" customFormat="1" ht="11.25"/>
    <row r="30914" customFormat="1" ht="11.25"/>
    <row r="30915" customFormat="1" ht="11.25"/>
    <row r="30916" customFormat="1" ht="11.25"/>
    <row r="30917" customFormat="1" ht="11.25"/>
    <row r="30918" customFormat="1" ht="11.25"/>
    <row r="30919" customFormat="1" ht="11.25"/>
    <row r="30920" customFormat="1" ht="11.25"/>
    <row r="30921" customFormat="1" ht="11.25"/>
    <row r="30922" customFormat="1" ht="11.25"/>
    <row r="30923" customFormat="1" ht="11.25"/>
    <row r="30924" customFormat="1" ht="11.25"/>
    <row r="30925" customFormat="1" ht="11.25"/>
    <row r="30926" customFormat="1" ht="11.25"/>
    <row r="30927" customFormat="1" ht="11.25"/>
    <row r="30928" customFormat="1" ht="11.25"/>
    <row r="30929" customFormat="1" ht="11.25"/>
    <row r="30930" customFormat="1" ht="11.25"/>
    <row r="30931" customFormat="1" ht="11.25"/>
    <row r="30932" customFormat="1" ht="11.25"/>
    <row r="30933" customFormat="1" ht="11.25"/>
    <row r="30934" customFormat="1" ht="11.25"/>
    <row r="30935" customFormat="1" ht="11.25"/>
    <row r="30936" customFormat="1" ht="11.25"/>
    <row r="30937" customFormat="1" ht="11.25"/>
    <row r="30938" customFormat="1" ht="11.25"/>
    <row r="30939" customFormat="1" ht="11.25"/>
    <row r="30940" customFormat="1" ht="11.25"/>
    <row r="30941" customFormat="1" ht="11.25"/>
    <row r="30942" customFormat="1" ht="11.25"/>
    <row r="30943" customFormat="1" ht="11.25"/>
    <row r="30944" customFormat="1" ht="11.25"/>
    <row r="30945" customFormat="1" ht="11.25"/>
    <row r="30946" customFormat="1" ht="11.25"/>
    <row r="30947" customFormat="1" ht="11.25"/>
    <row r="30948" customFormat="1" ht="11.25"/>
    <row r="30949" customFormat="1" ht="11.25"/>
    <row r="30950" customFormat="1" ht="11.25"/>
    <row r="30951" customFormat="1" ht="11.25"/>
    <row r="30952" customFormat="1" ht="11.25"/>
    <row r="30953" customFormat="1" ht="11.25"/>
    <row r="30954" customFormat="1" ht="11.25"/>
    <row r="30955" customFormat="1" ht="11.25"/>
    <row r="30956" customFormat="1" ht="11.25"/>
    <row r="30957" customFormat="1" ht="11.25"/>
    <row r="30958" customFormat="1" ht="11.25"/>
    <row r="30959" customFormat="1" ht="11.25"/>
    <row r="30960" customFormat="1" ht="11.25"/>
    <row r="30961" customFormat="1" ht="11.25"/>
    <row r="30962" customFormat="1" ht="11.25"/>
    <row r="30963" customFormat="1" ht="11.25"/>
    <row r="30964" customFormat="1" ht="11.25"/>
    <row r="30965" customFormat="1" ht="11.25"/>
    <row r="30966" customFormat="1" ht="11.25"/>
    <row r="30967" customFormat="1" ht="11.25"/>
    <row r="30968" customFormat="1" ht="11.25"/>
    <row r="30969" customFormat="1" ht="11.25"/>
    <row r="30970" customFormat="1" ht="11.25"/>
    <row r="30971" customFormat="1" ht="11.25"/>
    <row r="30972" customFormat="1" ht="11.25"/>
    <row r="30973" customFormat="1" ht="11.25"/>
    <row r="30974" customFormat="1" ht="11.25"/>
    <row r="30975" customFormat="1" ht="11.25"/>
    <row r="30976" customFormat="1" ht="11.25"/>
    <row r="30977" customFormat="1" ht="11.25"/>
    <row r="30978" customFormat="1" ht="11.25"/>
    <row r="30979" customFormat="1" ht="11.25"/>
    <row r="30980" customFormat="1" ht="11.25"/>
    <row r="30981" customFormat="1" ht="11.25"/>
    <row r="30982" customFormat="1" ht="11.25"/>
    <row r="30983" customFormat="1" ht="11.25"/>
    <row r="30984" customFormat="1" ht="11.25"/>
    <row r="30985" customFormat="1" ht="11.25"/>
    <row r="30986" customFormat="1" ht="11.25"/>
    <row r="30987" customFormat="1" ht="11.25"/>
    <row r="30988" customFormat="1" ht="11.25"/>
    <row r="30989" customFormat="1" ht="11.25"/>
    <row r="30990" customFormat="1" ht="11.25"/>
    <row r="30991" customFormat="1" ht="11.25"/>
    <row r="30992" customFormat="1" ht="11.25"/>
    <row r="30993" customFormat="1" ht="11.25"/>
    <row r="30994" customFormat="1" ht="11.25"/>
    <row r="30995" customFormat="1" ht="11.25"/>
    <row r="30996" customFormat="1" ht="11.25"/>
    <row r="30997" customFormat="1" ht="11.25"/>
    <row r="30998" customFormat="1" ht="11.25"/>
    <row r="30999" customFormat="1" ht="11.25"/>
    <row r="31000" customFormat="1" ht="11.25"/>
    <row r="31001" customFormat="1" ht="11.25"/>
    <row r="31002" customFormat="1" ht="11.25"/>
    <row r="31003" customFormat="1" ht="11.25"/>
    <row r="31004" customFormat="1" ht="11.25"/>
    <row r="31005" customFormat="1" ht="11.25"/>
    <row r="31006" customFormat="1" ht="11.25"/>
    <row r="31007" customFormat="1" ht="11.25"/>
    <row r="31008" customFormat="1" ht="11.25"/>
    <row r="31009" customFormat="1" ht="11.25"/>
    <row r="31010" customFormat="1" ht="11.25"/>
    <row r="31011" customFormat="1" ht="11.25"/>
    <row r="31012" customFormat="1" ht="11.25"/>
    <row r="31013" customFormat="1" ht="11.25"/>
    <row r="31014" customFormat="1" ht="11.25"/>
    <row r="31015" customFormat="1" ht="11.25"/>
    <row r="31016" customFormat="1" ht="11.25"/>
    <row r="31017" customFormat="1" ht="11.25"/>
    <row r="31018" customFormat="1" ht="11.25"/>
    <row r="31019" customFormat="1" ht="11.25"/>
    <row r="31020" customFormat="1" ht="11.25"/>
    <row r="31021" customFormat="1" ht="11.25"/>
    <row r="31022" customFormat="1" ht="11.25"/>
    <row r="31023" customFormat="1" ht="11.25"/>
    <row r="31024" customFormat="1" ht="11.25"/>
    <row r="31025" customFormat="1" ht="11.25"/>
    <row r="31026" customFormat="1" ht="11.25"/>
    <row r="31027" customFormat="1" ht="11.25"/>
    <row r="31028" customFormat="1" ht="11.25"/>
    <row r="31029" customFormat="1" ht="11.25"/>
    <row r="31030" customFormat="1" ht="11.25"/>
    <row r="31031" customFormat="1" ht="11.25"/>
    <row r="31032" customFormat="1" ht="11.25"/>
    <row r="31033" customFormat="1" ht="11.25"/>
    <row r="31034" customFormat="1" ht="11.25"/>
    <row r="31035" customFormat="1" ht="11.25"/>
    <row r="31036" customFormat="1" ht="11.25"/>
    <row r="31037" customFormat="1" ht="11.25"/>
    <row r="31038" customFormat="1" ht="11.25"/>
    <row r="31039" customFormat="1" ht="11.25"/>
    <row r="31040" customFormat="1" ht="11.25"/>
    <row r="31041" customFormat="1" ht="11.25"/>
    <row r="31042" customFormat="1" ht="11.25"/>
    <row r="31043" customFormat="1" ht="11.25"/>
    <row r="31044" customFormat="1" ht="11.25"/>
    <row r="31045" customFormat="1" ht="11.25"/>
    <row r="31046" customFormat="1" ht="11.25"/>
    <row r="31047" customFormat="1" ht="11.25"/>
    <row r="31048" customFormat="1" ht="11.25"/>
    <row r="31049" customFormat="1" ht="11.25"/>
    <row r="31050" customFormat="1" ht="11.25"/>
    <row r="31051" customFormat="1" ht="11.25"/>
    <row r="31052" customFormat="1" ht="11.25"/>
    <row r="31053" customFormat="1" ht="11.25"/>
    <row r="31054" customFormat="1" ht="11.25"/>
    <row r="31055" customFormat="1" ht="11.25"/>
    <row r="31056" customFormat="1" ht="11.25"/>
    <row r="31057" customFormat="1" ht="11.25"/>
    <row r="31058" customFormat="1" ht="11.25"/>
    <row r="31059" customFormat="1" ht="11.25"/>
    <row r="31060" customFormat="1" ht="11.25"/>
    <row r="31061" customFormat="1" ht="11.25"/>
    <row r="31062" customFormat="1" ht="11.25"/>
    <row r="31063" customFormat="1" ht="11.25"/>
    <row r="31064" customFormat="1" ht="11.25"/>
    <row r="31065" customFormat="1" ht="11.25"/>
    <row r="31066" customFormat="1" ht="11.25"/>
    <row r="31067" customFormat="1" ht="11.25"/>
    <row r="31068" customFormat="1" ht="11.25"/>
    <row r="31069" customFormat="1" ht="11.25"/>
    <row r="31070" customFormat="1" ht="11.25"/>
    <row r="31071" customFormat="1" ht="11.25"/>
    <row r="31072" customFormat="1" ht="11.25"/>
    <row r="31073" customFormat="1" ht="11.25"/>
    <row r="31074" customFormat="1" ht="11.25"/>
    <row r="31075" customFormat="1" ht="11.25"/>
    <row r="31076" customFormat="1" ht="11.25"/>
    <row r="31077" customFormat="1" ht="11.25"/>
    <row r="31078" customFormat="1" ht="11.25"/>
    <row r="31079" customFormat="1" ht="11.25"/>
    <row r="31080" customFormat="1" ht="11.25"/>
    <row r="31081" customFormat="1" ht="11.25"/>
    <row r="31082" customFormat="1" ht="11.25"/>
    <row r="31083" customFormat="1" ht="11.25"/>
    <row r="31084" customFormat="1" ht="11.25"/>
    <row r="31085" customFormat="1" ht="11.25"/>
    <row r="31086" customFormat="1" ht="11.25"/>
    <row r="31087" customFormat="1" ht="11.25"/>
    <row r="31088" customFormat="1" ht="11.25"/>
    <row r="31089" customFormat="1" ht="11.25"/>
    <row r="31090" customFormat="1" ht="11.25"/>
    <row r="31091" customFormat="1" ht="11.25"/>
    <row r="31092" customFormat="1" ht="11.25"/>
    <row r="31093" customFormat="1" ht="11.25"/>
    <row r="31094" customFormat="1" ht="11.25"/>
    <row r="31095" customFormat="1" ht="11.25"/>
    <row r="31096" customFormat="1" ht="11.25"/>
    <row r="31097" customFormat="1" ht="11.25"/>
    <row r="31098" customFormat="1" ht="11.25"/>
    <row r="31099" customFormat="1" ht="11.25"/>
    <row r="31100" customFormat="1" ht="11.25"/>
    <row r="31101" customFormat="1" ht="11.25"/>
    <row r="31102" customFormat="1" ht="11.25"/>
    <row r="31103" customFormat="1" ht="11.25"/>
    <row r="31104" customFormat="1" ht="11.25"/>
    <row r="31105" customFormat="1" ht="11.25"/>
    <row r="31106" customFormat="1" ht="11.25"/>
    <row r="31107" customFormat="1" ht="11.25"/>
    <row r="31108" customFormat="1" ht="11.25"/>
    <row r="31109" customFormat="1" ht="11.25"/>
    <row r="31110" customFormat="1" ht="11.25"/>
    <row r="31111" customFormat="1" ht="11.25"/>
    <row r="31112" customFormat="1" ht="11.25"/>
    <row r="31113" customFormat="1" ht="11.25"/>
    <row r="31114" customFormat="1" ht="11.25"/>
    <row r="31115" customFormat="1" ht="11.25"/>
    <row r="31116" customFormat="1" ht="11.25"/>
    <row r="31117" customFormat="1" ht="11.25"/>
    <row r="31118" customFormat="1" ht="11.25"/>
    <row r="31119" customFormat="1" ht="11.25"/>
    <row r="31120" customFormat="1" ht="11.25"/>
    <row r="31121" customFormat="1" ht="11.25"/>
    <row r="31122" customFormat="1" ht="11.25"/>
    <row r="31123" customFormat="1" ht="11.25"/>
    <row r="31124" customFormat="1" ht="11.25"/>
    <row r="31125" customFormat="1" ht="11.25"/>
    <row r="31126" customFormat="1" ht="11.25"/>
    <row r="31127" customFormat="1" ht="11.25"/>
    <row r="31128" customFormat="1" ht="11.25"/>
    <row r="31129" customFormat="1" ht="11.25"/>
    <row r="31130" customFormat="1" ht="11.25"/>
    <row r="31131" customFormat="1" ht="11.25"/>
    <row r="31132" customFormat="1" ht="11.25"/>
    <row r="31133" customFormat="1" ht="11.25"/>
    <row r="31134" customFormat="1" ht="11.25"/>
    <row r="31135" customFormat="1" ht="11.25"/>
    <row r="31136" customFormat="1" ht="11.25"/>
    <row r="31137" customFormat="1" ht="11.25"/>
    <row r="31138" customFormat="1" ht="11.25"/>
    <row r="31139" customFormat="1" ht="11.25"/>
    <row r="31140" customFormat="1" ht="11.25"/>
    <row r="31141" customFormat="1" ht="11.25"/>
    <row r="31142" customFormat="1" ht="11.25"/>
    <row r="31143" customFormat="1" ht="11.25"/>
    <row r="31144" customFormat="1" ht="11.25"/>
    <row r="31145" customFormat="1" ht="11.25"/>
    <row r="31146" customFormat="1" ht="11.25"/>
    <row r="31147" customFormat="1" ht="11.25"/>
    <row r="31148" customFormat="1" ht="11.25"/>
    <row r="31149" customFormat="1" ht="11.25"/>
    <row r="31150" customFormat="1" ht="11.25"/>
    <row r="31151" customFormat="1" ht="11.25"/>
    <row r="31152" customFormat="1" ht="11.25"/>
    <row r="31153" customFormat="1" ht="11.25"/>
    <row r="31154" customFormat="1" ht="11.25"/>
    <row r="31155" customFormat="1" ht="11.25"/>
    <row r="31156" customFormat="1" ht="11.25"/>
    <row r="31157" customFormat="1" ht="11.25"/>
    <row r="31158" customFormat="1" ht="11.25"/>
    <row r="31159" customFormat="1" ht="11.25"/>
    <row r="31160" customFormat="1" ht="11.25"/>
    <row r="31161" customFormat="1" ht="11.25"/>
    <row r="31162" customFormat="1" ht="11.25"/>
    <row r="31163" customFormat="1" ht="11.25"/>
    <row r="31164" customFormat="1" ht="11.25"/>
    <row r="31165" customFormat="1" ht="11.25"/>
    <row r="31166" customFormat="1" ht="11.25"/>
    <row r="31167" customFormat="1" ht="11.25"/>
    <row r="31168" customFormat="1" ht="11.25"/>
    <row r="31169" customFormat="1" ht="11.25"/>
    <row r="31170" customFormat="1" ht="11.25"/>
    <row r="31171" customFormat="1" ht="11.25"/>
    <row r="31172" customFormat="1" ht="11.25"/>
    <row r="31173" customFormat="1" ht="11.25"/>
    <row r="31174" customFormat="1" ht="11.25"/>
    <row r="31175" customFormat="1" ht="11.25"/>
    <row r="31176" customFormat="1" ht="11.25"/>
    <row r="31177" customFormat="1" ht="11.25"/>
    <row r="31178" customFormat="1" ht="11.25"/>
    <row r="31179" customFormat="1" ht="11.25"/>
    <row r="31180" customFormat="1" ht="11.25"/>
    <row r="31181" customFormat="1" ht="11.25"/>
    <row r="31182" customFormat="1" ht="11.25"/>
    <row r="31183" customFormat="1" ht="11.25"/>
    <row r="31184" customFormat="1" ht="11.25"/>
    <row r="31185" customFormat="1" ht="11.25"/>
    <row r="31186" customFormat="1" ht="11.25"/>
    <row r="31187" customFormat="1" ht="11.25"/>
    <row r="31188" customFormat="1" ht="11.25"/>
    <row r="31189" customFormat="1" ht="11.25"/>
    <row r="31190" customFormat="1" ht="11.25"/>
    <row r="31191" customFormat="1" ht="11.25"/>
    <row r="31192" customFormat="1" ht="11.25"/>
    <row r="31193" customFormat="1" ht="11.25"/>
    <row r="31194" customFormat="1" ht="11.25"/>
    <row r="31195" customFormat="1" ht="11.25"/>
    <row r="31196" customFormat="1" ht="11.25"/>
    <row r="31197" customFormat="1" ht="11.25"/>
    <row r="31198" customFormat="1" ht="11.25"/>
    <row r="31199" customFormat="1" ht="11.25"/>
    <row r="31200" customFormat="1" ht="11.25"/>
    <row r="31201" customFormat="1" ht="11.25"/>
    <row r="31202" customFormat="1" ht="11.25"/>
    <row r="31203" customFormat="1" ht="11.25"/>
    <row r="31204" customFormat="1" ht="11.25"/>
    <row r="31205" customFormat="1" ht="11.25"/>
    <row r="31206" customFormat="1" ht="11.25"/>
    <row r="31207" customFormat="1" ht="11.25"/>
    <row r="31208" customFormat="1" ht="11.25"/>
    <row r="31209" customFormat="1" ht="11.25"/>
    <row r="31210" customFormat="1" ht="11.25"/>
    <row r="31211" customFormat="1" ht="11.25"/>
    <row r="31212" customFormat="1" ht="11.25"/>
    <row r="31213" customFormat="1" ht="11.25"/>
    <row r="31214" customFormat="1" ht="11.25"/>
    <row r="31215" customFormat="1" ht="11.25"/>
    <row r="31216" customFormat="1" ht="11.25"/>
    <row r="31217" customFormat="1" ht="11.25"/>
    <row r="31218" customFormat="1" ht="11.25"/>
    <row r="31219" customFormat="1" ht="11.25"/>
    <row r="31220" customFormat="1" ht="11.25"/>
    <row r="31221" customFormat="1" ht="11.25"/>
    <row r="31222" customFormat="1" ht="11.25"/>
    <row r="31223" customFormat="1" ht="11.25"/>
    <row r="31224" customFormat="1" ht="11.25"/>
    <row r="31225" customFormat="1" ht="11.25"/>
    <row r="31226" customFormat="1" ht="11.25"/>
    <row r="31227" customFormat="1" ht="11.25"/>
    <row r="31228" customFormat="1" ht="11.25"/>
    <row r="31229" customFormat="1" ht="11.25"/>
    <row r="31230" customFormat="1" ht="11.25"/>
    <row r="31231" customFormat="1" ht="11.25"/>
    <row r="31232" customFormat="1" ht="11.25"/>
    <row r="31233" customFormat="1" ht="11.25"/>
    <row r="31234" customFormat="1" ht="11.25"/>
    <row r="31235" customFormat="1" ht="11.25"/>
    <row r="31236" customFormat="1" ht="11.25"/>
    <row r="31237" customFormat="1" ht="11.25"/>
    <row r="31238" customFormat="1" ht="11.25"/>
    <row r="31239" customFormat="1" ht="11.25"/>
    <row r="31240" customFormat="1" ht="11.25"/>
    <row r="31241" customFormat="1" ht="11.25"/>
    <row r="31242" customFormat="1" ht="11.25"/>
    <row r="31243" customFormat="1" ht="11.25"/>
    <row r="31244" customFormat="1" ht="11.25"/>
    <row r="31245" customFormat="1" ht="11.25"/>
    <row r="31246" customFormat="1" ht="11.25"/>
    <row r="31247" customFormat="1" ht="11.25"/>
    <row r="31248" customFormat="1" ht="11.25"/>
    <row r="31249" customFormat="1" ht="11.25"/>
    <row r="31250" customFormat="1" ht="11.25"/>
    <row r="31251" customFormat="1" ht="11.25"/>
    <row r="31252" customFormat="1" ht="11.25"/>
    <row r="31253" customFormat="1" ht="11.25"/>
    <row r="31254" customFormat="1" ht="11.25"/>
    <row r="31255" customFormat="1" ht="11.25"/>
    <row r="31256" customFormat="1" ht="11.25"/>
    <row r="31257" customFormat="1" ht="11.25"/>
    <row r="31258" customFormat="1" ht="11.25"/>
    <row r="31259" customFormat="1" ht="11.25"/>
    <row r="31260" customFormat="1" ht="11.25"/>
    <row r="31261" customFormat="1" ht="11.25"/>
    <row r="31262" customFormat="1" ht="11.25"/>
    <row r="31263" customFormat="1" ht="11.25"/>
    <row r="31264" customFormat="1" ht="11.25"/>
    <row r="31265" customFormat="1" ht="11.25"/>
    <row r="31266" customFormat="1" ht="11.25"/>
    <row r="31267" customFormat="1" ht="11.25"/>
    <row r="31268" customFormat="1" ht="11.25"/>
    <row r="31269" customFormat="1" ht="11.25"/>
    <row r="31270" customFormat="1" ht="11.25"/>
    <row r="31271" customFormat="1" ht="11.25"/>
    <row r="31272" customFormat="1" ht="11.25"/>
    <row r="31273" customFormat="1" ht="11.25"/>
    <row r="31274" customFormat="1" ht="11.25"/>
    <row r="31275" customFormat="1" ht="11.25"/>
    <row r="31276" customFormat="1" ht="11.25"/>
    <row r="31277" customFormat="1" ht="11.25"/>
    <row r="31278" customFormat="1" ht="11.25"/>
    <row r="31279" customFormat="1" ht="11.25"/>
    <row r="31280" customFormat="1" ht="11.25"/>
    <row r="31281" customFormat="1" ht="11.25"/>
    <row r="31282" customFormat="1" ht="11.25"/>
    <row r="31283" customFormat="1" ht="11.25"/>
    <row r="31284" customFormat="1" ht="11.25"/>
    <row r="31285" customFormat="1" ht="11.25"/>
    <row r="31286" customFormat="1" ht="11.25"/>
    <row r="31287" customFormat="1" ht="11.25"/>
    <row r="31288" customFormat="1" ht="11.25"/>
    <row r="31289" customFormat="1" ht="11.25"/>
    <row r="31290" customFormat="1" ht="11.25"/>
    <row r="31291" customFormat="1" ht="11.25"/>
    <row r="31292" customFormat="1" ht="11.25"/>
    <row r="31293" customFormat="1" ht="11.25"/>
    <row r="31294" customFormat="1" ht="11.25"/>
    <row r="31295" customFormat="1" ht="11.25"/>
    <row r="31296" customFormat="1" ht="11.25"/>
    <row r="31297" customFormat="1" ht="11.25"/>
    <row r="31298" customFormat="1" ht="11.25"/>
    <row r="31299" customFormat="1" ht="11.25"/>
    <row r="31300" customFormat="1" ht="11.25"/>
    <row r="31301" customFormat="1" ht="11.25"/>
    <row r="31302" customFormat="1" ht="11.25"/>
    <row r="31303" customFormat="1" ht="11.25"/>
    <row r="31304" customFormat="1" ht="11.25"/>
    <row r="31305" customFormat="1" ht="11.25"/>
    <row r="31306" customFormat="1" ht="11.25"/>
    <row r="31307" customFormat="1" ht="11.25"/>
    <row r="31308" customFormat="1" ht="11.25"/>
    <row r="31309" customFormat="1" ht="11.25"/>
    <row r="31310" customFormat="1" ht="11.25"/>
    <row r="31311" customFormat="1" ht="11.25"/>
    <row r="31312" customFormat="1" ht="11.25"/>
    <row r="31313" customFormat="1" ht="11.25"/>
    <row r="31314" customFormat="1" ht="11.25"/>
    <row r="31315" customFormat="1" ht="11.25"/>
    <row r="31316" customFormat="1" ht="11.25"/>
    <row r="31317" customFormat="1" ht="11.25"/>
    <row r="31318" customFormat="1" ht="11.25"/>
    <row r="31319" customFormat="1" ht="11.25"/>
    <row r="31320" customFormat="1" ht="11.25"/>
    <row r="31321" customFormat="1" ht="11.25"/>
    <row r="31322" customFormat="1" ht="11.25"/>
    <row r="31323" customFormat="1" ht="11.25"/>
    <row r="31324" customFormat="1" ht="11.25"/>
    <row r="31325" customFormat="1" ht="11.25"/>
    <row r="31326" customFormat="1" ht="11.25"/>
    <row r="31327" customFormat="1" ht="11.25"/>
    <row r="31328" customFormat="1" ht="11.25"/>
    <row r="31329" customFormat="1" ht="11.25"/>
    <row r="31330" customFormat="1" ht="11.25"/>
    <row r="31331" customFormat="1" ht="11.25"/>
    <row r="31332" customFormat="1" ht="11.25"/>
    <row r="31333" customFormat="1" ht="11.25"/>
    <row r="31334" customFormat="1" ht="11.25"/>
    <row r="31335" customFormat="1" ht="11.25"/>
    <row r="31336" customFormat="1" ht="11.25"/>
    <row r="31337" customFormat="1" ht="11.25"/>
    <row r="31338" customFormat="1" ht="11.25"/>
    <row r="31339" customFormat="1" ht="11.25"/>
    <row r="31340" customFormat="1" ht="11.25"/>
    <row r="31341" customFormat="1" ht="11.25"/>
    <row r="31342" customFormat="1" ht="11.25"/>
    <row r="31343" customFormat="1" ht="11.25"/>
    <row r="31344" customFormat="1" ht="11.25"/>
    <row r="31345" customFormat="1" ht="11.25"/>
    <row r="31346" customFormat="1" ht="11.25"/>
    <row r="31347" customFormat="1" ht="11.25"/>
    <row r="31348" customFormat="1" ht="11.25"/>
    <row r="31349" customFormat="1" ht="11.25"/>
    <row r="31350" customFormat="1" ht="11.25"/>
    <row r="31351" customFormat="1" ht="11.25"/>
    <row r="31352" customFormat="1" ht="11.25"/>
    <row r="31353" customFormat="1" ht="11.25"/>
    <row r="31354" customFormat="1" ht="11.25"/>
    <row r="31355" customFormat="1" ht="11.25"/>
    <row r="31356" customFormat="1" ht="11.25"/>
    <row r="31357" customFormat="1" ht="11.25"/>
    <row r="31358" customFormat="1" ht="11.25"/>
    <row r="31359" customFormat="1" ht="11.25"/>
    <row r="31360" customFormat="1" ht="11.25"/>
    <row r="31361" customFormat="1" ht="11.25"/>
    <row r="31362" customFormat="1" ht="11.25"/>
    <row r="31363" customFormat="1" ht="11.25"/>
    <row r="31364" customFormat="1" ht="11.25"/>
    <row r="31365" customFormat="1" ht="11.25"/>
    <row r="31366" customFormat="1" ht="11.25"/>
    <row r="31367" customFormat="1" ht="11.25"/>
    <row r="31368" customFormat="1" ht="11.25"/>
    <row r="31369" customFormat="1" ht="11.25"/>
    <row r="31370" customFormat="1" ht="11.25"/>
    <row r="31371" customFormat="1" ht="11.25"/>
    <row r="31372" customFormat="1" ht="11.25"/>
    <row r="31373" customFormat="1" ht="11.25"/>
    <row r="31374" customFormat="1" ht="11.25"/>
    <row r="31375" customFormat="1" ht="11.25"/>
    <row r="31376" customFormat="1" ht="11.25"/>
    <row r="31377" customFormat="1" ht="11.25"/>
    <row r="31378" customFormat="1" ht="11.25"/>
    <row r="31379" customFormat="1" ht="11.25"/>
    <row r="31380" customFormat="1" ht="11.25"/>
    <row r="31381" customFormat="1" ht="11.25"/>
    <row r="31382" customFormat="1" ht="11.25"/>
    <row r="31383" customFormat="1" ht="11.25"/>
    <row r="31384" customFormat="1" ht="11.25"/>
    <row r="31385" customFormat="1" ht="11.25"/>
    <row r="31386" customFormat="1" ht="11.25"/>
    <row r="31387" customFormat="1" ht="11.25"/>
    <row r="31388" customFormat="1" ht="11.25"/>
    <row r="31389" customFormat="1" ht="11.25"/>
    <row r="31390" customFormat="1" ht="11.25"/>
    <row r="31391" customFormat="1" ht="11.25"/>
    <row r="31392" customFormat="1" ht="11.25"/>
    <row r="31393" customFormat="1" ht="11.25"/>
    <row r="31394" customFormat="1" ht="11.25"/>
    <row r="31395" customFormat="1" ht="11.25"/>
    <row r="31396" customFormat="1" ht="11.25"/>
    <row r="31397" customFormat="1" ht="11.25"/>
    <row r="31398" customFormat="1" ht="11.25"/>
    <row r="31399" customFormat="1" ht="11.25"/>
    <row r="31400" customFormat="1" ht="11.25"/>
    <row r="31401" customFormat="1" ht="11.25"/>
    <row r="31402" customFormat="1" ht="11.25"/>
    <row r="31403" customFormat="1" ht="11.25"/>
    <row r="31404" customFormat="1" ht="11.25"/>
    <row r="31405" customFormat="1" ht="11.25"/>
    <row r="31406" customFormat="1" ht="11.25"/>
    <row r="31407" customFormat="1" ht="11.25"/>
    <row r="31408" customFormat="1" ht="11.25"/>
    <row r="31409" customFormat="1" ht="11.25"/>
    <row r="31410" customFormat="1" ht="11.25"/>
    <row r="31411" customFormat="1" ht="11.25"/>
    <row r="31412" customFormat="1" ht="11.25"/>
    <row r="31413" customFormat="1" ht="11.25"/>
    <row r="31414" customFormat="1" ht="11.25"/>
    <row r="31415" customFormat="1" ht="11.25"/>
    <row r="31416" customFormat="1" ht="11.25"/>
    <row r="31417" customFormat="1" ht="11.25"/>
    <row r="31418" customFormat="1" ht="11.25"/>
    <row r="31419" customFormat="1" ht="11.25"/>
    <row r="31420" customFormat="1" ht="11.25"/>
    <row r="31421" customFormat="1" ht="11.25"/>
    <row r="31422" customFormat="1" ht="11.25"/>
    <row r="31423" customFormat="1" ht="11.25"/>
    <row r="31424" customFormat="1" ht="11.25"/>
    <row r="31425" customFormat="1" ht="11.25"/>
    <row r="31426" customFormat="1" ht="11.25"/>
    <row r="31427" customFormat="1" ht="11.25"/>
    <row r="31428" customFormat="1" ht="11.25"/>
    <row r="31429" customFormat="1" ht="11.25"/>
    <row r="31430" customFormat="1" ht="11.25"/>
    <row r="31431" customFormat="1" ht="11.25"/>
    <row r="31432" customFormat="1" ht="11.25"/>
    <row r="31433" customFormat="1" ht="11.25"/>
    <row r="31434" customFormat="1" ht="11.25"/>
    <row r="31435" customFormat="1" ht="11.25"/>
    <row r="31436" customFormat="1" ht="11.25"/>
    <row r="31437" customFormat="1" ht="11.25"/>
    <row r="31438" customFormat="1" ht="11.25"/>
    <row r="31439" customFormat="1" ht="11.25"/>
    <row r="31440" customFormat="1" ht="11.25"/>
    <row r="31441" customFormat="1" ht="11.25"/>
    <row r="31442" customFormat="1" ht="11.25"/>
    <row r="31443" customFormat="1" ht="11.25"/>
    <row r="31444" customFormat="1" ht="11.25"/>
    <row r="31445" customFormat="1" ht="11.25"/>
    <row r="31446" customFormat="1" ht="11.25"/>
    <row r="31447" customFormat="1" ht="11.25"/>
    <row r="31448" customFormat="1" ht="11.25"/>
    <row r="31449" customFormat="1" ht="11.25"/>
    <row r="31450" customFormat="1" ht="11.25"/>
    <row r="31451" customFormat="1" ht="11.25"/>
    <row r="31452" customFormat="1" ht="11.25"/>
    <row r="31453" customFormat="1" ht="11.25"/>
    <row r="31454" customFormat="1" ht="11.25"/>
    <row r="31455" customFormat="1" ht="11.25"/>
    <row r="31456" customFormat="1" ht="11.25"/>
    <row r="31457" customFormat="1" ht="11.25"/>
    <row r="31458" customFormat="1" ht="11.25"/>
    <row r="31459" customFormat="1" ht="11.25"/>
    <row r="31460" customFormat="1" ht="11.25"/>
    <row r="31461" customFormat="1" ht="11.25"/>
    <row r="31462" customFormat="1" ht="11.25"/>
    <row r="31463" customFormat="1" ht="11.25"/>
    <row r="31464" customFormat="1" ht="11.25"/>
    <row r="31465" customFormat="1" ht="11.25"/>
    <row r="31466" customFormat="1" ht="11.25"/>
    <row r="31467" customFormat="1" ht="11.25"/>
    <row r="31468" customFormat="1" ht="11.25"/>
    <row r="31469" customFormat="1" ht="11.25"/>
    <row r="31470" customFormat="1" ht="11.25"/>
    <row r="31471" customFormat="1" ht="11.25"/>
    <row r="31472" customFormat="1" ht="11.25"/>
    <row r="31473" customFormat="1" ht="11.25"/>
    <row r="31474" customFormat="1" ht="11.25"/>
    <row r="31475" customFormat="1" ht="11.25"/>
    <row r="31476" customFormat="1" ht="11.25"/>
    <row r="31477" customFormat="1" ht="11.25"/>
    <row r="31478" customFormat="1" ht="11.25"/>
    <row r="31479" customFormat="1" ht="11.25"/>
    <row r="31480" customFormat="1" ht="11.25"/>
    <row r="31481" customFormat="1" ht="11.25"/>
    <row r="31482" customFormat="1" ht="11.25"/>
    <row r="31483" customFormat="1" ht="11.25"/>
    <row r="31484" customFormat="1" ht="11.25"/>
    <row r="31485" customFormat="1" ht="11.25"/>
    <row r="31486" customFormat="1" ht="11.25"/>
    <row r="31487" customFormat="1" ht="11.25"/>
    <row r="31488" customFormat="1" ht="11.25"/>
    <row r="31489" customFormat="1" ht="11.25"/>
    <row r="31490" customFormat="1" ht="11.25"/>
    <row r="31491" customFormat="1" ht="11.25"/>
    <row r="31492" customFormat="1" ht="11.25"/>
    <row r="31493" customFormat="1" ht="11.25"/>
    <row r="31494" customFormat="1" ht="11.25"/>
    <row r="31495" customFormat="1" ht="11.25"/>
    <row r="31496" customFormat="1" ht="11.25"/>
    <row r="31497" customFormat="1" ht="11.25"/>
    <row r="31498" customFormat="1" ht="11.25"/>
    <row r="31499" customFormat="1" ht="11.25"/>
    <row r="31500" customFormat="1" ht="11.25"/>
    <row r="31501" customFormat="1" ht="11.25"/>
    <row r="31502" customFormat="1" ht="11.25"/>
    <row r="31503" customFormat="1" ht="11.25"/>
    <row r="31504" customFormat="1" ht="11.25"/>
    <row r="31505" customFormat="1" ht="11.25"/>
    <row r="31506" customFormat="1" ht="11.25"/>
    <row r="31507" customFormat="1" ht="11.25"/>
    <row r="31508" customFormat="1" ht="11.25"/>
    <row r="31509" customFormat="1" ht="11.25"/>
    <row r="31510" customFormat="1" ht="11.25"/>
    <row r="31511" customFormat="1" ht="11.25"/>
    <row r="31512" customFormat="1" ht="11.25"/>
    <row r="31513" customFormat="1" ht="11.25"/>
    <row r="31514" customFormat="1" ht="11.25"/>
    <row r="31515" customFormat="1" ht="11.25"/>
    <row r="31516" customFormat="1" ht="11.25"/>
    <row r="31517" customFormat="1" ht="11.25"/>
    <row r="31518" customFormat="1" ht="11.25"/>
    <row r="31519" customFormat="1" ht="11.25"/>
    <row r="31520" customFormat="1" ht="11.25"/>
    <row r="31521" customFormat="1" ht="11.25"/>
    <row r="31522" customFormat="1" ht="11.25"/>
    <row r="31523" customFormat="1" ht="11.25"/>
    <row r="31524" customFormat="1" ht="11.25"/>
    <row r="31525" customFormat="1" ht="11.25"/>
    <row r="31526" customFormat="1" ht="11.25"/>
    <row r="31527" customFormat="1" ht="11.25"/>
    <row r="31528" customFormat="1" ht="11.25"/>
    <row r="31529" customFormat="1" ht="11.25"/>
    <row r="31530" customFormat="1" ht="11.25"/>
    <row r="31531" customFormat="1" ht="11.25"/>
    <row r="31532" customFormat="1" ht="11.25"/>
    <row r="31533" customFormat="1" ht="11.25"/>
    <row r="31534" customFormat="1" ht="11.25"/>
    <row r="31535" customFormat="1" ht="11.25"/>
    <row r="31536" customFormat="1" ht="11.25"/>
    <row r="31537" customFormat="1" ht="11.25"/>
    <row r="31538" customFormat="1" ht="11.25"/>
    <row r="31539" customFormat="1" ht="11.25"/>
    <row r="31540" customFormat="1" ht="11.25"/>
    <row r="31541" customFormat="1" ht="11.25"/>
    <row r="31542" customFormat="1" ht="11.25"/>
    <row r="31543" customFormat="1" ht="11.25"/>
    <row r="31544" customFormat="1" ht="11.25"/>
    <row r="31545" customFormat="1" ht="11.25"/>
    <row r="31546" customFormat="1" ht="11.25"/>
    <row r="31547" customFormat="1" ht="11.25"/>
    <row r="31548" customFormat="1" ht="11.25"/>
    <row r="31549" customFormat="1" ht="11.25"/>
    <row r="31550" customFormat="1" ht="11.25"/>
    <row r="31551" customFormat="1" ht="11.25"/>
    <row r="31552" customFormat="1" ht="11.25"/>
    <row r="31553" customFormat="1" ht="11.25"/>
    <row r="31554" customFormat="1" ht="11.25"/>
    <row r="31555" customFormat="1" ht="11.25"/>
    <row r="31556" customFormat="1" ht="11.25"/>
    <row r="31557" customFormat="1" ht="11.25"/>
    <row r="31558" customFormat="1" ht="11.25"/>
    <row r="31559" customFormat="1" ht="11.25"/>
    <row r="31560" customFormat="1" ht="11.25"/>
    <row r="31561" customFormat="1" ht="11.25"/>
    <row r="31562" customFormat="1" ht="11.25"/>
    <row r="31563" customFormat="1" ht="11.25"/>
    <row r="31564" customFormat="1" ht="11.25"/>
    <row r="31565" customFormat="1" ht="11.25"/>
    <row r="31566" customFormat="1" ht="11.25"/>
    <row r="31567" customFormat="1" ht="11.25"/>
    <row r="31568" customFormat="1" ht="11.25"/>
    <row r="31569" customFormat="1" ht="11.25"/>
    <row r="31570" customFormat="1" ht="11.25"/>
    <row r="31571" customFormat="1" ht="11.25"/>
    <row r="31572" customFormat="1" ht="11.25"/>
    <row r="31573" customFormat="1" ht="11.25"/>
    <row r="31574" customFormat="1" ht="11.25"/>
    <row r="31575" customFormat="1" ht="11.25"/>
    <row r="31576" customFormat="1" ht="11.25"/>
    <row r="31577" customFormat="1" ht="11.25"/>
    <row r="31578" customFormat="1" ht="11.25"/>
    <row r="31579" customFormat="1" ht="11.25"/>
    <row r="31580" customFormat="1" ht="11.25"/>
    <row r="31581" customFormat="1" ht="11.25"/>
    <row r="31582" customFormat="1" ht="11.25"/>
    <row r="31583" customFormat="1" ht="11.25"/>
    <row r="31584" customFormat="1" ht="11.25"/>
    <row r="31585" customFormat="1" ht="11.25"/>
    <row r="31586" customFormat="1" ht="11.25"/>
    <row r="31587" customFormat="1" ht="11.25"/>
    <row r="31588" customFormat="1" ht="11.25"/>
    <row r="31589" customFormat="1" ht="11.25"/>
    <row r="31590" customFormat="1" ht="11.25"/>
    <row r="31591" customFormat="1" ht="11.25"/>
    <row r="31592" customFormat="1" ht="11.25"/>
    <row r="31593" customFormat="1" ht="11.25"/>
    <row r="31594" customFormat="1" ht="11.25"/>
    <row r="31595" customFormat="1" ht="11.25"/>
    <row r="31596" customFormat="1" ht="11.25"/>
    <row r="31597" customFormat="1" ht="11.25"/>
    <row r="31598" customFormat="1" ht="11.25"/>
    <row r="31599" customFormat="1" ht="11.25"/>
    <row r="31600" customFormat="1" ht="11.25"/>
    <row r="31601" customFormat="1" ht="11.25"/>
    <row r="31602" customFormat="1" ht="11.25"/>
    <row r="31603" customFormat="1" ht="11.25"/>
    <row r="31604" customFormat="1" ht="11.25"/>
    <row r="31605" customFormat="1" ht="11.25"/>
    <row r="31606" customFormat="1" ht="11.25"/>
    <row r="31607" customFormat="1" ht="11.25"/>
    <row r="31608" customFormat="1" ht="11.25"/>
    <row r="31609" customFormat="1" ht="11.25"/>
    <row r="31610" customFormat="1" ht="11.25"/>
    <row r="31611" customFormat="1" ht="11.25"/>
    <row r="31612" customFormat="1" ht="11.25"/>
    <row r="31613" customFormat="1" ht="11.25"/>
    <row r="31614" customFormat="1" ht="11.25"/>
    <row r="31615" customFormat="1" ht="11.25"/>
    <row r="31616" customFormat="1" ht="11.25"/>
    <row r="31617" customFormat="1" ht="11.25"/>
    <row r="31618" customFormat="1" ht="11.25"/>
    <row r="31619" customFormat="1" ht="11.25"/>
    <row r="31620" customFormat="1" ht="11.25"/>
    <row r="31621" customFormat="1" ht="11.25"/>
    <row r="31622" customFormat="1" ht="11.25"/>
    <row r="31623" customFormat="1" ht="11.25"/>
    <row r="31624" customFormat="1" ht="11.25"/>
    <row r="31625" customFormat="1" ht="11.25"/>
    <row r="31626" customFormat="1" ht="11.25"/>
    <row r="31627" customFormat="1" ht="11.25"/>
    <row r="31628" customFormat="1" ht="11.25"/>
    <row r="31629" customFormat="1" ht="11.25"/>
    <row r="31630" customFormat="1" ht="11.25"/>
    <row r="31631" customFormat="1" ht="11.25"/>
    <row r="31632" customFormat="1" ht="11.25"/>
    <row r="31633" customFormat="1" ht="11.25"/>
    <row r="31634" customFormat="1" ht="11.25"/>
    <row r="31635" customFormat="1" ht="11.25"/>
    <row r="31636" customFormat="1" ht="11.25"/>
    <row r="31637" customFormat="1" ht="11.25"/>
    <row r="31638" customFormat="1" ht="11.25"/>
    <row r="31639" customFormat="1" ht="11.25"/>
    <row r="31640" customFormat="1" ht="11.25"/>
    <row r="31641" customFormat="1" ht="11.25"/>
    <row r="31642" customFormat="1" ht="11.25"/>
    <row r="31643" customFormat="1" ht="11.25"/>
    <row r="31644" customFormat="1" ht="11.25"/>
    <row r="31645" customFormat="1" ht="11.25"/>
    <row r="31646" customFormat="1" ht="11.25"/>
    <row r="31647" customFormat="1" ht="11.25"/>
    <row r="31648" customFormat="1" ht="11.25"/>
    <row r="31649" customFormat="1" ht="11.25"/>
    <row r="31650" customFormat="1" ht="11.25"/>
    <row r="31651" customFormat="1" ht="11.25"/>
    <row r="31652" customFormat="1" ht="11.25"/>
    <row r="31653" customFormat="1" ht="11.25"/>
    <row r="31654" customFormat="1" ht="11.25"/>
    <row r="31655" customFormat="1" ht="11.25"/>
    <row r="31656" customFormat="1" ht="11.25"/>
    <row r="31657" customFormat="1" ht="11.25"/>
    <row r="31658" customFormat="1" ht="11.25"/>
    <row r="31659" customFormat="1" ht="11.25"/>
    <row r="31660" customFormat="1" ht="11.25"/>
    <row r="31661" customFormat="1" ht="11.25"/>
    <row r="31662" customFormat="1" ht="11.25"/>
    <row r="31663" customFormat="1" ht="11.25"/>
    <row r="31664" customFormat="1" ht="11.25"/>
    <row r="31665" customFormat="1" ht="11.25"/>
    <row r="31666" customFormat="1" ht="11.25"/>
    <row r="31667" customFormat="1" ht="11.25"/>
    <row r="31668" customFormat="1" ht="11.25"/>
    <row r="31669" customFormat="1" ht="11.25"/>
    <row r="31670" customFormat="1" ht="11.25"/>
    <row r="31671" customFormat="1" ht="11.25"/>
    <row r="31672" customFormat="1" ht="11.25"/>
    <row r="31673" customFormat="1" ht="11.25"/>
    <row r="31674" customFormat="1" ht="11.25"/>
    <row r="31675" customFormat="1" ht="11.25"/>
    <row r="31676" customFormat="1" ht="11.25"/>
    <row r="31677" customFormat="1" ht="11.25"/>
    <row r="31678" customFormat="1" ht="11.25"/>
    <row r="31679" customFormat="1" ht="11.25"/>
    <row r="31680" customFormat="1" ht="11.25"/>
    <row r="31681" customFormat="1" ht="11.25"/>
    <row r="31682" customFormat="1" ht="11.25"/>
    <row r="31683" customFormat="1" ht="11.25"/>
    <row r="31684" customFormat="1" ht="11.25"/>
    <row r="31685" customFormat="1" ht="11.25"/>
    <row r="31686" customFormat="1" ht="11.25"/>
    <row r="31687" customFormat="1" ht="11.25"/>
    <row r="31688" customFormat="1" ht="11.25"/>
    <row r="31689" customFormat="1" ht="11.25"/>
    <row r="31690" customFormat="1" ht="11.25"/>
    <row r="31691" customFormat="1" ht="11.25"/>
    <row r="31692" customFormat="1" ht="11.25"/>
    <row r="31693" customFormat="1" ht="11.25"/>
    <row r="31694" customFormat="1" ht="11.25"/>
    <row r="31695" customFormat="1" ht="11.25"/>
    <row r="31696" customFormat="1" ht="11.25"/>
    <row r="31697" customFormat="1" ht="11.25"/>
    <row r="31698" customFormat="1" ht="11.25"/>
    <row r="31699" customFormat="1" ht="11.25"/>
    <row r="31700" customFormat="1" ht="11.25"/>
    <row r="31701" customFormat="1" ht="11.25"/>
    <row r="31702" customFormat="1" ht="11.25"/>
    <row r="31703" customFormat="1" ht="11.25"/>
    <row r="31704" customFormat="1" ht="11.25"/>
    <row r="31705" customFormat="1" ht="11.25"/>
    <row r="31706" customFormat="1" ht="11.25"/>
    <row r="31707" customFormat="1" ht="11.25"/>
    <row r="31708" customFormat="1" ht="11.25"/>
    <row r="31709" customFormat="1" ht="11.25"/>
    <row r="31710" customFormat="1" ht="11.25"/>
    <row r="31711" customFormat="1" ht="11.25"/>
    <row r="31712" customFormat="1" ht="11.25"/>
    <row r="31713" customFormat="1" ht="11.25"/>
    <row r="31714" customFormat="1" ht="11.25"/>
    <row r="31715" customFormat="1" ht="11.25"/>
    <row r="31716" customFormat="1" ht="11.25"/>
    <row r="31717" customFormat="1" ht="11.25"/>
    <row r="31718" customFormat="1" ht="11.25"/>
    <row r="31719" customFormat="1" ht="11.25"/>
    <row r="31720" customFormat="1" ht="11.25"/>
    <row r="31721" customFormat="1" ht="11.25"/>
    <row r="31722" customFormat="1" ht="11.25"/>
    <row r="31723" customFormat="1" ht="11.25"/>
    <row r="31724" customFormat="1" ht="11.25"/>
    <row r="31725" customFormat="1" ht="11.25"/>
    <row r="31726" customFormat="1" ht="11.25"/>
    <row r="31727" customFormat="1" ht="11.25"/>
    <row r="31728" customFormat="1" ht="11.25"/>
    <row r="31729" customFormat="1" ht="11.25"/>
    <row r="31730" customFormat="1" ht="11.25"/>
    <row r="31731" customFormat="1" ht="11.25"/>
    <row r="31732" customFormat="1" ht="11.25"/>
    <row r="31733" customFormat="1" ht="11.25"/>
    <row r="31734" customFormat="1" ht="11.25"/>
    <row r="31735" customFormat="1" ht="11.25"/>
    <row r="31736" customFormat="1" ht="11.25"/>
    <row r="31737" customFormat="1" ht="11.25"/>
    <row r="31738" customFormat="1" ht="11.25"/>
    <row r="31739" customFormat="1" ht="11.25"/>
    <row r="31740" customFormat="1" ht="11.25"/>
    <row r="31741" customFormat="1" ht="11.25"/>
    <row r="31742" customFormat="1" ht="11.25"/>
    <row r="31743" customFormat="1" ht="11.25"/>
    <row r="31744" customFormat="1" ht="11.25"/>
    <row r="31745" customFormat="1" ht="11.25"/>
    <row r="31746" customFormat="1" ht="11.25"/>
    <row r="31747" customFormat="1" ht="11.25"/>
    <row r="31748" customFormat="1" ht="11.25"/>
    <row r="31749" customFormat="1" ht="11.25"/>
    <row r="31750" customFormat="1" ht="11.25"/>
    <row r="31751" customFormat="1" ht="11.25"/>
    <row r="31752" customFormat="1" ht="11.25"/>
    <row r="31753" customFormat="1" ht="11.25"/>
    <row r="31754" customFormat="1" ht="11.25"/>
    <row r="31755" customFormat="1" ht="11.25"/>
    <row r="31756" customFormat="1" ht="11.25"/>
    <row r="31757" customFormat="1" ht="11.25"/>
    <row r="31758" customFormat="1" ht="11.25"/>
    <row r="31759" customFormat="1" ht="11.25"/>
    <row r="31760" customFormat="1" ht="11.25"/>
    <row r="31761" customFormat="1" ht="11.25"/>
    <row r="31762" customFormat="1" ht="11.25"/>
    <row r="31763" customFormat="1" ht="11.25"/>
    <row r="31764" customFormat="1" ht="11.25"/>
    <row r="31765" customFormat="1" ht="11.25"/>
    <row r="31766" customFormat="1" ht="11.25"/>
    <row r="31767" customFormat="1" ht="11.25"/>
    <row r="31768" customFormat="1" ht="11.25"/>
    <row r="31769" customFormat="1" ht="11.25"/>
    <row r="31770" customFormat="1" ht="11.25"/>
    <row r="31771" customFormat="1" ht="11.25"/>
    <row r="31772" customFormat="1" ht="11.25"/>
    <row r="31773" customFormat="1" ht="11.25"/>
    <row r="31774" customFormat="1" ht="11.25"/>
    <row r="31775" customFormat="1" ht="11.25"/>
    <row r="31776" customFormat="1" ht="11.25"/>
    <row r="31777" customFormat="1" ht="11.25"/>
    <row r="31778" customFormat="1" ht="11.25"/>
    <row r="31779" customFormat="1" ht="11.25"/>
    <row r="31780" customFormat="1" ht="11.25"/>
    <row r="31781" customFormat="1" ht="11.25"/>
    <row r="31782" customFormat="1" ht="11.25"/>
    <row r="31783" customFormat="1" ht="11.25"/>
    <row r="31784" customFormat="1" ht="11.25"/>
    <row r="31785" customFormat="1" ht="11.25"/>
    <row r="31786" customFormat="1" ht="11.25"/>
    <row r="31787" customFormat="1" ht="11.25"/>
    <row r="31788" customFormat="1" ht="11.25"/>
    <row r="31789" customFormat="1" ht="11.25"/>
    <row r="31790" customFormat="1" ht="11.25"/>
    <row r="31791" customFormat="1" ht="11.25"/>
    <row r="31792" customFormat="1" ht="11.25"/>
    <row r="31793" customFormat="1" ht="11.25"/>
    <row r="31794" customFormat="1" ht="11.25"/>
    <row r="31795" customFormat="1" ht="11.25"/>
    <row r="31796" customFormat="1" ht="11.25"/>
    <row r="31797" customFormat="1" ht="11.25"/>
    <row r="31798" customFormat="1" ht="11.25"/>
    <row r="31799" customFormat="1" ht="11.25"/>
    <row r="31800" customFormat="1" ht="11.25"/>
    <row r="31801" customFormat="1" ht="11.25"/>
    <row r="31802" customFormat="1" ht="11.25"/>
    <row r="31803" customFormat="1" ht="11.25"/>
    <row r="31804" customFormat="1" ht="11.25"/>
    <row r="31805" customFormat="1" ht="11.25"/>
    <row r="31806" customFormat="1" ht="11.25"/>
    <row r="31807" customFormat="1" ht="11.25"/>
    <row r="31808" customFormat="1" ht="11.25"/>
    <row r="31809" customFormat="1" ht="11.25"/>
    <row r="31810" customFormat="1" ht="11.25"/>
    <row r="31811" customFormat="1" ht="11.25"/>
    <row r="31812" customFormat="1" ht="11.25"/>
    <row r="31813" customFormat="1" ht="11.25"/>
    <row r="31814" customFormat="1" ht="11.25"/>
    <row r="31815" customFormat="1" ht="11.25"/>
    <row r="31816" customFormat="1" ht="11.25"/>
    <row r="31817" customFormat="1" ht="11.25"/>
    <row r="31818" customFormat="1" ht="11.25"/>
    <row r="31819" customFormat="1" ht="11.25"/>
    <row r="31820" customFormat="1" ht="11.25"/>
    <row r="31821" customFormat="1" ht="11.25"/>
    <row r="31822" customFormat="1" ht="11.25"/>
    <row r="31823" customFormat="1" ht="11.25"/>
    <row r="31824" customFormat="1" ht="11.25"/>
    <row r="31825" customFormat="1" ht="11.25"/>
    <row r="31826" customFormat="1" ht="11.25"/>
    <row r="31827" customFormat="1" ht="11.25"/>
    <row r="31828" customFormat="1" ht="11.25"/>
    <row r="31829" customFormat="1" ht="11.25"/>
    <row r="31830" customFormat="1" ht="11.25"/>
    <row r="31831" customFormat="1" ht="11.25"/>
    <row r="31832" customFormat="1" ht="11.25"/>
    <row r="31833" customFormat="1" ht="11.25"/>
    <row r="31834" customFormat="1" ht="11.25"/>
    <row r="31835" customFormat="1" ht="11.25"/>
    <row r="31836" customFormat="1" ht="11.25"/>
    <row r="31837" customFormat="1" ht="11.25"/>
    <row r="31838" customFormat="1" ht="11.25"/>
    <row r="31839" customFormat="1" ht="11.25"/>
    <row r="31840" customFormat="1" ht="11.25"/>
    <row r="31841" customFormat="1" ht="11.25"/>
    <row r="31842" customFormat="1" ht="11.25"/>
    <row r="31843" customFormat="1" ht="11.25"/>
    <row r="31844" customFormat="1" ht="11.25"/>
    <row r="31845" customFormat="1" ht="11.25"/>
    <row r="31846" customFormat="1" ht="11.25"/>
    <row r="31847" customFormat="1" ht="11.25"/>
    <row r="31848" customFormat="1" ht="11.25"/>
    <row r="31849" customFormat="1" ht="11.25"/>
    <row r="31850" customFormat="1" ht="11.25"/>
    <row r="31851" customFormat="1" ht="11.25"/>
    <row r="31852" customFormat="1" ht="11.25"/>
    <row r="31853" customFormat="1" ht="11.25"/>
    <row r="31854" customFormat="1" ht="11.25"/>
    <row r="31855" customFormat="1" ht="11.25"/>
    <row r="31856" customFormat="1" ht="11.25"/>
    <row r="31857" customFormat="1" ht="11.25"/>
    <row r="31858" customFormat="1" ht="11.25"/>
    <row r="31859" customFormat="1" ht="11.25"/>
    <row r="31860" customFormat="1" ht="11.25"/>
    <row r="31861" customFormat="1" ht="11.25"/>
    <row r="31862" customFormat="1" ht="11.25"/>
    <row r="31863" customFormat="1" ht="11.25"/>
    <row r="31864" customFormat="1" ht="11.25"/>
    <row r="31865" customFormat="1" ht="11.25"/>
    <row r="31866" customFormat="1" ht="11.25"/>
    <row r="31867" customFormat="1" ht="11.25"/>
    <row r="31868" customFormat="1" ht="11.25"/>
    <row r="31869" customFormat="1" ht="11.25"/>
    <row r="31870" customFormat="1" ht="11.25"/>
    <row r="31871" customFormat="1" ht="11.25"/>
    <row r="31872" customFormat="1" ht="11.25"/>
    <row r="31873" customFormat="1" ht="11.25"/>
    <row r="31874" customFormat="1" ht="11.25"/>
    <row r="31875" customFormat="1" ht="11.25"/>
    <row r="31876" customFormat="1" ht="11.25"/>
    <row r="31877" customFormat="1" ht="11.25"/>
    <row r="31878" customFormat="1" ht="11.25"/>
    <row r="31879" customFormat="1" ht="11.25"/>
    <row r="31880" customFormat="1" ht="11.25"/>
    <row r="31881" customFormat="1" ht="11.25"/>
    <row r="31882" customFormat="1" ht="11.25"/>
    <row r="31883" customFormat="1" ht="11.25"/>
    <row r="31884" customFormat="1" ht="11.25"/>
    <row r="31885" customFormat="1" ht="11.25"/>
    <row r="31886" customFormat="1" ht="11.25"/>
    <row r="31887" customFormat="1" ht="11.25"/>
    <row r="31888" customFormat="1" ht="11.25"/>
    <row r="31889" customFormat="1" ht="11.25"/>
    <row r="31890" customFormat="1" ht="11.25"/>
    <row r="31891" customFormat="1" ht="11.25"/>
    <row r="31892" customFormat="1" ht="11.25"/>
    <row r="31893" customFormat="1" ht="11.25"/>
    <row r="31894" customFormat="1" ht="11.25"/>
    <row r="31895" customFormat="1" ht="11.25"/>
    <row r="31896" customFormat="1" ht="11.25"/>
    <row r="31897" customFormat="1" ht="11.25"/>
    <row r="31898" customFormat="1" ht="11.25"/>
    <row r="31899" customFormat="1" ht="11.25"/>
    <row r="31900" customFormat="1" ht="11.25"/>
    <row r="31901" customFormat="1" ht="11.25"/>
    <row r="31902" customFormat="1" ht="11.25"/>
    <row r="31903" customFormat="1" ht="11.25"/>
    <row r="31904" customFormat="1" ht="11.25"/>
    <row r="31905" customFormat="1" ht="11.25"/>
    <row r="31906" customFormat="1" ht="11.25"/>
    <row r="31907" customFormat="1" ht="11.25"/>
    <row r="31908" customFormat="1" ht="11.25"/>
    <row r="31909" customFormat="1" ht="11.25"/>
    <row r="31910" customFormat="1" ht="11.25"/>
    <row r="31911" customFormat="1" ht="11.25"/>
    <row r="31912" customFormat="1" ht="11.25"/>
    <row r="31913" customFormat="1" ht="11.25"/>
    <row r="31914" customFormat="1" ht="11.25"/>
    <row r="31915" customFormat="1" ht="11.25"/>
    <row r="31916" customFormat="1" ht="11.25"/>
    <row r="31917" customFormat="1" ht="11.25"/>
    <row r="31918" customFormat="1" ht="11.25"/>
    <row r="31919" customFormat="1" ht="11.25"/>
    <row r="31920" customFormat="1" ht="11.25"/>
    <row r="31921" customFormat="1" ht="11.25"/>
    <row r="31922" customFormat="1" ht="11.25"/>
    <row r="31923" customFormat="1" ht="11.25"/>
    <row r="31924" customFormat="1" ht="11.25"/>
    <row r="31925" customFormat="1" ht="11.25"/>
    <row r="31926" customFormat="1" ht="11.25"/>
    <row r="31927" customFormat="1" ht="11.25"/>
    <row r="31928" customFormat="1" ht="11.25"/>
    <row r="31929" customFormat="1" ht="11.25"/>
    <row r="31930" customFormat="1" ht="11.25"/>
    <row r="31931" customFormat="1" ht="11.25"/>
    <row r="31932" customFormat="1" ht="11.25"/>
    <row r="31933" customFormat="1" ht="11.25"/>
    <row r="31934" customFormat="1" ht="11.25"/>
    <row r="31935" customFormat="1" ht="11.25"/>
    <row r="31936" customFormat="1" ht="11.25"/>
    <row r="31937" customFormat="1" ht="11.25"/>
    <row r="31938" customFormat="1" ht="11.25"/>
    <row r="31939" customFormat="1" ht="11.25"/>
    <row r="31940" customFormat="1" ht="11.25"/>
    <row r="31941" customFormat="1" ht="11.25"/>
    <row r="31942" customFormat="1" ht="11.25"/>
    <row r="31943" customFormat="1" ht="11.25"/>
    <row r="31944" customFormat="1" ht="11.25"/>
    <row r="31945" customFormat="1" ht="11.25"/>
    <row r="31946" customFormat="1" ht="11.25"/>
    <row r="31947" customFormat="1" ht="11.25"/>
    <row r="31948" customFormat="1" ht="11.25"/>
    <row r="31949" customFormat="1" ht="11.25"/>
    <row r="31950" customFormat="1" ht="11.25"/>
    <row r="31951" customFormat="1" ht="11.25"/>
    <row r="31952" customFormat="1" ht="11.25"/>
    <row r="31953" customFormat="1" ht="11.25"/>
    <row r="31954" customFormat="1" ht="11.25"/>
    <row r="31955" customFormat="1" ht="11.25"/>
    <row r="31956" customFormat="1" ht="11.25"/>
    <row r="31957" customFormat="1" ht="11.25"/>
    <row r="31958" customFormat="1" ht="11.25"/>
    <row r="31959" customFormat="1" ht="11.25"/>
    <row r="31960" customFormat="1" ht="11.25"/>
    <row r="31961" customFormat="1" ht="11.25"/>
    <row r="31962" customFormat="1" ht="11.25"/>
    <row r="31963" customFormat="1" ht="11.25"/>
    <row r="31964" customFormat="1" ht="11.25"/>
    <row r="31965" customFormat="1" ht="11.25"/>
    <row r="31966" customFormat="1" ht="11.25"/>
    <row r="31967" customFormat="1" ht="11.25"/>
    <row r="31968" customFormat="1" ht="11.25"/>
    <row r="31969" customFormat="1" ht="11.25"/>
    <row r="31970" customFormat="1" ht="11.25"/>
    <row r="31971" customFormat="1" ht="11.25"/>
    <row r="31972" customFormat="1" ht="11.25"/>
    <row r="31973" customFormat="1" ht="11.25"/>
    <row r="31974" customFormat="1" ht="11.25"/>
    <row r="31975" customFormat="1" ht="11.25"/>
    <row r="31976" customFormat="1" ht="11.25"/>
    <row r="31977" customFormat="1" ht="11.25"/>
    <row r="31978" customFormat="1" ht="11.25"/>
    <row r="31979" customFormat="1" ht="11.25"/>
    <row r="31980" customFormat="1" ht="11.25"/>
    <row r="31981" customFormat="1" ht="11.25"/>
    <row r="31982" customFormat="1" ht="11.25"/>
    <row r="31983" customFormat="1" ht="11.25"/>
    <row r="31984" customFormat="1" ht="11.25"/>
    <row r="31985" customFormat="1" ht="11.25"/>
    <row r="31986" customFormat="1" ht="11.25"/>
    <row r="31987" customFormat="1" ht="11.25"/>
    <row r="31988" customFormat="1" ht="11.25"/>
    <row r="31989" customFormat="1" ht="11.25"/>
    <row r="31990" customFormat="1" ht="11.25"/>
    <row r="31991" customFormat="1" ht="11.25"/>
    <row r="31992" customFormat="1" ht="11.25"/>
    <row r="31993" customFormat="1" ht="11.25"/>
    <row r="31994" customFormat="1" ht="11.25"/>
    <row r="31995" customFormat="1" ht="11.25"/>
    <row r="31996" customFormat="1" ht="11.25"/>
    <row r="31997" customFormat="1" ht="11.25"/>
    <row r="31998" customFormat="1" ht="11.25"/>
    <row r="31999" customFormat="1" ht="11.25"/>
    <row r="32000" customFormat="1" ht="11.25"/>
    <row r="32001" customFormat="1" ht="11.25"/>
    <row r="32002" customFormat="1" ht="11.25"/>
    <row r="32003" customFormat="1" ht="11.25"/>
    <row r="32004" customFormat="1" ht="11.25"/>
    <row r="32005" customFormat="1" ht="11.25"/>
    <row r="32006" customFormat="1" ht="11.25"/>
    <row r="32007" customFormat="1" ht="11.25"/>
    <row r="32008" customFormat="1" ht="11.25"/>
    <row r="32009" customFormat="1" ht="11.25"/>
    <row r="32010" customFormat="1" ht="11.25"/>
    <row r="32011" customFormat="1" ht="11.25"/>
    <row r="32012" customFormat="1" ht="11.25"/>
    <row r="32013" customFormat="1" ht="11.25"/>
    <row r="32014" customFormat="1" ht="11.25"/>
    <row r="32015" customFormat="1" ht="11.25"/>
    <row r="32016" customFormat="1" ht="11.25"/>
    <row r="32017" customFormat="1" ht="11.25"/>
    <row r="32018" customFormat="1" ht="11.25"/>
    <row r="32019" customFormat="1" ht="11.25"/>
    <row r="32020" customFormat="1" ht="11.25"/>
    <row r="32021" customFormat="1" ht="11.25"/>
    <row r="32022" customFormat="1" ht="11.25"/>
    <row r="32023" customFormat="1" ht="11.25"/>
    <row r="32024" customFormat="1" ht="11.25"/>
    <row r="32025" customFormat="1" ht="11.25"/>
    <row r="32026" customFormat="1" ht="11.25"/>
    <row r="32027" customFormat="1" ht="11.25"/>
    <row r="32028" customFormat="1" ht="11.25"/>
    <row r="32029" customFormat="1" ht="11.25"/>
    <row r="32030" customFormat="1" ht="11.25"/>
    <row r="32031" customFormat="1" ht="11.25"/>
    <row r="32032" customFormat="1" ht="11.25"/>
    <row r="32033" customFormat="1" ht="11.25"/>
    <row r="32034" customFormat="1" ht="11.25"/>
    <row r="32035" customFormat="1" ht="11.25"/>
    <row r="32036" customFormat="1" ht="11.25"/>
    <row r="32037" customFormat="1" ht="11.25"/>
    <row r="32038" customFormat="1" ht="11.25"/>
    <row r="32039" customFormat="1" ht="11.25"/>
    <row r="32040" customFormat="1" ht="11.25"/>
    <row r="32041" customFormat="1" ht="11.25"/>
    <row r="32042" customFormat="1" ht="11.25"/>
    <row r="32043" customFormat="1" ht="11.25"/>
    <row r="32044" customFormat="1" ht="11.25"/>
    <row r="32045" customFormat="1" ht="11.25"/>
    <row r="32046" customFormat="1" ht="11.25"/>
    <row r="32047" customFormat="1" ht="11.25"/>
    <row r="32048" customFormat="1" ht="11.25"/>
    <row r="32049" customFormat="1" ht="11.25"/>
    <row r="32050" customFormat="1" ht="11.25"/>
    <row r="32051" customFormat="1" ht="11.25"/>
    <row r="32052" customFormat="1" ht="11.25"/>
    <row r="32053" customFormat="1" ht="11.25"/>
    <row r="32054" customFormat="1" ht="11.25"/>
    <row r="32055" customFormat="1" ht="11.25"/>
    <row r="32056" customFormat="1" ht="11.25"/>
    <row r="32057" customFormat="1" ht="11.25"/>
    <row r="32058" customFormat="1" ht="11.25"/>
    <row r="32059" customFormat="1" ht="11.25"/>
    <row r="32060" customFormat="1" ht="11.25"/>
    <row r="32061" customFormat="1" ht="11.25"/>
    <row r="32062" customFormat="1" ht="11.25"/>
    <row r="32063" customFormat="1" ht="11.25"/>
    <row r="32064" customFormat="1" ht="11.25"/>
    <row r="32065" customFormat="1" ht="11.25"/>
    <row r="32066" customFormat="1" ht="11.25"/>
    <row r="32067" customFormat="1" ht="11.25"/>
    <row r="32068" customFormat="1" ht="11.25"/>
    <row r="32069" customFormat="1" ht="11.25"/>
    <row r="32070" customFormat="1" ht="11.25"/>
    <row r="32071" customFormat="1" ht="11.25"/>
    <row r="32072" customFormat="1" ht="11.25"/>
    <row r="32073" customFormat="1" ht="11.25"/>
    <row r="32074" customFormat="1" ht="11.25"/>
    <row r="32075" customFormat="1" ht="11.25"/>
    <row r="32076" customFormat="1" ht="11.25"/>
    <row r="32077" customFormat="1" ht="11.25"/>
    <row r="32078" customFormat="1" ht="11.25"/>
    <row r="32079" customFormat="1" ht="11.25"/>
    <row r="32080" customFormat="1" ht="11.25"/>
    <row r="32081" customFormat="1" ht="11.25"/>
    <row r="32082" customFormat="1" ht="11.25"/>
    <row r="32083" customFormat="1" ht="11.25"/>
    <row r="32084" customFormat="1" ht="11.25"/>
    <row r="32085" customFormat="1" ht="11.25"/>
    <row r="32086" customFormat="1" ht="11.25"/>
    <row r="32087" customFormat="1" ht="11.25"/>
    <row r="32088" customFormat="1" ht="11.25"/>
    <row r="32089" customFormat="1" ht="11.25"/>
    <row r="32090" customFormat="1" ht="11.25"/>
    <row r="32091" customFormat="1" ht="11.25"/>
    <row r="32092" customFormat="1" ht="11.25"/>
    <row r="32093" customFormat="1" ht="11.25"/>
    <row r="32094" customFormat="1" ht="11.25"/>
    <row r="32095" customFormat="1" ht="11.25"/>
    <row r="32096" customFormat="1" ht="11.25"/>
    <row r="32097" customFormat="1" ht="11.25"/>
    <row r="32098" customFormat="1" ht="11.25"/>
    <row r="32099" customFormat="1" ht="11.25"/>
    <row r="32100" customFormat="1" ht="11.25"/>
    <row r="32101" customFormat="1" ht="11.25"/>
    <row r="32102" customFormat="1" ht="11.25"/>
    <row r="32103" customFormat="1" ht="11.25"/>
    <row r="32104" customFormat="1" ht="11.25"/>
    <row r="32105" customFormat="1" ht="11.25"/>
    <row r="32106" customFormat="1" ht="11.25"/>
    <row r="32107" customFormat="1" ht="11.25"/>
    <row r="32108" customFormat="1" ht="11.25"/>
    <row r="32109" customFormat="1" ht="11.25"/>
    <row r="32110" customFormat="1" ht="11.25"/>
    <row r="32111" customFormat="1" ht="11.25"/>
    <row r="32112" customFormat="1" ht="11.25"/>
    <row r="32113" customFormat="1" ht="11.25"/>
    <row r="32114" customFormat="1" ht="11.25"/>
    <row r="32115" customFormat="1" ht="11.25"/>
    <row r="32116" customFormat="1" ht="11.25"/>
    <row r="32117" customFormat="1" ht="11.25"/>
    <row r="32118" customFormat="1" ht="11.25"/>
    <row r="32119" customFormat="1" ht="11.25"/>
    <row r="32120" customFormat="1" ht="11.25"/>
    <row r="32121" customFormat="1" ht="11.25"/>
    <row r="32122" customFormat="1" ht="11.25"/>
    <row r="32123" customFormat="1" ht="11.25"/>
    <row r="32124" customFormat="1" ht="11.25"/>
    <row r="32125" customFormat="1" ht="11.25"/>
    <row r="32126" customFormat="1" ht="11.25"/>
    <row r="32127" customFormat="1" ht="11.25"/>
    <row r="32128" customFormat="1" ht="11.25"/>
    <row r="32129" customFormat="1" ht="11.25"/>
    <row r="32130" customFormat="1" ht="11.25"/>
    <row r="32131" customFormat="1" ht="11.25"/>
    <row r="32132" customFormat="1" ht="11.25"/>
    <row r="32133" customFormat="1" ht="11.25"/>
    <row r="32134" customFormat="1" ht="11.25"/>
    <row r="32135" customFormat="1" ht="11.25"/>
    <row r="32136" customFormat="1" ht="11.25"/>
    <row r="32137" customFormat="1" ht="11.25"/>
    <row r="32138" customFormat="1" ht="11.25"/>
    <row r="32139" customFormat="1" ht="11.25"/>
    <row r="32140" customFormat="1" ht="11.25"/>
    <row r="32141" customFormat="1" ht="11.25"/>
    <row r="32142" customFormat="1" ht="11.25"/>
    <row r="32143" customFormat="1" ht="11.25"/>
    <row r="32144" customFormat="1" ht="11.25"/>
    <row r="32145" customFormat="1" ht="11.25"/>
    <row r="32146" customFormat="1" ht="11.25"/>
    <row r="32147" customFormat="1" ht="11.25"/>
    <row r="32148" customFormat="1" ht="11.25"/>
    <row r="32149" customFormat="1" ht="11.25"/>
    <row r="32150" customFormat="1" ht="11.25"/>
    <row r="32151" customFormat="1" ht="11.25"/>
    <row r="32152" customFormat="1" ht="11.25"/>
    <row r="32153" customFormat="1" ht="11.25"/>
    <row r="32154" customFormat="1" ht="11.25"/>
    <row r="32155" customFormat="1" ht="11.25"/>
    <row r="32156" customFormat="1" ht="11.25"/>
    <row r="32157" customFormat="1" ht="11.25"/>
    <row r="32158" customFormat="1" ht="11.25"/>
    <row r="32159" customFormat="1" ht="11.25"/>
    <row r="32160" customFormat="1" ht="11.25"/>
    <row r="32161" customFormat="1" ht="11.25"/>
    <row r="32162" customFormat="1" ht="11.25"/>
    <row r="32163" customFormat="1" ht="11.25"/>
    <row r="32164" customFormat="1" ht="11.25"/>
    <row r="32165" customFormat="1" ht="11.25"/>
    <row r="32166" customFormat="1" ht="11.25"/>
    <row r="32167" customFormat="1" ht="11.25"/>
    <row r="32168" customFormat="1" ht="11.25"/>
    <row r="32169" customFormat="1" ht="11.25"/>
    <row r="32170" customFormat="1" ht="11.25"/>
    <row r="32171" customFormat="1" ht="11.25"/>
    <row r="32172" customFormat="1" ht="11.25"/>
    <row r="32173" customFormat="1" ht="11.25"/>
    <row r="32174" customFormat="1" ht="11.25"/>
    <row r="32175" customFormat="1" ht="11.25"/>
    <row r="32176" customFormat="1" ht="11.25"/>
    <row r="32177" customFormat="1" ht="11.25"/>
    <row r="32178" customFormat="1" ht="11.25"/>
    <row r="32179" customFormat="1" ht="11.25"/>
    <row r="32180" customFormat="1" ht="11.25"/>
    <row r="32181" customFormat="1" ht="11.25"/>
    <row r="32182" customFormat="1" ht="11.25"/>
    <row r="32183" customFormat="1" ht="11.25"/>
    <row r="32184" customFormat="1" ht="11.25"/>
    <row r="32185" customFormat="1" ht="11.25"/>
    <row r="32186" customFormat="1" ht="11.25"/>
    <row r="32187" customFormat="1" ht="11.25"/>
    <row r="32188" customFormat="1" ht="11.25"/>
    <row r="32189" customFormat="1" ht="11.25"/>
    <row r="32190" customFormat="1" ht="11.25"/>
    <row r="32191" customFormat="1" ht="11.25"/>
    <row r="32192" customFormat="1" ht="11.25"/>
    <row r="32193" customFormat="1" ht="11.25"/>
    <row r="32194" customFormat="1" ht="11.25"/>
    <row r="32195" customFormat="1" ht="11.25"/>
    <row r="32196" customFormat="1" ht="11.25"/>
    <row r="32197" customFormat="1" ht="11.25"/>
    <row r="32198" customFormat="1" ht="11.25"/>
    <row r="32199" customFormat="1" ht="11.25"/>
    <row r="32200" customFormat="1" ht="11.25"/>
    <row r="32201" customFormat="1" ht="11.25"/>
    <row r="32202" customFormat="1" ht="11.25"/>
    <row r="32203" customFormat="1" ht="11.25"/>
    <row r="32204" customFormat="1" ht="11.25"/>
    <row r="32205" customFormat="1" ht="11.25"/>
    <row r="32206" customFormat="1" ht="11.25"/>
    <row r="32207" customFormat="1" ht="11.25"/>
    <row r="32208" customFormat="1" ht="11.25"/>
    <row r="32209" customFormat="1" ht="11.25"/>
    <row r="32210" customFormat="1" ht="11.25"/>
    <row r="32211" customFormat="1" ht="11.25"/>
    <row r="32212" customFormat="1" ht="11.25"/>
    <row r="32213" customFormat="1" ht="11.25"/>
    <row r="32214" customFormat="1" ht="11.25"/>
    <row r="32215" customFormat="1" ht="11.25"/>
    <row r="32216" customFormat="1" ht="11.25"/>
    <row r="32217" customFormat="1" ht="11.25"/>
    <row r="32218" customFormat="1" ht="11.25"/>
    <row r="32219" customFormat="1" ht="11.25"/>
    <row r="32220" customFormat="1" ht="11.25"/>
    <row r="32221" customFormat="1" ht="11.25"/>
    <row r="32222" customFormat="1" ht="11.25"/>
    <row r="32223" customFormat="1" ht="11.25"/>
    <row r="32224" customFormat="1" ht="11.25"/>
    <row r="32225" customFormat="1" ht="11.25"/>
    <row r="32226" customFormat="1" ht="11.25"/>
    <row r="32227" customFormat="1" ht="11.25"/>
    <row r="32228" customFormat="1" ht="11.25"/>
    <row r="32229" customFormat="1" ht="11.25"/>
    <row r="32230" customFormat="1" ht="11.25"/>
    <row r="32231" customFormat="1" ht="11.25"/>
    <row r="32232" customFormat="1" ht="11.25"/>
    <row r="32233" customFormat="1" ht="11.25"/>
    <row r="32234" customFormat="1" ht="11.25"/>
    <row r="32235" customFormat="1" ht="11.25"/>
    <row r="32236" customFormat="1" ht="11.25"/>
    <row r="32237" customFormat="1" ht="11.25"/>
    <row r="32238" customFormat="1" ht="11.25"/>
    <row r="32239" customFormat="1" ht="11.25"/>
    <row r="32240" customFormat="1" ht="11.25"/>
    <row r="32241" customFormat="1" ht="11.25"/>
    <row r="32242" customFormat="1" ht="11.25"/>
    <row r="32243" customFormat="1" ht="11.25"/>
    <row r="32244" customFormat="1" ht="11.25"/>
    <row r="32245" customFormat="1" ht="11.25"/>
    <row r="32246" customFormat="1" ht="11.25"/>
    <row r="32247" customFormat="1" ht="11.25"/>
    <row r="32248" customFormat="1" ht="11.25"/>
    <row r="32249" customFormat="1" ht="11.25"/>
    <row r="32250" customFormat="1" ht="11.25"/>
    <row r="32251" customFormat="1" ht="11.25"/>
    <row r="32252" customFormat="1" ht="11.25"/>
    <row r="32253" customFormat="1" ht="11.25"/>
    <row r="32254" customFormat="1" ht="11.25"/>
    <row r="32255" customFormat="1" ht="11.25"/>
    <row r="32256" customFormat="1" ht="11.25"/>
    <row r="32257" customFormat="1" ht="11.25"/>
    <row r="32258" customFormat="1" ht="11.25"/>
    <row r="32259" customFormat="1" ht="11.25"/>
    <row r="32260" customFormat="1" ht="11.25"/>
    <row r="32261" customFormat="1" ht="11.25"/>
    <row r="32262" customFormat="1" ht="11.25"/>
    <row r="32263" customFormat="1" ht="11.25"/>
    <row r="32264" customFormat="1" ht="11.25"/>
    <row r="32265" customFormat="1" ht="11.25"/>
    <row r="32266" customFormat="1" ht="11.25"/>
    <row r="32267" customFormat="1" ht="11.25"/>
    <row r="32268" customFormat="1" ht="11.25"/>
    <row r="32269" customFormat="1" ht="11.25"/>
    <row r="32270" customFormat="1" ht="11.25"/>
    <row r="32271" customFormat="1" ht="11.25"/>
    <row r="32272" customFormat="1" ht="11.25"/>
    <row r="32273" customFormat="1" ht="11.25"/>
    <row r="32274" customFormat="1" ht="11.25"/>
    <row r="32275" customFormat="1" ht="11.25"/>
    <row r="32276" customFormat="1" ht="11.25"/>
    <row r="32277" customFormat="1" ht="11.25"/>
    <row r="32278" customFormat="1" ht="11.25"/>
    <row r="32279" customFormat="1" ht="11.25"/>
    <row r="32280" customFormat="1" ht="11.25"/>
    <row r="32281" customFormat="1" ht="11.25"/>
    <row r="32282" customFormat="1" ht="11.25"/>
    <row r="32283" customFormat="1" ht="11.25"/>
    <row r="32284" customFormat="1" ht="11.25"/>
    <row r="32285" customFormat="1" ht="11.25"/>
    <row r="32286" customFormat="1" ht="11.25"/>
    <row r="32287" customFormat="1" ht="11.25"/>
    <row r="32288" customFormat="1" ht="11.25"/>
    <row r="32289" customFormat="1" ht="11.25"/>
    <row r="32290" customFormat="1" ht="11.25"/>
    <row r="32291" customFormat="1" ht="11.25"/>
    <row r="32292" customFormat="1" ht="11.25"/>
    <row r="32293" customFormat="1" ht="11.25"/>
    <row r="32294" customFormat="1" ht="11.25"/>
    <row r="32295" customFormat="1" ht="11.25"/>
    <row r="32296" customFormat="1" ht="11.25"/>
    <row r="32297" customFormat="1" ht="11.25"/>
    <row r="32298" customFormat="1" ht="11.25"/>
    <row r="32299" customFormat="1" ht="11.25"/>
    <row r="32300" customFormat="1" ht="11.25"/>
    <row r="32301" customFormat="1" ht="11.25"/>
    <row r="32302" customFormat="1" ht="11.25"/>
    <row r="32303" customFormat="1" ht="11.25"/>
    <row r="32304" customFormat="1" ht="11.25"/>
    <row r="32305" customFormat="1" ht="11.25"/>
    <row r="32306" customFormat="1" ht="11.25"/>
    <row r="32307" customFormat="1" ht="11.25"/>
    <row r="32308" customFormat="1" ht="11.25"/>
    <row r="32309" customFormat="1" ht="11.25"/>
    <row r="32310" customFormat="1" ht="11.25"/>
    <row r="32311" customFormat="1" ht="11.25"/>
    <row r="32312" customFormat="1" ht="11.25"/>
    <row r="32313" customFormat="1" ht="11.25"/>
    <row r="32314" customFormat="1" ht="11.25"/>
    <row r="32315" customFormat="1" ht="11.25"/>
    <row r="32316" customFormat="1" ht="11.25"/>
    <row r="32317" customFormat="1" ht="11.25"/>
    <row r="32318" customFormat="1" ht="11.25"/>
    <row r="32319" customFormat="1" ht="11.25"/>
    <row r="32320" customFormat="1" ht="11.25"/>
    <row r="32321" customFormat="1" ht="11.25"/>
    <row r="32322" customFormat="1" ht="11.25"/>
    <row r="32323" customFormat="1" ht="11.25"/>
    <row r="32324" customFormat="1" ht="11.25"/>
    <row r="32325" customFormat="1" ht="11.25"/>
    <row r="32326" customFormat="1" ht="11.25"/>
    <row r="32327" customFormat="1" ht="11.25"/>
    <row r="32328" customFormat="1" ht="11.25"/>
    <row r="32329" customFormat="1" ht="11.25"/>
    <row r="32330" customFormat="1" ht="11.25"/>
    <row r="32331" customFormat="1" ht="11.25"/>
    <row r="32332" customFormat="1" ht="11.25"/>
    <row r="32333" customFormat="1" ht="11.25"/>
    <row r="32334" customFormat="1" ht="11.25"/>
    <row r="32335" customFormat="1" ht="11.25"/>
    <row r="32336" customFormat="1" ht="11.25"/>
    <row r="32337" customFormat="1" ht="11.25"/>
    <row r="32338" customFormat="1" ht="11.25"/>
    <row r="32339" customFormat="1" ht="11.25"/>
    <row r="32340" customFormat="1" ht="11.25"/>
    <row r="32341" customFormat="1" ht="11.25"/>
    <row r="32342" customFormat="1" ht="11.25"/>
    <row r="32343" customFormat="1" ht="11.25"/>
    <row r="32344" customFormat="1" ht="11.25"/>
    <row r="32345" customFormat="1" ht="11.25"/>
    <row r="32346" customFormat="1" ht="11.25"/>
    <row r="32347" customFormat="1" ht="11.25"/>
    <row r="32348" customFormat="1" ht="11.25"/>
    <row r="32349" customFormat="1" ht="11.25"/>
    <row r="32350" customFormat="1" ht="11.25"/>
    <row r="32351" customFormat="1" ht="11.25"/>
    <row r="32352" customFormat="1" ht="11.25"/>
    <row r="32353" customFormat="1" ht="11.25"/>
    <row r="32354" customFormat="1" ht="11.25"/>
    <row r="32355" customFormat="1" ht="11.25"/>
    <row r="32356" customFormat="1" ht="11.25"/>
    <row r="32357" customFormat="1" ht="11.25"/>
    <row r="32358" customFormat="1" ht="11.25"/>
    <row r="32359" customFormat="1" ht="11.25"/>
    <row r="32360" customFormat="1" ht="11.25"/>
    <row r="32361" customFormat="1" ht="11.25"/>
    <row r="32362" customFormat="1" ht="11.25"/>
    <row r="32363" customFormat="1" ht="11.25"/>
    <row r="32364" customFormat="1" ht="11.25"/>
    <row r="32365" customFormat="1" ht="11.25"/>
    <row r="32366" customFormat="1" ht="11.25"/>
    <row r="32367" customFormat="1" ht="11.25"/>
    <row r="32368" customFormat="1" ht="11.25"/>
    <row r="32369" customFormat="1" ht="11.25"/>
    <row r="32370" customFormat="1" ht="11.25"/>
    <row r="32371" customFormat="1" ht="11.25"/>
    <row r="32372" customFormat="1" ht="11.25"/>
    <row r="32373" customFormat="1" ht="11.25"/>
    <row r="32374" customFormat="1" ht="11.25"/>
    <row r="32375" customFormat="1" ht="11.25"/>
    <row r="32376" customFormat="1" ht="11.25"/>
    <row r="32377" customFormat="1" ht="11.25"/>
    <row r="32378" customFormat="1" ht="11.25"/>
    <row r="32379" customFormat="1" ht="11.25"/>
    <row r="32380" customFormat="1" ht="11.25"/>
    <row r="32381" customFormat="1" ht="11.25"/>
    <row r="32382" customFormat="1" ht="11.25"/>
    <row r="32383" customFormat="1" ht="11.25"/>
    <row r="32384" customFormat="1" ht="11.25"/>
    <row r="32385" customFormat="1" ht="11.25"/>
    <row r="32386" customFormat="1" ht="11.25"/>
    <row r="32387" customFormat="1" ht="11.25"/>
    <row r="32388" customFormat="1" ht="11.25"/>
    <row r="32389" customFormat="1" ht="11.25"/>
    <row r="32390" customFormat="1" ht="11.25"/>
    <row r="32391" customFormat="1" ht="11.25"/>
    <row r="32392" customFormat="1" ht="11.25"/>
    <row r="32393" customFormat="1" ht="11.25"/>
    <row r="32394" customFormat="1" ht="11.25"/>
    <row r="32395" customFormat="1" ht="11.25"/>
    <row r="32396" customFormat="1" ht="11.25"/>
    <row r="32397" customFormat="1" ht="11.25"/>
    <row r="32398" customFormat="1" ht="11.25"/>
    <row r="32399" customFormat="1" ht="11.25"/>
    <row r="32400" customFormat="1" ht="11.25"/>
    <row r="32401" customFormat="1" ht="11.25"/>
    <row r="32402" customFormat="1" ht="11.25"/>
    <row r="32403" customFormat="1" ht="11.25"/>
    <row r="32404" customFormat="1" ht="11.25"/>
    <row r="32405" customFormat="1" ht="11.25"/>
    <row r="32406" customFormat="1" ht="11.25"/>
    <row r="32407" customFormat="1" ht="11.25"/>
    <row r="32408" customFormat="1" ht="11.25"/>
    <row r="32409" customFormat="1" ht="11.25"/>
    <row r="32410" customFormat="1" ht="11.25"/>
    <row r="32411" customFormat="1" ht="11.25"/>
    <row r="32412" customFormat="1" ht="11.25"/>
    <row r="32413" customFormat="1" ht="11.25"/>
    <row r="32414" customFormat="1" ht="11.25"/>
    <row r="32415" customFormat="1" ht="11.25"/>
    <row r="32416" customFormat="1" ht="11.25"/>
    <row r="32417" customFormat="1" ht="11.25"/>
    <row r="32418" customFormat="1" ht="11.25"/>
    <row r="32419" customFormat="1" ht="11.25"/>
    <row r="32420" customFormat="1" ht="11.25"/>
    <row r="32421" customFormat="1" ht="11.25"/>
    <row r="32422" customFormat="1" ht="11.25"/>
    <row r="32423" customFormat="1" ht="11.25"/>
    <row r="32424" customFormat="1" ht="11.25"/>
    <row r="32425" customFormat="1" ht="11.25"/>
    <row r="32426" customFormat="1" ht="11.25"/>
    <row r="32427" customFormat="1" ht="11.25"/>
    <row r="32428" customFormat="1" ht="11.25"/>
    <row r="32429" customFormat="1" ht="11.25"/>
    <row r="32430" customFormat="1" ht="11.25"/>
    <row r="32431" customFormat="1" ht="11.25"/>
    <row r="32432" customFormat="1" ht="11.25"/>
    <row r="32433" customFormat="1" ht="11.25"/>
    <row r="32434" customFormat="1" ht="11.25"/>
    <row r="32435" customFormat="1" ht="11.25"/>
    <row r="32436" customFormat="1" ht="11.25"/>
    <row r="32437" customFormat="1" ht="11.25"/>
    <row r="32438" customFormat="1" ht="11.25"/>
    <row r="32439" customFormat="1" ht="11.25"/>
    <row r="32440" customFormat="1" ht="11.25"/>
    <row r="32441" customFormat="1" ht="11.25"/>
    <row r="32442" customFormat="1" ht="11.25"/>
    <row r="32443" customFormat="1" ht="11.25"/>
    <row r="32444" customFormat="1" ht="11.25"/>
    <row r="32445" customFormat="1" ht="11.25"/>
    <row r="32446" customFormat="1" ht="11.25"/>
    <row r="32447" customFormat="1" ht="11.25"/>
    <row r="32448" customFormat="1" ht="11.25"/>
    <row r="32449" customFormat="1" ht="11.25"/>
    <row r="32450" customFormat="1" ht="11.25"/>
    <row r="32451" customFormat="1" ht="11.25"/>
    <row r="32452" customFormat="1" ht="11.25"/>
    <row r="32453" customFormat="1" ht="11.25"/>
    <row r="32454" customFormat="1" ht="11.25"/>
    <row r="32455" customFormat="1" ht="11.25"/>
    <row r="32456" customFormat="1" ht="11.25"/>
    <row r="32457" customFormat="1" ht="11.25"/>
    <row r="32458" customFormat="1" ht="11.25"/>
    <row r="32459" customFormat="1" ht="11.25"/>
    <row r="32460" customFormat="1" ht="11.25"/>
    <row r="32461" customFormat="1" ht="11.25"/>
    <row r="32462" customFormat="1" ht="11.25"/>
    <row r="32463" customFormat="1" ht="11.25"/>
    <row r="32464" customFormat="1" ht="11.25"/>
    <row r="32465" customFormat="1" ht="11.25"/>
    <row r="32466" customFormat="1" ht="11.25"/>
    <row r="32467" customFormat="1" ht="11.25"/>
    <row r="32468" customFormat="1" ht="11.25"/>
    <row r="32469" customFormat="1" ht="11.25"/>
    <row r="32470" customFormat="1" ht="11.25"/>
    <row r="32471" customFormat="1" ht="11.25"/>
    <row r="32472" customFormat="1" ht="11.25"/>
    <row r="32473" customFormat="1" ht="11.25"/>
    <row r="32474" customFormat="1" ht="11.25"/>
    <row r="32475" customFormat="1" ht="11.25"/>
    <row r="32476" customFormat="1" ht="11.25"/>
    <row r="32477" customFormat="1" ht="11.25"/>
    <row r="32478" customFormat="1" ht="11.25"/>
    <row r="32479" customFormat="1" ht="11.25"/>
    <row r="32480" customFormat="1" ht="11.25"/>
    <row r="32481" customFormat="1" ht="11.25"/>
    <row r="32482" customFormat="1" ht="11.25"/>
    <row r="32483" customFormat="1" ht="11.25"/>
    <row r="32484" customFormat="1" ht="11.25"/>
    <row r="32485" customFormat="1" ht="11.25"/>
    <row r="32486" customFormat="1" ht="11.25"/>
    <row r="32487" customFormat="1" ht="11.25"/>
    <row r="32488" customFormat="1" ht="11.25"/>
    <row r="32489" customFormat="1" ht="11.25"/>
    <row r="32490" customFormat="1" ht="11.25"/>
    <row r="32491" customFormat="1" ht="11.25"/>
    <row r="32492" customFormat="1" ht="11.25"/>
    <row r="32493" customFormat="1" ht="11.25"/>
    <row r="32494" customFormat="1" ht="11.25"/>
    <row r="32495" customFormat="1" ht="11.25"/>
    <row r="32496" customFormat="1" ht="11.25"/>
    <row r="32497" customFormat="1" ht="11.25"/>
    <row r="32498" customFormat="1" ht="11.25"/>
    <row r="32499" customFormat="1" ht="11.25"/>
    <row r="32500" customFormat="1" ht="11.25"/>
    <row r="32501" customFormat="1" ht="11.25"/>
    <row r="32502" customFormat="1" ht="11.25"/>
    <row r="32503" customFormat="1" ht="11.25"/>
    <row r="32504" customFormat="1" ht="11.25"/>
    <row r="32505" customFormat="1" ht="11.25"/>
    <row r="32506" customFormat="1" ht="11.25"/>
    <row r="32507" customFormat="1" ht="11.25"/>
    <row r="32508" customFormat="1" ht="11.25"/>
    <row r="32509" customFormat="1" ht="11.25"/>
    <row r="32510" customFormat="1" ht="11.25"/>
    <row r="32511" customFormat="1" ht="11.25"/>
    <row r="32512" customFormat="1" ht="11.25"/>
    <row r="32513" customFormat="1" ht="11.25"/>
    <row r="32514" customFormat="1" ht="11.25"/>
    <row r="32515" customFormat="1" ht="11.25"/>
    <row r="32516" customFormat="1" ht="11.25"/>
    <row r="32517" customFormat="1" ht="11.25"/>
    <row r="32518" customFormat="1" ht="11.25"/>
    <row r="32519" customFormat="1" ht="11.25"/>
    <row r="32520" customFormat="1" ht="11.25"/>
    <row r="32521" customFormat="1" ht="11.25"/>
    <row r="32522" customFormat="1" ht="11.25"/>
    <row r="32523" customFormat="1" ht="11.25"/>
    <row r="32524" customFormat="1" ht="11.25"/>
    <row r="32525" customFormat="1" ht="11.25"/>
    <row r="32526" customFormat="1" ht="11.25"/>
    <row r="32527" customFormat="1" ht="11.25"/>
    <row r="32528" customFormat="1" ht="11.25"/>
    <row r="32529" customFormat="1" ht="11.25"/>
    <row r="32530" customFormat="1" ht="11.25"/>
    <row r="32531" customFormat="1" ht="11.25"/>
    <row r="32532" customFormat="1" ht="11.25"/>
    <row r="32533" customFormat="1" ht="11.25"/>
    <row r="32534" customFormat="1" ht="11.25"/>
    <row r="32535" customFormat="1" ht="11.25"/>
    <row r="32536" customFormat="1" ht="11.25"/>
    <row r="32537" customFormat="1" ht="11.25"/>
    <row r="32538" customFormat="1" ht="11.25"/>
    <row r="32539" customFormat="1" ht="11.25"/>
    <row r="32540" customFormat="1" ht="11.25"/>
    <row r="32541" customFormat="1" ht="11.25"/>
    <row r="32542" customFormat="1" ht="11.25"/>
    <row r="32543" customFormat="1" ht="11.25"/>
    <row r="32544" customFormat="1" ht="11.25"/>
    <row r="32545" customFormat="1" ht="11.25"/>
    <row r="32546" customFormat="1" ht="11.25"/>
    <row r="32547" customFormat="1" ht="11.25"/>
    <row r="32548" customFormat="1" ht="11.25"/>
    <row r="32549" customFormat="1" ht="11.25"/>
    <row r="32550" customFormat="1" ht="11.25"/>
    <row r="32551" customFormat="1" ht="11.25"/>
    <row r="32552" customFormat="1" ht="11.25"/>
    <row r="32553" customFormat="1" ht="11.25"/>
    <row r="32554" customFormat="1" ht="11.25"/>
    <row r="32555" customFormat="1" ht="11.25"/>
    <row r="32556" customFormat="1" ht="11.25"/>
    <row r="32557" customFormat="1" ht="11.25"/>
    <row r="32558" customFormat="1" ht="11.25"/>
    <row r="32559" customFormat="1" ht="11.25"/>
    <row r="32560" customFormat="1" ht="11.25"/>
    <row r="32561" customFormat="1" ht="11.25"/>
    <row r="32562" customFormat="1" ht="11.25"/>
    <row r="32563" customFormat="1" ht="11.25"/>
    <row r="32564" customFormat="1" ht="11.25"/>
    <row r="32565" customFormat="1" ht="11.25"/>
    <row r="32566" customFormat="1" ht="11.25"/>
    <row r="32567" customFormat="1" ht="11.25"/>
    <row r="32568" customFormat="1" ht="11.25"/>
    <row r="32569" customFormat="1" ht="11.25"/>
    <row r="32570" customFormat="1" ht="11.25"/>
    <row r="32571" customFormat="1" ht="11.25"/>
    <row r="32572" customFormat="1" ht="11.25"/>
    <row r="32573" customFormat="1" ht="11.25"/>
    <row r="32574" customFormat="1" ht="11.25"/>
    <row r="32575" customFormat="1" ht="11.25"/>
    <row r="32576" customFormat="1" ht="11.25"/>
    <row r="32577" customFormat="1" ht="11.25"/>
    <row r="32578" customFormat="1" ht="11.25"/>
    <row r="32579" customFormat="1" ht="11.25"/>
    <row r="32580" customFormat="1" ht="11.25"/>
    <row r="32581" customFormat="1" ht="11.25"/>
    <row r="32582" customFormat="1" ht="11.25"/>
    <row r="32583" customFormat="1" ht="11.25"/>
    <row r="32584" customFormat="1" ht="11.25"/>
    <row r="32585" customFormat="1" ht="11.25"/>
    <row r="32586" customFormat="1" ht="11.25"/>
    <row r="32587" customFormat="1" ht="11.25"/>
    <row r="32588" customFormat="1" ht="11.25"/>
    <row r="32589" customFormat="1" ht="11.25"/>
    <row r="32590" customFormat="1" ht="11.25"/>
    <row r="32591" customFormat="1" ht="11.25"/>
    <row r="32592" customFormat="1" ht="11.25"/>
    <row r="32593" customFormat="1" ht="11.25"/>
    <row r="32594" customFormat="1" ht="11.25"/>
    <row r="32595" customFormat="1" ht="11.25"/>
    <row r="32596" customFormat="1" ht="11.25"/>
    <row r="32597" customFormat="1" ht="11.25"/>
    <row r="32598" customFormat="1" ht="11.25"/>
    <row r="32599" customFormat="1" ht="11.25"/>
    <row r="32600" customFormat="1" ht="11.25"/>
    <row r="32601" customFormat="1" ht="11.25"/>
    <row r="32602" customFormat="1" ht="11.25"/>
    <row r="32603" customFormat="1" ht="11.25"/>
    <row r="32604" customFormat="1" ht="11.25"/>
    <row r="32605" customFormat="1" ht="11.25"/>
    <row r="32606" customFormat="1" ht="11.25"/>
    <row r="32607" customFormat="1" ht="11.25"/>
    <row r="32608" customFormat="1" ht="11.25"/>
    <row r="32609" customFormat="1" ht="11.25"/>
    <row r="32610" customFormat="1" ht="11.25"/>
    <row r="32611" customFormat="1" ht="11.25"/>
    <row r="32612" customFormat="1" ht="11.25"/>
    <row r="32613" customFormat="1" ht="11.25"/>
    <row r="32614" customFormat="1" ht="11.25"/>
    <row r="32615" customFormat="1" ht="11.25"/>
    <row r="32616" customFormat="1" ht="11.25"/>
    <row r="32617" customFormat="1" ht="11.25"/>
    <row r="32618" customFormat="1" ht="11.25"/>
    <row r="32619" customFormat="1" ht="11.25"/>
    <row r="32620" customFormat="1" ht="11.25"/>
    <row r="32621" customFormat="1" ht="11.25"/>
    <row r="32622" customFormat="1" ht="11.25"/>
    <row r="32623" customFormat="1" ht="11.25"/>
    <row r="32624" customFormat="1" ht="11.25"/>
    <row r="32625" customFormat="1" ht="11.25"/>
    <row r="32626" customFormat="1" ht="11.25"/>
    <row r="32627" customFormat="1" ht="11.25"/>
    <row r="32628" customFormat="1" ht="11.25"/>
    <row r="32629" customFormat="1" ht="11.25"/>
    <row r="32630" customFormat="1" ht="11.25"/>
    <row r="32631" customFormat="1" ht="11.25"/>
    <row r="32632" customFormat="1" ht="11.25"/>
    <row r="32633" customFormat="1" ht="11.25"/>
    <row r="32634" customFormat="1" ht="11.25"/>
    <row r="32635" customFormat="1" ht="11.25"/>
    <row r="32636" customFormat="1" ht="11.25"/>
    <row r="32637" customFormat="1" ht="11.25"/>
    <row r="32638" customFormat="1" ht="11.25"/>
    <row r="32639" customFormat="1" ht="11.25"/>
    <row r="32640" customFormat="1" ht="11.25"/>
    <row r="32641" customFormat="1" ht="11.25"/>
    <row r="32642" customFormat="1" ht="11.25"/>
    <row r="32643" customFormat="1" ht="11.25"/>
    <row r="32644" customFormat="1" ht="11.25"/>
    <row r="32645" customFormat="1" ht="11.25"/>
    <row r="32646" customFormat="1" ht="11.25"/>
    <row r="32647" customFormat="1" ht="11.25"/>
    <row r="32648" customFormat="1" ht="11.25"/>
    <row r="32649" customFormat="1" ht="11.25"/>
    <row r="32650" customFormat="1" ht="11.25"/>
    <row r="32651" customFormat="1" ht="11.25"/>
    <row r="32652" customFormat="1" ht="11.25"/>
    <row r="32653" customFormat="1" ht="11.25"/>
    <row r="32654" customFormat="1" ht="11.25"/>
    <row r="32655" customFormat="1" ht="11.25"/>
    <row r="32656" customFormat="1" ht="11.25"/>
    <row r="32657" customFormat="1" ht="11.25"/>
    <row r="32658" customFormat="1" ht="11.25"/>
    <row r="32659" customFormat="1" ht="11.25"/>
    <row r="32660" customFormat="1" ht="11.25"/>
    <row r="32661" customFormat="1" ht="11.25"/>
    <row r="32662" customFormat="1" ht="11.25"/>
    <row r="32663" customFormat="1" ht="11.25"/>
    <row r="32664" customFormat="1" ht="11.25"/>
    <row r="32665" customFormat="1" ht="11.25"/>
    <row r="32666" customFormat="1" ht="11.25"/>
    <row r="32667" customFormat="1" ht="11.25"/>
    <row r="32668" customFormat="1" ht="11.25"/>
    <row r="32669" customFormat="1" ht="11.25"/>
    <row r="32670" customFormat="1" ht="11.25"/>
    <row r="32671" customFormat="1" ht="11.25"/>
    <row r="32672" customFormat="1" ht="11.25"/>
    <row r="32673" customFormat="1" ht="11.25"/>
    <row r="32674" customFormat="1" ht="11.25"/>
    <row r="32675" customFormat="1" ht="11.25"/>
    <row r="32676" customFormat="1" ht="11.25"/>
    <row r="32677" customFormat="1" ht="11.25"/>
    <row r="32678" customFormat="1" ht="11.25"/>
    <row r="32679" customFormat="1" ht="11.25"/>
    <row r="32680" customFormat="1" ht="11.25"/>
    <row r="32681" customFormat="1" ht="11.25"/>
    <row r="32682" customFormat="1" ht="11.25"/>
    <row r="32683" customFormat="1" ht="11.25"/>
    <row r="32684" customFormat="1" ht="11.25"/>
    <row r="32685" customFormat="1" ht="11.25"/>
    <row r="32686" customFormat="1" ht="11.25"/>
    <row r="32687" customFormat="1" ht="11.25"/>
    <row r="32688" customFormat="1" ht="11.25"/>
    <row r="32689" customFormat="1" ht="11.25"/>
    <row r="32690" customFormat="1" ht="11.25"/>
    <row r="32691" customFormat="1" ht="11.25"/>
    <row r="32692" customFormat="1" ht="11.25"/>
    <row r="32693" customFormat="1" ht="11.25"/>
    <row r="32694" customFormat="1" ht="11.25"/>
    <row r="32695" customFormat="1" ht="11.25"/>
    <row r="32696" customFormat="1" ht="11.25"/>
    <row r="32697" customFormat="1" ht="11.25"/>
    <row r="32698" customFormat="1" ht="11.25"/>
    <row r="32699" customFormat="1" ht="11.25"/>
    <row r="32700" customFormat="1" ht="11.25"/>
    <row r="32701" customFormat="1" ht="11.25"/>
    <row r="32702" customFormat="1" ht="11.25"/>
    <row r="32703" customFormat="1" ht="11.25"/>
    <row r="32704" customFormat="1" ht="11.25"/>
    <row r="32705" customFormat="1" ht="11.25"/>
    <row r="32706" customFormat="1" ht="11.25"/>
    <row r="32707" customFormat="1" ht="11.25"/>
    <row r="32708" customFormat="1" ht="11.25"/>
    <row r="32709" customFormat="1" ht="11.25"/>
    <row r="32710" customFormat="1" ht="11.25"/>
    <row r="32711" customFormat="1" ht="11.25"/>
    <row r="32712" customFormat="1" ht="11.25"/>
    <row r="32713" customFormat="1" ht="11.25"/>
    <row r="32714" customFormat="1" ht="11.25"/>
    <row r="32715" customFormat="1" ht="11.25"/>
    <row r="32716" customFormat="1" ht="11.25"/>
    <row r="32717" customFormat="1" ht="11.25"/>
    <row r="32718" customFormat="1" ht="11.25"/>
    <row r="32719" customFormat="1" ht="11.25"/>
    <row r="32720" customFormat="1" ht="11.25"/>
    <row r="32721" customFormat="1" ht="11.25"/>
    <row r="32722" customFormat="1" ht="11.25"/>
    <row r="32723" customFormat="1" ht="11.25"/>
    <row r="32724" customFormat="1" ht="11.25"/>
    <row r="32725" customFormat="1" ht="11.25"/>
    <row r="32726" customFormat="1" ht="11.25"/>
    <row r="32727" customFormat="1" ht="11.25"/>
    <row r="32728" customFormat="1" ht="11.25"/>
    <row r="32729" customFormat="1" ht="11.25"/>
    <row r="32730" customFormat="1" ht="11.25"/>
    <row r="32731" customFormat="1" ht="11.25"/>
    <row r="32732" customFormat="1" ht="11.25"/>
    <row r="32733" customFormat="1" ht="11.25"/>
    <row r="32734" customFormat="1" ht="11.25"/>
    <row r="32735" customFormat="1" ht="11.25"/>
    <row r="32736" customFormat="1" ht="11.25"/>
    <row r="32737" customFormat="1" ht="11.25"/>
    <row r="32738" customFormat="1" ht="11.25"/>
    <row r="32739" customFormat="1" ht="11.25"/>
    <row r="32740" customFormat="1" ht="11.25"/>
    <row r="32741" customFormat="1" ht="11.25"/>
    <row r="32742" customFormat="1" ht="11.25"/>
    <row r="32743" customFormat="1" ht="11.25"/>
    <row r="32744" customFormat="1" ht="11.25"/>
    <row r="32745" customFormat="1" ht="11.25"/>
    <row r="32746" customFormat="1" ht="11.25"/>
    <row r="32747" customFormat="1" ht="11.25"/>
    <row r="32748" customFormat="1" ht="11.25"/>
    <row r="32749" customFormat="1" ht="11.25"/>
    <row r="32750" customFormat="1" ht="11.25"/>
    <row r="32751" customFormat="1" ht="11.25"/>
    <row r="32752" customFormat="1" ht="11.25"/>
    <row r="32753" customFormat="1" ht="11.25"/>
    <row r="32754" customFormat="1" ht="11.25"/>
    <row r="32755" customFormat="1" ht="11.25"/>
    <row r="32756" customFormat="1" ht="11.25"/>
    <row r="32757" customFormat="1" ht="11.25"/>
    <row r="32758" customFormat="1" ht="11.25"/>
    <row r="32759" customFormat="1" ht="11.25"/>
    <row r="32760" customFormat="1" ht="11.25"/>
    <row r="32761" customFormat="1" ht="11.25"/>
    <row r="32762" customFormat="1" ht="11.25"/>
    <row r="32763" customFormat="1" ht="11.25"/>
    <row r="32764" customFormat="1" ht="11.25"/>
    <row r="32765" customFormat="1" ht="11.25"/>
    <row r="32766" customFormat="1" ht="11.25"/>
    <row r="32767" customFormat="1" ht="11.25"/>
    <row r="32768" customFormat="1" ht="11.25"/>
    <row r="32769" customFormat="1" ht="11.25"/>
    <row r="32770" customFormat="1" ht="11.25"/>
    <row r="32771" customFormat="1" ht="11.25"/>
    <row r="32772" customFormat="1" ht="11.25"/>
    <row r="32773" customFormat="1" ht="11.25"/>
    <row r="32774" customFormat="1" ht="11.25"/>
    <row r="32775" customFormat="1" ht="11.25"/>
    <row r="32776" customFormat="1" ht="11.25"/>
    <row r="32777" customFormat="1" ht="11.25"/>
    <row r="32778" customFormat="1" ht="11.25"/>
    <row r="32779" customFormat="1" ht="11.25"/>
    <row r="32780" customFormat="1" ht="11.25"/>
    <row r="32781" customFormat="1" ht="11.25"/>
    <row r="32782" customFormat="1" ht="11.25"/>
    <row r="32783" customFormat="1" ht="11.25"/>
    <row r="32784" customFormat="1" ht="11.25"/>
    <row r="32785" customFormat="1" ht="11.25"/>
    <row r="32786" customFormat="1" ht="11.25"/>
    <row r="32787" customFormat="1" ht="11.25"/>
    <row r="32788" customFormat="1" ht="11.25"/>
    <row r="32789" customFormat="1" ht="11.25"/>
    <row r="32790" customFormat="1" ht="11.25"/>
    <row r="32791" customFormat="1" ht="11.25"/>
    <row r="32792" customFormat="1" ht="11.25"/>
    <row r="32793" customFormat="1" ht="11.25"/>
    <row r="32794" customFormat="1" ht="11.25"/>
    <row r="32795" customFormat="1" ht="11.25"/>
    <row r="32796" customFormat="1" ht="11.25"/>
    <row r="32797" customFormat="1" ht="11.25"/>
    <row r="32798" customFormat="1" ht="11.25"/>
    <row r="32799" customFormat="1" ht="11.25"/>
    <row r="32800" customFormat="1" ht="11.25"/>
    <row r="32801" customFormat="1" ht="11.25"/>
    <row r="32802" customFormat="1" ht="11.25"/>
    <row r="32803" customFormat="1" ht="11.25"/>
    <row r="32804" customFormat="1" ht="11.25"/>
    <row r="32805" customFormat="1" ht="11.25"/>
    <row r="32806" customFormat="1" ht="11.25"/>
    <row r="32807" customFormat="1" ht="11.25"/>
    <row r="32808" customFormat="1" ht="11.25"/>
    <row r="32809" customFormat="1" ht="11.25"/>
    <row r="32810" customFormat="1" ht="11.25"/>
    <row r="32811" customFormat="1" ht="11.25"/>
    <row r="32812" customFormat="1" ht="11.25"/>
    <row r="32813" customFormat="1" ht="11.25"/>
    <row r="32814" customFormat="1" ht="11.25"/>
    <row r="32815" customFormat="1" ht="11.25"/>
    <row r="32816" customFormat="1" ht="11.25"/>
    <row r="32817" customFormat="1" ht="11.25"/>
    <row r="32818" customFormat="1" ht="11.25"/>
    <row r="32819" customFormat="1" ht="11.25"/>
    <row r="32820" customFormat="1" ht="11.25"/>
    <row r="32821" customFormat="1" ht="11.25"/>
    <row r="32822" customFormat="1" ht="11.25"/>
    <row r="32823" customFormat="1" ht="11.25"/>
    <row r="32824" customFormat="1" ht="11.25"/>
    <row r="32825" customFormat="1" ht="11.25"/>
    <row r="32826" customFormat="1" ht="11.25"/>
    <row r="32827" customFormat="1" ht="11.25"/>
    <row r="32828" customFormat="1" ht="11.25"/>
    <row r="32829" customFormat="1" ht="11.25"/>
    <row r="32830" customFormat="1" ht="11.25"/>
    <row r="32831" customFormat="1" ht="11.25"/>
    <row r="32832" customFormat="1" ht="11.25"/>
    <row r="32833" customFormat="1" ht="11.25"/>
    <row r="32834" customFormat="1" ht="11.25"/>
    <row r="32835" customFormat="1" ht="11.25"/>
    <row r="32836" customFormat="1" ht="11.25"/>
    <row r="32837" customFormat="1" ht="11.25"/>
    <row r="32838" customFormat="1" ht="11.25"/>
    <row r="32839" customFormat="1" ht="11.25"/>
    <row r="32840" customFormat="1" ht="11.25"/>
    <row r="32841" customFormat="1" ht="11.25"/>
    <row r="32842" customFormat="1" ht="11.25"/>
    <row r="32843" customFormat="1" ht="11.25"/>
    <row r="32844" customFormat="1" ht="11.25"/>
    <row r="32845" customFormat="1" ht="11.25"/>
    <row r="32846" customFormat="1" ht="11.25"/>
    <row r="32847" customFormat="1" ht="11.25"/>
    <row r="32848" customFormat="1" ht="11.25"/>
    <row r="32849" customFormat="1" ht="11.25"/>
    <row r="32850" customFormat="1" ht="11.25"/>
    <row r="32851" customFormat="1" ht="11.25"/>
    <row r="32852" customFormat="1" ht="11.25"/>
    <row r="32853" customFormat="1" ht="11.25"/>
    <row r="32854" customFormat="1" ht="11.25"/>
    <row r="32855" customFormat="1" ht="11.25"/>
    <row r="32856" customFormat="1" ht="11.25"/>
    <row r="32857" customFormat="1" ht="11.25"/>
    <row r="32858" customFormat="1" ht="11.25"/>
    <row r="32859" customFormat="1" ht="11.25"/>
    <row r="32860" customFormat="1" ht="11.25"/>
    <row r="32861" customFormat="1" ht="11.25"/>
    <row r="32862" customFormat="1" ht="11.25"/>
    <row r="32863" customFormat="1" ht="11.25"/>
    <row r="32864" customFormat="1" ht="11.25"/>
    <row r="32865" customFormat="1" ht="11.25"/>
    <row r="32866" customFormat="1" ht="11.25"/>
    <row r="32867" customFormat="1" ht="11.25"/>
    <row r="32868" customFormat="1" ht="11.25"/>
    <row r="32869" customFormat="1" ht="11.25"/>
    <row r="32870" customFormat="1" ht="11.25"/>
    <row r="32871" customFormat="1" ht="11.25"/>
    <row r="32872" customFormat="1" ht="11.25"/>
    <row r="32873" customFormat="1" ht="11.25"/>
    <row r="32874" customFormat="1" ht="11.25"/>
    <row r="32875" customFormat="1" ht="11.25"/>
    <row r="32876" customFormat="1" ht="11.25"/>
    <row r="32877" customFormat="1" ht="11.25"/>
    <row r="32878" customFormat="1" ht="11.25"/>
    <row r="32879" customFormat="1" ht="11.25"/>
    <row r="32880" customFormat="1" ht="11.25"/>
    <row r="32881" customFormat="1" ht="11.25"/>
    <row r="32882" customFormat="1" ht="11.25"/>
    <row r="32883" customFormat="1" ht="11.25"/>
    <row r="32884" customFormat="1" ht="11.25"/>
    <row r="32885" customFormat="1" ht="11.25"/>
    <row r="32886" customFormat="1" ht="11.25"/>
    <row r="32887" customFormat="1" ht="11.25"/>
    <row r="32888" customFormat="1" ht="11.25"/>
    <row r="32889" customFormat="1" ht="11.25"/>
    <row r="32890" customFormat="1" ht="11.25"/>
    <row r="32891" customFormat="1" ht="11.25"/>
    <row r="32892" customFormat="1" ht="11.25"/>
    <row r="32893" customFormat="1" ht="11.25"/>
    <row r="32894" customFormat="1" ht="11.25"/>
    <row r="32895" customFormat="1" ht="11.25"/>
    <row r="32896" customFormat="1" ht="11.25"/>
    <row r="32897" customFormat="1" ht="11.25"/>
    <row r="32898" customFormat="1" ht="11.25"/>
    <row r="32899" customFormat="1" ht="11.25"/>
    <row r="32900" customFormat="1" ht="11.25"/>
    <row r="32901" customFormat="1" ht="11.25"/>
    <row r="32902" customFormat="1" ht="11.25"/>
    <row r="32903" customFormat="1" ht="11.25"/>
    <row r="32904" customFormat="1" ht="11.25"/>
    <row r="32905" customFormat="1" ht="11.25"/>
    <row r="32906" customFormat="1" ht="11.25"/>
    <row r="32907" customFormat="1" ht="11.25"/>
    <row r="32908" customFormat="1" ht="11.25"/>
    <row r="32909" customFormat="1" ht="11.25"/>
    <row r="32910" customFormat="1" ht="11.25"/>
    <row r="32911" customFormat="1" ht="11.25"/>
    <row r="32912" customFormat="1" ht="11.25"/>
    <row r="32913" customFormat="1" ht="11.25"/>
    <row r="32914" customFormat="1" ht="11.25"/>
    <row r="32915" customFormat="1" ht="11.25"/>
    <row r="32916" customFormat="1" ht="11.25"/>
    <row r="32917" customFormat="1" ht="11.25"/>
    <row r="32918" customFormat="1" ht="11.25"/>
    <row r="32919" customFormat="1" ht="11.25"/>
    <row r="32920" customFormat="1" ht="11.25"/>
    <row r="32921" customFormat="1" ht="11.25"/>
    <row r="32922" customFormat="1" ht="11.25"/>
    <row r="32923" customFormat="1" ht="11.25"/>
    <row r="32924" customFormat="1" ht="11.25"/>
    <row r="32925" customFormat="1" ht="11.25"/>
    <row r="32926" customFormat="1" ht="11.25"/>
    <row r="32927" customFormat="1" ht="11.25"/>
    <row r="32928" customFormat="1" ht="11.25"/>
    <row r="32929" customFormat="1" ht="11.25"/>
    <row r="32930" customFormat="1" ht="11.25"/>
    <row r="32931" customFormat="1" ht="11.25"/>
    <row r="32932" customFormat="1" ht="11.25"/>
    <row r="32933" customFormat="1" ht="11.25"/>
    <row r="32934" customFormat="1" ht="11.25"/>
    <row r="32935" customFormat="1" ht="11.25"/>
    <row r="32936" customFormat="1" ht="11.25"/>
    <row r="32937" customFormat="1" ht="11.25"/>
    <row r="32938" customFormat="1" ht="11.25"/>
    <row r="32939" customFormat="1" ht="11.25"/>
    <row r="32940" customFormat="1" ht="11.25"/>
    <row r="32941" customFormat="1" ht="11.25"/>
    <row r="32942" customFormat="1" ht="11.25"/>
    <row r="32943" customFormat="1" ht="11.25"/>
    <row r="32944" customFormat="1" ht="11.25"/>
    <row r="32945" customFormat="1" ht="11.25"/>
    <row r="32946" customFormat="1" ht="11.25"/>
    <row r="32947" customFormat="1" ht="11.25"/>
    <row r="32948" customFormat="1" ht="11.25"/>
    <row r="32949" customFormat="1" ht="11.25"/>
    <row r="32950" customFormat="1" ht="11.25"/>
    <row r="32951" customFormat="1" ht="11.25"/>
    <row r="32952" customFormat="1" ht="11.25"/>
    <row r="32953" customFormat="1" ht="11.25"/>
    <row r="32954" customFormat="1" ht="11.25"/>
    <row r="32955" customFormat="1" ht="11.25"/>
    <row r="32956" customFormat="1" ht="11.25"/>
    <row r="32957" customFormat="1" ht="11.25"/>
    <row r="32958" customFormat="1" ht="11.25"/>
    <row r="32959" customFormat="1" ht="11.25"/>
    <row r="32960" customFormat="1" ht="11.25"/>
    <row r="32961" customFormat="1" ht="11.25"/>
    <row r="32962" customFormat="1" ht="11.25"/>
    <row r="32963" customFormat="1" ht="11.25"/>
    <row r="32964" customFormat="1" ht="11.25"/>
    <row r="32965" customFormat="1" ht="11.25"/>
    <row r="32966" customFormat="1" ht="11.25"/>
    <row r="32967" customFormat="1" ht="11.25"/>
    <row r="32968" customFormat="1" ht="11.25"/>
    <row r="32969" customFormat="1" ht="11.25"/>
    <row r="32970" customFormat="1" ht="11.25"/>
    <row r="32971" customFormat="1" ht="11.25"/>
    <row r="32972" customFormat="1" ht="11.25"/>
    <row r="32973" customFormat="1" ht="11.25"/>
    <row r="32974" customFormat="1" ht="11.25"/>
    <row r="32975" customFormat="1" ht="11.25"/>
    <row r="32976" customFormat="1" ht="11.25"/>
    <row r="32977" customFormat="1" ht="11.25"/>
    <row r="32978" customFormat="1" ht="11.25"/>
    <row r="32979" customFormat="1" ht="11.25"/>
    <row r="32980" customFormat="1" ht="11.25"/>
    <row r="32981" customFormat="1" ht="11.25"/>
    <row r="32982" customFormat="1" ht="11.25"/>
    <row r="32983" customFormat="1" ht="11.25"/>
    <row r="32984" customFormat="1" ht="11.25"/>
    <row r="32985" customFormat="1" ht="11.25"/>
    <row r="32986" customFormat="1" ht="11.25"/>
    <row r="32987" customFormat="1" ht="11.25"/>
    <row r="32988" customFormat="1" ht="11.25"/>
    <row r="32989" customFormat="1" ht="11.25"/>
    <row r="32990" customFormat="1" ht="11.25"/>
    <row r="32991" customFormat="1" ht="11.25"/>
    <row r="32992" customFormat="1" ht="11.25"/>
    <row r="32993" customFormat="1" ht="11.25"/>
    <row r="32994" customFormat="1" ht="11.25"/>
    <row r="32995" customFormat="1" ht="11.25"/>
    <row r="32996" customFormat="1" ht="11.25"/>
    <row r="32997" customFormat="1" ht="11.25"/>
    <row r="32998" customFormat="1" ht="11.25"/>
    <row r="32999" customFormat="1" ht="11.25"/>
    <row r="33000" customFormat="1" ht="11.25"/>
    <row r="33001" customFormat="1" ht="11.25"/>
    <row r="33002" customFormat="1" ht="11.25"/>
    <row r="33003" customFormat="1" ht="11.25"/>
    <row r="33004" customFormat="1" ht="11.25"/>
    <row r="33005" customFormat="1" ht="11.25"/>
    <row r="33006" customFormat="1" ht="11.25"/>
    <row r="33007" customFormat="1" ht="11.25"/>
    <row r="33008" customFormat="1" ht="11.25"/>
    <row r="33009" customFormat="1" ht="11.25"/>
    <row r="33010" customFormat="1" ht="11.25"/>
    <row r="33011" customFormat="1" ht="11.25"/>
    <row r="33012" customFormat="1" ht="11.25"/>
    <row r="33013" customFormat="1" ht="11.25"/>
    <row r="33014" customFormat="1" ht="11.25"/>
    <row r="33015" customFormat="1" ht="11.25"/>
    <row r="33016" customFormat="1" ht="11.25"/>
    <row r="33017" customFormat="1" ht="11.25"/>
    <row r="33018" customFormat="1" ht="11.25"/>
    <row r="33019" customFormat="1" ht="11.25"/>
    <row r="33020" customFormat="1" ht="11.25"/>
    <row r="33021" customFormat="1" ht="11.25"/>
    <row r="33022" customFormat="1" ht="11.25"/>
    <row r="33023" customFormat="1" ht="11.25"/>
    <row r="33024" customFormat="1" ht="11.25"/>
    <row r="33025" customFormat="1" ht="11.25"/>
    <row r="33026" customFormat="1" ht="11.25"/>
    <row r="33027" customFormat="1" ht="11.25"/>
    <row r="33028" customFormat="1" ht="11.25"/>
    <row r="33029" customFormat="1" ht="11.25"/>
    <row r="33030" customFormat="1" ht="11.25"/>
    <row r="33031" customFormat="1" ht="11.25"/>
    <row r="33032" customFormat="1" ht="11.25"/>
    <row r="33033" customFormat="1" ht="11.25"/>
    <row r="33034" customFormat="1" ht="11.25"/>
    <row r="33035" customFormat="1" ht="11.25"/>
    <row r="33036" customFormat="1" ht="11.25"/>
    <row r="33037" customFormat="1" ht="11.25"/>
    <row r="33038" customFormat="1" ht="11.25"/>
    <row r="33039" customFormat="1" ht="11.25"/>
    <row r="33040" customFormat="1" ht="11.25"/>
    <row r="33041" customFormat="1" ht="11.25"/>
    <row r="33042" customFormat="1" ht="11.25"/>
    <row r="33043" customFormat="1" ht="11.25"/>
    <row r="33044" customFormat="1" ht="11.25"/>
    <row r="33045" customFormat="1" ht="11.25"/>
    <row r="33046" customFormat="1" ht="11.25"/>
    <row r="33047" customFormat="1" ht="11.25"/>
    <row r="33048" customFormat="1" ht="11.25"/>
    <row r="33049" customFormat="1" ht="11.25"/>
    <row r="33050" customFormat="1" ht="11.25"/>
    <row r="33051" customFormat="1" ht="11.25"/>
    <row r="33052" customFormat="1" ht="11.25"/>
    <row r="33053" customFormat="1" ht="11.25"/>
    <row r="33054" customFormat="1" ht="11.25"/>
    <row r="33055" customFormat="1" ht="11.25"/>
    <row r="33056" customFormat="1" ht="11.25"/>
    <row r="33057" customFormat="1" ht="11.25"/>
    <row r="33058" customFormat="1" ht="11.25"/>
    <row r="33059" customFormat="1" ht="11.25"/>
    <row r="33060" customFormat="1" ht="11.25"/>
    <row r="33061" customFormat="1" ht="11.25"/>
    <row r="33062" customFormat="1" ht="11.25"/>
    <row r="33063" customFormat="1" ht="11.25"/>
    <row r="33064" customFormat="1" ht="11.25"/>
    <row r="33065" customFormat="1" ht="11.25"/>
    <row r="33066" customFormat="1" ht="11.25"/>
    <row r="33067" customFormat="1" ht="11.25"/>
    <row r="33068" customFormat="1" ht="11.25"/>
    <row r="33069" customFormat="1" ht="11.25"/>
    <row r="33070" customFormat="1" ht="11.25"/>
    <row r="33071" customFormat="1" ht="11.25"/>
    <row r="33072" customFormat="1" ht="11.25"/>
    <row r="33073" customFormat="1" ht="11.25"/>
    <row r="33074" customFormat="1" ht="11.25"/>
    <row r="33075" customFormat="1" ht="11.25"/>
    <row r="33076" customFormat="1" ht="11.25"/>
    <row r="33077" customFormat="1" ht="11.25"/>
    <row r="33078" customFormat="1" ht="11.25"/>
    <row r="33079" customFormat="1" ht="11.25"/>
    <row r="33080" customFormat="1" ht="11.25"/>
    <row r="33081" customFormat="1" ht="11.25"/>
    <row r="33082" customFormat="1" ht="11.25"/>
    <row r="33083" customFormat="1" ht="11.25"/>
    <row r="33084" customFormat="1" ht="11.25"/>
    <row r="33085" customFormat="1" ht="11.25"/>
    <row r="33086" customFormat="1" ht="11.25"/>
    <row r="33087" customFormat="1" ht="11.25"/>
    <row r="33088" customFormat="1" ht="11.25"/>
    <row r="33089" customFormat="1" ht="11.25"/>
    <row r="33090" customFormat="1" ht="11.25"/>
    <row r="33091" customFormat="1" ht="11.25"/>
    <row r="33092" customFormat="1" ht="11.25"/>
    <row r="33093" customFormat="1" ht="11.25"/>
    <row r="33094" customFormat="1" ht="11.25"/>
    <row r="33095" customFormat="1" ht="11.25"/>
    <row r="33096" customFormat="1" ht="11.25"/>
    <row r="33097" customFormat="1" ht="11.25"/>
    <row r="33098" customFormat="1" ht="11.25"/>
    <row r="33099" customFormat="1" ht="11.25"/>
    <row r="33100" customFormat="1" ht="11.25"/>
    <row r="33101" customFormat="1" ht="11.25"/>
    <row r="33102" customFormat="1" ht="11.25"/>
    <row r="33103" customFormat="1" ht="11.25"/>
    <row r="33104" customFormat="1" ht="11.25"/>
    <row r="33105" customFormat="1" ht="11.25"/>
    <row r="33106" customFormat="1" ht="11.25"/>
    <row r="33107" customFormat="1" ht="11.25"/>
    <row r="33108" customFormat="1" ht="11.25"/>
    <row r="33109" customFormat="1" ht="11.25"/>
    <row r="33110" customFormat="1" ht="11.25"/>
    <row r="33111" customFormat="1" ht="11.25"/>
    <row r="33112" customFormat="1" ht="11.25"/>
    <row r="33113" customFormat="1" ht="11.25"/>
    <row r="33114" customFormat="1" ht="11.25"/>
    <row r="33115" customFormat="1" ht="11.25"/>
    <row r="33116" customFormat="1" ht="11.25"/>
    <row r="33117" customFormat="1" ht="11.25"/>
    <row r="33118" customFormat="1" ht="11.25"/>
    <row r="33119" customFormat="1" ht="11.25"/>
    <row r="33120" customFormat="1" ht="11.25"/>
    <row r="33121" customFormat="1" ht="11.25"/>
    <row r="33122" customFormat="1" ht="11.25"/>
    <row r="33123" customFormat="1" ht="11.25"/>
    <row r="33124" customFormat="1" ht="11.25"/>
    <row r="33125" customFormat="1" ht="11.25"/>
    <row r="33126" customFormat="1" ht="11.25"/>
    <row r="33127" customFormat="1" ht="11.25"/>
    <row r="33128" customFormat="1" ht="11.25"/>
    <row r="33129" customFormat="1" ht="11.25"/>
    <row r="33130" customFormat="1" ht="11.25"/>
    <row r="33131" customFormat="1" ht="11.25"/>
    <row r="33132" customFormat="1" ht="11.25"/>
    <row r="33133" customFormat="1" ht="11.25"/>
    <row r="33134" customFormat="1" ht="11.25"/>
    <row r="33135" customFormat="1" ht="11.25"/>
    <row r="33136" customFormat="1" ht="11.25"/>
    <row r="33137" customFormat="1" ht="11.25"/>
    <row r="33138" customFormat="1" ht="11.25"/>
    <row r="33139" customFormat="1" ht="11.25"/>
    <row r="33140" customFormat="1" ht="11.25"/>
    <row r="33141" customFormat="1" ht="11.25"/>
    <row r="33142" customFormat="1" ht="11.25"/>
    <row r="33143" customFormat="1" ht="11.25"/>
    <row r="33144" customFormat="1" ht="11.25"/>
    <row r="33145" customFormat="1" ht="11.25"/>
    <row r="33146" customFormat="1" ht="11.25"/>
    <row r="33147" customFormat="1" ht="11.25"/>
    <row r="33148" customFormat="1" ht="11.25"/>
    <row r="33149" customFormat="1" ht="11.25"/>
    <row r="33150" customFormat="1" ht="11.25"/>
    <row r="33151" customFormat="1" ht="11.25"/>
    <row r="33152" customFormat="1" ht="11.25"/>
    <row r="33153" customFormat="1" ht="11.25"/>
    <row r="33154" customFormat="1" ht="11.25"/>
    <row r="33155" customFormat="1" ht="11.25"/>
    <row r="33156" customFormat="1" ht="11.25"/>
    <row r="33157" customFormat="1" ht="11.25"/>
    <row r="33158" customFormat="1" ht="11.25"/>
    <row r="33159" customFormat="1" ht="11.25"/>
    <row r="33160" customFormat="1" ht="11.25"/>
    <row r="33161" customFormat="1" ht="11.25"/>
    <row r="33162" customFormat="1" ht="11.25"/>
    <row r="33163" customFormat="1" ht="11.25"/>
    <row r="33164" customFormat="1" ht="11.25"/>
    <row r="33165" customFormat="1" ht="11.25"/>
    <row r="33166" customFormat="1" ht="11.25"/>
    <row r="33167" customFormat="1" ht="11.25"/>
    <row r="33168" customFormat="1" ht="11.25"/>
    <row r="33169" customFormat="1" ht="11.25"/>
    <row r="33170" customFormat="1" ht="11.25"/>
    <row r="33171" customFormat="1" ht="11.25"/>
    <row r="33172" customFormat="1" ht="11.25"/>
    <row r="33173" customFormat="1" ht="11.25"/>
    <row r="33174" customFormat="1" ht="11.25"/>
    <row r="33175" customFormat="1" ht="11.25"/>
    <row r="33176" customFormat="1" ht="11.25"/>
    <row r="33177" customFormat="1" ht="11.25"/>
    <row r="33178" customFormat="1" ht="11.25"/>
    <row r="33179" customFormat="1" ht="11.25"/>
    <row r="33180" customFormat="1" ht="11.25"/>
    <row r="33181" customFormat="1" ht="11.25"/>
    <row r="33182" customFormat="1" ht="11.25"/>
    <row r="33183" customFormat="1" ht="11.25"/>
    <row r="33184" customFormat="1" ht="11.25"/>
    <row r="33185" customFormat="1" ht="11.25"/>
    <row r="33186" customFormat="1" ht="11.25"/>
    <row r="33187" customFormat="1" ht="11.25"/>
    <row r="33188" customFormat="1" ht="11.25"/>
    <row r="33189" customFormat="1" ht="11.25"/>
    <row r="33190" customFormat="1" ht="11.25"/>
    <row r="33191" customFormat="1" ht="11.25"/>
    <row r="33192" customFormat="1" ht="11.25"/>
    <row r="33193" customFormat="1" ht="11.25"/>
    <row r="33194" customFormat="1" ht="11.25"/>
    <row r="33195" customFormat="1" ht="11.25"/>
    <row r="33196" customFormat="1" ht="11.25"/>
    <row r="33197" customFormat="1" ht="11.25"/>
    <row r="33198" customFormat="1" ht="11.25"/>
    <row r="33199" customFormat="1" ht="11.25"/>
    <row r="33200" customFormat="1" ht="11.25"/>
    <row r="33201" customFormat="1" ht="11.25"/>
    <row r="33202" customFormat="1" ht="11.25"/>
    <row r="33203" customFormat="1" ht="11.25"/>
    <row r="33204" customFormat="1" ht="11.25"/>
    <row r="33205" customFormat="1" ht="11.25"/>
    <row r="33206" customFormat="1" ht="11.25"/>
    <row r="33207" customFormat="1" ht="11.25"/>
    <row r="33208" customFormat="1" ht="11.25"/>
    <row r="33209" customFormat="1" ht="11.25"/>
    <row r="33210" customFormat="1" ht="11.25"/>
    <row r="33211" customFormat="1" ht="11.25"/>
    <row r="33212" customFormat="1" ht="11.25"/>
    <row r="33213" customFormat="1" ht="11.25"/>
    <row r="33214" customFormat="1" ht="11.25"/>
    <row r="33215" customFormat="1" ht="11.25"/>
    <row r="33216" customFormat="1" ht="11.25"/>
    <row r="33217" customFormat="1" ht="11.25"/>
    <row r="33218" customFormat="1" ht="11.25"/>
    <row r="33219" customFormat="1" ht="11.25"/>
    <row r="33220" customFormat="1" ht="11.25"/>
    <row r="33221" customFormat="1" ht="11.25"/>
    <row r="33222" customFormat="1" ht="11.25"/>
    <row r="33223" customFormat="1" ht="11.25"/>
    <row r="33224" customFormat="1" ht="11.25"/>
    <row r="33225" customFormat="1" ht="11.25"/>
    <row r="33226" customFormat="1" ht="11.25"/>
    <row r="33227" customFormat="1" ht="11.25"/>
    <row r="33228" customFormat="1" ht="11.25"/>
    <row r="33229" customFormat="1" ht="11.25"/>
    <row r="33230" customFormat="1" ht="11.25"/>
    <row r="33231" customFormat="1" ht="11.25"/>
    <row r="33232" customFormat="1" ht="11.25"/>
    <row r="33233" customFormat="1" ht="11.25"/>
    <row r="33234" customFormat="1" ht="11.25"/>
    <row r="33235" customFormat="1" ht="11.25"/>
    <row r="33236" customFormat="1" ht="11.25"/>
    <row r="33237" customFormat="1" ht="11.25"/>
    <row r="33238" customFormat="1" ht="11.25"/>
    <row r="33239" customFormat="1" ht="11.25"/>
    <row r="33240" customFormat="1" ht="11.25"/>
    <row r="33241" customFormat="1" ht="11.25"/>
    <row r="33242" customFormat="1" ht="11.25"/>
    <row r="33243" customFormat="1" ht="11.25"/>
    <row r="33244" customFormat="1" ht="11.25"/>
    <row r="33245" customFormat="1" ht="11.25"/>
    <row r="33246" customFormat="1" ht="11.25"/>
    <row r="33247" customFormat="1" ht="11.25"/>
    <row r="33248" customFormat="1" ht="11.25"/>
    <row r="33249" customFormat="1" ht="11.25"/>
    <row r="33250" customFormat="1" ht="11.25"/>
    <row r="33251" customFormat="1" ht="11.25"/>
    <row r="33252" customFormat="1" ht="11.25"/>
    <row r="33253" customFormat="1" ht="11.25"/>
    <row r="33254" customFormat="1" ht="11.25"/>
    <row r="33255" customFormat="1" ht="11.25"/>
    <row r="33256" customFormat="1" ht="11.25"/>
    <row r="33257" customFormat="1" ht="11.25"/>
    <row r="33258" customFormat="1" ht="11.25"/>
    <row r="33259" customFormat="1" ht="11.25"/>
    <row r="33260" customFormat="1" ht="11.25"/>
    <row r="33261" customFormat="1" ht="11.25"/>
    <row r="33262" customFormat="1" ht="11.25"/>
    <row r="33263" customFormat="1" ht="11.25"/>
    <row r="33264" customFormat="1" ht="11.25"/>
    <row r="33265" customFormat="1" ht="11.25"/>
    <row r="33266" customFormat="1" ht="11.25"/>
    <row r="33267" customFormat="1" ht="11.25"/>
    <row r="33268" customFormat="1" ht="11.25"/>
    <row r="33269" customFormat="1" ht="11.25"/>
    <row r="33270" customFormat="1" ht="11.25"/>
    <row r="33271" customFormat="1" ht="11.25"/>
    <row r="33272" customFormat="1" ht="11.25"/>
    <row r="33273" customFormat="1" ht="11.25"/>
    <row r="33274" customFormat="1" ht="11.25"/>
    <row r="33275" customFormat="1" ht="11.25"/>
    <row r="33276" customFormat="1" ht="11.25"/>
    <row r="33277" customFormat="1" ht="11.25"/>
    <row r="33278" customFormat="1" ht="11.25"/>
    <row r="33279" customFormat="1" ht="11.25"/>
    <row r="33280" customFormat="1" ht="11.25"/>
    <row r="33281" customFormat="1" ht="11.25"/>
    <row r="33282" customFormat="1" ht="11.25"/>
    <row r="33283" customFormat="1" ht="11.25"/>
    <row r="33284" customFormat="1" ht="11.25"/>
    <row r="33285" customFormat="1" ht="11.25"/>
    <row r="33286" customFormat="1" ht="11.25"/>
    <row r="33287" customFormat="1" ht="11.25"/>
    <row r="33288" customFormat="1" ht="11.25"/>
    <row r="33289" customFormat="1" ht="11.25"/>
    <row r="33290" customFormat="1" ht="11.25"/>
    <row r="33291" customFormat="1" ht="11.25"/>
    <row r="33292" customFormat="1" ht="11.25"/>
    <row r="33293" customFormat="1" ht="11.25"/>
    <row r="33294" customFormat="1" ht="11.25"/>
    <row r="33295" customFormat="1" ht="11.25"/>
    <row r="33296" customFormat="1" ht="11.25"/>
    <row r="33297" customFormat="1" ht="11.25"/>
    <row r="33298" customFormat="1" ht="11.25"/>
    <row r="33299" customFormat="1" ht="11.25"/>
    <row r="33300" customFormat="1" ht="11.25"/>
    <row r="33301" customFormat="1" ht="11.25"/>
    <row r="33302" customFormat="1" ht="11.25"/>
    <row r="33303" customFormat="1" ht="11.25"/>
    <row r="33304" customFormat="1" ht="11.25"/>
    <row r="33305" customFormat="1" ht="11.25"/>
    <row r="33306" customFormat="1" ht="11.25"/>
    <row r="33307" customFormat="1" ht="11.25"/>
    <row r="33308" customFormat="1" ht="11.25"/>
    <row r="33309" customFormat="1" ht="11.25"/>
    <row r="33310" customFormat="1" ht="11.25"/>
    <row r="33311" customFormat="1" ht="11.25"/>
    <row r="33312" customFormat="1" ht="11.25"/>
    <row r="33313" customFormat="1" ht="11.25"/>
    <row r="33314" customFormat="1" ht="11.25"/>
    <row r="33315" customFormat="1" ht="11.25"/>
    <row r="33316" customFormat="1" ht="11.25"/>
    <row r="33317" customFormat="1" ht="11.25"/>
    <row r="33318" customFormat="1" ht="11.25"/>
    <row r="33319" customFormat="1" ht="11.25"/>
    <row r="33320" customFormat="1" ht="11.25"/>
    <row r="33321" customFormat="1" ht="11.25"/>
    <row r="33322" customFormat="1" ht="11.25"/>
    <row r="33323" customFormat="1" ht="11.25"/>
    <row r="33324" customFormat="1" ht="11.25"/>
    <row r="33325" customFormat="1" ht="11.25"/>
    <row r="33326" customFormat="1" ht="11.25"/>
    <row r="33327" customFormat="1" ht="11.25"/>
    <row r="33328" customFormat="1" ht="11.25"/>
    <row r="33329" customFormat="1" ht="11.25"/>
    <row r="33330" customFormat="1" ht="11.25"/>
    <row r="33331" customFormat="1" ht="11.25"/>
    <row r="33332" customFormat="1" ht="11.25"/>
    <row r="33333" customFormat="1" ht="11.25"/>
    <row r="33334" customFormat="1" ht="11.25"/>
    <row r="33335" customFormat="1" ht="11.25"/>
    <row r="33336" customFormat="1" ht="11.25"/>
    <row r="33337" customFormat="1" ht="11.25"/>
    <row r="33338" customFormat="1" ht="11.25"/>
    <row r="33339" customFormat="1" ht="11.25"/>
    <row r="33340" customFormat="1" ht="11.25"/>
    <row r="33341" customFormat="1" ht="11.25"/>
    <row r="33342" customFormat="1" ht="11.25"/>
    <row r="33343" customFormat="1" ht="11.25"/>
    <row r="33344" customFormat="1" ht="11.25"/>
    <row r="33345" customFormat="1" ht="11.25"/>
    <row r="33346" customFormat="1" ht="11.25"/>
    <row r="33347" customFormat="1" ht="11.25"/>
    <row r="33348" customFormat="1" ht="11.25"/>
    <row r="33349" customFormat="1" ht="11.25"/>
    <row r="33350" customFormat="1" ht="11.25"/>
    <row r="33351" customFormat="1" ht="11.25"/>
    <row r="33352" customFormat="1" ht="11.25"/>
    <row r="33353" customFormat="1" ht="11.25"/>
    <row r="33354" customFormat="1" ht="11.25"/>
    <row r="33355" customFormat="1" ht="11.25"/>
    <row r="33356" customFormat="1" ht="11.25"/>
    <row r="33357" customFormat="1" ht="11.25"/>
    <row r="33358" customFormat="1" ht="11.25"/>
    <row r="33359" customFormat="1" ht="11.25"/>
    <row r="33360" customFormat="1" ht="11.25"/>
    <row r="33361" customFormat="1" ht="11.25"/>
    <row r="33362" customFormat="1" ht="11.25"/>
    <row r="33363" customFormat="1" ht="11.25"/>
    <row r="33364" customFormat="1" ht="11.25"/>
    <row r="33365" customFormat="1" ht="11.25"/>
    <row r="33366" customFormat="1" ht="11.25"/>
    <row r="33367" customFormat="1" ht="11.25"/>
    <row r="33368" customFormat="1" ht="11.25"/>
    <row r="33369" customFormat="1" ht="11.25"/>
    <row r="33370" customFormat="1" ht="11.25"/>
    <row r="33371" customFormat="1" ht="11.25"/>
    <row r="33372" customFormat="1" ht="11.25"/>
    <row r="33373" customFormat="1" ht="11.25"/>
    <row r="33374" customFormat="1" ht="11.25"/>
    <row r="33375" customFormat="1" ht="11.25"/>
    <row r="33376" customFormat="1" ht="11.25"/>
    <row r="33377" customFormat="1" ht="11.25"/>
    <row r="33378" customFormat="1" ht="11.25"/>
    <row r="33379" customFormat="1" ht="11.25"/>
    <row r="33380" customFormat="1" ht="11.25"/>
    <row r="33381" customFormat="1" ht="11.25"/>
    <row r="33382" customFormat="1" ht="11.25"/>
    <row r="33383" customFormat="1" ht="11.25"/>
    <row r="33384" customFormat="1" ht="11.25"/>
    <row r="33385" customFormat="1" ht="11.25"/>
    <row r="33386" customFormat="1" ht="11.25"/>
    <row r="33387" customFormat="1" ht="11.25"/>
    <row r="33388" customFormat="1" ht="11.25"/>
    <row r="33389" customFormat="1" ht="11.25"/>
    <row r="33390" customFormat="1" ht="11.25"/>
    <row r="33391" customFormat="1" ht="11.25"/>
    <row r="33392" customFormat="1" ht="11.25"/>
    <row r="33393" customFormat="1" ht="11.25"/>
    <row r="33394" customFormat="1" ht="11.25"/>
    <row r="33395" customFormat="1" ht="11.25"/>
    <row r="33396" customFormat="1" ht="11.25"/>
    <row r="33397" customFormat="1" ht="11.25"/>
    <row r="33398" customFormat="1" ht="11.25"/>
    <row r="33399" customFormat="1" ht="11.25"/>
    <row r="33400" customFormat="1" ht="11.25"/>
    <row r="33401" customFormat="1" ht="11.25"/>
    <row r="33402" customFormat="1" ht="11.25"/>
    <row r="33403" customFormat="1" ht="11.25"/>
    <row r="33404" customFormat="1" ht="11.25"/>
    <row r="33405" customFormat="1" ht="11.25"/>
    <row r="33406" customFormat="1" ht="11.25"/>
    <row r="33407" customFormat="1" ht="11.25"/>
    <row r="33408" customFormat="1" ht="11.25"/>
    <row r="33409" customFormat="1" ht="11.25"/>
    <row r="33410" customFormat="1" ht="11.25"/>
    <row r="33411" customFormat="1" ht="11.25"/>
    <row r="33412" customFormat="1" ht="11.25"/>
    <row r="33413" customFormat="1" ht="11.25"/>
    <row r="33414" customFormat="1" ht="11.25"/>
    <row r="33415" customFormat="1" ht="11.25"/>
    <row r="33416" customFormat="1" ht="11.25"/>
    <row r="33417" customFormat="1" ht="11.25"/>
    <row r="33418" customFormat="1" ht="11.25"/>
    <row r="33419" customFormat="1" ht="11.25"/>
    <row r="33420" customFormat="1" ht="11.25"/>
    <row r="33421" customFormat="1" ht="11.25"/>
    <row r="33422" customFormat="1" ht="11.25"/>
    <row r="33423" customFormat="1" ht="11.25"/>
    <row r="33424" customFormat="1" ht="11.25"/>
    <row r="33425" customFormat="1" ht="11.25"/>
    <row r="33426" customFormat="1" ht="11.25"/>
    <row r="33427" customFormat="1" ht="11.25"/>
    <row r="33428" customFormat="1" ht="11.25"/>
    <row r="33429" customFormat="1" ht="11.25"/>
    <row r="33430" customFormat="1" ht="11.25"/>
    <row r="33431" customFormat="1" ht="11.25"/>
    <row r="33432" customFormat="1" ht="11.25"/>
    <row r="33433" customFormat="1" ht="11.25"/>
    <row r="33434" customFormat="1" ht="11.25"/>
    <row r="33435" customFormat="1" ht="11.25"/>
    <row r="33436" customFormat="1" ht="11.25"/>
    <row r="33437" customFormat="1" ht="11.25"/>
    <row r="33438" customFormat="1" ht="11.25"/>
    <row r="33439" customFormat="1" ht="11.25"/>
    <row r="33440" customFormat="1" ht="11.25"/>
    <row r="33441" customFormat="1" ht="11.25"/>
    <row r="33442" customFormat="1" ht="11.25"/>
    <row r="33443" customFormat="1" ht="11.25"/>
    <row r="33444" customFormat="1" ht="11.25"/>
    <row r="33445" customFormat="1" ht="11.25"/>
    <row r="33446" customFormat="1" ht="11.25"/>
    <row r="33447" customFormat="1" ht="11.25"/>
    <row r="33448" customFormat="1" ht="11.25"/>
    <row r="33449" customFormat="1" ht="11.25"/>
    <row r="33450" customFormat="1" ht="11.25"/>
    <row r="33451" customFormat="1" ht="11.25"/>
    <row r="33452" customFormat="1" ht="11.25"/>
    <row r="33453" customFormat="1" ht="11.25"/>
    <row r="33454" customFormat="1" ht="11.25"/>
    <row r="33455" customFormat="1" ht="11.25"/>
    <row r="33456" customFormat="1" ht="11.25"/>
    <row r="33457" customFormat="1" ht="11.25"/>
    <row r="33458" customFormat="1" ht="11.25"/>
    <row r="33459" customFormat="1" ht="11.25"/>
    <row r="33460" customFormat="1" ht="11.25"/>
    <row r="33461" customFormat="1" ht="11.25"/>
    <row r="33462" customFormat="1" ht="11.25"/>
    <row r="33463" customFormat="1" ht="11.25"/>
    <row r="33464" customFormat="1" ht="11.25"/>
    <row r="33465" customFormat="1" ht="11.25"/>
    <row r="33466" customFormat="1" ht="11.25"/>
    <row r="33467" customFormat="1" ht="11.25"/>
    <row r="33468" customFormat="1" ht="11.25"/>
    <row r="33469" customFormat="1" ht="11.25"/>
    <row r="33470" customFormat="1" ht="11.25"/>
    <row r="33471" customFormat="1" ht="11.25"/>
    <row r="33472" customFormat="1" ht="11.25"/>
    <row r="33473" customFormat="1" ht="11.25"/>
    <row r="33474" customFormat="1" ht="11.25"/>
    <row r="33475" customFormat="1" ht="11.25"/>
    <row r="33476" customFormat="1" ht="11.25"/>
    <row r="33477" customFormat="1" ht="11.25"/>
    <row r="33478" customFormat="1" ht="11.25"/>
    <row r="33479" customFormat="1" ht="11.25"/>
    <row r="33480" customFormat="1" ht="11.25"/>
    <row r="33481" customFormat="1" ht="11.25"/>
    <row r="33482" customFormat="1" ht="11.25"/>
    <row r="33483" customFormat="1" ht="11.25"/>
    <row r="33484" customFormat="1" ht="11.25"/>
    <row r="33485" customFormat="1" ht="11.25"/>
    <row r="33486" customFormat="1" ht="11.25"/>
    <row r="33487" customFormat="1" ht="11.25"/>
    <row r="33488" customFormat="1" ht="11.25"/>
    <row r="33489" customFormat="1" ht="11.25"/>
    <row r="33490" customFormat="1" ht="11.25"/>
    <row r="33491" customFormat="1" ht="11.25"/>
    <row r="33492" customFormat="1" ht="11.25"/>
    <row r="33493" customFormat="1" ht="11.25"/>
    <row r="33494" customFormat="1" ht="11.25"/>
    <row r="33495" customFormat="1" ht="11.25"/>
    <row r="33496" customFormat="1" ht="11.25"/>
    <row r="33497" customFormat="1" ht="11.25"/>
    <row r="33498" customFormat="1" ht="11.25"/>
    <row r="33499" customFormat="1" ht="11.25"/>
    <row r="33500" customFormat="1" ht="11.25"/>
    <row r="33501" customFormat="1" ht="11.25"/>
    <row r="33502" customFormat="1" ht="11.25"/>
    <row r="33503" customFormat="1" ht="11.25"/>
    <row r="33504" customFormat="1" ht="11.25"/>
    <row r="33505" customFormat="1" ht="11.25"/>
    <row r="33506" customFormat="1" ht="11.25"/>
    <row r="33507" customFormat="1" ht="11.25"/>
    <row r="33508" customFormat="1" ht="11.25"/>
    <row r="33509" customFormat="1" ht="11.25"/>
    <row r="33510" customFormat="1" ht="11.25"/>
    <row r="33511" customFormat="1" ht="11.25"/>
    <row r="33512" customFormat="1" ht="11.25"/>
    <row r="33513" customFormat="1" ht="11.25"/>
    <row r="33514" customFormat="1" ht="11.25"/>
    <row r="33515" customFormat="1" ht="11.25"/>
    <row r="33516" customFormat="1" ht="11.25"/>
    <row r="33517" customFormat="1" ht="11.25"/>
    <row r="33518" customFormat="1" ht="11.25"/>
    <row r="33519" customFormat="1" ht="11.25"/>
    <row r="33520" customFormat="1" ht="11.25"/>
    <row r="33521" customFormat="1" ht="11.25"/>
    <row r="33522" customFormat="1" ht="11.25"/>
    <row r="33523" customFormat="1" ht="11.25"/>
    <row r="33524" customFormat="1" ht="11.25"/>
    <row r="33525" customFormat="1" ht="11.25"/>
    <row r="33526" customFormat="1" ht="11.25"/>
    <row r="33527" customFormat="1" ht="11.25"/>
    <row r="33528" customFormat="1" ht="11.25"/>
    <row r="33529" customFormat="1" ht="11.25"/>
    <row r="33530" customFormat="1" ht="11.25"/>
    <row r="33531" customFormat="1" ht="11.25"/>
    <row r="33532" customFormat="1" ht="11.25"/>
    <row r="33533" customFormat="1" ht="11.25"/>
    <row r="33534" customFormat="1" ht="11.25"/>
    <row r="33535" customFormat="1" ht="11.25"/>
    <row r="33536" customFormat="1" ht="11.25"/>
    <row r="33537" customFormat="1" ht="11.25"/>
    <row r="33538" customFormat="1" ht="11.25"/>
    <row r="33539" customFormat="1" ht="11.25"/>
    <row r="33540" customFormat="1" ht="11.25"/>
    <row r="33541" customFormat="1" ht="11.25"/>
    <row r="33542" customFormat="1" ht="11.25"/>
    <row r="33543" customFormat="1" ht="11.25"/>
    <row r="33544" customFormat="1" ht="11.25"/>
    <row r="33545" customFormat="1" ht="11.25"/>
    <row r="33546" customFormat="1" ht="11.25"/>
    <row r="33547" customFormat="1" ht="11.25"/>
    <row r="33548" customFormat="1" ht="11.25"/>
    <row r="33549" customFormat="1" ht="11.25"/>
    <row r="33550" customFormat="1" ht="11.25"/>
    <row r="33551" customFormat="1" ht="11.25"/>
    <row r="33552" customFormat="1" ht="11.25"/>
    <row r="33553" customFormat="1" ht="11.25"/>
    <row r="33554" customFormat="1" ht="11.25"/>
    <row r="33555" customFormat="1" ht="11.25"/>
    <row r="33556" customFormat="1" ht="11.25"/>
    <row r="33557" customFormat="1" ht="11.25"/>
    <row r="33558" customFormat="1" ht="11.25"/>
    <row r="33559" customFormat="1" ht="11.25"/>
    <row r="33560" customFormat="1" ht="11.25"/>
    <row r="33561" customFormat="1" ht="11.25"/>
    <row r="33562" customFormat="1" ht="11.25"/>
    <row r="33563" customFormat="1" ht="11.25"/>
    <row r="33564" customFormat="1" ht="11.25"/>
    <row r="33565" customFormat="1" ht="11.25"/>
    <row r="33566" customFormat="1" ht="11.25"/>
    <row r="33567" customFormat="1" ht="11.25"/>
    <row r="33568" customFormat="1" ht="11.25"/>
    <row r="33569" customFormat="1" ht="11.25"/>
    <row r="33570" customFormat="1" ht="11.25"/>
    <row r="33571" customFormat="1" ht="11.25"/>
    <row r="33572" customFormat="1" ht="11.25"/>
    <row r="33573" customFormat="1" ht="11.25"/>
    <row r="33574" customFormat="1" ht="11.25"/>
    <row r="33575" customFormat="1" ht="11.25"/>
    <row r="33576" customFormat="1" ht="11.25"/>
    <row r="33577" customFormat="1" ht="11.25"/>
    <row r="33578" customFormat="1" ht="11.25"/>
    <row r="33579" customFormat="1" ht="11.25"/>
    <row r="33580" customFormat="1" ht="11.25"/>
    <row r="33581" customFormat="1" ht="11.25"/>
    <row r="33582" customFormat="1" ht="11.25"/>
    <row r="33583" customFormat="1" ht="11.25"/>
    <row r="33584" customFormat="1" ht="11.25"/>
    <row r="33585" customFormat="1" ht="11.25"/>
    <row r="33586" customFormat="1" ht="11.25"/>
    <row r="33587" customFormat="1" ht="11.25"/>
    <row r="33588" customFormat="1" ht="11.25"/>
    <row r="33589" customFormat="1" ht="11.25"/>
    <row r="33590" customFormat="1" ht="11.25"/>
    <row r="33591" customFormat="1" ht="11.25"/>
    <row r="33592" customFormat="1" ht="11.25"/>
    <row r="33593" customFormat="1" ht="11.25"/>
    <row r="33594" customFormat="1" ht="11.25"/>
    <row r="33595" customFormat="1" ht="11.25"/>
    <row r="33596" customFormat="1" ht="11.25"/>
    <row r="33597" customFormat="1" ht="11.25"/>
    <row r="33598" customFormat="1" ht="11.25"/>
    <row r="33599" customFormat="1" ht="11.25"/>
    <row r="33600" customFormat="1" ht="11.25"/>
    <row r="33601" customFormat="1" ht="11.25"/>
    <row r="33602" customFormat="1" ht="11.25"/>
    <row r="33603" customFormat="1" ht="11.25"/>
    <row r="33604" customFormat="1" ht="11.25"/>
    <row r="33605" customFormat="1" ht="11.25"/>
    <row r="33606" customFormat="1" ht="11.25"/>
    <row r="33607" customFormat="1" ht="11.25"/>
    <row r="33608" customFormat="1" ht="11.25"/>
    <row r="33609" customFormat="1" ht="11.25"/>
    <row r="33610" customFormat="1" ht="11.25"/>
    <row r="33611" customFormat="1" ht="11.25"/>
    <row r="33612" customFormat="1" ht="11.25"/>
    <row r="33613" customFormat="1" ht="11.25"/>
    <row r="33614" customFormat="1" ht="11.25"/>
    <row r="33615" customFormat="1" ht="11.25"/>
    <row r="33616" customFormat="1" ht="11.25"/>
    <row r="33617" customFormat="1" ht="11.25"/>
    <row r="33618" customFormat="1" ht="11.25"/>
    <row r="33619" customFormat="1" ht="11.25"/>
    <row r="33620" customFormat="1" ht="11.25"/>
    <row r="33621" customFormat="1" ht="11.25"/>
    <row r="33622" customFormat="1" ht="11.25"/>
    <row r="33623" customFormat="1" ht="11.25"/>
    <row r="33624" customFormat="1" ht="11.25"/>
    <row r="33625" customFormat="1" ht="11.25"/>
    <row r="33626" customFormat="1" ht="11.25"/>
    <row r="33627" customFormat="1" ht="11.25"/>
    <row r="33628" customFormat="1" ht="11.25"/>
    <row r="33629" customFormat="1" ht="11.25"/>
    <row r="33630" customFormat="1" ht="11.25"/>
    <row r="33631" customFormat="1" ht="11.25"/>
    <row r="33632" customFormat="1" ht="11.25"/>
    <row r="33633" customFormat="1" ht="11.25"/>
    <row r="33634" customFormat="1" ht="11.25"/>
    <row r="33635" customFormat="1" ht="11.25"/>
    <row r="33636" customFormat="1" ht="11.25"/>
    <row r="33637" customFormat="1" ht="11.25"/>
    <row r="33638" customFormat="1" ht="11.25"/>
    <row r="33639" customFormat="1" ht="11.25"/>
    <row r="33640" customFormat="1" ht="11.25"/>
    <row r="33641" customFormat="1" ht="11.25"/>
    <row r="33642" customFormat="1" ht="11.25"/>
    <row r="33643" customFormat="1" ht="11.25"/>
    <row r="33644" customFormat="1" ht="11.25"/>
    <row r="33645" customFormat="1" ht="11.25"/>
    <row r="33646" customFormat="1" ht="11.25"/>
    <row r="33647" customFormat="1" ht="11.25"/>
    <row r="33648" customFormat="1" ht="11.25"/>
    <row r="33649" customFormat="1" ht="11.25"/>
    <row r="33650" customFormat="1" ht="11.25"/>
    <row r="33651" customFormat="1" ht="11.25"/>
    <row r="33652" customFormat="1" ht="11.25"/>
    <row r="33653" customFormat="1" ht="11.25"/>
    <row r="33654" customFormat="1" ht="11.25"/>
    <row r="33655" customFormat="1" ht="11.25"/>
    <row r="33656" customFormat="1" ht="11.25"/>
    <row r="33657" customFormat="1" ht="11.25"/>
    <row r="33658" customFormat="1" ht="11.25"/>
    <row r="33659" customFormat="1" ht="11.25"/>
    <row r="33660" customFormat="1" ht="11.25"/>
    <row r="33661" customFormat="1" ht="11.25"/>
    <row r="33662" customFormat="1" ht="11.25"/>
    <row r="33663" customFormat="1" ht="11.25"/>
    <row r="33664" customFormat="1" ht="11.25"/>
    <row r="33665" customFormat="1" ht="11.25"/>
    <row r="33666" customFormat="1" ht="11.25"/>
    <row r="33667" customFormat="1" ht="11.25"/>
    <row r="33668" customFormat="1" ht="11.25"/>
    <row r="33669" customFormat="1" ht="11.25"/>
    <row r="33670" customFormat="1" ht="11.25"/>
    <row r="33671" customFormat="1" ht="11.25"/>
    <row r="33672" customFormat="1" ht="11.25"/>
    <row r="33673" customFormat="1" ht="11.25"/>
    <row r="33674" customFormat="1" ht="11.25"/>
    <row r="33675" customFormat="1" ht="11.25"/>
    <row r="33676" customFormat="1" ht="11.25"/>
    <row r="33677" customFormat="1" ht="11.25"/>
    <row r="33678" customFormat="1" ht="11.25"/>
    <row r="33679" customFormat="1" ht="11.25"/>
    <row r="33680" customFormat="1" ht="11.25"/>
    <row r="33681" customFormat="1" ht="11.25"/>
    <row r="33682" customFormat="1" ht="11.25"/>
    <row r="33683" customFormat="1" ht="11.25"/>
    <row r="33684" customFormat="1" ht="11.25"/>
    <row r="33685" customFormat="1" ht="11.25"/>
    <row r="33686" customFormat="1" ht="11.25"/>
    <row r="33687" customFormat="1" ht="11.25"/>
    <row r="33688" customFormat="1" ht="11.25"/>
    <row r="33689" customFormat="1" ht="11.25"/>
    <row r="33690" customFormat="1" ht="11.25"/>
    <row r="33691" customFormat="1" ht="11.25"/>
    <row r="33692" customFormat="1" ht="11.25"/>
    <row r="33693" customFormat="1" ht="11.25"/>
    <row r="33694" customFormat="1" ht="11.25"/>
    <row r="33695" customFormat="1" ht="11.25"/>
    <row r="33696" customFormat="1" ht="11.25"/>
    <row r="33697" customFormat="1" ht="11.25"/>
    <row r="33698" customFormat="1" ht="11.25"/>
    <row r="33699" customFormat="1" ht="11.25"/>
    <row r="33700" customFormat="1" ht="11.25"/>
    <row r="33701" customFormat="1" ht="11.25"/>
    <row r="33702" customFormat="1" ht="11.25"/>
    <row r="33703" customFormat="1" ht="11.25"/>
    <row r="33704" customFormat="1" ht="11.25"/>
    <row r="33705" customFormat="1" ht="11.25"/>
    <row r="33706" customFormat="1" ht="11.25"/>
    <row r="33707" customFormat="1" ht="11.25"/>
    <row r="33708" customFormat="1" ht="11.25"/>
    <row r="33709" customFormat="1" ht="11.25"/>
    <row r="33710" customFormat="1" ht="11.25"/>
    <row r="33711" customFormat="1" ht="11.25"/>
    <row r="33712" customFormat="1" ht="11.25"/>
    <row r="33713" customFormat="1" ht="11.25"/>
    <row r="33714" customFormat="1" ht="11.25"/>
    <row r="33715" customFormat="1" ht="11.25"/>
    <row r="33716" customFormat="1" ht="11.25"/>
    <row r="33717" customFormat="1" ht="11.25"/>
    <row r="33718" customFormat="1" ht="11.25"/>
    <row r="33719" customFormat="1" ht="11.25"/>
    <row r="33720" customFormat="1" ht="11.25"/>
    <row r="33721" customFormat="1" ht="11.25"/>
    <row r="33722" customFormat="1" ht="11.25"/>
    <row r="33723" customFormat="1" ht="11.25"/>
    <row r="33724" customFormat="1" ht="11.25"/>
    <row r="33725" customFormat="1" ht="11.25"/>
    <row r="33726" customFormat="1" ht="11.25"/>
    <row r="33727" customFormat="1" ht="11.25"/>
    <row r="33728" customFormat="1" ht="11.25"/>
    <row r="33729" customFormat="1" ht="11.25"/>
    <row r="33730" customFormat="1" ht="11.25"/>
    <row r="33731" customFormat="1" ht="11.25"/>
    <row r="33732" customFormat="1" ht="11.25"/>
    <row r="33733" customFormat="1" ht="11.25"/>
    <row r="33734" customFormat="1" ht="11.25"/>
    <row r="33735" customFormat="1" ht="11.25"/>
    <row r="33736" customFormat="1" ht="11.25"/>
    <row r="33737" customFormat="1" ht="11.25"/>
    <row r="33738" customFormat="1" ht="11.25"/>
    <row r="33739" customFormat="1" ht="11.25"/>
    <row r="33740" customFormat="1" ht="11.25"/>
    <row r="33741" customFormat="1" ht="11.25"/>
    <row r="33742" customFormat="1" ht="11.25"/>
    <row r="33743" customFormat="1" ht="11.25"/>
    <row r="33744" customFormat="1" ht="11.25"/>
    <row r="33745" customFormat="1" ht="11.25"/>
    <row r="33746" customFormat="1" ht="11.25"/>
    <row r="33747" customFormat="1" ht="11.25"/>
    <row r="33748" customFormat="1" ht="11.25"/>
    <row r="33749" customFormat="1" ht="11.25"/>
    <row r="33750" customFormat="1" ht="11.25"/>
    <row r="33751" customFormat="1" ht="11.25"/>
    <row r="33752" customFormat="1" ht="11.25"/>
    <row r="33753" customFormat="1" ht="11.25"/>
    <row r="33754" customFormat="1" ht="11.25"/>
    <row r="33755" customFormat="1" ht="11.25"/>
    <row r="33756" customFormat="1" ht="11.25"/>
    <row r="33757" customFormat="1" ht="11.25"/>
    <row r="33758" customFormat="1" ht="11.25"/>
    <row r="33759" customFormat="1" ht="11.25"/>
    <row r="33760" customFormat="1" ht="11.25"/>
    <row r="33761" customFormat="1" ht="11.25"/>
    <row r="33762" customFormat="1" ht="11.25"/>
    <row r="33763" customFormat="1" ht="11.25"/>
    <row r="33764" customFormat="1" ht="11.25"/>
    <row r="33765" customFormat="1" ht="11.25"/>
    <row r="33766" customFormat="1" ht="11.25"/>
    <row r="33767" customFormat="1" ht="11.25"/>
    <row r="33768" customFormat="1" ht="11.25"/>
    <row r="33769" customFormat="1" ht="11.25"/>
    <row r="33770" customFormat="1" ht="11.25"/>
    <row r="33771" customFormat="1" ht="11.25"/>
    <row r="33772" customFormat="1" ht="11.25"/>
    <row r="33773" customFormat="1" ht="11.25"/>
    <row r="33774" customFormat="1" ht="11.25"/>
    <row r="33775" customFormat="1" ht="11.25"/>
    <row r="33776" customFormat="1" ht="11.25"/>
    <row r="33777" customFormat="1" ht="11.25"/>
    <row r="33778" customFormat="1" ht="11.25"/>
    <row r="33779" customFormat="1" ht="11.25"/>
    <row r="33780" customFormat="1" ht="11.25"/>
    <row r="33781" customFormat="1" ht="11.25"/>
    <row r="33782" customFormat="1" ht="11.25"/>
    <row r="33783" customFormat="1" ht="11.25"/>
    <row r="33784" customFormat="1" ht="11.25"/>
    <row r="33785" customFormat="1" ht="11.25"/>
    <row r="33786" customFormat="1" ht="11.25"/>
    <row r="33787" customFormat="1" ht="11.25"/>
    <row r="33788" customFormat="1" ht="11.25"/>
    <row r="33789" customFormat="1" ht="11.25"/>
    <row r="33790" customFormat="1" ht="11.25"/>
    <row r="33791" customFormat="1" ht="11.25"/>
    <row r="33792" customFormat="1" ht="11.25"/>
    <row r="33793" customFormat="1" ht="11.25"/>
    <row r="33794" customFormat="1" ht="11.25"/>
    <row r="33795" customFormat="1" ht="11.25"/>
    <row r="33796" customFormat="1" ht="11.25"/>
    <row r="33797" customFormat="1" ht="11.25"/>
    <row r="33798" customFormat="1" ht="11.25"/>
    <row r="33799" customFormat="1" ht="11.25"/>
    <row r="33800" customFormat="1" ht="11.25"/>
    <row r="33801" customFormat="1" ht="11.25"/>
    <row r="33802" customFormat="1" ht="11.25"/>
    <row r="33803" customFormat="1" ht="11.25"/>
    <row r="33804" customFormat="1" ht="11.25"/>
    <row r="33805" customFormat="1" ht="11.25"/>
    <row r="33806" customFormat="1" ht="11.25"/>
    <row r="33807" customFormat="1" ht="11.25"/>
    <row r="33808" customFormat="1" ht="11.25"/>
    <row r="33809" customFormat="1" ht="11.25"/>
    <row r="33810" customFormat="1" ht="11.25"/>
    <row r="33811" customFormat="1" ht="11.25"/>
    <row r="33812" customFormat="1" ht="11.25"/>
    <row r="33813" customFormat="1" ht="11.25"/>
    <row r="33814" customFormat="1" ht="11.25"/>
    <row r="33815" customFormat="1" ht="11.25"/>
    <row r="33816" customFormat="1" ht="11.25"/>
    <row r="33817" customFormat="1" ht="11.25"/>
    <row r="33818" customFormat="1" ht="11.25"/>
    <row r="33819" customFormat="1" ht="11.25"/>
    <row r="33820" customFormat="1" ht="11.25"/>
    <row r="33821" customFormat="1" ht="11.25"/>
    <row r="33822" customFormat="1" ht="11.25"/>
    <row r="33823" customFormat="1" ht="11.25"/>
    <row r="33824" customFormat="1" ht="11.25"/>
    <row r="33825" customFormat="1" ht="11.25"/>
    <row r="33826" customFormat="1" ht="11.25"/>
    <row r="33827" customFormat="1" ht="11.25"/>
    <row r="33828" customFormat="1" ht="11.25"/>
    <row r="33829" customFormat="1" ht="11.25"/>
    <row r="33830" customFormat="1" ht="11.25"/>
    <row r="33831" customFormat="1" ht="11.25"/>
    <row r="33832" customFormat="1" ht="11.25"/>
    <row r="33833" customFormat="1" ht="11.25"/>
    <row r="33834" customFormat="1" ht="11.25"/>
    <row r="33835" customFormat="1" ht="11.25"/>
    <row r="33836" customFormat="1" ht="11.25"/>
    <row r="33837" customFormat="1" ht="11.25"/>
    <row r="33838" customFormat="1" ht="11.25"/>
    <row r="33839" customFormat="1" ht="11.25"/>
    <row r="33840" customFormat="1" ht="11.25"/>
    <row r="33841" customFormat="1" ht="11.25"/>
    <row r="33842" customFormat="1" ht="11.25"/>
    <row r="33843" customFormat="1" ht="11.25"/>
    <row r="33844" customFormat="1" ht="11.25"/>
    <row r="33845" customFormat="1" ht="11.25"/>
    <row r="33846" customFormat="1" ht="11.25"/>
    <row r="33847" customFormat="1" ht="11.25"/>
    <row r="33848" customFormat="1" ht="11.25"/>
    <row r="33849" customFormat="1" ht="11.25"/>
    <row r="33850" customFormat="1" ht="11.25"/>
    <row r="33851" customFormat="1" ht="11.25"/>
    <row r="33852" customFormat="1" ht="11.25"/>
    <row r="33853" customFormat="1" ht="11.25"/>
    <row r="33854" customFormat="1" ht="11.25"/>
    <row r="33855" customFormat="1" ht="11.25"/>
    <row r="33856" customFormat="1" ht="11.25"/>
    <row r="33857" customFormat="1" ht="11.25"/>
    <row r="33858" customFormat="1" ht="11.25"/>
    <row r="33859" customFormat="1" ht="11.25"/>
    <row r="33860" customFormat="1" ht="11.25"/>
    <row r="33861" customFormat="1" ht="11.25"/>
    <row r="33862" customFormat="1" ht="11.25"/>
    <row r="33863" customFormat="1" ht="11.25"/>
    <row r="33864" customFormat="1" ht="11.25"/>
    <row r="33865" customFormat="1" ht="11.25"/>
    <row r="33866" customFormat="1" ht="11.25"/>
    <row r="33867" customFormat="1" ht="11.25"/>
    <row r="33868" customFormat="1" ht="11.25"/>
    <row r="33869" customFormat="1" ht="11.25"/>
    <row r="33870" customFormat="1" ht="11.25"/>
    <row r="33871" customFormat="1" ht="11.25"/>
    <row r="33872" customFormat="1" ht="11.25"/>
    <row r="33873" customFormat="1" ht="11.25"/>
    <row r="33874" customFormat="1" ht="11.25"/>
    <row r="33875" customFormat="1" ht="11.25"/>
    <row r="33876" customFormat="1" ht="11.25"/>
    <row r="33877" customFormat="1" ht="11.25"/>
    <row r="33878" customFormat="1" ht="11.25"/>
    <row r="33879" customFormat="1" ht="11.25"/>
    <row r="33880" customFormat="1" ht="11.25"/>
    <row r="33881" customFormat="1" ht="11.25"/>
    <row r="33882" customFormat="1" ht="11.25"/>
    <row r="33883" customFormat="1" ht="11.25"/>
    <row r="33884" customFormat="1" ht="11.25"/>
    <row r="33885" customFormat="1" ht="11.25"/>
    <row r="33886" customFormat="1" ht="11.25"/>
    <row r="33887" customFormat="1" ht="11.25"/>
    <row r="33888" customFormat="1" ht="11.25"/>
    <row r="33889" customFormat="1" ht="11.25"/>
    <row r="33890" customFormat="1" ht="11.25"/>
    <row r="33891" customFormat="1" ht="11.25"/>
    <row r="33892" customFormat="1" ht="11.25"/>
    <row r="33893" customFormat="1" ht="11.25"/>
    <row r="33894" customFormat="1" ht="11.25"/>
    <row r="33895" customFormat="1" ht="11.25"/>
    <row r="33896" customFormat="1" ht="11.25"/>
    <row r="33897" customFormat="1" ht="11.25"/>
    <row r="33898" customFormat="1" ht="11.25"/>
    <row r="33899" customFormat="1" ht="11.25"/>
    <row r="33900" customFormat="1" ht="11.25"/>
    <row r="33901" customFormat="1" ht="11.25"/>
    <row r="33902" customFormat="1" ht="11.25"/>
    <row r="33903" customFormat="1" ht="11.25"/>
    <row r="33904" customFormat="1" ht="11.25"/>
    <row r="33905" customFormat="1" ht="11.25"/>
    <row r="33906" customFormat="1" ht="11.25"/>
    <row r="33907" customFormat="1" ht="11.25"/>
    <row r="33908" customFormat="1" ht="11.25"/>
    <row r="33909" customFormat="1" ht="11.25"/>
    <row r="33910" customFormat="1" ht="11.25"/>
    <row r="33911" customFormat="1" ht="11.25"/>
    <row r="33912" customFormat="1" ht="11.25"/>
    <row r="33913" customFormat="1" ht="11.25"/>
    <row r="33914" customFormat="1" ht="11.25"/>
    <row r="33915" customFormat="1" ht="11.25"/>
    <row r="33916" customFormat="1" ht="11.25"/>
    <row r="33917" customFormat="1" ht="11.25"/>
    <row r="33918" customFormat="1" ht="11.25"/>
    <row r="33919" customFormat="1" ht="11.25"/>
    <row r="33920" customFormat="1" ht="11.25"/>
    <row r="33921" customFormat="1" ht="11.25"/>
    <row r="33922" customFormat="1" ht="11.25"/>
    <row r="33923" customFormat="1" ht="11.25"/>
    <row r="33924" customFormat="1" ht="11.25"/>
    <row r="33925" customFormat="1" ht="11.25"/>
    <row r="33926" customFormat="1" ht="11.25"/>
    <row r="33927" customFormat="1" ht="11.25"/>
    <row r="33928" customFormat="1" ht="11.25"/>
    <row r="33929" customFormat="1" ht="11.25"/>
    <row r="33930" customFormat="1" ht="11.25"/>
    <row r="33931" customFormat="1" ht="11.25"/>
    <row r="33932" customFormat="1" ht="11.25"/>
    <row r="33933" customFormat="1" ht="11.25"/>
    <row r="33934" customFormat="1" ht="11.25"/>
    <row r="33935" customFormat="1" ht="11.25"/>
    <row r="33936" customFormat="1" ht="11.25"/>
    <row r="33937" customFormat="1" ht="11.25"/>
    <row r="33938" customFormat="1" ht="11.25"/>
    <row r="33939" customFormat="1" ht="11.25"/>
    <row r="33940" customFormat="1" ht="11.25"/>
    <row r="33941" customFormat="1" ht="11.25"/>
    <row r="33942" customFormat="1" ht="11.25"/>
    <row r="33943" customFormat="1" ht="11.25"/>
    <row r="33944" customFormat="1" ht="11.25"/>
    <row r="33945" customFormat="1" ht="11.25"/>
    <row r="33946" customFormat="1" ht="11.25"/>
    <row r="33947" customFormat="1" ht="11.25"/>
    <row r="33948" customFormat="1" ht="11.25"/>
    <row r="33949" customFormat="1" ht="11.25"/>
    <row r="33950" customFormat="1" ht="11.25"/>
    <row r="33951" customFormat="1" ht="11.25"/>
    <row r="33952" customFormat="1" ht="11.25"/>
    <row r="33953" customFormat="1" ht="11.25"/>
    <row r="33954" customFormat="1" ht="11.25"/>
    <row r="33955" customFormat="1" ht="11.25"/>
    <row r="33956" customFormat="1" ht="11.25"/>
    <row r="33957" customFormat="1" ht="11.25"/>
    <row r="33958" customFormat="1" ht="11.25"/>
    <row r="33959" customFormat="1" ht="11.25"/>
    <row r="33960" customFormat="1" ht="11.25"/>
    <row r="33961" customFormat="1" ht="11.25"/>
    <row r="33962" customFormat="1" ht="11.25"/>
    <row r="33963" customFormat="1" ht="11.25"/>
    <row r="33964" customFormat="1" ht="11.25"/>
    <row r="33965" customFormat="1" ht="11.25"/>
    <row r="33966" customFormat="1" ht="11.25"/>
    <row r="33967" customFormat="1" ht="11.25"/>
    <row r="33968" customFormat="1" ht="11.25"/>
    <row r="33969" customFormat="1" ht="11.25"/>
    <row r="33970" customFormat="1" ht="11.25"/>
    <row r="33971" customFormat="1" ht="11.25"/>
    <row r="33972" customFormat="1" ht="11.25"/>
    <row r="33973" customFormat="1" ht="11.25"/>
    <row r="33974" customFormat="1" ht="11.25"/>
    <row r="33975" customFormat="1" ht="11.25"/>
    <row r="33976" customFormat="1" ht="11.25"/>
    <row r="33977" customFormat="1" ht="11.25"/>
    <row r="33978" customFormat="1" ht="11.25"/>
    <row r="33979" customFormat="1" ht="11.25"/>
    <row r="33980" customFormat="1" ht="11.25"/>
    <row r="33981" customFormat="1" ht="11.25"/>
    <row r="33982" customFormat="1" ht="11.25"/>
    <row r="33983" customFormat="1" ht="11.25"/>
    <row r="33984" customFormat="1" ht="11.25"/>
    <row r="33985" customFormat="1" ht="11.25"/>
    <row r="33986" customFormat="1" ht="11.25"/>
    <row r="33987" customFormat="1" ht="11.25"/>
    <row r="33988" customFormat="1" ht="11.25"/>
    <row r="33989" customFormat="1" ht="11.25"/>
    <row r="33990" customFormat="1" ht="11.25"/>
    <row r="33991" customFormat="1" ht="11.25"/>
    <row r="33992" customFormat="1" ht="11.25"/>
    <row r="33993" customFormat="1" ht="11.25"/>
    <row r="33994" customFormat="1" ht="11.25"/>
    <row r="33995" customFormat="1" ht="11.25"/>
    <row r="33996" customFormat="1" ht="11.25"/>
    <row r="33997" customFormat="1" ht="11.25"/>
    <row r="33998" customFormat="1" ht="11.25"/>
    <row r="33999" customFormat="1" ht="11.25"/>
    <row r="34000" customFormat="1" ht="11.25"/>
    <row r="34001" customFormat="1" ht="11.25"/>
    <row r="34002" customFormat="1" ht="11.25"/>
    <row r="34003" customFormat="1" ht="11.25"/>
    <row r="34004" customFormat="1" ht="11.25"/>
    <row r="34005" customFormat="1" ht="11.25"/>
    <row r="34006" customFormat="1" ht="11.25"/>
    <row r="34007" customFormat="1" ht="11.25"/>
    <row r="34008" customFormat="1" ht="11.25"/>
    <row r="34009" customFormat="1" ht="11.25"/>
    <row r="34010" customFormat="1" ht="11.25"/>
    <row r="34011" customFormat="1" ht="11.25"/>
    <row r="34012" customFormat="1" ht="11.25"/>
    <row r="34013" customFormat="1" ht="11.25"/>
    <row r="34014" customFormat="1" ht="11.25"/>
    <row r="34015" customFormat="1" ht="11.25"/>
    <row r="34016" customFormat="1" ht="11.25"/>
    <row r="34017" customFormat="1" ht="11.25"/>
    <row r="34018" customFormat="1" ht="11.25"/>
    <row r="34019" customFormat="1" ht="11.25"/>
    <row r="34020" customFormat="1" ht="11.25"/>
    <row r="34021" customFormat="1" ht="11.25"/>
    <row r="34022" customFormat="1" ht="11.25"/>
    <row r="34023" customFormat="1" ht="11.25"/>
    <row r="34024" customFormat="1" ht="11.25"/>
    <row r="34025" customFormat="1" ht="11.25"/>
    <row r="34026" customFormat="1" ht="11.25"/>
    <row r="34027" customFormat="1" ht="11.25"/>
    <row r="34028" customFormat="1" ht="11.25"/>
    <row r="34029" customFormat="1" ht="11.25"/>
    <row r="34030" customFormat="1" ht="11.25"/>
    <row r="34031" customFormat="1" ht="11.25"/>
    <row r="34032" customFormat="1" ht="11.25"/>
    <row r="34033" customFormat="1" ht="11.25"/>
    <row r="34034" customFormat="1" ht="11.25"/>
    <row r="34035" customFormat="1" ht="11.25"/>
    <row r="34036" customFormat="1" ht="11.25"/>
    <row r="34037" customFormat="1" ht="11.25"/>
    <row r="34038" customFormat="1" ht="11.25"/>
    <row r="34039" customFormat="1" ht="11.25"/>
    <row r="34040" customFormat="1" ht="11.25"/>
    <row r="34041" customFormat="1" ht="11.25"/>
    <row r="34042" customFormat="1" ht="11.25"/>
    <row r="34043" customFormat="1" ht="11.25"/>
    <row r="34044" customFormat="1" ht="11.25"/>
    <row r="34045" customFormat="1" ht="11.25"/>
    <row r="34046" customFormat="1" ht="11.25"/>
    <row r="34047" customFormat="1" ht="11.25"/>
    <row r="34048" customFormat="1" ht="11.25"/>
    <row r="34049" customFormat="1" ht="11.25"/>
    <row r="34050" customFormat="1" ht="11.25"/>
    <row r="34051" customFormat="1" ht="11.25"/>
    <row r="34052" customFormat="1" ht="11.25"/>
    <row r="34053" customFormat="1" ht="11.25"/>
    <row r="34054" customFormat="1" ht="11.25"/>
    <row r="34055" customFormat="1" ht="11.25"/>
    <row r="34056" customFormat="1" ht="11.25"/>
    <row r="34057" customFormat="1" ht="11.25"/>
    <row r="34058" customFormat="1" ht="11.25"/>
    <row r="34059" customFormat="1" ht="11.25"/>
    <row r="34060" customFormat="1" ht="11.25"/>
    <row r="34061" customFormat="1" ht="11.25"/>
    <row r="34062" customFormat="1" ht="11.25"/>
    <row r="34063" customFormat="1" ht="11.25"/>
    <row r="34064" customFormat="1" ht="11.25"/>
    <row r="34065" customFormat="1" ht="11.25"/>
    <row r="34066" customFormat="1" ht="11.25"/>
    <row r="34067" customFormat="1" ht="11.25"/>
    <row r="34068" customFormat="1" ht="11.25"/>
    <row r="34069" customFormat="1" ht="11.25"/>
    <row r="34070" customFormat="1" ht="11.25"/>
    <row r="34071" customFormat="1" ht="11.25"/>
    <row r="34072" customFormat="1" ht="11.25"/>
    <row r="34073" customFormat="1" ht="11.25"/>
    <row r="34074" customFormat="1" ht="11.25"/>
    <row r="34075" customFormat="1" ht="11.25"/>
    <row r="34076" customFormat="1" ht="11.25"/>
    <row r="34077" customFormat="1" ht="11.25"/>
    <row r="34078" customFormat="1" ht="11.25"/>
    <row r="34079" customFormat="1" ht="11.25"/>
    <row r="34080" customFormat="1" ht="11.25"/>
    <row r="34081" customFormat="1" ht="11.25"/>
    <row r="34082" customFormat="1" ht="11.25"/>
    <row r="34083" customFormat="1" ht="11.25"/>
    <row r="34084" customFormat="1" ht="11.25"/>
    <row r="34085" customFormat="1" ht="11.25"/>
    <row r="34086" customFormat="1" ht="11.25"/>
    <row r="34087" customFormat="1" ht="11.25"/>
    <row r="34088" customFormat="1" ht="11.25"/>
    <row r="34089" customFormat="1" ht="11.25"/>
    <row r="34090" customFormat="1" ht="11.25"/>
    <row r="34091" customFormat="1" ht="11.25"/>
    <row r="34092" customFormat="1" ht="11.25"/>
    <row r="34093" customFormat="1" ht="11.25"/>
    <row r="34094" customFormat="1" ht="11.25"/>
    <row r="34095" customFormat="1" ht="11.25"/>
    <row r="34096" customFormat="1" ht="11.25"/>
    <row r="34097" customFormat="1" ht="11.25"/>
    <row r="34098" customFormat="1" ht="11.25"/>
    <row r="34099" customFormat="1" ht="11.25"/>
    <row r="34100" customFormat="1" ht="11.25"/>
    <row r="34101" customFormat="1" ht="11.25"/>
    <row r="34102" customFormat="1" ht="11.25"/>
    <row r="34103" customFormat="1" ht="11.25"/>
    <row r="34104" customFormat="1" ht="11.25"/>
    <row r="34105" customFormat="1" ht="11.25"/>
    <row r="34106" customFormat="1" ht="11.25"/>
    <row r="34107" customFormat="1" ht="11.25"/>
    <row r="34108" customFormat="1" ht="11.25"/>
    <row r="34109" customFormat="1" ht="11.25"/>
    <row r="34110" customFormat="1" ht="11.25"/>
    <row r="34111" customFormat="1" ht="11.25"/>
    <row r="34112" customFormat="1" ht="11.25"/>
    <row r="34113" customFormat="1" ht="11.25"/>
    <row r="34114" customFormat="1" ht="11.25"/>
    <row r="34115" customFormat="1" ht="11.25"/>
    <row r="34116" customFormat="1" ht="11.25"/>
    <row r="34117" customFormat="1" ht="11.25"/>
    <row r="34118" customFormat="1" ht="11.25"/>
    <row r="34119" customFormat="1" ht="11.25"/>
    <row r="34120" customFormat="1" ht="11.25"/>
    <row r="34121" customFormat="1" ht="11.25"/>
    <row r="34122" customFormat="1" ht="11.25"/>
    <row r="34123" customFormat="1" ht="11.25"/>
    <row r="34124" customFormat="1" ht="11.25"/>
    <row r="34125" customFormat="1" ht="11.25"/>
    <row r="34126" customFormat="1" ht="11.25"/>
    <row r="34127" customFormat="1" ht="11.25"/>
    <row r="34128" customFormat="1" ht="11.25"/>
    <row r="34129" customFormat="1" ht="11.25"/>
    <row r="34130" customFormat="1" ht="11.25"/>
    <row r="34131" customFormat="1" ht="11.25"/>
    <row r="34132" customFormat="1" ht="11.25"/>
    <row r="34133" customFormat="1" ht="11.25"/>
    <row r="34134" customFormat="1" ht="11.25"/>
    <row r="34135" customFormat="1" ht="11.25"/>
    <row r="34136" customFormat="1" ht="11.25"/>
    <row r="34137" customFormat="1" ht="11.25"/>
    <row r="34138" customFormat="1" ht="11.25"/>
    <row r="34139" customFormat="1" ht="11.25"/>
    <row r="34140" customFormat="1" ht="11.25"/>
    <row r="34141" customFormat="1" ht="11.25"/>
    <row r="34142" customFormat="1" ht="11.25"/>
    <row r="34143" customFormat="1" ht="11.25"/>
    <row r="34144" customFormat="1" ht="11.25"/>
    <row r="34145" customFormat="1" ht="11.25"/>
    <row r="34146" customFormat="1" ht="11.25"/>
    <row r="34147" customFormat="1" ht="11.25"/>
    <row r="34148" customFormat="1" ht="11.25"/>
    <row r="34149" customFormat="1" ht="11.25"/>
    <row r="34150" customFormat="1" ht="11.25"/>
    <row r="34151" customFormat="1" ht="11.25"/>
    <row r="34152" customFormat="1" ht="11.25"/>
    <row r="34153" customFormat="1" ht="11.25"/>
    <row r="34154" customFormat="1" ht="11.25"/>
    <row r="34155" customFormat="1" ht="11.25"/>
    <row r="34156" customFormat="1" ht="11.25"/>
    <row r="34157" customFormat="1" ht="11.25"/>
    <row r="34158" customFormat="1" ht="11.25"/>
    <row r="34159" customFormat="1" ht="11.25"/>
    <row r="34160" customFormat="1" ht="11.25"/>
    <row r="34161" customFormat="1" ht="11.25"/>
    <row r="34162" customFormat="1" ht="11.25"/>
    <row r="34163" customFormat="1" ht="11.25"/>
    <row r="34164" customFormat="1" ht="11.25"/>
    <row r="34165" customFormat="1" ht="11.25"/>
    <row r="34166" customFormat="1" ht="11.25"/>
    <row r="34167" customFormat="1" ht="11.25"/>
    <row r="34168" customFormat="1" ht="11.25"/>
    <row r="34169" customFormat="1" ht="11.25"/>
    <row r="34170" customFormat="1" ht="11.25"/>
    <row r="34171" customFormat="1" ht="11.25"/>
    <row r="34172" customFormat="1" ht="11.25"/>
    <row r="34173" customFormat="1" ht="11.25"/>
    <row r="34174" customFormat="1" ht="11.25"/>
    <row r="34175" customFormat="1" ht="11.25"/>
    <row r="34176" customFormat="1" ht="11.25"/>
    <row r="34177" customFormat="1" ht="11.25"/>
    <row r="34178" customFormat="1" ht="11.25"/>
    <row r="34179" customFormat="1" ht="11.25"/>
    <row r="34180" customFormat="1" ht="11.25"/>
    <row r="34181" customFormat="1" ht="11.25"/>
    <row r="34182" customFormat="1" ht="11.25"/>
    <row r="34183" customFormat="1" ht="11.25"/>
    <row r="34184" customFormat="1" ht="11.25"/>
    <row r="34185" customFormat="1" ht="11.25"/>
    <row r="34186" customFormat="1" ht="11.25"/>
    <row r="34187" customFormat="1" ht="11.25"/>
    <row r="34188" customFormat="1" ht="11.25"/>
    <row r="34189" customFormat="1" ht="11.25"/>
    <row r="34190" customFormat="1" ht="11.25"/>
    <row r="34191" customFormat="1" ht="11.25"/>
    <row r="34192" customFormat="1" ht="11.25"/>
    <row r="34193" customFormat="1" ht="11.25"/>
    <row r="34194" customFormat="1" ht="11.25"/>
    <row r="34195" customFormat="1" ht="11.25"/>
    <row r="34196" customFormat="1" ht="11.25"/>
    <row r="34197" customFormat="1" ht="11.25"/>
    <row r="34198" customFormat="1" ht="11.25"/>
    <row r="34199" customFormat="1" ht="11.25"/>
    <row r="34200" customFormat="1" ht="11.25"/>
    <row r="34201" customFormat="1" ht="11.25"/>
    <row r="34202" customFormat="1" ht="11.25"/>
    <row r="34203" customFormat="1" ht="11.25"/>
    <row r="34204" customFormat="1" ht="11.25"/>
    <row r="34205" customFormat="1" ht="11.25"/>
    <row r="34206" customFormat="1" ht="11.25"/>
    <row r="34207" customFormat="1" ht="11.25"/>
    <row r="34208" customFormat="1" ht="11.25"/>
    <row r="34209" customFormat="1" ht="11.25"/>
    <row r="34210" customFormat="1" ht="11.25"/>
    <row r="34211" customFormat="1" ht="11.25"/>
    <row r="34212" customFormat="1" ht="11.25"/>
    <row r="34213" customFormat="1" ht="11.25"/>
    <row r="34214" customFormat="1" ht="11.25"/>
    <row r="34215" customFormat="1" ht="11.25"/>
    <row r="34216" customFormat="1" ht="11.25"/>
    <row r="34217" customFormat="1" ht="11.25"/>
    <row r="34218" customFormat="1" ht="11.25"/>
    <row r="34219" customFormat="1" ht="11.25"/>
    <row r="34220" customFormat="1" ht="11.25"/>
    <row r="34221" customFormat="1" ht="11.25"/>
    <row r="34222" customFormat="1" ht="11.25"/>
    <row r="34223" customFormat="1" ht="11.25"/>
    <row r="34224" customFormat="1" ht="11.25"/>
    <row r="34225" customFormat="1" ht="11.25"/>
    <row r="34226" customFormat="1" ht="11.25"/>
    <row r="34227" customFormat="1" ht="11.25"/>
    <row r="34228" customFormat="1" ht="11.25"/>
    <row r="34229" customFormat="1" ht="11.25"/>
    <row r="34230" customFormat="1" ht="11.25"/>
    <row r="34231" customFormat="1" ht="11.25"/>
    <row r="34232" customFormat="1" ht="11.25"/>
    <row r="34233" customFormat="1" ht="11.25"/>
    <row r="34234" customFormat="1" ht="11.25"/>
    <row r="34235" customFormat="1" ht="11.25"/>
    <row r="34236" customFormat="1" ht="11.25"/>
    <row r="34237" customFormat="1" ht="11.25"/>
    <row r="34238" customFormat="1" ht="11.25"/>
    <row r="34239" customFormat="1" ht="11.25"/>
    <row r="34240" customFormat="1" ht="11.25"/>
    <row r="34241" customFormat="1" ht="11.25"/>
    <row r="34242" customFormat="1" ht="11.25"/>
    <row r="34243" customFormat="1" ht="11.25"/>
    <row r="34244" customFormat="1" ht="11.25"/>
    <row r="34245" customFormat="1" ht="11.25"/>
    <row r="34246" customFormat="1" ht="11.25"/>
    <row r="34247" customFormat="1" ht="11.25"/>
    <row r="34248" customFormat="1" ht="11.25"/>
    <row r="34249" customFormat="1" ht="11.25"/>
    <row r="34250" customFormat="1" ht="11.25"/>
    <row r="34251" customFormat="1" ht="11.25"/>
    <row r="34252" customFormat="1" ht="11.25"/>
    <row r="34253" customFormat="1" ht="11.25"/>
    <row r="34254" customFormat="1" ht="11.25"/>
    <row r="34255" customFormat="1" ht="11.25"/>
    <row r="34256" customFormat="1" ht="11.25"/>
    <row r="34257" customFormat="1" ht="11.25"/>
    <row r="34258" customFormat="1" ht="11.25"/>
    <row r="34259" customFormat="1" ht="11.25"/>
    <row r="34260" customFormat="1" ht="11.25"/>
    <row r="34261" customFormat="1" ht="11.25"/>
    <row r="34262" customFormat="1" ht="11.25"/>
    <row r="34263" customFormat="1" ht="11.25"/>
    <row r="34264" customFormat="1" ht="11.25"/>
    <row r="34265" customFormat="1" ht="11.25"/>
    <row r="34266" customFormat="1" ht="11.25"/>
    <row r="34267" customFormat="1" ht="11.25"/>
    <row r="34268" customFormat="1" ht="11.25"/>
    <row r="34269" customFormat="1" ht="11.25"/>
    <row r="34270" customFormat="1" ht="11.25"/>
    <row r="34271" customFormat="1" ht="11.25"/>
    <row r="34272" customFormat="1" ht="11.25"/>
    <row r="34273" customFormat="1" ht="11.25"/>
    <row r="34274" customFormat="1" ht="11.25"/>
    <row r="34275" customFormat="1" ht="11.25"/>
    <row r="34276" customFormat="1" ht="11.25"/>
    <row r="34277" customFormat="1" ht="11.25"/>
    <row r="34278" customFormat="1" ht="11.25"/>
    <row r="34279" customFormat="1" ht="11.25"/>
    <row r="34280" customFormat="1" ht="11.25"/>
    <row r="34281" customFormat="1" ht="11.25"/>
    <row r="34282" customFormat="1" ht="11.25"/>
    <row r="34283" customFormat="1" ht="11.25"/>
    <row r="34284" customFormat="1" ht="11.25"/>
    <row r="34285" customFormat="1" ht="11.25"/>
    <row r="34286" customFormat="1" ht="11.25"/>
    <row r="34287" customFormat="1" ht="11.25"/>
    <row r="34288" customFormat="1" ht="11.25"/>
    <row r="34289" customFormat="1" ht="11.25"/>
    <row r="34290" customFormat="1" ht="11.25"/>
    <row r="34291" customFormat="1" ht="11.25"/>
    <row r="34292" customFormat="1" ht="11.25"/>
    <row r="34293" customFormat="1" ht="11.25"/>
    <row r="34294" customFormat="1" ht="11.25"/>
    <row r="34295" customFormat="1" ht="11.25"/>
    <row r="34296" customFormat="1" ht="11.25"/>
    <row r="34297" customFormat="1" ht="11.25"/>
    <row r="34298" customFormat="1" ht="11.25"/>
    <row r="34299" customFormat="1" ht="11.25"/>
    <row r="34300" customFormat="1" ht="11.25"/>
    <row r="34301" customFormat="1" ht="11.25"/>
    <row r="34302" customFormat="1" ht="11.25"/>
    <row r="34303" customFormat="1" ht="11.25"/>
    <row r="34304" customFormat="1" ht="11.25"/>
    <row r="34305" customFormat="1" ht="11.25"/>
    <row r="34306" customFormat="1" ht="11.25"/>
    <row r="34307" customFormat="1" ht="11.25"/>
    <row r="34308" customFormat="1" ht="11.25"/>
    <row r="34309" customFormat="1" ht="11.25"/>
    <row r="34310" customFormat="1" ht="11.25"/>
    <row r="34311" customFormat="1" ht="11.25"/>
    <row r="34312" customFormat="1" ht="11.25"/>
    <row r="34313" customFormat="1" ht="11.25"/>
    <row r="34314" customFormat="1" ht="11.25"/>
    <row r="34315" customFormat="1" ht="11.25"/>
    <row r="34316" customFormat="1" ht="11.25"/>
    <row r="34317" customFormat="1" ht="11.25"/>
    <row r="34318" customFormat="1" ht="11.25"/>
    <row r="34319" customFormat="1" ht="11.25"/>
    <row r="34320" customFormat="1" ht="11.25"/>
    <row r="34321" customFormat="1" ht="11.25"/>
    <row r="34322" customFormat="1" ht="11.25"/>
    <row r="34323" customFormat="1" ht="11.25"/>
    <row r="34324" customFormat="1" ht="11.25"/>
    <row r="34325" customFormat="1" ht="11.25"/>
    <row r="34326" customFormat="1" ht="11.25"/>
    <row r="34327" customFormat="1" ht="11.25"/>
    <row r="34328" customFormat="1" ht="11.25"/>
    <row r="34329" customFormat="1" ht="11.25"/>
    <row r="34330" customFormat="1" ht="11.25"/>
    <row r="34331" customFormat="1" ht="11.25"/>
    <row r="34332" customFormat="1" ht="11.25"/>
    <row r="34333" customFormat="1" ht="11.25"/>
    <row r="34334" customFormat="1" ht="11.25"/>
    <row r="34335" customFormat="1" ht="11.25"/>
    <row r="34336" customFormat="1" ht="11.25"/>
    <row r="34337" customFormat="1" ht="11.25"/>
    <row r="34338" customFormat="1" ht="11.25"/>
    <row r="34339" customFormat="1" ht="11.25"/>
    <row r="34340" customFormat="1" ht="11.25"/>
    <row r="34341" customFormat="1" ht="11.25"/>
    <row r="34342" customFormat="1" ht="11.25"/>
    <row r="34343" customFormat="1" ht="11.25"/>
    <row r="34344" customFormat="1" ht="11.25"/>
    <row r="34345" customFormat="1" ht="11.25"/>
    <row r="34346" customFormat="1" ht="11.25"/>
    <row r="34347" customFormat="1" ht="11.25"/>
    <row r="34348" customFormat="1" ht="11.25"/>
    <row r="34349" customFormat="1" ht="11.25"/>
    <row r="34350" customFormat="1" ht="11.25"/>
    <row r="34351" customFormat="1" ht="11.25"/>
    <row r="34352" customFormat="1" ht="11.25"/>
    <row r="34353" customFormat="1" ht="11.25"/>
    <row r="34354" customFormat="1" ht="11.25"/>
    <row r="34355" customFormat="1" ht="11.25"/>
    <row r="34356" customFormat="1" ht="11.25"/>
    <row r="34357" customFormat="1" ht="11.25"/>
    <row r="34358" customFormat="1" ht="11.25"/>
    <row r="34359" customFormat="1" ht="11.25"/>
    <row r="34360" customFormat="1" ht="11.25"/>
    <row r="34361" customFormat="1" ht="11.25"/>
    <row r="34362" customFormat="1" ht="11.25"/>
    <row r="34363" customFormat="1" ht="11.25"/>
    <row r="34364" customFormat="1" ht="11.25"/>
    <row r="34365" customFormat="1" ht="11.25"/>
    <row r="34366" customFormat="1" ht="11.25"/>
    <row r="34367" customFormat="1" ht="11.25"/>
    <row r="34368" customFormat="1" ht="11.25"/>
    <row r="34369" customFormat="1" ht="11.25"/>
    <row r="34370" customFormat="1" ht="11.25"/>
    <row r="34371" customFormat="1" ht="11.25"/>
    <row r="34372" customFormat="1" ht="11.25"/>
    <row r="34373" customFormat="1" ht="11.25"/>
    <row r="34374" customFormat="1" ht="11.25"/>
    <row r="34375" customFormat="1" ht="11.25"/>
    <row r="34376" customFormat="1" ht="11.25"/>
    <row r="34377" customFormat="1" ht="11.25"/>
    <row r="34378" customFormat="1" ht="11.25"/>
    <row r="34379" customFormat="1" ht="11.25"/>
    <row r="34380" customFormat="1" ht="11.25"/>
    <row r="34381" customFormat="1" ht="11.25"/>
    <row r="34382" customFormat="1" ht="11.25"/>
    <row r="34383" customFormat="1" ht="11.25"/>
    <row r="34384" customFormat="1" ht="11.25"/>
    <row r="34385" customFormat="1" ht="11.25"/>
    <row r="34386" customFormat="1" ht="11.25"/>
    <row r="34387" customFormat="1" ht="11.25"/>
    <row r="34388" customFormat="1" ht="11.25"/>
    <row r="34389" customFormat="1" ht="11.25"/>
    <row r="34390" customFormat="1" ht="11.25"/>
    <row r="34391" customFormat="1" ht="11.25"/>
    <row r="34392" customFormat="1" ht="11.25"/>
    <row r="34393" customFormat="1" ht="11.25"/>
    <row r="34394" customFormat="1" ht="11.25"/>
    <row r="34395" customFormat="1" ht="11.25"/>
    <row r="34396" customFormat="1" ht="11.25"/>
    <row r="34397" customFormat="1" ht="11.25"/>
    <row r="34398" customFormat="1" ht="11.25"/>
    <row r="34399" customFormat="1" ht="11.25"/>
    <row r="34400" customFormat="1" ht="11.25"/>
    <row r="34401" customFormat="1" ht="11.25"/>
    <row r="34402" customFormat="1" ht="11.25"/>
    <row r="34403" customFormat="1" ht="11.25"/>
    <row r="34404" customFormat="1" ht="11.25"/>
    <row r="34405" customFormat="1" ht="11.25"/>
    <row r="34406" customFormat="1" ht="11.25"/>
    <row r="34407" customFormat="1" ht="11.25"/>
    <row r="34408" customFormat="1" ht="11.25"/>
    <row r="34409" customFormat="1" ht="11.25"/>
    <row r="34410" customFormat="1" ht="11.25"/>
    <row r="34411" customFormat="1" ht="11.25"/>
    <row r="34412" customFormat="1" ht="11.25"/>
    <row r="34413" customFormat="1" ht="11.25"/>
    <row r="34414" customFormat="1" ht="11.25"/>
    <row r="34415" customFormat="1" ht="11.25"/>
    <row r="34416" customFormat="1" ht="11.25"/>
    <row r="34417" customFormat="1" ht="11.25"/>
    <row r="34418" customFormat="1" ht="11.25"/>
    <row r="34419" customFormat="1" ht="11.25"/>
    <row r="34420" customFormat="1" ht="11.25"/>
    <row r="34421" customFormat="1" ht="11.25"/>
    <row r="34422" customFormat="1" ht="11.25"/>
    <row r="34423" customFormat="1" ht="11.25"/>
    <row r="34424" customFormat="1" ht="11.25"/>
    <row r="34425" customFormat="1" ht="11.25"/>
    <row r="34426" customFormat="1" ht="11.25"/>
    <row r="34427" customFormat="1" ht="11.25"/>
    <row r="34428" customFormat="1" ht="11.25"/>
    <row r="34429" customFormat="1" ht="11.25"/>
    <row r="34430" customFormat="1" ht="11.25"/>
    <row r="34431" customFormat="1" ht="11.25"/>
    <row r="34432" customFormat="1" ht="11.25"/>
    <row r="34433" customFormat="1" ht="11.25"/>
    <row r="34434" customFormat="1" ht="11.25"/>
    <row r="34435" customFormat="1" ht="11.25"/>
    <row r="34436" customFormat="1" ht="11.25"/>
    <row r="34437" customFormat="1" ht="11.25"/>
    <row r="34438" customFormat="1" ht="11.25"/>
    <row r="34439" customFormat="1" ht="11.25"/>
    <row r="34440" customFormat="1" ht="11.25"/>
    <row r="34441" customFormat="1" ht="11.25"/>
    <row r="34442" customFormat="1" ht="11.25"/>
    <row r="34443" customFormat="1" ht="11.25"/>
    <row r="34444" customFormat="1" ht="11.25"/>
    <row r="34445" customFormat="1" ht="11.25"/>
    <row r="34446" customFormat="1" ht="11.25"/>
    <row r="34447" customFormat="1" ht="11.25"/>
    <row r="34448" customFormat="1" ht="11.25"/>
    <row r="34449" customFormat="1" ht="11.25"/>
    <row r="34450" customFormat="1" ht="11.25"/>
    <row r="34451" customFormat="1" ht="11.25"/>
    <row r="34452" customFormat="1" ht="11.25"/>
    <row r="34453" customFormat="1" ht="11.25"/>
    <row r="34454" customFormat="1" ht="11.25"/>
    <row r="34455" customFormat="1" ht="11.25"/>
    <row r="34456" customFormat="1" ht="11.25"/>
    <row r="34457" customFormat="1" ht="11.25"/>
    <row r="34458" customFormat="1" ht="11.25"/>
    <row r="34459" customFormat="1" ht="11.25"/>
    <row r="34460" customFormat="1" ht="11.25"/>
    <row r="34461" customFormat="1" ht="11.25"/>
    <row r="34462" customFormat="1" ht="11.25"/>
    <row r="34463" customFormat="1" ht="11.25"/>
    <row r="34464" customFormat="1" ht="11.25"/>
    <row r="34465" customFormat="1" ht="11.25"/>
    <row r="34466" customFormat="1" ht="11.25"/>
    <row r="34467" customFormat="1" ht="11.25"/>
    <row r="34468" customFormat="1" ht="11.25"/>
    <row r="34469" customFormat="1" ht="11.25"/>
    <row r="34470" customFormat="1" ht="11.25"/>
    <row r="34471" customFormat="1" ht="11.25"/>
    <row r="34472" customFormat="1" ht="11.25"/>
    <row r="34473" customFormat="1" ht="11.25"/>
    <row r="34474" customFormat="1" ht="11.25"/>
    <row r="34475" customFormat="1" ht="11.25"/>
    <row r="34476" customFormat="1" ht="11.25"/>
    <row r="34477" customFormat="1" ht="11.25"/>
    <row r="34478" customFormat="1" ht="11.25"/>
    <row r="34479" customFormat="1" ht="11.25"/>
    <row r="34480" customFormat="1" ht="11.25"/>
    <row r="34481" customFormat="1" ht="11.25"/>
    <row r="34482" customFormat="1" ht="11.25"/>
    <row r="34483" customFormat="1" ht="11.25"/>
    <row r="34484" customFormat="1" ht="11.25"/>
    <row r="34485" customFormat="1" ht="11.25"/>
    <row r="34486" customFormat="1" ht="11.25"/>
    <row r="34487" customFormat="1" ht="11.25"/>
    <row r="34488" customFormat="1" ht="11.25"/>
    <row r="34489" customFormat="1" ht="11.25"/>
    <row r="34490" customFormat="1" ht="11.25"/>
    <row r="34491" customFormat="1" ht="11.25"/>
    <row r="34492" customFormat="1" ht="11.25"/>
    <row r="34493" customFormat="1" ht="11.25"/>
    <row r="34494" customFormat="1" ht="11.25"/>
    <row r="34495" customFormat="1" ht="11.25"/>
    <row r="34496" customFormat="1" ht="11.25"/>
    <row r="34497" customFormat="1" ht="11.25"/>
    <row r="34498" customFormat="1" ht="11.25"/>
    <row r="34499" customFormat="1" ht="11.25"/>
    <row r="34500" customFormat="1" ht="11.25"/>
    <row r="34501" customFormat="1" ht="11.25"/>
    <row r="34502" customFormat="1" ht="11.25"/>
    <row r="34503" customFormat="1" ht="11.25"/>
    <row r="34504" customFormat="1" ht="11.25"/>
    <row r="34505" customFormat="1" ht="11.25"/>
    <row r="34506" customFormat="1" ht="11.25"/>
    <row r="34507" customFormat="1" ht="11.25"/>
    <row r="34508" customFormat="1" ht="11.25"/>
    <row r="34509" customFormat="1" ht="11.25"/>
    <row r="34510" customFormat="1" ht="11.25"/>
    <row r="34511" customFormat="1" ht="11.25"/>
    <row r="34512" customFormat="1" ht="11.25"/>
    <row r="34513" customFormat="1" ht="11.25"/>
    <row r="34514" customFormat="1" ht="11.25"/>
    <row r="34515" customFormat="1" ht="11.25"/>
    <row r="34516" customFormat="1" ht="11.25"/>
    <row r="34517" customFormat="1" ht="11.25"/>
    <row r="34518" customFormat="1" ht="11.25"/>
    <row r="34519" customFormat="1" ht="11.25"/>
    <row r="34520" customFormat="1" ht="11.25"/>
    <row r="34521" customFormat="1" ht="11.25"/>
    <row r="34522" customFormat="1" ht="11.25"/>
    <row r="34523" customFormat="1" ht="11.25"/>
    <row r="34524" customFormat="1" ht="11.25"/>
    <row r="34525" customFormat="1" ht="11.25"/>
    <row r="34526" customFormat="1" ht="11.25"/>
    <row r="34527" customFormat="1" ht="11.25"/>
    <row r="34528" customFormat="1" ht="11.25"/>
    <row r="34529" customFormat="1" ht="11.25"/>
    <row r="34530" customFormat="1" ht="11.25"/>
    <row r="34531" customFormat="1" ht="11.25"/>
    <row r="34532" customFormat="1" ht="11.25"/>
    <row r="34533" customFormat="1" ht="11.25"/>
    <row r="34534" customFormat="1" ht="11.25"/>
    <row r="34535" customFormat="1" ht="11.25"/>
    <row r="34536" customFormat="1" ht="11.25"/>
    <row r="34537" customFormat="1" ht="11.25"/>
    <row r="34538" customFormat="1" ht="11.25"/>
    <row r="34539" customFormat="1" ht="11.25"/>
    <row r="34540" customFormat="1" ht="11.25"/>
    <row r="34541" customFormat="1" ht="11.25"/>
    <row r="34542" customFormat="1" ht="11.25"/>
    <row r="34543" customFormat="1" ht="11.25"/>
    <row r="34544" customFormat="1" ht="11.25"/>
    <row r="34545" customFormat="1" ht="11.25"/>
    <row r="34546" customFormat="1" ht="11.25"/>
    <row r="34547" customFormat="1" ht="11.25"/>
    <row r="34548" customFormat="1" ht="11.25"/>
    <row r="34549" customFormat="1" ht="11.25"/>
    <row r="34550" customFormat="1" ht="11.25"/>
    <row r="34551" customFormat="1" ht="11.25"/>
    <row r="34552" customFormat="1" ht="11.25"/>
    <row r="34553" customFormat="1" ht="11.25"/>
    <row r="34554" customFormat="1" ht="11.25"/>
    <row r="34555" customFormat="1" ht="11.25"/>
    <row r="34556" customFormat="1" ht="11.25"/>
    <row r="34557" customFormat="1" ht="11.25"/>
    <row r="34558" customFormat="1" ht="11.25"/>
    <row r="34559" customFormat="1" ht="11.25"/>
    <row r="34560" customFormat="1" ht="11.25"/>
    <row r="34561" customFormat="1" ht="11.25"/>
    <row r="34562" customFormat="1" ht="11.25"/>
    <row r="34563" customFormat="1" ht="11.25"/>
    <row r="34564" customFormat="1" ht="11.25"/>
    <row r="34565" customFormat="1" ht="11.25"/>
    <row r="34566" customFormat="1" ht="11.25"/>
    <row r="34567" customFormat="1" ht="11.25"/>
    <row r="34568" customFormat="1" ht="11.25"/>
    <row r="34569" customFormat="1" ht="11.25"/>
    <row r="34570" customFormat="1" ht="11.25"/>
    <row r="34571" customFormat="1" ht="11.25"/>
    <row r="34572" customFormat="1" ht="11.25"/>
    <row r="34573" customFormat="1" ht="11.25"/>
    <row r="34574" customFormat="1" ht="11.25"/>
    <row r="34575" customFormat="1" ht="11.25"/>
    <row r="34576" customFormat="1" ht="11.25"/>
    <row r="34577" customFormat="1" ht="11.25"/>
    <row r="34578" customFormat="1" ht="11.25"/>
    <row r="34579" customFormat="1" ht="11.25"/>
    <row r="34580" customFormat="1" ht="11.25"/>
    <row r="34581" customFormat="1" ht="11.25"/>
    <row r="34582" customFormat="1" ht="11.25"/>
    <row r="34583" customFormat="1" ht="11.25"/>
    <row r="34584" customFormat="1" ht="11.25"/>
    <row r="34585" customFormat="1" ht="11.25"/>
    <row r="34586" customFormat="1" ht="11.25"/>
    <row r="34587" customFormat="1" ht="11.25"/>
    <row r="34588" customFormat="1" ht="11.25"/>
    <row r="34589" customFormat="1" ht="11.25"/>
    <row r="34590" customFormat="1" ht="11.25"/>
    <row r="34591" customFormat="1" ht="11.25"/>
    <row r="34592" customFormat="1" ht="11.25"/>
    <row r="34593" customFormat="1" ht="11.25"/>
    <row r="34594" customFormat="1" ht="11.25"/>
    <row r="34595" customFormat="1" ht="11.25"/>
    <row r="34596" customFormat="1" ht="11.25"/>
    <row r="34597" customFormat="1" ht="11.25"/>
    <row r="34598" customFormat="1" ht="11.25"/>
    <row r="34599" customFormat="1" ht="11.25"/>
    <row r="34600" customFormat="1" ht="11.25"/>
    <row r="34601" customFormat="1" ht="11.25"/>
    <row r="34602" customFormat="1" ht="11.25"/>
    <row r="34603" customFormat="1" ht="11.25"/>
    <row r="34604" customFormat="1" ht="11.25"/>
    <row r="34605" customFormat="1" ht="11.25"/>
    <row r="34606" customFormat="1" ht="11.25"/>
    <row r="34607" customFormat="1" ht="11.25"/>
    <row r="34608" customFormat="1" ht="11.25"/>
    <row r="34609" customFormat="1" ht="11.25"/>
    <row r="34610" customFormat="1" ht="11.25"/>
    <row r="34611" customFormat="1" ht="11.25"/>
    <row r="34612" customFormat="1" ht="11.25"/>
    <row r="34613" customFormat="1" ht="11.25"/>
    <row r="34614" customFormat="1" ht="11.25"/>
    <row r="34615" customFormat="1" ht="11.25"/>
    <row r="34616" customFormat="1" ht="11.25"/>
    <row r="34617" customFormat="1" ht="11.25"/>
    <row r="34618" customFormat="1" ht="11.25"/>
    <row r="34619" customFormat="1" ht="11.25"/>
    <row r="34620" customFormat="1" ht="11.25"/>
    <row r="34621" customFormat="1" ht="11.25"/>
    <row r="34622" customFormat="1" ht="11.25"/>
    <row r="34623" customFormat="1" ht="11.25"/>
    <row r="34624" customFormat="1" ht="11.25"/>
    <row r="34625" customFormat="1" ht="11.25"/>
    <row r="34626" customFormat="1" ht="11.25"/>
    <row r="34627" customFormat="1" ht="11.25"/>
    <row r="34628" customFormat="1" ht="11.25"/>
    <row r="34629" customFormat="1" ht="11.25"/>
    <row r="34630" customFormat="1" ht="11.25"/>
    <row r="34631" customFormat="1" ht="11.25"/>
    <row r="34632" customFormat="1" ht="11.25"/>
    <row r="34633" customFormat="1" ht="11.25"/>
    <row r="34634" customFormat="1" ht="11.25"/>
    <row r="34635" customFormat="1" ht="11.25"/>
    <row r="34636" customFormat="1" ht="11.25"/>
    <row r="34637" customFormat="1" ht="11.25"/>
    <row r="34638" customFormat="1" ht="11.25"/>
    <row r="34639" customFormat="1" ht="11.25"/>
    <row r="34640" customFormat="1" ht="11.25"/>
    <row r="34641" customFormat="1" ht="11.25"/>
    <row r="34642" customFormat="1" ht="11.25"/>
    <row r="34643" customFormat="1" ht="11.25"/>
    <row r="34644" customFormat="1" ht="11.25"/>
    <row r="34645" customFormat="1" ht="11.25"/>
    <row r="34646" customFormat="1" ht="11.25"/>
    <row r="34647" customFormat="1" ht="11.25"/>
    <row r="34648" customFormat="1" ht="11.25"/>
    <row r="34649" customFormat="1" ht="11.25"/>
    <row r="34650" customFormat="1" ht="11.25"/>
    <row r="34651" customFormat="1" ht="11.25"/>
    <row r="34652" customFormat="1" ht="11.25"/>
    <row r="34653" customFormat="1" ht="11.25"/>
    <row r="34654" customFormat="1" ht="11.25"/>
    <row r="34655" customFormat="1" ht="11.25"/>
    <row r="34656" customFormat="1" ht="11.25"/>
    <row r="34657" customFormat="1" ht="11.25"/>
    <row r="34658" customFormat="1" ht="11.25"/>
    <row r="34659" customFormat="1" ht="11.25"/>
    <row r="34660" customFormat="1" ht="11.25"/>
    <row r="34661" customFormat="1" ht="11.25"/>
    <row r="34662" customFormat="1" ht="11.25"/>
    <row r="34663" customFormat="1" ht="11.25"/>
    <row r="34664" customFormat="1" ht="11.25"/>
    <row r="34665" customFormat="1" ht="11.25"/>
    <row r="34666" customFormat="1" ht="11.25"/>
    <row r="34667" customFormat="1" ht="11.25"/>
    <row r="34668" customFormat="1" ht="11.25"/>
    <row r="34669" customFormat="1" ht="11.25"/>
    <row r="34670" customFormat="1" ht="11.25"/>
    <row r="34671" customFormat="1" ht="11.25"/>
    <row r="34672" customFormat="1" ht="11.25"/>
    <row r="34673" customFormat="1" ht="11.25"/>
    <row r="34674" customFormat="1" ht="11.25"/>
    <row r="34675" customFormat="1" ht="11.25"/>
    <row r="34676" customFormat="1" ht="11.25"/>
    <row r="34677" customFormat="1" ht="11.25"/>
    <row r="34678" customFormat="1" ht="11.25"/>
    <row r="34679" customFormat="1" ht="11.25"/>
    <row r="34680" customFormat="1" ht="11.25"/>
    <row r="34681" customFormat="1" ht="11.25"/>
    <row r="34682" customFormat="1" ht="11.25"/>
    <row r="34683" customFormat="1" ht="11.25"/>
    <row r="34684" customFormat="1" ht="11.25"/>
    <row r="34685" customFormat="1" ht="11.25"/>
    <row r="34686" customFormat="1" ht="11.25"/>
    <row r="34687" customFormat="1" ht="11.25"/>
    <row r="34688" customFormat="1" ht="11.25"/>
    <row r="34689" customFormat="1" ht="11.25"/>
    <row r="34690" customFormat="1" ht="11.25"/>
    <row r="34691" customFormat="1" ht="11.25"/>
    <row r="34692" customFormat="1" ht="11.25"/>
    <row r="34693" customFormat="1" ht="11.25"/>
    <row r="34694" customFormat="1" ht="11.25"/>
    <row r="34695" customFormat="1" ht="11.25"/>
    <row r="34696" customFormat="1" ht="11.25"/>
    <row r="34697" customFormat="1" ht="11.25"/>
    <row r="34698" customFormat="1" ht="11.25"/>
    <row r="34699" customFormat="1" ht="11.25"/>
    <row r="34700" customFormat="1" ht="11.25"/>
    <row r="34701" customFormat="1" ht="11.25"/>
    <row r="34702" customFormat="1" ht="11.25"/>
    <row r="34703" customFormat="1" ht="11.25"/>
    <row r="34704" customFormat="1" ht="11.25"/>
    <row r="34705" customFormat="1" ht="11.25"/>
    <row r="34706" customFormat="1" ht="11.25"/>
    <row r="34707" customFormat="1" ht="11.25"/>
    <row r="34708" customFormat="1" ht="11.25"/>
    <row r="34709" customFormat="1" ht="11.25"/>
    <row r="34710" customFormat="1" ht="11.25"/>
    <row r="34711" customFormat="1" ht="11.25"/>
    <row r="34712" customFormat="1" ht="11.25"/>
    <row r="34713" customFormat="1" ht="11.25"/>
    <row r="34714" customFormat="1" ht="11.25"/>
    <row r="34715" customFormat="1" ht="11.25"/>
    <row r="34716" customFormat="1" ht="11.25"/>
    <row r="34717" customFormat="1" ht="11.25"/>
    <row r="34718" customFormat="1" ht="11.25"/>
    <row r="34719" customFormat="1" ht="11.25"/>
    <row r="34720" customFormat="1" ht="11.25"/>
    <row r="34721" customFormat="1" ht="11.25"/>
    <row r="34722" customFormat="1" ht="11.25"/>
    <row r="34723" customFormat="1" ht="11.25"/>
    <row r="34724" customFormat="1" ht="11.25"/>
    <row r="34725" customFormat="1" ht="11.25"/>
    <row r="34726" customFormat="1" ht="11.25"/>
    <row r="34727" customFormat="1" ht="11.25"/>
    <row r="34728" customFormat="1" ht="11.25"/>
    <row r="34729" customFormat="1" ht="11.25"/>
    <row r="34730" customFormat="1" ht="11.25"/>
    <row r="34731" customFormat="1" ht="11.25"/>
    <row r="34732" customFormat="1" ht="11.25"/>
    <row r="34733" customFormat="1" ht="11.25"/>
    <row r="34734" customFormat="1" ht="11.25"/>
    <row r="34735" customFormat="1" ht="11.25"/>
    <row r="34736" customFormat="1" ht="11.25"/>
    <row r="34737" customFormat="1" ht="11.25"/>
    <row r="34738" customFormat="1" ht="11.25"/>
    <row r="34739" customFormat="1" ht="11.25"/>
    <row r="34740" customFormat="1" ht="11.25"/>
    <row r="34741" customFormat="1" ht="11.25"/>
    <row r="34742" customFormat="1" ht="11.25"/>
    <row r="34743" customFormat="1" ht="11.25"/>
    <row r="34744" customFormat="1" ht="11.25"/>
    <row r="34745" customFormat="1" ht="11.25"/>
    <row r="34746" customFormat="1" ht="11.25"/>
    <row r="34747" customFormat="1" ht="11.25"/>
    <row r="34748" customFormat="1" ht="11.25"/>
    <row r="34749" customFormat="1" ht="11.25"/>
    <row r="34750" customFormat="1" ht="11.25"/>
    <row r="34751" customFormat="1" ht="11.25"/>
    <row r="34752" customFormat="1" ht="11.25"/>
    <row r="34753" customFormat="1" ht="11.25"/>
    <row r="34754" customFormat="1" ht="11.25"/>
    <row r="34755" customFormat="1" ht="11.25"/>
    <row r="34756" customFormat="1" ht="11.25"/>
    <row r="34757" customFormat="1" ht="11.25"/>
    <row r="34758" customFormat="1" ht="11.25"/>
    <row r="34759" customFormat="1" ht="11.25"/>
    <row r="34760" customFormat="1" ht="11.25"/>
    <row r="34761" customFormat="1" ht="11.25"/>
    <row r="34762" customFormat="1" ht="11.25"/>
    <row r="34763" customFormat="1" ht="11.25"/>
    <row r="34764" customFormat="1" ht="11.25"/>
    <row r="34765" customFormat="1" ht="11.25"/>
    <row r="34766" customFormat="1" ht="11.25"/>
    <row r="34767" customFormat="1" ht="11.25"/>
    <row r="34768" customFormat="1" ht="11.25"/>
    <row r="34769" customFormat="1" ht="11.25"/>
    <row r="34770" customFormat="1" ht="11.25"/>
    <row r="34771" customFormat="1" ht="11.25"/>
    <row r="34772" customFormat="1" ht="11.25"/>
    <row r="34773" customFormat="1" ht="11.25"/>
    <row r="34774" customFormat="1" ht="11.25"/>
    <row r="34775" customFormat="1" ht="11.25"/>
    <row r="34776" customFormat="1" ht="11.25"/>
    <row r="34777" customFormat="1" ht="11.25"/>
    <row r="34778" customFormat="1" ht="11.25"/>
    <row r="34779" customFormat="1" ht="11.25"/>
    <row r="34780" customFormat="1" ht="11.25"/>
    <row r="34781" customFormat="1" ht="11.25"/>
    <row r="34782" customFormat="1" ht="11.25"/>
    <row r="34783" customFormat="1" ht="11.25"/>
    <row r="34784" customFormat="1" ht="11.25"/>
    <row r="34785" customFormat="1" ht="11.25"/>
    <row r="34786" customFormat="1" ht="11.25"/>
    <row r="34787" customFormat="1" ht="11.25"/>
    <row r="34788" customFormat="1" ht="11.25"/>
    <row r="34789" customFormat="1" ht="11.25"/>
    <row r="34790" customFormat="1" ht="11.25"/>
    <row r="34791" customFormat="1" ht="11.25"/>
    <row r="34792" customFormat="1" ht="11.25"/>
    <row r="34793" customFormat="1" ht="11.25"/>
    <row r="34794" customFormat="1" ht="11.25"/>
    <row r="34795" customFormat="1" ht="11.25"/>
    <row r="34796" customFormat="1" ht="11.25"/>
    <row r="34797" customFormat="1" ht="11.25"/>
    <row r="34798" customFormat="1" ht="11.25"/>
    <row r="34799" customFormat="1" ht="11.25"/>
    <row r="34800" customFormat="1" ht="11.25"/>
    <row r="34801" customFormat="1" ht="11.25"/>
    <row r="34802" customFormat="1" ht="11.25"/>
    <row r="34803" customFormat="1" ht="11.25"/>
    <row r="34804" customFormat="1" ht="11.25"/>
    <row r="34805" customFormat="1" ht="11.25"/>
    <row r="34806" customFormat="1" ht="11.25"/>
    <row r="34807" customFormat="1" ht="11.25"/>
    <row r="34808" customFormat="1" ht="11.25"/>
    <row r="34809" customFormat="1" ht="11.25"/>
    <row r="34810" customFormat="1" ht="11.25"/>
    <row r="34811" customFormat="1" ht="11.25"/>
    <row r="34812" customFormat="1" ht="11.25"/>
    <row r="34813" customFormat="1" ht="11.25"/>
    <row r="34814" customFormat="1" ht="11.25"/>
    <row r="34815" customFormat="1" ht="11.25"/>
    <row r="34816" customFormat="1" ht="11.25"/>
    <row r="34817" customFormat="1" ht="11.25"/>
    <row r="34818" customFormat="1" ht="11.25"/>
    <row r="34819" customFormat="1" ht="11.25"/>
    <row r="34820" customFormat="1" ht="11.25"/>
    <row r="34821" customFormat="1" ht="11.25"/>
    <row r="34822" customFormat="1" ht="11.25"/>
    <row r="34823" customFormat="1" ht="11.25"/>
    <row r="34824" customFormat="1" ht="11.25"/>
    <row r="34825" customFormat="1" ht="11.25"/>
    <row r="34826" customFormat="1" ht="11.25"/>
    <row r="34827" customFormat="1" ht="11.25"/>
    <row r="34828" customFormat="1" ht="11.25"/>
    <row r="34829" customFormat="1" ht="11.25"/>
    <row r="34830" customFormat="1" ht="11.25"/>
    <row r="34831" customFormat="1" ht="11.25"/>
    <row r="34832" customFormat="1" ht="11.25"/>
    <row r="34833" customFormat="1" ht="11.25"/>
    <row r="34834" customFormat="1" ht="11.25"/>
    <row r="34835" customFormat="1" ht="11.25"/>
    <row r="34836" customFormat="1" ht="11.25"/>
    <row r="34837" customFormat="1" ht="11.25"/>
    <row r="34838" customFormat="1" ht="11.25"/>
    <row r="34839" customFormat="1" ht="11.25"/>
    <row r="34840" customFormat="1" ht="11.25"/>
    <row r="34841" customFormat="1" ht="11.25"/>
    <row r="34842" customFormat="1" ht="11.25"/>
    <row r="34843" customFormat="1" ht="11.25"/>
    <row r="34844" customFormat="1" ht="11.25"/>
    <row r="34845" customFormat="1" ht="11.25"/>
    <row r="34846" customFormat="1" ht="11.25"/>
    <row r="34847" customFormat="1" ht="11.25"/>
    <row r="34848" customFormat="1" ht="11.25"/>
    <row r="34849" customFormat="1" ht="11.25"/>
    <row r="34850" customFormat="1" ht="11.25"/>
    <row r="34851" customFormat="1" ht="11.25"/>
    <row r="34852" customFormat="1" ht="11.25"/>
    <row r="34853" customFormat="1" ht="11.25"/>
    <row r="34854" customFormat="1" ht="11.25"/>
    <row r="34855" customFormat="1" ht="11.25"/>
    <row r="34856" customFormat="1" ht="11.25"/>
    <row r="34857" customFormat="1" ht="11.25"/>
    <row r="34858" customFormat="1" ht="11.25"/>
    <row r="34859" customFormat="1" ht="11.25"/>
    <row r="34860" customFormat="1" ht="11.25"/>
    <row r="34861" customFormat="1" ht="11.25"/>
    <row r="34862" customFormat="1" ht="11.25"/>
    <row r="34863" customFormat="1" ht="11.25"/>
    <row r="34864" customFormat="1" ht="11.25"/>
    <row r="34865" customFormat="1" ht="11.25"/>
    <row r="34866" customFormat="1" ht="11.25"/>
    <row r="34867" customFormat="1" ht="11.25"/>
    <row r="34868" customFormat="1" ht="11.25"/>
    <row r="34869" customFormat="1" ht="11.25"/>
    <row r="34870" customFormat="1" ht="11.25"/>
    <row r="34871" customFormat="1" ht="11.25"/>
    <row r="34872" customFormat="1" ht="11.25"/>
    <row r="34873" customFormat="1" ht="11.25"/>
    <row r="34874" customFormat="1" ht="11.25"/>
    <row r="34875" customFormat="1" ht="11.25"/>
    <row r="34876" customFormat="1" ht="11.25"/>
    <row r="34877" customFormat="1" ht="11.25"/>
    <row r="34878" customFormat="1" ht="11.25"/>
    <row r="34879" customFormat="1" ht="11.25"/>
    <row r="34880" customFormat="1" ht="11.25"/>
    <row r="34881" customFormat="1" ht="11.25"/>
    <row r="34882" customFormat="1" ht="11.25"/>
    <row r="34883" customFormat="1" ht="11.25"/>
    <row r="34884" customFormat="1" ht="11.25"/>
    <row r="34885" customFormat="1" ht="11.25"/>
    <row r="34886" customFormat="1" ht="11.25"/>
    <row r="34887" customFormat="1" ht="11.25"/>
    <row r="34888" customFormat="1" ht="11.25"/>
    <row r="34889" customFormat="1" ht="11.25"/>
    <row r="34890" customFormat="1" ht="11.25"/>
    <row r="34891" customFormat="1" ht="11.25"/>
    <row r="34892" customFormat="1" ht="11.25"/>
    <row r="34893" customFormat="1" ht="11.25"/>
    <row r="34894" customFormat="1" ht="11.25"/>
    <row r="34895" customFormat="1" ht="11.25"/>
    <row r="34896" customFormat="1" ht="11.25"/>
    <row r="34897" customFormat="1" ht="11.25"/>
    <row r="34898" customFormat="1" ht="11.25"/>
    <row r="34899" customFormat="1" ht="11.25"/>
    <row r="34900" customFormat="1" ht="11.25"/>
    <row r="34901" customFormat="1" ht="11.25"/>
    <row r="34902" customFormat="1" ht="11.25"/>
    <row r="34903" customFormat="1" ht="11.25"/>
    <row r="34904" customFormat="1" ht="11.25"/>
    <row r="34905" customFormat="1" ht="11.25"/>
    <row r="34906" customFormat="1" ht="11.25"/>
    <row r="34907" customFormat="1" ht="11.25"/>
    <row r="34908" customFormat="1" ht="11.25"/>
    <row r="34909" customFormat="1" ht="11.25"/>
    <row r="34910" customFormat="1" ht="11.25"/>
    <row r="34911" customFormat="1" ht="11.25"/>
    <row r="34912" customFormat="1" ht="11.25"/>
    <row r="34913" customFormat="1" ht="11.25"/>
    <row r="34914" customFormat="1" ht="11.25"/>
    <row r="34915" customFormat="1" ht="11.25"/>
    <row r="34916" customFormat="1" ht="11.25"/>
    <row r="34917" customFormat="1" ht="11.25"/>
    <row r="34918" customFormat="1" ht="11.25"/>
    <row r="34919" customFormat="1" ht="11.25"/>
    <row r="34920" customFormat="1" ht="11.25"/>
    <row r="34921" customFormat="1" ht="11.25"/>
    <row r="34922" customFormat="1" ht="11.25"/>
    <row r="34923" customFormat="1" ht="11.25"/>
    <row r="34924" customFormat="1" ht="11.25"/>
    <row r="34925" customFormat="1" ht="11.25"/>
    <row r="34926" customFormat="1" ht="11.25"/>
    <row r="34927" customFormat="1" ht="11.25"/>
    <row r="34928" customFormat="1" ht="11.25"/>
    <row r="34929" customFormat="1" ht="11.25"/>
    <row r="34930" customFormat="1" ht="11.25"/>
    <row r="34931" customFormat="1" ht="11.25"/>
    <row r="34932" customFormat="1" ht="11.25"/>
    <row r="34933" customFormat="1" ht="11.25"/>
    <row r="34934" customFormat="1" ht="11.25"/>
    <row r="34935" customFormat="1" ht="11.25"/>
    <row r="34936" customFormat="1" ht="11.25"/>
    <row r="34937" customFormat="1" ht="11.25"/>
    <row r="34938" customFormat="1" ht="11.25"/>
    <row r="34939" customFormat="1" ht="11.25"/>
    <row r="34940" customFormat="1" ht="11.25"/>
    <row r="34941" customFormat="1" ht="11.25"/>
    <row r="34942" customFormat="1" ht="11.25"/>
    <row r="34943" customFormat="1" ht="11.25"/>
    <row r="34944" customFormat="1" ht="11.25"/>
    <row r="34945" customFormat="1" ht="11.25"/>
    <row r="34946" customFormat="1" ht="11.25"/>
    <row r="34947" customFormat="1" ht="11.25"/>
    <row r="34948" customFormat="1" ht="11.25"/>
    <row r="34949" customFormat="1" ht="11.25"/>
    <row r="34950" customFormat="1" ht="11.25"/>
    <row r="34951" customFormat="1" ht="11.25"/>
    <row r="34952" customFormat="1" ht="11.25"/>
    <row r="34953" customFormat="1" ht="11.25"/>
    <row r="34954" customFormat="1" ht="11.25"/>
    <row r="34955" customFormat="1" ht="11.25"/>
    <row r="34956" customFormat="1" ht="11.25"/>
    <row r="34957" customFormat="1" ht="11.25"/>
    <row r="34958" customFormat="1" ht="11.25"/>
    <row r="34959" customFormat="1" ht="11.25"/>
    <row r="34960" customFormat="1" ht="11.25"/>
    <row r="34961" customFormat="1" ht="11.25"/>
    <row r="34962" customFormat="1" ht="11.25"/>
    <row r="34963" customFormat="1" ht="11.25"/>
    <row r="34964" customFormat="1" ht="11.25"/>
    <row r="34965" customFormat="1" ht="11.25"/>
    <row r="34966" customFormat="1" ht="11.25"/>
    <row r="34967" customFormat="1" ht="11.25"/>
    <row r="34968" customFormat="1" ht="11.25"/>
    <row r="34969" customFormat="1" ht="11.25"/>
    <row r="34970" customFormat="1" ht="11.25"/>
    <row r="34971" customFormat="1" ht="11.25"/>
    <row r="34972" customFormat="1" ht="11.25"/>
    <row r="34973" customFormat="1" ht="11.25"/>
    <row r="34974" customFormat="1" ht="11.25"/>
    <row r="34975" customFormat="1" ht="11.25"/>
    <row r="34976" customFormat="1" ht="11.25"/>
    <row r="34977" customFormat="1" ht="11.25"/>
    <row r="34978" customFormat="1" ht="11.25"/>
    <row r="34979" customFormat="1" ht="11.25"/>
    <row r="34980" customFormat="1" ht="11.25"/>
    <row r="34981" customFormat="1" ht="11.25"/>
    <row r="34982" customFormat="1" ht="11.25"/>
    <row r="34983" customFormat="1" ht="11.25"/>
    <row r="34984" customFormat="1" ht="11.25"/>
    <row r="34985" customFormat="1" ht="11.25"/>
    <row r="34986" customFormat="1" ht="11.25"/>
    <row r="34987" customFormat="1" ht="11.25"/>
    <row r="34988" customFormat="1" ht="11.25"/>
    <row r="34989" customFormat="1" ht="11.25"/>
    <row r="34990" customFormat="1" ht="11.25"/>
    <row r="34991" customFormat="1" ht="11.25"/>
    <row r="34992" customFormat="1" ht="11.25"/>
    <row r="34993" customFormat="1" ht="11.25"/>
    <row r="34994" customFormat="1" ht="11.25"/>
    <row r="34995" customFormat="1" ht="11.25"/>
    <row r="34996" customFormat="1" ht="11.25"/>
    <row r="34997" customFormat="1" ht="11.25"/>
    <row r="34998" customFormat="1" ht="11.25"/>
    <row r="34999" customFormat="1" ht="11.25"/>
    <row r="35000" customFormat="1" ht="11.25"/>
    <row r="35001" customFormat="1" ht="11.25"/>
    <row r="35002" customFormat="1" ht="11.25"/>
    <row r="35003" customFormat="1" ht="11.25"/>
    <row r="35004" customFormat="1" ht="11.25"/>
    <row r="35005" customFormat="1" ht="11.25"/>
    <row r="35006" customFormat="1" ht="11.25"/>
    <row r="35007" customFormat="1" ht="11.25"/>
    <row r="35008" customFormat="1" ht="11.25"/>
    <row r="35009" customFormat="1" ht="11.25"/>
    <row r="35010" customFormat="1" ht="11.25"/>
    <row r="35011" customFormat="1" ht="11.25"/>
    <row r="35012" customFormat="1" ht="11.25"/>
    <row r="35013" customFormat="1" ht="11.25"/>
    <row r="35014" customFormat="1" ht="11.25"/>
    <row r="35015" customFormat="1" ht="11.25"/>
    <row r="35016" customFormat="1" ht="11.25"/>
    <row r="35017" customFormat="1" ht="11.25"/>
    <row r="35018" customFormat="1" ht="11.25"/>
    <row r="35019" customFormat="1" ht="11.25"/>
    <row r="35020" customFormat="1" ht="11.25"/>
    <row r="35021" customFormat="1" ht="11.25"/>
    <row r="35022" customFormat="1" ht="11.25"/>
    <row r="35023" customFormat="1" ht="11.25"/>
    <row r="35024" customFormat="1" ht="11.25"/>
    <row r="35025" customFormat="1" ht="11.25"/>
    <row r="35026" customFormat="1" ht="11.25"/>
    <row r="35027" customFormat="1" ht="11.25"/>
    <row r="35028" customFormat="1" ht="11.25"/>
    <row r="35029" customFormat="1" ht="11.25"/>
    <row r="35030" customFormat="1" ht="11.25"/>
    <row r="35031" customFormat="1" ht="11.25"/>
    <row r="35032" customFormat="1" ht="11.25"/>
    <row r="35033" customFormat="1" ht="11.25"/>
    <row r="35034" customFormat="1" ht="11.25"/>
    <row r="35035" customFormat="1" ht="11.25"/>
    <row r="35036" customFormat="1" ht="11.25"/>
    <row r="35037" customFormat="1" ht="11.25"/>
    <row r="35038" customFormat="1" ht="11.25"/>
    <row r="35039" customFormat="1" ht="11.25"/>
    <row r="35040" customFormat="1" ht="11.25"/>
    <row r="35041" customFormat="1" ht="11.25"/>
    <row r="35042" customFormat="1" ht="11.25"/>
    <row r="35043" customFormat="1" ht="11.25"/>
    <row r="35044" customFormat="1" ht="11.25"/>
    <row r="35045" customFormat="1" ht="11.25"/>
    <row r="35046" customFormat="1" ht="11.25"/>
    <row r="35047" customFormat="1" ht="11.25"/>
    <row r="35048" customFormat="1" ht="11.25"/>
    <row r="35049" customFormat="1" ht="11.25"/>
    <row r="35050" customFormat="1" ht="11.25"/>
    <row r="35051" customFormat="1" ht="11.25"/>
    <row r="35052" customFormat="1" ht="11.25"/>
    <row r="35053" customFormat="1" ht="11.25"/>
    <row r="35054" customFormat="1" ht="11.25"/>
    <row r="35055" customFormat="1" ht="11.25"/>
    <row r="35056" customFormat="1" ht="11.25"/>
    <row r="35057" customFormat="1" ht="11.25"/>
    <row r="35058" customFormat="1" ht="11.25"/>
    <row r="35059" customFormat="1" ht="11.25"/>
    <row r="35060" customFormat="1" ht="11.25"/>
    <row r="35061" customFormat="1" ht="11.25"/>
    <row r="35062" customFormat="1" ht="11.25"/>
    <row r="35063" customFormat="1" ht="11.25"/>
    <row r="35064" customFormat="1" ht="11.25"/>
    <row r="35065" customFormat="1" ht="11.25"/>
    <row r="35066" customFormat="1" ht="11.25"/>
    <row r="35067" customFormat="1" ht="11.25"/>
    <row r="35068" customFormat="1" ht="11.25"/>
    <row r="35069" customFormat="1" ht="11.25"/>
    <row r="35070" customFormat="1" ht="11.25"/>
    <row r="35071" customFormat="1" ht="11.25"/>
    <row r="35072" customFormat="1" ht="11.25"/>
    <row r="35073" customFormat="1" ht="11.25"/>
    <row r="35074" customFormat="1" ht="11.25"/>
    <row r="35075" customFormat="1" ht="11.25"/>
    <row r="35076" customFormat="1" ht="11.25"/>
    <row r="35077" customFormat="1" ht="11.25"/>
    <row r="35078" customFormat="1" ht="11.25"/>
    <row r="35079" customFormat="1" ht="11.25"/>
    <row r="35080" customFormat="1" ht="11.25"/>
    <row r="35081" customFormat="1" ht="11.25"/>
    <row r="35082" customFormat="1" ht="11.25"/>
    <row r="35083" customFormat="1" ht="11.25"/>
    <row r="35084" customFormat="1" ht="11.25"/>
    <row r="35085" customFormat="1" ht="11.25"/>
    <row r="35086" customFormat="1" ht="11.25"/>
    <row r="35087" customFormat="1" ht="11.25"/>
    <row r="35088" customFormat="1" ht="11.25"/>
    <row r="35089" customFormat="1" ht="11.25"/>
    <row r="35090" customFormat="1" ht="11.25"/>
    <row r="35091" customFormat="1" ht="11.25"/>
    <row r="35092" customFormat="1" ht="11.25"/>
    <row r="35093" customFormat="1" ht="11.25"/>
    <row r="35094" customFormat="1" ht="11.25"/>
    <row r="35095" customFormat="1" ht="11.25"/>
    <row r="35096" customFormat="1" ht="11.25"/>
    <row r="35097" customFormat="1" ht="11.25"/>
    <row r="35098" customFormat="1" ht="11.25"/>
    <row r="35099" customFormat="1" ht="11.25"/>
    <row r="35100" customFormat="1" ht="11.25"/>
    <row r="35101" customFormat="1" ht="11.25"/>
    <row r="35102" customFormat="1" ht="11.25"/>
    <row r="35103" customFormat="1" ht="11.25"/>
    <row r="35104" customFormat="1" ht="11.25"/>
    <row r="35105" customFormat="1" ht="11.25"/>
    <row r="35106" customFormat="1" ht="11.25"/>
    <row r="35107" customFormat="1" ht="11.25"/>
    <row r="35108" customFormat="1" ht="11.25"/>
    <row r="35109" customFormat="1" ht="11.25"/>
    <row r="35110" customFormat="1" ht="11.25"/>
    <row r="35111" customFormat="1" ht="11.25"/>
    <row r="35112" customFormat="1" ht="11.25"/>
    <row r="35113" customFormat="1" ht="11.25"/>
    <row r="35114" customFormat="1" ht="11.25"/>
    <row r="35115" customFormat="1" ht="11.25"/>
    <row r="35116" customFormat="1" ht="11.25"/>
    <row r="35117" customFormat="1" ht="11.25"/>
    <row r="35118" customFormat="1" ht="11.25"/>
    <row r="35119" customFormat="1" ht="11.25"/>
    <row r="35120" customFormat="1" ht="11.25"/>
    <row r="35121" customFormat="1" ht="11.25"/>
    <row r="35122" customFormat="1" ht="11.25"/>
    <row r="35123" customFormat="1" ht="11.25"/>
    <row r="35124" customFormat="1" ht="11.25"/>
    <row r="35125" customFormat="1" ht="11.25"/>
    <row r="35126" customFormat="1" ht="11.25"/>
    <row r="35127" customFormat="1" ht="11.25"/>
    <row r="35128" customFormat="1" ht="11.25"/>
    <row r="35129" customFormat="1" ht="11.25"/>
    <row r="35130" customFormat="1" ht="11.25"/>
    <row r="35131" customFormat="1" ht="11.25"/>
    <row r="35132" customFormat="1" ht="11.25"/>
    <row r="35133" customFormat="1" ht="11.25"/>
    <row r="35134" customFormat="1" ht="11.25"/>
    <row r="35135" customFormat="1" ht="11.25"/>
    <row r="35136" customFormat="1" ht="11.25"/>
    <row r="35137" customFormat="1" ht="11.25"/>
    <row r="35138" customFormat="1" ht="11.25"/>
    <row r="35139" customFormat="1" ht="11.25"/>
    <row r="35140" customFormat="1" ht="11.25"/>
    <row r="35141" customFormat="1" ht="11.25"/>
    <row r="35142" customFormat="1" ht="11.25"/>
    <row r="35143" customFormat="1" ht="11.25"/>
    <row r="35144" customFormat="1" ht="11.25"/>
    <row r="35145" customFormat="1" ht="11.25"/>
    <row r="35146" customFormat="1" ht="11.25"/>
    <row r="35147" customFormat="1" ht="11.25"/>
    <row r="35148" customFormat="1" ht="11.25"/>
    <row r="35149" customFormat="1" ht="11.25"/>
    <row r="35150" customFormat="1" ht="11.25"/>
    <row r="35151" customFormat="1" ht="11.25"/>
    <row r="35152" customFormat="1" ht="11.25"/>
    <row r="35153" customFormat="1" ht="11.25"/>
    <row r="35154" customFormat="1" ht="11.25"/>
    <row r="35155" customFormat="1" ht="11.25"/>
    <row r="35156" customFormat="1" ht="11.25"/>
    <row r="35157" customFormat="1" ht="11.25"/>
    <row r="35158" customFormat="1" ht="11.25"/>
    <row r="35159" customFormat="1" ht="11.25"/>
    <row r="35160" customFormat="1" ht="11.25"/>
    <row r="35161" customFormat="1" ht="11.25"/>
    <row r="35162" customFormat="1" ht="11.25"/>
    <row r="35163" customFormat="1" ht="11.25"/>
    <row r="35164" customFormat="1" ht="11.25"/>
    <row r="35165" customFormat="1" ht="11.25"/>
    <row r="35166" customFormat="1" ht="11.25"/>
    <row r="35167" customFormat="1" ht="11.25"/>
    <row r="35168" customFormat="1" ht="11.25"/>
    <row r="35169" customFormat="1" ht="11.25"/>
    <row r="35170" customFormat="1" ht="11.25"/>
    <row r="35171" customFormat="1" ht="11.25"/>
    <row r="35172" customFormat="1" ht="11.25"/>
    <row r="35173" customFormat="1" ht="11.25"/>
    <row r="35174" customFormat="1" ht="11.25"/>
    <row r="35175" customFormat="1" ht="11.25"/>
    <row r="35176" customFormat="1" ht="11.25"/>
    <row r="35177" customFormat="1" ht="11.25"/>
    <row r="35178" customFormat="1" ht="11.25"/>
    <row r="35179" customFormat="1" ht="11.25"/>
    <row r="35180" customFormat="1" ht="11.25"/>
    <row r="35181" customFormat="1" ht="11.25"/>
    <row r="35182" customFormat="1" ht="11.25"/>
    <row r="35183" customFormat="1" ht="11.25"/>
    <row r="35184" customFormat="1" ht="11.25"/>
    <row r="35185" customFormat="1" ht="11.25"/>
    <row r="35186" customFormat="1" ht="11.25"/>
    <row r="35187" customFormat="1" ht="11.25"/>
    <row r="35188" customFormat="1" ht="11.25"/>
    <row r="35189" customFormat="1" ht="11.25"/>
    <row r="35190" customFormat="1" ht="11.25"/>
    <row r="35191" customFormat="1" ht="11.25"/>
    <row r="35192" customFormat="1" ht="11.25"/>
    <row r="35193" customFormat="1" ht="11.25"/>
    <row r="35194" customFormat="1" ht="11.25"/>
    <row r="35195" customFormat="1" ht="11.25"/>
    <row r="35196" customFormat="1" ht="11.25"/>
    <row r="35197" customFormat="1" ht="11.25"/>
    <row r="35198" customFormat="1" ht="11.25"/>
    <row r="35199" customFormat="1" ht="11.25"/>
    <row r="35200" customFormat="1" ht="11.25"/>
    <row r="35201" customFormat="1" ht="11.25"/>
    <row r="35202" customFormat="1" ht="11.25"/>
    <row r="35203" customFormat="1" ht="11.25"/>
    <row r="35204" customFormat="1" ht="11.25"/>
    <row r="35205" customFormat="1" ht="11.25"/>
    <row r="35206" customFormat="1" ht="11.25"/>
    <row r="35207" customFormat="1" ht="11.25"/>
    <row r="35208" customFormat="1" ht="11.25"/>
    <row r="35209" customFormat="1" ht="11.25"/>
    <row r="35210" customFormat="1" ht="11.25"/>
    <row r="35211" customFormat="1" ht="11.25"/>
    <row r="35212" customFormat="1" ht="11.25"/>
    <row r="35213" customFormat="1" ht="11.25"/>
    <row r="35214" customFormat="1" ht="11.25"/>
    <row r="35215" customFormat="1" ht="11.25"/>
    <row r="35216" customFormat="1" ht="11.25"/>
    <row r="35217" customFormat="1" ht="11.25"/>
    <row r="35218" customFormat="1" ht="11.25"/>
    <row r="35219" customFormat="1" ht="11.25"/>
    <row r="35220" customFormat="1" ht="11.25"/>
    <row r="35221" customFormat="1" ht="11.25"/>
    <row r="35222" customFormat="1" ht="11.25"/>
    <row r="35223" customFormat="1" ht="11.25"/>
    <row r="35224" customFormat="1" ht="11.25"/>
    <row r="35225" customFormat="1" ht="11.25"/>
    <row r="35226" customFormat="1" ht="11.25"/>
    <row r="35227" customFormat="1" ht="11.25"/>
    <row r="35228" customFormat="1" ht="11.25"/>
    <row r="35229" customFormat="1" ht="11.25"/>
    <row r="35230" customFormat="1" ht="11.25"/>
    <row r="35231" customFormat="1" ht="11.25"/>
    <row r="35232" customFormat="1" ht="11.25"/>
    <row r="35233" customFormat="1" ht="11.25"/>
    <row r="35234" customFormat="1" ht="11.25"/>
    <row r="35235" customFormat="1" ht="11.25"/>
    <row r="35236" customFormat="1" ht="11.25"/>
    <row r="35237" customFormat="1" ht="11.25"/>
    <row r="35238" customFormat="1" ht="11.25"/>
    <row r="35239" customFormat="1" ht="11.25"/>
    <row r="35240" customFormat="1" ht="11.25"/>
    <row r="35241" customFormat="1" ht="11.25"/>
    <row r="35242" customFormat="1" ht="11.25"/>
    <row r="35243" customFormat="1" ht="11.25"/>
    <row r="35244" customFormat="1" ht="11.25"/>
    <row r="35245" customFormat="1" ht="11.25"/>
    <row r="35246" customFormat="1" ht="11.25"/>
    <row r="35247" customFormat="1" ht="11.25"/>
    <row r="35248" customFormat="1" ht="11.25"/>
    <row r="35249" customFormat="1" ht="11.25"/>
    <row r="35250" customFormat="1" ht="11.25"/>
    <row r="35251" customFormat="1" ht="11.25"/>
    <row r="35252" customFormat="1" ht="11.25"/>
    <row r="35253" customFormat="1" ht="11.25"/>
    <row r="35254" customFormat="1" ht="11.25"/>
    <row r="35255" customFormat="1" ht="11.25"/>
    <row r="35256" customFormat="1" ht="11.25"/>
    <row r="35257" customFormat="1" ht="11.25"/>
    <row r="35258" customFormat="1" ht="11.25"/>
    <row r="35259" customFormat="1" ht="11.25"/>
    <row r="35260" customFormat="1" ht="11.25"/>
    <row r="35261" customFormat="1" ht="11.25"/>
    <row r="35262" customFormat="1" ht="11.25"/>
    <row r="35263" customFormat="1" ht="11.25"/>
    <row r="35264" customFormat="1" ht="11.25"/>
    <row r="35265" customFormat="1" ht="11.25"/>
    <row r="35266" customFormat="1" ht="11.25"/>
    <row r="35267" customFormat="1" ht="11.25"/>
    <row r="35268" customFormat="1" ht="11.25"/>
    <row r="35269" customFormat="1" ht="11.25"/>
    <row r="35270" customFormat="1" ht="11.25"/>
    <row r="35271" customFormat="1" ht="11.25"/>
    <row r="35272" customFormat="1" ht="11.25"/>
    <row r="35273" customFormat="1" ht="11.25"/>
    <row r="35274" customFormat="1" ht="11.25"/>
    <row r="35275" customFormat="1" ht="11.25"/>
    <row r="35276" customFormat="1" ht="11.25"/>
    <row r="35277" customFormat="1" ht="11.25"/>
    <row r="35278" customFormat="1" ht="11.25"/>
    <row r="35279" customFormat="1" ht="11.25"/>
    <row r="35280" customFormat="1" ht="11.25"/>
    <row r="35281" customFormat="1" ht="11.25"/>
    <row r="35282" customFormat="1" ht="11.25"/>
    <row r="35283" customFormat="1" ht="11.25"/>
    <row r="35284" customFormat="1" ht="11.25"/>
    <row r="35285" customFormat="1" ht="11.25"/>
    <row r="35286" customFormat="1" ht="11.25"/>
    <row r="35287" customFormat="1" ht="11.25"/>
    <row r="35288" customFormat="1" ht="11.25"/>
    <row r="35289" customFormat="1" ht="11.25"/>
    <row r="35290" customFormat="1" ht="11.25"/>
    <row r="35291" customFormat="1" ht="11.25"/>
    <row r="35292" customFormat="1" ht="11.25"/>
    <row r="35293" customFormat="1" ht="11.25"/>
    <row r="35294" customFormat="1" ht="11.25"/>
    <row r="35295" customFormat="1" ht="11.25"/>
    <row r="35296" customFormat="1" ht="11.25"/>
    <row r="35297" customFormat="1" ht="11.25"/>
    <row r="35298" customFormat="1" ht="11.25"/>
    <row r="35299" customFormat="1" ht="11.25"/>
    <row r="35300" customFormat="1" ht="11.25"/>
    <row r="35301" customFormat="1" ht="11.25"/>
    <row r="35302" customFormat="1" ht="11.25"/>
    <row r="35303" customFormat="1" ht="11.25"/>
    <row r="35304" customFormat="1" ht="11.25"/>
    <row r="35305" customFormat="1" ht="11.25"/>
    <row r="35306" customFormat="1" ht="11.25"/>
    <row r="35307" customFormat="1" ht="11.25"/>
    <row r="35308" customFormat="1" ht="11.25"/>
    <row r="35309" customFormat="1" ht="11.25"/>
    <row r="35310" customFormat="1" ht="11.25"/>
    <row r="35311" customFormat="1" ht="11.25"/>
    <row r="35312" customFormat="1" ht="11.25"/>
    <row r="35313" customFormat="1" ht="11.25"/>
    <row r="35314" customFormat="1" ht="11.25"/>
    <row r="35315" customFormat="1" ht="11.25"/>
    <row r="35316" customFormat="1" ht="11.25"/>
    <row r="35317" customFormat="1" ht="11.25"/>
    <row r="35318" customFormat="1" ht="11.25"/>
    <row r="35319" customFormat="1" ht="11.25"/>
    <row r="35320" customFormat="1" ht="11.25"/>
    <row r="35321" customFormat="1" ht="11.25"/>
    <row r="35322" customFormat="1" ht="11.25"/>
    <row r="35323" customFormat="1" ht="11.25"/>
    <row r="35324" customFormat="1" ht="11.25"/>
    <row r="35325" customFormat="1" ht="11.25"/>
    <row r="35326" customFormat="1" ht="11.25"/>
    <row r="35327" customFormat="1" ht="11.25"/>
    <row r="35328" customFormat="1" ht="11.25"/>
    <row r="35329" customFormat="1" ht="11.25"/>
    <row r="35330" customFormat="1" ht="11.25"/>
    <row r="35331" customFormat="1" ht="11.25"/>
    <row r="35332" customFormat="1" ht="11.25"/>
    <row r="35333" customFormat="1" ht="11.25"/>
    <row r="35334" customFormat="1" ht="11.25"/>
    <row r="35335" customFormat="1" ht="11.25"/>
    <row r="35336" customFormat="1" ht="11.25"/>
    <row r="35337" customFormat="1" ht="11.25"/>
    <row r="35338" customFormat="1" ht="11.25"/>
    <row r="35339" customFormat="1" ht="11.25"/>
    <row r="35340" customFormat="1" ht="11.25"/>
    <row r="35341" customFormat="1" ht="11.25"/>
    <row r="35342" customFormat="1" ht="11.25"/>
    <row r="35343" customFormat="1" ht="11.25"/>
    <row r="35344" customFormat="1" ht="11.25"/>
    <row r="35345" customFormat="1" ht="11.25"/>
    <row r="35346" customFormat="1" ht="11.25"/>
    <row r="35347" customFormat="1" ht="11.25"/>
    <row r="35348" customFormat="1" ht="11.25"/>
    <row r="35349" customFormat="1" ht="11.25"/>
    <row r="35350" customFormat="1" ht="11.25"/>
    <row r="35351" customFormat="1" ht="11.25"/>
    <row r="35352" customFormat="1" ht="11.25"/>
    <row r="35353" customFormat="1" ht="11.25"/>
    <row r="35354" customFormat="1" ht="11.25"/>
    <row r="35355" customFormat="1" ht="11.25"/>
    <row r="35356" customFormat="1" ht="11.25"/>
    <row r="35357" customFormat="1" ht="11.25"/>
    <row r="35358" customFormat="1" ht="11.25"/>
    <row r="35359" customFormat="1" ht="11.25"/>
    <row r="35360" customFormat="1" ht="11.25"/>
    <row r="35361" customFormat="1" ht="11.25"/>
    <row r="35362" customFormat="1" ht="11.25"/>
    <row r="35363" customFormat="1" ht="11.25"/>
    <row r="35364" customFormat="1" ht="11.25"/>
    <row r="35365" customFormat="1" ht="11.25"/>
    <row r="35366" customFormat="1" ht="11.25"/>
    <row r="35367" customFormat="1" ht="11.25"/>
    <row r="35368" customFormat="1" ht="11.25"/>
    <row r="35369" customFormat="1" ht="11.25"/>
    <row r="35370" customFormat="1" ht="11.25"/>
    <row r="35371" customFormat="1" ht="11.25"/>
    <row r="35372" customFormat="1" ht="11.25"/>
    <row r="35373" customFormat="1" ht="11.25"/>
    <row r="35374" customFormat="1" ht="11.25"/>
    <row r="35375" customFormat="1" ht="11.25"/>
    <row r="35376" customFormat="1" ht="11.25"/>
    <row r="35377" customFormat="1" ht="11.25"/>
    <row r="35378" customFormat="1" ht="11.25"/>
    <row r="35379" customFormat="1" ht="11.25"/>
    <row r="35380" customFormat="1" ht="11.25"/>
    <row r="35381" customFormat="1" ht="11.25"/>
    <row r="35382" customFormat="1" ht="11.25"/>
    <row r="35383" customFormat="1" ht="11.25"/>
    <row r="35384" customFormat="1" ht="11.25"/>
    <row r="35385" customFormat="1" ht="11.25"/>
    <row r="35386" customFormat="1" ht="11.25"/>
    <row r="35387" customFormat="1" ht="11.25"/>
    <row r="35388" customFormat="1" ht="11.25"/>
    <row r="35389" customFormat="1" ht="11.25"/>
    <row r="35390" customFormat="1" ht="11.25"/>
    <row r="35391" customFormat="1" ht="11.25"/>
    <row r="35392" customFormat="1" ht="11.25"/>
    <row r="35393" customFormat="1" ht="11.25"/>
    <row r="35394" customFormat="1" ht="11.25"/>
    <row r="35395" customFormat="1" ht="11.25"/>
    <row r="35396" customFormat="1" ht="11.25"/>
    <row r="35397" customFormat="1" ht="11.25"/>
    <row r="35398" customFormat="1" ht="11.25"/>
    <row r="35399" customFormat="1" ht="11.25"/>
    <row r="35400" customFormat="1" ht="11.25"/>
    <row r="35401" customFormat="1" ht="11.25"/>
    <row r="35402" customFormat="1" ht="11.25"/>
    <row r="35403" customFormat="1" ht="11.25"/>
    <row r="35404" customFormat="1" ht="11.25"/>
    <row r="35405" customFormat="1" ht="11.25"/>
    <row r="35406" customFormat="1" ht="11.25"/>
    <row r="35407" customFormat="1" ht="11.25"/>
    <row r="35408" customFormat="1" ht="11.25"/>
    <row r="35409" customFormat="1" ht="11.25"/>
    <row r="35410" customFormat="1" ht="11.25"/>
    <row r="35411" customFormat="1" ht="11.25"/>
    <row r="35412" customFormat="1" ht="11.25"/>
    <row r="35413" customFormat="1" ht="11.25"/>
    <row r="35414" customFormat="1" ht="11.25"/>
    <row r="35415" customFormat="1" ht="11.25"/>
    <row r="35416" customFormat="1" ht="11.25"/>
    <row r="35417" customFormat="1" ht="11.25"/>
    <row r="35418" customFormat="1" ht="11.25"/>
    <row r="35419" customFormat="1" ht="11.25"/>
    <row r="35420" customFormat="1" ht="11.25"/>
    <row r="35421" customFormat="1" ht="11.25"/>
    <row r="35422" customFormat="1" ht="11.25"/>
    <row r="35423" customFormat="1" ht="11.25"/>
    <row r="35424" customFormat="1" ht="11.25"/>
    <row r="35425" customFormat="1" ht="11.25"/>
    <row r="35426" customFormat="1" ht="11.25"/>
    <row r="35427" customFormat="1" ht="11.25"/>
    <row r="35428" customFormat="1" ht="11.25"/>
    <row r="35429" customFormat="1" ht="11.25"/>
    <row r="35430" customFormat="1" ht="11.25"/>
    <row r="35431" customFormat="1" ht="11.25"/>
    <row r="35432" customFormat="1" ht="11.25"/>
    <row r="35433" customFormat="1" ht="11.25"/>
    <row r="35434" customFormat="1" ht="11.25"/>
    <row r="35435" customFormat="1" ht="11.25"/>
    <row r="35436" customFormat="1" ht="11.25"/>
    <row r="35437" customFormat="1" ht="11.25"/>
    <row r="35438" customFormat="1" ht="11.25"/>
    <row r="35439" customFormat="1" ht="11.25"/>
    <row r="35440" customFormat="1" ht="11.25"/>
    <row r="35441" customFormat="1" ht="11.25"/>
    <row r="35442" customFormat="1" ht="11.25"/>
    <row r="35443" customFormat="1" ht="11.25"/>
    <row r="35444" customFormat="1" ht="11.25"/>
    <row r="35445" customFormat="1" ht="11.25"/>
    <row r="35446" customFormat="1" ht="11.25"/>
    <row r="35447" customFormat="1" ht="11.25"/>
    <row r="35448" customFormat="1" ht="11.25"/>
    <row r="35449" customFormat="1" ht="11.25"/>
    <row r="35450" customFormat="1" ht="11.25"/>
    <row r="35451" customFormat="1" ht="11.25"/>
    <row r="35452" customFormat="1" ht="11.25"/>
    <row r="35453" customFormat="1" ht="11.25"/>
    <row r="35454" customFormat="1" ht="11.25"/>
    <row r="35455" customFormat="1" ht="11.25"/>
    <row r="35456" customFormat="1" ht="11.25"/>
    <row r="35457" customFormat="1" ht="11.25"/>
    <row r="35458" customFormat="1" ht="11.25"/>
    <row r="35459" customFormat="1" ht="11.25"/>
    <row r="35460" customFormat="1" ht="11.25"/>
    <row r="35461" customFormat="1" ht="11.25"/>
    <row r="35462" customFormat="1" ht="11.25"/>
    <row r="35463" customFormat="1" ht="11.25"/>
    <row r="35464" customFormat="1" ht="11.25"/>
    <row r="35465" customFormat="1" ht="11.25"/>
    <row r="35466" customFormat="1" ht="11.25"/>
    <row r="35467" customFormat="1" ht="11.25"/>
    <row r="35468" customFormat="1" ht="11.25"/>
    <row r="35469" customFormat="1" ht="11.25"/>
    <row r="35470" customFormat="1" ht="11.25"/>
    <row r="35471" customFormat="1" ht="11.25"/>
    <row r="35472" customFormat="1" ht="11.25"/>
    <row r="35473" customFormat="1" ht="11.25"/>
    <row r="35474" customFormat="1" ht="11.25"/>
    <row r="35475" customFormat="1" ht="11.25"/>
    <row r="35476" customFormat="1" ht="11.25"/>
    <row r="35477" customFormat="1" ht="11.25"/>
    <row r="35478" customFormat="1" ht="11.25"/>
    <row r="35479" customFormat="1" ht="11.25"/>
    <row r="35480" customFormat="1" ht="11.25"/>
    <row r="35481" customFormat="1" ht="11.25"/>
    <row r="35482" customFormat="1" ht="11.25"/>
    <row r="35483" customFormat="1" ht="11.25"/>
    <row r="35484" customFormat="1" ht="11.25"/>
    <row r="35485" customFormat="1" ht="11.25"/>
    <row r="35486" customFormat="1" ht="11.25"/>
    <row r="35487" customFormat="1" ht="11.25"/>
    <row r="35488" customFormat="1" ht="11.25"/>
    <row r="35489" customFormat="1" ht="11.25"/>
    <row r="35490" customFormat="1" ht="11.25"/>
    <row r="35491" customFormat="1" ht="11.25"/>
    <row r="35492" customFormat="1" ht="11.25"/>
    <row r="35493" customFormat="1" ht="11.25"/>
    <row r="35494" customFormat="1" ht="11.25"/>
    <row r="35495" customFormat="1" ht="11.25"/>
    <row r="35496" customFormat="1" ht="11.25"/>
    <row r="35497" customFormat="1" ht="11.25"/>
    <row r="35498" customFormat="1" ht="11.25"/>
    <row r="35499" customFormat="1" ht="11.25"/>
    <row r="35500" customFormat="1" ht="11.25"/>
    <row r="35501" customFormat="1" ht="11.25"/>
    <row r="35502" customFormat="1" ht="11.25"/>
    <row r="35503" customFormat="1" ht="11.25"/>
    <row r="35504" customFormat="1" ht="11.25"/>
    <row r="35505" customFormat="1" ht="11.25"/>
    <row r="35506" customFormat="1" ht="11.25"/>
    <row r="35507" customFormat="1" ht="11.25"/>
    <row r="35508" customFormat="1" ht="11.25"/>
    <row r="35509" customFormat="1" ht="11.25"/>
    <row r="35510" customFormat="1" ht="11.25"/>
    <row r="35511" customFormat="1" ht="11.25"/>
    <row r="35512" customFormat="1" ht="11.25"/>
    <row r="35513" customFormat="1" ht="11.25"/>
    <row r="35514" customFormat="1" ht="11.25"/>
    <row r="35515" customFormat="1" ht="11.25"/>
    <row r="35516" customFormat="1" ht="11.25"/>
    <row r="35517" customFormat="1" ht="11.25"/>
    <row r="35518" customFormat="1" ht="11.25"/>
    <row r="35519" customFormat="1" ht="11.25"/>
    <row r="35520" customFormat="1" ht="11.25"/>
    <row r="35521" customFormat="1" ht="11.25"/>
    <row r="35522" customFormat="1" ht="11.25"/>
    <row r="35523" customFormat="1" ht="11.25"/>
    <row r="35524" customFormat="1" ht="11.25"/>
    <row r="35525" customFormat="1" ht="11.25"/>
    <row r="35526" customFormat="1" ht="11.25"/>
    <row r="35527" customFormat="1" ht="11.25"/>
    <row r="35528" customFormat="1" ht="11.25"/>
    <row r="35529" customFormat="1" ht="11.25"/>
    <row r="35530" customFormat="1" ht="11.25"/>
    <row r="35531" customFormat="1" ht="11.25"/>
    <row r="35532" customFormat="1" ht="11.25"/>
    <row r="35533" customFormat="1" ht="11.25"/>
    <row r="35534" customFormat="1" ht="11.25"/>
    <row r="35535" customFormat="1" ht="11.25"/>
    <row r="35536" customFormat="1" ht="11.25"/>
    <row r="35537" customFormat="1" ht="11.25"/>
    <row r="35538" customFormat="1" ht="11.25"/>
    <row r="35539" customFormat="1" ht="11.25"/>
    <row r="35540" customFormat="1" ht="11.25"/>
    <row r="35541" customFormat="1" ht="11.25"/>
    <row r="35542" customFormat="1" ht="11.25"/>
    <row r="35543" customFormat="1" ht="11.25"/>
    <row r="35544" customFormat="1" ht="11.25"/>
    <row r="35545" customFormat="1" ht="11.25"/>
    <row r="35546" customFormat="1" ht="11.25"/>
    <row r="35547" customFormat="1" ht="11.25"/>
    <row r="35548" customFormat="1" ht="11.25"/>
    <row r="35549" customFormat="1" ht="11.25"/>
    <row r="35550" customFormat="1" ht="11.25"/>
    <row r="35551" customFormat="1" ht="11.25"/>
    <row r="35552" customFormat="1" ht="11.25"/>
    <row r="35553" customFormat="1" ht="11.25"/>
    <row r="35554" customFormat="1" ht="11.25"/>
    <row r="35555" customFormat="1" ht="11.25"/>
    <row r="35556" customFormat="1" ht="11.25"/>
    <row r="35557" customFormat="1" ht="11.25"/>
    <row r="35558" customFormat="1" ht="11.25"/>
    <row r="35559" customFormat="1" ht="11.25"/>
    <row r="35560" customFormat="1" ht="11.25"/>
    <row r="35561" customFormat="1" ht="11.25"/>
    <row r="35562" customFormat="1" ht="11.25"/>
    <row r="35563" customFormat="1" ht="11.25"/>
    <row r="35564" customFormat="1" ht="11.25"/>
    <row r="35565" customFormat="1" ht="11.25"/>
    <row r="35566" customFormat="1" ht="11.25"/>
    <row r="35567" customFormat="1" ht="11.25"/>
    <row r="35568" customFormat="1" ht="11.25"/>
    <row r="35569" customFormat="1" ht="11.25"/>
    <row r="35570" customFormat="1" ht="11.25"/>
    <row r="35571" customFormat="1" ht="11.25"/>
    <row r="35572" customFormat="1" ht="11.25"/>
    <row r="35573" customFormat="1" ht="11.25"/>
    <row r="35574" customFormat="1" ht="11.25"/>
    <row r="35575" customFormat="1" ht="11.25"/>
    <row r="35576" customFormat="1" ht="11.25"/>
    <row r="35577" customFormat="1" ht="11.25"/>
    <row r="35578" customFormat="1" ht="11.25"/>
    <row r="35579" customFormat="1" ht="11.25"/>
    <row r="35580" customFormat="1" ht="11.25"/>
    <row r="35581" customFormat="1" ht="11.25"/>
    <row r="35582" customFormat="1" ht="11.25"/>
    <row r="35583" customFormat="1" ht="11.25"/>
    <row r="35584" customFormat="1" ht="11.25"/>
    <row r="35585" customFormat="1" ht="11.25"/>
    <row r="35586" customFormat="1" ht="11.25"/>
    <row r="35587" customFormat="1" ht="11.25"/>
    <row r="35588" customFormat="1" ht="11.25"/>
    <row r="35589" customFormat="1" ht="11.25"/>
    <row r="35590" customFormat="1" ht="11.25"/>
    <row r="35591" customFormat="1" ht="11.25"/>
    <row r="35592" customFormat="1" ht="11.25"/>
    <row r="35593" customFormat="1" ht="11.25"/>
    <row r="35594" customFormat="1" ht="11.25"/>
    <row r="35595" customFormat="1" ht="11.25"/>
    <row r="35596" customFormat="1" ht="11.25"/>
    <row r="35597" customFormat="1" ht="11.25"/>
    <row r="35598" customFormat="1" ht="11.25"/>
    <row r="35599" customFormat="1" ht="11.25"/>
    <row r="35600" customFormat="1" ht="11.25"/>
    <row r="35601" customFormat="1" ht="11.25"/>
    <row r="35602" customFormat="1" ht="11.25"/>
    <row r="35603" customFormat="1" ht="11.25"/>
    <row r="35604" customFormat="1" ht="11.25"/>
    <row r="35605" customFormat="1" ht="11.25"/>
    <row r="35606" customFormat="1" ht="11.25"/>
    <row r="35607" customFormat="1" ht="11.25"/>
    <row r="35608" customFormat="1" ht="11.25"/>
    <row r="35609" customFormat="1" ht="11.25"/>
    <row r="35610" customFormat="1" ht="11.25"/>
    <row r="35611" customFormat="1" ht="11.25"/>
    <row r="35612" customFormat="1" ht="11.25"/>
    <row r="35613" customFormat="1" ht="11.25"/>
    <row r="35614" customFormat="1" ht="11.25"/>
    <row r="35615" customFormat="1" ht="11.25"/>
    <row r="35616" customFormat="1" ht="11.25"/>
    <row r="35617" customFormat="1" ht="11.25"/>
    <row r="35618" customFormat="1" ht="11.25"/>
    <row r="35619" customFormat="1" ht="11.25"/>
    <row r="35620" customFormat="1" ht="11.25"/>
    <row r="35621" customFormat="1" ht="11.25"/>
    <row r="35622" customFormat="1" ht="11.25"/>
    <row r="35623" customFormat="1" ht="11.25"/>
    <row r="35624" customFormat="1" ht="11.25"/>
    <row r="35625" customFormat="1" ht="11.25"/>
    <row r="35626" customFormat="1" ht="11.25"/>
    <row r="35627" customFormat="1" ht="11.25"/>
    <row r="35628" customFormat="1" ht="11.25"/>
    <row r="35629" customFormat="1" ht="11.25"/>
    <row r="35630" customFormat="1" ht="11.25"/>
    <row r="35631" customFormat="1" ht="11.25"/>
    <row r="35632" customFormat="1" ht="11.25"/>
    <row r="35633" customFormat="1" ht="11.25"/>
    <row r="35634" customFormat="1" ht="11.25"/>
    <row r="35635" customFormat="1" ht="11.25"/>
    <row r="35636" customFormat="1" ht="11.25"/>
    <row r="35637" customFormat="1" ht="11.25"/>
    <row r="35638" customFormat="1" ht="11.25"/>
    <row r="35639" customFormat="1" ht="11.25"/>
    <row r="35640" customFormat="1" ht="11.25"/>
    <row r="35641" customFormat="1" ht="11.25"/>
    <row r="35642" customFormat="1" ht="11.25"/>
    <row r="35643" customFormat="1" ht="11.25"/>
    <row r="35644" customFormat="1" ht="11.25"/>
    <row r="35645" customFormat="1" ht="11.25"/>
    <row r="35646" customFormat="1" ht="11.25"/>
    <row r="35647" customFormat="1" ht="11.25"/>
    <row r="35648" customFormat="1" ht="11.25"/>
    <row r="35649" customFormat="1" ht="11.25"/>
    <row r="35650" customFormat="1" ht="11.25"/>
    <row r="35651" customFormat="1" ht="11.25"/>
    <row r="35652" customFormat="1" ht="11.25"/>
    <row r="35653" customFormat="1" ht="11.25"/>
    <row r="35654" customFormat="1" ht="11.25"/>
    <row r="35655" customFormat="1" ht="11.25"/>
    <row r="35656" customFormat="1" ht="11.25"/>
    <row r="35657" customFormat="1" ht="11.25"/>
    <row r="35658" customFormat="1" ht="11.25"/>
    <row r="35659" customFormat="1" ht="11.25"/>
    <row r="35660" customFormat="1" ht="11.25"/>
    <row r="35661" customFormat="1" ht="11.25"/>
    <row r="35662" customFormat="1" ht="11.25"/>
    <row r="35663" customFormat="1" ht="11.25"/>
    <row r="35664" customFormat="1" ht="11.25"/>
    <row r="35665" customFormat="1" ht="11.25"/>
    <row r="35666" customFormat="1" ht="11.25"/>
    <row r="35667" customFormat="1" ht="11.25"/>
    <row r="35668" customFormat="1" ht="11.25"/>
    <row r="35669" customFormat="1" ht="11.25"/>
    <row r="35670" customFormat="1" ht="11.25"/>
    <row r="35671" customFormat="1" ht="11.25"/>
    <row r="35672" customFormat="1" ht="11.25"/>
    <row r="35673" customFormat="1" ht="11.25"/>
    <row r="35674" customFormat="1" ht="11.25"/>
    <row r="35675" customFormat="1" ht="11.25"/>
    <row r="35676" customFormat="1" ht="11.25"/>
    <row r="35677" customFormat="1" ht="11.25"/>
    <row r="35678" customFormat="1" ht="11.25"/>
    <row r="35679" customFormat="1" ht="11.25"/>
    <row r="35680" customFormat="1" ht="11.25"/>
    <row r="35681" customFormat="1" ht="11.25"/>
    <row r="35682" customFormat="1" ht="11.25"/>
    <row r="35683" customFormat="1" ht="11.25"/>
    <row r="35684" customFormat="1" ht="11.25"/>
    <row r="35685" customFormat="1" ht="11.25"/>
    <row r="35686" customFormat="1" ht="11.25"/>
    <row r="35687" customFormat="1" ht="11.25"/>
    <row r="35688" customFormat="1" ht="11.25"/>
    <row r="35689" customFormat="1" ht="11.25"/>
    <row r="35690" customFormat="1" ht="11.25"/>
    <row r="35691" customFormat="1" ht="11.25"/>
    <row r="35692" customFormat="1" ht="11.25"/>
    <row r="35693" customFormat="1" ht="11.25"/>
    <row r="35694" customFormat="1" ht="11.25"/>
    <row r="35695" customFormat="1" ht="11.25"/>
    <row r="35696" customFormat="1" ht="11.25"/>
    <row r="35697" customFormat="1" ht="11.25"/>
    <row r="35698" customFormat="1" ht="11.25"/>
    <row r="35699" customFormat="1" ht="11.25"/>
    <row r="35700" customFormat="1" ht="11.25"/>
    <row r="35701" customFormat="1" ht="11.25"/>
    <row r="35702" customFormat="1" ht="11.25"/>
    <row r="35703" customFormat="1" ht="11.25"/>
    <row r="35704" customFormat="1" ht="11.25"/>
    <row r="35705" customFormat="1" ht="11.25"/>
    <row r="35706" customFormat="1" ht="11.25"/>
    <row r="35707" customFormat="1" ht="11.25"/>
    <row r="35708" customFormat="1" ht="11.25"/>
    <row r="35709" customFormat="1" ht="11.25"/>
    <row r="35710" customFormat="1" ht="11.25"/>
    <row r="35711" customFormat="1" ht="11.25"/>
    <row r="35712" customFormat="1" ht="11.25"/>
    <row r="35713" customFormat="1" ht="11.25"/>
    <row r="35714" customFormat="1" ht="11.25"/>
    <row r="35715" customFormat="1" ht="11.25"/>
    <row r="35716" customFormat="1" ht="11.25"/>
    <row r="35717" customFormat="1" ht="11.25"/>
    <row r="35718" customFormat="1" ht="11.25"/>
    <row r="35719" customFormat="1" ht="11.25"/>
    <row r="35720" customFormat="1" ht="11.25"/>
    <row r="35721" customFormat="1" ht="11.25"/>
    <row r="35722" customFormat="1" ht="11.25"/>
    <row r="35723" customFormat="1" ht="11.25"/>
    <row r="35724" customFormat="1" ht="11.25"/>
    <row r="35725" customFormat="1" ht="11.25"/>
    <row r="35726" customFormat="1" ht="11.25"/>
    <row r="35727" customFormat="1" ht="11.25"/>
    <row r="35728" customFormat="1" ht="11.25"/>
    <row r="35729" customFormat="1" ht="11.25"/>
    <row r="35730" customFormat="1" ht="11.25"/>
    <row r="35731" customFormat="1" ht="11.25"/>
    <row r="35732" customFormat="1" ht="11.25"/>
    <row r="35733" customFormat="1" ht="11.25"/>
    <row r="35734" customFormat="1" ht="11.25"/>
    <row r="35735" customFormat="1" ht="11.25"/>
    <row r="35736" customFormat="1" ht="11.25"/>
    <row r="35737" customFormat="1" ht="11.25"/>
    <row r="35738" customFormat="1" ht="11.25"/>
    <row r="35739" customFormat="1" ht="11.25"/>
    <row r="35740" customFormat="1" ht="11.25"/>
    <row r="35741" customFormat="1" ht="11.25"/>
    <row r="35742" customFormat="1" ht="11.25"/>
    <row r="35743" customFormat="1" ht="11.25"/>
    <row r="35744" customFormat="1" ht="11.25"/>
    <row r="35745" customFormat="1" ht="11.25"/>
    <row r="35746" customFormat="1" ht="11.25"/>
    <row r="35747" customFormat="1" ht="11.25"/>
    <row r="35748" customFormat="1" ht="11.25"/>
    <row r="35749" customFormat="1" ht="11.25"/>
    <row r="35750" customFormat="1" ht="11.25"/>
    <row r="35751" customFormat="1" ht="11.25"/>
    <row r="35752" customFormat="1" ht="11.25"/>
    <row r="35753" customFormat="1" ht="11.25"/>
    <row r="35754" customFormat="1" ht="11.25"/>
    <row r="35755" customFormat="1" ht="11.25"/>
    <row r="35756" customFormat="1" ht="11.25"/>
    <row r="35757" customFormat="1" ht="11.25"/>
    <row r="35758" customFormat="1" ht="11.25"/>
    <row r="35759" customFormat="1" ht="11.25"/>
    <row r="35760" customFormat="1" ht="11.25"/>
    <row r="35761" customFormat="1" ht="11.25"/>
    <row r="35762" customFormat="1" ht="11.25"/>
    <row r="35763" customFormat="1" ht="11.25"/>
    <row r="35764" customFormat="1" ht="11.25"/>
    <row r="35765" customFormat="1" ht="11.25"/>
    <row r="35766" customFormat="1" ht="11.25"/>
    <row r="35767" customFormat="1" ht="11.25"/>
    <row r="35768" customFormat="1" ht="11.25"/>
    <row r="35769" customFormat="1" ht="11.25"/>
    <row r="35770" customFormat="1" ht="11.25"/>
    <row r="35771" customFormat="1" ht="11.25"/>
    <row r="35772" customFormat="1" ht="11.25"/>
    <row r="35773" customFormat="1" ht="11.25"/>
    <row r="35774" customFormat="1" ht="11.25"/>
    <row r="35775" customFormat="1" ht="11.25"/>
    <row r="35776" customFormat="1" ht="11.25"/>
    <row r="35777" customFormat="1" ht="11.25"/>
    <row r="35778" customFormat="1" ht="11.25"/>
    <row r="35779" customFormat="1" ht="11.25"/>
    <row r="35780" customFormat="1" ht="11.25"/>
    <row r="35781" customFormat="1" ht="11.25"/>
    <row r="35782" customFormat="1" ht="11.25"/>
    <row r="35783" customFormat="1" ht="11.25"/>
    <row r="35784" customFormat="1" ht="11.25"/>
    <row r="35785" customFormat="1" ht="11.25"/>
    <row r="35786" customFormat="1" ht="11.25"/>
    <row r="35787" customFormat="1" ht="11.25"/>
    <row r="35788" customFormat="1" ht="11.25"/>
    <row r="35789" customFormat="1" ht="11.25"/>
    <row r="35790" customFormat="1" ht="11.25"/>
    <row r="35791" customFormat="1" ht="11.25"/>
    <row r="35792" customFormat="1" ht="11.25"/>
    <row r="35793" customFormat="1" ht="11.25"/>
    <row r="35794" customFormat="1" ht="11.25"/>
    <row r="35795" customFormat="1" ht="11.25"/>
    <row r="35796" customFormat="1" ht="11.25"/>
    <row r="35797" customFormat="1" ht="11.25"/>
    <row r="35798" customFormat="1" ht="11.25"/>
    <row r="35799" customFormat="1" ht="11.25"/>
    <row r="35800" customFormat="1" ht="11.25"/>
    <row r="35801" customFormat="1" ht="11.25"/>
    <row r="35802" customFormat="1" ht="11.25"/>
    <row r="35803" customFormat="1" ht="11.25"/>
    <row r="35804" customFormat="1" ht="11.25"/>
    <row r="35805" customFormat="1" ht="11.25"/>
    <row r="35806" customFormat="1" ht="11.25"/>
    <row r="35807" customFormat="1" ht="11.25"/>
    <row r="35808" customFormat="1" ht="11.25"/>
    <row r="35809" customFormat="1" ht="11.25"/>
    <row r="35810" customFormat="1" ht="11.25"/>
    <row r="35811" customFormat="1" ht="11.25"/>
    <row r="35812" customFormat="1" ht="11.25"/>
    <row r="35813" customFormat="1" ht="11.25"/>
    <row r="35814" customFormat="1" ht="11.25"/>
    <row r="35815" customFormat="1" ht="11.25"/>
    <row r="35816" customFormat="1" ht="11.25"/>
    <row r="35817" customFormat="1" ht="11.25"/>
    <row r="35818" customFormat="1" ht="11.25"/>
    <row r="35819" customFormat="1" ht="11.25"/>
    <row r="35820" customFormat="1" ht="11.25"/>
    <row r="35821" customFormat="1" ht="11.25"/>
    <row r="35822" customFormat="1" ht="11.25"/>
    <row r="35823" customFormat="1" ht="11.25"/>
    <row r="35824" customFormat="1" ht="11.25"/>
    <row r="35825" customFormat="1" ht="11.25"/>
    <row r="35826" customFormat="1" ht="11.25"/>
    <row r="35827" customFormat="1" ht="11.25"/>
    <row r="35828" customFormat="1" ht="11.25"/>
    <row r="35829" customFormat="1" ht="11.25"/>
    <row r="35830" customFormat="1" ht="11.25"/>
    <row r="35831" customFormat="1" ht="11.25"/>
    <row r="35832" customFormat="1" ht="11.25"/>
    <row r="35833" customFormat="1" ht="11.25"/>
    <row r="35834" customFormat="1" ht="11.25"/>
    <row r="35835" customFormat="1" ht="11.25"/>
    <row r="35836" customFormat="1" ht="11.25"/>
    <row r="35837" customFormat="1" ht="11.25"/>
    <row r="35838" customFormat="1" ht="11.25"/>
    <row r="35839" customFormat="1" ht="11.25"/>
    <row r="35840" customFormat="1" ht="11.25"/>
    <row r="35841" customFormat="1" ht="11.25"/>
    <row r="35842" customFormat="1" ht="11.25"/>
    <row r="35843" customFormat="1" ht="11.25"/>
    <row r="35844" customFormat="1" ht="11.25"/>
    <row r="35845" customFormat="1" ht="11.25"/>
    <row r="35846" customFormat="1" ht="11.25"/>
    <row r="35847" customFormat="1" ht="11.25"/>
    <row r="35848" customFormat="1" ht="11.25"/>
    <row r="35849" customFormat="1" ht="11.25"/>
    <row r="35850" customFormat="1" ht="11.25"/>
    <row r="35851" customFormat="1" ht="11.25"/>
    <row r="35852" customFormat="1" ht="11.25"/>
    <row r="35853" customFormat="1" ht="11.25"/>
    <row r="35854" customFormat="1" ht="11.25"/>
    <row r="35855" customFormat="1" ht="11.25"/>
    <row r="35856" customFormat="1" ht="11.25"/>
    <row r="35857" customFormat="1" ht="11.25"/>
    <row r="35858" customFormat="1" ht="11.25"/>
    <row r="35859" customFormat="1" ht="11.25"/>
    <row r="35860" customFormat="1" ht="11.25"/>
    <row r="35861" customFormat="1" ht="11.25"/>
    <row r="35862" customFormat="1" ht="11.25"/>
    <row r="35863" customFormat="1" ht="11.25"/>
    <row r="35864" customFormat="1" ht="11.25"/>
    <row r="35865" customFormat="1" ht="11.25"/>
    <row r="35866" customFormat="1" ht="11.25"/>
    <row r="35867" customFormat="1" ht="11.25"/>
    <row r="35868" customFormat="1" ht="11.25"/>
    <row r="35869" customFormat="1" ht="11.25"/>
    <row r="35870" customFormat="1" ht="11.25"/>
    <row r="35871" customFormat="1" ht="11.25"/>
    <row r="35872" customFormat="1" ht="11.25"/>
    <row r="35873" customFormat="1" ht="11.25"/>
    <row r="35874" customFormat="1" ht="11.25"/>
    <row r="35875" customFormat="1" ht="11.25"/>
    <row r="35876" customFormat="1" ht="11.25"/>
    <row r="35877" customFormat="1" ht="11.25"/>
    <row r="35878" customFormat="1" ht="11.25"/>
    <row r="35879" customFormat="1" ht="11.25"/>
    <row r="35880" customFormat="1" ht="11.25"/>
    <row r="35881" customFormat="1" ht="11.25"/>
    <row r="35882" customFormat="1" ht="11.25"/>
    <row r="35883" customFormat="1" ht="11.25"/>
    <row r="35884" customFormat="1" ht="11.25"/>
    <row r="35885" customFormat="1" ht="11.25"/>
    <row r="35886" customFormat="1" ht="11.25"/>
    <row r="35887" customFormat="1" ht="11.25"/>
    <row r="35888" customFormat="1" ht="11.25"/>
    <row r="35889" customFormat="1" ht="11.25"/>
    <row r="35890" customFormat="1" ht="11.25"/>
    <row r="35891" customFormat="1" ht="11.25"/>
    <row r="35892" customFormat="1" ht="11.25"/>
    <row r="35893" customFormat="1" ht="11.25"/>
    <row r="35894" customFormat="1" ht="11.25"/>
    <row r="35895" customFormat="1" ht="11.25"/>
    <row r="35896" customFormat="1" ht="11.25"/>
    <row r="35897" customFormat="1" ht="11.25"/>
    <row r="35898" customFormat="1" ht="11.25"/>
    <row r="35899" customFormat="1" ht="11.25"/>
    <row r="35900" customFormat="1" ht="11.25"/>
    <row r="35901" customFormat="1" ht="11.25"/>
    <row r="35902" customFormat="1" ht="11.25"/>
    <row r="35903" customFormat="1" ht="11.25"/>
    <row r="35904" customFormat="1" ht="11.25"/>
    <row r="35905" customFormat="1" ht="11.25"/>
    <row r="35906" customFormat="1" ht="11.25"/>
    <row r="35907" customFormat="1" ht="11.25"/>
    <row r="35908" customFormat="1" ht="11.25"/>
    <row r="35909" customFormat="1" ht="11.25"/>
    <row r="35910" customFormat="1" ht="11.25"/>
    <row r="35911" customFormat="1" ht="11.25"/>
    <row r="35912" customFormat="1" ht="11.25"/>
    <row r="35913" customFormat="1" ht="11.25"/>
    <row r="35914" customFormat="1" ht="11.25"/>
    <row r="35915" customFormat="1" ht="11.25"/>
    <row r="35916" customFormat="1" ht="11.25"/>
    <row r="35917" customFormat="1" ht="11.25"/>
    <row r="35918" customFormat="1" ht="11.25"/>
    <row r="35919" customFormat="1" ht="11.25"/>
    <row r="35920" customFormat="1" ht="11.25"/>
    <row r="35921" customFormat="1" ht="11.25"/>
    <row r="35922" customFormat="1" ht="11.25"/>
    <row r="35923" customFormat="1" ht="11.25"/>
    <row r="35924" customFormat="1" ht="11.25"/>
    <row r="35925" customFormat="1" ht="11.25"/>
    <row r="35926" customFormat="1" ht="11.25"/>
    <row r="35927" customFormat="1" ht="11.25"/>
    <row r="35928" customFormat="1" ht="11.25"/>
    <row r="35929" customFormat="1" ht="11.25"/>
    <row r="35930" customFormat="1" ht="11.25"/>
    <row r="35931" customFormat="1" ht="11.25"/>
    <row r="35932" customFormat="1" ht="11.25"/>
    <row r="35933" customFormat="1" ht="11.25"/>
    <row r="35934" customFormat="1" ht="11.25"/>
    <row r="35935" customFormat="1" ht="11.25"/>
    <row r="35936" customFormat="1" ht="11.25"/>
    <row r="35937" customFormat="1" ht="11.25"/>
    <row r="35938" customFormat="1" ht="11.25"/>
    <row r="35939" customFormat="1" ht="11.25"/>
    <row r="35940" customFormat="1" ht="11.25"/>
    <row r="35941" customFormat="1" ht="11.25"/>
    <row r="35942" customFormat="1" ht="11.25"/>
    <row r="35943" customFormat="1" ht="11.25"/>
    <row r="35944" customFormat="1" ht="11.25"/>
    <row r="35945" customFormat="1" ht="11.25"/>
    <row r="35946" customFormat="1" ht="11.25"/>
    <row r="35947" customFormat="1" ht="11.25"/>
    <row r="35948" customFormat="1" ht="11.25"/>
    <row r="35949" customFormat="1" ht="11.25"/>
    <row r="35950" customFormat="1" ht="11.25"/>
    <row r="35951" customFormat="1" ht="11.25"/>
    <row r="35952" customFormat="1" ht="11.25"/>
    <row r="35953" customFormat="1" ht="11.25"/>
    <row r="35954" customFormat="1" ht="11.25"/>
    <row r="35955" customFormat="1" ht="11.25"/>
    <row r="35956" customFormat="1" ht="11.25"/>
    <row r="35957" customFormat="1" ht="11.25"/>
    <row r="35958" customFormat="1" ht="11.25"/>
    <row r="35959" customFormat="1" ht="11.25"/>
    <row r="35960" customFormat="1" ht="11.25"/>
    <row r="35961" customFormat="1" ht="11.25"/>
    <row r="35962" customFormat="1" ht="11.25"/>
    <row r="35963" customFormat="1" ht="11.25"/>
    <row r="35964" customFormat="1" ht="11.25"/>
    <row r="35965" customFormat="1" ht="11.25"/>
    <row r="35966" customFormat="1" ht="11.25"/>
    <row r="35967" customFormat="1" ht="11.25"/>
    <row r="35968" customFormat="1" ht="11.25"/>
    <row r="35969" customFormat="1" ht="11.25"/>
    <row r="35970" customFormat="1" ht="11.25"/>
    <row r="35971" customFormat="1" ht="11.25"/>
    <row r="35972" customFormat="1" ht="11.25"/>
    <row r="35973" customFormat="1" ht="11.25"/>
    <row r="35974" customFormat="1" ht="11.25"/>
    <row r="35975" customFormat="1" ht="11.25"/>
    <row r="35976" customFormat="1" ht="11.25"/>
    <row r="35977" customFormat="1" ht="11.25"/>
    <row r="35978" customFormat="1" ht="11.25"/>
    <row r="35979" customFormat="1" ht="11.25"/>
    <row r="35980" customFormat="1" ht="11.25"/>
    <row r="35981" customFormat="1" ht="11.25"/>
    <row r="35982" customFormat="1" ht="11.25"/>
    <row r="35983" customFormat="1" ht="11.25"/>
    <row r="35984" customFormat="1" ht="11.25"/>
    <row r="35985" customFormat="1" ht="11.25"/>
    <row r="35986" customFormat="1" ht="11.25"/>
    <row r="35987" customFormat="1" ht="11.25"/>
    <row r="35988" customFormat="1" ht="11.25"/>
    <row r="35989" customFormat="1" ht="11.25"/>
    <row r="35990" customFormat="1" ht="11.25"/>
    <row r="35991" customFormat="1" ht="11.25"/>
    <row r="35992" customFormat="1" ht="11.25"/>
    <row r="35993" customFormat="1" ht="11.25"/>
    <row r="35994" customFormat="1" ht="11.25"/>
    <row r="35995" customFormat="1" ht="11.25"/>
    <row r="35996" customFormat="1" ht="11.25"/>
    <row r="35997" customFormat="1" ht="11.25"/>
    <row r="35998" customFormat="1" ht="11.25"/>
    <row r="35999" customFormat="1" ht="11.25"/>
    <row r="36000" customFormat="1" ht="11.25"/>
    <row r="36001" customFormat="1" ht="11.25"/>
    <row r="36002" customFormat="1" ht="11.25"/>
    <row r="36003" customFormat="1" ht="11.25"/>
    <row r="36004" customFormat="1" ht="11.25"/>
    <row r="36005" customFormat="1" ht="11.25"/>
    <row r="36006" customFormat="1" ht="11.25"/>
    <row r="36007" customFormat="1" ht="11.25"/>
    <row r="36008" customFormat="1" ht="11.25"/>
    <row r="36009" customFormat="1" ht="11.25"/>
    <row r="36010" customFormat="1" ht="11.25"/>
    <row r="36011" customFormat="1" ht="11.25"/>
    <row r="36012" customFormat="1" ht="11.25"/>
    <row r="36013" customFormat="1" ht="11.25"/>
    <row r="36014" customFormat="1" ht="11.25"/>
    <row r="36015" customFormat="1" ht="11.25"/>
    <row r="36016" customFormat="1" ht="11.25"/>
    <row r="36017" customFormat="1" ht="11.25"/>
    <row r="36018" customFormat="1" ht="11.25"/>
    <row r="36019" customFormat="1" ht="11.25"/>
    <row r="36020" customFormat="1" ht="11.25"/>
    <row r="36021" customFormat="1" ht="11.25"/>
    <row r="36022" customFormat="1" ht="11.25"/>
    <row r="36023" customFormat="1" ht="11.25"/>
    <row r="36024" customFormat="1" ht="11.25"/>
    <row r="36025" customFormat="1" ht="11.25"/>
    <row r="36026" customFormat="1" ht="11.25"/>
    <row r="36027" customFormat="1" ht="11.25"/>
    <row r="36028" customFormat="1" ht="11.25"/>
    <row r="36029" customFormat="1" ht="11.25"/>
    <row r="36030" customFormat="1" ht="11.25"/>
    <row r="36031" customFormat="1" ht="11.25"/>
    <row r="36032" customFormat="1" ht="11.25"/>
    <row r="36033" customFormat="1" ht="11.25"/>
    <row r="36034" customFormat="1" ht="11.25"/>
    <row r="36035" customFormat="1" ht="11.25"/>
    <row r="36036" customFormat="1" ht="11.25"/>
    <row r="36037" customFormat="1" ht="11.25"/>
    <row r="36038" customFormat="1" ht="11.25"/>
    <row r="36039" customFormat="1" ht="11.25"/>
    <row r="36040" customFormat="1" ht="11.25"/>
    <row r="36041" customFormat="1" ht="11.25"/>
    <row r="36042" customFormat="1" ht="11.25"/>
    <row r="36043" customFormat="1" ht="11.25"/>
    <row r="36044" customFormat="1" ht="11.25"/>
    <row r="36045" customFormat="1" ht="11.25"/>
    <row r="36046" customFormat="1" ht="11.25"/>
    <row r="36047" customFormat="1" ht="11.25"/>
    <row r="36048" customFormat="1" ht="11.25"/>
    <row r="36049" customFormat="1" ht="11.25"/>
    <row r="36050" customFormat="1" ht="11.25"/>
    <row r="36051" customFormat="1" ht="11.25"/>
    <row r="36052" customFormat="1" ht="11.25"/>
    <row r="36053" customFormat="1" ht="11.25"/>
    <row r="36054" customFormat="1" ht="11.25"/>
    <row r="36055" customFormat="1" ht="11.25"/>
    <row r="36056" customFormat="1" ht="11.25"/>
    <row r="36057" customFormat="1" ht="11.25"/>
    <row r="36058" customFormat="1" ht="11.25"/>
    <row r="36059" customFormat="1" ht="11.25"/>
    <row r="36060" customFormat="1" ht="11.25"/>
    <row r="36061" customFormat="1" ht="11.25"/>
    <row r="36062" customFormat="1" ht="11.25"/>
    <row r="36063" customFormat="1" ht="11.25"/>
    <row r="36064" customFormat="1" ht="11.25"/>
    <row r="36065" customFormat="1" ht="11.25"/>
    <row r="36066" customFormat="1" ht="11.25"/>
    <row r="36067" customFormat="1" ht="11.25"/>
    <row r="36068" customFormat="1" ht="11.25"/>
    <row r="36069" customFormat="1" ht="11.25"/>
    <row r="36070" customFormat="1" ht="11.25"/>
    <row r="36071" customFormat="1" ht="11.25"/>
    <row r="36072" customFormat="1" ht="11.25"/>
    <row r="36073" customFormat="1" ht="11.25"/>
    <row r="36074" customFormat="1" ht="11.25"/>
    <row r="36075" customFormat="1" ht="11.25"/>
    <row r="36076" customFormat="1" ht="11.25"/>
    <row r="36077" customFormat="1" ht="11.25"/>
    <row r="36078" customFormat="1" ht="11.25"/>
    <row r="36079" customFormat="1" ht="11.25"/>
    <row r="36080" customFormat="1" ht="11.25"/>
    <row r="36081" customFormat="1" ht="11.25"/>
    <row r="36082" customFormat="1" ht="11.25"/>
    <row r="36083" customFormat="1" ht="11.25"/>
    <row r="36084" customFormat="1" ht="11.25"/>
    <row r="36085" customFormat="1" ht="11.25"/>
    <row r="36086" customFormat="1" ht="11.25"/>
    <row r="36087" customFormat="1" ht="11.25"/>
    <row r="36088" customFormat="1" ht="11.25"/>
    <row r="36089" customFormat="1" ht="11.25"/>
    <row r="36090" customFormat="1" ht="11.25"/>
    <row r="36091" customFormat="1" ht="11.25"/>
    <row r="36092" customFormat="1" ht="11.25"/>
    <row r="36093" customFormat="1" ht="11.25"/>
    <row r="36094" customFormat="1" ht="11.25"/>
    <row r="36095" customFormat="1" ht="11.25"/>
    <row r="36096" customFormat="1" ht="11.25"/>
    <row r="36097" customFormat="1" ht="11.25"/>
    <row r="36098" customFormat="1" ht="11.25"/>
    <row r="36099" customFormat="1" ht="11.25"/>
    <row r="36100" customFormat="1" ht="11.25"/>
    <row r="36101" customFormat="1" ht="11.25"/>
    <row r="36102" customFormat="1" ht="11.25"/>
    <row r="36103" customFormat="1" ht="11.25"/>
    <row r="36104" customFormat="1" ht="11.25"/>
    <row r="36105" customFormat="1" ht="11.25"/>
    <row r="36106" customFormat="1" ht="11.25"/>
    <row r="36107" customFormat="1" ht="11.25"/>
    <row r="36108" customFormat="1" ht="11.25"/>
    <row r="36109" customFormat="1" ht="11.25"/>
    <row r="36110" customFormat="1" ht="11.25"/>
    <row r="36111" customFormat="1" ht="11.25"/>
    <row r="36112" customFormat="1" ht="11.25"/>
    <row r="36113" customFormat="1" ht="11.25"/>
    <row r="36114" customFormat="1" ht="11.25"/>
    <row r="36115" customFormat="1" ht="11.25"/>
    <row r="36116" customFormat="1" ht="11.25"/>
    <row r="36117" customFormat="1" ht="11.25"/>
    <row r="36118" customFormat="1" ht="11.25"/>
    <row r="36119" customFormat="1" ht="11.25"/>
    <row r="36120" customFormat="1" ht="11.25"/>
    <row r="36121" customFormat="1" ht="11.25"/>
    <row r="36122" customFormat="1" ht="11.25"/>
    <row r="36123" customFormat="1" ht="11.25"/>
    <row r="36124" customFormat="1" ht="11.25"/>
    <row r="36125" customFormat="1" ht="11.25"/>
    <row r="36126" customFormat="1" ht="11.25"/>
    <row r="36127" customFormat="1" ht="11.25"/>
    <row r="36128" customFormat="1" ht="11.25"/>
    <row r="36129" customFormat="1" ht="11.25"/>
    <row r="36130" customFormat="1" ht="11.25"/>
    <row r="36131" customFormat="1" ht="11.25"/>
    <row r="36132" customFormat="1" ht="11.25"/>
    <row r="36133" customFormat="1" ht="11.25"/>
    <row r="36134" customFormat="1" ht="11.25"/>
    <row r="36135" customFormat="1" ht="11.25"/>
    <row r="36136" customFormat="1" ht="11.25"/>
    <row r="36137" customFormat="1" ht="11.25"/>
    <row r="36138" customFormat="1" ht="11.25"/>
    <row r="36139" customFormat="1" ht="11.25"/>
    <row r="36140" customFormat="1" ht="11.25"/>
    <row r="36141" customFormat="1" ht="11.25"/>
    <row r="36142" customFormat="1" ht="11.25"/>
    <row r="36143" customFormat="1" ht="11.25"/>
    <row r="36144" customFormat="1" ht="11.25"/>
    <row r="36145" customFormat="1" ht="11.25"/>
    <row r="36146" customFormat="1" ht="11.25"/>
    <row r="36147" customFormat="1" ht="11.25"/>
    <row r="36148" customFormat="1" ht="11.25"/>
    <row r="36149" customFormat="1" ht="11.25"/>
    <row r="36150" customFormat="1" ht="11.25"/>
    <row r="36151" customFormat="1" ht="11.25"/>
    <row r="36152" customFormat="1" ht="11.25"/>
    <row r="36153" customFormat="1" ht="11.25"/>
    <row r="36154" customFormat="1" ht="11.25"/>
    <row r="36155" customFormat="1" ht="11.25"/>
    <row r="36156" customFormat="1" ht="11.25"/>
    <row r="36157" customFormat="1" ht="11.25"/>
    <row r="36158" customFormat="1" ht="11.25"/>
    <row r="36159" customFormat="1" ht="11.25"/>
    <row r="36160" customFormat="1" ht="11.25"/>
    <row r="36161" customFormat="1" ht="11.25"/>
    <row r="36162" customFormat="1" ht="11.25"/>
    <row r="36163" customFormat="1" ht="11.25"/>
    <row r="36164" customFormat="1" ht="11.25"/>
    <row r="36165" customFormat="1" ht="11.25"/>
    <row r="36166" customFormat="1" ht="11.25"/>
    <row r="36167" customFormat="1" ht="11.25"/>
    <row r="36168" customFormat="1" ht="11.25"/>
    <row r="36169" customFormat="1" ht="11.25"/>
    <row r="36170" customFormat="1" ht="11.25"/>
    <row r="36171" customFormat="1" ht="11.25"/>
    <row r="36172" customFormat="1" ht="11.25"/>
    <row r="36173" customFormat="1" ht="11.25"/>
    <row r="36174" customFormat="1" ht="11.25"/>
    <row r="36175" customFormat="1" ht="11.25"/>
    <row r="36176" customFormat="1" ht="11.25"/>
    <row r="36177" customFormat="1" ht="11.25"/>
    <row r="36178" customFormat="1" ht="11.25"/>
    <row r="36179" customFormat="1" ht="11.25"/>
    <row r="36180" customFormat="1" ht="11.25"/>
    <row r="36181" customFormat="1" ht="11.25"/>
    <row r="36182" customFormat="1" ht="11.25"/>
    <row r="36183" customFormat="1" ht="11.25"/>
    <row r="36184" customFormat="1" ht="11.25"/>
    <row r="36185" customFormat="1" ht="11.25"/>
    <row r="36186" customFormat="1" ht="11.25"/>
    <row r="36187" customFormat="1" ht="11.25"/>
    <row r="36188" customFormat="1" ht="11.25"/>
    <row r="36189" customFormat="1" ht="11.25"/>
    <row r="36190" customFormat="1" ht="11.25"/>
    <row r="36191" customFormat="1" ht="11.25"/>
    <row r="36192" customFormat="1" ht="11.25"/>
    <row r="36193" customFormat="1" ht="11.25"/>
    <row r="36194" customFormat="1" ht="11.25"/>
    <row r="36195" customFormat="1" ht="11.25"/>
    <row r="36196" customFormat="1" ht="11.25"/>
    <row r="36197" customFormat="1" ht="11.25"/>
    <row r="36198" customFormat="1" ht="11.25"/>
    <row r="36199" customFormat="1" ht="11.25"/>
    <row r="36200" customFormat="1" ht="11.25"/>
    <row r="36201" customFormat="1" ht="11.25"/>
    <row r="36202" customFormat="1" ht="11.25"/>
    <row r="36203" customFormat="1" ht="11.25"/>
    <row r="36204" customFormat="1" ht="11.25"/>
    <row r="36205" customFormat="1" ht="11.25"/>
    <row r="36206" customFormat="1" ht="11.25"/>
    <row r="36207" customFormat="1" ht="11.25"/>
    <row r="36208" customFormat="1" ht="11.25"/>
    <row r="36209" customFormat="1" ht="11.25"/>
    <row r="36210" customFormat="1" ht="11.25"/>
    <row r="36211" customFormat="1" ht="11.25"/>
    <row r="36212" customFormat="1" ht="11.25"/>
    <row r="36213" customFormat="1" ht="11.25"/>
    <row r="36214" customFormat="1" ht="11.25"/>
    <row r="36215" customFormat="1" ht="11.25"/>
    <row r="36216" customFormat="1" ht="11.25"/>
    <row r="36217" customFormat="1" ht="11.25"/>
    <row r="36218" customFormat="1" ht="11.25"/>
    <row r="36219" customFormat="1" ht="11.25"/>
    <row r="36220" customFormat="1" ht="11.25"/>
    <row r="36221" customFormat="1" ht="11.25"/>
    <row r="36222" customFormat="1" ht="11.25"/>
    <row r="36223" customFormat="1" ht="11.25"/>
    <row r="36224" customFormat="1" ht="11.25"/>
    <row r="36225" customFormat="1" ht="11.25"/>
    <row r="36226" customFormat="1" ht="11.25"/>
    <row r="36227" customFormat="1" ht="11.25"/>
    <row r="36228" customFormat="1" ht="11.25"/>
    <row r="36229" customFormat="1" ht="11.25"/>
    <row r="36230" customFormat="1" ht="11.25"/>
    <row r="36231" customFormat="1" ht="11.25"/>
    <row r="36232" customFormat="1" ht="11.25"/>
    <row r="36233" customFormat="1" ht="11.25"/>
    <row r="36234" customFormat="1" ht="11.25"/>
    <row r="36235" customFormat="1" ht="11.25"/>
    <row r="36236" customFormat="1" ht="11.25"/>
    <row r="36237" customFormat="1" ht="11.25"/>
    <row r="36238" customFormat="1" ht="11.25"/>
    <row r="36239" customFormat="1" ht="11.25"/>
    <row r="36240" customFormat="1" ht="11.25"/>
    <row r="36241" customFormat="1" ht="11.25"/>
    <row r="36242" customFormat="1" ht="11.25"/>
    <row r="36243" customFormat="1" ht="11.25"/>
    <row r="36244" customFormat="1" ht="11.25"/>
    <row r="36245" customFormat="1" ht="11.25"/>
    <row r="36246" customFormat="1" ht="11.25"/>
    <row r="36247" customFormat="1" ht="11.25"/>
    <row r="36248" customFormat="1" ht="11.25"/>
    <row r="36249" customFormat="1" ht="11.25"/>
    <row r="36250" customFormat="1" ht="11.25"/>
    <row r="36251" customFormat="1" ht="11.25"/>
    <row r="36252" customFormat="1" ht="11.25"/>
    <row r="36253" customFormat="1" ht="11.25"/>
    <row r="36254" customFormat="1" ht="11.25"/>
    <row r="36255" customFormat="1" ht="11.25"/>
    <row r="36256" customFormat="1" ht="11.25"/>
    <row r="36257" customFormat="1" ht="11.25"/>
    <row r="36258" customFormat="1" ht="11.25"/>
    <row r="36259" customFormat="1" ht="11.25"/>
    <row r="36260" customFormat="1" ht="11.25"/>
    <row r="36261" customFormat="1" ht="11.25"/>
    <row r="36262" customFormat="1" ht="11.25"/>
    <row r="36263" customFormat="1" ht="11.25"/>
    <row r="36264" customFormat="1" ht="11.25"/>
    <row r="36265" customFormat="1" ht="11.25"/>
    <row r="36266" customFormat="1" ht="11.25"/>
    <row r="36267" customFormat="1" ht="11.25"/>
    <row r="36268" customFormat="1" ht="11.25"/>
    <row r="36269" customFormat="1" ht="11.25"/>
    <row r="36270" customFormat="1" ht="11.25"/>
    <row r="36271" customFormat="1" ht="11.25"/>
    <row r="36272" customFormat="1" ht="11.25"/>
    <row r="36273" customFormat="1" ht="11.25"/>
    <row r="36274" customFormat="1" ht="11.25"/>
    <row r="36275" customFormat="1" ht="11.25"/>
    <row r="36276" customFormat="1" ht="11.25"/>
    <row r="36277" customFormat="1" ht="11.25"/>
    <row r="36278" customFormat="1" ht="11.25"/>
    <row r="36279" customFormat="1" ht="11.25"/>
    <row r="36280" customFormat="1" ht="11.25"/>
    <row r="36281" customFormat="1" ht="11.25"/>
    <row r="36282" customFormat="1" ht="11.25"/>
    <row r="36283" customFormat="1" ht="11.25"/>
    <row r="36284" customFormat="1" ht="11.25"/>
    <row r="36285" customFormat="1" ht="11.25"/>
    <row r="36286" customFormat="1" ht="11.25"/>
    <row r="36287" customFormat="1" ht="11.25"/>
    <row r="36288" customFormat="1" ht="11.25"/>
    <row r="36289" customFormat="1" ht="11.25"/>
    <row r="36290" customFormat="1" ht="11.25"/>
    <row r="36291" customFormat="1" ht="11.25"/>
    <row r="36292" customFormat="1" ht="11.25"/>
    <row r="36293" customFormat="1" ht="11.25"/>
    <row r="36294" customFormat="1" ht="11.25"/>
    <row r="36295" customFormat="1" ht="11.25"/>
    <row r="36296" customFormat="1" ht="11.25"/>
    <row r="36297" customFormat="1" ht="11.25"/>
    <row r="36298" customFormat="1" ht="11.25"/>
    <row r="36299" customFormat="1" ht="11.25"/>
    <row r="36300" customFormat="1" ht="11.25"/>
    <row r="36301" customFormat="1" ht="11.25"/>
    <row r="36302" customFormat="1" ht="11.25"/>
    <row r="36303" customFormat="1" ht="11.25"/>
    <row r="36304" customFormat="1" ht="11.25"/>
    <row r="36305" customFormat="1" ht="11.25"/>
    <row r="36306" customFormat="1" ht="11.25"/>
    <row r="36307" customFormat="1" ht="11.25"/>
    <row r="36308" customFormat="1" ht="11.25"/>
    <row r="36309" customFormat="1" ht="11.25"/>
    <row r="36310" customFormat="1" ht="11.25"/>
    <row r="36311" customFormat="1" ht="11.25"/>
    <row r="36312" customFormat="1" ht="11.25"/>
    <row r="36313" customFormat="1" ht="11.25"/>
    <row r="36314" customFormat="1" ht="11.25"/>
    <row r="36315" customFormat="1" ht="11.25"/>
    <row r="36316" customFormat="1" ht="11.25"/>
    <row r="36317" customFormat="1" ht="11.25"/>
    <row r="36318" customFormat="1" ht="11.25"/>
    <row r="36319" customFormat="1" ht="11.25"/>
    <row r="36320" customFormat="1" ht="11.25"/>
    <row r="36321" customFormat="1" ht="11.25"/>
    <row r="36322" customFormat="1" ht="11.25"/>
    <row r="36323" customFormat="1" ht="11.25"/>
    <row r="36324" customFormat="1" ht="11.25"/>
    <row r="36325" customFormat="1" ht="11.25"/>
    <row r="36326" customFormat="1" ht="11.25"/>
    <row r="36327" customFormat="1" ht="11.25"/>
    <row r="36328" customFormat="1" ht="11.25"/>
    <row r="36329" customFormat="1" ht="11.25"/>
    <row r="36330" customFormat="1" ht="11.25"/>
    <row r="36331" customFormat="1" ht="11.25"/>
    <row r="36332" customFormat="1" ht="11.25"/>
    <row r="36333" customFormat="1" ht="11.25"/>
    <row r="36334" customFormat="1" ht="11.25"/>
    <row r="36335" customFormat="1" ht="11.25"/>
    <row r="36336" customFormat="1" ht="11.25"/>
    <row r="36337" customFormat="1" ht="11.25"/>
    <row r="36338" customFormat="1" ht="11.25"/>
    <row r="36339" customFormat="1" ht="11.25"/>
    <row r="36340" customFormat="1" ht="11.25"/>
    <row r="36341" customFormat="1" ht="11.25"/>
    <row r="36342" customFormat="1" ht="11.25"/>
    <row r="36343" customFormat="1" ht="11.25"/>
    <row r="36344" customFormat="1" ht="11.25"/>
    <row r="36345" customFormat="1" ht="11.25"/>
    <row r="36346" customFormat="1" ht="11.25"/>
    <row r="36347" customFormat="1" ht="11.25"/>
    <row r="36348" customFormat="1" ht="11.25"/>
    <row r="36349" customFormat="1" ht="11.25"/>
    <row r="36350" customFormat="1" ht="11.25"/>
    <row r="36351" customFormat="1" ht="11.25"/>
    <row r="36352" customFormat="1" ht="11.25"/>
    <row r="36353" customFormat="1" ht="11.25"/>
    <row r="36354" customFormat="1" ht="11.25"/>
    <row r="36355" customFormat="1" ht="11.25"/>
    <row r="36356" customFormat="1" ht="11.25"/>
    <row r="36357" customFormat="1" ht="11.25"/>
    <row r="36358" customFormat="1" ht="11.25"/>
    <row r="36359" customFormat="1" ht="11.25"/>
    <row r="36360" customFormat="1" ht="11.25"/>
    <row r="36361" customFormat="1" ht="11.25"/>
    <row r="36362" customFormat="1" ht="11.25"/>
    <row r="36363" customFormat="1" ht="11.25"/>
    <row r="36364" customFormat="1" ht="11.25"/>
    <row r="36365" customFormat="1" ht="11.25"/>
    <row r="36366" customFormat="1" ht="11.25"/>
    <row r="36367" customFormat="1" ht="11.25"/>
    <row r="36368" customFormat="1" ht="11.25"/>
    <row r="36369" customFormat="1" ht="11.25"/>
    <row r="36370" customFormat="1" ht="11.25"/>
    <row r="36371" customFormat="1" ht="11.25"/>
    <row r="36372" customFormat="1" ht="11.25"/>
    <row r="36373" customFormat="1" ht="11.25"/>
    <row r="36374" customFormat="1" ht="11.25"/>
    <row r="36375" customFormat="1" ht="11.25"/>
    <row r="36376" customFormat="1" ht="11.25"/>
    <row r="36377" customFormat="1" ht="11.25"/>
    <row r="36378" customFormat="1" ht="11.25"/>
    <row r="36379" customFormat="1" ht="11.25"/>
    <row r="36380" customFormat="1" ht="11.25"/>
    <row r="36381" customFormat="1" ht="11.25"/>
    <row r="36382" customFormat="1" ht="11.25"/>
    <row r="36383" customFormat="1" ht="11.25"/>
    <row r="36384" customFormat="1" ht="11.25"/>
    <row r="36385" customFormat="1" ht="11.25"/>
    <row r="36386" customFormat="1" ht="11.25"/>
    <row r="36387" customFormat="1" ht="11.25"/>
    <row r="36388" customFormat="1" ht="11.25"/>
    <row r="36389" customFormat="1" ht="11.25"/>
    <row r="36390" customFormat="1" ht="11.25"/>
    <row r="36391" customFormat="1" ht="11.25"/>
    <row r="36392" customFormat="1" ht="11.25"/>
    <row r="36393" customFormat="1" ht="11.25"/>
    <row r="36394" customFormat="1" ht="11.25"/>
    <row r="36395" customFormat="1" ht="11.25"/>
    <row r="36396" customFormat="1" ht="11.25"/>
    <row r="36397" customFormat="1" ht="11.25"/>
    <row r="36398" customFormat="1" ht="11.25"/>
    <row r="36399" customFormat="1" ht="11.25"/>
    <row r="36400" customFormat="1" ht="11.25"/>
    <row r="36401" customFormat="1" ht="11.25"/>
    <row r="36402" customFormat="1" ht="11.25"/>
    <row r="36403" customFormat="1" ht="11.25"/>
    <row r="36404" customFormat="1" ht="11.25"/>
    <row r="36405" customFormat="1" ht="11.25"/>
    <row r="36406" customFormat="1" ht="11.25"/>
    <row r="36407" customFormat="1" ht="11.25"/>
    <row r="36408" customFormat="1" ht="11.25"/>
    <row r="36409" customFormat="1" ht="11.25"/>
    <row r="36410" customFormat="1" ht="11.25"/>
    <row r="36411" customFormat="1" ht="11.25"/>
    <row r="36412" customFormat="1" ht="11.25"/>
    <row r="36413" customFormat="1" ht="11.25"/>
    <row r="36414" customFormat="1" ht="11.25"/>
    <row r="36415" customFormat="1" ht="11.25"/>
    <row r="36416" customFormat="1" ht="11.25"/>
    <row r="36417" customFormat="1" ht="11.25"/>
    <row r="36418" customFormat="1" ht="11.25"/>
    <row r="36419" customFormat="1" ht="11.25"/>
    <row r="36420" customFormat="1" ht="11.25"/>
    <row r="36421" customFormat="1" ht="11.25"/>
    <row r="36422" customFormat="1" ht="11.25"/>
    <row r="36423" customFormat="1" ht="11.25"/>
    <row r="36424" customFormat="1" ht="11.25"/>
    <row r="36425" customFormat="1" ht="11.25"/>
    <row r="36426" customFormat="1" ht="11.25"/>
    <row r="36427" customFormat="1" ht="11.25"/>
    <row r="36428" customFormat="1" ht="11.25"/>
    <row r="36429" customFormat="1" ht="11.25"/>
    <row r="36430" customFormat="1" ht="11.25"/>
    <row r="36431" customFormat="1" ht="11.25"/>
    <row r="36432" customFormat="1" ht="11.25"/>
    <row r="36433" customFormat="1" ht="11.25"/>
    <row r="36434" customFormat="1" ht="11.25"/>
    <row r="36435" customFormat="1" ht="11.25"/>
    <row r="36436" customFormat="1" ht="11.25"/>
    <row r="36437" customFormat="1" ht="11.25"/>
    <row r="36438" customFormat="1" ht="11.25"/>
    <row r="36439" customFormat="1" ht="11.25"/>
    <row r="36440" customFormat="1" ht="11.25"/>
    <row r="36441" customFormat="1" ht="11.25"/>
    <row r="36442" customFormat="1" ht="11.25"/>
    <row r="36443" customFormat="1" ht="11.25"/>
    <row r="36444" customFormat="1" ht="11.25"/>
    <row r="36445" customFormat="1" ht="11.25"/>
    <row r="36446" customFormat="1" ht="11.25"/>
    <row r="36447" customFormat="1" ht="11.25"/>
    <row r="36448" customFormat="1" ht="11.25"/>
    <row r="36449" customFormat="1" ht="11.25"/>
    <row r="36450" customFormat="1" ht="11.25"/>
    <row r="36451" customFormat="1" ht="11.25"/>
    <row r="36452" customFormat="1" ht="11.25"/>
    <row r="36453" customFormat="1" ht="11.25"/>
    <row r="36454" customFormat="1" ht="11.25"/>
    <row r="36455" customFormat="1" ht="11.25"/>
    <row r="36456" customFormat="1" ht="11.25"/>
    <row r="36457" customFormat="1" ht="11.25"/>
    <row r="36458" customFormat="1" ht="11.25"/>
    <row r="36459" customFormat="1" ht="11.25"/>
    <row r="36460" customFormat="1" ht="11.25"/>
    <row r="36461" customFormat="1" ht="11.25"/>
    <row r="36462" customFormat="1" ht="11.25"/>
    <row r="36463" customFormat="1" ht="11.25"/>
    <row r="36464" customFormat="1" ht="11.25"/>
    <row r="36465" customFormat="1" ht="11.25"/>
    <row r="36466" customFormat="1" ht="11.25"/>
    <row r="36467" customFormat="1" ht="11.25"/>
    <row r="36468" customFormat="1" ht="11.25"/>
    <row r="36469" customFormat="1" ht="11.25"/>
    <row r="36470" customFormat="1" ht="11.25"/>
    <row r="36471" customFormat="1" ht="11.25"/>
    <row r="36472" customFormat="1" ht="11.25"/>
    <row r="36473" customFormat="1" ht="11.25"/>
    <row r="36474" customFormat="1" ht="11.25"/>
    <row r="36475" customFormat="1" ht="11.25"/>
    <row r="36476" customFormat="1" ht="11.25"/>
    <row r="36477" customFormat="1" ht="11.25"/>
    <row r="36478" customFormat="1" ht="11.25"/>
    <row r="36479" customFormat="1" ht="11.25"/>
    <row r="36480" customFormat="1" ht="11.25"/>
    <row r="36481" customFormat="1" ht="11.25"/>
    <row r="36482" customFormat="1" ht="11.25"/>
    <row r="36483" customFormat="1" ht="11.25"/>
    <row r="36484" customFormat="1" ht="11.25"/>
    <row r="36485" customFormat="1" ht="11.25"/>
    <row r="36486" customFormat="1" ht="11.25"/>
    <row r="36487" customFormat="1" ht="11.25"/>
    <row r="36488" customFormat="1" ht="11.25"/>
    <row r="36489" customFormat="1" ht="11.25"/>
    <row r="36490" customFormat="1" ht="11.25"/>
    <row r="36491" customFormat="1" ht="11.25"/>
    <row r="36492" customFormat="1" ht="11.25"/>
    <row r="36493" customFormat="1" ht="11.25"/>
    <row r="36494" customFormat="1" ht="11.25"/>
    <row r="36495" customFormat="1" ht="11.25"/>
    <row r="36496" customFormat="1" ht="11.25"/>
    <row r="36497" customFormat="1" ht="11.25"/>
    <row r="36498" customFormat="1" ht="11.25"/>
    <row r="36499" customFormat="1" ht="11.25"/>
    <row r="36500" customFormat="1" ht="11.25"/>
    <row r="36501" customFormat="1" ht="11.25"/>
    <row r="36502" customFormat="1" ht="11.25"/>
    <row r="36503" customFormat="1" ht="11.25"/>
    <row r="36504" customFormat="1" ht="11.25"/>
    <row r="36505" customFormat="1" ht="11.25"/>
    <row r="36506" customFormat="1" ht="11.25"/>
    <row r="36507" customFormat="1" ht="11.25"/>
    <row r="36508" customFormat="1" ht="11.25"/>
    <row r="36509" customFormat="1" ht="11.25"/>
    <row r="36510" customFormat="1" ht="11.25"/>
    <row r="36511" customFormat="1" ht="11.25"/>
    <row r="36512" customFormat="1" ht="11.25"/>
    <row r="36513" customFormat="1" ht="11.25"/>
    <row r="36514" customFormat="1" ht="11.25"/>
    <row r="36515" customFormat="1" ht="11.25"/>
    <row r="36516" customFormat="1" ht="11.25"/>
    <row r="36517" customFormat="1" ht="11.25"/>
    <row r="36518" customFormat="1" ht="11.25"/>
    <row r="36519" customFormat="1" ht="11.25"/>
    <row r="36520" customFormat="1" ht="11.25"/>
    <row r="36521" customFormat="1" ht="11.25"/>
    <row r="36522" customFormat="1" ht="11.25"/>
    <row r="36523" customFormat="1" ht="11.25"/>
    <row r="36524" customFormat="1" ht="11.25"/>
    <row r="36525" customFormat="1" ht="11.25"/>
    <row r="36526" customFormat="1" ht="11.25"/>
    <row r="36527" customFormat="1" ht="11.25"/>
    <row r="36528" customFormat="1" ht="11.25"/>
    <row r="36529" customFormat="1" ht="11.25"/>
    <row r="36530" customFormat="1" ht="11.25"/>
    <row r="36531" customFormat="1" ht="11.25"/>
    <row r="36532" customFormat="1" ht="11.25"/>
    <row r="36533" customFormat="1" ht="11.25"/>
    <row r="36534" customFormat="1" ht="11.25"/>
    <row r="36535" customFormat="1" ht="11.25"/>
    <row r="36536" customFormat="1" ht="11.25"/>
    <row r="36537" customFormat="1" ht="11.25"/>
    <row r="36538" customFormat="1" ht="11.25"/>
    <row r="36539" customFormat="1" ht="11.25"/>
    <row r="36540" customFormat="1" ht="11.25"/>
    <row r="36541" customFormat="1" ht="11.25"/>
    <row r="36542" customFormat="1" ht="11.25"/>
    <row r="36543" customFormat="1" ht="11.25"/>
    <row r="36544" customFormat="1" ht="11.25"/>
    <row r="36545" customFormat="1" ht="11.25"/>
    <row r="36546" customFormat="1" ht="11.25"/>
    <row r="36547" customFormat="1" ht="11.25"/>
    <row r="36548" customFormat="1" ht="11.25"/>
    <row r="36549" customFormat="1" ht="11.25"/>
    <row r="36550" customFormat="1" ht="11.25"/>
    <row r="36551" customFormat="1" ht="11.25"/>
    <row r="36552" customFormat="1" ht="11.25"/>
    <row r="36553" customFormat="1" ht="11.25"/>
    <row r="36554" customFormat="1" ht="11.25"/>
    <row r="36555" customFormat="1" ht="11.25"/>
    <row r="36556" customFormat="1" ht="11.25"/>
    <row r="36557" customFormat="1" ht="11.25"/>
    <row r="36558" customFormat="1" ht="11.25"/>
    <row r="36559" customFormat="1" ht="11.25"/>
    <row r="36560" customFormat="1" ht="11.25"/>
    <row r="36561" customFormat="1" ht="11.25"/>
    <row r="36562" customFormat="1" ht="11.25"/>
    <row r="36563" customFormat="1" ht="11.25"/>
    <row r="36564" customFormat="1" ht="11.25"/>
    <row r="36565" customFormat="1" ht="11.25"/>
    <row r="36566" customFormat="1" ht="11.25"/>
    <row r="36567" customFormat="1" ht="11.25"/>
    <row r="36568" customFormat="1" ht="11.25"/>
    <row r="36569" customFormat="1" ht="11.25"/>
    <row r="36570" customFormat="1" ht="11.25"/>
    <row r="36571" customFormat="1" ht="11.25"/>
    <row r="36572" customFormat="1" ht="11.25"/>
    <row r="36573" customFormat="1" ht="11.25"/>
    <row r="36574" customFormat="1" ht="11.25"/>
    <row r="36575" customFormat="1" ht="11.25"/>
    <row r="36576" customFormat="1" ht="11.25"/>
    <row r="36577" customFormat="1" ht="11.25"/>
    <row r="36578" customFormat="1" ht="11.25"/>
    <row r="36579" customFormat="1" ht="11.25"/>
    <row r="36580" customFormat="1" ht="11.25"/>
    <row r="36581" customFormat="1" ht="11.25"/>
    <row r="36582" customFormat="1" ht="11.25"/>
    <row r="36583" customFormat="1" ht="11.25"/>
    <row r="36584" customFormat="1" ht="11.25"/>
    <row r="36585" customFormat="1" ht="11.25"/>
    <row r="36586" customFormat="1" ht="11.25"/>
    <row r="36587" customFormat="1" ht="11.25"/>
    <row r="36588" customFormat="1" ht="11.25"/>
    <row r="36589" customFormat="1" ht="11.25"/>
    <row r="36590" customFormat="1" ht="11.25"/>
    <row r="36591" customFormat="1" ht="11.25"/>
    <row r="36592" customFormat="1" ht="11.25"/>
    <row r="36593" customFormat="1" ht="11.25"/>
    <row r="36594" customFormat="1" ht="11.25"/>
    <row r="36595" customFormat="1" ht="11.25"/>
    <row r="36596" customFormat="1" ht="11.25"/>
    <row r="36597" customFormat="1" ht="11.25"/>
    <row r="36598" customFormat="1" ht="11.25"/>
    <row r="36599" customFormat="1" ht="11.25"/>
    <row r="36600" customFormat="1" ht="11.25"/>
    <row r="36601" customFormat="1" ht="11.25"/>
    <row r="36602" customFormat="1" ht="11.25"/>
    <row r="36603" customFormat="1" ht="11.25"/>
    <row r="36604" customFormat="1" ht="11.25"/>
    <row r="36605" customFormat="1" ht="11.25"/>
    <row r="36606" customFormat="1" ht="11.25"/>
    <row r="36607" customFormat="1" ht="11.25"/>
    <row r="36608" customFormat="1" ht="11.25"/>
    <row r="36609" customFormat="1" ht="11.25"/>
    <row r="36610" customFormat="1" ht="11.25"/>
    <row r="36611" customFormat="1" ht="11.25"/>
    <row r="36612" customFormat="1" ht="11.25"/>
    <row r="36613" customFormat="1" ht="11.25"/>
    <row r="36614" customFormat="1" ht="11.25"/>
    <row r="36615" customFormat="1" ht="11.25"/>
    <row r="36616" customFormat="1" ht="11.25"/>
    <row r="36617" customFormat="1" ht="11.25"/>
    <row r="36618" customFormat="1" ht="11.25"/>
    <row r="36619" customFormat="1" ht="11.25"/>
    <row r="36620" customFormat="1" ht="11.25"/>
    <row r="36621" customFormat="1" ht="11.25"/>
    <row r="36622" customFormat="1" ht="11.25"/>
    <row r="36623" customFormat="1" ht="11.25"/>
    <row r="36624" customFormat="1" ht="11.25"/>
    <row r="36625" customFormat="1" ht="11.25"/>
    <row r="36626" customFormat="1" ht="11.25"/>
    <row r="36627" customFormat="1" ht="11.25"/>
    <row r="36628" customFormat="1" ht="11.25"/>
    <row r="36629" customFormat="1" ht="11.25"/>
    <row r="36630" customFormat="1" ht="11.25"/>
    <row r="36631" customFormat="1" ht="11.25"/>
    <row r="36632" customFormat="1" ht="11.25"/>
    <row r="36633" customFormat="1" ht="11.25"/>
    <row r="36634" customFormat="1" ht="11.25"/>
    <row r="36635" customFormat="1" ht="11.25"/>
    <row r="36636" customFormat="1" ht="11.25"/>
    <row r="36637" customFormat="1" ht="11.25"/>
    <row r="36638" customFormat="1" ht="11.25"/>
    <row r="36639" customFormat="1" ht="11.25"/>
    <row r="36640" customFormat="1" ht="11.25"/>
    <row r="36641" customFormat="1" ht="11.25"/>
    <row r="36642" customFormat="1" ht="11.25"/>
    <row r="36643" customFormat="1" ht="11.25"/>
    <row r="36644" customFormat="1" ht="11.25"/>
    <row r="36645" customFormat="1" ht="11.25"/>
    <row r="36646" customFormat="1" ht="11.25"/>
    <row r="36647" customFormat="1" ht="11.25"/>
    <row r="36648" customFormat="1" ht="11.25"/>
    <row r="36649" customFormat="1" ht="11.25"/>
    <row r="36650" customFormat="1" ht="11.25"/>
    <row r="36651" customFormat="1" ht="11.25"/>
    <row r="36652" customFormat="1" ht="11.25"/>
    <row r="36653" customFormat="1" ht="11.25"/>
    <row r="36654" customFormat="1" ht="11.25"/>
    <row r="36655" customFormat="1" ht="11.25"/>
    <row r="36656" customFormat="1" ht="11.25"/>
    <row r="36657" customFormat="1" ht="11.25"/>
    <row r="36658" customFormat="1" ht="11.25"/>
    <row r="36659" customFormat="1" ht="11.25"/>
    <row r="36660" customFormat="1" ht="11.25"/>
    <row r="36661" customFormat="1" ht="11.25"/>
    <row r="36662" customFormat="1" ht="11.25"/>
    <row r="36663" customFormat="1" ht="11.25"/>
    <row r="36664" customFormat="1" ht="11.25"/>
    <row r="36665" customFormat="1" ht="11.25"/>
    <row r="36666" customFormat="1" ht="11.25"/>
    <row r="36667" customFormat="1" ht="11.25"/>
    <row r="36668" customFormat="1" ht="11.25"/>
    <row r="36669" customFormat="1" ht="11.25"/>
    <row r="36670" customFormat="1" ht="11.25"/>
    <row r="36671" customFormat="1" ht="11.25"/>
    <row r="36672" customFormat="1" ht="11.25"/>
    <row r="36673" customFormat="1" ht="11.25"/>
    <row r="36674" customFormat="1" ht="11.25"/>
    <row r="36675" customFormat="1" ht="11.25"/>
    <row r="36676" customFormat="1" ht="11.25"/>
    <row r="36677" customFormat="1" ht="11.25"/>
    <row r="36678" customFormat="1" ht="11.25"/>
    <row r="36679" customFormat="1" ht="11.25"/>
    <row r="36680" customFormat="1" ht="11.25"/>
    <row r="36681" customFormat="1" ht="11.25"/>
    <row r="36682" customFormat="1" ht="11.25"/>
    <row r="36683" customFormat="1" ht="11.25"/>
    <row r="36684" customFormat="1" ht="11.25"/>
    <row r="36685" customFormat="1" ht="11.25"/>
    <row r="36686" customFormat="1" ht="11.25"/>
    <row r="36687" customFormat="1" ht="11.25"/>
    <row r="36688" customFormat="1" ht="11.25"/>
    <row r="36689" customFormat="1" ht="11.25"/>
    <row r="36690" customFormat="1" ht="11.25"/>
    <row r="36691" customFormat="1" ht="11.25"/>
    <row r="36692" customFormat="1" ht="11.25"/>
    <row r="36693" customFormat="1" ht="11.25"/>
    <row r="36694" customFormat="1" ht="11.25"/>
    <row r="36695" customFormat="1" ht="11.25"/>
    <row r="36696" customFormat="1" ht="11.25"/>
    <row r="36697" customFormat="1" ht="11.25"/>
    <row r="36698" customFormat="1" ht="11.25"/>
    <row r="36699" customFormat="1" ht="11.25"/>
    <row r="36700" customFormat="1" ht="11.25"/>
    <row r="36701" customFormat="1" ht="11.25"/>
    <row r="36702" customFormat="1" ht="11.25"/>
    <row r="36703" customFormat="1" ht="11.25"/>
    <row r="36704" customFormat="1" ht="11.25"/>
    <row r="36705" customFormat="1" ht="11.25"/>
    <row r="36706" customFormat="1" ht="11.25"/>
    <row r="36707" customFormat="1" ht="11.25"/>
    <row r="36708" customFormat="1" ht="11.25"/>
    <row r="36709" customFormat="1" ht="11.25"/>
    <row r="36710" customFormat="1" ht="11.25"/>
    <row r="36711" customFormat="1" ht="11.25"/>
    <row r="36712" customFormat="1" ht="11.25"/>
    <row r="36713" customFormat="1" ht="11.25"/>
    <row r="36714" customFormat="1" ht="11.25"/>
    <row r="36715" customFormat="1" ht="11.25"/>
    <row r="36716" customFormat="1" ht="11.25"/>
    <row r="36717" customFormat="1" ht="11.25"/>
    <row r="36718" customFormat="1" ht="11.25"/>
    <row r="36719" customFormat="1" ht="11.25"/>
    <row r="36720" customFormat="1" ht="11.25"/>
    <row r="36721" customFormat="1" ht="11.25"/>
    <row r="36722" customFormat="1" ht="11.25"/>
    <row r="36723" customFormat="1" ht="11.25"/>
    <row r="36724" customFormat="1" ht="11.25"/>
    <row r="36725" customFormat="1" ht="11.25"/>
    <row r="36726" customFormat="1" ht="11.25"/>
    <row r="36727" customFormat="1" ht="11.25"/>
    <row r="36728" customFormat="1" ht="11.25"/>
    <row r="36729" customFormat="1" ht="11.25"/>
    <row r="36730" customFormat="1" ht="11.25"/>
    <row r="36731" customFormat="1" ht="11.25"/>
    <row r="36732" customFormat="1" ht="11.25"/>
    <row r="36733" customFormat="1" ht="11.25"/>
    <row r="36734" customFormat="1" ht="11.25"/>
    <row r="36735" customFormat="1" ht="11.25"/>
    <row r="36736" customFormat="1" ht="11.25"/>
    <row r="36737" customFormat="1" ht="11.25"/>
    <row r="36738" customFormat="1" ht="11.25"/>
    <row r="36739" customFormat="1" ht="11.25"/>
    <row r="36740" customFormat="1" ht="11.25"/>
    <row r="36741" customFormat="1" ht="11.25"/>
    <row r="36742" customFormat="1" ht="11.25"/>
    <row r="36743" customFormat="1" ht="11.25"/>
    <row r="36744" customFormat="1" ht="11.25"/>
    <row r="36745" customFormat="1" ht="11.25"/>
    <row r="36746" customFormat="1" ht="11.25"/>
    <row r="36747" customFormat="1" ht="11.25"/>
    <row r="36748" customFormat="1" ht="11.25"/>
    <row r="36749" customFormat="1" ht="11.25"/>
    <row r="36750" customFormat="1" ht="11.25"/>
    <row r="36751" customFormat="1" ht="11.25"/>
    <row r="36752" customFormat="1" ht="11.25"/>
    <row r="36753" customFormat="1" ht="11.25"/>
    <row r="36754" customFormat="1" ht="11.25"/>
    <row r="36755" customFormat="1" ht="11.25"/>
    <row r="36756" customFormat="1" ht="11.25"/>
    <row r="36757" customFormat="1" ht="11.25"/>
    <row r="36758" customFormat="1" ht="11.25"/>
    <row r="36759" customFormat="1" ht="11.25"/>
    <row r="36760" customFormat="1" ht="11.25"/>
    <row r="36761" customFormat="1" ht="11.25"/>
    <row r="36762" customFormat="1" ht="11.25"/>
    <row r="36763" customFormat="1" ht="11.25"/>
    <row r="36764" customFormat="1" ht="11.25"/>
    <row r="36765" customFormat="1" ht="11.25"/>
    <row r="36766" customFormat="1" ht="11.25"/>
    <row r="36767" customFormat="1" ht="11.25"/>
    <row r="36768" customFormat="1" ht="11.25"/>
    <row r="36769" customFormat="1" ht="11.25"/>
    <row r="36770" customFormat="1" ht="11.25"/>
    <row r="36771" customFormat="1" ht="11.25"/>
    <row r="36772" customFormat="1" ht="11.25"/>
    <row r="36773" customFormat="1" ht="11.25"/>
    <row r="36774" customFormat="1" ht="11.25"/>
    <row r="36775" customFormat="1" ht="11.25"/>
    <row r="36776" customFormat="1" ht="11.25"/>
    <row r="36777" customFormat="1" ht="11.25"/>
    <row r="36778" customFormat="1" ht="11.25"/>
    <row r="36779" customFormat="1" ht="11.25"/>
    <row r="36780" customFormat="1" ht="11.25"/>
    <row r="36781" customFormat="1" ht="11.25"/>
    <row r="36782" customFormat="1" ht="11.25"/>
    <row r="36783" customFormat="1" ht="11.25"/>
    <row r="36784" customFormat="1" ht="11.25"/>
    <row r="36785" customFormat="1" ht="11.25"/>
    <row r="36786" customFormat="1" ht="11.25"/>
    <row r="36787" customFormat="1" ht="11.25"/>
    <row r="36788" customFormat="1" ht="11.25"/>
    <row r="36789" customFormat="1" ht="11.25"/>
    <row r="36790" customFormat="1" ht="11.25"/>
    <row r="36791" customFormat="1" ht="11.25"/>
    <row r="36792" customFormat="1" ht="11.25"/>
    <row r="36793" customFormat="1" ht="11.25"/>
    <row r="36794" customFormat="1" ht="11.25"/>
    <row r="36795" customFormat="1" ht="11.25"/>
    <row r="36796" customFormat="1" ht="11.25"/>
    <row r="36797" customFormat="1" ht="11.25"/>
    <row r="36798" customFormat="1" ht="11.25"/>
    <row r="36799" customFormat="1" ht="11.25"/>
    <row r="36800" customFormat="1" ht="11.25"/>
    <row r="36801" customFormat="1" ht="11.25"/>
    <row r="36802" customFormat="1" ht="11.25"/>
    <row r="36803" customFormat="1" ht="11.25"/>
    <row r="36804" customFormat="1" ht="11.25"/>
    <row r="36805" customFormat="1" ht="11.25"/>
    <row r="36806" customFormat="1" ht="11.25"/>
    <row r="36807" customFormat="1" ht="11.25"/>
    <row r="36808" customFormat="1" ht="11.25"/>
    <row r="36809" customFormat="1" ht="11.25"/>
    <row r="36810" customFormat="1" ht="11.25"/>
    <row r="36811" customFormat="1" ht="11.25"/>
    <row r="36812" customFormat="1" ht="11.25"/>
    <row r="36813" customFormat="1" ht="11.25"/>
    <row r="36814" customFormat="1" ht="11.25"/>
    <row r="36815" customFormat="1" ht="11.25"/>
    <row r="36816" customFormat="1" ht="11.25"/>
    <row r="36817" customFormat="1" ht="11.25"/>
    <row r="36818" customFormat="1" ht="11.25"/>
    <row r="36819" customFormat="1" ht="11.25"/>
    <row r="36820" customFormat="1" ht="11.25"/>
    <row r="36821" customFormat="1" ht="11.25"/>
    <row r="36822" customFormat="1" ht="11.25"/>
    <row r="36823" customFormat="1" ht="11.25"/>
    <row r="36824" customFormat="1" ht="11.25"/>
    <row r="36825" customFormat="1" ht="11.25"/>
    <row r="36826" customFormat="1" ht="11.25"/>
    <row r="36827" customFormat="1" ht="11.25"/>
    <row r="36828" customFormat="1" ht="11.25"/>
    <row r="36829" customFormat="1" ht="11.25"/>
    <row r="36830" customFormat="1" ht="11.25"/>
    <row r="36831" customFormat="1" ht="11.25"/>
    <row r="36832" customFormat="1" ht="11.25"/>
    <row r="36833" customFormat="1" ht="11.25"/>
    <row r="36834" customFormat="1" ht="11.25"/>
    <row r="36835" customFormat="1" ht="11.25"/>
    <row r="36836" customFormat="1" ht="11.25"/>
    <row r="36837" customFormat="1" ht="11.25"/>
    <row r="36838" customFormat="1" ht="11.25"/>
    <row r="36839" customFormat="1" ht="11.25"/>
    <row r="36840" customFormat="1" ht="11.25"/>
    <row r="36841" customFormat="1" ht="11.25"/>
    <row r="36842" customFormat="1" ht="11.25"/>
    <row r="36843" customFormat="1" ht="11.25"/>
    <row r="36844" customFormat="1" ht="11.25"/>
    <row r="36845" customFormat="1" ht="11.25"/>
    <row r="36846" customFormat="1" ht="11.25"/>
    <row r="36847" customFormat="1" ht="11.25"/>
    <row r="36848" customFormat="1" ht="11.25"/>
    <row r="36849" customFormat="1" ht="11.25"/>
    <row r="36850" customFormat="1" ht="11.25"/>
    <row r="36851" customFormat="1" ht="11.25"/>
    <row r="36852" customFormat="1" ht="11.25"/>
    <row r="36853" customFormat="1" ht="11.25"/>
    <row r="36854" customFormat="1" ht="11.25"/>
    <row r="36855" customFormat="1" ht="11.25"/>
    <row r="36856" customFormat="1" ht="11.25"/>
    <row r="36857" customFormat="1" ht="11.25"/>
    <row r="36858" customFormat="1" ht="11.25"/>
    <row r="36859" customFormat="1" ht="11.25"/>
    <row r="36860" customFormat="1" ht="11.25"/>
    <row r="36861" customFormat="1" ht="11.25"/>
    <row r="36862" customFormat="1" ht="11.25"/>
    <row r="36863" customFormat="1" ht="11.25"/>
    <row r="36864" customFormat="1" ht="11.25"/>
    <row r="36865" customFormat="1" ht="11.25"/>
    <row r="36866" customFormat="1" ht="11.25"/>
    <row r="36867" customFormat="1" ht="11.25"/>
    <row r="36868" customFormat="1" ht="11.25"/>
    <row r="36869" customFormat="1" ht="11.25"/>
    <row r="36870" customFormat="1" ht="11.25"/>
    <row r="36871" customFormat="1" ht="11.25"/>
    <row r="36872" customFormat="1" ht="11.25"/>
    <row r="36873" customFormat="1" ht="11.25"/>
    <row r="36874" customFormat="1" ht="11.25"/>
    <row r="36875" customFormat="1" ht="11.25"/>
    <row r="36876" customFormat="1" ht="11.25"/>
    <row r="36877" customFormat="1" ht="11.25"/>
    <row r="36878" customFormat="1" ht="11.25"/>
    <row r="36879" customFormat="1" ht="11.25"/>
    <row r="36880" customFormat="1" ht="11.25"/>
    <row r="36881" customFormat="1" ht="11.25"/>
    <row r="36882" customFormat="1" ht="11.25"/>
    <row r="36883" customFormat="1" ht="11.25"/>
    <row r="36884" customFormat="1" ht="11.25"/>
    <row r="36885" customFormat="1" ht="11.25"/>
    <row r="36886" customFormat="1" ht="11.25"/>
    <row r="36887" customFormat="1" ht="11.25"/>
    <row r="36888" customFormat="1" ht="11.25"/>
    <row r="36889" customFormat="1" ht="11.25"/>
    <row r="36890" customFormat="1" ht="11.25"/>
    <row r="36891" customFormat="1" ht="11.25"/>
    <row r="36892" customFormat="1" ht="11.25"/>
    <row r="36893" customFormat="1" ht="11.25"/>
    <row r="36894" customFormat="1" ht="11.25"/>
    <row r="36895" customFormat="1" ht="11.25"/>
    <row r="36896" customFormat="1" ht="11.25"/>
    <row r="36897" customFormat="1" ht="11.25"/>
    <row r="36898" customFormat="1" ht="11.25"/>
    <row r="36899" customFormat="1" ht="11.25"/>
    <row r="36900" customFormat="1" ht="11.25"/>
    <row r="36901" customFormat="1" ht="11.25"/>
    <row r="36902" customFormat="1" ht="11.25"/>
    <row r="36903" customFormat="1" ht="11.25"/>
    <row r="36904" customFormat="1" ht="11.25"/>
    <row r="36905" customFormat="1" ht="11.25"/>
    <row r="36906" customFormat="1" ht="11.25"/>
    <row r="36907" customFormat="1" ht="11.25"/>
    <row r="36908" customFormat="1" ht="11.25"/>
    <row r="36909" customFormat="1" ht="11.25"/>
    <row r="36910" customFormat="1" ht="11.25"/>
    <row r="36911" customFormat="1" ht="11.25"/>
    <row r="36912" customFormat="1" ht="11.25"/>
    <row r="36913" customFormat="1" ht="11.25"/>
    <row r="36914" customFormat="1" ht="11.25"/>
    <row r="36915" customFormat="1" ht="11.25"/>
    <row r="36916" customFormat="1" ht="11.25"/>
    <row r="36917" customFormat="1" ht="11.25"/>
    <row r="36918" customFormat="1" ht="11.25"/>
    <row r="36919" customFormat="1" ht="11.25"/>
    <row r="36920" customFormat="1" ht="11.25"/>
    <row r="36921" customFormat="1" ht="11.25"/>
    <row r="36922" customFormat="1" ht="11.25"/>
    <row r="36923" customFormat="1" ht="11.25"/>
    <row r="36924" customFormat="1" ht="11.25"/>
    <row r="36925" customFormat="1" ht="11.25"/>
    <row r="36926" customFormat="1" ht="11.25"/>
    <row r="36927" customFormat="1" ht="11.25"/>
    <row r="36928" customFormat="1" ht="11.25"/>
    <row r="36929" customFormat="1" ht="11.25"/>
    <row r="36930" customFormat="1" ht="11.25"/>
    <row r="36931" customFormat="1" ht="11.25"/>
    <row r="36932" customFormat="1" ht="11.25"/>
    <row r="36933" customFormat="1" ht="11.25"/>
    <row r="36934" customFormat="1" ht="11.25"/>
    <row r="36935" customFormat="1" ht="11.25"/>
    <row r="36936" customFormat="1" ht="11.25"/>
    <row r="36937" customFormat="1" ht="11.25"/>
    <row r="36938" customFormat="1" ht="11.25"/>
    <row r="36939" customFormat="1" ht="11.25"/>
    <row r="36940" customFormat="1" ht="11.25"/>
    <row r="36941" customFormat="1" ht="11.25"/>
    <row r="36942" customFormat="1" ht="11.25"/>
    <row r="36943" customFormat="1" ht="11.25"/>
    <row r="36944" customFormat="1" ht="11.25"/>
    <row r="36945" customFormat="1" ht="11.25"/>
    <row r="36946" customFormat="1" ht="11.25"/>
    <row r="36947" customFormat="1" ht="11.25"/>
    <row r="36948" customFormat="1" ht="11.25"/>
    <row r="36949" customFormat="1" ht="11.25"/>
    <row r="36950" customFormat="1" ht="11.25"/>
    <row r="36951" customFormat="1" ht="11.25"/>
    <row r="36952" customFormat="1" ht="11.25"/>
    <row r="36953" customFormat="1" ht="11.25"/>
    <row r="36954" customFormat="1" ht="11.25"/>
    <row r="36955" customFormat="1" ht="11.25"/>
    <row r="36956" customFormat="1" ht="11.25"/>
    <row r="36957" customFormat="1" ht="11.25"/>
    <row r="36958" customFormat="1" ht="11.25"/>
    <row r="36959" customFormat="1" ht="11.25"/>
    <row r="36960" customFormat="1" ht="11.25"/>
    <row r="36961" customFormat="1" ht="11.25"/>
    <row r="36962" customFormat="1" ht="11.25"/>
    <row r="36963" customFormat="1" ht="11.25"/>
    <row r="36964" customFormat="1" ht="11.25"/>
    <row r="36965" customFormat="1" ht="11.25"/>
    <row r="36966" customFormat="1" ht="11.25"/>
    <row r="36967" customFormat="1" ht="11.25"/>
    <row r="36968" customFormat="1" ht="11.25"/>
    <row r="36969" customFormat="1" ht="11.25"/>
    <row r="36970" customFormat="1" ht="11.25"/>
    <row r="36971" customFormat="1" ht="11.25"/>
    <row r="36972" customFormat="1" ht="11.25"/>
    <row r="36973" customFormat="1" ht="11.25"/>
    <row r="36974" customFormat="1" ht="11.25"/>
    <row r="36975" customFormat="1" ht="11.25"/>
    <row r="36976" customFormat="1" ht="11.25"/>
    <row r="36977" customFormat="1" ht="11.25"/>
    <row r="36978" customFormat="1" ht="11.25"/>
    <row r="36979" customFormat="1" ht="11.25"/>
    <row r="36980" customFormat="1" ht="11.25"/>
    <row r="36981" customFormat="1" ht="11.25"/>
    <row r="36982" customFormat="1" ht="11.25"/>
    <row r="36983" customFormat="1" ht="11.25"/>
    <row r="36984" customFormat="1" ht="11.25"/>
    <row r="36985" customFormat="1" ht="11.25"/>
    <row r="36986" customFormat="1" ht="11.25"/>
    <row r="36987" customFormat="1" ht="11.25"/>
    <row r="36988" customFormat="1" ht="11.25"/>
    <row r="36989" customFormat="1" ht="11.25"/>
    <row r="36990" customFormat="1" ht="11.25"/>
    <row r="36991" customFormat="1" ht="11.25"/>
    <row r="36992" customFormat="1" ht="11.25"/>
    <row r="36993" customFormat="1" ht="11.25"/>
    <row r="36994" customFormat="1" ht="11.25"/>
    <row r="36995" customFormat="1" ht="11.25"/>
    <row r="36996" customFormat="1" ht="11.25"/>
    <row r="36997" customFormat="1" ht="11.25"/>
    <row r="36998" customFormat="1" ht="11.25"/>
    <row r="36999" customFormat="1" ht="11.25"/>
    <row r="37000" customFormat="1" ht="11.25"/>
    <row r="37001" customFormat="1" ht="11.25"/>
    <row r="37002" customFormat="1" ht="11.25"/>
    <row r="37003" customFormat="1" ht="11.25"/>
    <row r="37004" customFormat="1" ht="11.25"/>
    <row r="37005" customFormat="1" ht="11.25"/>
    <row r="37006" customFormat="1" ht="11.25"/>
    <row r="37007" customFormat="1" ht="11.25"/>
    <row r="37008" customFormat="1" ht="11.25"/>
    <row r="37009" customFormat="1" ht="11.25"/>
    <row r="37010" customFormat="1" ht="11.25"/>
    <row r="37011" customFormat="1" ht="11.25"/>
    <row r="37012" customFormat="1" ht="11.25"/>
    <row r="37013" customFormat="1" ht="11.25"/>
    <row r="37014" customFormat="1" ht="11.25"/>
    <row r="37015" customFormat="1" ht="11.25"/>
    <row r="37016" customFormat="1" ht="11.25"/>
    <row r="37017" customFormat="1" ht="11.25"/>
    <row r="37018" customFormat="1" ht="11.25"/>
    <row r="37019" customFormat="1" ht="11.25"/>
    <row r="37020" customFormat="1" ht="11.25"/>
    <row r="37021" customFormat="1" ht="11.25"/>
    <row r="37022" customFormat="1" ht="11.25"/>
    <row r="37023" customFormat="1" ht="11.25"/>
    <row r="37024" customFormat="1" ht="11.25"/>
    <row r="37025" customFormat="1" ht="11.25"/>
    <row r="37026" customFormat="1" ht="11.25"/>
    <row r="37027" customFormat="1" ht="11.25"/>
    <row r="37028" customFormat="1" ht="11.25"/>
    <row r="37029" customFormat="1" ht="11.25"/>
    <row r="37030" customFormat="1" ht="11.25"/>
    <row r="37031" customFormat="1" ht="11.25"/>
    <row r="37032" customFormat="1" ht="11.25"/>
    <row r="37033" customFormat="1" ht="11.25"/>
    <row r="37034" customFormat="1" ht="11.25"/>
    <row r="37035" customFormat="1" ht="11.25"/>
    <row r="37036" customFormat="1" ht="11.25"/>
    <row r="37037" customFormat="1" ht="11.25"/>
    <row r="37038" customFormat="1" ht="11.25"/>
    <row r="37039" customFormat="1" ht="11.25"/>
    <row r="37040" customFormat="1" ht="11.25"/>
    <row r="37041" customFormat="1" ht="11.25"/>
    <row r="37042" customFormat="1" ht="11.25"/>
    <row r="37043" customFormat="1" ht="11.25"/>
    <row r="37044" customFormat="1" ht="11.25"/>
    <row r="37045" customFormat="1" ht="11.25"/>
    <row r="37046" customFormat="1" ht="11.25"/>
    <row r="37047" customFormat="1" ht="11.25"/>
    <row r="37048" customFormat="1" ht="11.25"/>
    <row r="37049" customFormat="1" ht="11.25"/>
    <row r="37050" customFormat="1" ht="11.25"/>
    <row r="37051" customFormat="1" ht="11.25"/>
    <row r="37052" customFormat="1" ht="11.25"/>
    <row r="37053" customFormat="1" ht="11.25"/>
    <row r="37054" customFormat="1" ht="11.25"/>
    <row r="37055" customFormat="1" ht="11.25"/>
    <row r="37056" customFormat="1" ht="11.25"/>
    <row r="37057" customFormat="1" ht="11.25"/>
    <row r="37058" customFormat="1" ht="11.25"/>
    <row r="37059" customFormat="1" ht="11.25"/>
    <row r="37060" customFormat="1" ht="11.25"/>
    <row r="37061" customFormat="1" ht="11.25"/>
    <row r="37062" customFormat="1" ht="11.25"/>
    <row r="37063" customFormat="1" ht="11.25"/>
    <row r="37064" customFormat="1" ht="11.25"/>
    <row r="37065" customFormat="1" ht="11.25"/>
    <row r="37066" customFormat="1" ht="11.25"/>
    <row r="37067" customFormat="1" ht="11.25"/>
    <row r="37068" customFormat="1" ht="11.25"/>
    <row r="37069" customFormat="1" ht="11.25"/>
    <row r="37070" customFormat="1" ht="11.25"/>
    <row r="37071" customFormat="1" ht="11.25"/>
    <row r="37072" customFormat="1" ht="11.25"/>
    <row r="37073" customFormat="1" ht="11.25"/>
    <row r="37074" customFormat="1" ht="11.25"/>
    <row r="37075" customFormat="1" ht="11.25"/>
    <row r="37076" customFormat="1" ht="11.25"/>
    <row r="37077" customFormat="1" ht="11.25"/>
    <row r="37078" customFormat="1" ht="11.25"/>
    <row r="37079" customFormat="1" ht="11.25"/>
    <row r="37080" customFormat="1" ht="11.25"/>
    <row r="37081" customFormat="1" ht="11.25"/>
    <row r="37082" customFormat="1" ht="11.25"/>
    <row r="37083" customFormat="1" ht="11.25"/>
    <row r="37084" customFormat="1" ht="11.25"/>
    <row r="37085" customFormat="1" ht="11.25"/>
    <row r="37086" customFormat="1" ht="11.25"/>
    <row r="37087" customFormat="1" ht="11.25"/>
    <row r="37088" customFormat="1" ht="11.25"/>
    <row r="37089" customFormat="1" ht="11.25"/>
    <row r="37090" customFormat="1" ht="11.25"/>
    <row r="37091" customFormat="1" ht="11.25"/>
    <row r="37092" customFormat="1" ht="11.25"/>
    <row r="37093" customFormat="1" ht="11.25"/>
    <row r="37094" customFormat="1" ht="11.25"/>
    <row r="37095" customFormat="1" ht="11.25"/>
    <row r="37096" customFormat="1" ht="11.25"/>
    <row r="37097" customFormat="1" ht="11.25"/>
    <row r="37098" customFormat="1" ht="11.25"/>
    <row r="37099" customFormat="1" ht="11.25"/>
    <row r="37100" customFormat="1" ht="11.25"/>
    <row r="37101" customFormat="1" ht="11.25"/>
    <row r="37102" customFormat="1" ht="11.25"/>
    <row r="37103" customFormat="1" ht="11.25"/>
    <row r="37104" customFormat="1" ht="11.25"/>
    <row r="37105" customFormat="1" ht="11.25"/>
    <row r="37106" customFormat="1" ht="11.25"/>
    <row r="37107" customFormat="1" ht="11.25"/>
    <row r="37108" customFormat="1" ht="11.25"/>
    <row r="37109" customFormat="1" ht="11.25"/>
    <row r="37110" customFormat="1" ht="11.25"/>
    <row r="37111" customFormat="1" ht="11.25"/>
    <row r="37112" customFormat="1" ht="11.25"/>
    <row r="37113" customFormat="1" ht="11.25"/>
    <row r="37114" customFormat="1" ht="11.25"/>
    <row r="37115" customFormat="1" ht="11.25"/>
    <row r="37116" customFormat="1" ht="11.25"/>
    <row r="37117" customFormat="1" ht="11.25"/>
    <row r="37118" customFormat="1" ht="11.25"/>
    <row r="37119" customFormat="1" ht="11.25"/>
    <row r="37120" customFormat="1" ht="11.25"/>
    <row r="37121" customFormat="1" ht="11.25"/>
    <row r="37122" customFormat="1" ht="11.25"/>
    <row r="37123" customFormat="1" ht="11.25"/>
    <row r="37124" customFormat="1" ht="11.25"/>
    <row r="37125" customFormat="1" ht="11.25"/>
    <row r="37126" customFormat="1" ht="11.25"/>
    <row r="37127" customFormat="1" ht="11.25"/>
    <row r="37128" customFormat="1" ht="11.25"/>
    <row r="37129" customFormat="1" ht="11.25"/>
    <row r="37130" customFormat="1" ht="11.25"/>
    <row r="37131" customFormat="1" ht="11.25"/>
    <row r="37132" customFormat="1" ht="11.25"/>
    <row r="37133" customFormat="1" ht="11.25"/>
    <row r="37134" customFormat="1" ht="11.25"/>
    <row r="37135" customFormat="1" ht="11.25"/>
    <row r="37136" customFormat="1" ht="11.25"/>
    <row r="37137" customFormat="1" ht="11.25"/>
    <row r="37138" customFormat="1" ht="11.25"/>
    <row r="37139" customFormat="1" ht="11.25"/>
    <row r="37140" customFormat="1" ht="11.25"/>
    <row r="37141" customFormat="1" ht="11.25"/>
    <row r="37142" customFormat="1" ht="11.25"/>
    <row r="37143" customFormat="1" ht="11.25"/>
    <row r="37144" customFormat="1" ht="11.25"/>
    <row r="37145" customFormat="1" ht="11.25"/>
    <row r="37146" customFormat="1" ht="11.25"/>
    <row r="37147" customFormat="1" ht="11.25"/>
    <row r="37148" customFormat="1" ht="11.25"/>
    <row r="37149" customFormat="1" ht="11.25"/>
    <row r="37150" customFormat="1" ht="11.25"/>
    <row r="37151" customFormat="1" ht="11.25"/>
    <row r="37152" customFormat="1" ht="11.25"/>
    <row r="37153" customFormat="1" ht="11.25"/>
    <row r="37154" customFormat="1" ht="11.25"/>
    <row r="37155" customFormat="1" ht="11.25"/>
    <row r="37156" customFormat="1" ht="11.25"/>
    <row r="37157" customFormat="1" ht="11.25"/>
    <row r="37158" customFormat="1" ht="11.25"/>
    <row r="37159" customFormat="1" ht="11.25"/>
    <row r="37160" customFormat="1" ht="11.25"/>
    <row r="37161" customFormat="1" ht="11.25"/>
    <row r="37162" customFormat="1" ht="11.25"/>
    <row r="37163" customFormat="1" ht="11.25"/>
    <row r="37164" customFormat="1" ht="11.25"/>
    <row r="37165" customFormat="1" ht="11.25"/>
    <row r="37166" customFormat="1" ht="11.25"/>
    <row r="37167" customFormat="1" ht="11.25"/>
    <row r="37168" customFormat="1" ht="11.25"/>
    <row r="37169" customFormat="1" ht="11.25"/>
    <row r="37170" customFormat="1" ht="11.25"/>
    <row r="37171" customFormat="1" ht="11.25"/>
    <row r="37172" customFormat="1" ht="11.25"/>
    <row r="37173" customFormat="1" ht="11.25"/>
    <row r="37174" customFormat="1" ht="11.25"/>
    <row r="37175" customFormat="1" ht="11.25"/>
    <row r="37176" customFormat="1" ht="11.25"/>
    <row r="37177" customFormat="1" ht="11.25"/>
    <row r="37178" customFormat="1" ht="11.25"/>
    <row r="37179" customFormat="1" ht="11.25"/>
    <row r="37180" customFormat="1" ht="11.25"/>
    <row r="37181" customFormat="1" ht="11.25"/>
    <row r="37182" customFormat="1" ht="11.25"/>
    <row r="37183" customFormat="1" ht="11.25"/>
    <row r="37184" customFormat="1" ht="11.25"/>
    <row r="37185" customFormat="1" ht="11.25"/>
    <row r="37186" customFormat="1" ht="11.25"/>
    <row r="37187" customFormat="1" ht="11.25"/>
    <row r="37188" customFormat="1" ht="11.25"/>
    <row r="37189" customFormat="1" ht="11.25"/>
    <row r="37190" customFormat="1" ht="11.25"/>
    <row r="37191" customFormat="1" ht="11.25"/>
    <row r="37192" customFormat="1" ht="11.25"/>
    <row r="37193" customFormat="1" ht="11.25"/>
    <row r="37194" customFormat="1" ht="11.25"/>
    <row r="37195" customFormat="1" ht="11.25"/>
    <row r="37196" customFormat="1" ht="11.25"/>
    <row r="37197" customFormat="1" ht="11.25"/>
    <row r="37198" customFormat="1" ht="11.25"/>
    <row r="37199" customFormat="1" ht="11.25"/>
    <row r="37200" customFormat="1" ht="11.25"/>
    <row r="37201" customFormat="1" ht="11.25"/>
    <row r="37202" customFormat="1" ht="11.25"/>
    <row r="37203" customFormat="1" ht="11.25"/>
    <row r="37204" customFormat="1" ht="11.25"/>
    <row r="37205" customFormat="1" ht="11.25"/>
    <row r="37206" customFormat="1" ht="11.25"/>
    <row r="37207" customFormat="1" ht="11.25"/>
    <row r="37208" customFormat="1" ht="11.25"/>
    <row r="37209" customFormat="1" ht="11.25"/>
    <row r="37210" customFormat="1" ht="11.25"/>
    <row r="37211" customFormat="1" ht="11.25"/>
    <row r="37212" customFormat="1" ht="11.25"/>
    <row r="37213" customFormat="1" ht="11.25"/>
    <row r="37214" customFormat="1" ht="11.25"/>
    <row r="37215" customFormat="1" ht="11.25"/>
    <row r="37216" customFormat="1" ht="11.25"/>
    <row r="37217" customFormat="1" ht="11.25"/>
    <row r="37218" customFormat="1" ht="11.25"/>
    <row r="37219" customFormat="1" ht="11.25"/>
    <row r="37220" customFormat="1" ht="11.25"/>
    <row r="37221" customFormat="1" ht="11.25"/>
    <row r="37222" customFormat="1" ht="11.25"/>
    <row r="37223" customFormat="1" ht="11.25"/>
    <row r="37224" customFormat="1" ht="11.25"/>
    <row r="37225" customFormat="1" ht="11.25"/>
    <row r="37226" customFormat="1" ht="11.25"/>
    <row r="37227" customFormat="1" ht="11.25"/>
    <row r="37228" customFormat="1" ht="11.25"/>
    <row r="37229" customFormat="1" ht="11.25"/>
    <row r="37230" customFormat="1" ht="11.25"/>
    <row r="37231" customFormat="1" ht="11.25"/>
    <row r="37232" customFormat="1" ht="11.25"/>
    <row r="37233" customFormat="1" ht="11.25"/>
    <row r="37234" customFormat="1" ht="11.25"/>
    <row r="37235" customFormat="1" ht="11.25"/>
    <row r="37236" customFormat="1" ht="11.25"/>
    <row r="37237" customFormat="1" ht="11.25"/>
    <row r="37238" customFormat="1" ht="11.25"/>
    <row r="37239" customFormat="1" ht="11.25"/>
    <row r="37240" customFormat="1" ht="11.25"/>
    <row r="37241" customFormat="1" ht="11.25"/>
    <row r="37242" customFormat="1" ht="11.25"/>
    <row r="37243" customFormat="1" ht="11.25"/>
    <row r="37244" customFormat="1" ht="11.25"/>
    <row r="37245" customFormat="1" ht="11.25"/>
    <row r="37246" customFormat="1" ht="11.25"/>
    <row r="37247" customFormat="1" ht="11.25"/>
    <row r="37248" customFormat="1" ht="11.25"/>
    <row r="37249" customFormat="1" ht="11.25"/>
    <row r="37250" customFormat="1" ht="11.25"/>
    <row r="37251" customFormat="1" ht="11.25"/>
    <row r="37252" customFormat="1" ht="11.25"/>
    <row r="37253" customFormat="1" ht="11.25"/>
    <row r="37254" customFormat="1" ht="11.25"/>
    <row r="37255" customFormat="1" ht="11.25"/>
    <row r="37256" customFormat="1" ht="11.25"/>
    <row r="37257" customFormat="1" ht="11.25"/>
    <row r="37258" customFormat="1" ht="11.25"/>
    <row r="37259" customFormat="1" ht="11.25"/>
    <row r="37260" customFormat="1" ht="11.25"/>
    <row r="37261" customFormat="1" ht="11.25"/>
    <row r="37262" customFormat="1" ht="11.25"/>
    <row r="37263" customFormat="1" ht="11.25"/>
    <row r="37264" customFormat="1" ht="11.25"/>
    <row r="37265" customFormat="1" ht="11.25"/>
    <row r="37266" customFormat="1" ht="11.25"/>
    <row r="37267" customFormat="1" ht="11.25"/>
    <row r="37268" customFormat="1" ht="11.25"/>
    <row r="37269" customFormat="1" ht="11.25"/>
    <row r="37270" customFormat="1" ht="11.25"/>
    <row r="37271" customFormat="1" ht="11.25"/>
    <row r="37272" customFormat="1" ht="11.25"/>
    <row r="37273" customFormat="1" ht="11.25"/>
    <row r="37274" customFormat="1" ht="11.25"/>
    <row r="37275" customFormat="1" ht="11.25"/>
    <row r="37276" customFormat="1" ht="11.25"/>
    <row r="37277" customFormat="1" ht="11.25"/>
    <row r="37278" customFormat="1" ht="11.25"/>
    <row r="37279" customFormat="1" ht="11.25"/>
    <row r="37280" customFormat="1" ht="11.25"/>
    <row r="37281" customFormat="1" ht="11.25"/>
    <row r="37282" customFormat="1" ht="11.25"/>
    <row r="37283" customFormat="1" ht="11.25"/>
    <row r="37284" customFormat="1" ht="11.25"/>
    <row r="37285" customFormat="1" ht="11.25"/>
    <row r="37286" customFormat="1" ht="11.25"/>
    <row r="37287" customFormat="1" ht="11.25"/>
    <row r="37288" customFormat="1" ht="11.25"/>
    <row r="37289" customFormat="1" ht="11.25"/>
    <row r="37290" customFormat="1" ht="11.25"/>
    <row r="37291" customFormat="1" ht="11.25"/>
    <row r="37292" customFormat="1" ht="11.25"/>
    <row r="37293" customFormat="1" ht="11.25"/>
    <row r="37294" customFormat="1" ht="11.25"/>
    <row r="37295" customFormat="1" ht="11.25"/>
    <row r="37296" customFormat="1" ht="11.25"/>
    <row r="37297" customFormat="1" ht="11.25"/>
    <row r="37298" customFormat="1" ht="11.25"/>
    <row r="37299" customFormat="1" ht="11.25"/>
    <row r="37300" customFormat="1" ht="11.25"/>
    <row r="37301" customFormat="1" ht="11.25"/>
    <row r="37302" customFormat="1" ht="11.25"/>
    <row r="37303" customFormat="1" ht="11.25"/>
    <row r="37304" customFormat="1" ht="11.25"/>
    <row r="37305" customFormat="1" ht="11.25"/>
    <row r="37306" customFormat="1" ht="11.25"/>
    <row r="37307" customFormat="1" ht="11.25"/>
    <row r="37308" customFormat="1" ht="11.25"/>
    <row r="37309" customFormat="1" ht="11.25"/>
    <row r="37310" customFormat="1" ht="11.25"/>
    <row r="37311" customFormat="1" ht="11.25"/>
    <row r="37312" customFormat="1" ht="11.25"/>
    <row r="37313" customFormat="1" ht="11.25"/>
    <row r="37314" customFormat="1" ht="11.25"/>
    <row r="37315" customFormat="1" ht="11.25"/>
    <row r="37316" customFormat="1" ht="11.25"/>
    <row r="37317" customFormat="1" ht="11.25"/>
    <row r="37318" customFormat="1" ht="11.25"/>
    <row r="37319" customFormat="1" ht="11.25"/>
    <row r="37320" customFormat="1" ht="11.25"/>
    <row r="37321" customFormat="1" ht="11.25"/>
    <row r="37322" customFormat="1" ht="11.25"/>
    <row r="37323" customFormat="1" ht="11.25"/>
    <row r="37324" customFormat="1" ht="11.25"/>
    <row r="37325" customFormat="1" ht="11.25"/>
    <row r="37326" customFormat="1" ht="11.25"/>
    <row r="37327" customFormat="1" ht="11.25"/>
    <row r="37328" customFormat="1" ht="11.25"/>
    <row r="37329" customFormat="1" ht="11.25"/>
    <row r="37330" customFormat="1" ht="11.25"/>
    <row r="37331" customFormat="1" ht="11.25"/>
    <row r="37332" customFormat="1" ht="11.25"/>
    <row r="37333" customFormat="1" ht="11.25"/>
    <row r="37334" customFormat="1" ht="11.25"/>
    <row r="37335" customFormat="1" ht="11.25"/>
    <row r="37336" customFormat="1" ht="11.25"/>
    <row r="37337" customFormat="1" ht="11.25"/>
    <row r="37338" customFormat="1" ht="11.25"/>
    <row r="37339" customFormat="1" ht="11.25"/>
    <row r="37340" customFormat="1" ht="11.25"/>
    <row r="37341" customFormat="1" ht="11.25"/>
    <row r="37342" customFormat="1" ht="11.25"/>
    <row r="37343" customFormat="1" ht="11.25"/>
    <row r="37344" customFormat="1" ht="11.25"/>
    <row r="37345" customFormat="1" ht="11.25"/>
    <row r="37346" customFormat="1" ht="11.25"/>
    <row r="37347" customFormat="1" ht="11.25"/>
    <row r="37348" customFormat="1" ht="11.25"/>
    <row r="37349" customFormat="1" ht="11.25"/>
    <row r="37350" customFormat="1" ht="11.25"/>
    <row r="37351" customFormat="1" ht="11.25"/>
    <row r="37352" customFormat="1" ht="11.25"/>
    <row r="37353" customFormat="1" ht="11.25"/>
    <row r="37354" customFormat="1" ht="11.25"/>
    <row r="37355" customFormat="1" ht="11.25"/>
    <row r="37356" customFormat="1" ht="11.25"/>
    <row r="37357" customFormat="1" ht="11.25"/>
    <row r="37358" customFormat="1" ht="11.25"/>
    <row r="37359" customFormat="1" ht="11.25"/>
    <row r="37360" customFormat="1" ht="11.25"/>
    <row r="37361" customFormat="1" ht="11.25"/>
    <row r="37362" customFormat="1" ht="11.25"/>
    <row r="37363" customFormat="1" ht="11.25"/>
    <row r="37364" customFormat="1" ht="11.25"/>
    <row r="37365" customFormat="1" ht="11.25"/>
    <row r="37366" customFormat="1" ht="11.25"/>
    <row r="37367" customFormat="1" ht="11.25"/>
    <row r="37368" customFormat="1" ht="11.25"/>
    <row r="37369" customFormat="1" ht="11.25"/>
    <row r="37370" customFormat="1" ht="11.25"/>
    <row r="37371" customFormat="1" ht="11.25"/>
    <row r="37372" customFormat="1" ht="11.25"/>
    <row r="37373" customFormat="1" ht="11.25"/>
    <row r="37374" customFormat="1" ht="11.25"/>
    <row r="37375" customFormat="1" ht="11.25"/>
    <row r="37376" customFormat="1" ht="11.25"/>
    <row r="37377" customFormat="1" ht="11.25"/>
    <row r="37378" customFormat="1" ht="11.25"/>
    <row r="37379" customFormat="1" ht="11.25"/>
    <row r="37380" customFormat="1" ht="11.25"/>
    <row r="37381" customFormat="1" ht="11.25"/>
    <row r="37382" customFormat="1" ht="11.25"/>
    <row r="37383" customFormat="1" ht="11.25"/>
    <row r="37384" customFormat="1" ht="11.25"/>
    <row r="37385" customFormat="1" ht="11.25"/>
    <row r="37386" customFormat="1" ht="11.25"/>
    <row r="37387" customFormat="1" ht="11.25"/>
    <row r="37388" customFormat="1" ht="11.25"/>
    <row r="37389" customFormat="1" ht="11.25"/>
    <row r="37390" customFormat="1" ht="11.25"/>
    <row r="37391" customFormat="1" ht="11.25"/>
    <row r="37392" customFormat="1" ht="11.25"/>
    <row r="37393" customFormat="1" ht="11.25"/>
    <row r="37394" customFormat="1" ht="11.25"/>
    <row r="37395" customFormat="1" ht="11.25"/>
    <row r="37396" customFormat="1" ht="11.25"/>
    <row r="37397" customFormat="1" ht="11.25"/>
    <row r="37398" customFormat="1" ht="11.25"/>
    <row r="37399" customFormat="1" ht="11.25"/>
    <row r="37400" customFormat="1" ht="11.25"/>
    <row r="37401" customFormat="1" ht="11.25"/>
    <row r="37402" customFormat="1" ht="11.25"/>
    <row r="37403" customFormat="1" ht="11.25"/>
    <row r="37404" customFormat="1" ht="11.25"/>
    <row r="37405" customFormat="1" ht="11.25"/>
    <row r="37406" customFormat="1" ht="11.25"/>
    <row r="37407" customFormat="1" ht="11.25"/>
    <row r="37408" customFormat="1" ht="11.25"/>
    <row r="37409" customFormat="1" ht="11.25"/>
    <row r="37410" customFormat="1" ht="11.25"/>
    <row r="37411" customFormat="1" ht="11.25"/>
    <row r="37412" customFormat="1" ht="11.25"/>
    <row r="37413" customFormat="1" ht="11.25"/>
    <row r="37414" customFormat="1" ht="11.25"/>
    <row r="37415" customFormat="1" ht="11.25"/>
    <row r="37416" customFormat="1" ht="11.25"/>
    <row r="37417" customFormat="1" ht="11.25"/>
    <row r="37418" customFormat="1" ht="11.25"/>
    <row r="37419" customFormat="1" ht="11.25"/>
    <row r="37420" customFormat="1" ht="11.25"/>
    <row r="37421" customFormat="1" ht="11.25"/>
    <row r="37422" customFormat="1" ht="11.25"/>
    <row r="37423" customFormat="1" ht="11.25"/>
    <row r="37424" customFormat="1" ht="11.25"/>
    <row r="37425" customFormat="1" ht="11.25"/>
    <row r="37426" customFormat="1" ht="11.25"/>
    <row r="37427" customFormat="1" ht="11.25"/>
    <row r="37428" customFormat="1" ht="11.25"/>
    <row r="37429" customFormat="1" ht="11.25"/>
    <row r="37430" customFormat="1" ht="11.25"/>
    <row r="37431" customFormat="1" ht="11.25"/>
    <row r="37432" customFormat="1" ht="11.25"/>
    <row r="37433" customFormat="1" ht="11.25"/>
    <row r="37434" customFormat="1" ht="11.25"/>
    <row r="37435" customFormat="1" ht="11.25"/>
    <row r="37436" customFormat="1" ht="11.25"/>
    <row r="37437" customFormat="1" ht="11.25"/>
    <row r="37438" customFormat="1" ht="11.25"/>
    <row r="37439" customFormat="1" ht="11.25"/>
    <row r="37440" customFormat="1" ht="11.25"/>
    <row r="37441" customFormat="1" ht="11.25"/>
    <row r="37442" customFormat="1" ht="11.25"/>
    <row r="37443" customFormat="1" ht="11.25"/>
    <row r="37444" customFormat="1" ht="11.25"/>
    <row r="37445" customFormat="1" ht="11.25"/>
    <row r="37446" customFormat="1" ht="11.25"/>
    <row r="37447" customFormat="1" ht="11.25"/>
    <row r="37448" customFormat="1" ht="11.25"/>
    <row r="37449" customFormat="1" ht="11.25"/>
    <row r="37450" customFormat="1" ht="11.25"/>
    <row r="37451" customFormat="1" ht="11.25"/>
    <row r="37452" customFormat="1" ht="11.25"/>
    <row r="37453" customFormat="1" ht="11.25"/>
    <row r="37454" customFormat="1" ht="11.25"/>
    <row r="37455" customFormat="1" ht="11.25"/>
    <row r="37456" customFormat="1" ht="11.25"/>
    <row r="37457" customFormat="1" ht="11.25"/>
    <row r="37458" customFormat="1" ht="11.25"/>
    <row r="37459" customFormat="1" ht="11.25"/>
    <row r="37460" customFormat="1" ht="11.25"/>
    <row r="37461" customFormat="1" ht="11.25"/>
    <row r="37462" customFormat="1" ht="11.25"/>
    <row r="37463" customFormat="1" ht="11.25"/>
    <row r="37464" customFormat="1" ht="11.25"/>
    <row r="37465" customFormat="1" ht="11.25"/>
    <row r="37466" customFormat="1" ht="11.25"/>
    <row r="37467" customFormat="1" ht="11.25"/>
    <row r="37468" customFormat="1" ht="11.25"/>
    <row r="37469" customFormat="1" ht="11.25"/>
    <row r="37470" customFormat="1" ht="11.25"/>
    <row r="37471" customFormat="1" ht="11.25"/>
    <row r="37472" customFormat="1" ht="11.25"/>
    <row r="37473" customFormat="1" ht="11.25"/>
    <row r="37474" customFormat="1" ht="11.25"/>
    <row r="37475" customFormat="1" ht="11.25"/>
    <row r="37476" customFormat="1" ht="11.25"/>
    <row r="37477" customFormat="1" ht="11.25"/>
    <row r="37478" customFormat="1" ht="11.25"/>
    <row r="37479" customFormat="1" ht="11.25"/>
    <row r="37480" customFormat="1" ht="11.25"/>
    <row r="37481" customFormat="1" ht="11.25"/>
    <row r="37482" customFormat="1" ht="11.25"/>
    <row r="37483" customFormat="1" ht="11.25"/>
    <row r="37484" customFormat="1" ht="11.25"/>
    <row r="37485" customFormat="1" ht="11.25"/>
    <row r="37486" customFormat="1" ht="11.25"/>
    <row r="37487" customFormat="1" ht="11.25"/>
    <row r="37488" customFormat="1" ht="11.25"/>
    <row r="37489" customFormat="1" ht="11.25"/>
    <row r="37490" customFormat="1" ht="11.25"/>
    <row r="37491" customFormat="1" ht="11.25"/>
    <row r="37492" customFormat="1" ht="11.25"/>
    <row r="37493" customFormat="1" ht="11.25"/>
    <row r="37494" customFormat="1" ht="11.25"/>
    <row r="37495" customFormat="1" ht="11.25"/>
    <row r="37496" customFormat="1" ht="11.25"/>
    <row r="37497" customFormat="1" ht="11.25"/>
    <row r="37498" customFormat="1" ht="11.25"/>
    <row r="37499" customFormat="1" ht="11.25"/>
    <row r="37500" customFormat="1" ht="11.25"/>
    <row r="37501" customFormat="1" ht="11.25"/>
    <row r="37502" customFormat="1" ht="11.25"/>
    <row r="37503" customFormat="1" ht="11.25"/>
    <row r="37504" customFormat="1" ht="11.25"/>
    <row r="37505" customFormat="1" ht="11.25"/>
    <row r="37506" customFormat="1" ht="11.25"/>
    <row r="37507" customFormat="1" ht="11.25"/>
    <row r="37508" customFormat="1" ht="11.25"/>
    <row r="37509" customFormat="1" ht="11.25"/>
    <row r="37510" customFormat="1" ht="11.25"/>
    <row r="37511" customFormat="1" ht="11.25"/>
    <row r="37512" customFormat="1" ht="11.25"/>
    <row r="37513" customFormat="1" ht="11.25"/>
    <row r="37514" customFormat="1" ht="11.25"/>
    <row r="37515" customFormat="1" ht="11.25"/>
    <row r="37516" customFormat="1" ht="11.25"/>
    <row r="37517" customFormat="1" ht="11.25"/>
    <row r="37518" customFormat="1" ht="11.25"/>
    <row r="37519" customFormat="1" ht="11.25"/>
    <row r="37520" customFormat="1" ht="11.25"/>
    <row r="37521" customFormat="1" ht="11.25"/>
    <row r="37522" customFormat="1" ht="11.25"/>
    <row r="37523" customFormat="1" ht="11.25"/>
    <row r="37524" customFormat="1" ht="11.25"/>
    <row r="37525" customFormat="1" ht="11.25"/>
    <row r="37526" customFormat="1" ht="11.25"/>
    <row r="37527" customFormat="1" ht="11.25"/>
    <row r="37528" customFormat="1" ht="11.25"/>
    <row r="37529" customFormat="1" ht="11.25"/>
    <row r="37530" customFormat="1" ht="11.25"/>
    <row r="37531" customFormat="1" ht="11.25"/>
    <row r="37532" customFormat="1" ht="11.25"/>
    <row r="37533" customFormat="1" ht="11.25"/>
    <row r="37534" customFormat="1" ht="11.25"/>
    <row r="37535" customFormat="1" ht="11.25"/>
    <row r="37536" customFormat="1" ht="11.25"/>
    <row r="37537" customFormat="1" ht="11.25"/>
    <row r="37538" customFormat="1" ht="11.25"/>
    <row r="37539" customFormat="1" ht="11.25"/>
    <row r="37540" customFormat="1" ht="11.25"/>
    <row r="37541" customFormat="1" ht="11.25"/>
    <row r="37542" customFormat="1" ht="11.25"/>
    <row r="37543" customFormat="1" ht="11.25"/>
    <row r="37544" customFormat="1" ht="11.25"/>
    <row r="37545" customFormat="1" ht="11.25"/>
    <row r="37546" customFormat="1" ht="11.25"/>
    <row r="37547" customFormat="1" ht="11.25"/>
    <row r="37548" customFormat="1" ht="11.25"/>
    <row r="37549" customFormat="1" ht="11.25"/>
    <row r="37550" customFormat="1" ht="11.25"/>
    <row r="37551" customFormat="1" ht="11.25"/>
    <row r="37552" customFormat="1" ht="11.25"/>
    <row r="37553" customFormat="1" ht="11.25"/>
    <row r="37554" customFormat="1" ht="11.25"/>
    <row r="37555" customFormat="1" ht="11.25"/>
    <row r="37556" customFormat="1" ht="11.25"/>
    <row r="37557" customFormat="1" ht="11.25"/>
    <row r="37558" customFormat="1" ht="11.25"/>
    <row r="37559" customFormat="1" ht="11.25"/>
    <row r="37560" customFormat="1" ht="11.25"/>
    <row r="37561" customFormat="1" ht="11.25"/>
    <row r="37562" customFormat="1" ht="11.25"/>
    <row r="37563" customFormat="1" ht="11.25"/>
    <row r="37564" customFormat="1" ht="11.25"/>
    <row r="37565" customFormat="1" ht="11.25"/>
    <row r="37566" customFormat="1" ht="11.25"/>
    <row r="37567" customFormat="1" ht="11.25"/>
    <row r="37568" customFormat="1" ht="11.25"/>
    <row r="37569" customFormat="1" ht="11.25"/>
    <row r="37570" customFormat="1" ht="11.25"/>
    <row r="37571" customFormat="1" ht="11.25"/>
    <row r="37572" customFormat="1" ht="11.25"/>
    <row r="37573" customFormat="1" ht="11.25"/>
    <row r="37574" customFormat="1" ht="11.25"/>
    <row r="37575" customFormat="1" ht="11.25"/>
    <row r="37576" customFormat="1" ht="11.25"/>
    <row r="37577" customFormat="1" ht="11.25"/>
    <row r="37578" customFormat="1" ht="11.25"/>
    <row r="37579" customFormat="1" ht="11.25"/>
    <row r="37580" customFormat="1" ht="11.25"/>
    <row r="37581" customFormat="1" ht="11.25"/>
    <row r="37582" customFormat="1" ht="11.25"/>
    <row r="37583" customFormat="1" ht="11.25"/>
    <row r="37584" customFormat="1" ht="11.25"/>
    <row r="37585" customFormat="1" ht="11.25"/>
    <row r="37586" customFormat="1" ht="11.25"/>
    <row r="37587" customFormat="1" ht="11.25"/>
    <row r="37588" customFormat="1" ht="11.25"/>
    <row r="37589" customFormat="1" ht="11.25"/>
    <row r="37590" customFormat="1" ht="11.25"/>
    <row r="37591" customFormat="1" ht="11.25"/>
    <row r="37592" customFormat="1" ht="11.25"/>
    <row r="37593" customFormat="1" ht="11.25"/>
    <row r="37594" customFormat="1" ht="11.25"/>
    <row r="37595" customFormat="1" ht="11.25"/>
    <row r="37596" customFormat="1" ht="11.25"/>
    <row r="37597" customFormat="1" ht="11.25"/>
    <row r="37598" customFormat="1" ht="11.25"/>
    <row r="37599" customFormat="1" ht="11.25"/>
    <row r="37600" customFormat="1" ht="11.25"/>
    <row r="37601" customFormat="1" ht="11.25"/>
    <row r="37602" customFormat="1" ht="11.25"/>
    <row r="37603" customFormat="1" ht="11.25"/>
    <row r="37604" customFormat="1" ht="11.25"/>
    <row r="37605" customFormat="1" ht="11.25"/>
    <row r="37606" customFormat="1" ht="11.25"/>
    <row r="37607" customFormat="1" ht="11.25"/>
    <row r="37608" customFormat="1" ht="11.25"/>
    <row r="37609" customFormat="1" ht="11.25"/>
    <row r="37610" customFormat="1" ht="11.25"/>
    <row r="37611" customFormat="1" ht="11.25"/>
    <row r="37612" customFormat="1" ht="11.25"/>
    <row r="37613" customFormat="1" ht="11.25"/>
    <row r="37614" customFormat="1" ht="11.25"/>
    <row r="37615" customFormat="1" ht="11.25"/>
    <row r="37616" customFormat="1" ht="11.25"/>
    <row r="37617" customFormat="1" ht="11.25"/>
    <row r="37618" customFormat="1" ht="11.25"/>
    <row r="37619" customFormat="1" ht="11.25"/>
    <row r="37620" customFormat="1" ht="11.25"/>
    <row r="37621" customFormat="1" ht="11.25"/>
    <row r="37622" customFormat="1" ht="11.25"/>
    <row r="37623" customFormat="1" ht="11.25"/>
    <row r="37624" customFormat="1" ht="11.25"/>
    <row r="37625" customFormat="1" ht="11.25"/>
    <row r="37626" customFormat="1" ht="11.25"/>
    <row r="37627" customFormat="1" ht="11.25"/>
    <row r="37628" customFormat="1" ht="11.25"/>
    <row r="37629" customFormat="1" ht="11.25"/>
    <row r="37630" customFormat="1" ht="11.25"/>
    <row r="37631" customFormat="1" ht="11.25"/>
    <row r="37632" customFormat="1" ht="11.25"/>
    <row r="37633" customFormat="1" ht="11.25"/>
    <row r="37634" customFormat="1" ht="11.25"/>
    <row r="37635" customFormat="1" ht="11.25"/>
    <row r="37636" customFormat="1" ht="11.25"/>
    <row r="37637" customFormat="1" ht="11.25"/>
    <row r="37638" customFormat="1" ht="11.25"/>
    <row r="37639" customFormat="1" ht="11.25"/>
    <row r="37640" customFormat="1" ht="11.25"/>
    <row r="37641" customFormat="1" ht="11.25"/>
    <row r="37642" customFormat="1" ht="11.25"/>
    <row r="37643" customFormat="1" ht="11.25"/>
    <row r="37644" customFormat="1" ht="11.25"/>
    <row r="37645" customFormat="1" ht="11.25"/>
    <row r="37646" customFormat="1" ht="11.25"/>
    <row r="37647" customFormat="1" ht="11.25"/>
    <row r="37648" customFormat="1" ht="11.25"/>
    <row r="37649" customFormat="1" ht="11.25"/>
    <row r="37650" customFormat="1" ht="11.25"/>
    <row r="37651" customFormat="1" ht="11.25"/>
    <row r="37652" customFormat="1" ht="11.25"/>
    <row r="37653" customFormat="1" ht="11.25"/>
    <row r="37654" customFormat="1" ht="11.25"/>
    <row r="37655" customFormat="1" ht="11.25"/>
    <row r="37656" customFormat="1" ht="11.25"/>
    <row r="37657" customFormat="1" ht="11.25"/>
    <row r="37658" customFormat="1" ht="11.25"/>
    <row r="37659" customFormat="1" ht="11.25"/>
    <row r="37660" customFormat="1" ht="11.25"/>
    <row r="37661" customFormat="1" ht="11.25"/>
    <row r="37662" customFormat="1" ht="11.25"/>
    <row r="37663" customFormat="1" ht="11.25"/>
    <row r="37664" customFormat="1" ht="11.25"/>
    <row r="37665" customFormat="1" ht="11.25"/>
    <row r="37666" customFormat="1" ht="11.25"/>
    <row r="37667" customFormat="1" ht="11.25"/>
    <row r="37668" customFormat="1" ht="11.25"/>
    <row r="37669" customFormat="1" ht="11.25"/>
    <row r="37670" customFormat="1" ht="11.25"/>
    <row r="37671" customFormat="1" ht="11.25"/>
    <row r="37672" customFormat="1" ht="11.25"/>
    <row r="37673" customFormat="1" ht="11.25"/>
    <row r="37674" customFormat="1" ht="11.25"/>
    <row r="37675" customFormat="1" ht="11.25"/>
    <row r="37676" customFormat="1" ht="11.25"/>
    <row r="37677" customFormat="1" ht="11.25"/>
    <row r="37678" customFormat="1" ht="11.25"/>
    <row r="37679" customFormat="1" ht="11.25"/>
    <row r="37680" customFormat="1" ht="11.25"/>
    <row r="37681" customFormat="1" ht="11.25"/>
    <row r="37682" customFormat="1" ht="11.25"/>
    <row r="37683" customFormat="1" ht="11.25"/>
    <row r="37684" customFormat="1" ht="11.25"/>
    <row r="37685" customFormat="1" ht="11.25"/>
    <row r="37686" customFormat="1" ht="11.25"/>
    <row r="37687" customFormat="1" ht="11.25"/>
    <row r="37688" customFormat="1" ht="11.25"/>
    <row r="37689" customFormat="1" ht="11.25"/>
    <row r="37690" customFormat="1" ht="11.25"/>
    <row r="37691" customFormat="1" ht="11.25"/>
    <row r="37692" customFormat="1" ht="11.25"/>
    <row r="37693" customFormat="1" ht="11.25"/>
    <row r="37694" customFormat="1" ht="11.25"/>
    <row r="37695" customFormat="1" ht="11.25"/>
    <row r="37696" customFormat="1" ht="11.25"/>
    <row r="37697" customFormat="1" ht="11.25"/>
    <row r="37698" customFormat="1" ht="11.25"/>
    <row r="37699" customFormat="1" ht="11.25"/>
    <row r="37700" customFormat="1" ht="11.25"/>
    <row r="37701" customFormat="1" ht="11.25"/>
    <row r="37702" customFormat="1" ht="11.25"/>
    <row r="37703" customFormat="1" ht="11.25"/>
    <row r="37704" customFormat="1" ht="11.25"/>
    <row r="37705" customFormat="1" ht="11.25"/>
    <row r="37706" customFormat="1" ht="11.25"/>
    <row r="37707" customFormat="1" ht="11.25"/>
    <row r="37708" customFormat="1" ht="11.25"/>
    <row r="37709" customFormat="1" ht="11.25"/>
    <row r="37710" customFormat="1" ht="11.25"/>
    <row r="37711" customFormat="1" ht="11.25"/>
    <row r="37712" customFormat="1" ht="11.25"/>
    <row r="37713" customFormat="1" ht="11.25"/>
    <row r="37714" customFormat="1" ht="11.25"/>
    <row r="37715" customFormat="1" ht="11.25"/>
    <row r="37716" customFormat="1" ht="11.25"/>
    <row r="37717" customFormat="1" ht="11.25"/>
    <row r="37718" customFormat="1" ht="11.25"/>
    <row r="37719" customFormat="1" ht="11.25"/>
    <row r="37720" customFormat="1" ht="11.25"/>
    <row r="37721" customFormat="1" ht="11.25"/>
    <row r="37722" customFormat="1" ht="11.25"/>
    <row r="37723" customFormat="1" ht="11.25"/>
    <row r="37724" customFormat="1" ht="11.25"/>
    <row r="37725" customFormat="1" ht="11.25"/>
    <row r="37726" customFormat="1" ht="11.25"/>
    <row r="37727" customFormat="1" ht="11.25"/>
    <row r="37728" customFormat="1" ht="11.25"/>
    <row r="37729" customFormat="1" ht="11.25"/>
    <row r="37730" customFormat="1" ht="11.25"/>
    <row r="37731" customFormat="1" ht="11.25"/>
    <row r="37732" customFormat="1" ht="11.25"/>
    <row r="37733" customFormat="1" ht="11.25"/>
    <row r="37734" customFormat="1" ht="11.25"/>
    <row r="37735" customFormat="1" ht="11.25"/>
    <row r="37736" customFormat="1" ht="11.25"/>
    <row r="37737" customFormat="1" ht="11.25"/>
    <row r="37738" customFormat="1" ht="11.25"/>
    <row r="37739" customFormat="1" ht="11.25"/>
    <row r="37740" customFormat="1" ht="11.25"/>
    <row r="37741" customFormat="1" ht="11.25"/>
    <row r="37742" customFormat="1" ht="11.25"/>
    <row r="37743" customFormat="1" ht="11.25"/>
    <row r="37744" customFormat="1" ht="11.25"/>
    <row r="37745" customFormat="1" ht="11.25"/>
    <row r="37746" customFormat="1" ht="11.25"/>
    <row r="37747" customFormat="1" ht="11.25"/>
    <row r="37748" customFormat="1" ht="11.25"/>
    <row r="37749" customFormat="1" ht="11.25"/>
    <row r="37750" customFormat="1" ht="11.25"/>
    <row r="37751" customFormat="1" ht="11.25"/>
    <row r="37752" customFormat="1" ht="11.25"/>
    <row r="37753" customFormat="1" ht="11.25"/>
    <row r="37754" customFormat="1" ht="11.25"/>
    <row r="37755" customFormat="1" ht="11.25"/>
    <row r="37756" customFormat="1" ht="11.25"/>
    <row r="37757" customFormat="1" ht="11.25"/>
    <row r="37758" customFormat="1" ht="11.25"/>
    <row r="37759" customFormat="1" ht="11.25"/>
    <row r="37760" customFormat="1" ht="11.25"/>
    <row r="37761" customFormat="1" ht="11.25"/>
    <row r="37762" customFormat="1" ht="11.25"/>
    <row r="37763" customFormat="1" ht="11.25"/>
    <row r="37764" customFormat="1" ht="11.25"/>
    <row r="37765" customFormat="1" ht="11.25"/>
    <row r="37766" customFormat="1" ht="11.25"/>
    <row r="37767" customFormat="1" ht="11.25"/>
    <row r="37768" customFormat="1" ht="11.25"/>
    <row r="37769" customFormat="1" ht="11.25"/>
    <row r="37770" customFormat="1" ht="11.25"/>
    <row r="37771" customFormat="1" ht="11.25"/>
    <row r="37772" customFormat="1" ht="11.25"/>
    <row r="37773" customFormat="1" ht="11.25"/>
    <row r="37774" customFormat="1" ht="11.25"/>
    <row r="37775" customFormat="1" ht="11.25"/>
    <row r="37776" customFormat="1" ht="11.25"/>
    <row r="37777" customFormat="1" ht="11.25"/>
    <row r="37778" customFormat="1" ht="11.25"/>
    <row r="37779" customFormat="1" ht="11.25"/>
    <row r="37780" customFormat="1" ht="11.25"/>
    <row r="37781" customFormat="1" ht="11.25"/>
    <row r="37782" customFormat="1" ht="11.25"/>
    <row r="37783" customFormat="1" ht="11.25"/>
    <row r="37784" customFormat="1" ht="11.25"/>
    <row r="37785" customFormat="1" ht="11.25"/>
    <row r="37786" customFormat="1" ht="11.25"/>
    <row r="37787" customFormat="1" ht="11.25"/>
    <row r="37788" customFormat="1" ht="11.25"/>
    <row r="37789" customFormat="1" ht="11.25"/>
    <row r="37790" customFormat="1" ht="11.25"/>
    <row r="37791" customFormat="1" ht="11.25"/>
    <row r="37792" customFormat="1" ht="11.25"/>
    <row r="37793" customFormat="1" ht="11.25"/>
    <row r="37794" customFormat="1" ht="11.25"/>
    <row r="37795" customFormat="1" ht="11.25"/>
    <row r="37796" customFormat="1" ht="11.25"/>
    <row r="37797" customFormat="1" ht="11.25"/>
    <row r="37798" customFormat="1" ht="11.25"/>
    <row r="37799" customFormat="1" ht="11.25"/>
    <row r="37800" customFormat="1" ht="11.25"/>
    <row r="37801" customFormat="1" ht="11.25"/>
    <row r="37802" customFormat="1" ht="11.25"/>
    <row r="37803" customFormat="1" ht="11.25"/>
    <row r="37804" customFormat="1" ht="11.25"/>
    <row r="37805" customFormat="1" ht="11.25"/>
    <row r="37806" customFormat="1" ht="11.25"/>
    <row r="37807" customFormat="1" ht="11.25"/>
    <row r="37808" customFormat="1" ht="11.25"/>
    <row r="37809" customFormat="1" ht="11.25"/>
    <row r="37810" customFormat="1" ht="11.25"/>
    <row r="37811" customFormat="1" ht="11.25"/>
    <row r="37812" customFormat="1" ht="11.25"/>
    <row r="37813" customFormat="1" ht="11.25"/>
    <row r="37814" customFormat="1" ht="11.25"/>
    <row r="37815" customFormat="1" ht="11.25"/>
    <row r="37816" customFormat="1" ht="11.25"/>
    <row r="37817" customFormat="1" ht="11.25"/>
    <row r="37818" customFormat="1" ht="11.25"/>
    <row r="37819" customFormat="1" ht="11.25"/>
    <row r="37820" customFormat="1" ht="11.25"/>
    <row r="37821" customFormat="1" ht="11.25"/>
    <row r="37822" customFormat="1" ht="11.25"/>
    <row r="37823" customFormat="1" ht="11.25"/>
    <row r="37824" customFormat="1" ht="11.25"/>
    <row r="37825" customFormat="1" ht="11.25"/>
    <row r="37826" customFormat="1" ht="11.25"/>
    <row r="37827" customFormat="1" ht="11.25"/>
    <row r="37828" customFormat="1" ht="11.25"/>
    <row r="37829" customFormat="1" ht="11.25"/>
    <row r="37830" customFormat="1" ht="11.25"/>
    <row r="37831" customFormat="1" ht="11.25"/>
    <row r="37832" customFormat="1" ht="11.25"/>
    <row r="37833" customFormat="1" ht="11.25"/>
    <row r="37834" customFormat="1" ht="11.25"/>
    <row r="37835" customFormat="1" ht="11.25"/>
    <row r="37836" customFormat="1" ht="11.25"/>
    <row r="37837" customFormat="1" ht="11.25"/>
    <row r="37838" customFormat="1" ht="11.25"/>
    <row r="37839" customFormat="1" ht="11.25"/>
    <row r="37840" customFormat="1" ht="11.25"/>
    <row r="37841" customFormat="1" ht="11.25"/>
    <row r="37842" customFormat="1" ht="11.25"/>
    <row r="37843" customFormat="1" ht="11.25"/>
    <row r="37844" customFormat="1" ht="11.25"/>
    <row r="37845" customFormat="1" ht="11.25"/>
    <row r="37846" customFormat="1" ht="11.25"/>
    <row r="37847" customFormat="1" ht="11.25"/>
    <row r="37848" customFormat="1" ht="11.25"/>
    <row r="37849" customFormat="1" ht="11.25"/>
    <row r="37850" customFormat="1" ht="11.25"/>
    <row r="37851" customFormat="1" ht="11.25"/>
    <row r="37852" customFormat="1" ht="11.25"/>
    <row r="37853" customFormat="1" ht="11.25"/>
    <row r="37854" customFormat="1" ht="11.25"/>
    <row r="37855" customFormat="1" ht="11.25"/>
    <row r="37856" customFormat="1" ht="11.25"/>
    <row r="37857" customFormat="1" ht="11.25"/>
    <row r="37858" customFormat="1" ht="11.25"/>
    <row r="37859" customFormat="1" ht="11.25"/>
    <row r="37860" customFormat="1" ht="11.25"/>
    <row r="37861" customFormat="1" ht="11.25"/>
    <row r="37862" customFormat="1" ht="11.25"/>
    <row r="37863" customFormat="1" ht="11.25"/>
    <row r="37864" customFormat="1" ht="11.25"/>
    <row r="37865" customFormat="1" ht="11.25"/>
    <row r="37866" customFormat="1" ht="11.25"/>
    <row r="37867" customFormat="1" ht="11.25"/>
    <row r="37868" customFormat="1" ht="11.25"/>
    <row r="37869" customFormat="1" ht="11.25"/>
    <row r="37870" customFormat="1" ht="11.25"/>
    <row r="37871" customFormat="1" ht="11.25"/>
    <row r="37872" customFormat="1" ht="11.25"/>
    <row r="37873" customFormat="1" ht="11.25"/>
    <row r="37874" customFormat="1" ht="11.25"/>
    <row r="37875" customFormat="1" ht="11.25"/>
    <row r="37876" customFormat="1" ht="11.25"/>
    <row r="37877" customFormat="1" ht="11.25"/>
    <row r="37878" customFormat="1" ht="11.25"/>
    <row r="37879" customFormat="1" ht="11.25"/>
    <row r="37880" customFormat="1" ht="11.25"/>
    <row r="37881" customFormat="1" ht="11.25"/>
    <row r="37882" customFormat="1" ht="11.25"/>
    <row r="37883" customFormat="1" ht="11.25"/>
    <row r="37884" customFormat="1" ht="11.25"/>
    <row r="37885" customFormat="1" ht="11.25"/>
    <row r="37886" customFormat="1" ht="11.25"/>
    <row r="37887" customFormat="1" ht="11.25"/>
    <row r="37888" customFormat="1" ht="11.25"/>
    <row r="37889" customFormat="1" ht="11.25"/>
    <row r="37890" customFormat="1" ht="11.25"/>
    <row r="37891" customFormat="1" ht="11.25"/>
    <row r="37892" customFormat="1" ht="11.25"/>
    <row r="37893" customFormat="1" ht="11.25"/>
    <row r="37894" customFormat="1" ht="11.25"/>
    <row r="37895" customFormat="1" ht="11.25"/>
    <row r="37896" customFormat="1" ht="11.25"/>
    <row r="37897" customFormat="1" ht="11.25"/>
    <row r="37898" customFormat="1" ht="11.25"/>
    <row r="37899" customFormat="1" ht="11.25"/>
    <row r="37900" customFormat="1" ht="11.25"/>
    <row r="37901" customFormat="1" ht="11.25"/>
    <row r="37902" customFormat="1" ht="11.25"/>
    <row r="37903" customFormat="1" ht="11.25"/>
    <row r="37904" customFormat="1" ht="11.25"/>
    <row r="37905" customFormat="1" ht="11.25"/>
    <row r="37906" customFormat="1" ht="11.25"/>
    <row r="37907" customFormat="1" ht="11.25"/>
    <row r="37908" customFormat="1" ht="11.25"/>
    <row r="37909" customFormat="1" ht="11.25"/>
    <row r="37910" customFormat="1" ht="11.25"/>
    <row r="37911" customFormat="1" ht="11.25"/>
    <row r="37912" customFormat="1" ht="11.25"/>
    <row r="37913" customFormat="1" ht="11.25"/>
    <row r="37914" customFormat="1" ht="11.25"/>
    <row r="37915" customFormat="1" ht="11.25"/>
    <row r="37916" customFormat="1" ht="11.25"/>
    <row r="37917" customFormat="1" ht="11.25"/>
    <row r="37918" customFormat="1" ht="11.25"/>
    <row r="37919" customFormat="1" ht="11.25"/>
    <row r="37920" customFormat="1" ht="11.25"/>
    <row r="37921" customFormat="1" ht="11.25"/>
    <row r="37922" customFormat="1" ht="11.25"/>
    <row r="37923" customFormat="1" ht="11.25"/>
    <row r="37924" customFormat="1" ht="11.25"/>
    <row r="37925" customFormat="1" ht="11.25"/>
    <row r="37926" customFormat="1" ht="11.25"/>
    <row r="37927" customFormat="1" ht="11.25"/>
    <row r="37928" customFormat="1" ht="11.25"/>
    <row r="37929" customFormat="1" ht="11.25"/>
    <row r="37930" customFormat="1" ht="11.25"/>
    <row r="37931" customFormat="1" ht="11.25"/>
    <row r="37932" customFormat="1" ht="11.25"/>
    <row r="37933" customFormat="1" ht="11.25"/>
    <row r="37934" customFormat="1" ht="11.25"/>
    <row r="37935" customFormat="1" ht="11.25"/>
    <row r="37936" customFormat="1" ht="11.25"/>
    <row r="37937" customFormat="1" ht="11.25"/>
    <row r="37938" customFormat="1" ht="11.25"/>
    <row r="37939" customFormat="1" ht="11.25"/>
    <row r="37940" customFormat="1" ht="11.25"/>
    <row r="37941" customFormat="1" ht="11.25"/>
    <row r="37942" customFormat="1" ht="11.25"/>
    <row r="37943" customFormat="1" ht="11.25"/>
    <row r="37944" customFormat="1" ht="11.25"/>
    <row r="37945" customFormat="1" ht="11.25"/>
    <row r="37946" customFormat="1" ht="11.25"/>
    <row r="37947" customFormat="1" ht="11.25"/>
    <row r="37948" customFormat="1" ht="11.25"/>
    <row r="37949" customFormat="1" ht="11.25"/>
    <row r="37950" customFormat="1" ht="11.25"/>
    <row r="37951" customFormat="1" ht="11.25"/>
    <row r="37952" customFormat="1" ht="11.25"/>
    <row r="37953" customFormat="1" ht="11.25"/>
    <row r="37954" customFormat="1" ht="11.25"/>
    <row r="37955" customFormat="1" ht="11.25"/>
    <row r="37956" customFormat="1" ht="11.25"/>
    <row r="37957" customFormat="1" ht="11.25"/>
    <row r="37958" customFormat="1" ht="11.25"/>
    <row r="37959" customFormat="1" ht="11.25"/>
    <row r="37960" customFormat="1" ht="11.25"/>
    <row r="37961" customFormat="1" ht="11.25"/>
    <row r="37962" customFormat="1" ht="11.25"/>
    <row r="37963" customFormat="1" ht="11.25"/>
    <row r="37964" customFormat="1" ht="11.25"/>
    <row r="37965" customFormat="1" ht="11.25"/>
    <row r="37966" customFormat="1" ht="11.25"/>
    <row r="37967" customFormat="1" ht="11.25"/>
    <row r="37968" customFormat="1" ht="11.25"/>
    <row r="37969" customFormat="1" ht="11.25"/>
    <row r="37970" customFormat="1" ht="11.25"/>
    <row r="37971" customFormat="1" ht="11.25"/>
    <row r="37972" customFormat="1" ht="11.25"/>
    <row r="37973" customFormat="1" ht="11.25"/>
    <row r="37974" customFormat="1" ht="11.25"/>
    <row r="37975" customFormat="1" ht="11.25"/>
    <row r="37976" customFormat="1" ht="11.25"/>
    <row r="37977" customFormat="1" ht="11.25"/>
    <row r="37978" customFormat="1" ht="11.25"/>
    <row r="37979" customFormat="1" ht="11.25"/>
    <row r="37980" customFormat="1" ht="11.25"/>
    <row r="37981" customFormat="1" ht="11.25"/>
    <row r="37982" customFormat="1" ht="11.25"/>
    <row r="37983" customFormat="1" ht="11.25"/>
    <row r="37984" customFormat="1" ht="11.25"/>
    <row r="37985" customFormat="1" ht="11.25"/>
    <row r="37986" customFormat="1" ht="11.25"/>
    <row r="37987" customFormat="1" ht="11.25"/>
    <row r="37988" customFormat="1" ht="11.25"/>
    <row r="37989" customFormat="1" ht="11.25"/>
    <row r="37990" customFormat="1" ht="11.25"/>
    <row r="37991" customFormat="1" ht="11.25"/>
    <row r="37992" customFormat="1" ht="11.25"/>
    <row r="37993" customFormat="1" ht="11.25"/>
    <row r="37994" customFormat="1" ht="11.25"/>
    <row r="37995" customFormat="1" ht="11.25"/>
    <row r="37996" customFormat="1" ht="11.25"/>
    <row r="37997" customFormat="1" ht="11.25"/>
    <row r="37998" customFormat="1" ht="11.25"/>
    <row r="37999" customFormat="1" ht="11.25"/>
    <row r="38000" customFormat="1" ht="11.25"/>
    <row r="38001" customFormat="1" ht="11.25"/>
    <row r="38002" customFormat="1" ht="11.25"/>
    <row r="38003" customFormat="1" ht="11.25"/>
    <row r="38004" customFormat="1" ht="11.25"/>
    <row r="38005" customFormat="1" ht="11.25"/>
    <row r="38006" customFormat="1" ht="11.25"/>
    <row r="38007" customFormat="1" ht="11.25"/>
    <row r="38008" customFormat="1" ht="11.25"/>
    <row r="38009" customFormat="1" ht="11.25"/>
    <row r="38010" customFormat="1" ht="11.25"/>
    <row r="38011" customFormat="1" ht="11.25"/>
    <row r="38012" customFormat="1" ht="11.25"/>
    <row r="38013" customFormat="1" ht="11.25"/>
    <row r="38014" customFormat="1" ht="11.25"/>
    <row r="38015" customFormat="1" ht="11.25"/>
    <row r="38016" customFormat="1" ht="11.25"/>
    <row r="38017" customFormat="1" ht="11.25"/>
    <row r="38018" customFormat="1" ht="11.25"/>
    <row r="38019" customFormat="1" ht="11.25"/>
    <row r="38020" customFormat="1" ht="11.25"/>
    <row r="38021" customFormat="1" ht="11.25"/>
    <row r="38022" customFormat="1" ht="11.25"/>
    <row r="38023" customFormat="1" ht="11.25"/>
    <row r="38024" customFormat="1" ht="11.25"/>
    <row r="38025" customFormat="1" ht="11.25"/>
    <row r="38026" customFormat="1" ht="11.25"/>
    <row r="38027" customFormat="1" ht="11.25"/>
    <row r="38028" customFormat="1" ht="11.25"/>
    <row r="38029" customFormat="1" ht="11.25"/>
    <row r="38030" customFormat="1" ht="11.25"/>
    <row r="38031" customFormat="1" ht="11.25"/>
    <row r="38032" customFormat="1" ht="11.25"/>
    <row r="38033" customFormat="1" ht="11.25"/>
    <row r="38034" customFormat="1" ht="11.25"/>
    <row r="38035" customFormat="1" ht="11.25"/>
    <row r="38036" customFormat="1" ht="11.25"/>
    <row r="38037" customFormat="1" ht="11.25"/>
    <row r="38038" customFormat="1" ht="11.25"/>
    <row r="38039" customFormat="1" ht="11.25"/>
    <row r="38040" customFormat="1" ht="11.25"/>
    <row r="38041" customFormat="1" ht="11.25"/>
    <row r="38042" customFormat="1" ht="11.25"/>
    <row r="38043" customFormat="1" ht="11.25"/>
    <row r="38044" customFormat="1" ht="11.25"/>
    <row r="38045" customFormat="1" ht="11.25"/>
    <row r="38046" customFormat="1" ht="11.25"/>
    <row r="38047" customFormat="1" ht="11.25"/>
    <row r="38048" customFormat="1" ht="11.25"/>
    <row r="38049" customFormat="1" ht="11.25"/>
    <row r="38050" customFormat="1" ht="11.25"/>
    <row r="38051" customFormat="1" ht="11.25"/>
    <row r="38052" customFormat="1" ht="11.25"/>
    <row r="38053" customFormat="1" ht="11.25"/>
    <row r="38054" customFormat="1" ht="11.25"/>
    <row r="38055" customFormat="1" ht="11.25"/>
    <row r="38056" customFormat="1" ht="11.25"/>
    <row r="38057" customFormat="1" ht="11.25"/>
    <row r="38058" customFormat="1" ht="11.25"/>
    <row r="38059" customFormat="1" ht="11.25"/>
    <row r="38060" customFormat="1" ht="11.25"/>
    <row r="38061" customFormat="1" ht="11.25"/>
    <row r="38062" customFormat="1" ht="11.25"/>
    <row r="38063" customFormat="1" ht="11.25"/>
    <row r="38064" customFormat="1" ht="11.25"/>
    <row r="38065" customFormat="1" ht="11.25"/>
    <row r="38066" customFormat="1" ht="11.25"/>
    <row r="38067" customFormat="1" ht="11.25"/>
    <row r="38068" customFormat="1" ht="11.25"/>
    <row r="38069" customFormat="1" ht="11.25"/>
    <row r="38070" customFormat="1" ht="11.25"/>
    <row r="38071" customFormat="1" ht="11.25"/>
    <row r="38072" customFormat="1" ht="11.25"/>
    <row r="38073" customFormat="1" ht="11.25"/>
    <row r="38074" customFormat="1" ht="11.25"/>
    <row r="38075" customFormat="1" ht="11.25"/>
    <row r="38076" customFormat="1" ht="11.25"/>
    <row r="38077" customFormat="1" ht="11.25"/>
    <row r="38078" customFormat="1" ht="11.25"/>
    <row r="38079" customFormat="1" ht="11.25"/>
    <row r="38080" customFormat="1" ht="11.25"/>
    <row r="38081" customFormat="1" ht="11.25"/>
    <row r="38082" customFormat="1" ht="11.25"/>
    <row r="38083" customFormat="1" ht="11.25"/>
    <row r="38084" customFormat="1" ht="11.25"/>
    <row r="38085" customFormat="1" ht="11.25"/>
    <row r="38086" customFormat="1" ht="11.25"/>
    <row r="38087" customFormat="1" ht="11.25"/>
    <row r="38088" customFormat="1" ht="11.25"/>
    <row r="38089" customFormat="1" ht="11.25"/>
    <row r="38090" customFormat="1" ht="11.25"/>
    <row r="38091" customFormat="1" ht="11.25"/>
    <row r="38092" customFormat="1" ht="11.25"/>
    <row r="38093" customFormat="1" ht="11.25"/>
    <row r="38094" customFormat="1" ht="11.25"/>
    <row r="38095" customFormat="1" ht="11.25"/>
    <row r="38096" customFormat="1" ht="11.25"/>
    <row r="38097" customFormat="1" ht="11.25"/>
    <row r="38098" customFormat="1" ht="11.25"/>
    <row r="38099" customFormat="1" ht="11.25"/>
    <row r="38100" customFormat="1" ht="11.25"/>
    <row r="38101" customFormat="1" ht="11.25"/>
    <row r="38102" customFormat="1" ht="11.25"/>
    <row r="38103" customFormat="1" ht="11.25"/>
    <row r="38104" customFormat="1" ht="11.25"/>
    <row r="38105" customFormat="1" ht="11.25"/>
    <row r="38106" customFormat="1" ht="11.25"/>
    <row r="38107" customFormat="1" ht="11.25"/>
    <row r="38108" customFormat="1" ht="11.25"/>
    <row r="38109" customFormat="1" ht="11.25"/>
    <row r="38110" customFormat="1" ht="11.25"/>
    <row r="38111" customFormat="1" ht="11.25"/>
    <row r="38112" customFormat="1" ht="11.25"/>
    <row r="38113" customFormat="1" ht="11.25"/>
    <row r="38114" customFormat="1" ht="11.25"/>
    <row r="38115" customFormat="1" ht="11.25"/>
    <row r="38116" customFormat="1" ht="11.25"/>
    <row r="38117" customFormat="1" ht="11.25"/>
    <row r="38118" customFormat="1" ht="11.25"/>
    <row r="38119" customFormat="1" ht="11.25"/>
    <row r="38120" customFormat="1" ht="11.25"/>
    <row r="38121" customFormat="1" ht="11.25"/>
    <row r="38122" customFormat="1" ht="11.25"/>
    <row r="38123" customFormat="1" ht="11.25"/>
    <row r="38124" customFormat="1" ht="11.25"/>
    <row r="38125" customFormat="1" ht="11.25"/>
    <row r="38126" customFormat="1" ht="11.25"/>
    <row r="38127" customFormat="1" ht="11.25"/>
    <row r="38128" customFormat="1" ht="11.25"/>
    <row r="38129" customFormat="1" ht="11.25"/>
    <row r="38130" customFormat="1" ht="11.25"/>
    <row r="38131" customFormat="1" ht="11.25"/>
    <row r="38132" customFormat="1" ht="11.25"/>
    <row r="38133" customFormat="1" ht="11.25"/>
    <row r="38134" customFormat="1" ht="11.25"/>
    <row r="38135" customFormat="1" ht="11.25"/>
    <row r="38136" customFormat="1" ht="11.25"/>
    <row r="38137" customFormat="1" ht="11.25"/>
    <row r="38138" customFormat="1" ht="11.25"/>
    <row r="38139" customFormat="1" ht="11.25"/>
    <row r="38140" customFormat="1" ht="11.25"/>
    <row r="38141" customFormat="1" ht="11.25"/>
    <row r="38142" customFormat="1" ht="11.25"/>
    <row r="38143" customFormat="1" ht="11.25"/>
    <row r="38144" customFormat="1" ht="11.25"/>
    <row r="38145" customFormat="1" ht="11.25"/>
    <row r="38146" customFormat="1" ht="11.25"/>
    <row r="38147" customFormat="1" ht="11.25"/>
    <row r="38148" customFormat="1" ht="11.25"/>
    <row r="38149" customFormat="1" ht="11.25"/>
    <row r="38150" customFormat="1" ht="11.25"/>
    <row r="38151" customFormat="1" ht="11.25"/>
    <row r="38152" customFormat="1" ht="11.25"/>
    <row r="38153" customFormat="1" ht="11.25"/>
    <row r="38154" customFormat="1" ht="11.25"/>
    <row r="38155" customFormat="1" ht="11.25"/>
    <row r="38156" customFormat="1" ht="11.25"/>
    <row r="38157" customFormat="1" ht="11.25"/>
    <row r="38158" customFormat="1" ht="11.25"/>
    <row r="38159" customFormat="1" ht="11.25"/>
    <row r="38160" customFormat="1" ht="11.25"/>
    <row r="38161" customFormat="1" ht="11.25"/>
    <row r="38162" customFormat="1" ht="11.25"/>
    <row r="38163" customFormat="1" ht="11.25"/>
    <row r="38164" customFormat="1" ht="11.25"/>
    <row r="38165" customFormat="1" ht="11.25"/>
    <row r="38166" customFormat="1" ht="11.25"/>
    <row r="38167" customFormat="1" ht="11.25"/>
    <row r="38168" customFormat="1" ht="11.25"/>
    <row r="38169" customFormat="1" ht="11.25"/>
    <row r="38170" customFormat="1" ht="11.25"/>
    <row r="38171" customFormat="1" ht="11.25"/>
    <row r="38172" customFormat="1" ht="11.25"/>
    <row r="38173" customFormat="1" ht="11.25"/>
    <row r="38174" customFormat="1" ht="11.25"/>
    <row r="38175" customFormat="1" ht="11.25"/>
    <row r="38176" customFormat="1" ht="11.25"/>
    <row r="38177" customFormat="1" ht="11.25"/>
    <row r="38178" customFormat="1" ht="11.25"/>
    <row r="38179" customFormat="1" ht="11.25"/>
    <row r="38180" customFormat="1" ht="11.25"/>
    <row r="38181" customFormat="1" ht="11.25"/>
    <row r="38182" customFormat="1" ht="11.25"/>
    <row r="38183" customFormat="1" ht="11.25"/>
    <row r="38184" customFormat="1" ht="11.25"/>
    <row r="38185" customFormat="1" ht="11.25"/>
    <row r="38186" customFormat="1" ht="11.25"/>
    <row r="38187" customFormat="1" ht="11.25"/>
    <row r="38188" customFormat="1" ht="11.25"/>
    <row r="38189" customFormat="1" ht="11.25"/>
    <row r="38190" customFormat="1" ht="11.25"/>
    <row r="38191" customFormat="1" ht="11.25"/>
    <row r="38192" customFormat="1" ht="11.25"/>
    <row r="38193" customFormat="1" ht="11.25"/>
    <row r="38194" customFormat="1" ht="11.25"/>
    <row r="38195" customFormat="1" ht="11.25"/>
    <row r="38196" customFormat="1" ht="11.25"/>
    <row r="38197" customFormat="1" ht="11.25"/>
    <row r="38198" customFormat="1" ht="11.25"/>
    <row r="38199" customFormat="1" ht="11.25"/>
    <row r="38200" customFormat="1" ht="11.25"/>
    <row r="38201" customFormat="1" ht="11.25"/>
    <row r="38202" customFormat="1" ht="11.25"/>
    <row r="38203" customFormat="1" ht="11.25"/>
    <row r="38204" customFormat="1" ht="11.25"/>
    <row r="38205" customFormat="1" ht="11.25"/>
    <row r="38206" customFormat="1" ht="11.25"/>
    <row r="38207" customFormat="1" ht="11.25"/>
    <row r="38208" customFormat="1" ht="11.25"/>
    <row r="38209" customFormat="1" ht="11.25"/>
    <row r="38210" customFormat="1" ht="11.25"/>
    <row r="38211" customFormat="1" ht="11.25"/>
    <row r="38212" customFormat="1" ht="11.25"/>
    <row r="38213" customFormat="1" ht="11.25"/>
    <row r="38214" customFormat="1" ht="11.25"/>
    <row r="38215" customFormat="1" ht="11.25"/>
    <row r="38216" customFormat="1" ht="11.25"/>
    <row r="38217" customFormat="1" ht="11.25"/>
    <row r="38218" customFormat="1" ht="11.25"/>
    <row r="38219" customFormat="1" ht="11.25"/>
    <row r="38220" customFormat="1" ht="11.25"/>
    <row r="38221" customFormat="1" ht="11.25"/>
    <row r="38222" customFormat="1" ht="11.25"/>
    <row r="38223" customFormat="1" ht="11.25"/>
    <row r="38224" customFormat="1" ht="11.25"/>
    <row r="38225" customFormat="1" ht="11.25"/>
    <row r="38226" customFormat="1" ht="11.25"/>
    <row r="38227" customFormat="1" ht="11.25"/>
    <row r="38228" customFormat="1" ht="11.25"/>
    <row r="38229" customFormat="1" ht="11.25"/>
    <row r="38230" customFormat="1" ht="11.25"/>
    <row r="38231" customFormat="1" ht="11.25"/>
    <row r="38232" customFormat="1" ht="11.25"/>
    <row r="38233" customFormat="1" ht="11.25"/>
    <row r="38234" customFormat="1" ht="11.25"/>
    <row r="38235" customFormat="1" ht="11.25"/>
    <row r="38236" customFormat="1" ht="11.25"/>
    <row r="38237" customFormat="1" ht="11.25"/>
    <row r="38238" customFormat="1" ht="11.25"/>
    <row r="38239" customFormat="1" ht="11.25"/>
    <row r="38240" customFormat="1" ht="11.25"/>
    <row r="38241" customFormat="1" ht="11.25"/>
    <row r="38242" customFormat="1" ht="11.25"/>
    <row r="38243" customFormat="1" ht="11.25"/>
    <row r="38244" customFormat="1" ht="11.25"/>
    <row r="38245" customFormat="1" ht="11.25"/>
    <row r="38246" customFormat="1" ht="11.25"/>
    <row r="38247" customFormat="1" ht="11.25"/>
    <row r="38248" customFormat="1" ht="11.25"/>
    <row r="38249" customFormat="1" ht="11.25"/>
    <row r="38250" customFormat="1" ht="11.25"/>
    <row r="38251" customFormat="1" ht="11.25"/>
    <row r="38252" customFormat="1" ht="11.25"/>
    <row r="38253" customFormat="1" ht="11.25"/>
    <row r="38254" customFormat="1" ht="11.25"/>
    <row r="38255" customFormat="1" ht="11.25"/>
    <row r="38256" customFormat="1" ht="11.25"/>
    <row r="38257" customFormat="1" ht="11.25"/>
    <row r="38258" customFormat="1" ht="11.25"/>
    <row r="38259" customFormat="1" ht="11.25"/>
    <row r="38260" customFormat="1" ht="11.25"/>
    <row r="38261" customFormat="1" ht="11.25"/>
    <row r="38262" customFormat="1" ht="11.25"/>
    <row r="38263" customFormat="1" ht="11.25"/>
    <row r="38264" customFormat="1" ht="11.25"/>
    <row r="38265" customFormat="1" ht="11.25"/>
    <row r="38266" customFormat="1" ht="11.25"/>
    <row r="38267" customFormat="1" ht="11.25"/>
    <row r="38268" customFormat="1" ht="11.25"/>
    <row r="38269" customFormat="1" ht="11.25"/>
    <row r="38270" customFormat="1" ht="11.25"/>
    <row r="38271" customFormat="1" ht="11.25"/>
    <row r="38272" customFormat="1" ht="11.25"/>
    <row r="38273" customFormat="1" ht="11.25"/>
    <row r="38274" customFormat="1" ht="11.25"/>
    <row r="38275" customFormat="1" ht="11.25"/>
    <row r="38276" customFormat="1" ht="11.25"/>
    <row r="38277" customFormat="1" ht="11.25"/>
    <row r="38278" customFormat="1" ht="11.25"/>
    <row r="38279" customFormat="1" ht="11.25"/>
    <row r="38280" customFormat="1" ht="11.25"/>
    <row r="38281" customFormat="1" ht="11.25"/>
    <row r="38282" customFormat="1" ht="11.25"/>
    <row r="38283" customFormat="1" ht="11.25"/>
    <row r="38284" customFormat="1" ht="11.25"/>
    <row r="38285" customFormat="1" ht="11.25"/>
    <row r="38286" customFormat="1" ht="11.25"/>
    <row r="38287" customFormat="1" ht="11.25"/>
    <row r="38288" customFormat="1" ht="11.25"/>
    <row r="38289" customFormat="1" ht="11.25"/>
    <row r="38290" customFormat="1" ht="11.25"/>
    <row r="38291" customFormat="1" ht="11.25"/>
    <row r="38292" customFormat="1" ht="11.25"/>
    <row r="38293" customFormat="1" ht="11.25"/>
    <row r="38294" customFormat="1" ht="11.25"/>
    <row r="38295" customFormat="1" ht="11.25"/>
    <row r="38296" customFormat="1" ht="11.25"/>
    <row r="38297" customFormat="1" ht="11.25"/>
    <row r="38298" customFormat="1" ht="11.25"/>
    <row r="38299" customFormat="1" ht="11.25"/>
    <row r="38300" customFormat="1" ht="11.25"/>
    <row r="38301" customFormat="1" ht="11.25"/>
    <row r="38302" customFormat="1" ht="11.25"/>
    <row r="38303" customFormat="1" ht="11.25"/>
    <row r="38304" customFormat="1" ht="11.25"/>
    <row r="38305" customFormat="1" ht="11.25"/>
    <row r="38306" customFormat="1" ht="11.25"/>
    <row r="38307" customFormat="1" ht="11.25"/>
    <row r="38308" customFormat="1" ht="11.25"/>
    <row r="38309" customFormat="1" ht="11.25"/>
    <row r="38310" customFormat="1" ht="11.25"/>
    <row r="38311" customFormat="1" ht="11.25"/>
    <row r="38312" customFormat="1" ht="11.25"/>
    <row r="38313" customFormat="1" ht="11.25"/>
    <row r="38314" customFormat="1" ht="11.25"/>
    <row r="38315" customFormat="1" ht="11.25"/>
    <row r="38316" customFormat="1" ht="11.25"/>
    <row r="38317" customFormat="1" ht="11.25"/>
    <row r="38318" customFormat="1" ht="11.25"/>
    <row r="38319" customFormat="1" ht="11.25"/>
    <row r="38320" customFormat="1" ht="11.25"/>
    <row r="38321" customFormat="1" ht="11.25"/>
    <row r="38322" customFormat="1" ht="11.25"/>
    <row r="38323" customFormat="1" ht="11.25"/>
    <row r="38324" customFormat="1" ht="11.25"/>
    <row r="38325" customFormat="1" ht="11.25"/>
    <row r="38326" customFormat="1" ht="11.25"/>
    <row r="38327" customFormat="1" ht="11.25"/>
    <row r="38328" customFormat="1" ht="11.25"/>
    <row r="38329" customFormat="1" ht="11.25"/>
    <row r="38330" customFormat="1" ht="11.25"/>
    <row r="38331" customFormat="1" ht="11.25"/>
    <row r="38332" customFormat="1" ht="11.25"/>
    <row r="38333" customFormat="1" ht="11.25"/>
    <row r="38334" customFormat="1" ht="11.25"/>
    <row r="38335" customFormat="1" ht="11.25"/>
    <row r="38336" customFormat="1" ht="11.25"/>
    <row r="38337" customFormat="1" ht="11.25"/>
    <row r="38338" customFormat="1" ht="11.25"/>
    <row r="38339" customFormat="1" ht="11.25"/>
    <row r="38340" customFormat="1" ht="11.25"/>
    <row r="38341" customFormat="1" ht="11.25"/>
    <row r="38342" customFormat="1" ht="11.25"/>
    <row r="38343" customFormat="1" ht="11.25"/>
    <row r="38344" customFormat="1" ht="11.25"/>
    <row r="38345" customFormat="1" ht="11.25"/>
    <row r="38346" customFormat="1" ht="11.25"/>
    <row r="38347" customFormat="1" ht="11.25"/>
    <row r="38348" customFormat="1" ht="11.25"/>
    <row r="38349" customFormat="1" ht="11.25"/>
    <row r="38350" customFormat="1" ht="11.25"/>
    <row r="38351" customFormat="1" ht="11.25"/>
    <row r="38352" customFormat="1" ht="11.25"/>
    <row r="38353" customFormat="1" ht="11.25"/>
    <row r="38354" customFormat="1" ht="11.25"/>
    <row r="38355" customFormat="1" ht="11.25"/>
    <row r="38356" customFormat="1" ht="11.25"/>
    <row r="38357" customFormat="1" ht="11.25"/>
    <row r="38358" customFormat="1" ht="11.25"/>
    <row r="38359" customFormat="1" ht="11.25"/>
    <row r="38360" customFormat="1" ht="11.25"/>
    <row r="38361" customFormat="1" ht="11.25"/>
    <row r="38362" customFormat="1" ht="11.25"/>
    <row r="38363" customFormat="1" ht="11.25"/>
    <row r="38364" customFormat="1" ht="11.25"/>
    <row r="38365" customFormat="1" ht="11.25"/>
    <row r="38366" customFormat="1" ht="11.25"/>
    <row r="38367" customFormat="1" ht="11.25"/>
    <row r="38368" customFormat="1" ht="11.25"/>
    <row r="38369" customFormat="1" ht="11.25"/>
    <row r="38370" customFormat="1" ht="11.25"/>
    <row r="38371" customFormat="1" ht="11.25"/>
    <row r="38372" customFormat="1" ht="11.25"/>
    <row r="38373" customFormat="1" ht="11.25"/>
    <row r="38374" customFormat="1" ht="11.25"/>
    <row r="38375" customFormat="1" ht="11.25"/>
    <row r="38376" customFormat="1" ht="11.25"/>
    <row r="38377" customFormat="1" ht="11.25"/>
    <row r="38378" customFormat="1" ht="11.25"/>
    <row r="38379" customFormat="1" ht="11.25"/>
    <row r="38380" customFormat="1" ht="11.25"/>
    <row r="38381" customFormat="1" ht="11.25"/>
    <row r="38382" customFormat="1" ht="11.25"/>
    <row r="38383" customFormat="1" ht="11.25"/>
    <row r="38384" customFormat="1" ht="11.25"/>
    <row r="38385" customFormat="1" ht="11.25"/>
    <row r="38386" customFormat="1" ht="11.25"/>
    <row r="38387" customFormat="1" ht="11.25"/>
    <row r="38388" customFormat="1" ht="11.25"/>
    <row r="38389" customFormat="1" ht="11.25"/>
    <row r="38390" customFormat="1" ht="11.25"/>
    <row r="38391" customFormat="1" ht="11.25"/>
    <row r="38392" customFormat="1" ht="11.25"/>
    <row r="38393" customFormat="1" ht="11.25"/>
    <row r="38394" customFormat="1" ht="11.25"/>
    <row r="38395" customFormat="1" ht="11.25"/>
    <row r="38396" customFormat="1" ht="11.25"/>
    <row r="38397" customFormat="1" ht="11.25"/>
    <row r="38398" customFormat="1" ht="11.25"/>
    <row r="38399" customFormat="1" ht="11.25"/>
    <row r="38400" customFormat="1" ht="11.25"/>
    <row r="38401" customFormat="1" ht="11.25"/>
    <row r="38402" customFormat="1" ht="11.25"/>
    <row r="38403" customFormat="1" ht="11.25"/>
    <row r="38404" customFormat="1" ht="11.25"/>
    <row r="38405" customFormat="1" ht="11.25"/>
    <row r="38406" customFormat="1" ht="11.25"/>
    <row r="38407" customFormat="1" ht="11.25"/>
    <row r="38408" customFormat="1" ht="11.25"/>
    <row r="38409" customFormat="1" ht="11.25"/>
    <row r="38410" customFormat="1" ht="11.25"/>
    <row r="38411" customFormat="1" ht="11.25"/>
    <row r="38412" customFormat="1" ht="11.25"/>
    <row r="38413" customFormat="1" ht="11.25"/>
    <row r="38414" customFormat="1" ht="11.25"/>
    <row r="38415" customFormat="1" ht="11.25"/>
    <row r="38416" customFormat="1" ht="11.25"/>
    <row r="38417" customFormat="1" ht="11.25"/>
    <row r="38418" customFormat="1" ht="11.25"/>
    <row r="38419" customFormat="1" ht="11.25"/>
    <row r="38420" customFormat="1" ht="11.25"/>
    <row r="38421" customFormat="1" ht="11.25"/>
    <row r="38422" customFormat="1" ht="11.25"/>
    <row r="38423" customFormat="1" ht="11.25"/>
    <row r="38424" customFormat="1" ht="11.25"/>
    <row r="38425" customFormat="1" ht="11.25"/>
    <row r="38426" customFormat="1" ht="11.25"/>
    <row r="38427" customFormat="1" ht="11.25"/>
    <row r="38428" customFormat="1" ht="11.25"/>
    <row r="38429" customFormat="1" ht="11.25"/>
    <row r="38430" customFormat="1" ht="11.25"/>
    <row r="38431" customFormat="1" ht="11.25"/>
    <row r="38432" customFormat="1" ht="11.25"/>
    <row r="38433" customFormat="1" ht="11.25"/>
    <row r="38434" customFormat="1" ht="11.25"/>
    <row r="38435" customFormat="1" ht="11.25"/>
    <row r="38436" customFormat="1" ht="11.25"/>
    <row r="38437" customFormat="1" ht="11.25"/>
    <row r="38438" customFormat="1" ht="11.25"/>
    <row r="38439" customFormat="1" ht="11.25"/>
    <row r="38440" customFormat="1" ht="11.25"/>
    <row r="38441" customFormat="1" ht="11.25"/>
    <row r="38442" customFormat="1" ht="11.25"/>
    <row r="38443" customFormat="1" ht="11.25"/>
    <row r="38444" customFormat="1" ht="11.25"/>
    <row r="38445" customFormat="1" ht="11.25"/>
    <row r="38446" customFormat="1" ht="11.25"/>
    <row r="38447" customFormat="1" ht="11.25"/>
    <row r="38448" customFormat="1" ht="11.25"/>
    <row r="38449" customFormat="1" ht="11.25"/>
    <row r="38450" customFormat="1" ht="11.25"/>
    <row r="38451" customFormat="1" ht="11.25"/>
    <row r="38452" customFormat="1" ht="11.25"/>
    <row r="38453" customFormat="1" ht="11.25"/>
    <row r="38454" customFormat="1" ht="11.25"/>
    <row r="38455" customFormat="1" ht="11.25"/>
    <row r="38456" customFormat="1" ht="11.25"/>
    <row r="38457" customFormat="1" ht="11.25"/>
    <row r="38458" customFormat="1" ht="11.25"/>
    <row r="38459" customFormat="1" ht="11.25"/>
    <row r="38460" customFormat="1" ht="11.25"/>
    <row r="38461" customFormat="1" ht="11.25"/>
    <row r="38462" customFormat="1" ht="11.25"/>
    <row r="38463" customFormat="1" ht="11.25"/>
    <row r="38464" customFormat="1" ht="11.25"/>
    <row r="38465" customFormat="1" ht="11.25"/>
    <row r="38466" customFormat="1" ht="11.25"/>
    <row r="38467" customFormat="1" ht="11.25"/>
    <row r="38468" customFormat="1" ht="11.25"/>
    <row r="38469" customFormat="1" ht="11.25"/>
    <row r="38470" customFormat="1" ht="11.25"/>
    <row r="38471" customFormat="1" ht="11.25"/>
    <row r="38472" customFormat="1" ht="11.25"/>
    <row r="38473" customFormat="1" ht="11.25"/>
    <row r="38474" customFormat="1" ht="11.25"/>
    <row r="38475" customFormat="1" ht="11.25"/>
    <row r="38476" customFormat="1" ht="11.25"/>
    <row r="38477" customFormat="1" ht="11.25"/>
    <row r="38478" customFormat="1" ht="11.25"/>
    <row r="38479" customFormat="1" ht="11.25"/>
    <row r="38480" customFormat="1" ht="11.25"/>
    <row r="38481" customFormat="1" ht="11.25"/>
    <row r="38482" customFormat="1" ht="11.25"/>
    <row r="38483" customFormat="1" ht="11.25"/>
    <row r="38484" customFormat="1" ht="11.25"/>
    <row r="38485" customFormat="1" ht="11.25"/>
    <row r="38486" customFormat="1" ht="11.25"/>
    <row r="38487" customFormat="1" ht="11.25"/>
    <row r="38488" customFormat="1" ht="11.25"/>
    <row r="38489" customFormat="1" ht="11.25"/>
    <row r="38490" customFormat="1" ht="11.25"/>
    <row r="38491" customFormat="1" ht="11.25"/>
    <row r="38492" customFormat="1" ht="11.25"/>
    <row r="38493" customFormat="1" ht="11.25"/>
    <row r="38494" customFormat="1" ht="11.25"/>
    <row r="38495" customFormat="1" ht="11.25"/>
    <row r="38496" customFormat="1" ht="11.25"/>
    <row r="38497" customFormat="1" ht="11.25"/>
    <row r="38498" customFormat="1" ht="11.25"/>
    <row r="38499" customFormat="1" ht="11.25"/>
    <row r="38500" customFormat="1" ht="11.25"/>
    <row r="38501" customFormat="1" ht="11.25"/>
    <row r="38502" customFormat="1" ht="11.25"/>
    <row r="38503" customFormat="1" ht="11.25"/>
    <row r="38504" customFormat="1" ht="11.25"/>
    <row r="38505" customFormat="1" ht="11.25"/>
    <row r="38506" customFormat="1" ht="11.25"/>
    <row r="38507" customFormat="1" ht="11.25"/>
    <row r="38508" customFormat="1" ht="11.25"/>
    <row r="38509" customFormat="1" ht="11.25"/>
    <row r="38510" customFormat="1" ht="11.25"/>
    <row r="38511" customFormat="1" ht="11.25"/>
    <row r="38512" customFormat="1" ht="11.25"/>
    <row r="38513" customFormat="1" ht="11.25"/>
    <row r="38514" customFormat="1" ht="11.25"/>
    <row r="38515" customFormat="1" ht="11.25"/>
    <row r="38516" customFormat="1" ht="11.25"/>
    <row r="38517" customFormat="1" ht="11.25"/>
    <row r="38518" customFormat="1" ht="11.25"/>
    <row r="38519" customFormat="1" ht="11.25"/>
    <row r="38520" customFormat="1" ht="11.25"/>
    <row r="38521" customFormat="1" ht="11.25"/>
    <row r="38522" customFormat="1" ht="11.25"/>
    <row r="38523" customFormat="1" ht="11.25"/>
    <row r="38524" customFormat="1" ht="11.25"/>
    <row r="38525" customFormat="1" ht="11.25"/>
    <row r="38526" customFormat="1" ht="11.25"/>
    <row r="38527" customFormat="1" ht="11.25"/>
    <row r="38528" customFormat="1" ht="11.25"/>
    <row r="38529" customFormat="1" ht="11.25"/>
    <row r="38530" customFormat="1" ht="11.25"/>
    <row r="38531" customFormat="1" ht="11.25"/>
    <row r="38532" customFormat="1" ht="11.25"/>
    <row r="38533" customFormat="1" ht="11.25"/>
    <row r="38534" customFormat="1" ht="11.25"/>
    <row r="38535" customFormat="1" ht="11.25"/>
    <row r="38536" customFormat="1" ht="11.25"/>
    <row r="38537" customFormat="1" ht="11.25"/>
    <row r="38538" customFormat="1" ht="11.25"/>
    <row r="38539" customFormat="1" ht="11.25"/>
    <row r="38540" customFormat="1" ht="11.25"/>
    <row r="38541" customFormat="1" ht="11.25"/>
    <row r="38542" customFormat="1" ht="11.25"/>
    <row r="38543" customFormat="1" ht="11.25"/>
    <row r="38544" customFormat="1" ht="11.25"/>
    <row r="38545" customFormat="1" ht="11.25"/>
    <row r="38546" customFormat="1" ht="11.25"/>
    <row r="38547" customFormat="1" ht="11.25"/>
    <row r="38548" customFormat="1" ht="11.25"/>
    <row r="38549" customFormat="1" ht="11.25"/>
    <row r="38550" customFormat="1" ht="11.25"/>
    <row r="38551" customFormat="1" ht="11.25"/>
    <row r="38552" customFormat="1" ht="11.25"/>
    <row r="38553" customFormat="1" ht="11.25"/>
    <row r="38554" customFormat="1" ht="11.25"/>
    <row r="38555" customFormat="1" ht="11.25"/>
    <row r="38556" customFormat="1" ht="11.25"/>
    <row r="38557" customFormat="1" ht="11.25"/>
    <row r="38558" customFormat="1" ht="11.25"/>
    <row r="38559" customFormat="1" ht="11.25"/>
    <row r="38560" customFormat="1" ht="11.25"/>
    <row r="38561" customFormat="1" ht="11.25"/>
    <row r="38562" customFormat="1" ht="11.25"/>
    <row r="38563" customFormat="1" ht="11.25"/>
    <row r="38564" customFormat="1" ht="11.25"/>
    <row r="38565" customFormat="1" ht="11.25"/>
    <row r="38566" customFormat="1" ht="11.25"/>
    <row r="38567" customFormat="1" ht="11.25"/>
    <row r="38568" customFormat="1" ht="11.25"/>
    <row r="38569" customFormat="1" ht="11.25"/>
    <row r="38570" customFormat="1" ht="11.25"/>
    <row r="38571" customFormat="1" ht="11.25"/>
    <row r="38572" customFormat="1" ht="11.25"/>
    <row r="38573" customFormat="1" ht="11.25"/>
    <row r="38574" customFormat="1" ht="11.25"/>
    <row r="38575" customFormat="1" ht="11.25"/>
    <row r="38576" customFormat="1" ht="11.25"/>
    <row r="38577" customFormat="1" ht="11.25"/>
    <row r="38578" customFormat="1" ht="11.25"/>
    <row r="38579" customFormat="1" ht="11.25"/>
    <row r="38580" customFormat="1" ht="11.25"/>
    <row r="38581" customFormat="1" ht="11.25"/>
    <row r="38582" customFormat="1" ht="11.25"/>
    <row r="38583" customFormat="1" ht="11.25"/>
    <row r="38584" customFormat="1" ht="11.25"/>
    <row r="38585" customFormat="1" ht="11.25"/>
    <row r="38586" customFormat="1" ht="11.25"/>
    <row r="38587" customFormat="1" ht="11.25"/>
    <row r="38588" customFormat="1" ht="11.25"/>
    <row r="38589" customFormat="1" ht="11.25"/>
    <row r="38590" customFormat="1" ht="11.25"/>
    <row r="38591" customFormat="1" ht="11.25"/>
    <row r="38592" customFormat="1" ht="11.25"/>
    <row r="38593" customFormat="1" ht="11.25"/>
    <row r="38594" customFormat="1" ht="11.25"/>
    <row r="38595" customFormat="1" ht="11.25"/>
    <row r="38596" customFormat="1" ht="11.25"/>
    <row r="38597" customFormat="1" ht="11.25"/>
    <row r="38598" customFormat="1" ht="11.25"/>
    <row r="38599" customFormat="1" ht="11.25"/>
    <row r="38600" customFormat="1" ht="11.25"/>
    <row r="38601" customFormat="1" ht="11.25"/>
    <row r="38602" customFormat="1" ht="11.25"/>
    <row r="38603" customFormat="1" ht="11.25"/>
    <row r="38604" customFormat="1" ht="11.25"/>
    <row r="38605" customFormat="1" ht="11.25"/>
    <row r="38606" customFormat="1" ht="11.25"/>
    <row r="38607" customFormat="1" ht="11.25"/>
    <row r="38608" customFormat="1" ht="11.25"/>
    <row r="38609" customFormat="1" ht="11.25"/>
    <row r="38610" customFormat="1" ht="11.25"/>
    <row r="38611" customFormat="1" ht="11.25"/>
    <row r="38612" customFormat="1" ht="11.25"/>
    <row r="38613" customFormat="1" ht="11.25"/>
    <row r="38614" customFormat="1" ht="11.25"/>
    <row r="38615" customFormat="1" ht="11.25"/>
    <row r="38616" customFormat="1" ht="11.25"/>
    <row r="38617" customFormat="1" ht="11.25"/>
    <row r="38618" customFormat="1" ht="11.25"/>
    <row r="38619" customFormat="1" ht="11.25"/>
    <row r="38620" customFormat="1" ht="11.25"/>
    <row r="38621" customFormat="1" ht="11.25"/>
    <row r="38622" customFormat="1" ht="11.25"/>
    <row r="38623" customFormat="1" ht="11.25"/>
    <row r="38624" customFormat="1" ht="11.25"/>
    <row r="38625" customFormat="1" ht="11.25"/>
    <row r="38626" customFormat="1" ht="11.25"/>
    <row r="38627" customFormat="1" ht="11.25"/>
    <row r="38628" customFormat="1" ht="11.25"/>
    <row r="38629" customFormat="1" ht="11.25"/>
    <row r="38630" customFormat="1" ht="11.25"/>
    <row r="38631" customFormat="1" ht="11.25"/>
    <row r="38632" customFormat="1" ht="11.25"/>
    <row r="38633" customFormat="1" ht="11.25"/>
    <row r="38634" customFormat="1" ht="11.25"/>
    <row r="38635" customFormat="1" ht="11.25"/>
    <row r="38636" customFormat="1" ht="11.25"/>
    <row r="38637" customFormat="1" ht="11.25"/>
    <row r="38638" customFormat="1" ht="11.25"/>
    <row r="38639" customFormat="1" ht="11.25"/>
    <row r="38640" customFormat="1" ht="11.25"/>
    <row r="38641" customFormat="1" ht="11.25"/>
    <row r="38642" customFormat="1" ht="11.25"/>
    <row r="38643" customFormat="1" ht="11.25"/>
    <row r="38644" customFormat="1" ht="11.25"/>
    <row r="38645" customFormat="1" ht="11.25"/>
    <row r="38646" customFormat="1" ht="11.25"/>
    <row r="38647" customFormat="1" ht="11.25"/>
    <row r="38648" customFormat="1" ht="11.25"/>
    <row r="38649" customFormat="1" ht="11.25"/>
    <row r="38650" customFormat="1" ht="11.25"/>
    <row r="38651" customFormat="1" ht="11.25"/>
    <row r="38652" customFormat="1" ht="11.25"/>
    <row r="38653" customFormat="1" ht="11.25"/>
    <row r="38654" customFormat="1" ht="11.25"/>
    <row r="38655" customFormat="1" ht="11.25"/>
    <row r="38656" customFormat="1" ht="11.25"/>
    <row r="38657" customFormat="1" ht="11.25"/>
    <row r="38658" customFormat="1" ht="11.25"/>
    <row r="38659" customFormat="1" ht="11.25"/>
    <row r="38660" customFormat="1" ht="11.25"/>
    <row r="38661" customFormat="1" ht="11.25"/>
    <row r="38662" customFormat="1" ht="11.25"/>
    <row r="38663" customFormat="1" ht="11.25"/>
    <row r="38664" customFormat="1" ht="11.25"/>
    <row r="38665" customFormat="1" ht="11.25"/>
    <row r="38666" customFormat="1" ht="11.25"/>
    <row r="38667" customFormat="1" ht="11.25"/>
    <row r="38668" customFormat="1" ht="11.25"/>
    <row r="38669" customFormat="1" ht="11.25"/>
    <row r="38670" customFormat="1" ht="11.25"/>
    <row r="38671" customFormat="1" ht="11.25"/>
    <row r="38672" customFormat="1" ht="11.25"/>
    <row r="38673" customFormat="1" ht="11.25"/>
    <row r="38674" customFormat="1" ht="11.25"/>
    <row r="38675" customFormat="1" ht="11.25"/>
    <row r="38676" customFormat="1" ht="11.25"/>
    <row r="38677" customFormat="1" ht="11.25"/>
    <row r="38678" customFormat="1" ht="11.25"/>
    <row r="38679" customFormat="1" ht="11.25"/>
    <row r="38680" customFormat="1" ht="11.25"/>
    <row r="38681" customFormat="1" ht="11.25"/>
    <row r="38682" customFormat="1" ht="11.25"/>
    <row r="38683" customFormat="1" ht="11.25"/>
    <row r="38684" customFormat="1" ht="11.25"/>
    <row r="38685" customFormat="1" ht="11.25"/>
    <row r="38686" customFormat="1" ht="11.25"/>
    <row r="38687" customFormat="1" ht="11.25"/>
    <row r="38688" customFormat="1" ht="11.25"/>
    <row r="38689" customFormat="1" ht="11.25"/>
    <row r="38690" customFormat="1" ht="11.25"/>
    <row r="38691" customFormat="1" ht="11.25"/>
    <row r="38692" customFormat="1" ht="11.25"/>
    <row r="38693" customFormat="1" ht="11.25"/>
    <row r="38694" customFormat="1" ht="11.25"/>
    <row r="38695" customFormat="1" ht="11.25"/>
    <row r="38696" customFormat="1" ht="11.25"/>
    <row r="38697" customFormat="1" ht="11.25"/>
    <row r="38698" customFormat="1" ht="11.25"/>
    <row r="38699" customFormat="1" ht="11.25"/>
    <row r="38700" customFormat="1" ht="11.25"/>
    <row r="38701" customFormat="1" ht="11.25"/>
    <row r="38702" customFormat="1" ht="11.25"/>
    <row r="38703" customFormat="1" ht="11.25"/>
    <row r="38704" customFormat="1" ht="11.25"/>
    <row r="38705" customFormat="1" ht="11.25"/>
    <row r="38706" customFormat="1" ht="11.25"/>
    <row r="38707" customFormat="1" ht="11.25"/>
    <row r="38708" customFormat="1" ht="11.25"/>
    <row r="38709" customFormat="1" ht="11.25"/>
    <row r="38710" customFormat="1" ht="11.25"/>
    <row r="38711" customFormat="1" ht="11.25"/>
    <row r="38712" customFormat="1" ht="11.25"/>
    <row r="38713" customFormat="1" ht="11.25"/>
    <row r="38714" customFormat="1" ht="11.25"/>
    <row r="38715" customFormat="1" ht="11.25"/>
    <row r="38716" customFormat="1" ht="11.25"/>
    <row r="38717" customFormat="1" ht="11.25"/>
    <row r="38718" customFormat="1" ht="11.25"/>
    <row r="38719" customFormat="1" ht="11.25"/>
    <row r="38720" customFormat="1" ht="11.25"/>
    <row r="38721" customFormat="1" ht="11.25"/>
    <row r="38722" customFormat="1" ht="11.25"/>
    <row r="38723" customFormat="1" ht="11.25"/>
    <row r="38724" customFormat="1" ht="11.25"/>
    <row r="38725" customFormat="1" ht="11.25"/>
    <row r="38726" customFormat="1" ht="11.25"/>
    <row r="38727" customFormat="1" ht="11.25"/>
    <row r="38728" customFormat="1" ht="11.25"/>
    <row r="38729" customFormat="1" ht="11.25"/>
    <row r="38730" customFormat="1" ht="11.25"/>
    <row r="38731" customFormat="1" ht="11.25"/>
    <row r="38732" customFormat="1" ht="11.25"/>
    <row r="38733" customFormat="1" ht="11.25"/>
    <row r="38734" customFormat="1" ht="11.25"/>
    <row r="38735" customFormat="1" ht="11.25"/>
    <row r="38736" customFormat="1" ht="11.25"/>
    <row r="38737" customFormat="1" ht="11.25"/>
    <row r="38738" customFormat="1" ht="11.25"/>
    <row r="38739" customFormat="1" ht="11.25"/>
    <row r="38740" customFormat="1" ht="11.25"/>
    <row r="38741" customFormat="1" ht="11.25"/>
    <row r="38742" customFormat="1" ht="11.25"/>
    <row r="38743" customFormat="1" ht="11.25"/>
    <row r="38744" customFormat="1" ht="11.25"/>
    <row r="38745" customFormat="1" ht="11.25"/>
    <row r="38746" customFormat="1" ht="11.25"/>
    <row r="38747" customFormat="1" ht="11.25"/>
    <row r="38748" customFormat="1" ht="11.25"/>
    <row r="38749" customFormat="1" ht="11.25"/>
    <row r="38750" customFormat="1" ht="11.25"/>
    <row r="38751" customFormat="1" ht="11.25"/>
    <row r="38752" customFormat="1" ht="11.25"/>
    <row r="38753" customFormat="1" ht="11.25"/>
    <row r="38754" customFormat="1" ht="11.25"/>
    <row r="38755" customFormat="1" ht="11.25"/>
    <row r="38756" customFormat="1" ht="11.25"/>
    <row r="38757" customFormat="1" ht="11.25"/>
    <row r="38758" customFormat="1" ht="11.25"/>
    <row r="38759" customFormat="1" ht="11.25"/>
    <row r="38760" customFormat="1" ht="11.25"/>
    <row r="38761" customFormat="1" ht="11.25"/>
    <row r="38762" customFormat="1" ht="11.25"/>
    <row r="38763" customFormat="1" ht="11.25"/>
    <row r="38764" customFormat="1" ht="11.25"/>
    <row r="38765" customFormat="1" ht="11.25"/>
    <row r="38766" customFormat="1" ht="11.25"/>
    <row r="38767" customFormat="1" ht="11.25"/>
    <row r="38768" customFormat="1" ht="11.25"/>
    <row r="38769" customFormat="1" ht="11.25"/>
    <row r="38770" customFormat="1" ht="11.25"/>
    <row r="38771" customFormat="1" ht="11.25"/>
    <row r="38772" customFormat="1" ht="11.25"/>
    <row r="38773" customFormat="1" ht="11.25"/>
    <row r="38774" customFormat="1" ht="11.25"/>
    <row r="38775" customFormat="1" ht="11.25"/>
    <row r="38776" customFormat="1" ht="11.25"/>
    <row r="38777" customFormat="1" ht="11.25"/>
    <row r="38778" customFormat="1" ht="11.25"/>
    <row r="38779" customFormat="1" ht="11.25"/>
    <row r="38780" customFormat="1" ht="11.25"/>
    <row r="38781" customFormat="1" ht="11.25"/>
    <row r="38782" customFormat="1" ht="11.25"/>
    <row r="38783" customFormat="1" ht="11.25"/>
    <row r="38784" customFormat="1" ht="11.25"/>
    <row r="38785" customFormat="1" ht="11.25"/>
    <row r="38786" customFormat="1" ht="11.25"/>
    <row r="38787" customFormat="1" ht="11.25"/>
    <row r="38788" customFormat="1" ht="11.25"/>
    <row r="38789" customFormat="1" ht="11.25"/>
    <row r="38790" customFormat="1" ht="11.25"/>
    <row r="38791" customFormat="1" ht="11.25"/>
    <row r="38792" customFormat="1" ht="11.25"/>
    <row r="38793" customFormat="1" ht="11.25"/>
    <row r="38794" customFormat="1" ht="11.25"/>
    <row r="38795" customFormat="1" ht="11.25"/>
    <row r="38796" customFormat="1" ht="11.25"/>
    <row r="38797" customFormat="1" ht="11.25"/>
    <row r="38798" customFormat="1" ht="11.25"/>
    <row r="38799" customFormat="1" ht="11.25"/>
    <row r="38800" customFormat="1" ht="11.25"/>
    <row r="38801" customFormat="1" ht="11.25"/>
    <row r="38802" customFormat="1" ht="11.25"/>
    <row r="38803" customFormat="1" ht="11.25"/>
    <row r="38804" customFormat="1" ht="11.25"/>
    <row r="38805" customFormat="1" ht="11.25"/>
    <row r="38806" customFormat="1" ht="11.25"/>
    <row r="38807" customFormat="1" ht="11.25"/>
    <row r="38808" customFormat="1" ht="11.25"/>
    <row r="38809" customFormat="1" ht="11.25"/>
    <row r="38810" customFormat="1" ht="11.25"/>
    <row r="38811" customFormat="1" ht="11.25"/>
    <row r="38812" customFormat="1" ht="11.25"/>
    <row r="38813" customFormat="1" ht="11.25"/>
    <row r="38814" customFormat="1" ht="11.25"/>
    <row r="38815" customFormat="1" ht="11.25"/>
    <row r="38816" customFormat="1" ht="11.25"/>
    <row r="38817" customFormat="1" ht="11.25"/>
    <row r="38818" customFormat="1" ht="11.25"/>
    <row r="38819" customFormat="1" ht="11.25"/>
    <row r="38820" customFormat="1" ht="11.25"/>
    <row r="38821" customFormat="1" ht="11.25"/>
    <row r="38822" customFormat="1" ht="11.25"/>
    <row r="38823" customFormat="1" ht="11.25"/>
    <row r="38824" customFormat="1" ht="11.25"/>
    <row r="38825" customFormat="1" ht="11.25"/>
    <row r="38826" customFormat="1" ht="11.25"/>
    <row r="38827" customFormat="1" ht="11.25"/>
    <row r="38828" customFormat="1" ht="11.25"/>
    <row r="38829" customFormat="1" ht="11.25"/>
    <row r="38830" customFormat="1" ht="11.25"/>
    <row r="38831" customFormat="1" ht="11.25"/>
    <row r="38832" customFormat="1" ht="11.25"/>
    <row r="38833" customFormat="1" ht="11.25"/>
    <row r="38834" customFormat="1" ht="11.25"/>
    <row r="38835" customFormat="1" ht="11.25"/>
    <row r="38836" customFormat="1" ht="11.25"/>
    <row r="38837" customFormat="1" ht="11.25"/>
    <row r="38838" customFormat="1" ht="11.25"/>
    <row r="38839" customFormat="1" ht="11.25"/>
    <row r="38840" customFormat="1" ht="11.25"/>
    <row r="38841" customFormat="1" ht="11.25"/>
    <row r="38842" customFormat="1" ht="11.25"/>
    <row r="38843" customFormat="1" ht="11.25"/>
    <row r="38844" customFormat="1" ht="11.25"/>
    <row r="38845" customFormat="1" ht="11.25"/>
    <row r="38846" customFormat="1" ht="11.25"/>
    <row r="38847" customFormat="1" ht="11.25"/>
    <row r="38848" customFormat="1" ht="11.25"/>
    <row r="38849" customFormat="1" ht="11.25"/>
    <row r="38850" customFormat="1" ht="11.25"/>
    <row r="38851" customFormat="1" ht="11.25"/>
    <row r="38852" customFormat="1" ht="11.25"/>
    <row r="38853" customFormat="1" ht="11.25"/>
    <row r="38854" customFormat="1" ht="11.25"/>
    <row r="38855" customFormat="1" ht="11.25"/>
    <row r="38856" customFormat="1" ht="11.25"/>
    <row r="38857" customFormat="1" ht="11.25"/>
    <row r="38858" customFormat="1" ht="11.25"/>
    <row r="38859" customFormat="1" ht="11.25"/>
    <row r="38860" customFormat="1" ht="11.25"/>
    <row r="38861" customFormat="1" ht="11.25"/>
    <row r="38862" customFormat="1" ht="11.25"/>
    <row r="38863" customFormat="1" ht="11.25"/>
    <row r="38864" customFormat="1" ht="11.25"/>
    <row r="38865" customFormat="1" ht="11.25"/>
    <row r="38866" customFormat="1" ht="11.25"/>
    <row r="38867" customFormat="1" ht="11.25"/>
    <row r="38868" customFormat="1" ht="11.25"/>
    <row r="38869" customFormat="1" ht="11.25"/>
    <row r="38870" customFormat="1" ht="11.25"/>
    <row r="38871" customFormat="1" ht="11.25"/>
    <row r="38872" customFormat="1" ht="11.25"/>
    <row r="38873" customFormat="1" ht="11.25"/>
    <row r="38874" customFormat="1" ht="11.25"/>
    <row r="38875" customFormat="1" ht="11.25"/>
    <row r="38876" customFormat="1" ht="11.25"/>
    <row r="38877" customFormat="1" ht="11.25"/>
    <row r="38878" customFormat="1" ht="11.25"/>
    <row r="38879" customFormat="1" ht="11.25"/>
    <row r="38880" customFormat="1" ht="11.25"/>
    <row r="38881" customFormat="1" ht="11.25"/>
    <row r="38882" customFormat="1" ht="11.25"/>
    <row r="38883" customFormat="1" ht="11.25"/>
    <row r="38884" customFormat="1" ht="11.25"/>
    <row r="38885" customFormat="1" ht="11.25"/>
    <row r="38886" customFormat="1" ht="11.25"/>
    <row r="38887" customFormat="1" ht="11.25"/>
    <row r="38888" customFormat="1" ht="11.25"/>
    <row r="38889" customFormat="1" ht="11.25"/>
    <row r="38890" customFormat="1" ht="11.25"/>
    <row r="38891" customFormat="1" ht="11.25"/>
    <row r="38892" customFormat="1" ht="11.25"/>
    <row r="38893" customFormat="1" ht="11.25"/>
    <row r="38894" customFormat="1" ht="11.25"/>
    <row r="38895" customFormat="1" ht="11.25"/>
    <row r="38896" customFormat="1" ht="11.25"/>
    <row r="38897" customFormat="1" ht="11.25"/>
    <row r="38898" customFormat="1" ht="11.25"/>
    <row r="38899" customFormat="1" ht="11.25"/>
    <row r="38900" customFormat="1" ht="11.25"/>
    <row r="38901" customFormat="1" ht="11.25"/>
    <row r="38902" customFormat="1" ht="11.25"/>
    <row r="38903" customFormat="1" ht="11.25"/>
    <row r="38904" customFormat="1" ht="11.25"/>
    <row r="38905" customFormat="1" ht="11.25"/>
    <row r="38906" customFormat="1" ht="11.25"/>
    <row r="38907" customFormat="1" ht="11.25"/>
    <row r="38908" customFormat="1" ht="11.25"/>
    <row r="38909" customFormat="1" ht="11.25"/>
    <row r="38910" customFormat="1" ht="11.25"/>
    <row r="38911" customFormat="1" ht="11.25"/>
    <row r="38912" customFormat="1" ht="11.25"/>
    <row r="38913" customFormat="1" ht="11.25"/>
    <row r="38914" customFormat="1" ht="11.25"/>
    <row r="38915" customFormat="1" ht="11.25"/>
    <row r="38916" customFormat="1" ht="11.25"/>
    <row r="38917" customFormat="1" ht="11.25"/>
    <row r="38918" customFormat="1" ht="11.25"/>
    <row r="38919" customFormat="1" ht="11.25"/>
    <row r="38920" customFormat="1" ht="11.25"/>
    <row r="38921" customFormat="1" ht="11.25"/>
    <row r="38922" customFormat="1" ht="11.25"/>
    <row r="38923" customFormat="1" ht="11.25"/>
    <row r="38924" customFormat="1" ht="11.25"/>
    <row r="38925" customFormat="1" ht="11.25"/>
    <row r="38926" customFormat="1" ht="11.25"/>
    <row r="38927" customFormat="1" ht="11.25"/>
    <row r="38928" customFormat="1" ht="11.25"/>
    <row r="38929" customFormat="1" ht="11.25"/>
    <row r="38930" customFormat="1" ht="11.25"/>
    <row r="38931" customFormat="1" ht="11.25"/>
    <row r="38932" customFormat="1" ht="11.25"/>
    <row r="38933" customFormat="1" ht="11.25"/>
    <row r="38934" customFormat="1" ht="11.25"/>
    <row r="38935" customFormat="1" ht="11.25"/>
    <row r="38936" customFormat="1" ht="11.25"/>
    <row r="38937" customFormat="1" ht="11.25"/>
    <row r="38938" customFormat="1" ht="11.25"/>
    <row r="38939" customFormat="1" ht="11.25"/>
    <row r="38940" customFormat="1" ht="11.25"/>
    <row r="38941" customFormat="1" ht="11.25"/>
    <row r="38942" customFormat="1" ht="11.25"/>
    <row r="38943" customFormat="1" ht="11.25"/>
    <row r="38944" customFormat="1" ht="11.25"/>
    <row r="38945" customFormat="1" ht="11.25"/>
    <row r="38946" customFormat="1" ht="11.25"/>
    <row r="38947" customFormat="1" ht="11.25"/>
    <row r="38948" customFormat="1" ht="11.25"/>
    <row r="38949" customFormat="1" ht="11.25"/>
    <row r="38950" customFormat="1" ht="11.25"/>
    <row r="38951" customFormat="1" ht="11.25"/>
    <row r="38952" customFormat="1" ht="11.25"/>
    <row r="38953" customFormat="1" ht="11.25"/>
    <row r="38954" customFormat="1" ht="11.25"/>
    <row r="38955" customFormat="1" ht="11.25"/>
    <row r="38956" customFormat="1" ht="11.25"/>
    <row r="38957" customFormat="1" ht="11.25"/>
    <row r="38958" customFormat="1" ht="11.25"/>
    <row r="38959" customFormat="1" ht="11.25"/>
    <row r="38960" customFormat="1" ht="11.25"/>
    <row r="38961" customFormat="1" ht="11.25"/>
    <row r="38962" customFormat="1" ht="11.25"/>
    <row r="38963" customFormat="1" ht="11.25"/>
    <row r="38964" customFormat="1" ht="11.25"/>
    <row r="38965" customFormat="1" ht="11.25"/>
    <row r="38966" customFormat="1" ht="11.25"/>
    <row r="38967" customFormat="1" ht="11.25"/>
    <row r="38968" customFormat="1" ht="11.25"/>
    <row r="38969" customFormat="1" ht="11.25"/>
    <row r="38970" customFormat="1" ht="11.25"/>
    <row r="38971" customFormat="1" ht="11.25"/>
    <row r="38972" customFormat="1" ht="11.25"/>
    <row r="38973" customFormat="1" ht="11.25"/>
    <row r="38974" customFormat="1" ht="11.25"/>
    <row r="38975" customFormat="1" ht="11.25"/>
    <row r="38976" customFormat="1" ht="11.25"/>
    <row r="38977" customFormat="1" ht="11.25"/>
    <row r="38978" customFormat="1" ht="11.25"/>
    <row r="38979" customFormat="1" ht="11.25"/>
    <row r="38980" customFormat="1" ht="11.25"/>
    <row r="38981" customFormat="1" ht="11.25"/>
    <row r="38982" customFormat="1" ht="11.25"/>
    <row r="38983" customFormat="1" ht="11.25"/>
    <row r="38984" customFormat="1" ht="11.25"/>
    <row r="38985" customFormat="1" ht="11.25"/>
    <row r="38986" customFormat="1" ht="11.25"/>
    <row r="38987" customFormat="1" ht="11.25"/>
    <row r="38988" customFormat="1" ht="11.25"/>
    <row r="38989" customFormat="1" ht="11.25"/>
    <row r="38990" customFormat="1" ht="11.25"/>
    <row r="38991" customFormat="1" ht="11.25"/>
    <row r="38992" customFormat="1" ht="11.25"/>
    <row r="38993" customFormat="1" ht="11.25"/>
    <row r="38994" customFormat="1" ht="11.25"/>
    <row r="38995" customFormat="1" ht="11.25"/>
    <row r="38996" customFormat="1" ht="11.25"/>
    <row r="38997" customFormat="1" ht="11.25"/>
    <row r="38998" customFormat="1" ht="11.25"/>
    <row r="38999" customFormat="1" ht="11.25"/>
    <row r="39000" customFormat="1" ht="11.25"/>
    <row r="39001" customFormat="1" ht="11.25"/>
    <row r="39002" customFormat="1" ht="11.25"/>
    <row r="39003" customFormat="1" ht="11.25"/>
    <row r="39004" customFormat="1" ht="11.25"/>
    <row r="39005" customFormat="1" ht="11.25"/>
    <row r="39006" customFormat="1" ht="11.25"/>
    <row r="39007" customFormat="1" ht="11.25"/>
    <row r="39008" customFormat="1" ht="11.25"/>
    <row r="39009" customFormat="1" ht="11.25"/>
    <row r="39010" customFormat="1" ht="11.25"/>
    <row r="39011" customFormat="1" ht="11.25"/>
    <row r="39012" customFormat="1" ht="11.25"/>
    <row r="39013" customFormat="1" ht="11.25"/>
    <row r="39014" customFormat="1" ht="11.25"/>
    <row r="39015" customFormat="1" ht="11.25"/>
    <row r="39016" customFormat="1" ht="11.25"/>
    <row r="39017" customFormat="1" ht="11.25"/>
    <row r="39018" customFormat="1" ht="11.25"/>
    <row r="39019" customFormat="1" ht="11.25"/>
    <row r="39020" customFormat="1" ht="11.25"/>
    <row r="39021" customFormat="1" ht="11.25"/>
    <row r="39022" customFormat="1" ht="11.25"/>
    <row r="39023" customFormat="1" ht="11.25"/>
    <row r="39024" customFormat="1" ht="11.25"/>
    <row r="39025" customFormat="1" ht="11.25"/>
    <row r="39026" customFormat="1" ht="11.25"/>
    <row r="39027" customFormat="1" ht="11.25"/>
    <row r="39028" customFormat="1" ht="11.25"/>
    <row r="39029" customFormat="1" ht="11.25"/>
    <row r="39030" customFormat="1" ht="11.25"/>
    <row r="39031" customFormat="1" ht="11.25"/>
    <row r="39032" customFormat="1" ht="11.25"/>
    <row r="39033" customFormat="1" ht="11.25"/>
    <row r="39034" customFormat="1" ht="11.25"/>
    <row r="39035" customFormat="1" ht="11.25"/>
    <row r="39036" customFormat="1" ht="11.25"/>
    <row r="39037" customFormat="1" ht="11.25"/>
    <row r="39038" customFormat="1" ht="11.25"/>
    <row r="39039" customFormat="1" ht="11.25"/>
    <row r="39040" customFormat="1" ht="11.25"/>
    <row r="39041" customFormat="1" ht="11.25"/>
    <row r="39042" customFormat="1" ht="11.25"/>
    <row r="39043" customFormat="1" ht="11.25"/>
    <row r="39044" customFormat="1" ht="11.25"/>
    <row r="39045" customFormat="1" ht="11.25"/>
    <row r="39046" customFormat="1" ht="11.25"/>
    <row r="39047" customFormat="1" ht="11.25"/>
    <row r="39048" customFormat="1" ht="11.25"/>
    <row r="39049" customFormat="1" ht="11.25"/>
    <row r="39050" customFormat="1" ht="11.25"/>
    <row r="39051" customFormat="1" ht="11.25"/>
    <row r="39052" customFormat="1" ht="11.25"/>
    <row r="39053" customFormat="1" ht="11.25"/>
    <row r="39054" customFormat="1" ht="11.25"/>
    <row r="39055" customFormat="1" ht="11.25"/>
    <row r="39056" customFormat="1" ht="11.25"/>
    <row r="39057" customFormat="1" ht="11.25"/>
    <row r="39058" customFormat="1" ht="11.25"/>
    <row r="39059" customFormat="1" ht="11.25"/>
    <row r="39060" customFormat="1" ht="11.25"/>
    <row r="39061" customFormat="1" ht="11.25"/>
    <row r="39062" customFormat="1" ht="11.25"/>
    <row r="39063" customFormat="1" ht="11.25"/>
    <row r="39064" customFormat="1" ht="11.25"/>
    <row r="39065" customFormat="1" ht="11.25"/>
    <row r="39066" customFormat="1" ht="11.25"/>
    <row r="39067" customFormat="1" ht="11.25"/>
    <row r="39068" customFormat="1" ht="11.25"/>
    <row r="39069" customFormat="1" ht="11.25"/>
    <row r="39070" customFormat="1" ht="11.25"/>
    <row r="39071" customFormat="1" ht="11.25"/>
    <row r="39072" customFormat="1" ht="11.25"/>
    <row r="39073" customFormat="1" ht="11.25"/>
    <row r="39074" customFormat="1" ht="11.25"/>
    <row r="39075" customFormat="1" ht="11.25"/>
    <row r="39076" customFormat="1" ht="11.25"/>
    <row r="39077" customFormat="1" ht="11.25"/>
    <row r="39078" customFormat="1" ht="11.25"/>
    <row r="39079" customFormat="1" ht="11.25"/>
    <row r="39080" customFormat="1" ht="11.25"/>
    <row r="39081" customFormat="1" ht="11.25"/>
    <row r="39082" customFormat="1" ht="11.25"/>
    <row r="39083" customFormat="1" ht="11.25"/>
    <row r="39084" customFormat="1" ht="11.25"/>
    <row r="39085" customFormat="1" ht="11.25"/>
    <row r="39086" customFormat="1" ht="11.25"/>
    <row r="39087" customFormat="1" ht="11.25"/>
    <row r="39088" customFormat="1" ht="11.25"/>
    <row r="39089" customFormat="1" ht="11.25"/>
    <row r="39090" customFormat="1" ht="11.25"/>
    <row r="39091" customFormat="1" ht="11.25"/>
    <row r="39092" customFormat="1" ht="11.25"/>
    <row r="39093" customFormat="1" ht="11.25"/>
    <row r="39094" customFormat="1" ht="11.25"/>
    <row r="39095" customFormat="1" ht="11.25"/>
    <row r="39096" customFormat="1" ht="11.25"/>
    <row r="39097" customFormat="1" ht="11.25"/>
    <row r="39098" customFormat="1" ht="11.25"/>
    <row r="39099" customFormat="1" ht="11.25"/>
    <row r="39100" customFormat="1" ht="11.25"/>
    <row r="39101" customFormat="1" ht="11.25"/>
    <row r="39102" customFormat="1" ht="11.25"/>
    <row r="39103" customFormat="1" ht="11.25"/>
    <row r="39104" customFormat="1" ht="11.25"/>
    <row r="39105" customFormat="1" ht="11.25"/>
    <row r="39106" customFormat="1" ht="11.25"/>
    <row r="39107" customFormat="1" ht="11.25"/>
    <row r="39108" customFormat="1" ht="11.25"/>
    <row r="39109" customFormat="1" ht="11.25"/>
    <row r="39110" customFormat="1" ht="11.25"/>
    <row r="39111" customFormat="1" ht="11.25"/>
    <row r="39112" customFormat="1" ht="11.25"/>
    <row r="39113" customFormat="1" ht="11.25"/>
    <row r="39114" customFormat="1" ht="11.25"/>
    <row r="39115" customFormat="1" ht="11.25"/>
    <row r="39116" customFormat="1" ht="11.25"/>
    <row r="39117" customFormat="1" ht="11.25"/>
    <row r="39118" customFormat="1" ht="11.25"/>
    <row r="39119" customFormat="1" ht="11.25"/>
    <row r="39120" customFormat="1" ht="11.25"/>
    <row r="39121" customFormat="1" ht="11.25"/>
    <row r="39122" customFormat="1" ht="11.25"/>
    <row r="39123" customFormat="1" ht="11.25"/>
    <row r="39124" customFormat="1" ht="11.25"/>
    <row r="39125" customFormat="1" ht="11.25"/>
    <row r="39126" customFormat="1" ht="11.25"/>
    <row r="39127" customFormat="1" ht="11.25"/>
    <row r="39128" customFormat="1" ht="11.25"/>
    <row r="39129" customFormat="1" ht="11.25"/>
    <row r="39130" customFormat="1" ht="11.25"/>
    <row r="39131" customFormat="1" ht="11.25"/>
    <row r="39132" customFormat="1" ht="11.25"/>
    <row r="39133" customFormat="1" ht="11.25"/>
    <row r="39134" customFormat="1" ht="11.25"/>
    <row r="39135" customFormat="1" ht="11.25"/>
    <row r="39136" customFormat="1" ht="11.25"/>
    <row r="39137" customFormat="1" ht="11.25"/>
    <row r="39138" customFormat="1" ht="11.25"/>
    <row r="39139" customFormat="1" ht="11.25"/>
    <row r="39140" customFormat="1" ht="11.25"/>
    <row r="39141" customFormat="1" ht="11.25"/>
    <row r="39142" customFormat="1" ht="11.25"/>
    <row r="39143" customFormat="1" ht="11.25"/>
    <row r="39144" customFormat="1" ht="11.25"/>
    <row r="39145" customFormat="1" ht="11.25"/>
    <row r="39146" customFormat="1" ht="11.25"/>
    <row r="39147" customFormat="1" ht="11.25"/>
    <row r="39148" customFormat="1" ht="11.25"/>
    <row r="39149" customFormat="1" ht="11.25"/>
    <row r="39150" customFormat="1" ht="11.25"/>
    <row r="39151" customFormat="1" ht="11.25"/>
    <row r="39152" customFormat="1" ht="11.25"/>
    <row r="39153" customFormat="1" ht="11.25"/>
    <row r="39154" customFormat="1" ht="11.25"/>
    <row r="39155" customFormat="1" ht="11.25"/>
    <row r="39156" customFormat="1" ht="11.25"/>
    <row r="39157" customFormat="1" ht="11.25"/>
    <row r="39158" customFormat="1" ht="11.25"/>
    <row r="39159" customFormat="1" ht="11.25"/>
    <row r="39160" customFormat="1" ht="11.25"/>
    <row r="39161" customFormat="1" ht="11.25"/>
    <row r="39162" customFormat="1" ht="11.25"/>
    <row r="39163" customFormat="1" ht="11.25"/>
    <row r="39164" customFormat="1" ht="11.25"/>
    <row r="39165" customFormat="1" ht="11.25"/>
    <row r="39166" customFormat="1" ht="11.25"/>
    <row r="39167" customFormat="1" ht="11.25"/>
    <row r="39168" customFormat="1" ht="11.25"/>
    <row r="39169" customFormat="1" ht="11.25"/>
    <row r="39170" customFormat="1" ht="11.25"/>
    <row r="39171" customFormat="1" ht="11.25"/>
    <row r="39172" customFormat="1" ht="11.25"/>
    <row r="39173" customFormat="1" ht="11.25"/>
    <row r="39174" customFormat="1" ht="11.25"/>
    <row r="39175" customFormat="1" ht="11.25"/>
    <row r="39176" customFormat="1" ht="11.25"/>
    <row r="39177" customFormat="1" ht="11.25"/>
    <row r="39178" customFormat="1" ht="11.25"/>
    <row r="39179" customFormat="1" ht="11.25"/>
    <row r="39180" customFormat="1" ht="11.25"/>
    <row r="39181" customFormat="1" ht="11.25"/>
    <row r="39182" customFormat="1" ht="11.25"/>
    <row r="39183" customFormat="1" ht="11.25"/>
    <row r="39184" customFormat="1" ht="11.25"/>
    <row r="39185" customFormat="1" ht="11.25"/>
    <row r="39186" customFormat="1" ht="11.25"/>
    <row r="39187" customFormat="1" ht="11.25"/>
    <row r="39188" customFormat="1" ht="11.25"/>
    <row r="39189" customFormat="1" ht="11.25"/>
    <row r="39190" customFormat="1" ht="11.25"/>
    <row r="39191" customFormat="1" ht="11.25"/>
    <row r="39192" customFormat="1" ht="11.25"/>
    <row r="39193" customFormat="1" ht="11.25"/>
    <row r="39194" customFormat="1" ht="11.25"/>
    <row r="39195" customFormat="1" ht="11.25"/>
    <row r="39196" customFormat="1" ht="11.25"/>
    <row r="39197" customFormat="1" ht="11.25"/>
    <row r="39198" customFormat="1" ht="11.25"/>
    <row r="39199" customFormat="1" ht="11.25"/>
    <row r="39200" customFormat="1" ht="11.25"/>
    <row r="39201" customFormat="1" ht="11.25"/>
    <row r="39202" customFormat="1" ht="11.25"/>
    <row r="39203" customFormat="1" ht="11.25"/>
    <row r="39204" customFormat="1" ht="11.25"/>
    <row r="39205" customFormat="1" ht="11.25"/>
    <row r="39206" customFormat="1" ht="11.25"/>
    <row r="39207" customFormat="1" ht="11.25"/>
    <row r="39208" customFormat="1" ht="11.25"/>
    <row r="39209" customFormat="1" ht="11.25"/>
    <row r="39210" customFormat="1" ht="11.25"/>
    <row r="39211" customFormat="1" ht="11.25"/>
    <row r="39212" customFormat="1" ht="11.25"/>
    <row r="39213" customFormat="1" ht="11.25"/>
    <row r="39214" customFormat="1" ht="11.25"/>
    <row r="39215" customFormat="1" ht="11.25"/>
    <row r="39216" customFormat="1" ht="11.25"/>
    <row r="39217" customFormat="1" ht="11.25"/>
    <row r="39218" customFormat="1" ht="11.25"/>
    <row r="39219" customFormat="1" ht="11.25"/>
    <row r="39220" customFormat="1" ht="11.25"/>
    <row r="39221" customFormat="1" ht="11.25"/>
    <row r="39222" customFormat="1" ht="11.25"/>
    <row r="39223" customFormat="1" ht="11.25"/>
    <row r="39224" customFormat="1" ht="11.25"/>
    <row r="39225" customFormat="1" ht="11.25"/>
    <row r="39226" customFormat="1" ht="11.25"/>
    <row r="39227" customFormat="1" ht="11.25"/>
    <row r="39228" customFormat="1" ht="11.25"/>
    <row r="39229" customFormat="1" ht="11.25"/>
    <row r="39230" customFormat="1" ht="11.25"/>
    <row r="39231" customFormat="1" ht="11.25"/>
    <row r="39232" customFormat="1" ht="11.25"/>
    <row r="39233" customFormat="1" ht="11.25"/>
    <row r="39234" customFormat="1" ht="11.25"/>
    <row r="39235" customFormat="1" ht="11.25"/>
    <row r="39236" customFormat="1" ht="11.25"/>
    <row r="39237" customFormat="1" ht="11.25"/>
    <row r="39238" customFormat="1" ht="11.25"/>
    <row r="39239" customFormat="1" ht="11.25"/>
    <row r="39240" customFormat="1" ht="11.25"/>
    <row r="39241" customFormat="1" ht="11.25"/>
    <row r="39242" customFormat="1" ht="11.25"/>
    <row r="39243" customFormat="1" ht="11.25"/>
    <row r="39244" customFormat="1" ht="11.25"/>
    <row r="39245" customFormat="1" ht="11.25"/>
    <row r="39246" customFormat="1" ht="11.25"/>
    <row r="39247" customFormat="1" ht="11.25"/>
    <row r="39248" customFormat="1" ht="11.25"/>
    <row r="39249" customFormat="1" ht="11.25"/>
    <row r="39250" customFormat="1" ht="11.25"/>
    <row r="39251" customFormat="1" ht="11.25"/>
    <row r="39252" customFormat="1" ht="11.25"/>
    <row r="39253" customFormat="1" ht="11.25"/>
    <row r="39254" customFormat="1" ht="11.25"/>
    <row r="39255" customFormat="1" ht="11.25"/>
    <row r="39256" customFormat="1" ht="11.25"/>
    <row r="39257" customFormat="1" ht="11.25"/>
    <row r="39258" customFormat="1" ht="11.25"/>
    <row r="39259" customFormat="1" ht="11.25"/>
    <row r="39260" customFormat="1" ht="11.25"/>
    <row r="39261" customFormat="1" ht="11.25"/>
    <row r="39262" customFormat="1" ht="11.25"/>
    <row r="39263" customFormat="1" ht="11.25"/>
    <row r="39264" customFormat="1" ht="11.25"/>
    <row r="39265" customFormat="1" ht="11.25"/>
    <row r="39266" customFormat="1" ht="11.25"/>
    <row r="39267" customFormat="1" ht="11.25"/>
    <row r="39268" customFormat="1" ht="11.25"/>
    <row r="39269" customFormat="1" ht="11.25"/>
    <row r="39270" customFormat="1" ht="11.25"/>
    <row r="39271" customFormat="1" ht="11.25"/>
    <row r="39272" customFormat="1" ht="11.25"/>
    <row r="39273" customFormat="1" ht="11.25"/>
    <row r="39274" customFormat="1" ht="11.25"/>
    <row r="39275" customFormat="1" ht="11.25"/>
    <row r="39276" customFormat="1" ht="11.25"/>
    <row r="39277" customFormat="1" ht="11.25"/>
    <row r="39278" customFormat="1" ht="11.25"/>
    <row r="39279" customFormat="1" ht="11.25"/>
    <row r="39280" customFormat="1" ht="11.25"/>
    <row r="39281" customFormat="1" ht="11.25"/>
    <row r="39282" customFormat="1" ht="11.25"/>
    <row r="39283" customFormat="1" ht="11.25"/>
    <row r="39284" customFormat="1" ht="11.25"/>
    <row r="39285" customFormat="1" ht="11.25"/>
    <row r="39286" customFormat="1" ht="11.25"/>
    <row r="39287" customFormat="1" ht="11.25"/>
    <row r="39288" customFormat="1" ht="11.25"/>
    <row r="39289" customFormat="1" ht="11.25"/>
    <row r="39290" customFormat="1" ht="11.25"/>
    <row r="39291" customFormat="1" ht="11.25"/>
    <row r="39292" customFormat="1" ht="11.25"/>
    <row r="39293" customFormat="1" ht="11.25"/>
    <row r="39294" customFormat="1" ht="11.25"/>
    <row r="39295" customFormat="1" ht="11.25"/>
    <row r="39296" customFormat="1" ht="11.25"/>
    <row r="39297" customFormat="1" ht="11.25"/>
    <row r="39298" customFormat="1" ht="11.25"/>
    <row r="39299" customFormat="1" ht="11.25"/>
    <row r="39300" customFormat="1" ht="11.25"/>
    <row r="39301" customFormat="1" ht="11.25"/>
    <row r="39302" customFormat="1" ht="11.25"/>
    <row r="39303" customFormat="1" ht="11.25"/>
    <row r="39304" customFormat="1" ht="11.25"/>
    <row r="39305" customFormat="1" ht="11.25"/>
    <row r="39306" customFormat="1" ht="11.25"/>
    <row r="39307" customFormat="1" ht="11.25"/>
    <row r="39308" customFormat="1" ht="11.25"/>
    <row r="39309" customFormat="1" ht="11.25"/>
    <row r="39310" customFormat="1" ht="11.25"/>
    <row r="39311" customFormat="1" ht="11.25"/>
    <row r="39312" customFormat="1" ht="11.25"/>
    <row r="39313" customFormat="1" ht="11.25"/>
    <row r="39314" customFormat="1" ht="11.25"/>
    <row r="39315" customFormat="1" ht="11.25"/>
    <row r="39316" customFormat="1" ht="11.25"/>
    <row r="39317" customFormat="1" ht="11.25"/>
    <row r="39318" customFormat="1" ht="11.25"/>
    <row r="39319" customFormat="1" ht="11.25"/>
    <row r="39320" customFormat="1" ht="11.25"/>
    <row r="39321" customFormat="1" ht="11.25"/>
    <row r="39322" customFormat="1" ht="11.25"/>
    <row r="39323" customFormat="1" ht="11.25"/>
    <row r="39324" customFormat="1" ht="11.25"/>
    <row r="39325" customFormat="1" ht="11.25"/>
    <row r="39326" customFormat="1" ht="11.25"/>
    <row r="39327" customFormat="1" ht="11.25"/>
    <row r="39328" customFormat="1" ht="11.25"/>
    <row r="39329" customFormat="1" ht="11.25"/>
    <row r="39330" customFormat="1" ht="11.25"/>
    <row r="39331" customFormat="1" ht="11.25"/>
    <row r="39332" customFormat="1" ht="11.25"/>
    <row r="39333" customFormat="1" ht="11.25"/>
    <row r="39334" customFormat="1" ht="11.25"/>
    <row r="39335" customFormat="1" ht="11.25"/>
    <row r="39336" customFormat="1" ht="11.25"/>
    <row r="39337" customFormat="1" ht="11.25"/>
    <row r="39338" customFormat="1" ht="11.25"/>
    <row r="39339" customFormat="1" ht="11.25"/>
    <row r="39340" customFormat="1" ht="11.25"/>
    <row r="39341" customFormat="1" ht="11.25"/>
    <row r="39342" customFormat="1" ht="11.25"/>
    <row r="39343" customFormat="1" ht="11.25"/>
    <row r="39344" customFormat="1" ht="11.25"/>
    <row r="39345" customFormat="1" ht="11.25"/>
    <row r="39346" customFormat="1" ht="11.25"/>
    <row r="39347" customFormat="1" ht="11.25"/>
    <row r="39348" customFormat="1" ht="11.25"/>
    <row r="39349" customFormat="1" ht="11.25"/>
    <row r="39350" customFormat="1" ht="11.25"/>
    <row r="39351" customFormat="1" ht="11.25"/>
    <row r="39352" customFormat="1" ht="11.25"/>
    <row r="39353" customFormat="1" ht="11.25"/>
    <row r="39354" customFormat="1" ht="11.25"/>
    <row r="39355" customFormat="1" ht="11.25"/>
    <row r="39356" customFormat="1" ht="11.25"/>
    <row r="39357" customFormat="1" ht="11.25"/>
    <row r="39358" customFormat="1" ht="11.25"/>
    <row r="39359" customFormat="1" ht="11.25"/>
    <row r="39360" customFormat="1" ht="11.25"/>
    <row r="39361" customFormat="1" ht="11.25"/>
    <row r="39362" customFormat="1" ht="11.25"/>
    <row r="39363" customFormat="1" ht="11.25"/>
    <row r="39364" customFormat="1" ht="11.25"/>
    <row r="39365" customFormat="1" ht="11.25"/>
    <row r="39366" customFormat="1" ht="11.25"/>
    <row r="39367" customFormat="1" ht="11.25"/>
    <row r="39368" customFormat="1" ht="11.25"/>
    <row r="39369" customFormat="1" ht="11.25"/>
    <row r="39370" customFormat="1" ht="11.25"/>
    <row r="39371" customFormat="1" ht="11.25"/>
    <row r="39372" customFormat="1" ht="11.25"/>
    <row r="39373" customFormat="1" ht="11.25"/>
    <row r="39374" customFormat="1" ht="11.25"/>
    <row r="39375" customFormat="1" ht="11.25"/>
    <row r="39376" customFormat="1" ht="11.25"/>
    <row r="39377" customFormat="1" ht="11.25"/>
    <row r="39378" customFormat="1" ht="11.25"/>
    <row r="39379" customFormat="1" ht="11.25"/>
    <row r="39380" customFormat="1" ht="11.25"/>
    <row r="39381" customFormat="1" ht="11.25"/>
    <row r="39382" customFormat="1" ht="11.25"/>
    <row r="39383" customFormat="1" ht="11.25"/>
    <row r="39384" customFormat="1" ht="11.25"/>
    <row r="39385" customFormat="1" ht="11.25"/>
    <row r="39386" customFormat="1" ht="11.25"/>
    <row r="39387" customFormat="1" ht="11.25"/>
    <row r="39388" customFormat="1" ht="11.25"/>
    <row r="39389" customFormat="1" ht="11.25"/>
    <row r="39390" customFormat="1" ht="11.25"/>
    <row r="39391" customFormat="1" ht="11.25"/>
    <row r="39392" customFormat="1" ht="11.25"/>
    <row r="39393" customFormat="1" ht="11.25"/>
    <row r="39394" customFormat="1" ht="11.25"/>
    <row r="39395" customFormat="1" ht="11.25"/>
    <row r="39396" customFormat="1" ht="11.25"/>
    <row r="39397" customFormat="1" ht="11.25"/>
    <row r="39398" customFormat="1" ht="11.25"/>
    <row r="39399" customFormat="1" ht="11.25"/>
    <row r="39400" customFormat="1" ht="11.25"/>
    <row r="39401" customFormat="1" ht="11.25"/>
    <row r="39402" customFormat="1" ht="11.25"/>
    <row r="39403" customFormat="1" ht="11.25"/>
    <row r="39404" customFormat="1" ht="11.25"/>
    <row r="39405" customFormat="1" ht="11.25"/>
    <row r="39406" customFormat="1" ht="11.25"/>
    <row r="39407" customFormat="1" ht="11.25"/>
    <row r="39408" customFormat="1" ht="11.25"/>
    <row r="39409" customFormat="1" ht="11.25"/>
    <row r="39410" customFormat="1" ht="11.25"/>
    <row r="39411" customFormat="1" ht="11.25"/>
    <row r="39412" customFormat="1" ht="11.25"/>
    <row r="39413" customFormat="1" ht="11.25"/>
    <row r="39414" customFormat="1" ht="11.25"/>
    <row r="39415" customFormat="1" ht="11.25"/>
    <row r="39416" customFormat="1" ht="11.25"/>
    <row r="39417" customFormat="1" ht="11.25"/>
    <row r="39418" customFormat="1" ht="11.25"/>
    <row r="39419" customFormat="1" ht="11.25"/>
    <row r="39420" customFormat="1" ht="11.25"/>
    <row r="39421" customFormat="1" ht="11.25"/>
    <row r="39422" customFormat="1" ht="11.25"/>
    <row r="39423" customFormat="1" ht="11.25"/>
    <row r="39424" customFormat="1" ht="11.25"/>
    <row r="39425" customFormat="1" ht="11.25"/>
    <row r="39426" customFormat="1" ht="11.25"/>
    <row r="39427" customFormat="1" ht="11.25"/>
    <row r="39428" customFormat="1" ht="11.25"/>
    <row r="39429" customFormat="1" ht="11.25"/>
    <row r="39430" customFormat="1" ht="11.25"/>
    <row r="39431" customFormat="1" ht="11.25"/>
    <row r="39432" customFormat="1" ht="11.25"/>
    <row r="39433" customFormat="1" ht="11.25"/>
    <row r="39434" customFormat="1" ht="11.25"/>
    <row r="39435" customFormat="1" ht="11.25"/>
    <row r="39436" customFormat="1" ht="11.25"/>
    <row r="39437" customFormat="1" ht="11.25"/>
    <row r="39438" customFormat="1" ht="11.25"/>
    <row r="39439" customFormat="1" ht="11.25"/>
    <row r="39440" customFormat="1" ht="11.25"/>
    <row r="39441" customFormat="1" ht="11.25"/>
    <row r="39442" customFormat="1" ht="11.25"/>
    <row r="39443" customFormat="1" ht="11.25"/>
    <row r="39444" customFormat="1" ht="11.25"/>
    <row r="39445" customFormat="1" ht="11.25"/>
    <row r="39446" customFormat="1" ht="11.25"/>
    <row r="39447" customFormat="1" ht="11.25"/>
    <row r="39448" customFormat="1" ht="11.25"/>
    <row r="39449" customFormat="1" ht="11.25"/>
    <row r="39450" customFormat="1" ht="11.25"/>
    <row r="39451" customFormat="1" ht="11.25"/>
    <row r="39452" customFormat="1" ht="11.25"/>
    <row r="39453" customFormat="1" ht="11.25"/>
    <row r="39454" customFormat="1" ht="11.25"/>
    <row r="39455" customFormat="1" ht="11.25"/>
    <row r="39456" customFormat="1" ht="11.25"/>
    <row r="39457" customFormat="1" ht="11.25"/>
    <row r="39458" customFormat="1" ht="11.25"/>
    <row r="39459" customFormat="1" ht="11.25"/>
    <row r="39460" customFormat="1" ht="11.25"/>
    <row r="39461" customFormat="1" ht="11.25"/>
    <row r="39462" customFormat="1" ht="11.25"/>
    <row r="39463" customFormat="1" ht="11.25"/>
    <row r="39464" customFormat="1" ht="11.25"/>
    <row r="39465" customFormat="1" ht="11.25"/>
    <row r="39466" customFormat="1" ht="11.25"/>
    <row r="39467" customFormat="1" ht="11.25"/>
    <row r="39468" customFormat="1" ht="11.25"/>
    <row r="39469" customFormat="1" ht="11.25"/>
    <row r="39470" customFormat="1" ht="11.25"/>
    <row r="39471" customFormat="1" ht="11.25"/>
    <row r="39472" customFormat="1" ht="11.25"/>
    <row r="39473" customFormat="1" ht="11.25"/>
    <row r="39474" customFormat="1" ht="11.25"/>
    <row r="39475" customFormat="1" ht="11.25"/>
    <row r="39476" customFormat="1" ht="11.25"/>
    <row r="39477" customFormat="1" ht="11.25"/>
    <row r="39478" customFormat="1" ht="11.25"/>
    <row r="39479" customFormat="1" ht="11.25"/>
    <row r="39480" customFormat="1" ht="11.25"/>
    <row r="39481" customFormat="1" ht="11.25"/>
    <row r="39482" customFormat="1" ht="11.25"/>
    <row r="39483" customFormat="1" ht="11.25"/>
    <row r="39484" customFormat="1" ht="11.25"/>
    <row r="39485" customFormat="1" ht="11.25"/>
    <row r="39486" customFormat="1" ht="11.25"/>
    <row r="39487" customFormat="1" ht="11.25"/>
    <row r="39488" customFormat="1" ht="11.25"/>
    <row r="39489" customFormat="1" ht="11.25"/>
    <row r="39490" customFormat="1" ht="11.25"/>
    <row r="39491" customFormat="1" ht="11.25"/>
    <row r="39492" customFormat="1" ht="11.25"/>
    <row r="39493" customFormat="1" ht="11.25"/>
    <row r="39494" customFormat="1" ht="11.25"/>
    <row r="39495" customFormat="1" ht="11.25"/>
    <row r="39496" customFormat="1" ht="11.25"/>
    <row r="39497" customFormat="1" ht="11.25"/>
    <row r="39498" customFormat="1" ht="11.25"/>
    <row r="39499" customFormat="1" ht="11.25"/>
    <row r="39500" customFormat="1" ht="11.25"/>
    <row r="39501" customFormat="1" ht="11.25"/>
    <row r="39502" customFormat="1" ht="11.25"/>
    <row r="39503" customFormat="1" ht="11.25"/>
    <row r="39504" customFormat="1" ht="11.25"/>
    <row r="39505" customFormat="1" ht="11.25"/>
    <row r="39506" customFormat="1" ht="11.25"/>
    <row r="39507" customFormat="1" ht="11.25"/>
    <row r="39508" customFormat="1" ht="11.25"/>
    <row r="39509" customFormat="1" ht="11.25"/>
    <row r="39510" customFormat="1" ht="11.25"/>
    <row r="39511" customFormat="1" ht="11.25"/>
    <row r="39512" customFormat="1" ht="11.25"/>
    <row r="39513" customFormat="1" ht="11.25"/>
    <row r="39514" customFormat="1" ht="11.25"/>
    <row r="39515" customFormat="1" ht="11.25"/>
    <row r="39516" customFormat="1" ht="11.25"/>
    <row r="39517" customFormat="1" ht="11.25"/>
    <row r="39518" customFormat="1" ht="11.25"/>
    <row r="39519" customFormat="1" ht="11.25"/>
    <row r="39520" customFormat="1" ht="11.25"/>
    <row r="39521" customFormat="1" ht="11.25"/>
    <row r="39522" customFormat="1" ht="11.25"/>
    <row r="39523" customFormat="1" ht="11.25"/>
    <row r="39524" customFormat="1" ht="11.25"/>
    <row r="39525" customFormat="1" ht="11.25"/>
    <row r="39526" customFormat="1" ht="11.25"/>
    <row r="39527" customFormat="1" ht="11.25"/>
    <row r="39528" customFormat="1" ht="11.25"/>
    <row r="39529" customFormat="1" ht="11.25"/>
    <row r="39530" customFormat="1" ht="11.25"/>
    <row r="39531" customFormat="1" ht="11.25"/>
    <row r="39532" customFormat="1" ht="11.25"/>
    <row r="39533" customFormat="1" ht="11.25"/>
    <row r="39534" customFormat="1" ht="11.25"/>
    <row r="39535" customFormat="1" ht="11.25"/>
    <row r="39536" customFormat="1" ht="11.25"/>
    <row r="39537" customFormat="1" ht="11.25"/>
    <row r="39538" customFormat="1" ht="11.25"/>
    <row r="39539" customFormat="1" ht="11.25"/>
    <row r="39540" customFormat="1" ht="11.25"/>
    <row r="39541" customFormat="1" ht="11.25"/>
    <row r="39542" customFormat="1" ht="11.25"/>
    <row r="39543" customFormat="1" ht="11.25"/>
    <row r="39544" customFormat="1" ht="11.25"/>
    <row r="39545" customFormat="1" ht="11.25"/>
    <row r="39546" customFormat="1" ht="11.25"/>
    <row r="39547" customFormat="1" ht="11.25"/>
    <row r="39548" customFormat="1" ht="11.25"/>
    <row r="39549" customFormat="1" ht="11.25"/>
    <row r="39550" customFormat="1" ht="11.25"/>
    <row r="39551" customFormat="1" ht="11.25"/>
    <row r="39552" customFormat="1" ht="11.25"/>
    <row r="39553" customFormat="1" ht="11.25"/>
    <row r="39554" customFormat="1" ht="11.25"/>
    <row r="39555" customFormat="1" ht="11.25"/>
    <row r="39556" customFormat="1" ht="11.25"/>
    <row r="39557" customFormat="1" ht="11.25"/>
    <row r="39558" customFormat="1" ht="11.25"/>
    <row r="39559" customFormat="1" ht="11.25"/>
    <row r="39560" customFormat="1" ht="11.25"/>
    <row r="39561" customFormat="1" ht="11.25"/>
    <row r="39562" customFormat="1" ht="11.25"/>
    <row r="39563" customFormat="1" ht="11.25"/>
    <row r="39564" customFormat="1" ht="11.25"/>
    <row r="39565" customFormat="1" ht="11.25"/>
    <row r="39566" customFormat="1" ht="11.25"/>
    <row r="39567" customFormat="1" ht="11.25"/>
    <row r="39568" customFormat="1" ht="11.25"/>
    <row r="39569" customFormat="1" ht="11.25"/>
    <row r="39570" customFormat="1" ht="11.25"/>
    <row r="39571" customFormat="1" ht="11.25"/>
    <row r="39572" customFormat="1" ht="11.25"/>
    <row r="39573" customFormat="1" ht="11.25"/>
    <row r="39574" customFormat="1" ht="11.25"/>
    <row r="39575" customFormat="1" ht="11.25"/>
    <row r="39576" customFormat="1" ht="11.25"/>
    <row r="39577" customFormat="1" ht="11.25"/>
    <row r="39578" customFormat="1" ht="11.25"/>
    <row r="39579" customFormat="1" ht="11.25"/>
    <row r="39580" customFormat="1" ht="11.25"/>
    <row r="39581" customFormat="1" ht="11.25"/>
    <row r="39582" customFormat="1" ht="11.25"/>
    <row r="39583" customFormat="1" ht="11.25"/>
    <row r="39584" customFormat="1" ht="11.25"/>
    <row r="39585" customFormat="1" ht="11.25"/>
    <row r="39586" customFormat="1" ht="11.25"/>
    <row r="39587" customFormat="1" ht="11.25"/>
    <row r="39588" customFormat="1" ht="11.25"/>
    <row r="39589" customFormat="1" ht="11.25"/>
    <row r="39590" customFormat="1" ht="11.25"/>
    <row r="39591" customFormat="1" ht="11.25"/>
    <row r="39592" customFormat="1" ht="11.25"/>
    <row r="39593" customFormat="1" ht="11.25"/>
    <row r="39594" customFormat="1" ht="11.25"/>
    <row r="39595" customFormat="1" ht="11.25"/>
    <row r="39596" customFormat="1" ht="11.25"/>
    <row r="39597" customFormat="1" ht="11.25"/>
    <row r="39598" customFormat="1" ht="11.25"/>
    <row r="39599" customFormat="1" ht="11.25"/>
    <row r="39600" customFormat="1" ht="11.25"/>
    <row r="39601" customFormat="1" ht="11.25"/>
    <row r="39602" customFormat="1" ht="11.25"/>
    <row r="39603" customFormat="1" ht="11.25"/>
    <row r="39604" customFormat="1" ht="11.25"/>
    <row r="39605" customFormat="1" ht="11.25"/>
    <row r="39606" customFormat="1" ht="11.25"/>
    <row r="39607" customFormat="1" ht="11.25"/>
    <row r="39608" customFormat="1" ht="11.25"/>
    <row r="39609" customFormat="1" ht="11.25"/>
    <row r="39610" customFormat="1" ht="11.25"/>
    <row r="39611" customFormat="1" ht="11.25"/>
    <row r="39612" customFormat="1" ht="11.25"/>
    <row r="39613" customFormat="1" ht="11.25"/>
    <row r="39614" customFormat="1" ht="11.25"/>
    <row r="39615" customFormat="1" ht="11.25"/>
    <row r="39616" customFormat="1" ht="11.25"/>
    <row r="39617" customFormat="1" ht="11.25"/>
    <row r="39618" customFormat="1" ht="11.25"/>
    <row r="39619" customFormat="1" ht="11.25"/>
    <row r="39620" customFormat="1" ht="11.25"/>
    <row r="39621" customFormat="1" ht="11.25"/>
    <row r="39622" customFormat="1" ht="11.25"/>
    <row r="39623" customFormat="1" ht="11.25"/>
    <row r="39624" customFormat="1" ht="11.25"/>
    <row r="39625" customFormat="1" ht="11.25"/>
    <row r="39626" customFormat="1" ht="11.25"/>
    <row r="39627" customFormat="1" ht="11.25"/>
    <row r="39628" customFormat="1" ht="11.25"/>
    <row r="39629" customFormat="1" ht="11.25"/>
    <row r="39630" customFormat="1" ht="11.25"/>
    <row r="39631" customFormat="1" ht="11.25"/>
    <row r="39632" customFormat="1" ht="11.25"/>
    <row r="39633" customFormat="1" ht="11.25"/>
    <row r="39634" customFormat="1" ht="11.25"/>
    <row r="39635" customFormat="1" ht="11.25"/>
    <row r="39636" customFormat="1" ht="11.25"/>
    <row r="39637" customFormat="1" ht="11.25"/>
    <row r="39638" customFormat="1" ht="11.25"/>
    <row r="39639" customFormat="1" ht="11.25"/>
    <row r="39640" customFormat="1" ht="11.25"/>
    <row r="39641" customFormat="1" ht="11.25"/>
    <row r="39642" customFormat="1" ht="11.25"/>
    <row r="39643" customFormat="1" ht="11.25"/>
    <row r="39644" customFormat="1" ht="11.25"/>
    <row r="39645" customFormat="1" ht="11.25"/>
    <row r="39646" customFormat="1" ht="11.25"/>
    <row r="39647" customFormat="1" ht="11.25"/>
    <row r="39648" customFormat="1" ht="11.25"/>
    <row r="39649" customFormat="1" ht="11.25"/>
    <row r="39650" customFormat="1" ht="11.25"/>
    <row r="39651" customFormat="1" ht="11.25"/>
    <row r="39652" customFormat="1" ht="11.25"/>
    <row r="39653" customFormat="1" ht="11.25"/>
    <row r="39654" customFormat="1" ht="11.25"/>
    <row r="39655" customFormat="1" ht="11.25"/>
    <row r="39656" customFormat="1" ht="11.25"/>
    <row r="39657" customFormat="1" ht="11.25"/>
    <row r="39658" customFormat="1" ht="11.25"/>
    <row r="39659" customFormat="1" ht="11.25"/>
    <row r="39660" customFormat="1" ht="11.25"/>
    <row r="39661" customFormat="1" ht="11.25"/>
    <row r="39662" customFormat="1" ht="11.25"/>
    <row r="39663" customFormat="1" ht="11.25"/>
    <row r="39664" customFormat="1" ht="11.25"/>
    <row r="39665" customFormat="1" ht="11.25"/>
    <row r="39666" customFormat="1" ht="11.25"/>
    <row r="39667" customFormat="1" ht="11.25"/>
    <row r="39668" customFormat="1" ht="11.25"/>
    <row r="39669" customFormat="1" ht="11.25"/>
    <row r="39670" customFormat="1" ht="11.25"/>
    <row r="39671" customFormat="1" ht="11.25"/>
    <row r="39672" customFormat="1" ht="11.25"/>
    <row r="39673" customFormat="1" ht="11.25"/>
    <row r="39674" customFormat="1" ht="11.25"/>
    <row r="39675" customFormat="1" ht="11.25"/>
    <row r="39676" customFormat="1" ht="11.25"/>
    <row r="39677" customFormat="1" ht="11.25"/>
    <row r="39678" customFormat="1" ht="11.25"/>
    <row r="39679" customFormat="1" ht="11.25"/>
    <row r="39680" customFormat="1" ht="11.25"/>
    <row r="39681" customFormat="1" ht="11.25"/>
    <row r="39682" customFormat="1" ht="11.25"/>
    <row r="39683" customFormat="1" ht="11.25"/>
    <row r="39684" customFormat="1" ht="11.25"/>
    <row r="39685" customFormat="1" ht="11.25"/>
    <row r="39686" customFormat="1" ht="11.25"/>
    <row r="39687" customFormat="1" ht="11.25"/>
    <row r="39688" customFormat="1" ht="11.25"/>
    <row r="39689" customFormat="1" ht="11.25"/>
    <row r="39690" customFormat="1" ht="11.25"/>
    <row r="39691" customFormat="1" ht="11.25"/>
    <row r="39692" customFormat="1" ht="11.25"/>
    <row r="39693" customFormat="1" ht="11.25"/>
    <row r="39694" customFormat="1" ht="11.25"/>
    <row r="39695" customFormat="1" ht="11.25"/>
    <row r="39696" customFormat="1" ht="11.25"/>
    <row r="39697" customFormat="1" ht="11.25"/>
    <row r="39698" customFormat="1" ht="11.25"/>
    <row r="39699" customFormat="1" ht="11.25"/>
    <row r="39700" customFormat="1" ht="11.25"/>
    <row r="39701" customFormat="1" ht="11.25"/>
    <row r="39702" customFormat="1" ht="11.25"/>
    <row r="39703" customFormat="1" ht="11.25"/>
    <row r="39704" customFormat="1" ht="11.25"/>
    <row r="39705" customFormat="1" ht="11.25"/>
    <row r="39706" customFormat="1" ht="11.25"/>
    <row r="39707" customFormat="1" ht="11.25"/>
    <row r="39708" customFormat="1" ht="11.25"/>
    <row r="39709" customFormat="1" ht="11.25"/>
    <row r="39710" customFormat="1" ht="11.25"/>
    <row r="39711" customFormat="1" ht="11.25"/>
    <row r="39712" customFormat="1" ht="11.25"/>
    <row r="39713" customFormat="1" ht="11.25"/>
    <row r="39714" customFormat="1" ht="11.25"/>
    <row r="39715" customFormat="1" ht="11.25"/>
    <row r="39716" customFormat="1" ht="11.25"/>
    <row r="39717" customFormat="1" ht="11.25"/>
    <row r="39718" customFormat="1" ht="11.25"/>
    <row r="39719" customFormat="1" ht="11.25"/>
    <row r="39720" customFormat="1" ht="11.25"/>
    <row r="39721" customFormat="1" ht="11.25"/>
    <row r="39722" customFormat="1" ht="11.25"/>
    <row r="39723" customFormat="1" ht="11.25"/>
    <row r="39724" customFormat="1" ht="11.25"/>
    <row r="39725" customFormat="1" ht="11.25"/>
    <row r="39726" customFormat="1" ht="11.25"/>
    <row r="39727" customFormat="1" ht="11.25"/>
    <row r="39728" customFormat="1" ht="11.25"/>
    <row r="39729" customFormat="1" ht="11.25"/>
    <row r="39730" customFormat="1" ht="11.25"/>
    <row r="39731" customFormat="1" ht="11.25"/>
    <row r="39732" customFormat="1" ht="11.25"/>
    <row r="39733" customFormat="1" ht="11.25"/>
    <row r="39734" customFormat="1" ht="11.25"/>
    <row r="39735" customFormat="1" ht="11.25"/>
    <row r="39736" customFormat="1" ht="11.25"/>
    <row r="39737" customFormat="1" ht="11.25"/>
    <row r="39738" customFormat="1" ht="11.25"/>
    <row r="39739" customFormat="1" ht="11.25"/>
    <row r="39740" customFormat="1" ht="11.25"/>
    <row r="39741" customFormat="1" ht="11.25"/>
    <row r="39742" customFormat="1" ht="11.25"/>
    <row r="39743" customFormat="1" ht="11.25"/>
    <row r="39744" customFormat="1" ht="11.25"/>
    <row r="39745" customFormat="1" ht="11.25"/>
    <row r="39746" customFormat="1" ht="11.25"/>
    <row r="39747" customFormat="1" ht="11.25"/>
    <row r="39748" customFormat="1" ht="11.25"/>
    <row r="39749" customFormat="1" ht="11.25"/>
    <row r="39750" customFormat="1" ht="11.25"/>
    <row r="39751" customFormat="1" ht="11.25"/>
    <row r="39752" customFormat="1" ht="11.25"/>
    <row r="39753" customFormat="1" ht="11.25"/>
    <row r="39754" customFormat="1" ht="11.25"/>
    <row r="39755" customFormat="1" ht="11.25"/>
    <row r="39756" customFormat="1" ht="11.25"/>
    <row r="39757" customFormat="1" ht="11.25"/>
    <row r="39758" customFormat="1" ht="11.25"/>
    <row r="39759" customFormat="1" ht="11.25"/>
    <row r="39760" customFormat="1" ht="11.25"/>
    <row r="39761" customFormat="1" ht="11.25"/>
    <row r="39762" customFormat="1" ht="11.25"/>
    <row r="39763" customFormat="1" ht="11.25"/>
    <row r="39764" customFormat="1" ht="11.25"/>
    <row r="39765" customFormat="1" ht="11.25"/>
    <row r="39766" customFormat="1" ht="11.25"/>
    <row r="39767" customFormat="1" ht="11.25"/>
    <row r="39768" customFormat="1" ht="11.25"/>
    <row r="39769" customFormat="1" ht="11.25"/>
    <row r="39770" customFormat="1" ht="11.25"/>
    <row r="39771" customFormat="1" ht="11.25"/>
    <row r="39772" customFormat="1" ht="11.25"/>
    <row r="39773" customFormat="1" ht="11.25"/>
    <row r="39774" customFormat="1" ht="11.25"/>
    <row r="39775" customFormat="1" ht="11.25"/>
    <row r="39776" customFormat="1" ht="11.25"/>
    <row r="39777" customFormat="1" ht="11.25"/>
    <row r="39778" customFormat="1" ht="11.25"/>
    <row r="39779" customFormat="1" ht="11.25"/>
    <row r="39780" customFormat="1" ht="11.25"/>
    <row r="39781" customFormat="1" ht="11.25"/>
    <row r="39782" customFormat="1" ht="11.25"/>
    <row r="39783" customFormat="1" ht="11.25"/>
    <row r="39784" customFormat="1" ht="11.25"/>
    <row r="39785" customFormat="1" ht="11.25"/>
    <row r="39786" customFormat="1" ht="11.25"/>
    <row r="39787" customFormat="1" ht="11.25"/>
    <row r="39788" customFormat="1" ht="11.25"/>
    <row r="39789" customFormat="1" ht="11.25"/>
    <row r="39790" customFormat="1" ht="11.25"/>
    <row r="39791" customFormat="1" ht="11.25"/>
    <row r="39792" customFormat="1" ht="11.25"/>
    <row r="39793" customFormat="1" ht="11.25"/>
    <row r="39794" customFormat="1" ht="11.25"/>
    <row r="39795" customFormat="1" ht="11.25"/>
    <row r="39796" customFormat="1" ht="11.25"/>
    <row r="39797" customFormat="1" ht="11.25"/>
    <row r="39798" customFormat="1" ht="11.25"/>
    <row r="39799" customFormat="1" ht="11.25"/>
    <row r="39800" customFormat="1" ht="11.25"/>
    <row r="39801" customFormat="1" ht="11.25"/>
    <row r="39802" customFormat="1" ht="11.25"/>
    <row r="39803" customFormat="1" ht="11.25"/>
    <row r="39804" customFormat="1" ht="11.25"/>
    <row r="39805" customFormat="1" ht="11.25"/>
    <row r="39806" customFormat="1" ht="11.25"/>
    <row r="39807" customFormat="1" ht="11.25"/>
    <row r="39808" customFormat="1" ht="11.25"/>
    <row r="39809" customFormat="1" ht="11.25"/>
    <row r="39810" customFormat="1" ht="11.25"/>
    <row r="39811" customFormat="1" ht="11.25"/>
    <row r="39812" customFormat="1" ht="11.25"/>
    <row r="39813" customFormat="1" ht="11.25"/>
    <row r="39814" customFormat="1" ht="11.25"/>
    <row r="39815" customFormat="1" ht="11.25"/>
    <row r="39816" customFormat="1" ht="11.25"/>
    <row r="39817" customFormat="1" ht="11.25"/>
    <row r="39818" customFormat="1" ht="11.25"/>
    <row r="39819" customFormat="1" ht="11.25"/>
    <row r="39820" customFormat="1" ht="11.25"/>
    <row r="39821" customFormat="1" ht="11.25"/>
    <row r="39822" customFormat="1" ht="11.25"/>
    <row r="39823" customFormat="1" ht="11.25"/>
    <row r="39824" customFormat="1" ht="11.25"/>
    <row r="39825" customFormat="1" ht="11.25"/>
    <row r="39826" customFormat="1" ht="11.25"/>
    <row r="39827" customFormat="1" ht="11.25"/>
    <row r="39828" customFormat="1" ht="11.25"/>
    <row r="39829" customFormat="1" ht="11.25"/>
    <row r="39830" customFormat="1" ht="11.25"/>
    <row r="39831" customFormat="1" ht="11.25"/>
    <row r="39832" customFormat="1" ht="11.25"/>
    <row r="39833" customFormat="1" ht="11.25"/>
    <row r="39834" customFormat="1" ht="11.25"/>
    <row r="39835" customFormat="1" ht="11.25"/>
    <row r="39836" customFormat="1" ht="11.25"/>
    <row r="39837" customFormat="1" ht="11.25"/>
    <row r="39838" customFormat="1" ht="11.25"/>
    <row r="39839" customFormat="1" ht="11.25"/>
    <row r="39840" customFormat="1" ht="11.25"/>
    <row r="39841" customFormat="1" ht="11.25"/>
    <row r="39842" customFormat="1" ht="11.25"/>
    <row r="39843" customFormat="1" ht="11.25"/>
    <row r="39844" customFormat="1" ht="11.25"/>
    <row r="39845" customFormat="1" ht="11.25"/>
    <row r="39846" customFormat="1" ht="11.25"/>
    <row r="39847" customFormat="1" ht="11.25"/>
    <row r="39848" customFormat="1" ht="11.25"/>
    <row r="39849" customFormat="1" ht="11.25"/>
    <row r="39850" customFormat="1" ht="11.25"/>
    <row r="39851" customFormat="1" ht="11.25"/>
    <row r="39852" customFormat="1" ht="11.25"/>
    <row r="39853" customFormat="1" ht="11.25"/>
    <row r="39854" customFormat="1" ht="11.25"/>
    <row r="39855" customFormat="1" ht="11.25"/>
    <row r="39856" customFormat="1" ht="11.25"/>
    <row r="39857" customFormat="1" ht="11.25"/>
    <row r="39858" customFormat="1" ht="11.25"/>
    <row r="39859" customFormat="1" ht="11.25"/>
    <row r="39860" customFormat="1" ht="11.25"/>
    <row r="39861" customFormat="1" ht="11.25"/>
    <row r="39862" customFormat="1" ht="11.25"/>
    <row r="39863" customFormat="1" ht="11.25"/>
    <row r="39864" customFormat="1" ht="11.25"/>
    <row r="39865" customFormat="1" ht="11.25"/>
    <row r="39866" customFormat="1" ht="11.25"/>
    <row r="39867" customFormat="1" ht="11.25"/>
    <row r="39868" customFormat="1" ht="11.25"/>
    <row r="39869" customFormat="1" ht="11.25"/>
    <row r="39870" customFormat="1" ht="11.25"/>
    <row r="39871" customFormat="1" ht="11.25"/>
    <row r="39872" customFormat="1" ht="11.25"/>
    <row r="39873" customFormat="1" ht="11.25"/>
    <row r="39874" customFormat="1" ht="11.25"/>
    <row r="39875" customFormat="1" ht="11.25"/>
    <row r="39876" customFormat="1" ht="11.25"/>
    <row r="39877" customFormat="1" ht="11.25"/>
    <row r="39878" customFormat="1" ht="11.25"/>
    <row r="39879" customFormat="1" ht="11.25"/>
    <row r="39880" customFormat="1" ht="11.25"/>
    <row r="39881" customFormat="1" ht="11.25"/>
    <row r="39882" customFormat="1" ht="11.25"/>
    <row r="39883" customFormat="1" ht="11.25"/>
    <row r="39884" customFormat="1" ht="11.25"/>
    <row r="39885" customFormat="1" ht="11.25"/>
    <row r="39886" customFormat="1" ht="11.25"/>
    <row r="39887" customFormat="1" ht="11.25"/>
    <row r="39888" customFormat="1" ht="11.25"/>
    <row r="39889" customFormat="1" ht="11.25"/>
    <row r="39890" customFormat="1" ht="11.25"/>
    <row r="39891" customFormat="1" ht="11.25"/>
    <row r="39892" customFormat="1" ht="11.25"/>
    <row r="39893" customFormat="1" ht="11.25"/>
    <row r="39894" customFormat="1" ht="11.25"/>
    <row r="39895" customFormat="1" ht="11.25"/>
    <row r="39896" customFormat="1" ht="11.25"/>
    <row r="39897" customFormat="1" ht="11.25"/>
    <row r="39898" customFormat="1" ht="11.25"/>
    <row r="39899" customFormat="1" ht="11.25"/>
    <row r="39900" customFormat="1" ht="11.25"/>
    <row r="39901" customFormat="1" ht="11.25"/>
    <row r="39902" customFormat="1" ht="11.25"/>
    <row r="39903" customFormat="1" ht="11.25"/>
    <row r="39904" customFormat="1" ht="11.25"/>
    <row r="39905" customFormat="1" ht="11.25"/>
    <row r="39906" customFormat="1" ht="11.25"/>
    <row r="39907" customFormat="1" ht="11.25"/>
    <row r="39908" customFormat="1" ht="11.25"/>
    <row r="39909" customFormat="1" ht="11.25"/>
    <row r="39910" customFormat="1" ht="11.25"/>
    <row r="39911" customFormat="1" ht="11.25"/>
    <row r="39912" customFormat="1" ht="11.25"/>
    <row r="39913" customFormat="1" ht="11.25"/>
    <row r="39914" customFormat="1" ht="11.25"/>
    <row r="39915" customFormat="1" ht="11.25"/>
    <row r="39916" customFormat="1" ht="11.25"/>
    <row r="39917" customFormat="1" ht="11.25"/>
    <row r="39918" customFormat="1" ht="11.25"/>
    <row r="39919" customFormat="1" ht="11.25"/>
    <row r="39920" customFormat="1" ht="11.25"/>
    <row r="39921" customFormat="1" ht="11.25"/>
    <row r="39922" customFormat="1" ht="11.25"/>
    <row r="39923" customFormat="1" ht="11.25"/>
    <row r="39924" customFormat="1" ht="11.25"/>
    <row r="39925" customFormat="1" ht="11.25"/>
    <row r="39926" customFormat="1" ht="11.25"/>
    <row r="39927" customFormat="1" ht="11.25"/>
    <row r="39928" customFormat="1" ht="11.25"/>
    <row r="39929" customFormat="1" ht="11.25"/>
    <row r="39930" customFormat="1" ht="11.25"/>
    <row r="39931" customFormat="1" ht="11.25"/>
    <row r="39932" customFormat="1" ht="11.25"/>
    <row r="39933" customFormat="1" ht="11.25"/>
    <row r="39934" customFormat="1" ht="11.25"/>
    <row r="39935" customFormat="1" ht="11.25"/>
    <row r="39936" customFormat="1" ht="11.25"/>
    <row r="39937" customFormat="1" ht="11.25"/>
    <row r="39938" customFormat="1" ht="11.25"/>
    <row r="39939" customFormat="1" ht="11.25"/>
    <row r="39940" customFormat="1" ht="11.25"/>
    <row r="39941" customFormat="1" ht="11.25"/>
    <row r="39942" customFormat="1" ht="11.25"/>
    <row r="39943" customFormat="1" ht="11.25"/>
    <row r="39944" customFormat="1" ht="11.25"/>
    <row r="39945" customFormat="1" ht="11.25"/>
    <row r="39946" customFormat="1" ht="11.25"/>
    <row r="39947" customFormat="1" ht="11.25"/>
    <row r="39948" customFormat="1" ht="11.25"/>
    <row r="39949" customFormat="1" ht="11.25"/>
    <row r="39950" customFormat="1" ht="11.25"/>
    <row r="39951" customFormat="1" ht="11.25"/>
    <row r="39952" customFormat="1" ht="11.25"/>
    <row r="39953" customFormat="1" ht="11.25"/>
    <row r="39954" customFormat="1" ht="11.25"/>
    <row r="39955" customFormat="1" ht="11.25"/>
    <row r="39956" customFormat="1" ht="11.25"/>
    <row r="39957" customFormat="1" ht="11.25"/>
    <row r="39958" customFormat="1" ht="11.25"/>
    <row r="39959" customFormat="1" ht="11.25"/>
    <row r="39960" customFormat="1" ht="11.25"/>
    <row r="39961" customFormat="1" ht="11.25"/>
    <row r="39962" customFormat="1" ht="11.25"/>
    <row r="39963" customFormat="1" ht="11.25"/>
    <row r="39964" customFormat="1" ht="11.25"/>
    <row r="39965" customFormat="1" ht="11.25"/>
    <row r="39966" customFormat="1" ht="11.25"/>
    <row r="39967" customFormat="1" ht="11.25"/>
    <row r="39968" customFormat="1" ht="11.25"/>
    <row r="39969" customFormat="1" ht="11.25"/>
    <row r="39970" customFormat="1" ht="11.25"/>
    <row r="39971" customFormat="1" ht="11.25"/>
    <row r="39972" customFormat="1" ht="11.25"/>
    <row r="39973" customFormat="1" ht="11.25"/>
    <row r="39974" customFormat="1" ht="11.25"/>
    <row r="39975" customFormat="1" ht="11.25"/>
    <row r="39976" customFormat="1" ht="11.25"/>
    <row r="39977" customFormat="1" ht="11.25"/>
    <row r="39978" customFormat="1" ht="11.25"/>
    <row r="39979" customFormat="1" ht="11.25"/>
    <row r="39980" customFormat="1" ht="11.25"/>
    <row r="39981" customFormat="1" ht="11.25"/>
    <row r="39982" customFormat="1" ht="11.25"/>
    <row r="39983" customFormat="1" ht="11.25"/>
    <row r="39984" customFormat="1" ht="11.25"/>
    <row r="39985" customFormat="1" ht="11.25"/>
    <row r="39986" customFormat="1" ht="11.25"/>
    <row r="39987" customFormat="1" ht="11.25"/>
    <row r="39988" customFormat="1" ht="11.25"/>
    <row r="39989" customFormat="1" ht="11.25"/>
    <row r="39990" customFormat="1" ht="11.25"/>
    <row r="39991" customFormat="1" ht="11.25"/>
    <row r="39992" customFormat="1" ht="11.25"/>
    <row r="39993" customFormat="1" ht="11.25"/>
    <row r="39994" customFormat="1" ht="11.25"/>
    <row r="39995" customFormat="1" ht="11.25"/>
    <row r="39996" customFormat="1" ht="11.25"/>
    <row r="39997" customFormat="1" ht="11.25"/>
    <row r="39998" customFormat="1" ht="11.25"/>
    <row r="39999" customFormat="1" ht="11.25"/>
    <row r="40000" customFormat="1" ht="11.25"/>
    <row r="40001" customFormat="1" ht="11.25"/>
    <row r="40002" customFormat="1" ht="11.25"/>
    <row r="40003" customFormat="1" ht="11.25"/>
    <row r="40004" customFormat="1" ht="11.25"/>
    <row r="40005" customFormat="1" ht="11.25"/>
    <row r="40006" customFormat="1" ht="11.25"/>
    <row r="40007" customFormat="1" ht="11.25"/>
    <row r="40008" customFormat="1" ht="11.25"/>
    <row r="40009" customFormat="1" ht="11.25"/>
    <row r="40010" customFormat="1" ht="11.25"/>
    <row r="40011" customFormat="1" ht="11.25"/>
    <row r="40012" customFormat="1" ht="11.25"/>
    <row r="40013" customFormat="1" ht="11.25"/>
    <row r="40014" customFormat="1" ht="11.25"/>
    <row r="40015" customFormat="1" ht="11.25"/>
    <row r="40016" customFormat="1" ht="11.25"/>
    <row r="40017" customFormat="1" ht="11.25"/>
    <row r="40018" customFormat="1" ht="11.25"/>
    <row r="40019" customFormat="1" ht="11.25"/>
    <row r="40020" customFormat="1" ht="11.25"/>
    <row r="40021" customFormat="1" ht="11.25"/>
    <row r="40022" customFormat="1" ht="11.25"/>
    <row r="40023" customFormat="1" ht="11.25"/>
    <row r="40024" customFormat="1" ht="11.25"/>
    <row r="40025" customFormat="1" ht="11.25"/>
    <row r="40026" customFormat="1" ht="11.25"/>
    <row r="40027" customFormat="1" ht="11.25"/>
    <row r="40028" customFormat="1" ht="11.25"/>
    <row r="40029" customFormat="1" ht="11.25"/>
    <row r="40030" customFormat="1" ht="11.25"/>
    <row r="40031" customFormat="1" ht="11.25"/>
    <row r="40032" customFormat="1" ht="11.25"/>
    <row r="40033" customFormat="1" ht="11.25"/>
    <row r="40034" customFormat="1" ht="11.25"/>
    <row r="40035" customFormat="1" ht="11.25"/>
    <row r="40036" customFormat="1" ht="11.25"/>
    <row r="40037" customFormat="1" ht="11.25"/>
    <row r="40038" customFormat="1" ht="11.25"/>
    <row r="40039" customFormat="1" ht="11.25"/>
    <row r="40040" customFormat="1" ht="11.25"/>
    <row r="40041" customFormat="1" ht="11.25"/>
    <row r="40042" customFormat="1" ht="11.25"/>
    <row r="40043" customFormat="1" ht="11.25"/>
    <row r="40044" customFormat="1" ht="11.25"/>
    <row r="40045" customFormat="1" ht="11.25"/>
    <row r="40046" customFormat="1" ht="11.25"/>
    <row r="40047" customFormat="1" ht="11.25"/>
    <row r="40048" customFormat="1" ht="11.25"/>
    <row r="40049" customFormat="1" ht="11.25"/>
    <row r="40050" customFormat="1" ht="11.25"/>
    <row r="40051" customFormat="1" ht="11.25"/>
    <row r="40052" customFormat="1" ht="11.25"/>
    <row r="40053" customFormat="1" ht="11.25"/>
    <row r="40054" customFormat="1" ht="11.25"/>
    <row r="40055" customFormat="1" ht="11.25"/>
    <row r="40056" customFormat="1" ht="11.25"/>
    <row r="40057" customFormat="1" ht="11.25"/>
    <row r="40058" customFormat="1" ht="11.25"/>
    <row r="40059" customFormat="1" ht="11.25"/>
    <row r="40060" customFormat="1" ht="11.25"/>
    <row r="40061" customFormat="1" ht="11.25"/>
    <row r="40062" customFormat="1" ht="11.25"/>
    <row r="40063" customFormat="1" ht="11.25"/>
    <row r="40064" customFormat="1" ht="11.25"/>
    <row r="40065" customFormat="1" ht="11.25"/>
    <row r="40066" customFormat="1" ht="11.25"/>
    <row r="40067" customFormat="1" ht="11.25"/>
    <row r="40068" customFormat="1" ht="11.25"/>
    <row r="40069" customFormat="1" ht="11.25"/>
    <row r="40070" customFormat="1" ht="11.25"/>
    <row r="40071" customFormat="1" ht="11.25"/>
    <row r="40072" customFormat="1" ht="11.25"/>
    <row r="40073" customFormat="1" ht="11.25"/>
    <row r="40074" customFormat="1" ht="11.25"/>
    <row r="40075" customFormat="1" ht="11.25"/>
    <row r="40076" customFormat="1" ht="11.25"/>
    <row r="40077" customFormat="1" ht="11.25"/>
    <row r="40078" customFormat="1" ht="11.25"/>
    <row r="40079" customFormat="1" ht="11.25"/>
    <row r="40080" customFormat="1" ht="11.25"/>
    <row r="40081" customFormat="1" ht="11.25"/>
    <row r="40082" customFormat="1" ht="11.25"/>
    <row r="40083" customFormat="1" ht="11.25"/>
    <row r="40084" customFormat="1" ht="11.25"/>
    <row r="40085" customFormat="1" ht="11.25"/>
    <row r="40086" customFormat="1" ht="11.25"/>
    <row r="40087" customFormat="1" ht="11.25"/>
    <row r="40088" customFormat="1" ht="11.25"/>
    <row r="40089" customFormat="1" ht="11.25"/>
    <row r="40090" customFormat="1" ht="11.25"/>
    <row r="40091" customFormat="1" ht="11.25"/>
    <row r="40092" customFormat="1" ht="11.25"/>
    <row r="40093" customFormat="1" ht="11.25"/>
    <row r="40094" customFormat="1" ht="11.25"/>
    <row r="40095" customFormat="1" ht="11.25"/>
    <row r="40096" customFormat="1" ht="11.25"/>
    <row r="40097" customFormat="1" ht="11.25"/>
    <row r="40098" customFormat="1" ht="11.25"/>
    <row r="40099" customFormat="1" ht="11.25"/>
    <row r="40100" customFormat="1" ht="11.25"/>
    <row r="40101" customFormat="1" ht="11.25"/>
    <row r="40102" customFormat="1" ht="11.25"/>
    <row r="40103" customFormat="1" ht="11.25"/>
    <row r="40104" customFormat="1" ht="11.25"/>
    <row r="40105" customFormat="1" ht="11.25"/>
    <row r="40106" customFormat="1" ht="11.25"/>
    <row r="40107" customFormat="1" ht="11.25"/>
    <row r="40108" customFormat="1" ht="11.25"/>
    <row r="40109" customFormat="1" ht="11.25"/>
    <row r="40110" customFormat="1" ht="11.25"/>
    <row r="40111" customFormat="1" ht="11.25"/>
    <row r="40112" customFormat="1" ht="11.25"/>
    <row r="40113" customFormat="1" ht="11.25"/>
    <row r="40114" customFormat="1" ht="11.25"/>
    <row r="40115" customFormat="1" ht="11.25"/>
    <row r="40116" customFormat="1" ht="11.25"/>
    <row r="40117" customFormat="1" ht="11.25"/>
    <row r="40118" customFormat="1" ht="11.25"/>
    <row r="40119" customFormat="1" ht="11.25"/>
    <row r="40120" customFormat="1" ht="11.25"/>
    <row r="40121" customFormat="1" ht="11.25"/>
    <row r="40122" customFormat="1" ht="11.25"/>
    <row r="40123" customFormat="1" ht="11.25"/>
    <row r="40124" customFormat="1" ht="11.25"/>
    <row r="40125" customFormat="1" ht="11.25"/>
    <row r="40126" customFormat="1" ht="11.25"/>
    <row r="40127" customFormat="1" ht="11.25"/>
    <row r="40128" customFormat="1" ht="11.25"/>
    <row r="40129" customFormat="1" ht="11.25"/>
    <row r="40130" customFormat="1" ht="11.25"/>
    <row r="40131" customFormat="1" ht="11.25"/>
    <row r="40132" customFormat="1" ht="11.25"/>
    <row r="40133" customFormat="1" ht="11.25"/>
    <row r="40134" customFormat="1" ht="11.25"/>
    <row r="40135" customFormat="1" ht="11.25"/>
    <row r="40136" customFormat="1" ht="11.25"/>
    <row r="40137" customFormat="1" ht="11.25"/>
    <row r="40138" customFormat="1" ht="11.25"/>
    <row r="40139" customFormat="1" ht="11.25"/>
    <row r="40140" customFormat="1" ht="11.25"/>
    <row r="40141" customFormat="1" ht="11.25"/>
    <row r="40142" customFormat="1" ht="11.25"/>
    <row r="40143" customFormat="1" ht="11.25"/>
    <row r="40144" customFormat="1" ht="11.25"/>
    <row r="40145" customFormat="1" ht="11.25"/>
    <row r="40146" customFormat="1" ht="11.25"/>
    <row r="40147" customFormat="1" ht="11.25"/>
    <row r="40148" customFormat="1" ht="11.25"/>
    <row r="40149" customFormat="1" ht="11.25"/>
    <row r="40150" customFormat="1" ht="11.25"/>
    <row r="40151" customFormat="1" ht="11.25"/>
    <row r="40152" customFormat="1" ht="11.25"/>
    <row r="40153" customFormat="1" ht="11.25"/>
    <row r="40154" customFormat="1" ht="11.25"/>
    <row r="40155" customFormat="1" ht="11.25"/>
    <row r="40156" customFormat="1" ht="11.25"/>
    <row r="40157" customFormat="1" ht="11.25"/>
    <row r="40158" customFormat="1" ht="11.25"/>
    <row r="40159" customFormat="1" ht="11.25"/>
    <row r="40160" customFormat="1" ht="11.25"/>
    <row r="40161" customFormat="1" ht="11.25"/>
    <row r="40162" customFormat="1" ht="11.25"/>
    <row r="40163" customFormat="1" ht="11.25"/>
    <row r="40164" customFormat="1" ht="11.25"/>
    <row r="40165" customFormat="1" ht="11.25"/>
    <row r="40166" customFormat="1" ht="11.25"/>
    <row r="40167" customFormat="1" ht="11.25"/>
    <row r="40168" customFormat="1" ht="11.25"/>
    <row r="40169" customFormat="1" ht="11.25"/>
    <row r="40170" customFormat="1" ht="11.25"/>
    <row r="40171" customFormat="1" ht="11.25"/>
    <row r="40172" customFormat="1" ht="11.25"/>
    <row r="40173" customFormat="1" ht="11.25"/>
    <row r="40174" customFormat="1" ht="11.25"/>
    <row r="40175" customFormat="1" ht="11.25"/>
    <row r="40176" customFormat="1" ht="11.25"/>
    <row r="40177" customFormat="1" ht="11.25"/>
    <row r="40178" customFormat="1" ht="11.25"/>
    <row r="40179" customFormat="1" ht="11.25"/>
    <row r="40180" customFormat="1" ht="11.25"/>
    <row r="40181" customFormat="1" ht="11.25"/>
    <row r="40182" customFormat="1" ht="11.25"/>
    <row r="40183" customFormat="1" ht="11.25"/>
    <row r="40184" customFormat="1" ht="11.25"/>
    <row r="40185" customFormat="1" ht="11.25"/>
    <row r="40186" customFormat="1" ht="11.25"/>
    <row r="40187" customFormat="1" ht="11.25"/>
    <row r="40188" customFormat="1" ht="11.25"/>
    <row r="40189" customFormat="1" ht="11.25"/>
    <row r="40190" customFormat="1" ht="11.25"/>
    <row r="40191" customFormat="1" ht="11.25"/>
    <row r="40192" customFormat="1" ht="11.25"/>
    <row r="40193" customFormat="1" ht="11.25"/>
    <row r="40194" customFormat="1" ht="11.25"/>
    <row r="40195" customFormat="1" ht="11.25"/>
    <row r="40196" customFormat="1" ht="11.25"/>
    <row r="40197" customFormat="1" ht="11.25"/>
    <row r="40198" customFormat="1" ht="11.25"/>
    <row r="40199" customFormat="1" ht="11.25"/>
    <row r="40200" customFormat="1" ht="11.25"/>
    <row r="40201" customFormat="1" ht="11.25"/>
    <row r="40202" customFormat="1" ht="11.25"/>
    <row r="40203" customFormat="1" ht="11.25"/>
    <row r="40204" customFormat="1" ht="11.25"/>
    <row r="40205" customFormat="1" ht="11.25"/>
    <row r="40206" customFormat="1" ht="11.25"/>
    <row r="40207" customFormat="1" ht="11.25"/>
    <row r="40208" customFormat="1" ht="11.25"/>
    <row r="40209" customFormat="1" ht="11.25"/>
    <row r="40210" customFormat="1" ht="11.25"/>
    <row r="40211" customFormat="1" ht="11.25"/>
    <row r="40212" customFormat="1" ht="11.25"/>
    <row r="40213" customFormat="1" ht="11.25"/>
    <row r="40214" customFormat="1" ht="11.25"/>
    <row r="40215" customFormat="1" ht="11.25"/>
    <row r="40216" customFormat="1" ht="11.25"/>
    <row r="40217" customFormat="1" ht="11.25"/>
    <row r="40218" customFormat="1" ht="11.25"/>
    <row r="40219" customFormat="1" ht="11.25"/>
    <row r="40220" customFormat="1" ht="11.25"/>
    <row r="40221" customFormat="1" ht="11.25"/>
    <row r="40222" customFormat="1" ht="11.25"/>
    <row r="40223" customFormat="1" ht="11.25"/>
    <row r="40224" customFormat="1" ht="11.25"/>
    <row r="40225" customFormat="1" ht="11.25"/>
    <row r="40226" customFormat="1" ht="11.25"/>
    <row r="40227" customFormat="1" ht="11.25"/>
    <row r="40228" customFormat="1" ht="11.25"/>
    <row r="40229" customFormat="1" ht="11.25"/>
    <row r="40230" customFormat="1" ht="11.25"/>
    <row r="40231" customFormat="1" ht="11.25"/>
    <row r="40232" customFormat="1" ht="11.25"/>
    <row r="40233" customFormat="1" ht="11.25"/>
    <row r="40234" customFormat="1" ht="11.25"/>
    <row r="40235" customFormat="1" ht="11.25"/>
    <row r="40236" customFormat="1" ht="11.25"/>
    <row r="40237" customFormat="1" ht="11.25"/>
    <row r="40238" customFormat="1" ht="11.25"/>
    <row r="40239" customFormat="1" ht="11.25"/>
    <row r="40240" customFormat="1" ht="11.25"/>
    <row r="40241" customFormat="1" ht="11.25"/>
    <row r="40242" customFormat="1" ht="11.25"/>
    <row r="40243" customFormat="1" ht="11.25"/>
    <row r="40244" customFormat="1" ht="11.25"/>
    <row r="40245" customFormat="1" ht="11.25"/>
    <row r="40246" customFormat="1" ht="11.25"/>
    <row r="40247" customFormat="1" ht="11.25"/>
    <row r="40248" customFormat="1" ht="11.25"/>
    <row r="40249" customFormat="1" ht="11.25"/>
    <row r="40250" customFormat="1" ht="11.25"/>
    <row r="40251" customFormat="1" ht="11.25"/>
    <row r="40252" customFormat="1" ht="11.25"/>
    <row r="40253" customFormat="1" ht="11.25"/>
    <row r="40254" customFormat="1" ht="11.25"/>
    <row r="40255" customFormat="1" ht="11.25"/>
    <row r="40256" customFormat="1" ht="11.25"/>
    <row r="40257" customFormat="1" ht="11.25"/>
    <row r="40258" customFormat="1" ht="11.25"/>
    <row r="40259" customFormat="1" ht="11.25"/>
    <row r="40260" customFormat="1" ht="11.25"/>
    <row r="40261" customFormat="1" ht="11.25"/>
    <row r="40262" customFormat="1" ht="11.25"/>
    <row r="40263" customFormat="1" ht="11.25"/>
    <row r="40264" customFormat="1" ht="11.25"/>
    <row r="40265" customFormat="1" ht="11.25"/>
    <row r="40266" customFormat="1" ht="11.25"/>
    <row r="40267" customFormat="1" ht="11.25"/>
    <row r="40268" customFormat="1" ht="11.25"/>
    <row r="40269" customFormat="1" ht="11.25"/>
    <row r="40270" customFormat="1" ht="11.25"/>
    <row r="40271" customFormat="1" ht="11.25"/>
    <row r="40272" customFormat="1" ht="11.25"/>
    <row r="40273" customFormat="1" ht="11.25"/>
    <row r="40274" customFormat="1" ht="11.25"/>
    <row r="40275" customFormat="1" ht="11.25"/>
    <row r="40276" customFormat="1" ht="11.25"/>
    <row r="40277" customFormat="1" ht="11.25"/>
    <row r="40278" customFormat="1" ht="11.25"/>
    <row r="40279" customFormat="1" ht="11.25"/>
    <row r="40280" customFormat="1" ht="11.25"/>
    <row r="40281" customFormat="1" ht="11.25"/>
    <row r="40282" customFormat="1" ht="11.25"/>
    <row r="40283" customFormat="1" ht="11.25"/>
    <row r="40284" customFormat="1" ht="11.25"/>
    <row r="40285" customFormat="1" ht="11.25"/>
    <row r="40286" customFormat="1" ht="11.25"/>
    <row r="40287" customFormat="1" ht="11.25"/>
    <row r="40288" customFormat="1" ht="11.25"/>
    <row r="40289" customFormat="1" ht="11.25"/>
    <row r="40290" customFormat="1" ht="11.25"/>
    <row r="40291" customFormat="1" ht="11.25"/>
    <row r="40292" customFormat="1" ht="11.25"/>
    <row r="40293" customFormat="1" ht="11.25"/>
    <row r="40294" customFormat="1" ht="11.25"/>
    <row r="40295" customFormat="1" ht="11.25"/>
    <row r="40296" customFormat="1" ht="11.25"/>
    <row r="40297" customFormat="1" ht="11.25"/>
    <row r="40298" customFormat="1" ht="11.25"/>
    <row r="40299" customFormat="1" ht="11.25"/>
    <row r="40300" customFormat="1" ht="11.25"/>
    <row r="40301" customFormat="1" ht="11.25"/>
    <row r="40302" customFormat="1" ht="11.25"/>
    <row r="40303" customFormat="1" ht="11.25"/>
    <row r="40304" customFormat="1" ht="11.25"/>
    <row r="40305" customFormat="1" ht="11.25"/>
    <row r="40306" customFormat="1" ht="11.25"/>
    <row r="40307" customFormat="1" ht="11.25"/>
    <row r="40308" customFormat="1" ht="11.25"/>
    <row r="40309" customFormat="1" ht="11.25"/>
    <row r="40310" customFormat="1" ht="11.25"/>
    <row r="40311" customFormat="1" ht="11.25"/>
    <row r="40312" customFormat="1" ht="11.25"/>
    <row r="40313" customFormat="1" ht="11.25"/>
    <row r="40314" customFormat="1" ht="11.25"/>
    <row r="40315" customFormat="1" ht="11.25"/>
    <row r="40316" customFormat="1" ht="11.25"/>
    <row r="40317" customFormat="1" ht="11.25"/>
    <row r="40318" customFormat="1" ht="11.25"/>
    <row r="40319" customFormat="1" ht="11.25"/>
    <row r="40320" customFormat="1" ht="11.25"/>
    <row r="40321" customFormat="1" ht="11.25"/>
    <row r="40322" customFormat="1" ht="11.25"/>
    <row r="40323" customFormat="1" ht="11.25"/>
    <row r="40324" customFormat="1" ht="11.25"/>
    <row r="40325" customFormat="1" ht="11.25"/>
    <row r="40326" customFormat="1" ht="11.25"/>
    <row r="40327" customFormat="1" ht="11.25"/>
    <row r="40328" customFormat="1" ht="11.25"/>
    <row r="40329" customFormat="1" ht="11.25"/>
    <row r="40330" customFormat="1" ht="11.25"/>
    <row r="40331" customFormat="1" ht="11.25"/>
    <row r="40332" customFormat="1" ht="11.25"/>
    <row r="40333" customFormat="1" ht="11.25"/>
    <row r="40334" customFormat="1" ht="11.25"/>
    <row r="40335" customFormat="1" ht="11.25"/>
    <row r="40336" customFormat="1" ht="11.25"/>
    <row r="40337" customFormat="1" ht="11.25"/>
    <row r="40338" customFormat="1" ht="11.25"/>
    <row r="40339" customFormat="1" ht="11.25"/>
    <row r="40340" customFormat="1" ht="11.25"/>
    <row r="40341" customFormat="1" ht="11.25"/>
    <row r="40342" customFormat="1" ht="11.25"/>
    <row r="40343" customFormat="1" ht="11.25"/>
    <row r="40344" customFormat="1" ht="11.25"/>
    <row r="40345" customFormat="1" ht="11.25"/>
    <row r="40346" customFormat="1" ht="11.25"/>
    <row r="40347" customFormat="1" ht="11.25"/>
    <row r="40348" customFormat="1" ht="11.25"/>
    <row r="40349" customFormat="1" ht="11.25"/>
    <row r="40350" customFormat="1" ht="11.25"/>
    <row r="40351" customFormat="1" ht="11.25"/>
    <row r="40352" customFormat="1" ht="11.25"/>
    <row r="40353" customFormat="1" ht="11.25"/>
    <row r="40354" customFormat="1" ht="11.25"/>
    <row r="40355" customFormat="1" ht="11.25"/>
    <row r="40356" customFormat="1" ht="11.25"/>
    <row r="40357" customFormat="1" ht="11.25"/>
    <row r="40358" customFormat="1" ht="11.25"/>
    <row r="40359" customFormat="1" ht="11.25"/>
    <row r="40360" customFormat="1" ht="11.25"/>
    <row r="40361" customFormat="1" ht="11.25"/>
    <row r="40362" customFormat="1" ht="11.25"/>
    <row r="40363" customFormat="1" ht="11.25"/>
    <row r="40364" customFormat="1" ht="11.25"/>
    <row r="40365" customFormat="1" ht="11.25"/>
    <row r="40366" customFormat="1" ht="11.25"/>
    <row r="40367" customFormat="1" ht="11.25"/>
    <row r="40368" customFormat="1" ht="11.25"/>
    <row r="40369" customFormat="1" ht="11.25"/>
    <row r="40370" customFormat="1" ht="11.25"/>
    <row r="40371" customFormat="1" ht="11.25"/>
    <row r="40372" customFormat="1" ht="11.25"/>
    <row r="40373" customFormat="1" ht="11.25"/>
    <row r="40374" customFormat="1" ht="11.25"/>
    <row r="40375" customFormat="1" ht="11.25"/>
    <row r="40376" customFormat="1" ht="11.25"/>
    <row r="40377" customFormat="1" ht="11.25"/>
    <row r="40378" customFormat="1" ht="11.25"/>
    <row r="40379" customFormat="1" ht="11.25"/>
    <row r="40380" customFormat="1" ht="11.25"/>
    <row r="40381" customFormat="1" ht="11.25"/>
    <row r="40382" customFormat="1" ht="11.25"/>
    <row r="40383" customFormat="1" ht="11.25"/>
    <row r="40384" customFormat="1" ht="11.25"/>
    <row r="40385" customFormat="1" ht="11.25"/>
    <row r="40386" customFormat="1" ht="11.25"/>
    <row r="40387" customFormat="1" ht="11.25"/>
    <row r="40388" customFormat="1" ht="11.25"/>
    <row r="40389" customFormat="1" ht="11.25"/>
    <row r="40390" customFormat="1" ht="11.25"/>
    <row r="40391" customFormat="1" ht="11.25"/>
    <row r="40392" customFormat="1" ht="11.25"/>
    <row r="40393" customFormat="1" ht="11.25"/>
    <row r="40394" customFormat="1" ht="11.25"/>
    <row r="40395" customFormat="1" ht="11.25"/>
    <row r="40396" customFormat="1" ht="11.25"/>
    <row r="40397" customFormat="1" ht="11.25"/>
    <row r="40398" customFormat="1" ht="11.25"/>
    <row r="40399" customFormat="1" ht="11.25"/>
    <row r="40400" customFormat="1" ht="11.25"/>
    <row r="40401" customFormat="1" ht="11.25"/>
    <row r="40402" customFormat="1" ht="11.25"/>
    <row r="40403" customFormat="1" ht="11.25"/>
    <row r="40404" customFormat="1" ht="11.25"/>
    <row r="40405" customFormat="1" ht="11.25"/>
    <row r="40406" customFormat="1" ht="11.25"/>
    <row r="40407" customFormat="1" ht="11.25"/>
    <row r="40408" customFormat="1" ht="11.25"/>
    <row r="40409" customFormat="1" ht="11.25"/>
    <row r="40410" customFormat="1" ht="11.25"/>
    <row r="40411" customFormat="1" ht="11.25"/>
    <row r="40412" customFormat="1" ht="11.25"/>
    <row r="40413" customFormat="1" ht="11.25"/>
    <row r="40414" customFormat="1" ht="11.25"/>
    <row r="40415" customFormat="1" ht="11.25"/>
    <row r="40416" customFormat="1" ht="11.25"/>
    <row r="40417" customFormat="1" ht="11.25"/>
    <row r="40418" customFormat="1" ht="11.25"/>
    <row r="40419" customFormat="1" ht="11.25"/>
    <row r="40420" customFormat="1" ht="11.25"/>
    <row r="40421" customFormat="1" ht="11.25"/>
    <row r="40422" customFormat="1" ht="11.25"/>
    <row r="40423" customFormat="1" ht="11.25"/>
    <row r="40424" customFormat="1" ht="11.25"/>
    <row r="40425" customFormat="1" ht="11.25"/>
    <row r="40426" customFormat="1" ht="11.25"/>
    <row r="40427" customFormat="1" ht="11.25"/>
    <row r="40428" customFormat="1" ht="11.25"/>
    <row r="40429" customFormat="1" ht="11.25"/>
    <row r="40430" customFormat="1" ht="11.25"/>
    <row r="40431" customFormat="1" ht="11.25"/>
    <row r="40432" customFormat="1" ht="11.25"/>
    <row r="40433" customFormat="1" ht="11.25"/>
    <row r="40434" customFormat="1" ht="11.25"/>
    <row r="40435" customFormat="1" ht="11.25"/>
    <row r="40436" customFormat="1" ht="11.25"/>
    <row r="40437" customFormat="1" ht="11.25"/>
    <row r="40438" customFormat="1" ht="11.25"/>
    <row r="40439" customFormat="1" ht="11.25"/>
    <row r="40440" customFormat="1" ht="11.25"/>
    <row r="40441" customFormat="1" ht="11.25"/>
    <row r="40442" customFormat="1" ht="11.25"/>
    <row r="40443" customFormat="1" ht="11.25"/>
    <row r="40444" customFormat="1" ht="11.25"/>
    <row r="40445" customFormat="1" ht="11.25"/>
    <row r="40446" customFormat="1" ht="11.25"/>
    <row r="40447" customFormat="1" ht="11.25"/>
    <row r="40448" customFormat="1" ht="11.25"/>
    <row r="40449" customFormat="1" ht="11.25"/>
    <row r="40450" customFormat="1" ht="11.25"/>
    <row r="40451" customFormat="1" ht="11.25"/>
    <row r="40452" customFormat="1" ht="11.25"/>
    <row r="40453" customFormat="1" ht="11.25"/>
    <row r="40454" customFormat="1" ht="11.25"/>
    <row r="40455" customFormat="1" ht="11.25"/>
    <row r="40456" customFormat="1" ht="11.25"/>
    <row r="40457" customFormat="1" ht="11.25"/>
    <row r="40458" customFormat="1" ht="11.25"/>
    <row r="40459" customFormat="1" ht="11.25"/>
    <row r="40460" customFormat="1" ht="11.25"/>
    <row r="40461" customFormat="1" ht="11.25"/>
    <row r="40462" customFormat="1" ht="11.25"/>
    <row r="40463" customFormat="1" ht="11.25"/>
    <row r="40464" customFormat="1" ht="11.25"/>
    <row r="40465" customFormat="1" ht="11.25"/>
    <row r="40466" customFormat="1" ht="11.25"/>
    <row r="40467" customFormat="1" ht="11.25"/>
    <row r="40468" customFormat="1" ht="11.25"/>
    <row r="40469" customFormat="1" ht="11.25"/>
    <row r="40470" customFormat="1" ht="11.25"/>
    <row r="40471" customFormat="1" ht="11.25"/>
    <row r="40472" customFormat="1" ht="11.25"/>
    <row r="40473" customFormat="1" ht="11.25"/>
    <row r="40474" customFormat="1" ht="11.25"/>
    <row r="40475" customFormat="1" ht="11.25"/>
    <row r="40476" customFormat="1" ht="11.25"/>
    <row r="40477" customFormat="1" ht="11.25"/>
    <row r="40478" customFormat="1" ht="11.25"/>
    <row r="40479" customFormat="1" ht="11.25"/>
    <row r="40480" customFormat="1" ht="11.25"/>
    <row r="40481" customFormat="1" ht="11.25"/>
    <row r="40482" customFormat="1" ht="11.25"/>
    <row r="40483" customFormat="1" ht="11.25"/>
    <row r="40484" customFormat="1" ht="11.25"/>
    <row r="40485" customFormat="1" ht="11.25"/>
    <row r="40486" customFormat="1" ht="11.25"/>
    <row r="40487" customFormat="1" ht="11.25"/>
    <row r="40488" customFormat="1" ht="11.25"/>
    <row r="40489" customFormat="1" ht="11.25"/>
    <row r="40490" customFormat="1" ht="11.25"/>
    <row r="40491" customFormat="1" ht="11.25"/>
    <row r="40492" customFormat="1" ht="11.25"/>
    <row r="40493" customFormat="1" ht="11.25"/>
    <row r="40494" customFormat="1" ht="11.25"/>
    <row r="40495" customFormat="1" ht="11.25"/>
    <row r="40496" customFormat="1" ht="11.25"/>
    <row r="40497" customFormat="1" ht="11.25"/>
    <row r="40498" customFormat="1" ht="11.25"/>
    <row r="40499" customFormat="1" ht="11.25"/>
    <row r="40500" customFormat="1" ht="11.25"/>
    <row r="40501" customFormat="1" ht="11.25"/>
    <row r="40502" customFormat="1" ht="11.25"/>
    <row r="40503" customFormat="1" ht="11.25"/>
    <row r="40504" customFormat="1" ht="11.25"/>
    <row r="40505" customFormat="1" ht="11.25"/>
    <row r="40506" customFormat="1" ht="11.25"/>
    <row r="40507" customFormat="1" ht="11.25"/>
    <row r="40508" customFormat="1" ht="11.25"/>
    <row r="40509" customFormat="1" ht="11.25"/>
    <row r="40510" customFormat="1" ht="11.25"/>
    <row r="40511" customFormat="1" ht="11.25"/>
    <row r="40512" customFormat="1" ht="11.25"/>
    <row r="40513" customFormat="1" ht="11.25"/>
    <row r="40514" customFormat="1" ht="11.25"/>
    <row r="40515" customFormat="1" ht="11.25"/>
    <row r="40516" customFormat="1" ht="11.25"/>
    <row r="40517" customFormat="1" ht="11.25"/>
    <row r="40518" customFormat="1" ht="11.25"/>
    <row r="40519" customFormat="1" ht="11.25"/>
    <row r="40520" customFormat="1" ht="11.25"/>
    <row r="40521" customFormat="1" ht="11.25"/>
    <row r="40522" customFormat="1" ht="11.25"/>
    <row r="40523" customFormat="1" ht="11.25"/>
    <row r="40524" customFormat="1" ht="11.25"/>
    <row r="40525" customFormat="1" ht="11.25"/>
    <row r="40526" customFormat="1" ht="11.25"/>
    <row r="40527" customFormat="1" ht="11.25"/>
    <row r="40528" customFormat="1" ht="11.25"/>
    <row r="40529" customFormat="1" ht="11.25"/>
    <row r="40530" customFormat="1" ht="11.25"/>
    <row r="40531" customFormat="1" ht="11.25"/>
    <row r="40532" customFormat="1" ht="11.25"/>
    <row r="40533" customFormat="1" ht="11.25"/>
    <row r="40534" customFormat="1" ht="11.25"/>
    <row r="40535" customFormat="1" ht="11.25"/>
    <row r="40536" customFormat="1" ht="11.25"/>
    <row r="40537" customFormat="1" ht="11.25"/>
    <row r="40538" customFormat="1" ht="11.25"/>
    <row r="40539" customFormat="1" ht="11.25"/>
    <row r="40540" customFormat="1" ht="11.25"/>
    <row r="40541" customFormat="1" ht="11.25"/>
    <row r="40542" customFormat="1" ht="11.25"/>
    <row r="40543" customFormat="1" ht="11.25"/>
    <row r="40544" customFormat="1" ht="11.25"/>
    <row r="40545" customFormat="1" ht="11.25"/>
    <row r="40546" customFormat="1" ht="11.25"/>
    <row r="40547" customFormat="1" ht="11.25"/>
    <row r="40548" customFormat="1" ht="11.25"/>
    <row r="40549" customFormat="1" ht="11.25"/>
    <row r="40550" customFormat="1" ht="11.25"/>
    <row r="40551" customFormat="1" ht="11.25"/>
    <row r="40552" customFormat="1" ht="11.25"/>
    <row r="40553" customFormat="1" ht="11.25"/>
    <row r="40554" customFormat="1" ht="11.25"/>
    <row r="40555" customFormat="1" ht="11.25"/>
    <row r="40556" customFormat="1" ht="11.25"/>
    <row r="40557" customFormat="1" ht="11.25"/>
    <row r="40558" customFormat="1" ht="11.25"/>
    <row r="40559" customFormat="1" ht="11.25"/>
    <row r="40560" customFormat="1" ht="11.25"/>
    <row r="40561" customFormat="1" ht="11.25"/>
    <row r="40562" customFormat="1" ht="11.25"/>
    <row r="40563" customFormat="1" ht="11.25"/>
    <row r="40564" customFormat="1" ht="11.25"/>
    <row r="40565" customFormat="1" ht="11.25"/>
    <row r="40566" customFormat="1" ht="11.25"/>
    <row r="40567" customFormat="1" ht="11.25"/>
    <row r="40568" customFormat="1" ht="11.25"/>
    <row r="40569" customFormat="1" ht="11.25"/>
    <row r="40570" customFormat="1" ht="11.25"/>
    <row r="40571" customFormat="1" ht="11.25"/>
    <row r="40572" customFormat="1" ht="11.25"/>
    <row r="40573" customFormat="1" ht="11.25"/>
    <row r="40574" customFormat="1" ht="11.25"/>
    <row r="40575" customFormat="1" ht="11.25"/>
    <row r="40576" customFormat="1" ht="11.25"/>
    <row r="40577" customFormat="1" ht="11.25"/>
    <row r="40578" customFormat="1" ht="11.25"/>
    <row r="40579" customFormat="1" ht="11.25"/>
    <row r="40580" customFormat="1" ht="11.25"/>
    <row r="40581" customFormat="1" ht="11.25"/>
    <row r="40582" customFormat="1" ht="11.25"/>
    <row r="40583" customFormat="1" ht="11.25"/>
    <row r="40584" customFormat="1" ht="11.25"/>
    <row r="40585" customFormat="1" ht="11.25"/>
    <row r="40586" customFormat="1" ht="11.25"/>
    <row r="40587" customFormat="1" ht="11.25"/>
    <row r="40588" customFormat="1" ht="11.25"/>
    <row r="40589" customFormat="1" ht="11.25"/>
    <row r="40590" customFormat="1" ht="11.25"/>
    <row r="40591" customFormat="1" ht="11.25"/>
    <row r="40592" customFormat="1" ht="11.25"/>
    <row r="40593" customFormat="1" ht="11.25"/>
    <row r="40594" customFormat="1" ht="11.25"/>
    <row r="40595" customFormat="1" ht="11.25"/>
    <row r="40596" customFormat="1" ht="11.25"/>
    <row r="40597" customFormat="1" ht="11.25"/>
    <row r="40598" customFormat="1" ht="11.25"/>
    <row r="40599" customFormat="1" ht="11.25"/>
    <row r="40600" customFormat="1" ht="11.25"/>
    <row r="40601" customFormat="1" ht="11.25"/>
    <row r="40602" customFormat="1" ht="11.25"/>
    <row r="40603" customFormat="1" ht="11.25"/>
    <row r="40604" customFormat="1" ht="11.25"/>
    <row r="40605" customFormat="1" ht="11.25"/>
    <row r="40606" customFormat="1" ht="11.25"/>
    <row r="40607" customFormat="1" ht="11.25"/>
    <row r="40608" customFormat="1" ht="11.25"/>
    <row r="40609" customFormat="1" ht="11.25"/>
    <row r="40610" customFormat="1" ht="11.25"/>
    <row r="40611" customFormat="1" ht="11.25"/>
    <row r="40612" customFormat="1" ht="11.25"/>
    <row r="40613" customFormat="1" ht="11.25"/>
    <row r="40614" customFormat="1" ht="11.25"/>
    <row r="40615" customFormat="1" ht="11.25"/>
    <row r="40616" customFormat="1" ht="11.25"/>
    <row r="40617" customFormat="1" ht="11.25"/>
    <row r="40618" customFormat="1" ht="11.25"/>
    <row r="40619" customFormat="1" ht="11.25"/>
    <row r="40620" customFormat="1" ht="11.25"/>
    <row r="40621" customFormat="1" ht="11.25"/>
    <row r="40622" customFormat="1" ht="11.25"/>
    <row r="40623" customFormat="1" ht="11.25"/>
    <row r="40624" customFormat="1" ht="11.25"/>
    <row r="40625" customFormat="1" ht="11.25"/>
    <row r="40626" customFormat="1" ht="11.25"/>
    <row r="40627" customFormat="1" ht="11.25"/>
    <row r="40628" customFormat="1" ht="11.25"/>
    <row r="40629" customFormat="1" ht="11.25"/>
    <row r="40630" customFormat="1" ht="11.25"/>
    <row r="40631" customFormat="1" ht="11.25"/>
    <row r="40632" customFormat="1" ht="11.25"/>
    <row r="40633" customFormat="1" ht="11.25"/>
    <row r="40634" customFormat="1" ht="11.25"/>
    <row r="40635" customFormat="1" ht="11.25"/>
    <row r="40636" customFormat="1" ht="11.25"/>
    <row r="40637" customFormat="1" ht="11.25"/>
    <row r="40638" customFormat="1" ht="11.25"/>
    <row r="40639" customFormat="1" ht="11.25"/>
    <row r="40640" customFormat="1" ht="11.25"/>
    <row r="40641" customFormat="1" ht="11.25"/>
    <row r="40642" customFormat="1" ht="11.25"/>
    <row r="40643" customFormat="1" ht="11.25"/>
    <row r="40644" customFormat="1" ht="11.25"/>
    <row r="40645" customFormat="1" ht="11.25"/>
    <row r="40646" customFormat="1" ht="11.25"/>
    <row r="40647" customFormat="1" ht="11.25"/>
    <row r="40648" customFormat="1" ht="11.25"/>
    <row r="40649" customFormat="1" ht="11.25"/>
    <row r="40650" customFormat="1" ht="11.25"/>
    <row r="40651" customFormat="1" ht="11.25"/>
    <row r="40652" customFormat="1" ht="11.25"/>
    <row r="40653" customFormat="1" ht="11.25"/>
    <row r="40654" customFormat="1" ht="11.25"/>
    <row r="40655" customFormat="1" ht="11.25"/>
    <row r="40656" customFormat="1" ht="11.25"/>
    <row r="40657" customFormat="1" ht="11.25"/>
    <row r="40658" customFormat="1" ht="11.25"/>
    <row r="40659" customFormat="1" ht="11.25"/>
    <row r="40660" customFormat="1" ht="11.25"/>
    <row r="40661" customFormat="1" ht="11.25"/>
    <row r="40662" customFormat="1" ht="11.25"/>
    <row r="40663" customFormat="1" ht="11.25"/>
    <row r="40664" customFormat="1" ht="11.25"/>
    <row r="40665" customFormat="1" ht="11.25"/>
    <row r="40666" customFormat="1" ht="11.25"/>
    <row r="40667" customFormat="1" ht="11.25"/>
    <row r="40668" customFormat="1" ht="11.25"/>
    <row r="40669" customFormat="1" ht="11.25"/>
    <row r="40670" customFormat="1" ht="11.25"/>
    <row r="40671" customFormat="1" ht="11.25"/>
    <row r="40672" customFormat="1" ht="11.25"/>
    <row r="40673" customFormat="1" ht="11.25"/>
    <row r="40674" customFormat="1" ht="11.25"/>
    <row r="40675" customFormat="1" ht="11.25"/>
    <row r="40676" customFormat="1" ht="11.25"/>
    <row r="40677" customFormat="1" ht="11.25"/>
    <row r="40678" customFormat="1" ht="11.25"/>
    <row r="40679" customFormat="1" ht="11.25"/>
    <row r="40680" customFormat="1" ht="11.25"/>
    <row r="40681" customFormat="1" ht="11.25"/>
    <row r="40682" customFormat="1" ht="11.25"/>
    <row r="40683" customFormat="1" ht="11.25"/>
    <row r="40684" customFormat="1" ht="11.25"/>
    <row r="40685" customFormat="1" ht="11.25"/>
    <row r="40686" customFormat="1" ht="11.25"/>
    <row r="40687" customFormat="1" ht="11.25"/>
    <row r="40688" customFormat="1" ht="11.25"/>
    <row r="40689" customFormat="1" ht="11.25"/>
    <row r="40690" customFormat="1" ht="11.25"/>
    <row r="40691" customFormat="1" ht="11.25"/>
    <row r="40692" customFormat="1" ht="11.25"/>
    <row r="40693" customFormat="1" ht="11.25"/>
    <row r="40694" customFormat="1" ht="11.25"/>
    <row r="40695" customFormat="1" ht="11.25"/>
    <row r="40696" customFormat="1" ht="11.25"/>
    <row r="40697" customFormat="1" ht="11.25"/>
    <row r="40698" customFormat="1" ht="11.25"/>
    <row r="40699" customFormat="1" ht="11.25"/>
    <row r="40700" customFormat="1" ht="11.25"/>
    <row r="40701" customFormat="1" ht="11.25"/>
    <row r="40702" customFormat="1" ht="11.25"/>
    <row r="40703" customFormat="1" ht="11.25"/>
    <row r="40704" customFormat="1" ht="11.25"/>
    <row r="40705" customFormat="1" ht="11.25"/>
    <row r="40706" customFormat="1" ht="11.25"/>
    <row r="40707" customFormat="1" ht="11.25"/>
    <row r="40708" customFormat="1" ht="11.25"/>
    <row r="40709" customFormat="1" ht="11.25"/>
    <row r="40710" customFormat="1" ht="11.25"/>
    <row r="40711" customFormat="1" ht="11.25"/>
    <row r="40712" customFormat="1" ht="11.25"/>
    <row r="40713" customFormat="1" ht="11.25"/>
    <row r="40714" customFormat="1" ht="11.25"/>
    <row r="40715" customFormat="1" ht="11.25"/>
    <row r="40716" customFormat="1" ht="11.25"/>
    <row r="40717" customFormat="1" ht="11.25"/>
    <row r="40718" customFormat="1" ht="11.25"/>
    <row r="40719" customFormat="1" ht="11.25"/>
    <row r="40720" customFormat="1" ht="11.25"/>
    <row r="40721" customFormat="1" ht="11.25"/>
    <row r="40722" customFormat="1" ht="11.25"/>
    <row r="40723" customFormat="1" ht="11.25"/>
    <row r="40724" customFormat="1" ht="11.25"/>
    <row r="40725" customFormat="1" ht="11.25"/>
    <row r="40726" customFormat="1" ht="11.25"/>
    <row r="40727" customFormat="1" ht="11.25"/>
    <row r="40728" customFormat="1" ht="11.25"/>
    <row r="40729" customFormat="1" ht="11.25"/>
    <row r="40730" customFormat="1" ht="11.25"/>
    <row r="40731" customFormat="1" ht="11.25"/>
    <row r="40732" customFormat="1" ht="11.25"/>
    <row r="40733" customFormat="1" ht="11.25"/>
    <row r="40734" customFormat="1" ht="11.25"/>
    <row r="40735" customFormat="1" ht="11.25"/>
    <row r="40736" customFormat="1" ht="11.25"/>
    <row r="40737" customFormat="1" ht="11.25"/>
    <row r="40738" customFormat="1" ht="11.25"/>
    <row r="40739" customFormat="1" ht="11.25"/>
    <row r="40740" customFormat="1" ht="11.25"/>
    <row r="40741" customFormat="1" ht="11.25"/>
    <row r="40742" customFormat="1" ht="11.25"/>
    <row r="40743" customFormat="1" ht="11.25"/>
    <row r="40744" customFormat="1" ht="11.25"/>
    <row r="40745" customFormat="1" ht="11.25"/>
    <row r="40746" customFormat="1" ht="11.25"/>
    <row r="40747" customFormat="1" ht="11.25"/>
    <row r="40748" customFormat="1" ht="11.25"/>
    <row r="40749" customFormat="1" ht="11.25"/>
    <row r="40750" customFormat="1" ht="11.25"/>
    <row r="40751" customFormat="1" ht="11.25"/>
    <row r="40752" customFormat="1" ht="11.25"/>
    <row r="40753" customFormat="1" ht="11.25"/>
    <row r="40754" customFormat="1" ht="11.25"/>
    <row r="40755" customFormat="1" ht="11.25"/>
    <row r="40756" customFormat="1" ht="11.25"/>
    <row r="40757" customFormat="1" ht="11.25"/>
    <row r="40758" customFormat="1" ht="11.25"/>
    <row r="40759" customFormat="1" ht="11.25"/>
    <row r="40760" customFormat="1" ht="11.25"/>
    <row r="40761" customFormat="1" ht="11.25"/>
    <row r="40762" customFormat="1" ht="11.25"/>
    <row r="40763" customFormat="1" ht="11.25"/>
    <row r="40764" customFormat="1" ht="11.25"/>
    <row r="40765" customFormat="1" ht="11.25"/>
    <row r="40766" customFormat="1" ht="11.25"/>
    <row r="40767" customFormat="1" ht="11.25"/>
    <row r="40768" customFormat="1" ht="11.25"/>
    <row r="40769" customFormat="1" ht="11.25"/>
    <row r="40770" customFormat="1" ht="11.25"/>
    <row r="40771" customFormat="1" ht="11.25"/>
    <row r="40772" customFormat="1" ht="11.25"/>
    <row r="40773" customFormat="1" ht="11.25"/>
    <row r="40774" customFormat="1" ht="11.25"/>
    <row r="40775" customFormat="1" ht="11.25"/>
    <row r="40776" customFormat="1" ht="11.25"/>
    <row r="40777" customFormat="1" ht="11.25"/>
    <row r="40778" customFormat="1" ht="11.25"/>
    <row r="40779" customFormat="1" ht="11.25"/>
    <row r="40780" customFormat="1" ht="11.25"/>
    <row r="40781" customFormat="1" ht="11.25"/>
    <row r="40782" customFormat="1" ht="11.25"/>
    <row r="40783" customFormat="1" ht="11.25"/>
    <row r="40784" customFormat="1" ht="11.25"/>
    <row r="40785" customFormat="1" ht="11.25"/>
    <row r="40786" customFormat="1" ht="11.25"/>
    <row r="40787" customFormat="1" ht="11.25"/>
    <row r="40788" customFormat="1" ht="11.25"/>
    <row r="40789" customFormat="1" ht="11.25"/>
    <row r="40790" customFormat="1" ht="11.25"/>
    <row r="40791" customFormat="1" ht="11.25"/>
    <row r="40792" customFormat="1" ht="11.25"/>
    <row r="40793" customFormat="1" ht="11.25"/>
    <row r="40794" customFormat="1" ht="11.25"/>
    <row r="40795" customFormat="1" ht="11.25"/>
    <row r="40796" customFormat="1" ht="11.25"/>
    <row r="40797" customFormat="1" ht="11.25"/>
    <row r="40798" customFormat="1" ht="11.25"/>
    <row r="40799" customFormat="1" ht="11.25"/>
    <row r="40800" customFormat="1" ht="11.25"/>
    <row r="40801" customFormat="1" ht="11.25"/>
    <row r="40802" customFormat="1" ht="11.25"/>
    <row r="40803" customFormat="1" ht="11.25"/>
    <row r="40804" customFormat="1" ht="11.25"/>
    <row r="40805" customFormat="1" ht="11.25"/>
    <row r="40806" customFormat="1" ht="11.25"/>
    <row r="40807" customFormat="1" ht="11.25"/>
    <row r="40808" customFormat="1" ht="11.25"/>
    <row r="40809" customFormat="1" ht="11.25"/>
    <row r="40810" customFormat="1" ht="11.25"/>
    <row r="40811" customFormat="1" ht="11.25"/>
    <row r="40812" customFormat="1" ht="11.25"/>
    <row r="40813" customFormat="1" ht="11.25"/>
    <row r="40814" customFormat="1" ht="11.25"/>
    <row r="40815" customFormat="1" ht="11.25"/>
    <row r="40816" customFormat="1" ht="11.25"/>
    <row r="40817" customFormat="1" ht="11.25"/>
    <row r="40818" customFormat="1" ht="11.25"/>
    <row r="40819" customFormat="1" ht="11.25"/>
    <row r="40820" customFormat="1" ht="11.25"/>
    <row r="40821" customFormat="1" ht="11.25"/>
    <row r="40822" customFormat="1" ht="11.25"/>
    <row r="40823" customFormat="1" ht="11.25"/>
    <row r="40824" customFormat="1" ht="11.25"/>
    <row r="40825" customFormat="1" ht="11.25"/>
    <row r="40826" customFormat="1" ht="11.25"/>
    <row r="40827" customFormat="1" ht="11.25"/>
    <row r="40828" customFormat="1" ht="11.25"/>
    <row r="40829" customFormat="1" ht="11.25"/>
    <row r="40830" customFormat="1" ht="11.25"/>
    <row r="40831" customFormat="1" ht="11.25"/>
    <row r="40832" customFormat="1" ht="11.25"/>
    <row r="40833" customFormat="1" ht="11.25"/>
    <row r="40834" customFormat="1" ht="11.25"/>
    <row r="40835" customFormat="1" ht="11.25"/>
    <row r="40836" customFormat="1" ht="11.25"/>
    <row r="40837" customFormat="1" ht="11.25"/>
    <row r="40838" customFormat="1" ht="11.25"/>
    <row r="40839" customFormat="1" ht="11.25"/>
    <row r="40840" customFormat="1" ht="11.25"/>
    <row r="40841" customFormat="1" ht="11.25"/>
    <row r="40842" customFormat="1" ht="11.25"/>
    <row r="40843" customFormat="1" ht="11.25"/>
    <row r="40844" customFormat="1" ht="11.25"/>
    <row r="40845" customFormat="1" ht="11.25"/>
    <row r="40846" customFormat="1" ht="11.25"/>
    <row r="40847" customFormat="1" ht="11.25"/>
    <row r="40848" customFormat="1" ht="11.25"/>
    <row r="40849" customFormat="1" ht="11.25"/>
    <row r="40850" customFormat="1" ht="11.25"/>
    <row r="40851" customFormat="1" ht="11.25"/>
    <row r="40852" customFormat="1" ht="11.25"/>
    <row r="40853" customFormat="1" ht="11.25"/>
    <row r="40854" customFormat="1" ht="11.25"/>
    <row r="40855" customFormat="1" ht="11.25"/>
    <row r="40856" customFormat="1" ht="11.25"/>
    <row r="40857" customFormat="1" ht="11.25"/>
    <row r="40858" customFormat="1" ht="11.25"/>
    <row r="40859" customFormat="1" ht="11.25"/>
    <row r="40860" customFormat="1" ht="11.25"/>
    <row r="40861" customFormat="1" ht="11.25"/>
    <row r="40862" customFormat="1" ht="11.25"/>
    <row r="40863" customFormat="1" ht="11.25"/>
    <row r="40864" customFormat="1" ht="11.25"/>
    <row r="40865" customFormat="1" ht="11.25"/>
    <row r="40866" customFormat="1" ht="11.25"/>
    <row r="40867" customFormat="1" ht="11.25"/>
    <row r="40868" customFormat="1" ht="11.25"/>
    <row r="40869" customFormat="1" ht="11.25"/>
    <row r="40870" customFormat="1" ht="11.25"/>
    <row r="40871" customFormat="1" ht="11.25"/>
    <row r="40872" customFormat="1" ht="11.25"/>
    <row r="40873" customFormat="1" ht="11.25"/>
    <row r="40874" customFormat="1" ht="11.25"/>
    <row r="40875" customFormat="1" ht="11.25"/>
    <row r="40876" customFormat="1" ht="11.25"/>
    <row r="40877" customFormat="1" ht="11.25"/>
    <row r="40878" customFormat="1" ht="11.25"/>
    <row r="40879" customFormat="1" ht="11.25"/>
    <row r="40880" customFormat="1" ht="11.25"/>
    <row r="40881" customFormat="1" ht="11.25"/>
    <row r="40882" customFormat="1" ht="11.25"/>
    <row r="40883" customFormat="1" ht="11.25"/>
    <row r="40884" customFormat="1" ht="11.25"/>
    <row r="40885" customFormat="1" ht="11.25"/>
    <row r="40886" customFormat="1" ht="11.25"/>
    <row r="40887" customFormat="1" ht="11.25"/>
    <row r="40888" customFormat="1" ht="11.25"/>
    <row r="40889" customFormat="1" ht="11.25"/>
    <row r="40890" customFormat="1" ht="11.25"/>
    <row r="40891" customFormat="1" ht="11.25"/>
    <row r="40892" customFormat="1" ht="11.25"/>
    <row r="40893" customFormat="1" ht="11.25"/>
    <row r="40894" customFormat="1" ht="11.25"/>
    <row r="40895" customFormat="1" ht="11.25"/>
    <row r="40896" customFormat="1" ht="11.25"/>
    <row r="40897" customFormat="1" ht="11.25"/>
    <row r="40898" customFormat="1" ht="11.25"/>
    <row r="40899" customFormat="1" ht="11.25"/>
    <row r="40900" customFormat="1" ht="11.25"/>
    <row r="40901" customFormat="1" ht="11.25"/>
    <row r="40902" customFormat="1" ht="11.25"/>
    <row r="40903" customFormat="1" ht="11.25"/>
    <row r="40904" customFormat="1" ht="11.25"/>
    <row r="40905" customFormat="1" ht="11.25"/>
    <row r="40906" customFormat="1" ht="11.25"/>
    <row r="40907" customFormat="1" ht="11.25"/>
    <row r="40908" customFormat="1" ht="11.25"/>
    <row r="40909" customFormat="1" ht="11.25"/>
    <row r="40910" customFormat="1" ht="11.25"/>
    <row r="40911" customFormat="1" ht="11.25"/>
    <row r="40912" customFormat="1" ht="11.25"/>
    <row r="40913" customFormat="1" ht="11.25"/>
    <row r="40914" customFormat="1" ht="11.25"/>
    <row r="40915" customFormat="1" ht="11.25"/>
    <row r="40916" customFormat="1" ht="11.25"/>
    <row r="40917" customFormat="1" ht="11.25"/>
    <row r="40918" customFormat="1" ht="11.25"/>
    <row r="40919" customFormat="1" ht="11.25"/>
    <row r="40920" customFormat="1" ht="11.25"/>
    <row r="40921" customFormat="1" ht="11.25"/>
    <row r="40922" customFormat="1" ht="11.25"/>
    <row r="40923" customFormat="1" ht="11.25"/>
    <row r="40924" customFormat="1" ht="11.25"/>
    <row r="40925" customFormat="1" ht="11.25"/>
    <row r="40926" customFormat="1" ht="11.25"/>
    <row r="40927" customFormat="1" ht="11.25"/>
    <row r="40928" customFormat="1" ht="11.25"/>
    <row r="40929" customFormat="1" ht="11.25"/>
    <row r="40930" customFormat="1" ht="11.25"/>
    <row r="40931" customFormat="1" ht="11.25"/>
    <row r="40932" customFormat="1" ht="11.25"/>
    <row r="40933" customFormat="1" ht="11.25"/>
    <row r="40934" customFormat="1" ht="11.25"/>
    <row r="40935" customFormat="1" ht="11.25"/>
    <row r="40936" customFormat="1" ht="11.25"/>
    <row r="40937" customFormat="1" ht="11.25"/>
    <row r="40938" customFormat="1" ht="11.25"/>
    <row r="40939" customFormat="1" ht="11.25"/>
    <row r="40940" customFormat="1" ht="11.25"/>
    <row r="40941" customFormat="1" ht="11.25"/>
    <row r="40942" customFormat="1" ht="11.25"/>
    <row r="40943" customFormat="1" ht="11.25"/>
    <row r="40944" customFormat="1" ht="11.25"/>
    <row r="40945" customFormat="1" ht="11.25"/>
    <row r="40946" customFormat="1" ht="11.25"/>
    <row r="40947" customFormat="1" ht="11.25"/>
    <row r="40948" customFormat="1" ht="11.25"/>
    <row r="40949" customFormat="1" ht="11.25"/>
    <row r="40950" customFormat="1" ht="11.25"/>
    <row r="40951" customFormat="1" ht="11.25"/>
    <row r="40952" customFormat="1" ht="11.25"/>
    <row r="40953" customFormat="1" ht="11.25"/>
    <row r="40954" customFormat="1" ht="11.25"/>
    <row r="40955" customFormat="1" ht="11.25"/>
    <row r="40956" customFormat="1" ht="11.25"/>
    <row r="40957" customFormat="1" ht="11.25"/>
    <row r="40958" customFormat="1" ht="11.25"/>
    <row r="40959" customFormat="1" ht="11.25"/>
    <row r="40960" customFormat="1" ht="11.25"/>
    <row r="40961" customFormat="1" ht="11.25"/>
    <row r="40962" customFormat="1" ht="11.25"/>
    <row r="40963" customFormat="1" ht="11.25"/>
    <row r="40964" customFormat="1" ht="11.25"/>
    <row r="40965" customFormat="1" ht="11.25"/>
    <row r="40966" customFormat="1" ht="11.25"/>
    <row r="40967" customFormat="1" ht="11.25"/>
    <row r="40968" customFormat="1" ht="11.25"/>
    <row r="40969" customFormat="1" ht="11.25"/>
    <row r="40970" customFormat="1" ht="11.25"/>
    <row r="40971" customFormat="1" ht="11.25"/>
    <row r="40972" customFormat="1" ht="11.25"/>
    <row r="40973" customFormat="1" ht="11.25"/>
    <row r="40974" customFormat="1" ht="11.25"/>
    <row r="40975" customFormat="1" ht="11.25"/>
    <row r="40976" customFormat="1" ht="11.25"/>
    <row r="40977" customFormat="1" ht="11.25"/>
    <row r="40978" customFormat="1" ht="11.25"/>
    <row r="40979" customFormat="1" ht="11.25"/>
    <row r="40980" customFormat="1" ht="11.25"/>
    <row r="40981" customFormat="1" ht="11.25"/>
    <row r="40982" customFormat="1" ht="11.25"/>
    <row r="40983" customFormat="1" ht="11.25"/>
    <row r="40984" customFormat="1" ht="11.25"/>
    <row r="40985" customFormat="1" ht="11.25"/>
    <row r="40986" customFormat="1" ht="11.25"/>
    <row r="40987" customFormat="1" ht="11.25"/>
    <row r="40988" customFormat="1" ht="11.25"/>
    <row r="40989" customFormat="1" ht="11.25"/>
    <row r="40990" customFormat="1" ht="11.25"/>
    <row r="40991" customFormat="1" ht="11.25"/>
    <row r="40992" customFormat="1" ht="11.25"/>
    <row r="40993" customFormat="1" ht="11.25"/>
    <row r="40994" customFormat="1" ht="11.25"/>
    <row r="40995" customFormat="1" ht="11.25"/>
    <row r="40996" customFormat="1" ht="11.25"/>
    <row r="40997" customFormat="1" ht="11.25"/>
    <row r="40998" customFormat="1" ht="11.25"/>
    <row r="40999" customFormat="1" ht="11.25"/>
    <row r="41000" customFormat="1" ht="11.25"/>
    <row r="41001" customFormat="1" ht="11.25"/>
    <row r="41002" customFormat="1" ht="11.25"/>
    <row r="41003" customFormat="1" ht="11.25"/>
    <row r="41004" customFormat="1" ht="11.25"/>
    <row r="41005" customFormat="1" ht="11.25"/>
    <row r="41006" customFormat="1" ht="11.25"/>
    <row r="41007" customFormat="1" ht="11.25"/>
    <row r="41008" customFormat="1" ht="11.25"/>
    <row r="41009" customFormat="1" ht="11.25"/>
    <row r="41010" customFormat="1" ht="11.25"/>
    <row r="41011" customFormat="1" ht="11.25"/>
    <row r="41012" customFormat="1" ht="11.25"/>
    <row r="41013" customFormat="1" ht="11.25"/>
    <row r="41014" customFormat="1" ht="11.25"/>
    <row r="41015" customFormat="1" ht="11.25"/>
    <row r="41016" customFormat="1" ht="11.25"/>
    <row r="41017" customFormat="1" ht="11.25"/>
    <row r="41018" customFormat="1" ht="11.25"/>
    <row r="41019" customFormat="1" ht="11.25"/>
    <row r="41020" customFormat="1" ht="11.25"/>
    <row r="41021" customFormat="1" ht="11.25"/>
    <row r="41022" customFormat="1" ht="11.25"/>
    <row r="41023" customFormat="1" ht="11.25"/>
    <row r="41024" customFormat="1" ht="11.25"/>
    <row r="41025" customFormat="1" ht="11.25"/>
    <row r="41026" customFormat="1" ht="11.25"/>
    <row r="41027" customFormat="1" ht="11.25"/>
    <row r="41028" customFormat="1" ht="11.25"/>
    <row r="41029" customFormat="1" ht="11.25"/>
    <row r="41030" customFormat="1" ht="11.25"/>
    <row r="41031" customFormat="1" ht="11.25"/>
    <row r="41032" customFormat="1" ht="11.25"/>
    <row r="41033" customFormat="1" ht="11.25"/>
    <row r="41034" customFormat="1" ht="11.25"/>
    <row r="41035" customFormat="1" ht="11.25"/>
    <row r="41036" customFormat="1" ht="11.25"/>
    <row r="41037" customFormat="1" ht="11.25"/>
    <row r="41038" customFormat="1" ht="11.25"/>
    <row r="41039" customFormat="1" ht="11.25"/>
    <row r="41040" customFormat="1" ht="11.25"/>
    <row r="41041" customFormat="1" ht="11.25"/>
    <row r="41042" customFormat="1" ht="11.25"/>
    <row r="41043" customFormat="1" ht="11.25"/>
    <row r="41044" customFormat="1" ht="11.25"/>
    <row r="41045" customFormat="1" ht="11.25"/>
    <row r="41046" customFormat="1" ht="11.25"/>
    <row r="41047" customFormat="1" ht="11.25"/>
    <row r="41048" customFormat="1" ht="11.25"/>
    <row r="41049" customFormat="1" ht="11.25"/>
    <row r="41050" customFormat="1" ht="11.25"/>
    <row r="41051" customFormat="1" ht="11.25"/>
    <row r="41052" customFormat="1" ht="11.25"/>
    <row r="41053" customFormat="1" ht="11.25"/>
    <row r="41054" customFormat="1" ht="11.25"/>
    <row r="41055" customFormat="1" ht="11.25"/>
    <row r="41056" customFormat="1" ht="11.25"/>
    <row r="41057" customFormat="1" ht="11.25"/>
    <row r="41058" customFormat="1" ht="11.25"/>
    <row r="41059" customFormat="1" ht="11.25"/>
    <row r="41060" customFormat="1" ht="11.25"/>
    <row r="41061" customFormat="1" ht="11.25"/>
    <row r="41062" customFormat="1" ht="11.25"/>
    <row r="41063" customFormat="1" ht="11.25"/>
    <row r="41064" customFormat="1" ht="11.25"/>
    <row r="41065" customFormat="1" ht="11.25"/>
    <row r="41066" customFormat="1" ht="11.25"/>
    <row r="41067" customFormat="1" ht="11.25"/>
    <row r="41068" customFormat="1" ht="11.25"/>
    <row r="41069" customFormat="1" ht="11.25"/>
    <row r="41070" customFormat="1" ht="11.25"/>
    <row r="41071" customFormat="1" ht="11.25"/>
    <row r="41072" customFormat="1" ht="11.25"/>
    <row r="41073" customFormat="1" ht="11.25"/>
    <row r="41074" customFormat="1" ht="11.25"/>
    <row r="41075" customFormat="1" ht="11.25"/>
    <row r="41076" customFormat="1" ht="11.25"/>
    <row r="41077" customFormat="1" ht="11.25"/>
    <row r="41078" customFormat="1" ht="11.25"/>
    <row r="41079" customFormat="1" ht="11.25"/>
    <row r="41080" customFormat="1" ht="11.25"/>
    <row r="41081" customFormat="1" ht="11.25"/>
    <row r="41082" customFormat="1" ht="11.25"/>
    <row r="41083" customFormat="1" ht="11.25"/>
    <row r="41084" customFormat="1" ht="11.25"/>
    <row r="41085" customFormat="1" ht="11.25"/>
    <row r="41086" customFormat="1" ht="11.25"/>
    <row r="41087" customFormat="1" ht="11.25"/>
    <row r="41088" customFormat="1" ht="11.25"/>
    <row r="41089" customFormat="1" ht="11.25"/>
    <row r="41090" customFormat="1" ht="11.25"/>
    <row r="41091" customFormat="1" ht="11.25"/>
    <row r="41092" customFormat="1" ht="11.25"/>
    <row r="41093" customFormat="1" ht="11.25"/>
    <row r="41094" customFormat="1" ht="11.25"/>
    <row r="41095" customFormat="1" ht="11.25"/>
    <row r="41096" customFormat="1" ht="11.25"/>
    <row r="41097" customFormat="1" ht="11.25"/>
    <row r="41098" customFormat="1" ht="11.25"/>
    <row r="41099" customFormat="1" ht="11.25"/>
    <row r="41100" customFormat="1" ht="11.25"/>
    <row r="41101" customFormat="1" ht="11.25"/>
    <row r="41102" customFormat="1" ht="11.25"/>
    <row r="41103" customFormat="1" ht="11.25"/>
    <row r="41104" customFormat="1" ht="11.25"/>
    <row r="41105" customFormat="1" ht="11.25"/>
    <row r="41106" customFormat="1" ht="11.25"/>
    <row r="41107" customFormat="1" ht="11.25"/>
    <row r="41108" customFormat="1" ht="11.25"/>
    <row r="41109" customFormat="1" ht="11.25"/>
    <row r="41110" customFormat="1" ht="11.25"/>
    <row r="41111" customFormat="1" ht="11.25"/>
    <row r="41112" customFormat="1" ht="11.25"/>
    <row r="41113" customFormat="1" ht="11.25"/>
    <row r="41114" customFormat="1" ht="11.25"/>
    <row r="41115" customFormat="1" ht="11.25"/>
    <row r="41116" customFormat="1" ht="11.25"/>
    <row r="41117" customFormat="1" ht="11.25"/>
    <row r="41118" customFormat="1" ht="11.25"/>
    <row r="41119" customFormat="1" ht="11.25"/>
    <row r="41120" customFormat="1" ht="11.25"/>
    <row r="41121" customFormat="1" ht="11.25"/>
    <row r="41122" customFormat="1" ht="11.25"/>
    <row r="41123" customFormat="1" ht="11.25"/>
    <row r="41124" customFormat="1" ht="11.25"/>
    <row r="41125" customFormat="1" ht="11.25"/>
    <row r="41126" customFormat="1" ht="11.25"/>
    <row r="41127" customFormat="1" ht="11.25"/>
    <row r="41128" customFormat="1" ht="11.25"/>
    <row r="41129" customFormat="1" ht="11.25"/>
    <row r="41130" customFormat="1" ht="11.25"/>
    <row r="41131" customFormat="1" ht="11.25"/>
    <row r="41132" customFormat="1" ht="11.25"/>
    <row r="41133" customFormat="1" ht="11.25"/>
    <row r="41134" customFormat="1" ht="11.25"/>
    <row r="41135" customFormat="1" ht="11.25"/>
    <row r="41136" customFormat="1" ht="11.25"/>
    <row r="41137" customFormat="1" ht="11.25"/>
    <row r="41138" customFormat="1" ht="11.25"/>
    <row r="41139" customFormat="1" ht="11.25"/>
    <row r="41140" customFormat="1" ht="11.25"/>
    <row r="41141" customFormat="1" ht="11.25"/>
    <row r="41142" customFormat="1" ht="11.25"/>
    <row r="41143" customFormat="1" ht="11.25"/>
    <row r="41144" customFormat="1" ht="11.25"/>
    <row r="41145" customFormat="1" ht="11.25"/>
    <row r="41146" customFormat="1" ht="11.25"/>
    <row r="41147" customFormat="1" ht="11.25"/>
    <row r="41148" customFormat="1" ht="11.25"/>
    <row r="41149" customFormat="1" ht="11.25"/>
    <row r="41150" customFormat="1" ht="11.25"/>
    <row r="41151" customFormat="1" ht="11.25"/>
    <row r="41152" customFormat="1" ht="11.25"/>
    <row r="41153" customFormat="1" ht="11.25"/>
    <row r="41154" customFormat="1" ht="11.25"/>
    <row r="41155" customFormat="1" ht="11.25"/>
    <row r="41156" customFormat="1" ht="11.25"/>
    <row r="41157" customFormat="1" ht="11.25"/>
    <row r="41158" customFormat="1" ht="11.25"/>
    <row r="41159" customFormat="1" ht="11.25"/>
    <row r="41160" customFormat="1" ht="11.25"/>
    <row r="41161" customFormat="1" ht="11.25"/>
    <row r="41162" customFormat="1" ht="11.25"/>
    <row r="41163" customFormat="1" ht="11.25"/>
    <row r="41164" customFormat="1" ht="11.25"/>
    <row r="41165" customFormat="1" ht="11.25"/>
    <row r="41166" customFormat="1" ht="11.25"/>
    <row r="41167" customFormat="1" ht="11.25"/>
    <row r="41168" customFormat="1" ht="11.25"/>
    <row r="41169" customFormat="1" ht="11.25"/>
    <row r="41170" customFormat="1" ht="11.25"/>
    <row r="41171" customFormat="1" ht="11.25"/>
    <row r="41172" customFormat="1" ht="11.25"/>
    <row r="41173" customFormat="1" ht="11.25"/>
    <row r="41174" customFormat="1" ht="11.25"/>
    <row r="41175" customFormat="1" ht="11.25"/>
    <row r="41176" customFormat="1" ht="11.25"/>
    <row r="41177" customFormat="1" ht="11.25"/>
    <row r="41178" customFormat="1" ht="11.25"/>
    <row r="41179" customFormat="1" ht="11.25"/>
    <row r="41180" customFormat="1" ht="11.25"/>
    <row r="41181" customFormat="1" ht="11.25"/>
    <row r="41182" customFormat="1" ht="11.25"/>
    <row r="41183" customFormat="1" ht="11.25"/>
    <row r="41184" customFormat="1" ht="11.25"/>
    <row r="41185" customFormat="1" ht="11.25"/>
    <row r="41186" customFormat="1" ht="11.25"/>
    <row r="41187" customFormat="1" ht="11.25"/>
    <row r="41188" customFormat="1" ht="11.25"/>
    <row r="41189" customFormat="1" ht="11.25"/>
    <row r="41190" customFormat="1" ht="11.25"/>
    <row r="41191" customFormat="1" ht="11.25"/>
    <row r="41192" customFormat="1" ht="11.25"/>
    <row r="41193" customFormat="1" ht="11.25"/>
    <row r="41194" customFormat="1" ht="11.25"/>
    <row r="41195" customFormat="1" ht="11.25"/>
    <row r="41196" customFormat="1" ht="11.25"/>
    <row r="41197" customFormat="1" ht="11.25"/>
    <row r="41198" customFormat="1" ht="11.25"/>
    <row r="41199" customFormat="1" ht="11.25"/>
    <row r="41200" customFormat="1" ht="11.25"/>
    <row r="41201" customFormat="1" ht="11.25"/>
    <row r="41202" customFormat="1" ht="11.25"/>
    <row r="41203" customFormat="1" ht="11.25"/>
    <row r="41204" customFormat="1" ht="11.25"/>
    <row r="41205" customFormat="1" ht="11.25"/>
    <row r="41206" customFormat="1" ht="11.25"/>
    <row r="41207" customFormat="1" ht="11.25"/>
    <row r="41208" customFormat="1" ht="11.25"/>
    <row r="41209" customFormat="1" ht="11.25"/>
    <row r="41210" customFormat="1" ht="11.25"/>
    <row r="41211" customFormat="1" ht="11.25"/>
    <row r="41212" customFormat="1" ht="11.25"/>
    <row r="41213" customFormat="1" ht="11.25"/>
    <row r="41214" customFormat="1" ht="11.25"/>
    <row r="41215" customFormat="1" ht="11.25"/>
    <row r="41216" customFormat="1" ht="11.25"/>
    <row r="41217" customFormat="1" ht="11.25"/>
    <row r="41218" customFormat="1" ht="11.25"/>
    <row r="41219" customFormat="1" ht="11.25"/>
    <row r="41220" customFormat="1" ht="11.25"/>
    <row r="41221" customFormat="1" ht="11.25"/>
    <row r="41222" customFormat="1" ht="11.25"/>
    <row r="41223" customFormat="1" ht="11.25"/>
    <row r="41224" customFormat="1" ht="11.25"/>
    <row r="41225" customFormat="1" ht="11.25"/>
    <row r="41226" customFormat="1" ht="11.25"/>
    <row r="41227" customFormat="1" ht="11.25"/>
    <row r="41228" customFormat="1" ht="11.25"/>
    <row r="41229" customFormat="1" ht="11.25"/>
    <row r="41230" customFormat="1" ht="11.25"/>
    <row r="41231" customFormat="1" ht="11.25"/>
    <row r="41232" customFormat="1" ht="11.25"/>
    <row r="41233" customFormat="1" ht="11.25"/>
    <row r="41234" customFormat="1" ht="11.25"/>
    <row r="41235" customFormat="1" ht="11.25"/>
    <row r="41236" customFormat="1" ht="11.25"/>
    <row r="41237" customFormat="1" ht="11.25"/>
    <row r="41238" customFormat="1" ht="11.25"/>
    <row r="41239" customFormat="1" ht="11.25"/>
    <row r="41240" customFormat="1" ht="11.25"/>
    <row r="41241" customFormat="1" ht="11.25"/>
    <row r="41242" customFormat="1" ht="11.25"/>
    <row r="41243" customFormat="1" ht="11.25"/>
    <row r="41244" customFormat="1" ht="11.25"/>
    <row r="41245" customFormat="1" ht="11.25"/>
    <row r="41246" customFormat="1" ht="11.25"/>
    <row r="41247" customFormat="1" ht="11.25"/>
    <row r="41248" customFormat="1" ht="11.25"/>
    <row r="41249" customFormat="1" ht="11.25"/>
    <row r="41250" customFormat="1" ht="11.25"/>
    <row r="41251" customFormat="1" ht="11.25"/>
    <row r="41252" customFormat="1" ht="11.25"/>
    <row r="41253" customFormat="1" ht="11.25"/>
    <row r="41254" customFormat="1" ht="11.25"/>
    <row r="41255" customFormat="1" ht="11.25"/>
    <row r="41256" customFormat="1" ht="11.25"/>
    <row r="41257" customFormat="1" ht="11.25"/>
    <row r="41258" customFormat="1" ht="11.25"/>
    <row r="41259" customFormat="1" ht="11.25"/>
    <row r="41260" customFormat="1" ht="11.25"/>
    <row r="41261" customFormat="1" ht="11.25"/>
    <row r="41262" customFormat="1" ht="11.25"/>
    <row r="41263" customFormat="1" ht="11.25"/>
    <row r="41264" customFormat="1" ht="11.25"/>
    <row r="41265" customFormat="1" ht="11.25"/>
    <row r="41266" customFormat="1" ht="11.25"/>
    <row r="41267" customFormat="1" ht="11.25"/>
    <row r="41268" customFormat="1" ht="11.25"/>
    <row r="41269" customFormat="1" ht="11.25"/>
    <row r="41270" customFormat="1" ht="11.25"/>
    <row r="41271" customFormat="1" ht="11.25"/>
    <row r="41272" customFormat="1" ht="11.25"/>
    <row r="41273" customFormat="1" ht="11.25"/>
    <row r="41274" customFormat="1" ht="11.25"/>
    <row r="41275" customFormat="1" ht="11.25"/>
    <row r="41276" customFormat="1" ht="11.25"/>
    <row r="41277" customFormat="1" ht="11.25"/>
    <row r="41278" customFormat="1" ht="11.25"/>
    <row r="41279" customFormat="1" ht="11.25"/>
    <row r="41280" customFormat="1" ht="11.25"/>
    <row r="41281" customFormat="1" ht="11.25"/>
    <row r="41282" customFormat="1" ht="11.25"/>
    <row r="41283" customFormat="1" ht="11.25"/>
    <row r="41284" customFormat="1" ht="11.25"/>
    <row r="41285" customFormat="1" ht="11.25"/>
    <row r="41286" customFormat="1" ht="11.25"/>
    <row r="41287" customFormat="1" ht="11.25"/>
    <row r="41288" customFormat="1" ht="11.25"/>
    <row r="41289" customFormat="1" ht="11.25"/>
    <row r="41290" customFormat="1" ht="11.25"/>
    <row r="41291" customFormat="1" ht="11.25"/>
    <row r="41292" customFormat="1" ht="11.25"/>
    <row r="41293" customFormat="1" ht="11.25"/>
    <row r="41294" customFormat="1" ht="11.25"/>
    <row r="41295" customFormat="1" ht="11.25"/>
    <row r="41296" customFormat="1" ht="11.25"/>
    <row r="41297" customFormat="1" ht="11.25"/>
    <row r="41298" customFormat="1" ht="11.25"/>
    <row r="41299" customFormat="1" ht="11.25"/>
    <row r="41300" customFormat="1" ht="11.25"/>
    <row r="41301" customFormat="1" ht="11.25"/>
    <row r="41302" customFormat="1" ht="11.25"/>
    <row r="41303" customFormat="1" ht="11.25"/>
    <row r="41304" customFormat="1" ht="11.25"/>
    <row r="41305" customFormat="1" ht="11.25"/>
    <row r="41306" customFormat="1" ht="11.25"/>
    <row r="41307" customFormat="1" ht="11.25"/>
    <row r="41308" customFormat="1" ht="11.25"/>
    <row r="41309" customFormat="1" ht="11.25"/>
    <row r="41310" customFormat="1" ht="11.25"/>
    <row r="41311" customFormat="1" ht="11.25"/>
    <row r="41312" customFormat="1" ht="11.25"/>
    <row r="41313" customFormat="1" ht="11.25"/>
    <row r="41314" customFormat="1" ht="11.25"/>
    <row r="41315" customFormat="1" ht="11.25"/>
    <row r="41316" customFormat="1" ht="11.25"/>
    <row r="41317" customFormat="1" ht="11.25"/>
    <row r="41318" customFormat="1" ht="11.25"/>
    <row r="41319" customFormat="1" ht="11.25"/>
    <row r="41320" customFormat="1" ht="11.25"/>
    <row r="41321" customFormat="1" ht="11.25"/>
    <row r="41322" customFormat="1" ht="11.25"/>
    <row r="41323" customFormat="1" ht="11.25"/>
    <row r="41324" customFormat="1" ht="11.25"/>
    <row r="41325" customFormat="1" ht="11.25"/>
    <row r="41326" customFormat="1" ht="11.25"/>
    <row r="41327" customFormat="1" ht="11.25"/>
    <row r="41328" customFormat="1" ht="11.25"/>
    <row r="41329" customFormat="1" ht="11.25"/>
    <row r="41330" customFormat="1" ht="11.25"/>
    <row r="41331" customFormat="1" ht="11.25"/>
    <row r="41332" customFormat="1" ht="11.25"/>
    <row r="41333" customFormat="1" ht="11.25"/>
    <row r="41334" customFormat="1" ht="11.25"/>
    <row r="41335" customFormat="1" ht="11.25"/>
    <row r="41336" customFormat="1" ht="11.25"/>
    <row r="41337" customFormat="1" ht="11.25"/>
    <row r="41338" customFormat="1" ht="11.25"/>
    <row r="41339" customFormat="1" ht="11.25"/>
    <row r="41340" customFormat="1" ht="11.25"/>
    <row r="41341" customFormat="1" ht="11.25"/>
    <row r="41342" customFormat="1" ht="11.25"/>
    <row r="41343" customFormat="1" ht="11.25"/>
    <row r="41344" customFormat="1" ht="11.25"/>
    <row r="41345" customFormat="1" ht="11.25"/>
    <row r="41346" customFormat="1" ht="11.25"/>
    <row r="41347" customFormat="1" ht="11.25"/>
    <row r="41348" customFormat="1" ht="11.25"/>
    <row r="41349" customFormat="1" ht="11.25"/>
    <row r="41350" customFormat="1" ht="11.25"/>
    <row r="41351" customFormat="1" ht="11.25"/>
    <row r="41352" customFormat="1" ht="11.25"/>
    <row r="41353" customFormat="1" ht="11.25"/>
    <row r="41354" customFormat="1" ht="11.25"/>
    <row r="41355" customFormat="1" ht="11.25"/>
    <row r="41356" customFormat="1" ht="11.25"/>
    <row r="41357" customFormat="1" ht="11.25"/>
    <row r="41358" customFormat="1" ht="11.25"/>
    <row r="41359" customFormat="1" ht="11.25"/>
    <row r="41360" customFormat="1" ht="11.25"/>
    <row r="41361" customFormat="1" ht="11.25"/>
    <row r="41362" customFormat="1" ht="11.25"/>
    <row r="41363" customFormat="1" ht="11.25"/>
    <row r="41364" customFormat="1" ht="11.25"/>
    <row r="41365" customFormat="1" ht="11.25"/>
    <row r="41366" customFormat="1" ht="11.25"/>
    <row r="41367" customFormat="1" ht="11.25"/>
    <row r="41368" customFormat="1" ht="11.25"/>
    <row r="41369" customFormat="1" ht="11.25"/>
    <row r="41370" customFormat="1" ht="11.25"/>
    <row r="41371" customFormat="1" ht="11.25"/>
    <row r="41372" customFormat="1" ht="11.25"/>
    <row r="41373" customFormat="1" ht="11.25"/>
    <row r="41374" customFormat="1" ht="11.25"/>
    <row r="41375" customFormat="1" ht="11.25"/>
    <row r="41376" customFormat="1" ht="11.25"/>
    <row r="41377" customFormat="1" ht="11.25"/>
    <row r="41378" customFormat="1" ht="11.25"/>
    <row r="41379" customFormat="1" ht="11.25"/>
    <row r="41380" customFormat="1" ht="11.25"/>
    <row r="41381" customFormat="1" ht="11.25"/>
    <row r="41382" customFormat="1" ht="11.25"/>
    <row r="41383" customFormat="1" ht="11.25"/>
    <row r="41384" customFormat="1" ht="11.25"/>
    <row r="41385" customFormat="1" ht="11.25"/>
    <row r="41386" customFormat="1" ht="11.25"/>
    <row r="41387" customFormat="1" ht="11.25"/>
    <row r="41388" customFormat="1" ht="11.25"/>
    <row r="41389" customFormat="1" ht="11.25"/>
    <row r="41390" customFormat="1" ht="11.25"/>
    <row r="41391" customFormat="1" ht="11.25"/>
    <row r="41392" customFormat="1" ht="11.25"/>
    <row r="41393" customFormat="1" ht="11.25"/>
    <row r="41394" customFormat="1" ht="11.25"/>
    <row r="41395" customFormat="1" ht="11.25"/>
    <row r="41396" customFormat="1" ht="11.25"/>
    <row r="41397" customFormat="1" ht="11.25"/>
    <row r="41398" customFormat="1" ht="11.25"/>
    <row r="41399" customFormat="1" ht="11.25"/>
    <row r="41400" customFormat="1" ht="11.25"/>
    <row r="41401" customFormat="1" ht="11.25"/>
    <row r="41402" customFormat="1" ht="11.25"/>
    <row r="41403" customFormat="1" ht="11.25"/>
    <row r="41404" customFormat="1" ht="11.25"/>
    <row r="41405" customFormat="1" ht="11.25"/>
    <row r="41406" customFormat="1" ht="11.25"/>
    <row r="41407" customFormat="1" ht="11.25"/>
    <row r="41408" customFormat="1" ht="11.25"/>
    <row r="41409" customFormat="1" ht="11.25"/>
    <row r="41410" customFormat="1" ht="11.25"/>
    <row r="41411" customFormat="1" ht="11.25"/>
    <row r="41412" customFormat="1" ht="11.25"/>
    <row r="41413" customFormat="1" ht="11.25"/>
    <row r="41414" customFormat="1" ht="11.25"/>
    <row r="41415" customFormat="1" ht="11.25"/>
    <row r="41416" customFormat="1" ht="11.25"/>
    <row r="41417" customFormat="1" ht="11.25"/>
    <row r="41418" customFormat="1" ht="11.25"/>
    <row r="41419" customFormat="1" ht="11.25"/>
    <row r="41420" customFormat="1" ht="11.25"/>
    <row r="41421" customFormat="1" ht="11.25"/>
    <row r="41422" customFormat="1" ht="11.25"/>
    <row r="41423" customFormat="1" ht="11.25"/>
    <row r="41424" customFormat="1" ht="11.25"/>
    <row r="41425" customFormat="1" ht="11.25"/>
    <row r="41426" customFormat="1" ht="11.25"/>
    <row r="41427" customFormat="1" ht="11.25"/>
    <row r="41428" customFormat="1" ht="11.25"/>
    <row r="41429" customFormat="1" ht="11.25"/>
    <row r="41430" customFormat="1" ht="11.25"/>
    <row r="41431" customFormat="1" ht="11.25"/>
    <row r="41432" customFormat="1" ht="11.25"/>
    <row r="41433" customFormat="1" ht="11.25"/>
    <row r="41434" customFormat="1" ht="11.25"/>
    <row r="41435" customFormat="1" ht="11.25"/>
    <row r="41436" customFormat="1" ht="11.25"/>
    <row r="41437" customFormat="1" ht="11.25"/>
    <row r="41438" customFormat="1" ht="11.25"/>
    <row r="41439" customFormat="1" ht="11.25"/>
    <row r="41440" customFormat="1" ht="11.25"/>
    <row r="41441" customFormat="1" ht="11.25"/>
    <row r="41442" customFormat="1" ht="11.25"/>
    <row r="41443" customFormat="1" ht="11.25"/>
    <row r="41444" customFormat="1" ht="11.25"/>
    <row r="41445" customFormat="1" ht="11.25"/>
    <row r="41446" customFormat="1" ht="11.25"/>
    <row r="41447" customFormat="1" ht="11.25"/>
    <row r="41448" customFormat="1" ht="11.25"/>
    <row r="41449" customFormat="1" ht="11.25"/>
    <row r="41450" customFormat="1" ht="11.25"/>
    <row r="41451" customFormat="1" ht="11.25"/>
    <row r="41452" customFormat="1" ht="11.25"/>
    <row r="41453" customFormat="1" ht="11.25"/>
    <row r="41454" customFormat="1" ht="11.25"/>
    <row r="41455" customFormat="1" ht="11.25"/>
    <row r="41456" customFormat="1" ht="11.25"/>
    <row r="41457" customFormat="1" ht="11.25"/>
    <row r="41458" customFormat="1" ht="11.25"/>
    <row r="41459" customFormat="1" ht="11.25"/>
    <row r="41460" customFormat="1" ht="11.25"/>
    <row r="41461" customFormat="1" ht="11.25"/>
    <row r="41462" customFormat="1" ht="11.25"/>
    <row r="41463" customFormat="1" ht="11.25"/>
    <row r="41464" customFormat="1" ht="11.25"/>
    <row r="41465" customFormat="1" ht="11.25"/>
    <row r="41466" customFormat="1" ht="11.25"/>
    <row r="41467" customFormat="1" ht="11.25"/>
    <row r="41468" customFormat="1" ht="11.25"/>
    <row r="41469" customFormat="1" ht="11.25"/>
    <row r="41470" customFormat="1" ht="11.25"/>
    <row r="41471" customFormat="1" ht="11.25"/>
    <row r="41472" customFormat="1" ht="11.25"/>
    <row r="41473" customFormat="1" ht="11.25"/>
    <row r="41474" customFormat="1" ht="11.25"/>
    <row r="41475" customFormat="1" ht="11.25"/>
    <row r="41476" customFormat="1" ht="11.25"/>
    <row r="41477" customFormat="1" ht="11.25"/>
    <row r="41478" customFormat="1" ht="11.25"/>
    <row r="41479" customFormat="1" ht="11.25"/>
    <row r="41480" customFormat="1" ht="11.25"/>
    <row r="41481" customFormat="1" ht="11.25"/>
    <row r="41482" customFormat="1" ht="11.25"/>
    <row r="41483" customFormat="1" ht="11.25"/>
    <row r="41484" customFormat="1" ht="11.25"/>
    <row r="41485" customFormat="1" ht="11.25"/>
    <row r="41486" customFormat="1" ht="11.25"/>
    <row r="41487" customFormat="1" ht="11.25"/>
    <row r="41488" customFormat="1" ht="11.25"/>
    <row r="41489" customFormat="1" ht="11.25"/>
    <row r="41490" customFormat="1" ht="11.25"/>
    <row r="41491" customFormat="1" ht="11.25"/>
    <row r="41492" customFormat="1" ht="11.25"/>
    <row r="41493" customFormat="1" ht="11.25"/>
    <row r="41494" customFormat="1" ht="11.25"/>
    <row r="41495" customFormat="1" ht="11.25"/>
    <row r="41496" customFormat="1" ht="11.25"/>
    <row r="41497" customFormat="1" ht="11.25"/>
    <row r="41498" customFormat="1" ht="11.25"/>
    <row r="41499" customFormat="1" ht="11.25"/>
    <row r="41500" customFormat="1" ht="11.25"/>
    <row r="41501" customFormat="1" ht="11.25"/>
    <row r="41502" customFormat="1" ht="11.25"/>
    <row r="41503" customFormat="1" ht="11.25"/>
    <row r="41504" customFormat="1" ht="11.25"/>
    <row r="41505" customFormat="1" ht="11.25"/>
    <row r="41506" customFormat="1" ht="11.25"/>
    <row r="41507" customFormat="1" ht="11.25"/>
    <row r="41508" customFormat="1" ht="11.25"/>
    <row r="41509" customFormat="1" ht="11.25"/>
    <row r="41510" customFormat="1" ht="11.25"/>
    <row r="41511" customFormat="1" ht="11.25"/>
    <row r="41512" customFormat="1" ht="11.25"/>
    <row r="41513" customFormat="1" ht="11.25"/>
    <row r="41514" customFormat="1" ht="11.25"/>
    <row r="41515" customFormat="1" ht="11.25"/>
    <row r="41516" customFormat="1" ht="11.25"/>
    <row r="41517" customFormat="1" ht="11.25"/>
    <row r="41518" customFormat="1" ht="11.25"/>
    <row r="41519" customFormat="1" ht="11.25"/>
    <row r="41520" customFormat="1" ht="11.25"/>
    <row r="41521" customFormat="1" ht="11.25"/>
    <row r="41522" customFormat="1" ht="11.25"/>
    <row r="41523" customFormat="1" ht="11.25"/>
    <row r="41524" customFormat="1" ht="11.25"/>
    <row r="41525" customFormat="1" ht="11.25"/>
    <row r="41526" customFormat="1" ht="11.25"/>
    <row r="41527" customFormat="1" ht="11.25"/>
    <row r="41528" customFormat="1" ht="11.25"/>
    <row r="41529" customFormat="1" ht="11.25"/>
    <row r="41530" customFormat="1" ht="11.25"/>
    <row r="41531" customFormat="1" ht="11.25"/>
    <row r="41532" customFormat="1" ht="11.25"/>
    <row r="41533" customFormat="1" ht="11.25"/>
    <row r="41534" customFormat="1" ht="11.25"/>
    <row r="41535" customFormat="1" ht="11.25"/>
    <row r="41536" customFormat="1" ht="11.25"/>
    <row r="41537" customFormat="1" ht="11.25"/>
    <row r="41538" customFormat="1" ht="11.25"/>
    <row r="41539" customFormat="1" ht="11.25"/>
    <row r="41540" customFormat="1" ht="11.25"/>
    <row r="41541" customFormat="1" ht="11.25"/>
    <row r="41542" customFormat="1" ht="11.25"/>
    <row r="41543" customFormat="1" ht="11.25"/>
    <row r="41544" customFormat="1" ht="11.25"/>
    <row r="41545" customFormat="1" ht="11.25"/>
    <row r="41546" customFormat="1" ht="11.25"/>
    <row r="41547" customFormat="1" ht="11.25"/>
    <row r="41548" customFormat="1" ht="11.25"/>
    <row r="41549" customFormat="1" ht="11.25"/>
    <row r="41550" customFormat="1" ht="11.25"/>
    <row r="41551" customFormat="1" ht="11.25"/>
    <row r="41552" customFormat="1" ht="11.25"/>
    <row r="41553" customFormat="1" ht="11.25"/>
    <row r="41554" customFormat="1" ht="11.25"/>
    <row r="41555" customFormat="1" ht="11.25"/>
    <row r="41556" customFormat="1" ht="11.25"/>
    <row r="41557" customFormat="1" ht="11.25"/>
    <row r="41558" customFormat="1" ht="11.25"/>
    <row r="41559" customFormat="1" ht="11.25"/>
    <row r="41560" customFormat="1" ht="11.25"/>
    <row r="41561" customFormat="1" ht="11.25"/>
    <row r="41562" customFormat="1" ht="11.25"/>
    <row r="41563" customFormat="1" ht="11.25"/>
    <row r="41564" customFormat="1" ht="11.25"/>
    <row r="41565" customFormat="1" ht="11.25"/>
    <row r="41566" customFormat="1" ht="11.25"/>
    <row r="41567" customFormat="1" ht="11.25"/>
    <row r="41568" customFormat="1" ht="11.25"/>
    <row r="41569" customFormat="1" ht="11.25"/>
    <row r="41570" customFormat="1" ht="11.25"/>
    <row r="41571" customFormat="1" ht="11.25"/>
    <row r="41572" customFormat="1" ht="11.25"/>
    <row r="41573" customFormat="1" ht="11.25"/>
    <row r="41574" customFormat="1" ht="11.25"/>
    <row r="41575" customFormat="1" ht="11.25"/>
    <row r="41576" customFormat="1" ht="11.25"/>
    <row r="41577" customFormat="1" ht="11.25"/>
    <row r="41578" customFormat="1" ht="11.25"/>
    <row r="41579" customFormat="1" ht="11.25"/>
    <row r="41580" customFormat="1" ht="11.25"/>
    <row r="41581" customFormat="1" ht="11.25"/>
    <row r="41582" customFormat="1" ht="11.25"/>
    <row r="41583" customFormat="1" ht="11.25"/>
    <row r="41584" customFormat="1" ht="11.25"/>
    <row r="41585" customFormat="1" ht="11.25"/>
    <row r="41586" customFormat="1" ht="11.25"/>
    <row r="41587" customFormat="1" ht="11.25"/>
    <row r="41588" customFormat="1" ht="11.25"/>
    <row r="41589" customFormat="1" ht="11.25"/>
    <row r="41590" customFormat="1" ht="11.25"/>
    <row r="41591" customFormat="1" ht="11.25"/>
    <row r="41592" customFormat="1" ht="11.25"/>
    <row r="41593" customFormat="1" ht="11.25"/>
    <row r="41594" customFormat="1" ht="11.25"/>
    <row r="41595" customFormat="1" ht="11.25"/>
    <row r="41596" customFormat="1" ht="11.25"/>
    <row r="41597" customFormat="1" ht="11.25"/>
    <row r="41598" customFormat="1" ht="11.25"/>
    <row r="41599" customFormat="1" ht="11.25"/>
    <row r="41600" customFormat="1" ht="11.25"/>
    <row r="41601" customFormat="1" ht="11.25"/>
    <row r="41602" customFormat="1" ht="11.25"/>
    <row r="41603" customFormat="1" ht="11.25"/>
    <row r="41604" customFormat="1" ht="11.25"/>
    <row r="41605" customFormat="1" ht="11.25"/>
    <row r="41606" customFormat="1" ht="11.25"/>
    <row r="41607" customFormat="1" ht="11.25"/>
    <row r="41608" customFormat="1" ht="11.25"/>
    <row r="41609" customFormat="1" ht="11.25"/>
    <row r="41610" customFormat="1" ht="11.25"/>
    <row r="41611" customFormat="1" ht="11.25"/>
    <row r="41612" customFormat="1" ht="11.25"/>
    <row r="41613" customFormat="1" ht="11.25"/>
    <row r="41614" customFormat="1" ht="11.25"/>
    <row r="41615" customFormat="1" ht="11.25"/>
    <row r="41616" customFormat="1" ht="11.25"/>
    <row r="41617" customFormat="1" ht="11.25"/>
    <row r="41618" customFormat="1" ht="11.25"/>
    <row r="41619" customFormat="1" ht="11.25"/>
    <row r="41620" customFormat="1" ht="11.25"/>
    <row r="41621" customFormat="1" ht="11.25"/>
    <row r="41622" customFormat="1" ht="11.25"/>
    <row r="41623" customFormat="1" ht="11.25"/>
    <row r="41624" customFormat="1" ht="11.25"/>
    <row r="41625" customFormat="1" ht="11.25"/>
    <row r="41626" customFormat="1" ht="11.25"/>
    <row r="41627" customFormat="1" ht="11.25"/>
    <row r="41628" customFormat="1" ht="11.25"/>
    <row r="41629" customFormat="1" ht="11.25"/>
    <row r="41630" customFormat="1" ht="11.25"/>
    <row r="41631" customFormat="1" ht="11.25"/>
    <row r="41632" customFormat="1" ht="11.25"/>
    <row r="41633" customFormat="1" ht="11.25"/>
    <row r="41634" customFormat="1" ht="11.25"/>
    <row r="41635" customFormat="1" ht="11.25"/>
    <row r="41636" customFormat="1" ht="11.25"/>
    <row r="41637" customFormat="1" ht="11.25"/>
    <row r="41638" customFormat="1" ht="11.25"/>
    <row r="41639" customFormat="1" ht="11.25"/>
    <row r="41640" customFormat="1" ht="11.25"/>
    <row r="41641" customFormat="1" ht="11.25"/>
    <row r="41642" customFormat="1" ht="11.25"/>
    <row r="41643" customFormat="1" ht="11.25"/>
    <row r="41644" customFormat="1" ht="11.25"/>
    <row r="41645" customFormat="1" ht="11.25"/>
    <row r="41646" customFormat="1" ht="11.25"/>
    <row r="41647" customFormat="1" ht="11.25"/>
    <row r="41648" customFormat="1" ht="11.25"/>
    <row r="41649" customFormat="1" ht="11.25"/>
    <row r="41650" customFormat="1" ht="11.25"/>
    <row r="41651" customFormat="1" ht="11.25"/>
    <row r="41652" customFormat="1" ht="11.25"/>
    <row r="41653" customFormat="1" ht="11.25"/>
    <row r="41654" customFormat="1" ht="11.25"/>
    <row r="41655" customFormat="1" ht="11.25"/>
    <row r="41656" customFormat="1" ht="11.25"/>
    <row r="41657" customFormat="1" ht="11.25"/>
    <row r="41658" customFormat="1" ht="11.25"/>
    <row r="41659" customFormat="1" ht="11.25"/>
    <row r="41660" customFormat="1" ht="11.25"/>
    <row r="41661" customFormat="1" ht="11.25"/>
    <row r="41662" customFormat="1" ht="11.25"/>
    <row r="41663" customFormat="1" ht="11.25"/>
    <row r="41664" customFormat="1" ht="11.25"/>
    <row r="41665" customFormat="1" ht="11.25"/>
    <row r="41666" customFormat="1" ht="11.25"/>
    <row r="41667" customFormat="1" ht="11.25"/>
    <row r="41668" customFormat="1" ht="11.25"/>
    <row r="41669" customFormat="1" ht="11.25"/>
    <row r="41670" customFormat="1" ht="11.25"/>
    <row r="41671" customFormat="1" ht="11.25"/>
    <row r="41672" customFormat="1" ht="11.25"/>
    <row r="41673" customFormat="1" ht="11.25"/>
    <row r="41674" customFormat="1" ht="11.25"/>
    <row r="41675" customFormat="1" ht="11.25"/>
    <row r="41676" customFormat="1" ht="11.25"/>
    <row r="41677" customFormat="1" ht="11.25"/>
    <row r="41678" customFormat="1" ht="11.25"/>
    <row r="41679" customFormat="1" ht="11.25"/>
    <row r="41680" customFormat="1" ht="11.25"/>
    <row r="41681" customFormat="1" ht="11.25"/>
    <row r="41682" customFormat="1" ht="11.25"/>
    <row r="41683" customFormat="1" ht="11.25"/>
    <row r="41684" customFormat="1" ht="11.25"/>
    <row r="41685" customFormat="1" ht="11.25"/>
    <row r="41686" customFormat="1" ht="11.25"/>
    <row r="41687" customFormat="1" ht="11.25"/>
    <row r="41688" customFormat="1" ht="11.25"/>
    <row r="41689" customFormat="1" ht="11.25"/>
    <row r="41690" customFormat="1" ht="11.25"/>
    <row r="41691" customFormat="1" ht="11.25"/>
    <row r="41692" customFormat="1" ht="11.25"/>
    <row r="41693" customFormat="1" ht="11.25"/>
    <row r="41694" customFormat="1" ht="11.25"/>
    <row r="41695" customFormat="1" ht="11.25"/>
    <row r="41696" customFormat="1" ht="11.25"/>
    <row r="41697" customFormat="1" ht="11.25"/>
    <row r="41698" customFormat="1" ht="11.25"/>
    <row r="41699" customFormat="1" ht="11.25"/>
    <row r="41700" customFormat="1" ht="11.25"/>
    <row r="41701" customFormat="1" ht="11.25"/>
    <row r="41702" customFormat="1" ht="11.25"/>
    <row r="41703" customFormat="1" ht="11.25"/>
    <row r="41704" customFormat="1" ht="11.25"/>
    <row r="41705" customFormat="1" ht="11.25"/>
    <row r="41706" customFormat="1" ht="11.25"/>
    <row r="41707" customFormat="1" ht="11.25"/>
    <row r="41708" customFormat="1" ht="11.25"/>
    <row r="41709" customFormat="1" ht="11.25"/>
    <row r="41710" customFormat="1" ht="11.25"/>
    <row r="41711" customFormat="1" ht="11.25"/>
    <row r="41712" customFormat="1" ht="11.25"/>
    <row r="41713" customFormat="1" ht="11.25"/>
    <row r="41714" customFormat="1" ht="11.25"/>
    <row r="41715" customFormat="1" ht="11.25"/>
    <row r="41716" customFormat="1" ht="11.25"/>
    <row r="41717" customFormat="1" ht="11.25"/>
    <row r="41718" customFormat="1" ht="11.25"/>
    <row r="41719" customFormat="1" ht="11.25"/>
    <row r="41720" customFormat="1" ht="11.25"/>
    <row r="41721" customFormat="1" ht="11.25"/>
    <row r="41722" customFormat="1" ht="11.25"/>
    <row r="41723" customFormat="1" ht="11.25"/>
    <row r="41724" customFormat="1" ht="11.25"/>
    <row r="41725" customFormat="1" ht="11.25"/>
    <row r="41726" customFormat="1" ht="11.25"/>
    <row r="41727" customFormat="1" ht="11.25"/>
    <row r="41728" customFormat="1" ht="11.25"/>
    <row r="41729" customFormat="1" ht="11.25"/>
    <row r="41730" customFormat="1" ht="11.25"/>
    <row r="41731" customFormat="1" ht="11.25"/>
    <row r="41732" customFormat="1" ht="11.25"/>
    <row r="41733" customFormat="1" ht="11.25"/>
    <row r="41734" customFormat="1" ht="11.25"/>
    <row r="41735" customFormat="1" ht="11.25"/>
    <row r="41736" customFormat="1" ht="11.25"/>
    <row r="41737" customFormat="1" ht="11.25"/>
    <row r="41738" customFormat="1" ht="11.25"/>
    <row r="41739" customFormat="1" ht="11.25"/>
    <row r="41740" customFormat="1" ht="11.25"/>
    <row r="41741" customFormat="1" ht="11.25"/>
    <row r="41742" customFormat="1" ht="11.25"/>
    <row r="41743" customFormat="1" ht="11.25"/>
    <row r="41744" customFormat="1" ht="11.25"/>
    <row r="41745" customFormat="1" ht="11.25"/>
    <row r="41746" customFormat="1" ht="11.25"/>
    <row r="41747" customFormat="1" ht="11.25"/>
    <row r="41748" customFormat="1" ht="11.25"/>
    <row r="41749" customFormat="1" ht="11.25"/>
    <row r="41750" customFormat="1" ht="11.25"/>
    <row r="41751" customFormat="1" ht="11.25"/>
    <row r="41752" customFormat="1" ht="11.25"/>
    <row r="41753" customFormat="1" ht="11.25"/>
    <row r="41754" customFormat="1" ht="11.25"/>
    <row r="41755" customFormat="1" ht="11.25"/>
    <row r="41756" customFormat="1" ht="11.25"/>
    <row r="41757" customFormat="1" ht="11.25"/>
    <row r="41758" customFormat="1" ht="11.25"/>
    <row r="41759" customFormat="1" ht="11.25"/>
    <row r="41760" customFormat="1" ht="11.25"/>
    <row r="41761" customFormat="1" ht="11.25"/>
    <row r="41762" customFormat="1" ht="11.25"/>
    <row r="41763" customFormat="1" ht="11.25"/>
    <row r="41764" customFormat="1" ht="11.25"/>
    <row r="41765" customFormat="1" ht="11.25"/>
    <row r="41766" customFormat="1" ht="11.25"/>
    <row r="41767" customFormat="1" ht="11.25"/>
    <row r="41768" customFormat="1" ht="11.25"/>
    <row r="41769" customFormat="1" ht="11.25"/>
    <row r="41770" customFormat="1" ht="11.25"/>
    <row r="41771" customFormat="1" ht="11.25"/>
    <row r="41772" customFormat="1" ht="11.25"/>
    <row r="41773" customFormat="1" ht="11.25"/>
    <row r="41774" customFormat="1" ht="11.25"/>
    <row r="41775" customFormat="1" ht="11.25"/>
    <row r="41776" customFormat="1" ht="11.25"/>
    <row r="41777" customFormat="1" ht="11.25"/>
    <row r="41778" customFormat="1" ht="11.25"/>
    <row r="41779" customFormat="1" ht="11.25"/>
    <row r="41780" customFormat="1" ht="11.25"/>
    <row r="41781" customFormat="1" ht="11.25"/>
    <row r="41782" customFormat="1" ht="11.25"/>
    <row r="41783" customFormat="1" ht="11.25"/>
    <row r="41784" customFormat="1" ht="11.25"/>
    <row r="41785" customFormat="1" ht="11.25"/>
    <row r="41786" customFormat="1" ht="11.25"/>
    <row r="41787" customFormat="1" ht="11.25"/>
    <row r="41788" customFormat="1" ht="11.25"/>
    <row r="41789" customFormat="1" ht="11.25"/>
    <row r="41790" customFormat="1" ht="11.25"/>
    <row r="41791" customFormat="1" ht="11.25"/>
    <row r="41792" customFormat="1" ht="11.25"/>
    <row r="41793" customFormat="1" ht="11.25"/>
    <row r="41794" customFormat="1" ht="11.25"/>
    <row r="41795" customFormat="1" ht="11.25"/>
    <row r="41796" customFormat="1" ht="11.25"/>
    <row r="41797" customFormat="1" ht="11.25"/>
    <row r="41798" customFormat="1" ht="11.25"/>
    <row r="41799" customFormat="1" ht="11.25"/>
    <row r="41800" customFormat="1" ht="11.25"/>
    <row r="41801" customFormat="1" ht="11.25"/>
    <row r="41802" customFormat="1" ht="11.25"/>
    <row r="41803" customFormat="1" ht="11.25"/>
    <row r="41804" customFormat="1" ht="11.25"/>
    <row r="41805" customFormat="1" ht="11.25"/>
    <row r="41806" customFormat="1" ht="11.25"/>
    <row r="41807" customFormat="1" ht="11.25"/>
    <row r="41808" customFormat="1" ht="11.25"/>
    <row r="41809" customFormat="1" ht="11.25"/>
    <row r="41810" customFormat="1" ht="11.25"/>
    <row r="41811" customFormat="1" ht="11.25"/>
    <row r="41812" customFormat="1" ht="11.25"/>
    <row r="41813" customFormat="1" ht="11.25"/>
    <row r="41814" customFormat="1" ht="11.25"/>
    <row r="41815" customFormat="1" ht="11.25"/>
    <row r="41816" customFormat="1" ht="11.25"/>
    <row r="41817" customFormat="1" ht="11.25"/>
    <row r="41818" customFormat="1" ht="11.25"/>
    <row r="41819" customFormat="1" ht="11.25"/>
    <row r="41820" customFormat="1" ht="11.25"/>
    <row r="41821" customFormat="1" ht="11.25"/>
    <row r="41822" customFormat="1" ht="11.25"/>
    <row r="41823" customFormat="1" ht="11.25"/>
    <row r="41824" customFormat="1" ht="11.25"/>
    <row r="41825" customFormat="1" ht="11.25"/>
    <row r="41826" customFormat="1" ht="11.25"/>
    <row r="41827" customFormat="1" ht="11.25"/>
    <row r="41828" customFormat="1" ht="11.25"/>
    <row r="41829" customFormat="1" ht="11.25"/>
    <row r="41830" customFormat="1" ht="11.25"/>
    <row r="41831" customFormat="1" ht="11.25"/>
    <row r="41832" customFormat="1" ht="11.25"/>
    <row r="41833" customFormat="1" ht="11.25"/>
    <row r="41834" customFormat="1" ht="11.25"/>
    <row r="41835" customFormat="1" ht="11.25"/>
    <row r="41836" customFormat="1" ht="11.25"/>
    <row r="41837" customFormat="1" ht="11.25"/>
    <row r="41838" customFormat="1" ht="11.25"/>
    <row r="41839" customFormat="1" ht="11.25"/>
    <row r="41840" customFormat="1" ht="11.25"/>
    <row r="41841" customFormat="1" ht="11.25"/>
    <row r="41842" customFormat="1" ht="11.25"/>
    <row r="41843" customFormat="1" ht="11.25"/>
    <row r="41844" customFormat="1" ht="11.25"/>
    <row r="41845" customFormat="1" ht="11.25"/>
    <row r="41846" customFormat="1" ht="11.25"/>
    <row r="41847" customFormat="1" ht="11.25"/>
    <row r="41848" customFormat="1" ht="11.25"/>
    <row r="41849" customFormat="1" ht="11.25"/>
    <row r="41850" customFormat="1" ht="11.25"/>
    <row r="41851" customFormat="1" ht="11.25"/>
    <row r="41852" customFormat="1" ht="11.25"/>
    <row r="41853" customFormat="1" ht="11.25"/>
    <row r="41854" customFormat="1" ht="11.25"/>
    <row r="41855" customFormat="1" ht="11.25"/>
    <row r="41856" customFormat="1" ht="11.25"/>
    <row r="41857" customFormat="1" ht="11.25"/>
    <row r="41858" customFormat="1" ht="11.25"/>
    <row r="41859" customFormat="1" ht="11.25"/>
    <row r="41860" customFormat="1" ht="11.25"/>
    <row r="41861" customFormat="1" ht="11.25"/>
    <row r="41862" customFormat="1" ht="11.25"/>
    <row r="41863" customFormat="1" ht="11.25"/>
    <row r="41864" customFormat="1" ht="11.25"/>
    <row r="41865" customFormat="1" ht="11.25"/>
    <row r="41866" customFormat="1" ht="11.25"/>
    <row r="41867" customFormat="1" ht="11.25"/>
    <row r="41868" customFormat="1" ht="11.25"/>
    <row r="41869" customFormat="1" ht="11.25"/>
    <row r="41870" customFormat="1" ht="11.25"/>
    <row r="41871" customFormat="1" ht="11.25"/>
    <row r="41872" customFormat="1" ht="11.25"/>
    <row r="41873" customFormat="1" ht="11.25"/>
    <row r="41874" customFormat="1" ht="11.25"/>
    <row r="41875" customFormat="1" ht="11.25"/>
    <row r="41876" customFormat="1" ht="11.25"/>
    <row r="41877" customFormat="1" ht="11.25"/>
    <row r="41878" customFormat="1" ht="11.25"/>
    <row r="41879" customFormat="1" ht="11.25"/>
    <row r="41880" customFormat="1" ht="11.25"/>
    <row r="41881" customFormat="1" ht="11.25"/>
    <row r="41882" customFormat="1" ht="11.25"/>
    <row r="41883" customFormat="1" ht="11.25"/>
    <row r="41884" customFormat="1" ht="11.25"/>
    <row r="41885" customFormat="1" ht="11.25"/>
    <row r="41886" customFormat="1" ht="11.25"/>
    <row r="41887" customFormat="1" ht="11.25"/>
    <row r="41888" customFormat="1" ht="11.25"/>
    <row r="41889" customFormat="1" ht="11.25"/>
    <row r="41890" customFormat="1" ht="11.25"/>
    <row r="41891" customFormat="1" ht="11.25"/>
    <row r="41892" customFormat="1" ht="11.25"/>
    <row r="41893" customFormat="1" ht="11.25"/>
    <row r="41894" customFormat="1" ht="11.25"/>
    <row r="41895" customFormat="1" ht="11.25"/>
    <row r="41896" customFormat="1" ht="11.25"/>
    <row r="41897" customFormat="1" ht="11.25"/>
    <row r="41898" customFormat="1" ht="11.25"/>
    <row r="41899" customFormat="1" ht="11.25"/>
    <row r="41900" customFormat="1" ht="11.25"/>
    <row r="41901" customFormat="1" ht="11.25"/>
    <row r="41902" customFormat="1" ht="11.25"/>
    <row r="41903" customFormat="1" ht="11.25"/>
    <row r="41904" customFormat="1" ht="11.25"/>
    <row r="41905" customFormat="1" ht="11.25"/>
    <row r="41906" customFormat="1" ht="11.25"/>
    <row r="41907" customFormat="1" ht="11.25"/>
    <row r="41908" customFormat="1" ht="11.25"/>
    <row r="41909" customFormat="1" ht="11.25"/>
    <row r="41910" customFormat="1" ht="11.25"/>
    <row r="41911" customFormat="1" ht="11.25"/>
    <row r="41912" customFormat="1" ht="11.25"/>
    <row r="41913" customFormat="1" ht="11.25"/>
    <row r="41914" customFormat="1" ht="11.25"/>
    <row r="41915" customFormat="1" ht="11.25"/>
    <row r="41916" customFormat="1" ht="11.25"/>
    <row r="41917" customFormat="1" ht="11.25"/>
    <row r="41918" customFormat="1" ht="11.25"/>
    <row r="41919" customFormat="1" ht="11.25"/>
    <row r="41920" customFormat="1" ht="11.25"/>
    <row r="41921" customFormat="1" ht="11.25"/>
    <row r="41922" customFormat="1" ht="11.25"/>
    <row r="41923" customFormat="1" ht="11.25"/>
    <row r="41924" customFormat="1" ht="11.25"/>
    <row r="41925" customFormat="1" ht="11.25"/>
    <row r="41926" customFormat="1" ht="11.25"/>
    <row r="41927" customFormat="1" ht="11.25"/>
    <row r="41928" customFormat="1" ht="11.25"/>
    <row r="41929" customFormat="1" ht="11.25"/>
    <row r="41930" customFormat="1" ht="11.25"/>
    <row r="41931" customFormat="1" ht="11.25"/>
    <row r="41932" customFormat="1" ht="11.25"/>
    <row r="41933" customFormat="1" ht="11.25"/>
    <row r="41934" customFormat="1" ht="11.25"/>
    <row r="41935" customFormat="1" ht="11.25"/>
    <row r="41936" customFormat="1" ht="11.25"/>
    <row r="41937" customFormat="1" ht="11.25"/>
    <row r="41938" customFormat="1" ht="11.25"/>
    <row r="41939" customFormat="1" ht="11.25"/>
    <row r="41940" customFormat="1" ht="11.25"/>
    <row r="41941" customFormat="1" ht="11.25"/>
    <row r="41942" customFormat="1" ht="11.25"/>
    <row r="41943" customFormat="1" ht="11.25"/>
    <row r="41944" customFormat="1" ht="11.25"/>
    <row r="41945" customFormat="1" ht="11.25"/>
    <row r="41946" customFormat="1" ht="11.25"/>
    <row r="41947" customFormat="1" ht="11.25"/>
    <row r="41948" customFormat="1" ht="11.25"/>
    <row r="41949" customFormat="1" ht="11.25"/>
    <row r="41950" customFormat="1" ht="11.25"/>
    <row r="41951" customFormat="1" ht="11.25"/>
    <row r="41952" customFormat="1" ht="11.25"/>
    <row r="41953" customFormat="1" ht="11.25"/>
    <row r="41954" customFormat="1" ht="11.25"/>
    <row r="41955" customFormat="1" ht="11.25"/>
    <row r="41956" customFormat="1" ht="11.25"/>
    <row r="41957" customFormat="1" ht="11.25"/>
    <row r="41958" customFormat="1" ht="11.25"/>
    <row r="41959" customFormat="1" ht="11.25"/>
    <row r="41960" customFormat="1" ht="11.25"/>
    <row r="41961" customFormat="1" ht="11.25"/>
    <row r="41962" customFormat="1" ht="11.25"/>
    <row r="41963" customFormat="1" ht="11.25"/>
    <row r="41964" customFormat="1" ht="11.25"/>
    <row r="41965" customFormat="1" ht="11.25"/>
    <row r="41966" customFormat="1" ht="11.25"/>
    <row r="41967" customFormat="1" ht="11.25"/>
    <row r="41968" customFormat="1" ht="11.25"/>
    <row r="41969" customFormat="1" ht="11.25"/>
    <row r="41970" customFormat="1" ht="11.25"/>
    <row r="41971" customFormat="1" ht="11.25"/>
    <row r="41972" customFormat="1" ht="11.25"/>
    <row r="41973" customFormat="1" ht="11.25"/>
    <row r="41974" customFormat="1" ht="11.25"/>
    <row r="41975" customFormat="1" ht="11.25"/>
    <row r="41976" customFormat="1" ht="11.25"/>
    <row r="41977" customFormat="1" ht="11.25"/>
    <row r="41978" customFormat="1" ht="11.25"/>
    <row r="41979" customFormat="1" ht="11.25"/>
    <row r="41980" customFormat="1" ht="11.25"/>
    <row r="41981" customFormat="1" ht="11.25"/>
    <row r="41982" customFormat="1" ht="11.25"/>
    <row r="41983" customFormat="1" ht="11.25"/>
    <row r="41984" customFormat="1" ht="11.25"/>
    <row r="41985" customFormat="1" ht="11.25"/>
    <row r="41986" customFormat="1" ht="11.25"/>
    <row r="41987" customFormat="1" ht="11.25"/>
    <row r="41988" customFormat="1" ht="11.25"/>
    <row r="41989" customFormat="1" ht="11.25"/>
    <row r="41990" customFormat="1" ht="11.25"/>
    <row r="41991" customFormat="1" ht="11.25"/>
    <row r="41992" customFormat="1" ht="11.25"/>
    <row r="41993" customFormat="1" ht="11.25"/>
    <row r="41994" customFormat="1" ht="11.25"/>
    <row r="41995" customFormat="1" ht="11.25"/>
    <row r="41996" customFormat="1" ht="11.25"/>
    <row r="41997" customFormat="1" ht="11.25"/>
    <row r="41998" customFormat="1" ht="11.25"/>
    <row r="41999" customFormat="1" ht="11.25"/>
    <row r="42000" customFormat="1" ht="11.25"/>
    <row r="42001" customFormat="1" ht="11.25"/>
    <row r="42002" customFormat="1" ht="11.25"/>
    <row r="42003" customFormat="1" ht="11.25"/>
    <row r="42004" customFormat="1" ht="11.25"/>
    <row r="42005" customFormat="1" ht="11.25"/>
    <row r="42006" customFormat="1" ht="11.25"/>
    <row r="42007" customFormat="1" ht="11.25"/>
    <row r="42008" customFormat="1" ht="11.25"/>
    <row r="42009" customFormat="1" ht="11.25"/>
    <row r="42010" customFormat="1" ht="11.25"/>
    <row r="42011" customFormat="1" ht="11.25"/>
    <row r="42012" customFormat="1" ht="11.25"/>
    <row r="42013" customFormat="1" ht="11.25"/>
    <row r="42014" customFormat="1" ht="11.25"/>
    <row r="42015" customFormat="1" ht="11.25"/>
    <row r="42016" customFormat="1" ht="11.25"/>
    <row r="42017" customFormat="1" ht="11.25"/>
    <row r="42018" customFormat="1" ht="11.25"/>
    <row r="42019" customFormat="1" ht="11.25"/>
    <row r="42020" customFormat="1" ht="11.25"/>
    <row r="42021" customFormat="1" ht="11.25"/>
    <row r="42022" customFormat="1" ht="11.25"/>
    <row r="42023" customFormat="1" ht="11.25"/>
    <row r="42024" customFormat="1" ht="11.25"/>
    <row r="42025" customFormat="1" ht="11.25"/>
    <row r="42026" customFormat="1" ht="11.25"/>
    <row r="42027" customFormat="1" ht="11.25"/>
    <row r="42028" customFormat="1" ht="11.25"/>
    <row r="42029" customFormat="1" ht="11.25"/>
    <row r="42030" customFormat="1" ht="11.25"/>
    <row r="42031" customFormat="1" ht="11.25"/>
    <row r="42032" customFormat="1" ht="11.25"/>
    <row r="42033" customFormat="1" ht="11.25"/>
    <row r="42034" customFormat="1" ht="11.25"/>
    <row r="42035" customFormat="1" ht="11.25"/>
    <row r="42036" customFormat="1" ht="11.25"/>
    <row r="42037" customFormat="1" ht="11.25"/>
    <row r="42038" customFormat="1" ht="11.25"/>
    <row r="42039" customFormat="1" ht="11.25"/>
    <row r="42040" customFormat="1" ht="11.25"/>
    <row r="42041" customFormat="1" ht="11.25"/>
    <row r="42042" customFormat="1" ht="11.25"/>
    <row r="42043" customFormat="1" ht="11.25"/>
    <row r="42044" customFormat="1" ht="11.25"/>
    <row r="42045" customFormat="1" ht="11.25"/>
    <row r="42046" customFormat="1" ht="11.25"/>
    <row r="42047" customFormat="1" ht="11.25"/>
    <row r="42048" customFormat="1" ht="11.25"/>
    <row r="42049" customFormat="1" ht="11.25"/>
    <row r="42050" customFormat="1" ht="11.25"/>
    <row r="42051" customFormat="1" ht="11.25"/>
    <row r="42052" customFormat="1" ht="11.25"/>
    <row r="42053" customFormat="1" ht="11.25"/>
    <row r="42054" customFormat="1" ht="11.25"/>
    <row r="42055" customFormat="1" ht="11.25"/>
    <row r="42056" customFormat="1" ht="11.25"/>
    <row r="42057" customFormat="1" ht="11.25"/>
    <row r="42058" customFormat="1" ht="11.25"/>
    <row r="42059" customFormat="1" ht="11.25"/>
    <row r="42060" customFormat="1" ht="11.25"/>
    <row r="42061" customFormat="1" ht="11.25"/>
    <row r="42062" customFormat="1" ht="11.25"/>
    <row r="42063" customFormat="1" ht="11.25"/>
    <row r="42064" customFormat="1" ht="11.25"/>
    <row r="42065" customFormat="1" ht="11.25"/>
    <row r="42066" customFormat="1" ht="11.25"/>
    <row r="42067" customFormat="1" ht="11.25"/>
    <row r="42068" customFormat="1" ht="11.25"/>
    <row r="42069" customFormat="1" ht="11.25"/>
    <row r="42070" customFormat="1" ht="11.25"/>
    <row r="42071" customFormat="1" ht="11.25"/>
    <row r="42072" customFormat="1" ht="11.25"/>
    <row r="42073" customFormat="1" ht="11.25"/>
    <row r="42074" customFormat="1" ht="11.25"/>
    <row r="42075" customFormat="1" ht="11.25"/>
    <row r="42076" customFormat="1" ht="11.25"/>
    <row r="42077" customFormat="1" ht="11.25"/>
    <row r="42078" customFormat="1" ht="11.25"/>
    <row r="42079" customFormat="1" ht="11.25"/>
    <row r="42080" customFormat="1" ht="11.25"/>
    <row r="42081" customFormat="1" ht="11.25"/>
    <row r="42082" customFormat="1" ht="11.25"/>
    <row r="42083" customFormat="1" ht="11.25"/>
    <row r="42084" customFormat="1" ht="11.25"/>
    <row r="42085" customFormat="1" ht="11.25"/>
    <row r="42086" customFormat="1" ht="11.25"/>
    <row r="42087" customFormat="1" ht="11.25"/>
    <row r="42088" customFormat="1" ht="11.25"/>
    <row r="42089" customFormat="1" ht="11.25"/>
    <row r="42090" customFormat="1" ht="11.25"/>
    <row r="42091" customFormat="1" ht="11.25"/>
    <row r="42092" customFormat="1" ht="11.25"/>
    <row r="42093" customFormat="1" ht="11.25"/>
    <row r="42094" customFormat="1" ht="11.25"/>
    <row r="42095" customFormat="1" ht="11.25"/>
    <row r="42096" customFormat="1" ht="11.25"/>
    <row r="42097" customFormat="1" ht="11.25"/>
    <row r="42098" customFormat="1" ht="11.25"/>
    <row r="42099" customFormat="1" ht="11.25"/>
    <row r="42100" customFormat="1" ht="11.25"/>
    <row r="42101" customFormat="1" ht="11.25"/>
    <row r="42102" customFormat="1" ht="11.25"/>
    <row r="42103" customFormat="1" ht="11.25"/>
    <row r="42104" customFormat="1" ht="11.25"/>
    <row r="42105" customFormat="1" ht="11.25"/>
    <row r="42106" customFormat="1" ht="11.25"/>
    <row r="42107" customFormat="1" ht="11.25"/>
    <row r="42108" customFormat="1" ht="11.25"/>
    <row r="42109" customFormat="1" ht="11.25"/>
    <row r="42110" customFormat="1" ht="11.25"/>
    <row r="42111" customFormat="1" ht="11.25"/>
    <row r="42112" customFormat="1" ht="11.25"/>
    <row r="42113" customFormat="1" ht="11.25"/>
    <row r="42114" customFormat="1" ht="11.25"/>
    <row r="42115" customFormat="1" ht="11.25"/>
    <row r="42116" customFormat="1" ht="11.25"/>
    <row r="42117" customFormat="1" ht="11.25"/>
    <row r="42118" customFormat="1" ht="11.25"/>
    <row r="42119" customFormat="1" ht="11.25"/>
    <row r="42120" customFormat="1" ht="11.25"/>
    <row r="42121" customFormat="1" ht="11.25"/>
    <row r="42122" customFormat="1" ht="11.25"/>
    <row r="42123" customFormat="1" ht="11.25"/>
    <row r="42124" customFormat="1" ht="11.25"/>
    <row r="42125" customFormat="1" ht="11.25"/>
    <row r="42126" customFormat="1" ht="11.25"/>
    <row r="42127" customFormat="1" ht="11.25"/>
    <row r="42128" customFormat="1" ht="11.25"/>
    <row r="42129" customFormat="1" ht="11.25"/>
    <row r="42130" customFormat="1" ht="11.25"/>
    <row r="42131" customFormat="1" ht="11.25"/>
    <row r="42132" customFormat="1" ht="11.25"/>
    <row r="42133" customFormat="1" ht="11.25"/>
    <row r="42134" customFormat="1" ht="11.25"/>
    <row r="42135" customFormat="1" ht="11.25"/>
    <row r="42136" customFormat="1" ht="11.25"/>
    <row r="42137" customFormat="1" ht="11.25"/>
    <row r="42138" customFormat="1" ht="11.25"/>
    <row r="42139" customFormat="1" ht="11.25"/>
    <row r="42140" customFormat="1" ht="11.25"/>
    <row r="42141" customFormat="1" ht="11.25"/>
    <row r="42142" customFormat="1" ht="11.25"/>
    <row r="42143" customFormat="1" ht="11.25"/>
    <row r="42144" customFormat="1" ht="11.25"/>
    <row r="42145" customFormat="1" ht="11.25"/>
    <row r="42146" customFormat="1" ht="11.25"/>
    <row r="42147" customFormat="1" ht="11.25"/>
    <row r="42148" customFormat="1" ht="11.25"/>
    <row r="42149" customFormat="1" ht="11.25"/>
    <row r="42150" customFormat="1" ht="11.25"/>
    <row r="42151" customFormat="1" ht="11.25"/>
    <row r="42152" customFormat="1" ht="11.25"/>
    <row r="42153" customFormat="1" ht="11.25"/>
    <row r="42154" customFormat="1" ht="11.25"/>
    <row r="42155" customFormat="1" ht="11.25"/>
    <row r="42156" customFormat="1" ht="11.25"/>
    <row r="42157" customFormat="1" ht="11.25"/>
    <row r="42158" customFormat="1" ht="11.25"/>
    <row r="42159" customFormat="1" ht="11.25"/>
    <row r="42160" customFormat="1" ht="11.25"/>
    <row r="42161" customFormat="1" ht="11.25"/>
    <row r="42162" customFormat="1" ht="11.25"/>
    <row r="42163" customFormat="1" ht="11.25"/>
    <row r="42164" customFormat="1" ht="11.25"/>
    <row r="42165" customFormat="1" ht="11.25"/>
    <row r="42166" customFormat="1" ht="11.25"/>
    <row r="42167" customFormat="1" ht="11.25"/>
    <row r="42168" customFormat="1" ht="11.25"/>
    <row r="42169" customFormat="1" ht="11.25"/>
    <row r="42170" customFormat="1" ht="11.25"/>
    <row r="42171" customFormat="1" ht="11.25"/>
    <row r="42172" customFormat="1" ht="11.25"/>
    <row r="42173" customFormat="1" ht="11.25"/>
    <row r="42174" customFormat="1" ht="11.25"/>
    <row r="42175" customFormat="1" ht="11.25"/>
    <row r="42176" customFormat="1" ht="11.25"/>
    <row r="42177" customFormat="1" ht="11.25"/>
    <row r="42178" customFormat="1" ht="11.25"/>
    <row r="42179" customFormat="1" ht="11.25"/>
    <row r="42180" customFormat="1" ht="11.25"/>
    <row r="42181" customFormat="1" ht="11.25"/>
    <row r="42182" customFormat="1" ht="11.25"/>
    <row r="42183" customFormat="1" ht="11.25"/>
    <row r="42184" customFormat="1" ht="11.25"/>
    <row r="42185" customFormat="1" ht="11.25"/>
    <row r="42186" customFormat="1" ht="11.25"/>
    <row r="42187" customFormat="1" ht="11.25"/>
    <row r="42188" customFormat="1" ht="11.25"/>
    <row r="42189" customFormat="1" ht="11.25"/>
    <row r="42190" customFormat="1" ht="11.25"/>
    <row r="42191" customFormat="1" ht="11.25"/>
    <row r="42192" customFormat="1" ht="11.25"/>
    <row r="42193" customFormat="1" ht="11.25"/>
    <row r="42194" customFormat="1" ht="11.25"/>
    <row r="42195" customFormat="1" ht="11.25"/>
    <row r="42196" customFormat="1" ht="11.25"/>
    <row r="42197" customFormat="1" ht="11.25"/>
    <row r="42198" customFormat="1" ht="11.25"/>
    <row r="42199" customFormat="1" ht="11.25"/>
    <row r="42200" customFormat="1" ht="11.25"/>
    <row r="42201" customFormat="1" ht="11.25"/>
    <row r="42202" customFormat="1" ht="11.25"/>
    <row r="42203" customFormat="1" ht="11.25"/>
    <row r="42204" customFormat="1" ht="11.25"/>
    <row r="42205" customFormat="1" ht="11.25"/>
    <row r="42206" customFormat="1" ht="11.25"/>
    <row r="42207" customFormat="1" ht="11.25"/>
    <row r="42208" customFormat="1" ht="11.25"/>
    <row r="42209" customFormat="1" ht="11.25"/>
    <row r="42210" customFormat="1" ht="11.25"/>
    <row r="42211" customFormat="1" ht="11.25"/>
    <row r="42212" customFormat="1" ht="11.25"/>
    <row r="42213" customFormat="1" ht="11.25"/>
    <row r="42214" customFormat="1" ht="11.25"/>
    <row r="42215" customFormat="1" ht="11.25"/>
    <row r="42216" customFormat="1" ht="11.25"/>
    <row r="42217" customFormat="1" ht="11.25"/>
    <row r="42218" customFormat="1" ht="11.25"/>
    <row r="42219" customFormat="1" ht="11.25"/>
    <row r="42220" customFormat="1" ht="11.25"/>
    <row r="42221" customFormat="1" ht="11.25"/>
    <row r="42222" customFormat="1" ht="11.25"/>
    <row r="42223" customFormat="1" ht="11.25"/>
    <row r="42224" customFormat="1" ht="11.25"/>
    <row r="42225" customFormat="1" ht="11.25"/>
    <row r="42226" customFormat="1" ht="11.25"/>
    <row r="42227" customFormat="1" ht="11.25"/>
    <row r="42228" customFormat="1" ht="11.25"/>
    <row r="42229" customFormat="1" ht="11.25"/>
    <row r="42230" customFormat="1" ht="11.25"/>
    <row r="42231" customFormat="1" ht="11.25"/>
    <row r="42232" customFormat="1" ht="11.25"/>
    <row r="42233" customFormat="1" ht="11.25"/>
    <row r="42234" customFormat="1" ht="11.25"/>
    <row r="42235" customFormat="1" ht="11.25"/>
    <row r="42236" customFormat="1" ht="11.25"/>
    <row r="42237" customFormat="1" ht="11.25"/>
    <row r="42238" customFormat="1" ht="11.25"/>
    <row r="42239" customFormat="1" ht="11.25"/>
    <row r="42240" customFormat="1" ht="11.25"/>
    <row r="42241" customFormat="1" ht="11.25"/>
    <row r="42242" customFormat="1" ht="11.25"/>
    <row r="42243" customFormat="1" ht="11.25"/>
    <row r="42244" customFormat="1" ht="11.25"/>
    <row r="42245" customFormat="1" ht="11.25"/>
    <row r="42246" customFormat="1" ht="11.25"/>
    <row r="42247" customFormat="1" ht="11.25"/>
    <row r="42248" customFormat="1" ht="11.25"/>
    <row r="42249" customFormat="1" ht="11.25"/>
    <row r="42250" customFormat="1" ht="11.25"/>
    <row r="42251" customFormat="1" ht="11.25"/>
    <row r="42252" customFormat="1" ht="11.25"/>
    <row r="42253" customFormat="1" ht="11.25"/>
    <row r="42254" customFormat="1" ht="11.25"/>
    <row r="42255" customFormat="1" ht="11.25"/>
    <row r="42256" customFormat="1" ht="11.25"/>
    <row r="42257" customFormat="1" ht="11.25"/>
    <row r="42258" customFormat="1" ht="11.25"/>
    <row r="42259" customFormat="1" ht="11.25"/>
    <row r="42260" customFormat="1" ht="11.25"/>
    <row r="42261" customFormat="1" ht="11.25"/>
    <row r="42262" customFormat="1" ht="11.25"/>
    <row r="42263" customFormat="1" ht="11.25"/>
    <row r="42264" customFormat="1" ht="11.25"/>
    <row r="42265" customFormat="1" ht="11.25"/>
    <row r="42266" customFormat="1" ht="11.25"/>
    <row r="42267" customFormat="1" ht="11.25"/>
    <row r="42268" customFormat="1" ht="11.25"/>
    <row r="42269" customFormat="1" ht="11.25"/>
    <row r="42270" customFormat="1" ht="11.25"/>
    <row r="42271" customFormat="1" ht="11.25"/>
    <row r="42272" customFormat="1" ht="11.25"/>
    <row r="42273" customFormat="1" ht="11.25"/>
    <row r="42274" customFormat="1" ht="11.25"/>
    <row r="42275" customFormat="1" ht="11.25"/>
    <row r="42276" customFormat="1" ht="11.25"/>
    <row r="42277" customFormat="1" ht="11.25"/>
    <row r="42278" customFormat="1" ht="11.25"/>
    <row r="42279" customFormat="1" ht="11.25"/>
    <row r="42280" customFormat="1" ht="11.25"/>
    <row r="42281" customFormat="1" ht="11.25"/>
    <row r="42282" customFormat="1" ht="11.25"/>
    <row r="42283" customFormat="1" ht="11.25"/>
    <row r="42284" customFormat="1" ht="11.25"/>
    <row r="42285" customFormat="1" ht="11.25"/>
    <row r="42286" customFormat="1" ht="11.25"/>
    <row r="42287" customFormat="1" ht="11.25"/>
    <row r="42288" customFormat="1" ht="11.25"/>
    <row r="42289" customFormat="1" ht="11.25"/>
    <row r="42290" customFormat="1" ht="11.25"/>
    <row r="42291" customFormat="1" ht="11.25"/>
    <row r="42292" customFormat="1" ht="11.25"/>
    <row r="42293" customFormat="1" ht="11.25"/>
    <row r="42294" customFormat="1" ht="11.25"/>
    <row r="42295" customFormat="1" ht="11.25"/>
    <row r="42296" customFormat="1" ht="11.25"/>
    <row r="42297" customFormat="1" ht="11.25"/>
    <row r="42298" customFormat="1" ht="11.25"/>
    <row r="42299" customFormat="1" ht="11.25"/>
    <row r="42300" customFormat="1" ht="11.25"/>
    <row r="42301" customFormat="1" ht="11.25"/>
    <row r="42302" customFormat="1" ht="11.25"/>
    <row r="42303" customFormat="1" ht="11.25"/>
    <row r="42304" customFormat="1" ht="11.25"/>
    <row r="42305" customFormat="1" ht="11.25"/>
    <row r="42306" customFormat="1" ht="11.25"/>
    <row r="42307" customFormat="1" ht="11.25"/>
    <row r="42308" customFormat="1" ht="11.25"/>
    <row r="42309" customFormat="1" ht="11.25"/>
    <row r="42310" customFormat="1" ht="11.25"/>
    <row r="42311" customFormat="1" ht="11.25"/>
    <row r="42312" customFormat="1" ht="11.25"/>
    <row r="42313" customFormat="1" ht="11.25"/>
    <row r="42314" customFormat="1" ht="11.25"/>
    <row r="42315" customFormat="1" ht="11.25"/>
    <row r="42316" customFormat="1" ht="11.25"/>
    <row r="42317" customFormat="1" ht="11.25"/>
    <row r="42318" customFormat="1" ht="11.25"/>
    <row r="42319" customFormat="1" ht="11.25"/>
    <row r="42320" customFormat="1" ht="11.25"/>
    <row r="42321" customFormat="1" ht="11.25"/>
    <row r="42322" customFormat="1" ht="11.25"/>
    <row r="42323" customFormat="1" ht="11.25"/>
    <row r="42324" customFormat="1" ht="11.25"/>
    <row r="42325" customFormat="1" ht="11.25"/>
    <row r="42326" customFormat="1" ht="11.25"/>
    <row r="42327" customFormat="1" ht="11.25"/>
    <row r="42328" customFormat="1" ht="11.25"/>
    <row r="42329" customFormat="1" ht="11.25"/>
    <row r="42330" customFormat="1" ht="11.25"/>
    <row r="42331" customFormat="1" ht="11.25"/>
    <row r="42332" customFormat="1" ht="11.25"/>
    <row r="42333" customFormat="1" ht="11.25"/>
    <row r="42334" customFormat="1" ht="11.25"/>
    <row r="42335" customFormat="1" ht="11.25"/>
    <row r="42336" customFormat="1" ht="11.25"/>
    <row r="42337" customFormat="1" ht="11.25"/>
    <row r="42338" customFormat="1" ht="11.25"/>
    <row r="42339" customFormat="1" ht="11.25"/>
    <row r="42340" customFormat="1" ht="11.25"/>
    <row r="42341" customFormat="1" ht="11.25"/>
    <row r="42342" customFormat="1" ht="11.25"/>
    <row r="42343" customFormat="1" ht="11.25"/>
    <row r="42344" customFormat="1" ht="11.25"/>
    <row r="42345" customFormat="1" ht="11.25"/>
    <row r="42346" customFormat="1" ht="11.25"/>
    <row r="42347" customFormat="1" ht="11.25"/>
    <row r="42348" customFormat="1" ht="11.25"/>
    <row r="42349" customFormat="1" ht="11.25"/>
    <row r="42350" customFormat="1" ht="11.25"/>
    <row r="42351" customFormat="1" ht="11.25"/>
    <row r="42352" customFormat="1" ht="11.25"/>
    <row r="42353" customFormat="1" ht="11.25"/>
    <row r="42354" customFormat="1" ht="11.25"/>
    <row r="42355" customFormat="1" ht="11.25"/>
    <row r="42356" customFormat="1" ht="11.25"/>
    <row r="42357" customFormat="1" ht="11.25"/>
    <row r="42358" customFormat="1" ht="11.25"/>
    <row r="42359" customFormat="1" ht="11.25"/>
    <row r="42360" customFormat="1" ht="11.25"/>
    <row r="42361" customFormat="1" ht="11.25"/>
    <row r="42362" customFormat="1" ht="11.25"/>
    <row r="42363" customFormat="1" ht="11.25"/>
    <row r="42364" customFormat="1" ht="11.25"/>
    <row r="42365" customFormat="1" ht="11.25"/>
    <row r="42366" customFormat="1" ht="11.25"/>
    <row r="42367" customFormat="1" ht="11.25"/>
    <row r="42368" customFormat="1" ht="11.25"/>
    <row r="42369" customFormat="1" ht="11.25"/>
    <row r="42370" customFormat="1" ht="11.25"/>
    <row r="42371" customFormat="1" ht="11.25"/>
    <row r="42372" customFormat="1" ht="11.25"/>
    <row r="42373" customFormat="1" ht="11.25"/>
    <row r="42374" customFormat="1" ht="11.25"/>
    <row r="42375" customFormat="1" ht="11.25"/>
    <row r="42376" customFormat="1" ht="11.25"/>
    <row r="42377" customFormat="1" ht="11.25"/>
    <row r="42378" customFormat="1" ht="11.25"/>
    <row r="42379" customFormat="1" ht="11.25"/>
    <row r="42380" customFormat="1" ht="11.25"/>
    <row r="42381" customFormat="1" ht="11.25"/>
    <row r="42382" customFormat="1" ht="11.25"/>
    <row r="42383" customFormat="1" ht="11.25"/>
    <row r="42384" customFormat="1" ht="11.25"/>
    <row r="42385" customFormat="1" ht="11.25"/>
    <row r="42386" customFormat="1" ht="11.25"/>
    <row r="42387" customFormat="1" ht="11.25"/>
    <row r="42388" customFormat="1" ht="11.25"/>
    <row r="42389" customFormat="1" ht="11.25"/>
    <row r="42390" customFormat="1" ht="11.25"/>
    <row r="42391" customFormat="1" ht="11.25"/>
    <row r="42392" customFormat="1" ht="11.25"/>
    <row r="42393" customFormat="1" ht="11.25"/>
    <row r="42394" customFormat="1" ht="11.25"/>
    <row r="42395" customFormat="1" ht="11.25"/>
    <row r="42396" customFormat="1" ht="11.25"/>
    <row r="42397" customFormat="1" ht="11.25"/>
    <row r="42398" customFormat="1" ht="11.25"/>
    <row r="42399" customFormat="1" ht="11.25"/>
    <row r="42400" customFormat="1" ht="11.25"/>
    <row r="42401" customFormat="1" ht="11.25"/>
    <row r="42402" customFormat="1" ht="11.25"/>
    <row r="42403" customFormat="1" ht="11.25"/>
    <row r="42404" customFormat="1" ht="11.25"/>
    <row r="42405" customFormat="1" ht="11.25"/>
    <row r="42406" customFormat="1" ht="11.25"/>
    <row r="42407" customFormat="1" ht="11.25"/>
    <row r="42408" customFormat="1" ht="11.25"/>
    <row r="42409" customFormat="1" ht="11.25"/>
    <row r="42410" customFormat="1" ht="11.25"/>
    <row r="42411" customFormat="1" ht="11.25"/>
    <row r="42412" customFormat="1" ht="11.25"/>
    <row r="42413" customFormat="1" ht="11.25"/>
    <row r="42414" customFormat="1" ht="11.25"/>
    <row r="42415" customFormat="1" ht="11.25"/>
    <row r="42416" customFormat="1" ht="11.25"/>
    <row r="42417" customFormat="1" ht="11.25"/>
    <row r="42418" customFormat="1" ht="11.25"/>
    <row r="42419" customFormat="1" ht="11.25"/>
    <row r="42420" customFormat="1" ht="11.25"/>
    <row r="42421" customFormat="1" ht="11.25"/>
    <row r="42422" customFormat="1" ht="11.25"/>
    <row r="42423" customFormat="1" ht="11.25"/>
    <row r="42424" customFormat="1" ht="11.25"/>
    <row r="42425" customFormat="1" ht="11.25"/>
    <row r="42426" customFormat="1" ht="11.25"/>
    <row r="42427" customFormat="1" ht="11.25"/>
    <row r="42428" customFormat="1" ht="11.25"/>
    <row r="42429" customFormat="1" ht="11.25"/>
    <row r="42430" customFormat="1" ht="11.25"/>
    <row r="42431" customFormat="1" ht="11.25"/>
    <row r="42432" customFormat="1" ht="11.25"/>
    <row r="42433" customFormat="1" ht="11.25"/>
    <row r="42434" customFormat="1" ht="11.25"/>
    <row r="42435" customFormat="1" ht="11.25"/>
    <row r="42436" customFormat="1" ht="11.25"/>
    <row r="42437" customFormat="1" ht="11.25"/>
    <row r="42438" customFormat="1" ht="11.25"/>
    <row r="42439" customFormat="1" ht="11.25"/>
    <row r="42440" customFormat="1" ht="11.25"/>
    <row r="42441" customFormat="1" ht="11.25"/>
    <row r="42442" customFormat="1" ht="11.25"/>
    <row r="42443" customFormat="1" ht="11.25"/>
    <row r="42444" customFormat="1" ht="11.25"/>
    <row r="42445" customFormat="1" ht="11.25"/>
    <row r="42446" customFormat="1" ht="11.25"/>
    <row r="42447" customFormat="1" ht="11.25"/>
    <row r="42448" customFormat="1" ht="11.25"/>
    <row r="42449" customFormat="1" ht="11.25"/>
    <row r="42450" customFormat="1" ht="11.25"/>
    <row r="42451" customFormat="1" ht="11.25"/>
    <row r="42452" customFormat="1" ht="11.25"/>
    <row r="42453" customFormat="1" ht="11.25"/>
    <row r="42454" customFormat="1" ht="11.25"/>
    <row r="42455" customFormat="1" ht="11.25"/>
    <row r="42456" customFormat="1" ht="11.25"/>
    <row r="42457" customFormat="1" ht="11.25"/>
    <row r="42458" customFormat="1" ht="11.25"/>
    <row r="42459" customFormat="1" ht="11.25"/>
    <row r="42460" customFormat="1" ht="11.25"/>
    <row r="42461" customFormat="1" ht="11.25"/>
    <row r="42462" customFormat="1" ht="11.25"/>
    <row r="42463" customFormat="1" ht="11.25"/>
    <row r="42464" customFormat="1" ht="11.25"/>
    <row r="42465" customFormat="1" ht="11.25"/>
    <row r="42466" customFormat="1" ht="11.25"/>
    <row r="42467" customFormat="1" ht="11.25"/>
    <row r="42468" customFormat="1" ht="11.25"/>
    <row r="42469" customFormat="1" ht="11.25"/>
    <row r="42470" customFormat="1" ht="11.25"/>
    <row r="42471" customFormat="1" ht="11.25"/>
    <row r="42472" customFormat="1" ht="11.25"/>
    <row r="42473" customFormat="1" ht="11.25"/>
    <row r="42474" customFormat="1" ht="11.25"/>
    <row r="42475" customFormat="1" ht="11.25"/>
    <row r="42476" customFormat="1" ht="11.25"/>
    <row r="42477" customFormat="1" ht="11.25"/>
    <row r="42478" customFormat="1" ht="11.25"/>
    <row r="42479" customFormat="1" ht="11.25"/>
    <row r="42480" customFormat="1" ht="11.25"/>
    <row r="42481" customFormat="1" ht="11.25"/>
    <row r="42482" customFormat="1" ht="11.25"/>
    <row r="42483" customFormat="1" ht="11.25"/>
    <row r="42484" customFormat="1" ht="11.25"/>
    <row r="42485" customFormat="1" ht="11.25"/>
    <row r="42486" customFormat="1" ht="11.25"/>
    <row r="42487" customFormat="1" ht="11.25"/>
    <row r="42488" customFormat="1" ht="11.25"/>
    <row r="42489" customFormat="1" ht="11.25"/>
    <row r="42490" customFormat="1" ht="11.25"/>
    <row r="42491" customFormat="1" ht="11.25"/>
    <row r="42492" customFormat="1" ht="11.25"/>
    <row r="42493" customFormat="1" ht="11.25"/>
    <row r="42494" customFormat="1" ht="11.25"/>
    <row r="42495" customFormat="1" ht="11.25"/>
    <row r="42496" customFormat="1" ht="11.25"/>
    <row r="42497" customFormat="1" ht="11.25"/>
    <row r="42498" customFormat="1" ht="11.25"/>
    <row r="42499" customFormat="1" ht="11.25"/>
    <row r="42500" customFormat="1" ht="11.25"/>
    <row r="42501" customFormat="1" ht="11.25"/>
    <row r="42502" customFormat="1" ht="11.25"/>
    <row r="42503" customFormat="1" ht="11.25"/>
    <row r="42504" customFormat="1" ht="11.25"/>
    <row r="42505" customFormat="1" ht="11.25"/>
    <row r="42506" customFormat="1" ht="11.25"/>
    <row r="42507" customFormat="1" ht="11.25"/>
    <row r="42508" customFormat="1" ht="11.25"/>
    <row r="42509" customFormat="1" ht="11.25"/>
    <row r="42510" customFormat="1" ht="11.25"/>
    <row r="42511" customFormat="1" ht="11.25"/>
    <row r="42512" customFormat="1" ht="11.25"/>
    <row r="42513" customFormat="1" ht="11.25"/>
    <row r="42514" customFormat="1" ht="11.25"/>
    <row r="42515" customFormat="1" ht="11.25"/>
    <row r="42516" customFormat="1" ht="11.25"/>
    <row r="42517" customFormat="1" ht="11.25"/>
    <row r="42518" customFormat="1" ht="11.25"/>
    <row r="42519" customFormat="1" ht="11.25"/>
    <row r="42520" customFormat="1" ht="11.25"/>
    <row r="42521" customFormat="1" ht="11.25"/>
    <row r="42522" customFormat="1" ht="11.25"/>
    <row r="42523" customFormat="1" ht="11.25"/>
    <row r="42524" customFormat="1" ht="11.25"/>
    <row r="42525" customFormat="1" ht="11.25"/>
    <row r="42526" customFormat="1" ht="11.25"/>
    <row r="42527" customFormat="1" ht="11.25"/>
    <row r="42528" customFormat="1" ht="11.25"/>
    <row r="42529" customFormat="1" ht="11.25"/>
    <row r="42530" customFormat="1" ht="11.25"/>
    <row r="42531" customFormat="1" ht="11.25"/>
    <row r="42532" customFormat="1" ht="11.25"/>
    <row r="42533" customFormat="1" ht="11.25"/>
    <row r="42534" customFormat="1" ht="11.25"/>
    <row r="42535" customFormat="1" ht="11.25"/>
    <row r="42536" customFormat="1" ht="11.25"/>
    <row r="42537" customFormat="1" ht="11.25"/>
    <row r="42538" customFormat="1" ht="11.25"/>
    <row r="42539" customFormat="1" ht="11.25"/>
    <row r="42540" customFormat="1" ht="11.25"/>
    <row r="42541" customFormat="1" ht="11.25"/>
    <row r="42542" customFormat="1" ht="11.25"/>
    <row r="42543" customFormat="1" ht="11.25"/>
    <row r="42544" customFormat="1" ht="11.25"/>
    <row r="42545" customFormat="1" ht="11.25"/>
    <row r="42546" customFormat="1" ht="11.25"/>
    <row r="42547" customFormat="1" ht="11.25"/>
    <row r="42548" customFormat="1" ht="11.25"/>
    <row r="42549" customFormat="1" ht="11.25"/>
    <row r="42550" customFormat="1" ht="11.25"/>
    <row r="42551" customFormat="1" ht="11.25"/>
    <row r="42552" customFormat="1" ht="11.25"/>
    <row r="42553" customFormat="1" ht="11.25"/>
    <row r="42554" customFormat="1" ht="11.25"/>
    <row r="42555" customFormat="1" ht="11.25"/>
    <row r="42556" customFormat="1" ht="11.25"/>
    <row r="42557" customFormat="1" ht="11.25"/>
    <row r="42558" customFormat="1" ht="11.25"/>
    <row r="42559" customFormat="1" ht="11.25"/>
    <row r="42560" customFormat="1" ht="11.25"/>
    <row r="42561" customFormat="1" ht="11.25"/>
    <row r="42562" customFormat="1" ht="11.25"/>
    <row r="42563" customFormat="1" ht="11.25"/>
    <row r="42564" customFormat="1" ht="11.25"/>
    <row r="42565" customFormat="1" ht="11.25"/>
    <row r="42566" customFormat="1" ht="11.25"/>
    <row r="42567" customFormat="1" ht="11.25"/>
    <row r="42568" customFormat="1" ht="11.25"/>
    <row r="42569" customFormat="1" ht="11.25"/>
    <row r="42570" customFormat="1" ht="11.25"/>
    <row r="42571" customFormat="1" ht="11.25"/>
    <row r="42572" customFormat="1" ht="11.25"/>
    <row r="42573" customFormat="1" ht="11.25"/>
    <row r="42574" customFormat="1" ht="11.25"/>
    <row r="42575" customFormat="1" ht="11.25"/>
    <row r="42576" customFormat="1" ht="11.25"/>
    <row r="42577" customFormat="1" ht="11.25"/>
    <row r="42578" customFormat="1" ht="11.25"/>
    <row r="42579" customFormat="1" ht="11.25"/>
    <row r="42580" customFormat="1" ht="11.25"/>
    <row r="42581" customFormat="1" ht="11.25"/>
    <row r="42582" customFormat="1" ht="11.25"/>
    <row r="42583" customFormat="1" ht="11.25"/>
    <row r="42584" customFormat="1" ht="11.25"/>
    <row r="42585" customFormat="1" ht="11.25"/>
    <row r="42586" customFormat="1" ht="11.25"/>
    <row r="42587" customFormat="1" ht="11.25"/>
    <row r="42588" customFormat="1" ht="11.25"/>
    <row r="42589" customFormat="1" ht="11.25"/>
    <row r="42590" customFormat="1" ht="11.25"/>
    <row r="42591" customFormat="1" ht="11.25"/>
    <row r="42592" customFormat="1" ht="11.25"/>
    <row r="42593" customFormat="1" ht="11.25"/>
    <row r="42594" customFormat="1" ht="11.25"/>
    <row r="42595" customFormat="1" ht="11.25"/>
    <row r="42596" customFormat="1" ht="11.25"/>
    <row r="42597" customFormat="1" ht="11.25"/>
    <row r="42598" customFormat="1" ht="11.25"/>
    <row r="42599" customFormat="1" ht="11.25"/>
    <row r="42600" customFormat="1" ht="11.25"/>
    <row r="42601" customFormat="1" ht="11.25"/>
    <row r="42602" customFormat="1" ht="11.25"/>
    <row r="42603" customFormat="1" ht="11.25"/>
    <row r="42604" customFormat="1" ht="11.25"/>
    <row r="42605" customFormat="1" ht="11.25"/>
    <row r="42606" customFormat="1" ht="11.25"/>
    <row r="42607" customFormat="1" ht="11.25"/>
    <row r="42608" customFormat="1" ht="11.25"/>
    <row r="42609" customFormat="1" ht="11.25"/>
    <row r="42610" customFormat="1" ht="11.25"/>
    <row r="42611" customFormat="1" ht="11.25"/>
    <row r="42612" customFormat="1" ht="11.25"/>
    <row r="42613" customFormat="1" ht="11.25"/>
    <row r="42614" customFormat="1" ht="11.25"/>
    <row r="42615" customFormat="1" ht="11.25"/>
    <row r="42616" customFormat="1" ht="11.25"/>
    <row r="42617" customFormat="1" ht="11.25"/>
    <row r="42618" customFormat="1" ht="11.25"/>
    <row r="42619" customFormat="1" ht="11.25"/>
    <row r="42620" customFormat="1" ht="11.25"/>
    <row r="42621" customFormat="1" ht="11.25"/>
    <row r="42622" customFormat="1" ht="11.25"/>
    <row r="42623" customFormat="1" ht="11.25"/>
    <row r="42624" customFormat="1" ht="11.25"/>
    <row r="42625" customFormat="1" ht="11.25"/>
    <row r="42626" customFormat="1" ht="11.25"/>
    <row r="42627" customFormat="1" ht="11.25"/>
    <row r="42628" customFormat="1" ht="11.25"/>
    <row r="42629" customFormat="1" ht="11.25"/>
    <row r="42630" customFormat="1" ht="11.25"/>
    <row r="42631" customFormat="1" ht="11.25"/>
    <row r="42632" customFormat="1" ht="11.25"/>
    <row r="42633" customFormat="1" ht="11.25"/>
    <row r="42634" customFormat="1" ht="11.25"/>
    <row r="42635" customFormat="1" ht="11.25"/>
    <row r="42636" customFormat="1" ht="11.25"/>
    <row r="42637" customFormat="1" ht="11.25"/>
    <row r="42638" customFormat="1" ht="11.25"/>
    <row r="42639" customFormat="1" ht="11.25"/>
    <row r="42640" customFormat="1" ht="11.25"/>
    <row r="42641" customFormat="1" ht="11.25"/>
    <row r="42642" customFormat="1" ht="11.25"/>
    <row r="42643" customFormat="1" ht="11.25"/>
    <row r="42644" customFormat="1" ht="11.25"/>
    <row r="42645" customFormat="1" ht="11.25"/>
    <row r="42646" customFormat="1" ht="11.25"/>
    <row r="42647" customFormat="1" ht="11.25"/>
    <row r="42648" customFormat="1" ht="11.25"/>
    <row r="42649" customFormat="1" ht="11.25"/>
    <row r="42650" customFormat="1" ht="11.25"/>
    <row r="42651" customFormat="1" ht="11.25"/>
    <row r="42652" customFormat="1" ht="11.25"/>
    <row r="42653" customFormat="1" ht="11.25"/>
    <row r="42654" customFormat="1" ht="11.25"/>
    <row r="42655" customFormat="1" ht="11.25"/>
    <row r="42656" customFormat="1" ht="11.25"/>
    <row r="42657" customFormat="1" ht="11.25"/>
    <row r="42658" customFormat="1" ht="11.25"/>
    <row r="42659" customFormat="1" ht="11.25"/>
    <row r="42660" customFormat="1" ht="11.25"/>
    <row r="42661" customFormat="1" ht="11.25"/>
    <row r="42662" customFormat="1" ht="11.25"/>
    <row r="42663" customFormat="1" ht="11.25"/>
    <row r="42664" customFormat="1" ht="11.25"/>
    <row r="42665" customFormat="1" ht="11.25"/>
    <row r="42666" customFormat="1" ht="11.25"/>
    <row r="42667" customFormat="1" ht="11.25"/>
    <row r="42668" customFormat="1" ht="11.25"/>
    <row r="42669" customFormat="1" ht="11.25"/>
    <row r="42670" customFormat="1" ht="11.25"/>
    <row r="42671" customFormat="1" ht="11.25"/>
    <row r="42672" customFormat="1" ht="11.25"/>
    <row r="42673" customFormat="1" ht="11.25"/>
    <row r="42674" customFormat="1" ht="11.25"/>
    <row r="42675" customFormat="1" ht="11.25"/>
    <row r="42676" customFormat="1" ht="11.25"/>
    <row r="42677" customFormat="1" ht="11.25"/>
    <row r="42678" customFormat="1" ht="11.25"/>
    <row r="42679" customFormat="1" ht="11.25"/>
    <row r="42680" customFormat="1" ht="11.25"/>
    <row r="42681" customFormat="1" ht="11.25"/>
    <row r="42682" customFormat="1" ht="11.25"/>
    <row r="42683" customFormat="1" ht="11.25"/>
    <row r="42684" customFormat="1" ht="11.25"/>
    <row r="42685" customFormat="1" ht="11.25"/>
    <row r="42686" customFormat="1" ht="11.25"/>
    <row r="42687" customFormat="1" ht="11.25"/>
    <row r="42688" customFormat="1" ht="11.25"/>
    <row r="42689" customFormat="1" ht="11.25"/>
    <row r="42690" customFormat="1" ht="11.25"/>
    <row r="42691" customFormat="1" ht="11.25"/>
    <row r="42692" customFormat="1" ht="11.25"/>
    <row r="42693" customFormat="1" ht="11.25"/>
    <row r="42694" customFormat="1" ht="11.25"/>
    <row r="42695" customFormat="1" ht="11.25"/>
    <row r="42696" customFormat="1" ht="11.25"/>
    <row r="42697" customFormat="1" ht="11.25"/>
    <row r="42698" customFormat="1" ht="11.25"/>
    <row r="42699" customFormat="1" ht="11.25"/>
    <row r="42700" customFormat="1" ht="11.25"/>
    <row r="42701" customFormat="1" ht="11.25"/>
    <row r="42702" customFormat="1" ht="11.25"/>
    <row r="42703" customFormat="1" ht="11.25"/>
    <row r="42704" customFormat="1" ht="11.25"/>
    <row r="42705" customFormat="1" ht="11.25"/>
    <row r="42706" customFormat="1" ht="11.25"/>
    <row r="42707" customFormat="1" ht="11.25"/>
    <row r="42708" customFormat="1" ht="11.25"/>
    <row r="42709" customFormat="1" ht="11.25"/>
    <row r="42710" customFormat="1" ht="11.25"/>
    <row r="42711" customFormat="1" ht="11.25"/>
    <row r="42712" customFormat="1" ht="11.25"/>
    <row r="42713" customFormat="1" ht="11.25"/>
    <row r="42714" customFormat="1" ht="11.25"/>
    <row r="42715" customFormat="1" ht="11.25"/>
    <row r="42716" customFormat="1" ht="11.25"/>
    <row r="42717" customFormat="1" ht="11.25"/>
    <row r="42718" customFormat="1" ht="11.25"/>
    <row r="42719" customFormat="1" ht="11.25"/>
    <row r="42720" customFormat="1" ht="11.25"/>
    <row r="42721" customFormat="1" ht="11.25"/>
    <row r="42722" customFormat="1" ht="11.25"/>
    <row r="42723" customFormat="1" ht="11.25"/>
    <row r="42724" customFormat="1" ht="11.25"/>
    <row r="42725" customFormat="1" ht="11.25"/>
    <row r="42726" customFormat="1" ht="11.25"/>
    <row r="42727" customFormat="1" ht="11.25"/>
    <row r="42728" customFormat="1" ht="11.25"/>
    <row r="42729" customFormat="1" ht="11.25"/>
    <row r="42730" customFormat="1" ht="11.25"/>
    <row r="42731" customFormat="1" ht="11.25"/>
    <row r="42732" customFormat="1" ht="11.25"/>
    <row r="42733" customFormat="1" ht="11.25"/>
    <row r="42734" customFormat="1" ht="11.25"/>
    <row r="42735" customFormat="1" ht="11.25"/>
    <row r="42736" customFormat="1" ht="11.25"/>
    <row r="42737" customFormat="1" ht="11.25"/>
    <row r="42738" customFormat="1" ht="11.25"/>
    <row r="42739" customFormat="1" ht="11.25"/>
    <row r="42740" customFormat="1" ht="11.25"/>
    <row r="42741" customFormat="1" ht="11.25"/>
    <row r="42742" customFormat="1" ht="11.25"/>
    <row r="42743" customFormat="1" ht="11.25"/>
    <row r="42744" customFormat="1" ht="11.25"/>
    <row r="42745" customFormat="1" ht="11.25"/>
    <row r="42746" customFormat="1" ht="11.25"/>
    <row r="42747" customFormat="1" ht="11.25"/>
    <row r="42748" customFormat="1" ht="11.25"/>
    <row r="42749" customFormat="1" ht="11.25"/>
    <row r="42750" customFormat="1" ht="11.25"/>
    <row r="42751" customFormat="1" ht="11.25"/>
    <row r="42752" customFormat="1" ht="11.25"/>
    <row r="42753" customFormat="1" ht="11.25"/>
    <row r="42754" customFormat="1" ht="11.25"/>
    <row r="42755" customFormat="1" ht="11.25"/>
    <row r="42756" customFormat="1" ht="11.25"/>
    <row r="42757" customFormat="1" ht="11.25"/>
    <row r="42758" customFormat="1" ht="11.25"/>
    <row r="42759" customFormat="1" ht="11.25"/>
    <row r="42760" customFormat="1" ht="11.25"/>
    <row r="42761" customFormat="1" ht="11.25"/>
    <row r="42762" customFormat="1" ht="11.25"/>
    <row r="42763" customFormat="1" ht="11.25"/>
    <row r="42764" customFormat="1" ht="11.25"/>
    <row r="42765" customFormat="1" ht="11.25"/>
    <row r="42766" customFormat="1" ht="11.25"/>
    <row r="42767" customFormat="1" ht="11.25"/>
    <row r="42768" customFormat="1" ht="11.25"/>
    <row r="42769" customFormat="1" ht="11.25"/>
    <row r="42770" customFormat="1" ht="11.25"/>
    <row r="42771" customFormat="1" ht="11.25"/>
    <row r="42772" customFormat="1" ht="11.25"/>
    <row r="42773" customFormat="1" ht="11.25"/>
    <row r="42774" customFormat="1" ht="11.25"/>
    <row r="42775" customFormat="1" ht="11.25"/>
    <row r="42776" customFormat="1" ht="11.25"/>
    <row r="42777" customFormat="1" ht="11.25"/>
    <row r="42778" customFormat="1" ht="11.25"/>
    <row r="42779" customFormat="1" ht="11.25"/>
    <row r="42780" customFormat="1" ht="11.25"/>
    <row r="42781" customFormat="1" ht="11.25"/>
    <row r="42782" customFormat="1" ht="11.25"/>
    <row r="42783" customFormat="1" ht="11.25"/>
    <row r="42784" customFormat="1" ht="11.25"/>
    <row r="42785" customFormat="1" ht="11.25"/>
    <row r="42786" customFormat="1" ht="11.25"/>
    <row r="42787" customFormat="1" ht="11.25"/>
    <row r="42788" customFormat="1" ht="11.25"/>
    <row r="42789" customFormat="1" ht="11.25"/>
    <row r="42790" customFormat="1" ht="11.25"/>
    <row r="42791" customFormat="1" ht="11.25"/>
    <row r="42792" customFormat="1" ht="11.25"/>
    <row r="42793" customFormat="1" ht="11.25"/>
    <row r="42794" customFormat="1" ht="11.25"/>
    <row r="42795" customFormat="1" ht="11.25"/>
    <row r="42796" customFormat="1" ht="11.25"/>
    <row r="42797" customFormat="1" ht="11.25"/>
    <row r="42798" customFormat="1" ht="11.25"/>
    <row r="42799" customFormat="1" ht="11.25"/>
    <row r="42800" customFormat="1" ht="11.25"/>
    <row r="42801" customFormat="1" ht="11.25"/>
    <row r="42802" customFormat="1" ht="11.25"/>
    <row r="42803" customFormat="1" ht="11.25"/>
    <row r="42804" customFormat="1" ht="11.25"/>
    <row r="42805" customFormat="1" ht="11.25"/>
    <row r="42806" customFormat="1" ht="11.25"/>
    <row r="42807" customFormat="1" ht="11.25"/>
    <row r="42808" customFormat="1" ht="11.25"/>
    <row r="42809" customFormat="1" ht="11.25"/>
    <row r="42810" customFormat="1" ht="11.25"/>
    <row r="42811" customFormat="1" ht="11.25"/>
    <row r="42812" customFormat="1" ht="11.25"/>
    <row r="42813" customFormat="1" ht="11.25"/>
    <row r="42814" customFormat="1" ht="11.25"/>
    <row r="42815" customFormat="1" ht="11.25"/>
    <row r="42816" customFormat="1" ht="11.25"/>
    <row r="42817" customFormat="1" ht="11.25"/>
    <row r="42818" customFormat="1" ht="11.25"/>
    <row r="42819" customFormat="1" ht="11.25"/>
    <row r="42820" customFormat="1" ht="11.25"/>
    <row r="42821" customFormat="1" ht="11.25"/>
    <row r="42822" customFormat="1" ht="11.25"/>
    <row r="42823" customFormat="1" ht="11.25"/>
    <row r="42824" customFormat="1" ht="11.25"/>
    <row r="42825" customFormat="1" ht="11.25"/>
    <row r="42826" customFormat="1" ht="11.25"/>
    <row r="42827" customFormat="1" ht="11.25"/>
    <row r="42828" customFormat="1" ht="11.25"/>
    <row r="42829" customFormat="1" ht="11.25"/>
    <row r="42830" customFormat="1" ht="11.25"/>
    <row r="42831" customFormat="1" ht="11.25"/>
    <row r="42832" customFormat="1" ht="11.25"/>
    <row r="42833" customFormat="1" ht="11.25"/>
    <row r="42834" customFormat="1" ht="11.25"/>
    <row r="42835" customFormat="1" ht="11.25"/>
    <row r="42836" customFormat="1" ht="11.25"/>
    <row r="42837" customFormat="1" ht="11.25"/>
    <row r="42838" customFormat="1" ht="11.25"/>
    <row r="42839" customFormat="1" ht="11.25"/>
    <row r="42840" customFormat="1" ht="11.25"/>
    <row r="42841" customFormat="1" ht="11.25"/>
    <row r="42842" customFormat="1" ht="11.25"/>
    <row r="42843" customFormat="1" ht="11.25"/>
    <row r="42844" customFormat="1" ht="11.25"/>
    <row r="42845" customFormat="1" ht="11.25"/>
    <row r="42846" customFormat="1" ht="11.25"/>
    <row r="42847" customFormat="1" ht="11.25"/>
    <row r="42848" customFormat="1" ht="11.25"/>
    <row r="42849" customFormat="1" ht="11.25"/>
    <row r="42850" customFormat="1" ht="11.25"/>
    <row r="42851" customFormat="1" ht="11.25"/>
    <row r="42852" customFormat="1" ht="11.25"/>
    <row r="42853" customFormat="1" ht="11.25"/>
    <row r="42854" customFormat="1" ht="11.25"/>
    <row r="42855" customFormat="1" ht="11.25"/>
    <row r="42856" customFormat="1" ht="11.25"/>
    <row r="42857" customFormat="1" ht="11.25"/>
    <row r="42858" customFormat="1" ht="11.25"/>
    <row r="42859" customFormat="1" ht="11.25"/>
    <row r="42860" customFormat="1" ht="11.25"/>
    <row r="42861" customFormat="1" ht="11.25"/>
    <row r="42862" customFormat="1" ht="11.25"/>
    <row r="42863" customFormat="1" ht="11.25"/>
    <row r="42864" customFormat="1" ht="11.25"/>
    <row r="42865" customFormat="1" ht="11.25"/>
    <row r="42866" customFormat="1" ht="11.25"/>
    <row r="42867" customFormat="1" ht="11.25"/>
    <row r="42868" customFormat="1" ht="11.25"/>
    <row r="42869" customFormat="1" ht="11.25"/>
    <row r="42870" customFormat="1" ht="11.25"/>
    <row r="42871" customFormat="1" ht="11.25"/>
    <row r="42872" customFormat="1" ht="11.25"/>
    <row r="42873" customFormat="1" ht="11.25"/>
    <row r="42874" customFormat="1" ht="11.25"/>
    <row r="42875" customFormat="1" ht="11.25"/>
    <row r="42876" customFormat="1" ht="11.25"/>
    <row r="42877" customFormat="1" ht="11.25"/>
    <row r="42878" customFormat="1" ht="11.25"/>
    <row r="42879" customFormat="1" ht="11.25"/>
    <row r="42880" customFormat="1" ht="11.25"/>
    <row r="42881" customFormat="1" ht="11.25"/>
    <row r="42882" customFormat="1" ht="11.25"/>
    <row r="42883" customFormat="1" ht="11.25"/>
    <row r="42884" customFormat="1" ht="11.25"/>
    <row r="42885" customFormat="1" ht="11.25"/>
    <row r="42886" customFormat="1" ht="11.25"/>
    <row r="42887" customFormat="1" ht="11.25"/>
    <row r="42888" customFormat="1" ht="11.25"/>
    <row r="42889" customFormat="1" ht="11.25"/>
    <row r="42890" customFormat="1" ht="11.25"/>
    <row r="42891" customFormat="1" ht="11.25"/>
    <row r="42892" customFormat="1" ht="11.25"/>
    <row r="42893" customFormat="1" ht="11.25"/>
    <row r="42894" customFormat="1" ht="11.25"/>
    <row r="42895" customFormat="1" ht="11.25"/>
    <row r="42896" customFormat="1" ht="11.25"/>
    <row r="42897" customFormat="1" ht="11.25"/>
    <row r="42898" customFormat="1" ht="11.25"/>
    <row r="42899" customFormat="1" ht="11.25"/>
    <row r="42900" customFormat="1" ht="11.25"/>
    <row r="42901" customFormat="1" ht="11.25"/>
    <row r="42902" customFormat="1" ht="11.25"/>
    <row r="42903" customFormat="1" ht="11.25"/>
    <row r="42904" customFormat="1" ht="11.25"/>
    <row r="42905" customFormat="1" ht="11.25"/>
    <row r="42906" customFormat="1" ht="11.25"/>
    <row r="42907" customFormat="1" ht="11.25"/>
    <row r="42908" customFormat="1" ht="11.25"/>
    <row r="42909" customFormat="1" ht="11.25"/>
    <row r="42910" customFormat="1" ht="11.25"/>
    <row r="42911" customFormat="1" ht="11.25"/>
    <row r="42912" customFormat="1" ht="11.25"/>
    <row r="42913" customFormat="1" ht="11.25"/>
    <row r="42914" customFormat="1" ht="11.25"/>
    <row r="42915" customFormat="1" ht="11.25"/>
    <row r="42916" customFormat="1" ht="11.25"/>
    <row r="42917" customFormat="1" ht="11.25"/>
    <row r="42918" customFormat="1" ht="11.25"/>
    <row r="42919" customFormat="1" ht="11.25"/>
    <row r="42920" customFormat="1" ht="11.25"/>
    <row r="42921" customFormat="1" ht="11.25"/>
    <row r="42922" customFormat="1" ht="11.25"/>
    <row r="42923" customFormat="1" ht="11.25"/>
    <row r="42924" customFormat="1" ht="11.25"/>
    <row r="42925" customFormat="1" ht="11.25"/>
    <row r="42926" customFormat="1" ht="11.25"/>
    <row r="42927" customFormat="1" ht="11.25"/>
    <row r="42928" customFormat="1" ht="11.25"/>
    <row r="42929" customFormat="1" ht="11.25"/>
    <row r="42930" customFormat="1" ht="11.25"/>
    <row r="42931" customFormat="1" ht="11.25"/>
    <row r="42932" customFormat="1" ht="11.25"/>
    <row r="42933" customFormat="1" ht="11.25"/>
    <row r="42934" customFormat="1" ht="11.25"/>
    <row r="42935" customFormat="1" ht="11.25"/>
    <row r="42936" customFormat="1" ht="11.25"/>
    <row r="42937" customFormat="1" ht="11.25"/>
    <row r="42938" customFormat="1" ht="11.25"/>
    <row r="42939" customFormat="1" ht="11.25"/>
    <row r="42940" customFormat="1" ht="11.25"/>
    <row r="42941" customFormat="1" ht="11.25"/>
    <row r="42942" customFormat="1" ht="11.25"/>
    <row r="42943" customFormat="1" ht="11.25"/>
    <row r="42944" customFormat="1" ht="11.25"/>
    <row r="42945" customFormat="1" ht="11.25"/>
    <row r="42946" customFormat="1" ht="11.25"/>
    <row r="42947" customFormat="1" ht="11.25"/>
    <row r="42948" customFormat="1" ht="11.25"/>
    <row r="42949" customFormat="1" ht="11.25"/>
    <row r="42950" customFormat="1" ht="11.25"/>
    <row r="42951" customFormat="1" ht="11.25"/>
    <row r="42952" customFormat="1" ht="11.25"/>
    <row r="42953" customFormat="1" ht="11.25"/>
    <row r="42954" customFormat="1" ht="11.25"/>
    <row r="42955" customFormat="1" ht="11.25"/>
    <row r="42956" customFormat="1" ht="11.25"/>
    <row r="42957" customFormat="1" ht="11.25"/>
    <row r="42958" customFormat="1" ht="11.25"/>
    <row r="42959" customFormat="1" ht="11.25"/>
    <row r="42960" customFormat="1" ht="11.25"/>
    <row r="42961" customFormat="1" ht="11.25"/>
    <row r="42962" customFormat="1" ht="11.25"/>
    <row r="42963" customFormat="1" ht="11.25"/>
    <row r="42964" customFormat="1" ht="11.25"/>
    <row r="42965" customFormat="1" ht="11.25"/>
    <row r="42966" customFormat="1" ht="11.25"/>
    <row r="42967" customFormat="1" ht="11.25"/>
    <row r="42968" customFormat="1" ht="11.25"/>
    <row r="42969" customFormat="1" ht="11.25"/>
    <row r="42970" customFormat="1" ht="11.25"/>
    <row r="42971" customFormat="1" ht="11.25"/>
    <row r="42972" customFormat="1" ht="11.25"/>
    <row r="42973" customFormat="1" ht="11.25"/>
    <row r="42974" customFormat="1" ht="11.25"/>
    <row r="42975" customFormat="1" ht="11.25"/>
    <row r="42976" customFormat="1" ht="11.25"/>
    <row r="42977" customFormat="1" ht="11.25"/>
    <row r="42978" customFormat="1" ht="11.25"/>
    <row r="42979" customFormat="1" ht="11.25"/>
    <row r="42980" customFormat="1" ht="11.25"/>
    <row r="42981" customFormat="1" ht="11.25"/>
    <row r="42982" customFormat="1" ht="11.25"/>
    <row r="42983" customFormat="1" ht="11.25"/>
    <row r="42984" customFormat="1" ht="11.25"/>
    <row r="42985" customFormat="1" ht="11.25"/>
    <row r="42986" customFormat="1" ht="11.25"/>
    <row r="42987" customFormat="1" ht="11.25"/>
    <row r="42988" customFormat="1" ht="11.25"/>
    <row r="42989" customFormat="1" ht="11.25"/>
    <row r="42990" customFormat="1" ht="11.25"/>
    <row r="42991" customFormat="1" ht="11.25"/>
    <row r="42992" customFormat="1" ht="11.25"/>
    <row r="42993" customFormat="1" ht="11.25"/>
    <row r="42994" customFormat="1" ht="11.25"/>
    <row r="42995" customFormat="1" ht="11.25"/>
    <row r="42996" customFormat="1" ht="11.25"/>
    <row r="42997" customFormat="1" ht="11.25"/>
    <row r="42998" customFormat="1" ht="11.25"/>
    <row r="42999" customFormat="1" ht="11.25"/>
    <row r="43000" customFormat="1" ht="11.25"/>
    <row r="43001" customFormat="1" ht="11.25"/>
    <row r="43002" customFormat="1" ht="11.25"/>
    <row r="43003" customFormat="1" ht="11.25"/>
    <row r="43004" customFormat="1" ht="11.25"/>
    <row r="43005" customFormat="1" ht="11.25"/>
    <row r="43006" customFormat="1" ht="11.25"/>
    <row r="43007" customFormat="1" ht="11.25"/>
    <row r="43008" customFormat="1" ht="11.25"/>
    <row r="43009" customFormat="1" ht="11.25"/>
    <row r="43010" customFormat="1" ht="11.25"/>
    <row r="43011" customFormat="1" ht="11.25"/>
    <row r="43012" customFormat="1" ht="11.25"/>
    <row r="43013" customFormat="1" ht="11.25"/>
    <row r="43014" customFormat="1" ht="11.25"/>
    <row r="43015" customFormat="1" ht="11.25"/>
    <row r="43016" customFormat="1" ht="11.25"/>
    <row r="43017" customFormat="1" ht="11.25"/>
    <row r="43018" customFormat="1" ht="11.25"/>
    <row r="43019" customFormat="1" ht="11.25"/>
    <row r="43020" customFormat="1" ht="11.25"/>
    <row r="43021" customFormat="1" ht="11.25"/>
    <row r="43022" customFormat="1" ht="11.25"/>
    <row r="43023" customFormat="1" ht="11.25"/>
    <row r="43024" customFormat="1" ht="11.25"/>
    <row r="43025" customFormat="1" ht="11.25"/>
    <row r="43026" customFormat="1" ht="11.25"/>
    <row r="43027" customFormat="1" ht="11.25"/>
    <row r="43028" customFormat="1" ht="11.25"/>
    <row r="43029" customFormat="1" ht="11.25"/>
    <row r="43030" customFormat="1" ht="11.25"/>
    <row r="43031" customFormat="1" ht="11.25"/>
    <row r="43032" customFormat="1" ht="11.25"/>
    <row r="43033" customFormat="1" ht="11.25"/>
    <row r="43034" customFormat="1" ht="11.25"/>
    <row r="43035" customFormat="1" ht="11.25"/>
    <row r="43036" customFormat="1" ht="11.25"/>
    <row r="43037" customFormat="1" ht="11.25"/>
    <row r="43038" customFormat="1" ht="11.25"/>
    <row r="43039" customFormat="1" ht="11.25"/>
    <row r="43040" customFormat="1" ht="11.25"/>
    <row r="43041" customFormat="1" ht="11.25"/>
    <row r="43042" customFormat="1" ht="11.25"/>
    <row r="43043" customFormat="1" ht="11.25"/>
    <row r="43044" customFormat="1" ht="11.25"/>
    <row r="43045" customFormat="1" ht="11.25"/>
    <row r="43046" customFormat="1" ht="11.25"/>
    <row r="43047" customFormat="1" ht="11.25"/>
    <row r="43048" customFormat="1" ht="11.25"/>
    <row r="43049" customFormat="1" ht="11.25"/>
    <row r="43050" customFormat="1" ht="11.25"/>
    <row r="43051" customFormat="1" ht="11.25"/>
    <row r="43052" customFormat="1" ht="11.25"/>
    <row r="43053" customFormat="1" ht="11.25"/>
    <row r="43054" customFormat="1" ht="11.25"/>
    <row r="43055" customFormat="1" ht="11.25"/>
    <row r="43056" customFormat="1" ht="11.25"/>
    <row r="43057" customFormat="1" ht="11.25"/>
    <row r="43058" customFormat="1" ht="11.25"/>
    <row r="43059" customFormat="1" ht="11.25"/>
    <row r="43060" customFormat="1" ht="11.25"/>
    <row r="43061" customFormat="1" ht="11.25"/>
    <row r="43062" customFormat="1" ht="11.25"/>
    <row r="43063" customFormat="1" ht="11.25"/>
    <row r="43064" customFormat="1" ht="11.25"/>
    <row r="43065" customFormat="1" ht="11.25"/>
    <row r="43066" customFormat="1" ht="11.25"/>
    <row r="43067" customFormat="1" ht="11.25"/>
    <row r="43068" customFormat="1" ht="11.25"/>
    <row r="43069" customFormat="1" ht="11.25"/>
    <row r="43070" customFormat="1" ht="11.25"/>
    <row r="43071" customFormat="1" ht="11.25"/>
    <row r="43072" customFormat="1" ht="11.25"/>
    <row r="43073" customFormat="1" ht="11.25"/>
    <row r="43074" customFormat="1" ht="11.25"/>
    <row r="43075" customFormat="1" ht="11.25"/>
    <row r="43076" customFormat="1" ht="11.25"/>
    <row r="43077" customFormat="1" ht="11.25"/>
    <row r="43078" customFormat="1" ht="11.25"/>
    <row r="43079" customFormat="1" ht="11.25"/>
    <row r="43080" customFormat="1" ht="11.25"/>
    <row r="43081" customFormat="1" ht="11.25"/>
    <row r="43082" customFormat="1" ht="11.25"/>
    <row r="43083" customFormat="1" ht="11.25"/>
    <row r="43084" customFormat="1" ht="11.25"/>
    <row r="43085" customFormat="1" ht="11.25"/>
    <row r="43086" customFormat="1" ht="11.25"/>
    <row r="43087" customFormat="1" ht="11.25"/>
    <row r="43088" customFormat="1" ht="11.25"/>
    <row r="43089" customFormat="1" ht="11.25"/>
    <row r="43090" customFormat="1" ht="11.25"/>
    <row r="43091" customFormat="1" ht="11.25"/>
    <row r="43092" customFormat="1" ht="11.25"/>
    <row r="43093" customFormat="1" ht="11.25"/>
    <row r="43094" customFormat="1" ht="11.25"/>
    <row r="43095" customFormat="1" ht="11.25"/>
    <row r="43096" customFormat="1" ht="11.25"/>
    <row r="43097" customFormat="1" ht="11.25"/>
    <row r="43098" customFormat="1" ht="11.25"/>
    <row r="43099" customFormat="1" ht="11.25"/>
    <row r="43100" customFormat="1" ht="11.25"/>
    <row r="43101" customFormat="1" ht="11.25"/>
    <row r="43102" customFormat="1" ht="11.25"/>
    <row r="43103" customFormat="1" ht="11.25"/>
    <row r="43104" customFormat="1" ht="11.25"/>
    <row r="43105" customFormat="1" ht="11.25"/>
    <row r="43106" customFormat="1" ht="11.25"/>
    <row r="43107" customFormat="1" ht="11.25"/>
    <row r="43108" customFormat="1" ht="11.25"/>
    <row r="43109" customFormat="1" ht="11.25"/>
    <row r="43110" customFormat="1" ht="11.25"/>
    <row r="43111" customFormat="1" ht="11.25"/>
    <row r="43112" customFormat="1" ht="11.25"/>
    <row r="43113" customFormat="1" ht="11.25"/>
    <row r="43114" customFormat="1" ht="11.25"/>
    <row r="43115" customFormat="1" ht="11.25"/>
    <row r="43116" customFormat="1" ht="11.25"/>
    <row r="43117" customFormat="1" ht="11.25"/>
    <row r="43118" customFormat="1" ht="11.25"/>
    <row r="43119" customFormat="1" ht="11.25"/>
    <row r="43120" customFormat="1" ht="11.25"/>
    <row r="43121" customFormat="1" ht="11.25"/>
    <row r="43122" customFormat="1" ht="11.25"/>
    <row r="43123" customFormat="1" ht="11.25"/>
    <row r="43124" customFormat="1" ht="11.25"/>
    <row r="43125" customFormat="1" ht="11.25"/>
    <row r="43126" customFormat="1" ht="11.25"/>
    <row r="43127" customFormat="1" ht="11.25"/>
    <row r="43128" customFormat="1" ht="11.25"/>
    <row r="43129" customFormat="1" ht="11.25"/>
    <row r="43130" customFormat="1" ht="11.25"/>
    <row r="43131" customFormat="1" ht="11.25"/>
    <row r="43132" customFormat="1" ht="11.25"/>
    <row r="43133" customFormat="1" ht="11.25"/>
    <row r="43134" customFormat="1" ht="11.25"/>
    <row r="43135" customFormat="1" ht="11.25"/>
    <row r="43136" customFormat="1" ht="11.25"/>
    <row r="43137" customFormat="1" ht="11.25"/>
    <row r="43138" customFormat="1" ht="11.25"/>
    <row r="43139" customFormat="1" ht="11.25"/>
    <row r="43140" customFormat="1" ht="11.25"/>
    <row r="43141" customFormat="1" ht="11.25"/>
    <row r="43142" customFormat="1" ht="11.25"/>
    <row r="43143" customFormat="1" ht="11.25"/>
    <row r="43144" customFormat="1" ht="11.25"/>
    <row r="43145" customFormat="1" ht="11.25"/>
    <row r="43146" customFormat="1" ht="11.25"/>
    <row r="43147" customFormat="1" ht="11.25"/>
    <row r="43148" customFormat="1" ht="11.25"/>
    <row r="43149" customFormat="1" ht="11.25"/>
    <row r="43150" customFormat="1" ht="11.25"/>
    <row r="43151" customFormat="1" ht="11.25"/>
    <row r="43152" customFormat="1" ht="11.25"/>
    <row r="43153" customFormat="1" ht="11.25"/>
    <row r="43154" customFormat="1" ht="11.25"/>
    <row r="43155" customFormat="1" ht="11.25"/>
    <row r="43156" customFormat="1" ht="11.25"/>
    <row r="43157" customFormat="1" ht="11.25"/>
    <row r="43158" customFormat="1" ht="11.25"/>
    <row r="43159" customFormat="1" ht="11.25"/>
    <row r="43160" customFormat="1" ht="11.25"/>
    <row r="43161" customFormat="1" ht="11.25"/>
    <row r="43162" customFormat="1" ht="11.25"/>
    <row r="43163" customFormat="1" ht="11.25"/>
    <row r="43164" customFormat="1" ht="11.25"/>
    <row r="43165" customFormat="1" ht="11.25"/>
    <row r="43166" customFormat="1" ht="11.25"/>
    <row r="43167" customFormat="1" ht="11.25"/>
    <row r="43168" customFormat="1" ht="11.25"/>
    <row r="43169" customFormat="1" ht="11.25"/>
    <row r="43170" customFormat="1" ht="11.25"/>
    <row r="43171" customFormat="1" ht="11.25"/>
    <row r="43172" customFormat="1" ht="11.25"/>
    <row r="43173" customFormat="1" ht="11.25"/>
    <row r="43174" customFormat="1" ht="11.25"/>
    <row r="43175" customFormat="1" ht="11.25"/>
    <row r="43176" customFormat="1" ht="11.25"/>
    <row r="43177" customFormat="1" ht="11.25"/>
    <row r="43178" customFormat="1" ht="11.25"/>
    <row r="43179" customFormat="1" ht="11.25"/>
    <row r="43180" customFormat="1" ht="11.25"/>
    <row r="43181" customFormat="1" ht="11.25"/>
    <row r="43182" customFormat="1" ht="11.25"/>
    <row r="43183" customFormat="1" ht="11.25"/>
    <row r="43184" customFormat="1" ht="11.25"/>
    <row r="43185" customFormat="1" ht="11.25"/>
    <row r="43186" customFormat="1" ht="11.25"/>
    <row r="43187" customFormat="1" ht="11.25"/>
    <row r="43188" customFormat="1" ht="11.25"/>
    <row r="43189" customFormat="1" ht="11.25"/>
    <row r="43190" customFormat="1" ht="11.25"/>
    <row r="43191" customFormat="1" ht="11.25"/>
    <row r="43192" customFormat="1" ht="11.25"/>
    <row r="43193" customFormat="1" ht="11.25"/>
    <row r="43194" customFormat="1" ht="11.25"/>
    <row r="43195" customFormat="1" ht="11.25"/>
    <row r="43196" customFormat="1" ht="11.25"/>
    <row r="43197" customFormat="1" ht="11.25"/>
    <row r="43198" customFormat="1" ht="11.25"/>
    <row r="43199" customFormat="1" ht="11.25"/>
    <row r="43200" customFormat="1" ht="11.25"/>
    <row r="43201" customFormat="1" ht="11.25"/>
    <row r="43202" customFormat="1" ht="11.25"/>
    <row r="43203" customFormat="1" ht="11.25"/>
    <row r="43204" customFormat="1" ht="11.25"/>
    <row r="43205" customFormat="1" ht="11.25"/>
    <row r="43206" customFormat="1" ht="11.25"/>
    <row r="43207" customFormat="1" ht="11.25"/>
    <row r="43208" customFormat="1" ht="11.25"/>
    <row r="43209" customFormat="1" ht="11.25"/>
    <row r="43210" customFormat="1" ht="11.25"/>
    <row r="43211" customFormat="1" ht="11.25"/>
    <row r="43212" customFormat="1" ht="11.25"/>
    <row r="43213" customFormat="1" ht="11.25"/>
    <row r="43214" customFormat="1" ht="11.25"/>
    <row r="43215" customFormat="1" ht="11.25"/>
    <row r="43216" customFormat="1" ht="11.25"/>
    <row r="43217" customFormat="1" ht="11.25"/>
    <row r="43218" customFormat="1" ht="11.25"/>
    <row r="43219" customFormat="1" ht="11.25"/>
    <row r="43220" customFormat="1" ht="11.25"/>
    <row r="43221" customFormat="1" ht="11.25"/>
    <row r="43222" customFormat="1" ht="11.25"/>
    <row r="43223" customFormat="1" ht="11.25"/>
    <row r="43224" customFormat="1" ht="11.25"/>
    <row r="43225" customFormat="1" ht="11.25"/>
    <row r="43226" customFormat="1" ht="11.25"/>
    <row r="43227" customFormat="1" ht="11.25"/>
    <row r="43228" customFormat="1" ht="11.25"/>
    <row r="43229" customFormat="1" ht="11.25"/>
    <row r="43230" customFormat="1" ht="11.25"/>
    <row r="43231" customFormat="1" ht="11.25"/>
    <row r="43232" customFormat="1" ht="11.25"/>
    <row r="43233" customFormat="1" ht="11.25"/>
    <row r="43234" customFormat="1" ht="11.25"/>
    <row r="43235" customFormat="1" ht="11.25"/>
    <row r="43236" customFormat="1" ht="11.25"/>
    <row r="43237" customFormat="1" ht="11.25"/>
    <row r="43238" customFormat="1" ht="11.25"/>
    <row r="43239" customFormat="1" ht="11.25"/>
    <row r="43240" customFormat="1" ht="11.25"/>
    <row r="43241" customFormat="1" ht="11.25"/>
    <row r="43242" customFormat="1" ht="11.25"/>
    <row r="43243" customFormat="1" ht="11.25"/>
    <row r="43244" customFormat="1" ht="11.25"/>
    <row r="43245" customFormat="1" ht="11.25"/>
    <row r="43246" customFormat="1" ht="11.25"/>
    <row r="43247" customFormat="1" ht="11.25"/>
    <row r="43248" customFormat="1" ht="11.25"/>
    <row r="43249" customFormat="1" ht="11.25"/>
    <row r="43250" customFormat="1" ht="11.25"/>
    <row r="43251" customFormat="1" ht="11.25"/>
    <row r="43252" customFormat="1" ht="11.25"/>
    <row r="43253" customFormat="1" ht="11.25"/>
    <row r="43254" customFormat="1" ht="11.25"/>
    <row r="43255" customFormat="1" ht="11.25"/>
    <row r="43256" customFormat="1" ht="11.25"/>
    <row r="43257" customFormat="1" ht="11.25"/>
    <row r="43258" customFormat="1" ht="11.25"/>
    <row r="43259" customFormat="1" ht="11.25"/>
    <row r="43260" customFormat="1" ht="11.25"/>
    <row r="43261" customFormat="1" ht="11.25"/>
    <row r="43262" customFormat="1" ht="11.25"/>
    <row r="43263" customFormat="1" ht="11.25"/>
    <row r="43264" customFormat="1" ht="11.25"/>
    <row r="43265" customFormat="1" ht="11.25"/>
    <row r="43266" customFormat="1" ht="11.25"/>
    <row r="43267" customFormat="1" ht="11.25"/>
    <row r="43268" customFormat="1" ht="11.25"/>
    <row r="43269" customFormat="1" ht="11.25"/>
    <row r="43270" customFormat="1" ht="11.25"/>
    <row r="43271" customFormat="1" ht="11.25"/>
    <row r="43272" customFormat="1" ht="11.25"/>
    <row r="43273" customFormat="1" ht="11.25"/>
    <row r="43274" customFormat="1" ht="11.25"/>
    <row r="43275" customFormat="1" ht="11.25"/>
    <row r="43276" customFormat="1" ht="11.25"/>
    <row r="43277" customFormat="1" ht="11.25"/>
    <row r="43278" customFormat="1" ht="11.25"/>
    <row r="43279" customFormat="1" ht="11.25"/>
    <row r="43280" customFormat="1" ht="11.25"/>
    <row r="43281" customFormat="1" ht="11.25"/>
    <row r="43282" customFormat="1" ht="11.25"/>
    <row r="43283" customFormat="1" ht="11.25"/>
    <row r="43284" customFormat="1" ht="11.25"/>
    <row r="43285" customFormat="1" ht="11.25"/>
    <row r="43286" customFormat="1" ht="11.25"/>
    <row r="43287" customFormat="1" ht="11.25"/>
    <row r="43288" customFormat="1" ht="11.25"/>
    <row r="43289" customFormat="1" ht="11.25"/>
    <row r="43290" customFormat="1" ht="11.25"/>
    <row r="43291" customFormat="1" ht="11.25"/>
    <row r="43292" customFormat="1" ht="11.25"/>
    <row r="43293" customFormat="1" ht="11.25"/>
    <row r="43294" customFormat="1" ht="11.25"/>
    <row r="43295" customFormat="1" ht="11.25"/>
    <row r="43296" customFormat="1" ht="11.25"/>
    <row r="43297" customFormat="1" ht="11.25"/>
    <row r="43298" customFormat="1" ht="11.25"/>
    <row r="43299" customFormat="1" ht="11.25"/>
    <row r="43300" customFormat="1" ht="11.25"/>
    <row r="43301" customFormat="1" ht="11.25"/>
    <row r="43302" customFormat="1" ht="11.25"/>
    <row r="43303" customFormat="1" ht="11.25"/>
    <row r="43304" customFormat="1" ht="11.25"/>
    <row r="43305" customFormat="1" ht="11.25"/>
    <row r="43306" customFormat="1" ht="11.25"/>
    <row r="43307" customFormat="1" ht="11.25"/>
    <row r="43308" customFormat="1" ht="11.25"/>
    <row r="43309" customFormat="1" ht="11.25"/>
    <row r="43310" customFormat="1" ht="11.25"/>
    <row r="43311" customFormat="1" ht="11.25"/>
    <row r="43312" customFormat="1" ht="11.25"/>
    <row r="43313" customFormat="1" ht="11.25"/>
    <row r="43314" customFormat="1" ht="11.25"/>
    <row r="43315" customFormat="1" ht="11.25"/>
    <row r="43316" customFormat="1" ht="11.25"/>
    <row r="43317" customFormat="1" ht="11.25"/>
    <row r="43318" customFormat="1" ht="11.25"/>
    <row r="43319" customFormat="1" ht="11.25"/>
    <row r="43320" customFormat="1" ht="11.25"/>
    <row r="43321" customFormat="1" ht="11.25"/>
    <row r="43322" customFormat="1" ht="11.25"/>
    <row r="43323" customFormat="1" ht="11.25"/>
    <row r="43324" customFormat="1" ht="11.25"/>
    <row r="43325" customFormat="1" ht="11.25"/>
    <row r="43326" customFormat="1" ht="11.25"/>
    <row r="43327" customFormat="1" ht="11.25"/>
    <row r="43328" customFormat="1" ht="11.25"/>
    <row r="43329" customFormat="1" ht="11.25"/>
    <row r="43330" customFormat="1" ht="11.25"/>
    <row r="43331" customFormat="1" ht="11.25"/>
    <row r="43332" customFormat="1" ht="11.25"/>
    <row r="43333" customFormat="1" ht="11.25"/>
    <row r="43334" customFormat="1" ht="11.25"/>
    <row r="43335" customFormat="1" ht="11.25"/>
    <row r="43336" customFormat="1" ht="11.25"/>
    <row r="43337" customFormat="1" ht="11.25"/>
    <row r="43338" customFormat="1" ht="11.25"/>
    <row r="43339" customFormat="1" ht="11.25"/>
    <row r="43340" customFormat="1" ht="11.25"/>
    <row r="43341" customFormat="1" ht="11.25"/>
    <row r="43342" customFormat="1" ht="11.25"/>
    <row r="43343" customFormat="1" ht="11.25"/>
    <row r="43344" customFormat="1" ht="11.25"/>
    <row r="43345" customFormat="1" ht="11.25"/>
    <row r="43346" customFormat="1" ht="11.25"/>
    <row r="43347" customFormat="1" ht="11.25"/>
    <row r="43348" customFormat="1" ht="11.25"/>
    <row r="43349" customFormat="1" ht="11.25"/>
    <row r="43350" customFormat="1" ht="11.25"/>
    <row r="43351" customFormat="1" ht="11.25"/>
    <row r="43352" customFormat="1" ht="11.25"/>
    <row r="43353" customFormat="1" ht="11.25"/>
    <row r="43354" customFormat="1" ht="11.25"/>
    <row r="43355" customFormat="1" ht="11.25"/>
    <row r="43356" customFormat="1" ht="11.25"/>
    <row r="43357" customFormat="1" ht="11.25"/>
    <row r="43358" customFormat="1" ht="11.25"/>
    <row r="43359" customFormat="1" ht="11.25"/>
    <row r="43360" customFormat="1" ht="11.25"/>
    <row r="43361" customFormat="1" ht="11.25"/>
    <row r="43362" customFormat="1" ht="11.25"/>
    <row r="43363" customFormat="1" ht="11.25"/>
    <row r="43364" customFormat="1" ht="11.25"/>
    <row r="43365" customFormat="1" ht="11.25"/>
    <row r="43366" customFormat="1" ht="11.25"/>
    <row r="43367" customFormat="1" ht="11.25"/>
    <row r="43368" customFormat="1" ht="11.25"/>
    <row r="43369" customFormat="1" ht="11.25"/>
    <row r="43370" customFormat="1" ht="11.25"/>
    <row r="43371" customFormat="1" ht="11.25"/>
    <row r="43372" customFormat="1" ht="11.25"/>
    <row r="43373" customFormat="1" ht="11.25"/>
    <row r="43374" customFormat="1" ht="11.25"/>
    <row r="43375" customFormat="1" ht="11.25"/>
    <row r="43376" customFormat="1" ht="11.25"/>
    <row r="43377" customFormat="1" ht="11.25"/>
    <row r="43378" customFormat="1" ht="11.25"/>
    <row r="43379" customFormat="1" ht="11.25"/>
    <row r="43380" customFormat="1" ht="11.25"/>
    <row r="43381" customFormat="1" ht="11.25"/>
    <row r="43382" customFormat="1" ht="11.25"/>
    <row r="43383" customFormat="1" ht="11.25"/>
    <row r="43384" customFormat="1" ht="11.25"/>
    <row r="43385" customFormat="1" ht="11.25"/>
    <row r="43386" customFormat="1" ht="11.25"/>
    <row r="43387" customFormat="1" ht="11.25"/>
    <row r="43388" customFormat="1" ht="11.25"/>
    <row r="43389" customFormat="1" ht="11.25"/>
    <row r="43390" customFormat="1" ht="11.25"/>
    <row r="43391" customFormat="1" ht="11.25"/>
    <row r="43392" customFormat="1" ht="11.25"/>
    <row r="43393" customFormat="1" ht="11.25"/>
    <row r="43394" customFormat="1" ht="11.25"/>
    <row r="43395" customFormat="1" ht="11.25"/>
    <row r="43396" customFormat="1" ht="11.25"/>
    <row r="43397" customFormat="1" ht="11.25"/>
    <row r="43398" customFormat="1" ht="11.25"/>
    <row r="43399" customFormat="1" ht="11.25"/>
    <row r="43400" customFormat="1" ht="11.25"/>
    <row r="43401" customFormat="1" ht="11.25"/>
    <row r="43402" customFormat="1" ht="11.25"/>
    <row r="43403" customFormat="1" ht="11.25"/>
    <row r="43404" customFormat="1" ht="11.25"/>
    <row r="43405" customFormat="1" ht="11.25"/>
    <row r="43406" customFormat="1" ht="11.25"/>
    <row r="43407" customFormat="1" ht="11.25"/>
    <row r="43408" customFormat="1" ht="11.25"/>
    <row r="43409" customFormat="1" ht="11.25"/>
    <row r="43410" customFormat="1" ht="11.25"/>
    <row r="43411" customFormat="1" ht="11.25"/>
    <row r="43412" customFormat="1" ht="11.25"/>
    <row r="43413" customFormat="1" ht="11.25"/>
    <row r="43414" customFormat="1" ht="11.25"/>
    <row r="43415" customFormat="1" ht="11.25"/>
    <row r="43416" customFormat="1" ht="11.25"/>
    <row r="43417" customFormat="1" ht="11.25"/>
    <row r="43418" customFormat="1" ht="11.25"/>
    <row r="43419" customFormat="1" ht="11.25"/>
    <row r="43420" customFormat="1" ht="11.25"/>
    <row r="43421" customFormat="1" ht="11.25"/>
    <row r="43422" customFormat="1" ht="11.25"/>
    <row r="43423" customFormat="1" ht="11.25"/>
    <row r="43424" customFormat="1" ht="11.25"/>
    <row r="43425" customFormat="1" ht="11.25"/>
    <row r="43426" customFormat="1" ht="11.25"/>
    <row r="43427" customFormat="1" ht="11.25"/>
    <row r="43428" customFormat="1" ht="11.25"/>
    <row r="43429" customFormat="1" ht="11.25"/>
    <row r="43430" customFormat="1" ht="11.25"/>
    <row r="43431" customFormat="1" ht="11.25"/>
    <row r="43432" customFormat="1" ht="11.25"/>
    <row r="43433" customFormat="1" ht="11.25"/>
    <row r="43434" customFormat="1" ht="11.25"/>
    <row r="43435" customFormat="1" ht="11.25"/>
    <row r="43436" customFormat="1" ht="11.25"/>
    <row r="43437" customFormat="1" ht="11.25"/>
    <row r="43438" customFormat="1" ht="11.25"/>
    <row r="43439" customFormat="1" ht="11.25"/>
    <row r="43440" customFormat="1" ht="11.25"/>
    <row r="43441" customFormat="1" ht="11.25"/>
    <row r="43442" customFormat="1" ht="11.25"/>
    <row r="43443" customFormat="1" ht="11.25"/>
    <row r="43444" customFormat="1" ht="11.25"/>
    <row r="43445" customFormat="1" ht="11.25"/>
    <row r="43446" customFormat="1" ht="11.25"/>
    <row r="43447" customFormat="1" ht="11.25"/>
    <row r="43448" customFormat="1" ht="11.25"/>
    <row r="43449" customFormat="1" ht="11.25"/>
    <row r="43450" customFormat="1" ht="11.25"/>
    <row r="43451" customFormat="1" ht="11.25"/>
    <row r="43452" customFormat="1" ht="11.25"/>
    <row r="43453" customFormat="1" ht="11.25"/>
    <row r="43454" customFormat="1" ht="11.25"/>
    <row r="43455" customFormat="1" ht="11.25"/>
    <row r="43456" customFormat="1" ht="11.25"/>
    <row r="43457" customFormat="1" ht="11.25"/>
    <row r="43458" customFormat="1" ht="11.25"/>
    <row r="43459" customFormat="1" ht="11.25"/>
    <row r="43460" customFormat="1" ht="11.25"/>
    <row r="43461" customFormat="1" ht="11.25"/>
    <row r="43462" customFormat="1" ht="11.25"/>
    <row r="43463" customFormat="1" ht="11.25"/>
    <row r="43464" customFormat="1" ht="11.25"/>
    <row r="43465" customFormat="1" ht="11.25"/>
    <row r="43466" customFormat="1" ht="11.25"/>
    <row r="43467" customFormat="1" ht="11.25"/>
    <row r="43468" customFormat="1" ht="11.25"/>
    <row r="43469" customFormat="1" ht="11.25"/>
    <row r="43470" customFormat="1" ht="11.25"/>
    <row r="43471" customFormat="1" ht="11.25"/>
    <row r="43472" customFormat="1" ht="11.25"/>
    <row r="43473" customFormat="1" ht="11.25"/>
    <row r="43474" customFormat="1" ht="11.25"/>
    <row r="43475" customFormat="1" ht="11.25"/>
    <row r="43476" customFormat="1" ht="11.25"/>
    <row r="43477" customFormat="1" ht="11.25"/>
    <row r="43478" customFormat="1" ht="11.25"/>
    <row r="43479" customFormat="1" ht="11.25"/>
    <row r="43480" customFormat="1" ht="11.25"/>
    <row r="43481" customFormat="1" ht="11.25"/>
    <row r="43482" customFormat="1" ht="11.25"/>
    <row r="43483" customFormat="1" ht="11.25"/>
    <row r="43484" customFormat="1" ht="11.25"/>
    <row r="43485" customFormat="1" ht="11.25"/>
    <row r="43486" customFormat="1" ht="11.25"/>
    <row r="43487" customFormat="1" ht="11.25"/>
    <row r="43488" customFormat="1" ht="11.25"/>
    <row r="43489" customFormat="1" ht="11.25"/>
    <row r="43490" customFormat="1" ht="11.25"/>
    <row r="43491" customFormat="1" ht="11.25"/>
    <row r="43492" customFormat="1" ht="11.25"/>
    <row r="43493" customFormat="1" ht="11.25"/>
    <row r="43494" customFormat="1" ht="11.25"/>
    <row r="43495" customFormat="1" ht="11.25"/>
    <row r="43496" customFormat="1" ht="11.25"/>
    <row r="43497" customFormat="1" ht="11.25"/>
    <row r="43498" customFormat="1" ht="11.25"/>
    <row r="43499" customFormat="1" ht="11.25"/>
    <row r="43500" customFormat="1" ht="11.25"/>
    <row r="43501" customFormat="1" ht="11.25"/>
    <row r="43502" customFormat="1" ht="11.25"/>
    <row r="43503" customFormat="1" ht="11.25"/>
    <row r="43504" customFormat="1" ht="11.25"/>
    <row r="43505" customFormat="1" ht="11.25"/>
    <row r="43506" customFormat="1" ht="11.25"/>
    <row r="43507" customFormat="1" ht="11.25"/>
    <row r="43508" customFormat="1" ht="11.25"/>
    <row r="43509" customFormat="1" ht="11.25"/>
    <row r="43510" customFormat="1" ht="11.25"/>
    <row r="43511" customFormat="1" ht="11.25"/>
    <row r="43512" customFormat="1" ht="11.25"/>
    <row r="43513" customFormat="1" ht="11.25"/>
    <row r="43514" customFormat="1" ht="11.25"/>
    <row r="43515" customFormat="1" ht="11.25"/>
    <row r="43516" customFormat="1" ht="11.25"/>
    <row r="43517" customFormat="1" ht="11.25"/>
    <row r="43518" customFormat="1" ht="11.25"/>
    <row r="43519" customFormat="1" ht="11.25"/>
    <row r="43520" customFormat="1" ht="11.25"/>
    <row r="43521" customFormat="1" ht="11.25"/>
    <row r="43522" customFormat="1" ht="11.25"/>
    <row r="43523" customFormat="1" ht="11.25"/>
    <row r="43524" customFormat="1" ht="11.25"/>
    <row r="43525" customFormat="1" ht="11.25"/>
    <row r="43526" customFormat="1" ht="11.25"/>
    <row r="43527" customFormat="1" ht="11.25"/>
    <row r="43528" customFormat="1" ht="11.25"/>
    <row r="43529" customFormat="1" ht="11.25"/>
    <row r="43530" customFormat="1" ht="11.25"/>
    <row r="43531" customFormat="1" ht="11.25"/>
    <row r="43532" customFormat="1" ht="11.25"/>
    <row r="43533" customFormat="1" ht="11.25"/>
    <row r="43534" customFormat="1" ht="11.25"/>
    <row r="43535" customFormat="1" ht="11.25"/>
    <row r="43536" customFormat="1" ht="11.25"/>
    <row r="43537" customFormat="1" ht="11.25"/>
    <row r="43538" customFormat="1" ht="11.25"/>
    <row r="43539" customFormat="1" ht="11.25"/>
    <row r="43540" customFormat="1" ht="11.25"/>
    <row r="43541" customFormat="1" ht="11.25"/>
    <row r="43542" customFormat="1" ht="11.25"/>
    <row r="43543" customFormat="1" ht="11.25"/>
    <row r="43544" customFormat="1" ht="11.25"/>
    <row r="43545" customFormat="1" ht="11.25"/>
    <row r="43546" customFormat="1" ht="11.25"/>
    <row r="43547" customFormat="1" ht="11.25"/>
    <row r="43548" customFormat="1" ht="11.25"/>
    <row r="43549" customFormat="1" ht="11.25"/>
    <row r="43550" customFormat="1" ht="11.25"/>
    <row r="43551" customFormat="1" ht="11.25"/>
    <row r="43552" customFormat="1" ht="11.25"/>
    <row r="43553" customFormat="1" ht="11.25"/>
    <row r="43554" customFormat="1" ht="11.25"/>
    <row r="43555" customFormat="1" ht="11.25"/>
    <row r="43556" customFormat="1" ht="11.25"/>
    <row r="43557" customFormat="1" ht="11.25"/>
    <row r="43558" customFormat="1" ht="11.25"/>
    <row r="43559" customFormat="1" ht="11.25"/>
    <row r="43560" customFormat="1" ht="11.25"/>
    <row r="43561" customFormat="1" ht="11.25"/>
    <row r="43562" customFormat="1" ht="11.25"/>
    <row r="43563" customFormat="1" ht="11.25"/>
    <row r="43564" customFormat="1" ht="11.25"/>
    <row r="43565" customFormat="1" ht="11.25"/>
    <row r="43566" customFormat="1" ht="11.25"/>
    <row r="43567" customFormat="1" ht="11.25"/>
    <row r="43568" customFormat="1" ht="11.25"/>
    <row r="43569" customFormat="1" ht="11.25"/>
    <row r="43570" customFormat="1" ht="11.25"/>
    <row r="43571" customFormat="1" ht="11.25"/>
    <row r="43572" customFormat="1" ht="11.25"/>
    <row r="43573" customFormat="1" ht="11.25"/>
    <row r="43574" customFormat="1" ht="11.25"/>
    <row r="43575" customFormat="1" ht="11.25"/>
    <row r="43576" customFormat="1" ht="11.25"/>
    <row r="43577" customFormat="1" ht="11.25"/>
    <row r="43578" customFormat="1" ht="11.25"/>
    <row r="43579" customFormat="1" ht="11.25"/>
    <row r="43580" customFormat="1" ht="11.25"/>
    <row r="43581" customFormat="1" ht="11.25"/>
    <row r="43582" customFormat="1" ht="11.25"/>
    <row r="43583" customFormat="1" ht="11.25"/>
    <row r="43584" customFormat="1" ht="11.25"/>
    <row r="43585" customFormat="1" ht="11.25"/>
    <row r="43586" customFormat="1" ht="11.25"/>
    <row r="43587" customFormat="1" ht="11.25"/>
    <row r="43588" customFormat="1" ht="11.25"/>
    <row r="43589" customFormat="1" ht="11.25"/>
    <row r="43590" customFormat="1" ht="11.25"/>
    <row r="43591" customFormat="1" ht="11.25"/>
    <row r="43592" customFormat="1" ht="11.25"/>
    <row r="43593" customFormat="1" ht="11.25"/>
    <row r="43594" customFormat="1" ht="11.25"/>
    <row r="43595" customFormat="1" ht="11.25"/>
    <row r="43596" customFormat="1" ht="11.25"/>
    <row r="43597" customFormat="1" ht="11.25"/>
    <row r="43598" customFormat="1" ht="11.25"/>
    <row r="43599" customFormat="1" ht="11.25"/>
    <row r="43600" customFormat="1" ht="11.25"/>
    <row r="43601" customFormat="1" ht="11.25"/>
    <row r="43602" customFormat="1" ht="11.25"/>
    <row r="43603" customFormat="1" ht="11.25"/>
    <row r="43604" customFormat="1" ht="11.25"/>
    <row r="43605" customFormat="1" ht="11.25"/>
    <row r="43606" customFormat="1" ht="11.25"/>
    <row r="43607" customFormat="1" ht="11.25"/>
    <row r="43608" customFormat="1" ht="11.25"/>
    <row r="43609" customFormat="1" ht="11.25"/>
    <row r="43610" customFormat="1" ht="11.25"/>
    <row r="43611" customFormat="1" ht="11.25"/>
    <row r="43612" customFormat="1" ht="11.25"/>
    <row r="43613" customFormat="1" ht="11.25"/>
    <row r="43614" customFormat="1" ht="11.25"/>
    <row r="43615" customFormat="1" ht="11.25"/>
    <row r="43616" customFormat="1" ht="11.25"/>
    <row r="43617" customFormat="1" ht="11.25"/>
    <row r="43618" customFormat="1" ht="11.25"/>
    <row r="43619" customFormat="1" ht="11.25"/>
    <row r="43620" customFormat="1" ht="11.25"/>
    <row r="43621" customFormat="1" ht="11.25"/>
    <row r="43622" customFormat="1" ht="11.25"/>
    <row r="43623" customFormat="1" ht="11.25"/>
    <row r="43624" customFormat="1" ht="11.25"/>
    <row r="43625" customFormat="1" ht="11.25"/>
    <row r="43626" customFormat="1" ht="11.25"/>
    <row r="43627" customFormat="1" ht="11.25"/>
    <row r="43628" customFormat="1" ht="11.25"/>
    <row r="43629" customFormat="1" ht="11.25"/>
    <row r="43630" customFormat="1" ht="11.25"/>
    <row r="43631" customFormat="1" ht="11.25"/>
    <row r="43632" customFormat="1" ht="11.25"/>
    <row r="43633" customFormat="1" ht="11.25"/>
    <row r="43634" customFormat="1" ht="11.25"/>
    <row r="43635" customFormat="1" ht="11.25"/>
    <row r="43636" customFormat="1" ht="11.25"/>
    <row r="43637" customFormat="1" ht="11.25"/>
    <row r="43638" customFormat="1" ht="11.25"/>
    <row r="43639" customFormat="1" ht="11.25"/>
    <row r="43640" customFormat="1" ht="11.25"/>
    <row r="43641" customFormat="1" ht="11.25"/>
    <row r="43642" customFormat="1" ht="11.25"/>
    <row r="43643" customFormat="1" ht="11.25"/>
    <row r="43644" customFormat="1" ht="11.25"/>
    <row r="43645" customFormat="1" ht="11.25"/>
    <row r="43646" customFormat="1" ht="11.25"/>
    <row r="43647" customFormat="1" ht="11.25"/>
    <row r="43648" customFormat="1" ht="11.25"/>
    <row r="43649" customFormat="1" ht="11.25"/>
    <row r="43650" customFormat="1" ht="11.25"/>
    <row r="43651" customFormat="1" ht="11.25"/>
    <row r="43652" customFormat="1" ht="11.25"/>
    <row r="43653" customFormat="1" ht="11.25"/>
    <row r="43654" customFormat="1" ht="11.25"/>
    <row r="43655" customFormat="1" ht="11.25"/>
    <row r="43656" customFormat="1" ht="11.25"/>
    <row r="43657" customFormat="1" ht="11.25"/>
    <row r="43658" customFormat="1" ht="11.25"/>
    <row r="43659" customFormat="1" ht="11.25"/>
    <row r="43660" customFormat="1" ht="11.25"/>
    <row r="43661" customFormat="1" ht="11.25"/>
    <row r="43662" customFormat="1" ht="11.25"/>
    <row r="43663" customFormat="1" ht="11.25"/>
    <row r="43664" customFormat="1" ht="11.25"/>
    <row r="43665" customFormat="1" ht="11.25"/>
    <row r="43666" customFormat="1" ht="11.25"/>
    <row r="43667" customFormat="1" ht="11.25"/>
    <row r="43668" customFormat="1" ht="11.25"/>
    <row r="43669" customFormat="1" ht="11.25"/>
    <row r="43670" customFormat="1" ht="11.25"/>
    <row r="43671" customFormat="1" ht="11.25"/>
    <row r="43672" customFormat="1" ht="11.25"/>
    <row r="43673" customFormat="1" ht="11.25"/>
    <row r="43674" customFormat="1" ht="11.25"/>
    <row r="43675" customFormat="1" ht="11.25"/>
    <row r="43676" customFormat="1" ht="11.25"/>
    <row r="43677" customFormat="1" ht="11.25"/>
    <row r="43678" customFormat="1" ht="11.25"/>
    <row r="43679" customFormat="1" ht="11.25"/>
    <row r="43680" customFormat="1" ht="11.25"/>
    <row r="43681" customFormat="1" ht="11.25"/>
    <row r="43682" customFormat="1" ht="11.25"/>
    <row r="43683" customFormat="1" ht="11.25"/>
    <row r="43684" customFormat="1" ht="11.25"/>
    <row r="43685" customFormat="1" ht="11.25"/>
    <row r="43686" customFormat="1" ht="11.25"/>
    <row r="43687" customFormat="1" ht="11.25"/>
    <row r="43688" customFormat="1" ht="11.25"/>
    <row r="43689" customFormat="1" ht="11.25"/>
    <row r="43690" customFormat="1" ht="11.25"/>
    <row r="43691" customFormat="1" ht="11.25"/>
    <row r="43692" customFormat="1" ht="11.25"/>
    <row r="43693" customFormat="1" ht="11.25"/>
    <row r="43694" customFormat="1" ht="11.25"/>
    <row r="43695" customFormat="1" ht="11.25"/>
    <row r="43696" customFormat="1" ht="11.25"/>
    <row r="43697" customFormat="1" ht="11.25"/>
    <row r="43698" customFormat="1" ht="11.25"/>
    <row r="43699" customFormat="1" ht="11.25"/>
    <row r="43700" customFormat="1" ht="11.25"/>
    <row r="43701" customFormat="1" ht="11.25"/>
    <row r="43702" customFormat="1" ht="11.25"/>
    <row r="43703" customFormat="1" ht="11.25"/>
    <row r="43704" customFormat="1" ht="11.25"/>
    <row r="43705" customFormat="1" ht="11.25"/>
    <row r="43706" customFormat="1" ht="11.25"/>
    <row r="43707" customFormat="1" ht="11.25"/>
    <row r="43708" customFormat="1" ht="11.25"/>
    <row r="43709" customFormat="1" ht="11.25"/>
    <row r="43710" customFormat="1" ht="11.25"/>
    <row r="43711" customFormat="1" ht="11.25"/>
    <row r="43712" customFormat="1" ht="11.25"/>
    <row r="43713" customFormat="1" ht="11.25"/>
    <row r="43714" customFormat="1" ht="11.25"/>
    <row r="43715" customFormat="1" ht="11.25"/>
    <row r="43716" customFormat="1" ht="11.25"/>
    <row r="43717" customFormat="1" ht="11.25"/>
    <row r="43718" customFormat="1" ht="11.25"/>
    <row r="43719" customFormat="1" ht="11.25"/>
    <row r="43720" customFormat="1" ht="11.25"/>
    <row r="43721" customFormat="1" ht="11.25"/>
    <row r="43722" customFormat="1" ht="11.25"/>
    <row r="43723" customFormat="1" ht="11.25"/>
    <row r="43724" customFormat="1" ht="11.25"/>
    <row r="43725" customFormat="1" ht="11.25"/>
    <row r="43726" customFormat="1" ht="11.25"/>
    <row r="43727" customFormat="1" ht="11.25"/>
    <row r="43728" customFormat="1" ht="11.25"/>
    <row r="43729" customFormat="1" ht="11.25"/>
    <row r="43730" customFormat="1" ht="11.25"/>
    <row r="43731" customFormat="1" ht="11.25"/>
    <row r="43732" customFormat="1" ht="11.25"/>
    <row r="43733" customFormat="1" ht="11.25"/>
    <row r="43734" customFormat="1" ht="11.25"/>
    <row r="43735" customFormat="1" ht="11.25"/>
    <row r="43736" customFormat="1" ht="11.25"/>
    <row r="43737" customFormat="1" ht="11.25"/>
    <row r="43738" customFormat="1" ht="11.25"/>
    <row r="43739" customFormat="1" ht="11.25"/>
    <row r="43740" customFormat="1" ht="11.25"/>
    <row r="43741" customFormat="1" ht="11.25"/>
    <row r="43742" customFormat="1" ht="11.25"/>
    <row r="43743" customFormat="1" ht="11.25"/>
    <row r="43744" customFormat="1" ht="11.25"/>
    <row r="43745" customFormat="1" ht="11.25"/>
    <row r="43746" customFormat="1" ht="11.25"/>
    <row r="43747" customFormat="1" ht="11.25"/>
    <row r="43748" customFormat="1" ht="11.25"/>
    <row r="43749" customFormat="1" ht="11.25"/>
    <row r="43750" customFormat="1" ht="11.25"/>
    <row r="43751" customFormat="1" ht="11.25"/>
    <row r="43752" customFormat="1" ht="11.25"/>
    <row r="43753" customFormat="1" ht="11.25"/>
    <row r="43754" customFormat="1" ht="11.25"/>
    <row r="43755" customFormat="1" ht="11.25"/>
    <row r="43756" customFormat="1" ht="11.25"/>
    <row r="43757" customFormat="1" ht="11.25"/>
    <row r="43758" customFormat="1" ht="11.25"/>
    <row r="43759" customFormat="1" ht="11.25"/>
    <row r="43760" customFormat="1" ht="11.25"/>
    <row r="43761" customFormat="1" ht="11.25"/>
    <row r="43762" customFormat="1" ht="11.25"/>
    <row r="43763" customFormat="1" ht="11.25"/>
    <row r="43764" customFormat="1" ht="11.25"/>
    <row r="43765" customFormat="1" ht="11.25"/>
    <row r="43766" customFormat="1" ht="11.25"/>
    <row r="43767" customFormat="1" ht="11.25"/>
    <row r="43768" customFormat="1" ht="11.25"/>
    <row r="43769" customFormat="1" ht="11.25"/>
    <row r="43770" customFormat="1" ht="11.25"/>
    <row r="43771" customFormat="1" ht="11.25"/>
    <row r="43772" customFormat="1" ht="11.25"/>
    <row r="43773" customFormat="1" ht="11.25"/>
    <row r="43774" customFormat="1" ht="11.25"/>
    <row r="43775" customFormat="1" ht="11.25"/>
    <row r="43776" customFormat="1" ht="11.25"/>
    <row r="43777" customFormat="1" ht="11.25"/>
    <row r="43778" customFormat="1" ht="11.25"/>
    <row r="43779" customFormat="1" ht="11.25"/>
    <row r="43780" customFormat="1" ht="11.25"/>
    <row r="43781" customFormat="1" ht="11.25"/>
    <row r="43782" customFormat="1" ht="11.25"/>
    <row r="43783" customFormat="1" ht="11.25"/>
    <row r="43784" customFormat="1" ht="11.25"/>
    <row r="43785" customFormat="1" ht="11.25"/>
    <row r="43786" customFormat="1" ht="11.25"/>
    <row r="43787" customFormat="1" ht="11.25"/>
    <row r="43788" customFormat="1" ht="11.25"/>
    <row r="43789" customFormat="1" ht="11.25"/>
    <row r="43790" customFormat="1" ht="11.25"/>
    <row r="43791" customFormat="1" ht="11.25"/>
    <row r="43792" customFormat="1" ht="11.25"/>
    <row r="43793" customFormat="1" ht="11.25"/>
    <row r="43794" customFormat="1" ht="11.25"/>
    <row r="43795" customFormat="1" ht="11.25"/>
    <row r="43796" customFormat="1" ht="11.25"/>
    <row r="43797" customFormat="1" ht="11.25"/>
    <row r="43798" customFormat="1" ht="11.25"/>
    <row r="43799" customFormat="1" ht="11.25"/>
    <row r="43800" customFormat="1" ht="11.25"/>
    <row r="43801" customFormat="1" ht="11.25"/>
    <row r="43802" customFormat="1" ht="11.25"/>
    <row r="43803" customFormat="1" ht="11.25"/>
    <row r="43804" customFormat="1" ht="11.25"/>
    <row r="43805" customFormat="1" ht="11.25"/>
    <row r="43806" customFormat="1" ht="11.25"/>
    <row r="43807" customFormat="1" ht="11.25"/>
    <row r="43808" customFormat="1" ht="11.25"/>
    <row r="43809" customFormat="1" ht="11.25"/>
    <row r="43810" customFormat="1" ht="11.25"/>
    <row r="43811" customFormat="1" ht="11.25"/>
    <row r="43812" customFormat="1" ht="11.25"/>
    <row r="43813" customFormat="1" ht="11.25"/>
    <row r="43814" customFormat="1" ht="11.25"/>
    <row r="43815" customFormat="1" ht="11.25"/>
    <row r="43816" customFormat="1" ht="11.25"/>
    <row r="43817" customFormat="1" ht="11.25"/>
    <row r="43818" customFormat="1" ht="11.25"/>
    <row r="43819" customFormat="1" ht="11.25"/>
    <row r="43820" customFormat="1" ht="11.25"/>
    <row r="43821" customFormat="1" ht="11.25"/>
    <row r="43822" customFormat="1" ht="11.25"/>
    <row r="43823" customFormat="1" ht="11.25"/>
    <row r="43824" customFormat="1" ht="11.25"/>
    <row r="43825" customFormat="1" ht="11.25"/>
    <row r="43826" customFormat="1" ht="11.25"/>
    <row r="43827" customFormat="1" ht="11.25"/>
    <row r="43828" customFormat="1" ht="11.25"/>
    <row r="43829" customFormat="1" ht="11.25"/>
    <row r="43830" customFormat="1" ht="11.25"/>
    <row r="43831" customFormat="1" ht="11.25"/>
    <row r="43832" customFormat="1" ht="11.25"/>
    <row r="43833" customFormat="1" ht="11.25"/>
    <row r="43834" customFormat="1" ht="11.25"/>
    <row r="43835" customFormat="1" ht="11.25"/>
    <row r="43836" customFormat="1" ht="11.25"/>
    <row r="43837" customFormat="1" ht="11.25"/>
    <row r="43838" customFormat="1" ht="11.25"/>
    <row r="43839" customFormat="1" ht="11.25"/>
    <row r="43840" customFormat="1" ht="11.25"/>
    <row r="43841" customFormat="1" ht="11.25"/>
    <row r="43842" customFormat="1" ht="11.25"/>
    <row r="43843" customFormat="1" ht="11.25"/>
    <row r="43844" customFormat="1" ht="11.25"/>
    <row r="43845" customFormat="1" ht="11.25"/>
    <row r="43846" customFormat="1" ht="11.25"/>
    <row r="43847" customFormat="1" ht="11.25"/>
    <row r="43848" customFormat="1" ht="11.25"/>
    <row r="43849" customFormat="1" ht="11.25"/>
    <row r="43850" customFormat="1" ht="11.25"/>
    <row r="43851" customFormat="1" ht="11.25"/>
    <row r="43852" customFormat="1" ht="11.25"/>
    <row r="43853" customFormat="1" ht="11.25"/>
    <row r="43854" customFormat="1" ht="11.25"/>
    <row r="43855" customFormat="1" ht="11.25"/>
    <row r="43856" customFormat="1" ht="11.25"/>
    <row r="43857" customFormat="1" ht="11.25"/>
    <row r="43858" customFormat="1" ht="11.25"/>
    <row r="43859" customFormat="1" ht="11.25"/>
    <row r="43860" customFormat="1" ht="11.25"/>
    <row r="43861" customFormat="1" ht="11.25"/>
    <row r="43862" customFormat="1" ht="11.25"/>
    <row r="43863" customFormat="1" ht="11.25"/>
    <row r="43864" customFormat="1" ht="11.25"/>
    <row r="43865" customFormat="1" ht="11.25"/>
    <row r="43866" customFormat="1" ht="11.25"/>
    <row r="43867" customFormat="1" ht="11.25"/>
    <row r="43868" customFormat="1" ht="11.25"/>
    <row r="43869" customFormat="1" ht="11.25"/>
    <row r="43870" customFormat="1" ht="11.25"/>
    <row r="43871" customFormat="1" ht="11.25"/>
    <row r="43872" customFormat="1" ht="11.25"/>
    <row r="43873" customFormat="1" ht="11.25"/>
    <row r="43874" customFormat="1" ht="11.25"/>
    <row r="43875" customFormat="1" ht="11.25"/>
    <row r="43876" customFormat="1" ht="11.25"/>
    <row r="43877" customFormat="1" ht="11.25"/>
    <row r="43878" customFormat="1" ht="11.25"/>
    <row r="43879" customFormat="1" ht="11.25"/>
    <row r="43880" customFormat="1" ht="11.25"/>
    <row r="43881" customFormat="1" ht="11.25"/>
    <row r="43882" customFormat="1" ht="11.25"/>
    <row r="43883" customFormat="1" ht="11.25"/>
    <row r="43884" customFormat="1" ht="11.25"/>
    <row r="43885" customFormat="1" ht="11.25"/>
    <row r="43886" customFormat="1" ht="11.25"/>
    <row r="43887" customFormat="1" ht="11.25"/>
    <row r="43888" customFormat="1" ht="11.25"/>
    <row r="43889" customFormat="1" ht="11.25"/>
    <row r="43890" customFormat="1" ht="11.25"/>
    <row r="43891" customFormat="1" ht="11.25"/>
    <row r="43892" customFormat="1" ht="11.25"/>
    <row r="43893" customFormat="1" ht="11.25"/>
    <row r="43894" customFormat="1" ht="11.25"/>
    <row r="43895" customFormat="1" ht="11.25"/>
    <row r="43896" customFormat="1" ht="11.25"/>
    <row r="43897" customFormat="1" ht="11.25"/>
    <row r="43898" customFormat="1" ht="11.25"/>
    <row r="43899" customFormat="1" ht="11.25"/>
    <row r="43900" customFormat="1" ht="11.25"/>
    <row r="43901" customFormat="1" ht="11.25"/>
    <row r="43902" customFormat="1" ht="11.25"/>
    <row r="43903" customFormat="1" ht="11.25"/>
    <row r="43904" customFormat="1" ht="11.25"/>
    <row r="43905" customFormat="1" ht="11.25"/>
    <row r="43906" customFormat="1" ht="11.25"/>
    <row r="43907" customFormat="1" ht="11.25"/>
    <row r="43908" customFormat="1" ht="11.25"/>
    <row r="43909" customFormat="1" ht="11.25"/>
    <row r="43910" customFormat="1" ht="11.25"/>
    <row r="43911" customFormat="1" ht="11.25"/>
    <row r="43912" customFormat="1" ht="11.25"/>
    <row r="43913" customFormat="1" ht="11.25"/>
    <row r="43914" customFormat="1" ht="11.25"/>
    <row r="43915" customFormat="1" ht="11.25"/>
    <row r="43916" customFormat="1" ht="11.25"/>
    <row r="43917" customFormat="1" ht="11.25"/>
    <row r="43918" customFormat="1" ht="11.25"/>
    <row r="43919" customFormat="1" ht="11.25"/>
    <row r="43920" customFormat="1" ht="11.25"/>
    <row r="43921" customFormat="1" ht="11.25"/>
    <row r="43922" customFormat="1" ht="11.25"/>
    <row r="43923" customFormat="1" ht="11.25"/>
    <row r="43924" customFormat="1" ht="11.25"/>
    <row r="43925" customFormat="1" ht="11.25"/>
    <row r="43926" customFormat="1" ht="11.25"/>
    <row r="43927" customFormat="1" ht="11.25"/>
    <row r="43928" customFormat="1" ht="11.25"/>
    <row r="43929" customFormat="1" ht="11.25"/>
    <row r="43930" customFormat="1" ht="11.25"/>
    <row r="43931" customFormat="1" ht="11.25"/>
    <row r="43932" customFormat="1" ht="11.25"/>
    <row r="43933" customFormat="1" ht="11.25"/>
    <row r="43934" customFormat="1" ht="11.25"/>
    <row r="43935" customFormat="1" ht="11.25"/>
    <row r="43936" customFormat="1" ht="11.25"/>
    <row r="43937" customFormat="1" ht="11.25"/>
    <row r="43938" customFormat="1" ht="11.25"/>
    <row r="43939" customFormat="1" ht="11.25"/>
    <row r="43940" customFormat="1" ht="11.25"/>
    <row r="43941" customFormat="1" ht="11.25"/>
    <row r="43942" customFormat="1" ht="11.25"/>
    <row r="43943" customFormat="1" ht="11.25"/>
    <row r="43944" customFormat="1" ht="11.25"/>
    <row r="43945" customFormat="1" ht="11.25"/>
    <row r="43946" customFormat="1" ht="11.25"/>
    <row r="43947" customFormat="1" ht="11.25"/>
    <row r="43948" customFormat="1" ht="11.25"/>
    <row r="43949" customFormat="1" ht="11.25"/>
    <row r="43950" customFormat="1" ht="11.25"/>
    <row r="43951" customFormat="1" ht="11.25"/>
    <row r="43952" customFormat="1" ht="11.25"/>
    <row r="43953" customFormat="1" ht="11.25"/>
    <row r="43954" customFormat="1" ht="11.25"/>
    <row r="43955" customFormat="1" ht="11.25"/>
    <row r="43956" customFormat="1" ht="11.25"/>
    <row r="43957" customFormat="1" ht="11.25"/>
    <row r="43958" customFormat="1" ht="11.25"/>
    <row r="43959" customFormat="1" ht="11.25"/>
    <row r="43960" customFormat="1" ht="11.25"/>
    <row r="43961" customFormat="1" ht="11.25"/>
    <row r="43962" customFormat="1" ht="11.25"/>
    <row r="43963" customFormat="1" ht="11.25"/>
    <row r="43964" customFormat="1" ht="11.25"/>
    <row r="43965" customFormat="1" ht="11.25"/>
    <row r="43966" customFormat="1" ht="11.25"/>
    <row r="43967" customFormat="1" ht="11.25"/>
    <row r="43968" customFormat="1" ht="11.25"/>
    <row r="43969" customFormat="1" ht="11.25"/>
    <row r="43970" customFormat="1" ht="11.25"/>
    <row r="43971" customFormat="1" ht="11.25"/>
    <row r="43972" customFormat="1" ht="11.25"/>
    <row r="43973" customFormat="1" ht="11.25"/>
    <row r="43974" customFormat="1" ht="11.25"/>
    <row r="43975" customFormat="1" ht="11.25"/>
    <row r="43976" customFormat="1" ht="11.25"/>
    <row r="43977" customFormat="1" ht="11.25"/>
    <row r="43978" customFormat="1" ht="11.25"/>
    <row r="43979" customFormat="1" ht="11.25"/>
    <row r="43980" customFormat="1" ht="11.25"/>
    <row r="43981" customFormat="1" ht="11.25"/>
    <row r="43982" customFormat="1" ht="11.25"/>
    <row r="43983" customFormat="1" ht="11.25"/>
    <row r="43984" customFormat="1" ht="11.25"/>
    <row r="43985" customFormat="1" ht="11.25"/>
    <row r="43986" customFormat="1" ht="11.25"/>
    <row r="43987" customFormat="1" ht="11.25"/>
    <row r="43988" customFormat="1" ht="11.25"/>
    <row r="43989" customFormat="1" ht="11.25"/>
    <row r="43990" customFormat="1" ht="11.25"/>
    <row r="43991" customFormat="1" ht="11.25"/>
    <row r="43992" customFormat="1" ht="11.25"/>
    <row r="43993" customFormat="1" ht="11.25"/>
    <row r="43994" customFormat="1" ht="11.25"/>
    <row r="43995" customFormat="1" ht="11.25"/>
    <row r="43996" customFormat="1" ht="11.25"/>
    <row r="43997" customFormat="1" ht="11.25"/>
    <row r="43998" customFormat="1" ht="11.25"/>
    <row r="43999" customFormat="1" ht="11.25"/>
    <row r="44000" customFormat="1" ht="11.25"/>
    <row r="44001" customFormat="1" ht="11.25"/>
    <row r="44002" customFormat="1" ht="11.25"/>
    <row r="44003" customFormat="1" ht="11.25"/>
    <row r="44004" customFormat="1" ht="11.25"/>
    <row r="44005" customFormat="1" ht="11.25"/>
    <row r="44006" customFormat="1" ht="11.25"/>
    <row r="44007" customFormat="1" ht="11.25"/>
    <row r="44008" customFormat="1" ht="11.25"/>
    <row r="44009" customFormat="1" ht="11.25"/>
    <row r="44010" customFormat="1" ht="11.25"/>
    <row r="44011" customFormat="1" ht="11.25"/>
    <row r="44012" customFormat="1" ht="11.25"/>
    <row r="44013" customFormat="1" ht="11.25"/>
    <row r="44014" customFormat="1" ht="11.25"/>
    <row r="44015" customFormat="1" ht="11.25"/>
    <row r="44016" customFormat="1" ht="11.25"/>
    <row r="44017" customFormat="1" ht="11.25"/>
    <row r="44018" customFormat="1" ht="11.25"/>
    <row r="44019" customFormat="1" ht="11.25"/>
    <row r="44020" customFormat="1" ht="11.25"/>
    <row r="44021" customFormat="1" ht="11.25"/>
    <row r="44022" customFormat="1" ht="11.25"/>
    <row r="44023" customFormat="1" ht="11.25"/>
    <row r="44024" customFormat="1" ht="11.25"/>
    <row r="44025" customFormat="1" ht="11.25"/>
    <row r="44026" customFormat="1" ht="11.25"/>
    <row r="44027" customFormat="1" ht="11.25"/>
    <row r="44028" customFormat="1" ht="11.25"/>
    <row r="44029" customFormat="1" ht="11.25"/>
    <row r="44030" customFormat="1" ht="11.25"/>
    <row r="44031" customFormat="1" ht="11.25"/>
    <row r="44032" customFormat="1" ht="11.25"/>
    <row r="44033" customFormat="1" ht="11.25"/>
    <row r="44034" customFormat="1" ht="11.25"/>
    <row r="44035" customFormat="1" ht="11.25"/>
    <row r="44036" customFormat="1" ht="11.25"/>
    <row r="44037" customFormat="1" ht="11.25"/>
    <row r="44038" customFormat="1" ht="11.25"/>
    <row r="44039" customFormat="1" ht="11.25"/>
    <row r="44040" customFormat="1" ht="11.25"/>
    <row r="44041" customFormat="1" ht="11.25"/>
    <row r="44042" customFormat="1" ht="11.25"/>
    <row r="44043" customFormat="1" ht="11.25"/>
    <row r="44044" customFormat="1" ht="11.25"/>
    <row r="44045" customFormat="1" ht="11.25"/>
    <row r="44046" customFormat="1" ht="11.25"/>
    <row r="44047" customFormat="1" ht="11.25"/>
    <row r="44048" customFormat="1" ht="11.25"/>
    <row r="44049" customFormat="1" ht="11.25"/>
    <row r="44050" customFormat="1" ht="11.25"/>
    <row r="44051" customFormat="1" ht="11.25"/>
    <row r="44052" customFormat="1" ht="11.25"/>
    <row r="44053" customFormat="1" ht="11.25"/>
    <row r="44054" customFormat="1" ht="11.25"/>
    <row r="44055" customFormat="1" ht="11.25"/>
    <row r="44056" customFormat="1" ht="11.25"/>
    <row r="44057" customFormat="1" ht="11.25"/>
    <row r="44058" customFormat="1" ht="11.25"/>
    <row r="44059" customFormat="1" ht="11.25"/>
    <row r="44060" customFormat="1" ht="11.25"/>
    <row r="44061" customFormat="1" ht="11.25"/>
    <row r="44062" customFormat="1" ht="11.25"/>
    <row r="44063" customFormat="1" ht="11.25"/>
    <row r="44064" customFormat="1" ht="11.25"/>
    <row r="44065" customFormat="1" ht="11.25"/>
    <row r="44066" customFormat="1" ht="11.25"/>
    <row r="44067" customFormat="1" ht="11.25"/>
    <row r="44068" customFormat="1" ht="11.25"/>
    <row r="44069" customFormat="1" ht="11.25"/>
    <row r="44070" customFormat="1" ht="11.25"/>
    <row r="44071" customFormat="1" ht="11.25"/>
    <row r="44072" customFormat="1" ht="11.25"/>
    <row r="44073" customFormat="1" ht="11.25"/>
    <row r="44074" customFormat="1" ht="11.25"/>
    <row r="44075" customFormat="1" ht="11.25"/>
    <row r="44076" customFormat="1" ht="11.25"/>
    <row r="44077" customFormat="1" ht="11.25"/>
    <row r="44078" customFormat="1" ht="11.25"/>
    <row r="44079" customFormat="1" ht="11.25"/>
    <row r="44080" customFormat="1" ht="11.25"/>
    <row r="44081" customFormat="1" ht="11.25"/>
    <row r="44082" customFormat="1" ht="11.25"/>
    <row r="44083" customFormat="1" ht="11.25"/>
    <row r="44084" customFormat="1" ht="11.25"/>
    <row r="44085" customFormat="1" ht="11.25"/>
    <row r="44086" customFormat="1" ht="11.25"/>
    <row r="44087" customFormat="1" ht="11.25"/>
    <row r="44088" customFormat="1" ht="11.25"/>
    <row r="44089" customFormat="1" ht="11.25"/>
    <row r="44090" customFormat="1" ht="11.25"/>
    <row r="44091" customFormat="1" ht="11.25"/>
    <row r="44092" customFormat="1" ht="11.25"/>
    <row r="44093" customFormat="1" ht="11.25"/>
    <row r="44094" customFormat="1" ht="11.25"/>
    <row r="44095" customFormat="1" ht="11.25"/>
    <row r="44096" customFormat="1" ht="11.25"/>
    <row r="44097" customFormat="1" ht="11.25"/>
    <row r="44098" customFormat="1" ht="11.25"/>
    <row r="44099" customFormat="1" ht="11.25"/>
    <row r="44100" customFormat="1" ht="11.25"/>
    <row r="44101" customFormat="1" ht="11.25"/>
    <row r="44102" customFormat="1" ht="11.25"/>
    <row r="44103" customFormat="1" ht="11.25"/>
    <row r="44104" customFormat="1" ht="11.25"/>
    <row r="44105" customFormat="1" ht="11.25"/>
    <row r="44106" customFormat="1" ht="11.25"/>
    <row r="44107" customFormat="1" ht="11.25"/>
    <row r="44108" customFormat="1" ht="11.25"/>
    <row r="44109" customFormat="1" ht="11.25"/>
    <row r="44110" customFormat="1" ht="11.25"/>
    <row r="44111" customFormat="1" ht="11.25"/>
    <row r="44112" customFormat="1" ht="11.25"/>
    <row r="44113" customFormat="1" ht="11.25"/>
    <row r="44114" customFormat="1" ht="11.25"/>
    <row r="44115" customFormat="1" ht="11.25"/>
    <row r="44116" customFormat="1" ht="11.25"/>
    <row r="44117" customFormat="1" ht="11.25"/>
    <row r="44118" customFormat="1" ht="11.25"/>
    <row r="44119" customFormat="1" ht="11.25"/>
    <row r="44120" customFormat="1" ht="11.25"/>
    <row r="44121" customFormat="1" ht="11.25"/>
    <row r="44122" customFormat="1" ht="11.25"/>
    <row r="44123" customFormat="1" ht="11.25"/>
    <row r="44124" customFormat="1" ht="11.25"/>
    <row r="44125" customFormat="1" ht="11.25"/>
    <row r="44126" customFormat="1" ht="11.25"/>
    <row r="44127" customFormat="1" ht="11.25"/>
    <row r="44128" customFormat="1" ht="11.25"/>
    <row r="44129" customFormat="1" ht="11.25"/>
    <row r="44130" customFormat="1" ht="11.25"/>
    <row r="44131" customFormat="1" ht="11.25"/>
    <row r="44132" customFormat="1" ht="11.25"/>
    <row r="44133" customFormat="1" ht="11.25"/>
    <row r="44134" customFormat="1" ht="11.25"/>
    <row r="44135" customFormat="1" ht="11.25"/>
    <row r="44136" customFormat="1" ht="11.25"/>
    <row r="44137" customFormat="1" ht="11.25"/>
    <row r="44138" customFormat="1" ht="11.25"/>
    <row r="44139" customFormat="1" ht="11.25"/>
    <row r="44140" customFormat="1" ht="11.25"/>
    <row r="44141" customFormat="1" ht="11.25"/>
    <row r="44142" customFormat="1" ht="11.25"/>
    <row r="44143" customFormat="1" ht="11.25"/>
    <row r="44144" customFormat="1" ht="11.25"/>
    <row r="44145" customFormat="1" ht="11.25"/>
    <row r="44146" customFormat="1" ht="11.25"/>
    <row r="44147" customFormat="1" ht="11.25"/>
    <row r="44148" customFormat="1" ht="11.25"/>
    <row r="44149" customFormat="1" ht="11.25"/>
    <row r="44150" customFormat="1" ht="11.25"/>
    <row r="44151" customFormat="1" ht="11.25"/>
    <row r="44152" customFormat="1" ht="11.25"/>
    <row r="44153" customFormat="1" ht="11.25"/>
    <row r="44154" customFormat="1" ht="11.25"/>
    <row r="44155" customFormat="1" ht="11.25"/>
    <row r="44156" customFormat="1" ht="11.25"/>
    <row r="44157" customFormat="1" ht="11.25"/>
    <row r="44158" customFormat="1" ht="11.25"/>
    <row r="44159" customFormat="1" ht="11.25"/>
    <row r="44160" customFormat="1" ht="11.25"/>
    <row r="44161" customFormat="1" ht="11.25"/>
    <row r="44162" customFormat="1" ht="11.25"/>
    <row r="44163" customFormat="1" ht="11.25"/>
    <row r="44164" customFormat="1" ht="11.25"/>
    <row r="44165" customFormat="1" ht="11.25"/>
    <row r="44166" customFormat="1" ht="11.25"/>
    <row r="44167" customFormat="1" ht="11.25"/>
    <row r="44168" customFormat="1" ht="11.25"/>
    <row r="44169" customFormat="1" ht="11.25"/>
    <row r="44170" customFormat="1" ht="11.25"/>
    <row r="44171" customFormat="1" ht="11.25"/>
    <row r="44172" customFormat="1" ht="11.25"/>
    <row r="44173" customFormat="1" ht="11.25"/>
    <row r="44174" customFormat="1" ht="11.25"/>
    <row r="44175" customFormat="1" ht="11.25"/>
    <row r="44176" customFormat="1" ht="11.25"/>
    <row r="44177" customFormat="1" ht="11.25"/>
    <row r="44178" customFormat="1" ht="11.25"/>
    <row r="44179" customFormat="1" ht="11.25"/>
    <row r="44180" customFormat="1" ht="11.25"/>
    <row r="44181" customFormat="1" ht="11.25"/>
    <row r="44182" customFormat="1" ht="11.25"/>
    <row r="44183" customFormat="1" ht="11.25"/>
    <row r="44184" customFormat="1" ht="11.25"/>
    <row r="44185" customFormat="1" ht="11.25"/>
    <row r="44186" customFormat="1" ht="11.25"/>
    <row r="44187" customFormat="1" ht="11.25"/>
    <row r="44188" customFormat="1" ht="11.25"/>
    <row r="44189" customFormat="1" ht="11.25"/>
    <row r="44190" customFormat="1" ht="11.25"/>
    <row r="44191" customFormat="1" ht="11.25"/>
    <row r="44192" customFormat="1" ht="11.25"/>
    <row r="44193" customFormat="1" ht="11.25"/>
    <row r="44194" customFormat="1" ht="11.25"/>
    <row r="44195" customFormat="1" ht="11.25"/>
    <row r="44196" customFormat="1" ht="11.25"/>
    <row r="44197" customFormat="1" ht="11.25"/>
    <row r="44198" customFormat="1" ht="11.25"/>
    <row r="44199" customFormat="1" ht="11.25"/>
    <row r="44200" customFormat="1" ht="11.25"/>
    <row r="44201" customFormat="1" ht="11.25"/>
    <row r="44202" customFormat="1" ht="11.25"/>
    <row r="44203" customFormat="1" ht="11.25"/>
    <row r="44204" customFormat="1" ht="11.25"/>
    <row r="44205" customFormat="1" ht="11.25"/>
    <row r="44206" customFormat="1" ht="11.25"/>
    <row r="44207" customFormat="1" ht="11.25"/>
    <row r="44208" customFormat="1" ht="11.25"/>
    <row r="44209" customFormat="1" ht="11.25"/>
    <row r="44210" customFormat="1" ht="11.25"/>
    <row r="44211" customFormat="1" ht="11.25"/>
    <row r="44212" customFormat="1" ht="11.25"/>
    <row r="44213" customFormat="1" ht="11.25"/>
    <row r="44214" customFormat="1" ht="11.25"/>
    <row r="44215" customFormat="1" ht="11.25"/>
    <row r="44216" customFormat="1" ht="11.25"/>
    <row r="44217" customFormat="1" ht="11.25"/>
    <row r="44218" customFormat="1" ht="11.25"/>
    <row r="44219" customFormat="1" ht="11.25"/>
    <row r="44220" customFormat="1" ht="11.25"/>
    <row r="44221" customFormat="1" ht="11.25"/>
    <row r="44222" customFormat="1" ht="11.25"/>
    <row r="44223" customFormat="1" ht="11.25"/>
    <row r="44224" customFormat="1" ht="11.25"/>
    <row r="44225" customFormat="1" ht="11.25"/>
    <row r="44226" customFormat="1" ht="11.25"/>
    <row r="44227" customFormat="1" ht="11.25"/>
    <row r="44228" customFormat="1" ht="11.25"/>
    <row r="44229" customFormat="1" ht="11.25"/>
    <row r="44230" customFormat="1" ht="11.25"/>
    <row r="44231" customFormat="1" ht="11.25"/>
    <row r="44232" customFormat="1" ht="11.25"/>
    <row r="44233" customFormat="1" ht="11.25"/>
    <row r="44234" customFormat="1" ht="11.25"/>
    <row r="44235" customFormat="1" ht="11.25"/>
    <row r="44236" customFormat="1" ht="11.25"/>
    <row r="44237" customFormat="1" ht="11.25"/>
    <row r="44238" customFormat="1" ht="11.25"/>
    <row r="44239" customFormat="1" ht="11.25"/>
    <row r="44240" customFormat="1" ht="11.25"/>
    <row r="44241" customFormat="1" ht="11.25"/>
    <row r="44242" customFormat="1" ht="11.25"/>
    <row r="44243" customFormat="1" ht="11.25"/>
    <row r="44244" customFormat="1" ht="11.25"/>
    <row r="44245" customFormat="1" ht="11.25"/>
    <row r="44246" customFormat="1" ht="11.25"/>
    <row r="44247" customFormat="1" ht="11.25"/>
    <row r="44248" customFormat="1" ht="11.25"/>
    <row r="44249" customFormat="1" ht="11.25"/>
    <row r="44250" customFormat="1" ht="11.25"/>
    <row r="44251" customFormat="1" ht="11.25"/>
    <row r="44252" customFormat="1" ht="11.25"/>
    <row r="44253" customFormat="1" ht="11.25"/>
    <row r="44254" customFormat="1" ht="11.25"/>
    <row r="44255" customFormat="1" ht="11.25"/>
    <row r="44256" customFormat="1" ht="11.25"/>
    <row r="44257" customFormat="1" ht="11.25"/>
    <row r="44258" customFormat="1" ht="11.25"/>
    <row r="44259" customFormat="1" ht="11.25"/>
    <row r="44260" customFormat="1" ht="11.25"/>
    <row r="44261" customFormat="1" ht="11.25"/>
    <row r="44262" customFormat="1" ht="11.25"/>
    <row r="44263" customFormat="1" ht="11.25"/>
    <row r="44264" customFormat="1" ht="11.25"/>
    <row r="44265" customFormat="1" ht="11.25"/>
    <row r="44266" customFormat="1" ht="11.25"/>
    <row r="44267" customFormat="1" ht="11.25"/>
    <row r="44268" customFormat="1" ht="11.25"/>
    <row r="44269" customFormat="1" ht="11.25"/>
    <row r="44270" customFormat="1" ht="11.25"/>
    <row r="44271" customFormat="1" ht="11.25"/>
    <row r="44272" customFormat="1" ht="11.25"/>
    <row r="44273" customFormat="1" ht="11.25"/>
    <row r="44274" customFormat="1" ht="11.25"/>
    <row r="44275" customFormat="1" ht="11.25"/>
    <row r="44276" customFormat="1" ht="11.25"/>
    <row r="44277" customFormat="1" ht="11.25"/>
    <row r="44278" customFormat="1" ht="11.25"/>
    <row r="44279" customFormat="1" ht="11.25"/>
    <row r="44280" customFormat="1" ht="11.25"/>
    <row r="44281" customFormat="1" ht="11.25"/>
    <row r="44282" customFormat="1" ht="11.25"/>
    <row r="44283" customFormat="1" ht="11.25"/>
    <row r="44284" customFormat="1" ht="11.25"/>
    <row r="44285" customFormat="1" ht="11.25"/>
    <row r="44286" customFormat="1" ht="11.25"/>
    <row r="44287" customFormat="1" ht="11.25"/>
    <row r="44288" customFormat="1" ht="11.25"/>
    <row r="44289" customFormat="1" ht="11.25"/>
    <row r="44290" customFormat="1" ht="11.25"/>
    <row r="44291" customFormat="1" ht="11.25"/>
    <row r="44292" customFormat="1" ht="11.25"/>
    <row r="44293" customFormat="1" ht="11.25"/>
    <row r="44294" customFormat="1" ht="11.25"/>
    <row r="44295" customFormat="1" ht="11.25"/>
    <row r="44296" customFormat="1" ht="11.25"/>
    <row r="44297" customFormat="1" ht="11.25"/>
    <row r="44298" customFormat="1" ht="11.25"/>
    <row r="44299" customFormat="1" ht="11.25"/>
    <row r="44300" customFormat="1" ht="11.25"/>
    <row r="44301" customFormat="1" ht="11.25"/>
    <row r="44302" customFormat="1" ht="11.25"/>
    <row r="44303" customFormat="1" ht="11.25"/>
    <row r="44304" customFormat="1" ht="11.25"/>
    <row r="44305" customFormat="1" ht="11.25"/>
    <row r="44306" customFormat="1" ht="11.25"/>
    <row r="44307" customFormat="1" ht="11.25"/>
    <row r="44308" customFormat="1" ht="11.25"/>
    <row r="44309" customFormat="1" ht="11.25"/>
    <row r="44310" customFormat="1" ht="11.25"/>
    <row r="44311" customFormat="1" ht="11.25"/>
    <row r="44312" customFormat="1" ht="11.25"/>
    <row r="44313" customFormat="1" ht="11.25"/>
    <row r="44314" customFormat="1" ht="11.25"/>
    <row r="44315" customFormat="1" ht="11.25"/>
    <row r="44316" customFormat="1" ht="11.25"/>
    <row r="44317" customFormat="1" ht="11.25"/>
    <row r="44318" customFormat="1" ht="11.25"/>
    <row r="44319" customFormat="1" ht="11.25"/>
    <row r="44320" customFormat="1" ht="11.25"/>
    <row r="44321" customFormat="1" ht="11.25"/>
    <row r="44322" customFormat="1" ht="11.25"/>
    <row r="44323" customFormat="1" ht="11.25"/>
    <row r="44324" customFormat="1" ht="11.25"/>
    <row r="44325" customFormat="1" ht="11.25"/>
    <row r="44326" customFormat="1" ht="11.25"/>
    <row r="44327" customFormat="1" ht="11.25"/>
    <row r="44328" customFormat="1" ht="11.25"/>
    <row r="44329" customFormat="1" ht="11.25"/>
    <row r="44330" customFormat="1" ht="11.25"/>
    <row r="44331" customFormat="1" ht="11.25"/>
    <row r="44332" customFormat="1" ht="11.25"/>
    <row r="44333" customFormat="1" ht="11.25"/>
    <row r="44334" customFormat="1" ht="11.25"/>
    <row r="44335" customFormat="1" ht="11.25"/>
    <row r="44336" customFormat="1" ht="11.25"/>
    <row r="44337" customFormat="1" ht="11.25"/>
    <row r="44338" customFormat="1" ht="11.25"/>
    <row r="44339" customFormat="1" ht="11.25"/>
    <row r="44340" customFormat="1" ht="11.25"/>
    <row r="44341" customFormat="1" ht="11.25"/>
    <row r="44342" customFormat="1" ht="11.25"/>
    <row r="44343" customFormat="1" ht="11.25"/>
    <row r="44344" customFormat="1" ht="11.25"/>
    <row r="44345" customFormat="1" ht="11.25"/>
    <row r="44346" customFormat="1" ht="11.25"/>
    <row r="44347" customFormat="1" ht="11.25"/>
    <row r="44348" customFormat="1" ht="11.25"/>
    <row r="44349" customFormat="1" ht="11.25"/>
    <row r="44350" customFormat="1" ht="11.25"/>
    <row r="44351" customFormat="1" ht="11.25"/>
    <row r="44352" customFormat="1" ht="11.25"/>
    <row r="44353" customFormat="1" ht="11.25"/>
    <row r="44354" customFormat="1" ht="11.25"/>
    <row r="44355" customFormat="1" ht="11.25"/>
    <row r="44356" customFormat="1" ht="11.25"/>
    <row r="44357" customFormat="1" ht="11.25"/>
    <row r="44358" customFormat="1" ht="11.25"/>
    <row r="44359" customFormat="1" ht="11.25"/>
    <row r="44360" customFormat="1" ht="11.25"/>
    <row r="44361" customFormat="1" ht="11.25"/>
    <row r="44362" customFormat="1" ht="11.25"/>
    <row r="44363" customFormat="1" ht="11.25"/>
    <row r="44364" customFormat="1" ht="11.25"/>
    <row r="44365" customFormat="1" ht="11.25"/>
    <row r="44366" customFormat="1" ht="11.25"/>
    <row r="44367" customFormat="1" ht="11.25"/>
    <row r="44368" customFormat="1" ht="11.25"/>
    <row r="44369" customFormat="1" ht="11.25"/>
    <row r="44370" customFormat="1" ht="11.25"/>
    <row r="44371" customFormat="1" ht="11.25"/>
    <row r="44372" customFormat="1" ht="11.25"/>
    <row r="44373" customFormat="1" ht="11.25"/>
    <row r="44374" customFormat="1" ht="11.25"/>
    <row r="44375" customFormat="1" ht="11.25"/>
    <row r="44376" customFormat="1" ht="11.25"/>
    <row r="44377" customFormat="1" ht="11.25"/>
    <row r="44378" customFormat="1" ht="11.25"/>
    <row r="44379" customFormat="1" ht="11.25"/>
    <row r="44380" customFormat="1" ht="11.25"/>
    <row r="44381" customFormat="1" ht="11.25"/>
    <row r="44382" customFormat="1" ht="11.25"/>
    <row r="44383" customFormat="1" ht="11.25"/>
    <row r="44384" customFormat="1" ht="11.25"/>
    <row r="44385" customFormat="1" ht="11.25"/>
    <row r="44386" customFormat="1" ht="11.25"/>
    <row r="44387" customFormat="1" ht="11.25"/>
    <row r="44388" customFormat="1" ht="11.25"/>
    <row r="44389" customFormat="1" ht="11.25"/>
    <row r="44390" customFormat="1" ht="11.25"/>
    <row r="44391" customFormat="1" ht="11.25"/>
    <row r="44392" customFormat="1" ht="11.25"/>
    <row r="44393" customFormat="1" ht="11.25"/>
    <row r="44394" customFormat="1" ht="11.25"/>
    <row r="44395" customFormat="1" ht="11.25"/>
    <row r="44396" customFormat="1" ht="11.25"/>
    <row r="44397" customFormat="1" ht="11.25"/>
    <row r="44398" customFormat="1" ht="11.25"/>
    <row r="44399" customFormat="1" ht="11.25"/>
    <row r="44400" customFormat="1" ht="11.25"/>
    <row r="44401" customFormat="1" ht="11.25"/>
    <row r="44402" customFormat="1" ht="11.25"/>
    <row r="44403" customFormat="1" ht="11.25"/>
    <row r="44404" customFormat="1" ht="11.25"/>
    <row r="44405" customFormat="1" ht="11.25"/>
    <row r="44406" customFormat="1" ht="11.25"/>
    <row r="44407" customFormat="1" ht="11.25"/>
    <row r="44408" customFormat="1" ht="11.25"/>
    <row r="44409" customFormat="1" ht="11.25"/>
    <row r="44410" customFormat="1" ht="11.25"/>
    <row r="44411" customFormat="1" ht="11.25"/>
    <row r="44412" customFormat="1" ht="11.25"/>
    <row r="44413" customFormat="1" ht="11.25"/>
    <row r="44414" customFormat="1" ht="11.25"/>
    <row r="44415" customFormat="1" ht="11.25"/>
    <row r="44416" customFormat="1" ht="11.25"/>
    <row r="44417" customFormat="1" ht="11.25"/>
    <row r="44418" customFormat="1" ht="11.25"/>
    <row r="44419" customFormat="1" ht="11.25"/>
    <row r="44420" customFormat="1" ht="11.25"/>
    <row r="44421" customFormat="1" ht="11.25"/>
    <row r="44422" customFormat="1" ht="11.25"/>
    <row r="44423" customFormat="1" ht="11.25"/>
    <row r="44424" customFormat="1" ht="11.25"/>
    <row r="44425" customFormat="1" ht="11.25"/>
    <row r="44426" customFormat="1" ht="11.25"/>
    <row r="44427" customFormat="1" ht="11.25"/>
    <row r="44428" customFormat="1" ht="11.25"/>
    <row r="44429" customFormat="1" ht="11.25"/>
    <row r="44430" customFormat="1" ht="11.25"/>
    <row r="44431" customFormat="1" ht="11.25"/>
    <row r="44432" customFormat="1" ht="11.25"/>
    <row r="44433" customFormat="1" ht="11.25"/>
    <row r="44434" customFormat="1" ht="11.25"/>
    <row r="44435" customFormat="1" ht="11.25"/>
    <row r="44436" customFormat="1" ht="11.25"/>
    <row r="44437" customFormat="1" ht="11.25"/>
    <row r="44438" customFormat="1" ht="11.25"/>
    <row r="44439" customFormat="1" ht="11.25"/>
    <row r="44440" customFormat="1" ht="11.25"/>
    <row r="44441" customFormat="1" ht="11.25"/>
    <row r="44442" customFormat="1" ht="11.25"/>
    <row r="44443" customFormat="1" ht="11.25"/>
    <row r="44444" customFormat="1" ht="11.25"/>
    <row r="44445" customFormat="1" ht="11.25"/>
    <row r="44446" customFormat="1" ht="11.25"/>
    <row r="44447" customFormat="1" ht="11.25"/>
    <row r="44448" customFormat="1" ht="11.25"/>
    <row r="44449" customFormat="1" ht="11.25"/>
    <row r="44450" customFormat="1" ht="11.25"/>
    <row r="44451" customFormat="1" ht="11.25"/>
    <row r="44452" customFormat="1" ht="11.25"/>
    <row r="44453" customFormat="1" ht="11.25"/>
    <row r="44454" customFormat="1" ht="11.25"/>
    <row r="44455" customFormat="1" ht="11.25"/>
    <row r="44456" customFormat="1" ht="11.25"/>
    <row r="44457" customFormat="1" ht="11.25"/>
    <row r="44458" customFormat="1" ht="11.25"/>
    <row r="44459" customFormat="1" ht="11.25"/>
    <row r="44460" customFormat="1" ht="11.25"/>
    <row r="44461" customFormat="1" ht="11.25"/>
    <row r="44462" customFormat="1" ht="11.25"/>
    <row r="44463" customFormat="1" ht="11.25"/>
    <row r="44464" customFormat="1" ht="11.25"/>
    <row r="44465" customFormat="1" ht="11.25"/>
    <row r="44466" customFormat="1" ht="11.25"/>
    <row r="44467" customFormat="1" ht="11.25"/>
    <row r="44468" customFormat="1" ht="11.25"/>
    <row r="44469" customFormat="1" ht="11.25"/>
    <row r="44470" customFormat="1" ht="11.25"/>
    <row r="44471" customFormat="1" ht="11.25"/>
    <row r="44472" customFormat="1" ht="11.25"/>
    <row r="44473" customFormat="1" ht="11.25"/>
    <row r="44474" customFormat="1" ht="11.25"/>
    <row r="44475" customFormat="1" ht="11.25"/>
    <row r="44476" customFormat="1" ht="11.25"/>
    <row r="44477" customFormat="1" ht="11.25"/>
    <row r="44478" customFormat="1" ht="11.25"/>
    <row r="44479" customFormat="1" ht="11.25"/>
    <row r="44480" customFormat="1" ht="11.25"/>
    <row r="44481" customFormat="1" ht="11.25"/>
    <row r="44482" customFormat="1" ht="11.25"/>
    <row r="44483" customFormat="1" ht="11.25"/>
    <row r="44484" customFormat="1" ht="11.25"/>
    <row r="44485" customFormat="1" ht="11.25"/>
    <row r="44486" customFormat="1" ht="11.25"/>
    <row r="44487" customFormat="1" ht="11.25"/>
    <row r="44488" customFormat="1" ht="11.25"/>
    <row r="44489" customFormat="1" ht="11.25"/>
    <row r="44490" customFormat="1" ht="11.25"/>
    <row r="44491" customFormat="1" ht="11.25"/>
    <row r="44492" customFormat="1" ht="11.25"/>
    <row r="44493" customFormat="1" ht="11.25"/>
    <row r="44494" customFormat="1" ht="11.25"/>
    <row r="44495" customFormat="1" ht="11.25"/>
    <row r="44496" customFormat="1" ht="11.25"/>
    <row r="44497" customFormat="1" ht="11.25"/>
    <row r="44498" customFormat="1" ht="11.25"/>
    <row r="44499" customFormat="1" ht="11.25"/>
    <row r="44500" customFormat="1" ht="11.25"/>
    <row r="44501" customFormat="1" ht="11.25"/>
    <row r="44502" customFormat="1" ht="11.25"/>
    <row r="44503" customFormat="1" ht="11.25"/>
    <row r="44504" customFormat="1" ht="11.25"/>
    <row r="44505" customFormat="1" ht="11.25"/>
    <row r="44506" customFormat="1" ht="11.25"/>
    <row r="44507" customFormat="1" ht="11.25"/>
    <row r="44508" customFormat="1" ht="11.25"/>
    <row r="44509" customFormat="1" ht="11.25"/>
    <row r="44510" customFormat="1" ht="11.25"/>
    <row r="44511" customFormat="1" ht="11.25"/>
    <row r="44512" customFormat="1" ht="11.25"/>
    <row r="44513" customFormat="1" ht="11.25"/>
    <row r="44514" customFormat="1" ht="11.25"/>
    <row r="44515" customFormat="1" ht="11.25"/>
    <row r="44516" customFormat="1" ht="11.25"/>
    <row r="44517" customFormat="1" ht="11.25"/>
    <row r="44518" customFormat="1" ht="11.25"/>
    <row r="44519" customFormat="1" ht="11.25"/>
    <row r="44520" customFormat="1" ht="11.25"/>
    <row r="44521" customFormat="1" ht="11.25"/>
    <row r="44522" customFormat="1" ht="11.25"/>
    <row r="44523" customFormat="1" ht="11.25"/>
    <row r="44524" customFormat="1" ht="11.25"/>
    <row r="44525" customFormat="1" ht="11.25"/>
    <row r="44526" customFormat="1" ht="11.25"/>
    <row r="44527" customFormat="1" ht="11.25"/>
    <row r="44528" customFormat="1" ht="11.25"/>
    <row r="44529" customFormat="1" ht="11.25"/>
    <row r="44530" customFormat="1" ht="11.25"/>
    <row r="44531" customFormat="1" ht="11.25"/>
    <row r="44532" customFormat="1" ht="11.25"/>
    <row r="44533" customFormat="1" ht="11.25"/>
    <row r="44534" customFormat="1" ht="11.25"/>
    <row r="44535" customFormat="1" ht="11.25"/>
    <row r="44536" customFormat="1" ht="11.25"/>
    <row r="44537" customFormat="1" ht="11.25"/>
    <row r="44538" customFormat="1" ht="11.25"/>
    <row r="44539" customFormat="1" ht="11.25"/>
    <row r="44540" customFormat="1" ht="11.25"/>
    <row r="44541" customFormat="1" ht="11.25"/>
    <row r="44542" customFormat="1" ht="11.25"/>
    <row r="44543" customFormat="1" ht="11.25"/>
    <row r="44544" customFormat="1" ht="11.25"/>
    <row r="44545" customFormat="1" ht="11.25"/>
    <row r="44546" customFormat="1" ht="11.25"/>
    <row r="44547" customFormat="1" ht="11.25"/>
    <row r="44548" customFormat="1" ht="11.25"/>
    <row r="44549" customFormat="1" ht="11.25"/>
    <row r="44550" customFormat="1" ht="11.25"/>
    <row r="44551" customFormat="1" ht="11.25"/>
    <row r="44552" customFormat="1" ht="11.25"/>
    <row r="44553" customFormat="1" ht="11.25"/>
    <row r="44554" customFormat="1" ht="11.25"/>
    <row r="44555" customFormat="1" ht="11.25"/>
    <row r="44556" customFormat="1" ht="11.25"/>
    <row r="44557" customFormat="1" ht="11.25"/>
    <row r="44558" customFormat="1" ht="11.25"/>
    <row r="44559" customFormat="1" ht="11.25"/>
    <row r="44560" customFormat="1" ht="11.25"/>
    <row r="44561" customFormat="1" ht="11.25"/>
    <row r="44562" customFormat="1" ht="11.25"/>
    <row r="44563" customFormat="1" ht="11.25"/>
    <row r="44564" customFormat="1" ht="11.25"/>
    <row r="44565" customFormat="1" ht="11.25"/>
    <row r="44566" customFormat="1" ht="11.25"/>
    <row r="44567" customFormat="1" ht="11.25"/>
    <row r="44568" customFormat="1" ht="11.25"/>
    <row r="44569" customFormat="1" ht="11.25"/>
    <row r="44570" customFormat="1" ht="11.25"/>
    <row r="44571" customFormat="1" ht="11.25"/>
    <row r="44572" customFormat="1" ht="11.25"/>
    <row r="44573" customFormat="1" ht="11.25"/>
    <row r="44574" customFormat="1" ht="11.25"/>
    <row r="44575" customFormat="1" ht="11.25"/>
    <row r="44576" customFormat="1" ht="11.25"/>
    <row r="44577" customFormat="1" ht="11.25"/>
    <row r="44578" customFormat="1" ht="11.25"/>
    <row r="44579" customFormat="1" ht="11.25"/>
    <row r="44580" customFormat="1" ht="11.25"/>
    <row r="44581" customFormat="1" ht="11.25"/>
    <row r="44582" customFormat="1" ht="11.25"/>
    <row r="44583" customFormat="1" ht="11.25"/>
    <row r="44584" customFormat="1" ht="11.25"/>
    <row r="44585" customFormat="1" ht="11.25"/>
    <row r="44586" customFormat="1" ht="11.25"/>
    <row r="44587" customFormat="1" ht="11.25"/>
    <row r="44588" customFormat="1" ht="11.25"/>
    <row r="44589" customFormat="1" ht="11.25"/>
    <row r="44590" customFormat="1" ht="11.25"/>
    <row r="44591" customFormat="1" ht="11.25"/>
    <row r="44592" customFormat="1" ht="11.25"/>
    <row r="44593" customFormat="1" ht="11.25"/>
    <row r="44594" customFormat="1" ht="11.25"/>
    <row r="44595" customFormat="1" ht="11.25"/>
    <row r="44596" customFormat="1" ht="11.25"/>
    <row r="44597" customFormat="1" ht="11.25"/>
    <row r="44598" customFormat="1" ht="11.25"/>
    <row r="44599" customFormat="1" ht="11.25"/>
    <row r="44600" customFormat="1" ht="11.25"/>
    <row r="44601" customFormat="1" ht="11.25"/>
    <row r="44602" customFormat="1" ht="11.25"/>
    <row r="44603" customFormat="1" ht="11.25"/>
    <row r="44604" customFormat="1" ht="11.25"/>
    <row r="44605" customFormat="1" ht="11.25"/>
    <row r="44606" customFormat="1" ht="11.25"/>
    <row r="44607" customFormat="1" ht="11.25"/>
    <row r="44608" customFormat="1" ht="11.25"/>
    <row r="44609" customFormat="1" ht="11.25"/>
    <row r="44610" customFormat="1" ht="11.25"/>
    <row r="44611" customFormat="1" ht="11.25"/>
    <row r="44612" customFormat="1" ht="11.25"/>
    <row r="44613" customFormat="1" ht="11.25"/>
    <row r="44614" customFormat="1" ht="11.25"/>
    <row r="44615" customFormat="1" ht="11.25"/>
    <row r="44616" customFormat="1" ht="11.25"/>
    <row r="44617" customFormat="1" ht="11.25"/>
    <row r="44618" customFormat="1" ht="11.25"/>
    <row r="44619" customFormat="1" ht="11.25"/>
    <row r="44620" customFormat="1" ht="11.25"/>
    <row r="44621" customFormat="1" ht="11.25"/>
    <row r="44622" customFormat="1" ht="11.25"/>
    <row r="44623" customFormat="1" ht="11.25"/>
    <row r="44624" customFormat="1" ht="11.25"/>
    <row r="44625" customFormat="1" ht="11.25"/>
    <row r="44626" customFormat="1" ht="11.25"/>
    <row r="44627" customFormat="1" ht="11.25"/>
    <row r="44628" customFormat="1" ht="11.25"/>
    <row r="44629" customFormat="1" ht="11.25"/>
    <row r="44630" customFormat="1" ht="11.25"/>
    <row r="44631" customFormat="1" ht="11.25"/>
    <row r="44632" customFormat="1" ht="11.25"/>
    <row r="44633" customFormat="1" ht="11.25"/>
    <row r="44634" customFormat="1" ht="11.25"/>
    <row r="44635" customFormat="1" ht="11.25"/>
    <row r="44636" customFormat="1" ht="11.25"/>
    <row r="44637" customFormat="1" ht="11.25"/>
    <row r="44638" customFormat="1" ht="11.25"/>
    <row r="44639" customFormat="1" ht="11.25"/>
    <row r="44640" customFormat="1" ht="11.25"/>
    <row r="44641" customFormat="1" ht="11.25"/>
    <row r="44642" customFormat="1" ht="11.25"/>
    <row r="44643" customFormat="1" ht="11.25"/>
    <row r="44644" customFormat="1" ht="11.25"/>
    <row r="44645" customFormat="1" ht="11.25"/>
    <row r="44646" customFormat="1" ht="11.25"/>
    <row r="44647" customFormat="1" ht="11.25"/>
    <row r="44648" customFormat="1" ht="11.25"/>
    <row r="44649" customFormat="1" ht="11.25"/>
    <row r="44650" customFormat="1" ht="11.25"/>
    <row r="44651" customFormat="1" ht="11.25"/>
    <row r="44652" customFormat="1" ht="11.25"/>
    <row r="44653" customFormat="1" ht="11.25"/>
    <row r="44654" customFormat="1" ht="11.25"/>
    <row r="44655" customFormat="1" ht="11.25"/>
    <row r="44656" customFormat="1" ht="11.25"/>
    <row r="44657" customFormat="1" ht="11.25"/>
    <row r="44658" customFormat="1" ht="11.25"/>
    <row r="44659" customFormat="1" ht="11.25"/>
    <row r="44660" customFormat="1" ht="11.25"/>
    <row r="44661" customFormat="1" ht="11.25"/>
    <row r="44662" customFormat="1" ht="11.25"/>
    <row r="44663" customFormat="1" ht="11.25"/>
    <row r="44664" customFormat="1" ht="11.25"/>
    <row r="44665" customFormat="1" ht="11.25"/>
    <row r="44666" customFormat="1" ht="11.25"/>
    <row r="44667" customFormat="1" ht="11.25"/>
    <row r="44668" customFormat="1" ht="11.25"/>
    <row r="44669" customFormat="1" ht="11.25"/>
    <row r="44670" customFormat="1" ht="11.25"/>
    <row r="44671" customFormat="1" ht="11.25"/>
    <row r="44672" customFormat="1" ht="11.25"/>
    <row r="44673" customFormat="1" ht="11.25"/>
    <row r="44674" customFormat="1" ht="11.25"/>
    <row r="44675" customFormat="1" ht="11.25"/>
    <row r="44676" customFormat="1" ht="11.25"/>
    <row r="44677" customFormat="1" ht="11.25"/>
    <row r="44678" customFormat="1" ht="11.25"/>
    <row r="44679" customFormat="1" ht="11.25"/>
    <row r="44680" customFormat="1" ht="11.25"/>
    <row r="44681" customFormat="1" ht="11.25"/>
    <row r="44682" customFormat="1" ht="11.25"/>
    <row r="44683" customFormat="1" ht="11.25"/>
    <row r="44684" customFormat="1" ht="11.25"/>
    <row r="44685" customFormat="1" ht="11.25"/>
    <row r="44686" customFormat="1" ht="11.25"/>
    <row r="44687" customFormat="1" ht="11.25"/>
    <row r="44688" customFormat="1" ht="11.25"/>
    <row r="44689" customFormat="1" ht="11.25"/>
    <row r="44690" customFormat="1" ht="11.25"/>
    <row r="44691" customFormat="1" ht="11.25"/>
    <row r="44692" customFormat="1" ht="11.25"/>
    <row r="44693" customFormat="1" ht="11.25"/>
    <row r="44694" customFormat="1" ht="11.25"/>
    <row r="44695" customFormat="1" ht="11.25"/>
    <row r="44696" customFormat="1" ht="11.25"/>
    <row r="44697" customFormat="1" ht="11.25"/>
    <row r="44698" customFormat="1" ht="11.25"/>
    <row r="44699" customFormat="1" ht="11.25"/>
    <row r="44700" customFormat="1" ht="11.25"/>
    <row r="44701" customFormat="1" ht="11.25"/>
    <row r="44702" customFormat="1" ht="11.25"/>
    <row r="44703" customFormat="1" ht="11.25"/>
    <row r="44704" customFormat="1" ht="11.25"/>
    <row r="44705" customFormat="1" ht="11.25"/>
    <row r="44706" customFormat="1" ht="11.25"/>
    <row r="44707" customFormat="1" ht="11.25"/>
    <row r="44708" customFormat="1" ht="11.25"/>
    <row r="44709" customFormat="1" ht="11.25"/>
    <row r="44710" customFormat="1" ht="11.25"/>
    <row r="44711" customFormat="1" ht="11.25"/>
    <row r="44712" customFormat="1" ht="11.25"/>
    <row r="44713" customFormat="1" ht="11.25"/>
    <row r="44714" customFormat="1" ht="11.25"/>
    <row r="44715" customFormat="1" ht="11.25"/>
    <row r="44716" customFormat="1" ht="11.25"/>
    <row r="44717" customFormat="1" ht="11.25"/>
    <row r="44718" customFormat="1" ht="11.25"/>
    <row r="44719" customFormat="1" ht="11.25"/>
    <row r="44720" customFormat="1" ht="11.25"/>
    <row r="44721" customFormat="1" ht="11.25"/>
    <row r="44722" customFormat="1" ht="11.25"/>
    <row r="44723" customFormat="1" ht="11.25"/>
    <row r="44724" customFormat="1" ht="11.25"/>
    <row r="44725" customFormat="1" ht="11.25"/>
    <row r="44726" customFormat="1" ht="11.25"/>
    <row r="44727" customFormat="1" ht="11.25"/>
    <row r="44728" customFormat="1" ht="11.25"/>
    <row r="44729" customFormat="1" ht="11.25"/>
    <row r="44730" customFormat="1" ht="11.25"/>
    <row r="44731" customFormat="1" ht="11.25"/>
    <row r="44732" customFormat="1" ht="11.25"/>
    <row r="44733" customFormat="1" ht="11.25"/>
    <row r="44734" customFormat="1" ht="11.25"/>
    <row r="44735" customFormat="1" ht="11.25"/>
    <row r="44736" customFormat="1" ht="11.25"/>
    <row r="44737" customFormat="1" ht="11.25"/>
    <row r="44738" customFormat="1" ht="11.25"/>
    <row r="44739" customFormat="1" ht="11.25"/>
    <row r="44740" customFormat="1" ht="11.25"/>
    <row r="44741" customFormat="1" ht="11.25"/>
    <row r="44742" customFormat="1" ht="11.25"/>
    <row r="44743" customFormat="1" ht="11.25"/>
    <row r="44744" customFormat="1" ht="11.25"/>
    <row r="44745" customFormat="1" ht="11.25"/>
    <row r="44746" customFormat="1" ht="11.25"/>
    <row r="44747" customFormat="1" ht="11.25"/>
    <row r="44748" customFormat="1" ht="11.25"/>
    <row r="44749" customFormat="1" ht="11.25"/>
    <row r="44750" customFormat="1" ht="11.25"/>
    <row r="44751" customFormat="1" ht="11.25"/>
    <row r="44752" customFormat="1" ht="11.25"/>
    <row r="44753" customFormat="1" ht="11.25"/>
    <row r="44754" customFormat="1" ht="11.25"/>
    <row r="44755" customFormat="1" ht="11.25"/>
    <row r="44756" customFormat="1" ht="11.25"/>
    <row r="44757" customFormat="1" ht="11.25"/>
    <row r="44758" customFormat="1" ht="11.25"/>
    <row r="44759" customFormat="1" ht="11.25"/>
    <row r="44760" customFormat="1" ht="11.25"/>
    <row r="44761" customFormat="1" ht="11.25"/>
    <row r="44762" customFormat="1" ht="11.25"/>
    <row r="44763" customFormat="1" ht="11.25"/>
    <row r="44764" customFormat="1" ht="11.25"/>
    <row r="44765" customFormat="1" ht="11.25"/>
    <row r="44766" customFormat="1" ht="11.25"/>
    <row r="44767" customFormat="1" ht="11.25"/>
    <row r="44768" customFormat="1" ht="11.25"/>
    <row r="44769" customFormat="1" ht="11.25"/>
    <row r="44770" customFormat="1" ht="11.25"/>
    <row r="44771" customFormat="1" ht="11.25"/>
    <row r="44772" customFormat="1" ht="11.25"/>
    <row r="44773" customFormat="1" ht="11.25"/>
    <row r="44774" customFormat="1" ht="11.25"/>
    <row r="44775" customFormat="1" ht="11.25"/>
    <row r="44776" customFormat="1" ht="11.25"/>
    <row r="44777" customFormat="1" ht="11.25"/>
    <row r="44778" customFormat="1" ht="11.25"/>
    <row r="44779" customFormat="1" ht="11.25"/>
    <row r="44780" customFormat="1" ht="11.25"/>
    <row r="44781" customFormat="1" ht="11.25"/>
    <row r="44782" customFormat="1" ht="11.25"/>
    <row r="44783" customFormat="1" ht="11.25"/>
    <row r="44784" customFormat="1" ht="11.25"/>
    <row r="44785" customFormat="1" ht="11.25"/>
    <row r="44786" customFormat="1" ht="11.25"/>
    <row r="44787" customFormat="1" ht="11.25"/>
    <row r="44788" customFormat="1" ht="11.25"/>
    <row r="44789" customFormat="1" ht="11.25"/>
    <row r="44790" customFormat="1" ht="11.25"/>
    <row r="44791" customFormat="1" ht="11.25"/>
    <row r="44792" customFormat="1" ht="11.25"/>
    <row r="44793" customFormat="1" ht="11.25"/>
    <row r="44794" customFormat="1" ht="11.25"/>
    <row r="44795" customFormat="1" ht="11.25"/>
    <row r="44796" customFormat="1" ht="11.25"/>
    <row r="44797" customFormat="1" ht="11.25"/>
    <row r="44798" customFormat="1" ht="11.25"/>
    <row r="44799" customFormat="1" ht="11.25"/>
    <row r="44800" customFormat="1" ht="11.25"/>
    <row r="44801" customFormat="1" ht="11.25"/>
    <row r="44802" customFormat="1" ht="11.25"/>
    <row r="44803" customFormat="1" ht="11.25"/>
    <row r="44804" customFormat="1" ht="11.25"/>
    <row r="44805" customFormat="1" ht="11.25"/>
    <row r="44806" customFormat="1" ht="11.25"/>
    <row r="44807" customFormat="1" ht="11.25"/>
    <row r="44808" customFormat="1" ht="11.25"/>
    <row r="44809" customFormat="1" ht="11.25"/>
    <row r="44810" customFormat="1" ht="11.25"/>
    <row r="44811" customFormat="1" ht="11.25"/>
    <row r="44812" customFormat="1" ht="11.25"/>
    <row r="44813" customFormat="1" ht="11.25"/>
    <row r="44814" customFormat="1" ht="11.25"/>
    <row r="44815" customFormat="1" ht="11.25"/>
    <row r="44816" customFormat="1" ht="11.25"/>
    <row r="44817" customFormat="1" ht="11.25"/>
    <row r="44818" customFormat="1" ht="11.25"/>
    <row r="44819" customFormat="1" ht="11.25"/>
    <row r="44820" customFormat="1" ht="11.25"/>
    <row r="44821" customFormat="1" ht="11.25"/>
    <row r="44822" customFormat="1" ht="11.25"/>
    <row r="44823" customFormat="1" ht="11.25"/>
    <row r="44824" customFormat="1" ht="11.25"/>
    <row r="44825" customFormat="1" ht="11.25"/>
    <row r="44826" customFormat="1" ht="11.25"/>
    <row r="44827" customFormat="1" ht="11.25"/>
    <row r="44828" customFormat="1" ht="11.25"/>
    <row r="44829" customFormat="1" ht="11.25"/>
    <row r="44830" customFormat="1" ht="11.25"/>
    <row r="44831" customFormat="1" ht="11.25"/>
    <row r="44832" customFormat="1" ht="11.25"/>
    <row r="44833" customFormat="1" ht="11.25"/>
    <row r="44834" customFormat="1" ht="11.25"/>
    <row r="44835" customFormat="1" ht="11.25"/>
    <row r="44836" customFormat="1" ht="11.25"/>
    <row r="44837" customFormat="1" ht="11.25"/>
    <row r="44838" customFormat="1" ht="11.25"/>
    <row r="44839" customFormat="1" ht="11.25"/>
    <row r="44840" customFormat="1" ht="11.25"/>
    <row r="44841" customFormat="1" ht="11.25"/>
    <row r="44842" customFormat="1" ht="11.25"/>
    <row r="44843" customFormat="1" ht="11.25"/>
    <row r="44844" customFormat="1" ht="11.25"/>
    <row r="44845" customFormat="1" ht="11.25"/>
    <row r="44846" customFormat="1" ht="11.25"/>
    <row r="44847" customFormat="1" ht="11.25"/>
    <row r="44848" customFormat="1" ht="11.25"/>
    <row r="44849" customFormat="1" ht="11.25"/>
    <row r="44850" customFormat="1" ht="11.25"/>
    <row r="44851" customFormat="1" ht="11.25"/>
    <row r="44852" customFormat="1" ht="11.25"/>
    <row r="44853" customFormat="1" ht="11.25"/>
    <row r="44854" customFormat="1" ht="11.25"/>
    <row r="44855" customFormat="1" ht="11.25"/>
    <row r="44856" customFormat="1" ht="11.25"/>
    <row r="44857" customFormat="1" ht="11.25"/>
    <row r="44858" customFormat="1" ht="11.25"/>
    <row r="44859" customFormat="1" ht="11.25"/>
    <row r="44860" customFormat="1" ht="11.25"/>
    <row r="44861" customFormat="1" ht="11.25"/>
    <row r="44862" customFormat="1" ht="11.25"/>
    <row r="44863" customFormat="1" ht="11.25"/>
    <row r="44864" customFormat="1" ht="11.25"/>
    <row r="44865" customFormat="1" ht="11.25"/>
    <row r="44866" customFormat="1" ht="11.25"/>
    <row r="44867" customFormat="1" ht="11.25"/>
    <row r="44868" customFormat="1" ht="11.25"/>
    <row r="44869" customFormat="1" ht="11.25"/>
    <row r="44870" customFormat="1" ht="11.25"/>
    <row r="44871" customFormat="1" ht="11.25"/>
    <row r="44872" customFormat="1" ht="11.25"/>
    <row r="44873" customFormat="1" ht="11.25"/>
    <row r="44874" customFormat="1" ht="11.25"/>
    <row r="44875" customFormat="1" ht="11.25"/>
    <row r="44876" customFormat="1" ht="11.25"/>
    <row r="44877" customFormat="1" ht="11.25"/>
    <row r="44878" customFormat="1" ht="11.25"/>
    <row r="44879" customFormat="1" ht="11.25"/>
    <row r="44880" customFormat="1" ht="11.25"/>
    <row r="44881" customFormat="1" ht="11.25"/>
    <row r="44882" customFormat="1" ht="11.25"/>
    <row r="44883" customFormat="1" ht="11.25"/>
    <row r="44884" customFormat="1" ht="11.25"/>
    <row r="44885" customFormat="1" ht="11.25"/>
    <row r="44886" customFormat="1" ht="11.25"/>
    <row r="44887" customFormat="1" ht="11.25"/>
    <row r="44888" customFormat="1" ht="11.25"/>
    <row r="44889" customFormat="1" ht="11.25"/>
    <row r="44890" customFormat="1" ht="11.25"/>
    <row r="44891" customFormat="1" ht="11.25"/>
    <row r="44892" customFormat="1" ht="11.25"/>
    <row r="44893" customFormat="1" ht="11.25"/>
    <row r="44894" customFormat="1" ht="11.25"/>
    <row r="44895" customFormat="1" ht="11.25"/>
    <row r="44896" customFormat="1" ht="11.25"/>
    <row r="44897" customFormat="1" ht="11.25"/>
    <row r="44898" customFormat="1" ht="11.25"/>
    <row r="44899" customFormat="1" ht="11.25"/>
    <row r="44900" customFormat="1" ht="11.25"/>
    <row r="44901" customFormat="1" ht="11.25"/>
    <row r="44902" customFormat="1" ht="11.25"/>
    <row r="44903" customFormat="1" ht="11.25"/>
    <row r="44904" customFormat="1" ht="11.25"/>
    <row r="44905" customFormat="1" ht="11.25"/>
    <row r="44906" customFormat="1" ht="11.25"/>
    <row r="44907" customFormat="1" ht="11.25"/>
    <row r="44908" customFormat="1" ht="11.25"/>
    <row r="44909" customFormat="1" ht="11.25"/>
    <row r="44910" customFormat="1" ht="11.25"/>
    <row r="44911" customFormat="1" ht="11.25"/>
    <row r="44912" customFormat="1" ht="11.25"/>
    <row r="44913" customFormat="1" ht="11.25"/>
    <row r="44914" customFormat="1" ht="11.25"/>
    <row r="44915" customFormat="1" ht="11.25"/>
    <row r="44916" customFormat="1" ht="11.25"/>
    <row r="44917" customFormat="1" ht="11.25"/>
    <row r="44918" customFormat="1" ht="11.25"/>
    <row r="44919" customFormat="1" ht="11.25"/>
    <row r="44920" customFormat="1" ht="11.25"/>
    <row r="44921" customFormat="1" ht="11.25"/>
    <row r="44922" customFormat="1" ht="11.25"/>
    <row r="44923" customFormat="1" ht="11.25"/>
    <row r="44924" customFormat="1" ht="11.25"/>
    <row r="44925" customFormat="1" ht="11.25"/>
    <row r="44926" customFormat="1" ht="11.25"/>
    <row r="44927" customFormat="1" ht="11.25"/>
    <row r="44928" customFormat="1" ht="11.25"/>
    <row r="44929" customFormat="1" ht="11.25"/>
    <row r="44930" customFormat="1" ht="11.25"/>
    <row r="44931" customFormat="1" ht="11.25"/>
    <row r="44932" customFormat="1" ht="11.25"/>
    <row r="44933" customFormat="1" ht="11.25"/>
    <row r="44934" customFormat="1" ht="11.25"/>
    <row r="44935" customFormat="1" ht="11.25"/>
    <row r="44936" customFormat="1" ht="11.25"/>
    <row r="44937" customFormat="1" ht="11.25"/>
    <row r="44938" customFormat="1" ht="11.25"/>
    <row r="44939" customFormat="1" ht="11.25"/>
    <row r="44940" customFormat="1" ht="11.25"/>
    <row r="44941" customFormat="1" ht="11.25"/>
    <row r="44942" customFormat="1" ht="11.25"/>
    <row r="44943" customFormat="1" ht="11.25"/>
    <row r="44944" customFormat="1" ht="11.25"/>
    <row r="44945" customFormat="1" ht="11.25"/>
    <row r="44946" customFormat="1" ht="11.25"/>
    <row r="44947" customFormat="1" ht="11.25"/>
    <row r="44948" customFormat="1" ht="11.25"/>
    <row r="44949" customFormat="1" ht="11.25"/>
    <row r="44950" customFormat="1" ht="11.25"/>
    <row r="44951" customFormat="1" ht="11.25"/>
    <row r="44952" customFormat="1" ht="11.25"/>
    <row r="44953" customFormat="1" ht="11.25"/>
    <row r="44954" customFormat="1" ht="11.25"/>
    <row r="44955" customFormat="1" ht="11.25"/>
    <row r="44956" customFormat="1" ht="11.25"/>
    <row r="44957" customFormat="1" ht="11.25"/>
    <row r="44958" customFormat="1" ht="11.25"/>
    <row r="44959" customFormat="1" ht="11.25"/>
    <row r="44960" customFormat="1" ht="11.25"/>
    <row r="44961" customFormat="1" ht="11.25"/>
    <row r="44962" customFormat="1" ht="11.25"/>
    <row r="44963" customFormat="1" ht="11.25"/>
    <row r="44964" customFormat="1" ht="11.25"/>
    <row r="44965" customFormat="1" ht="11.25"/>
    <row r="44966" customFormat="1" ht="11.25"/>
    <row r="44967" customFormat="1" ht="11.25"/>
    <row r="44968" customFormat="1" ht="11.25"/>
    <row r="44969" customFormat="1" ht="11.25"/>
    <row r="44970" customFormat="1" ht="11.25"/>
    <row r="44971" customFormat="1" ht="11.25"/>
    <row r="44972" customFormat="1" ht="11.25"/>
    <row r="44973" customFormat="1" ht="11.25"/>
    <row r="44974" customFormat="1" ht="11.25"/>
    <row r="44975" customFormat="1" ht="11.25"/>
    <row r="44976" customFormat="1" ht="11.25"/>
    <row r="44977" customFormat="1" ht="11.25"/>
    <row r="44978" customFormat="1" ht="11.25"/>
    <row r="44979" customFormat="1" ht="11.25"/>
    <row r="44980" customFormat="1" ht="11.25"/>
    <row r="44981" customFormat="1" ht="11.25"/>
    <row r="44982" customFormat="1" ht="11.25"/>
    <row r="44983" customFormat="1" ht="11.25"/>
    <row r="44984" customFormat="1" ht="11.25"/>
    <row r="44985" customFormat="1" ht="11.25"/>
    <row r="44986" customFormat="1" ht="11.25"/>
    <row r="44987" customFormat="1" ht="11.25"/>
    <row r="44988" customFormat="1" ht="11.25"/>
    <row r="44989" customFormat="1" ht="11.25"/>
    <row r="44990" customFormat="1" ht="11.25"/>
    <row r="44991" customFormat="1" ht="11.25"/>
    <row r="44992" customFormat="1" ht="11.25"/>
    <row r="44993" customFormat="1" ht="11.25"/>
    <row r="44994" customFormat="1" ht="11.25"/>
    <row r="44995" customFormat="1" ht="11.25"/>
    <row r="44996" customFormat="1" ht="11.25"/>
    <row r="44997" customFormat="1" ht="11.25"/>
    <row r="44998" customFormat="1" ht="11.25"/>
    <row r="44999" customFormat="1" ht="11.25"/>
    <row r="45000" customFormat="1" ht="11.25"/>
    <row r="45001" customFormat="1" ht="11.25"/>
    <row r="45002" customFormat="1" ht="11.25"/>
    <row r="45003" customFormat="1" ht="11.25"/>
    <row r="45004" customFormat="1" ht="11.25"/>
    <row r="45005" customFormat="1" ht="11.25"/>
    <row r="45006" customFormat="1" ht="11.25"/>
    <row r="45007" customFormat="1" ht="11.25"/>
    <row r="45008" customFormat="1" ht="11.25"/>
    <row r="45009" customFormat="1" ht="11.25"/>
    <row r="45010" customFormat="1" ht="11.25"/>
    <row r="45011" customFormat="1" ht="11.25"/>
    <row r="45012" customFormat="1" ht="11.25"/>
    <row r="45013" customFormat="1" ht="11.25"/>
    <row r="45014" customFormat="1" ht="11.25"/>
    <row r="45015" customFormat="1" ht="11.25"/>
    <row r="45016" customFormat="1" ht="11.25"/>
    <row r="45017" customFormat="1" ht="11.25"/>
    <row r="45018" customFormat="1" ht="11.25"/>
    <row r="45019" customFormat="1" ht="11.25"/>
    <row r="45020" customFormat="1" ht="11.25"/>
    <row r="45021" customFormat="1" ht="11.25"/>
    <row r="45022" customFormat="1" ht="11.25"/>
    <row r="45023" customFormat="1" ht="11.25"/>
    <row r="45024" customFormat="1" ht="11.25"/>
    <row r="45025" customFormat="1" ht="11.25"/>
    <row r="45026" customFormat="1" ht="11.25"/>
    <row r="45027" customFormat="1" ht="11.25"/>
    <row r="45028" customFormat="1" ht="11.25"/>
    <row r="45029" customFormat="1" ht="11.25"/>
    <row r="45030" customFormat="1" ht="11.25"/>
    <row r="45031" customFormat="1" ht="11.25"/>
    <row r="45032" customFormat="1" ht="11.25"/>
    <row r="45033" customFormat="1" ht="11.25"/>
    <row r="45034" customFormat="1" ht="11.25"/>
    <row r="45035" customFormat="1" ht="11.25"/>
    <row r="45036" customFormat="1" ht="11.25"/>
    <row r="45037" customFormat="1" ht="11.25"/>
    <row r="45038" customFormat="1" ht="11.25"/>
    <row r="45039" customFormat="1" ht="11.25"/>
    <row r="45040" customFormat="1" ht="11.25"/>
    <row r="45041" customFormat="1" ht="11.25"/>
    <row r="45042" customFormat="1" ht="11.25"/>
    <row r="45043" customFormat="1" ht="11.25"/>
    <row r="45044" customFormat="1" ht="11.25"/>
    <row r="45045" customFormat="1" ht="11.25"/>
    <row r="45046" customFormat="1" ht="11.25"/>
    <row r="45047" customFormat="1" ht="11.25"/>
    <row r="45048" customFormat="1" ht="11.25"/>
    <row r="45049" customFormat="1" ht="11.25"/>
    <row r="45050" customFormat="1" ht="11.25"/>
    <row r="45051" customFormat="1" ht="11.25"/>
    <row r="45052" customFormat="1" ht="11.25"/>
    <row r="45053" customFormat="1" ht="11.25"/>
    <row r="45054" customFormat="1" ht="11.25"/>
    <row r="45055" customFormat="1" ht="11.25"/>
    <row r="45056" customFormat="1" ht="11.25"/>
    <row r="45057" customFormat="1" ht="11.25"/>
    <row r="45058" customFormat="1" ht="11.25"/>
    <row r="45059" customFormat="1" ht="11.25"/>
    <row r="45060" customFormat="1" ht="11.25"/>
    <row r="45061" customFormat="1" ht="11.25"/>
    <row r="45062" customFormat="1" ht="11.25"/>
    <row r="45063" customFormat="1" ht="11.25"/>
    <row r="45064" customFormat="1" ht="11.25"/>
    <row r="45065" customFormat="1" ht="11.25"/>
    <row r="45066" customFormat="1" ht="11.25"/>
    <row r="45067" customFormat="1" ht="11.25"/>
    <row r="45068" customFormat="1" ht="11.25"/>
    <row r="45069" customFormat="1" ht="11.25"/>
    <row r="45070" customFormat="1" ht="11.25"/>
    <row r="45071" customFormat="1" ht="11.25"/>
    <row r="45072" customFormat="1" ht="11.25"/>
    <row r="45073" customFormat="1" ht="11.25"/>
    <row r="45074" customFormat="1" ht="11.25"/>
    <row r="45075" customFormat="1" ht="11.25"/>
    <row r="45076" customFormat="1" ht="11.25"/>
    <row r="45077" customFormat="1" ht="11.25"/>
    <row r="45078" customFormat="1" ht="11.25"/>
    <row r="45079" customFormat="1" ht="11.25"/>
    <row r="45080" customFormat="1" ht="11.25"/>
    <row r="45081" customFormat="1" ht="11.25"/>
    <row r="45082" customFormat="1" ht="11.25"/>
    <row r="45083" customFormat="1" ht="11.25"/>
    <row r="45084" customFormat="1" ht="11.25"/>
    <row r="45085" customFormat="1" ht="11.25"/>
    <row r="45086" customFormat="1" ht="11.25"/>
    <row r="45087" customFormat="1" ht="11.25"/>
    <row r="45088" customFormat="1" ht="11.25"/>
    <row r="45089" customFormat="1" ht="11.25"/>
    <row r="45090" customFormat="1" ht="11.25"/>
    <row r="45091" customFormat="1" ht="11.25"/>
    <row r="45092" customFormat="1" ht="11.25"/>
    <row r="45093" customFormat="1" ht="11.25"/>
    <row r="45094" customFormat="1" ht="11.25"/>
    <row r="45095" customFormat="1" ht="11.25"/>
    <row r="45096" customFormat="1" ht="11.25"/>
    <row r="45097" customFormat="1" ht="11.25"/>
    <row r="45098" customFormat="1" ht="11.25"/>
    <row r="45099" customFormat="1" ht="11.25"/>
    <row r="45100" customFormat="1" ht="11.25"/>
    <row r="45101" customFormat="1" ht="11.25"/>
    <row r="45102" customFormat="1" ht="11.25"/>
    <row r="45103" customFormat="1" ht="11.25"/>
    <row r="45104" customFormat="1" ht="11.25"/>
    <row r="45105" customFormat="1" ht="11.25"/>
    <row r="45106" customFormat="1" ht="11.25"/>
    <row r="45107" customFormat="1" ht="11.25"/>
    <row r="45108" customFormat="1" ht="11.25"/>
    <row r="45109" customFormat="1" ht="11.25"/>
    <row r="45110" customFormat="1" ht="11.25"/>
    <row r="45111" customFormat="1" ht="11.25"/>
    <row r="45112" customFormat="1" ht="11.25"/>
    <row r="45113" customFormat="1" ht="11.25"/>
    <row r="45114" customFormat="1" ht="11.25"/>
    <row r="45115" customFormat="1" ht="11.25"/>
    <row r="45116" customFormat="1" ht="11.25"/>
    <row r="45117" customFormat="1" ht="11.25"/>
    <row r="45118" customFormat="1" ht="11.25"/>
    <row r="45119" customFormat="1" ht="11.25"/>
    <row r="45120" customFormat="1" ht="11.25"/>
    <row r="45121" customFormat="1" ht="11.25"/>
    <row r="45122" customFormat="1" ht="11.25"/>
    <row r="45123" customFormat="1" ht="11.25"/>
    <row r="45124" customFormat="1" ht="11.25"/>
    <row r="45125" customFormat="1" ht="11.25"/>
    <row r="45126" customFormat="1" ht="11.25"/>
    <row r="45127" customFormat="1" ht="11.25"/>
    <row r="45128" customFormat="1" ht="11.25"/>
    <row r="45129" customFormat="1" ht="11.25"/>
    <row r="45130" customFormat="1" ht="11.25"/>
    <row r="45131" customFormat="1" ht="11.25"/>
    <row r="45132" customFormat="1" ht="11.25"/>
    <row r="45133" customFormat="1" ht="11.25"/>
    <row r="45134" customFormat="1" ht="11.25"/>
    <row r="45135" customFormat="1" ht="11.25"/>
    <row r="45136" customFormat="1" ht="11.25"/>
    <row r="45137" customFormat="1" ht="11.25"/>
    <row r="45138" customFormat="1" ht="11.25"/>
    <row r="45139" customFormat="1" ht="11.25"/>
    <row r="45140" customFormat="1" ht="11.25"/>
    <row r="45141" customFormat="1" ht="11.25"/>
    <row r="45142" customFormat="1" ht="11.25"/>
    <row r="45143" customFormat="1" ht="11.25"/>
    <row r="45144" customFormat="1" ht="11.25"/>
    <row r="45145" customFormat="1" ht="11.25"/>
    <row r="45146" customFormat="1" ht="11.25"/>
    <row r="45147" customFormat="1" ht="11.25"/>
    <row r="45148" customFormat="1" ht="11.25"/>
    <row r="45149" customFormat="1" ht="11.25"/>
    <row r="45150" customFormat="1" ht="11.25"/>
    <row r="45151" customFormat="1" ht="11.25"/>
    <row r="45152" customFormat="1" ht="11.25"/>
    <row r="45153" customFormat="1" ht="11.25"/>
    <row r="45154" customFormat="1" ht="11.25"/>
    <row r="45155" customFormat="1" ht="11.25"/>
    <row r="45156" customFormat="1" ht="11.25"/>
    <row r="45157" customFormat="1" ht="11.25"/>
    <row r="45158" customFormat="1" ht="11.25"/>
    <row r="45159" customFormat="1" ht="11.25"/>
    <row r="45160" customFormat="1" ht="11.25"/>
    <row r="45161" customFormat="1" ht="11.25"/>
    <row r="45162" customFormat="1" ht="11.25"/>
    <row r="45163" customFormat="1" ht="11.25"/>
    <row r="45164" customFormat="1" ht="11.25"/>
    <row r="45165" customFormat="1" ht="11.25"/>
    <row r="45166" customFormat="1" ht="11.25"/>
    <row r="45167" customFormat="1" ht="11.25"/>
    <row r="45168" customFormat="1" ht="11.25"/>
    <row r="45169" customFormat="1" ht="11.25"/>
    <row r="45170" customFormat="1" ht="11.25"/>
    <row r="45171" customFormat="1" ht="11.25"/>
    <row r="45172" customFormat="1" ht="11.25"/>
    <row r="45173" customFormat="1" ht="11.25"/>
    <row r="45174" customFormat="1" ht="11.25"/>
    <row r="45175" customFormat="1" ht="11.25"/>
    <row r="45176" customFormat="1" ht="11.25"/>
    <row r="45177" customFormat="1" ht="11.25"/>
    <row r="45178" customFormat="1" ht="11.25"/>
    <row r="45179" customFormat="1" ht="11.25"/>
    <row r="45180" customFormat="1" ht="11.25"/>
    <row r="45181" customFormat="1" ht="11.25"/>
    <row r="45182" customFormat="1" ht="11.25"/>
    <row r="45183" customFormat="1" ht="11.25"/>
    <row r="45184" customFormat="1" ht="11.25"/>
    <row r="45185" customFormat="1" ht="11.25"/>
    <row r="45186" customFormat="1" ht="11.25"/>
    <row r="45187" customFormat="1" ht="11.25"/>
    <row r="45188" customFormat="1" ht="11.25"/>
    <row r="45189" customFormat="1" ht="11.25"/>
    <row r="45190" customFormat="1" ht="11.25"/>
    <row r="45191" customFormat="1" ht="11.25"/>
    <row r="45192" customFormat="1" ht="11.25"/>
    <row r="45193" customFormat="1" ht="11.25"/>
    <row r="45194" customFormat="1" ht="11.25"/>
    <row r="45195" customFormat="1" ht="11.25"/>
    <row r="45196" customFormat="1" ht="11.25"/>
    <row r="45197" customFormat="1" ht="11.25"/>
    <row r="45198" customFormat="1" ht="11.25"/>
    <row r="45199" customFormat="1" ht="11.25"/>
    <row r="45200" customFormat="1" ht="11.25"/>
    <row r="45201" customFormat="1" ht="11.25"/>
    <row r="45202" customFormat="1" ht="11.25"/>
    <row r="45203" customFormat="1" ht="11.25"/>
    <row r="45204" customFormat="1" ht="11.25"/>
    <row r="45205" customFormat="1" ht="11.25"/>
    <row r="45206" customFormat="1" ht="11.25"/>
    <row r="45207" customFormat="1" ht="11.25"/>
    <row r="45208" customFormat="1" ht="11.25"/>
    <row r="45209" customFormat="1" ht="11.25"/>
    <row r="45210" customFormat="1" ht="11.25"/>
    <row r="45211" customFormat="1" ht="11.25"/>
    <row r="45212" customFormat="1" ht="11.25"/>
    <row r="45213" customFormat="1" ht="11.25"/>
    <row r="45214" customFormat="1" ht="11.25"/>
    <row r="45215" customFormat="1" ht="11.25"/>
    <row r="45216" customFormat="1" ht="11.25"/>
    <row r="45217" customFormat="1" ht="11.25"/>
    <row r="45218" customFormat="1" ht="11.25"/>
    <row r="45219" customFormat="1" ht="11.25"/>
    <row r="45220" customFormat="1" ht="11.25"/>
    <row r="45221" customFormat="1" ht="11.25"/>
    <row r="45222" customFormat="1" ht="11.25"/>
    <row r="45223" customFormat="1" ht="11.25"/>
    <row r="45224" customFormat="1" ht="11.25"/>
    <row r="45225" customFormat="1" ht="11.25"/>
    <row r="45226" customFormat="1" ht="11.25"/>
    <row r="45227" customFormat="1" ht="11.25"/>
    <row r="45228" customFormat="1" ht="11.25"/>
    <row r="45229" customFormat="1" ht="11.25"/>
    <row r="45230" customFormat="1" ht="11.25"/>
    <row r="45231" customFormat="1" ht="11.25"/>
    <row r="45232" customFormat="1" ht="11.25"/>
    <row r="45233" customFormat="1" ht="11.25"/>
    <row r="45234" customFormat="1" ht="11.25"/>
    <row r="45235" customFormat="1" ht="11.25"/>
    <row r="45236" customFormat="1" ht="11.25"/>
    <row r="45237" customFormat="1" ht="11.25"/>
    <row r="45238" customFormat="1" ht="11.25"/>
    <row r="45239" customFormat="1" ht="11.25"/>
    <row r="45240" customFormat="1" ht="11.25"/>
    <row r="45241" customFormat="1" ht="11.25"/>
    <row r="45242" customFormat="1" ht="11.25"/>
    <row r="45243" customFormat="1" ht="11.25"/>
    <row r="45244" customFormat="1" ht="11.25"/>
    <row r="45245" customFormat="1" ht="11.25"/>
    <row r="45246" customFormat="1" ht="11.25"/>
    <row r="45247" customFormat="1" ht="11.25"/>
    <row r="45248" customFormat="1" ht="11.25"/>
    <row r="45249" customFormat="1" ht="11.25"/>
    <row r="45250" customFormat="1" ht="11.25"/>
    <row r="45251" customFormat="1" ht="11.25"/>
    <row r="45252" customFormat="1" ht="11.25"/>
    <row r="45253" customFormat="1" ht="11.25"/>
    <row r="45254" customFormat="1" ht="11.25"/>
    <row r="45255" customFormat="1" ht="11.25"/>
    <row r="45256" customFormat="1" ht="11.25"/>
    <row r="45257" customFormat="1" ht="11.25"/>
    <row r="45258" customFormat="1" ht="11.25"/>
    <row r="45259" customFormat="1" ht="11.25"/>
    <row r="45260" customFormat="1" ht="11.25"/>
    <row r="45261" customFormat="1" ht="11.25"/>
    <row r="45262" customFormat="1" ht="11.25"/>
    <row r="45263" customFormat="1" ht="11.25"/>
    <row r="45264" customFormat="1" ht="11.25"/>
    <row r="45265" customFormat="1" ht="11.25"/>
    <row r="45266" customFormat="1" ht="11.25"/>
    <row r="45267" customFormat="1" ht="11.25"/>
    <row r="45268" customFormat="1" ht="11.25"/>
    <row r="45269" customFormat="1" ht="11.25"/>
    <row r="45270" customFormat="1" ht="11.25"/>
    <row r="45271" customFormat="1" ht="11.25"/>
    <row r="45272" customFormat="1" ht="11.25"/>
    <row r="45273" customFormat="1" ht="11.25"/>
    <row r="45274" customFormat="1" ht="11.25"/>
    <row r="45275" customFormat="1" ht="11.25"/>
    <row r="45276" customFormat="1" ht="11.25"/>
    <row r="45277" customFormat="1" ht="11.25"/>
    <row r="45278" customFormat="1" ht="11.25"/>
    <row r="45279" customFormat="1" ht="11.25"/>
    <row r="45280" customFormat="1" ht="11.25"/>
    <row r="45281" customFormat="1" ht="11.25"/>
    <row r="45282" customFormat="1" ht="11.25"/>
    <row r="45283" customFormat="1" ht="11.25"/>
    <row r="45284" customFormat="1" ht="11.25"/>
    <row r="45285" customFormat="1" ht="11.25"/>
    <row r="45286" customFormat="1" ht="11.25"/>
    <row r="45287" customFormat="1" ht="11.25"/>
    <row r="45288" customFormat="1" ht="11.25"/>
    <row r="45289" customFormat="1" ht="11.25"/>
    <row r="45290" customFormat="1" ht="11.25"/>
    <row r="45291" customFormat="1" ht="11.25"/>
    <row r="45292" customFormat="1" ht="11.25"/>
    <row r="45293" customFormat="1" ht="11.25"/>
    <row r="45294" customFormat="1" ht="11.25"/>
    <row r="45295" customFormat="1" ht="11.25"/>
    <row r="45296" customFormat="1" ht="11.25"/>
    <row r="45297" customFormat="1" ht="11.25"/>
    <row r="45298" customFormat="1" ht="11.25"/>
    <row r="45299" customFormat="1" ht="11.25"/>
    <row r="45300" customFormat="1" ht="11.25"/>
    <row r="45301" customFormat="1" ht="11.25"/>
    <row r="45302" customFormat="1" ht="11.25"/>
    <row r="45303" customFormat="1" ht="11.25"/>
    <row r="45304" customFormat="1" ht="11.25"/>
    <row r="45305" customFormat="1" ht="11.25"/>
    <row r="45306" customFormat="1" ht="11.25"/>
    <row r="45307" customFormat="1" ht="11.25"/>
    <row r="45308" customFormat="1" ht="11.25"/>
    <row r="45309" customFormat="1" ht="11.25"/>
    <row r="45310" customFormat="1" ht="11.25"/>
    <row r="45311" customFormat="1" ht="11.25"/>
    <row r="45312" customFormat="1" ht="11.25"/>
    <row r="45313" customFormat="1" ht="11.25"/>
    <row r="45314" customFormat="1" ht="11.25"/>
    <row r="45315" customFormat="1" ht="11.25"/>
    <row r="45316" customFormat="1" ht="11.25"/>
    <row r="45317" customFormat="1" ht="11.25"/>
    <row r="45318" customFormat="1" ht="11.25"/>
    <row r="45319" customFormat="1" ht="11.25"/>
    <row r="45320" customFormat="1" ht="11.25"/>
    <row r="45321" customFormat="1" ht="11.25"/>
    <row r="45322" customFormat="1" ht="11.25"/>
    <row r="45323" customFormat="1" ht="11.25"/>
    <row r="45324" customFormat="1" ht="11.25"/>
    <row r="45325" customFormat="1" ht="11.25"/>
    <row r="45326" customFormat="1" ht="11.25"/>
    <row r="45327" customFormat="1" ht="11.25"/>
    <row r="45328" customFormat="1" ht="11.25"/>
    <row r="45329" customFormat="1" ht="11.25"/>
    <row r="45330" customFormat="1" ht="11.25"/>
    <row r="45331" customFormat="1" ht="11.25"/>
    <row r="45332" customFormat="1" ht="11.25"/>
    <row r="45333" customFormat="1" ht="11.25"/>
    <row r="45334" customFormat="1" ht="11.25"/>
    <row r="45335" customFormat="1" ht="11.25"/>
    <row r="45336" customFormat="1" ht="11.25"/>
    <row r="45337" customFormat="1" ht="11.25"/>
    <row r="45338" customFormat="1" ht="11.25"/>
    <row r="45339" customFormat="1" ht="11.25"/>
    <row r="45340" customFormat="1" ht="11.25"/>
    <row r="45341" customFormat="1" ht="11.25"/>
    <row r="45342" customFormat="1" ht="11.25"/>
    <row r="45343" customFormat="1" ht="11.25"/>
    <row r="45344" customFormat="1" ht="11.25"/>
    <row r="45345" customFormat="1" ht="11.25"/>
    <row r="45346" customFormat="1" ht="11.25"/>
    <row r="45347" customFormat="1" ht="11.25"/>
    <row r="45348" customFormat="1" ht="11.25"/>
    <row r="45349" customFormat="1" ht="11.25"/>
    <row r="45350" customFormat="1" ht="11.25"/>
    <row r="45351" customFormat="1" ht="11.25"/>
    <row r="45352" customFormat="1" ht="11.25"/>
    <row r="45353" customFormat="1" ht="11.25"/>
    <row r="45354" customFormat="1" ht="11.25"/>
    <row r="45355" customFormat="1" ht="11.25"/>
    <row r="45356" customFormat="1" ht="11.25"/>
    <row r="45357" customFormat="1" ht="11.25"/>
    <row r="45358" customFormat="1" ht="11.25"/>
    <row r="45359" customFormat="1" ht="11.25"/>
    <row r="45360" customFormat="1" ht="11.25"/>
    <row r="45361" customFormat="1" ht="11.25"/>
    <row r="45362" customFormat="1" ht="11.25"/>
    <row r="45363" customFormat="1" ht="11.25"/>
    <row r="45364" customFormat="1" ht="11.25"/>
    <row r="45365" customFormat="1" ht="11.25"/>
    <row r="45366" customFormat="1" ht="11.25"/>
    <row r="45367" customFormat="1" ht="11.25"/>
    <row r="45368" customFormat="1" ht="11.25"/>
    <row r="45369" customFormat="1" ht="11.25"/>
    <row r="45370" customFormat="1" ht="11.25"/>
    <row r="45371" customFormat="1" ht="11.25"/>
    <row r="45372" customFormat="1" ht="11.25"/>
    <row r="45373" customFormat="1" ht="11.25"/>
    <row r="45374" customFormat="1" ht="11.25"/>
    <row r="45375" customFormat="1" ht="11.25"/>
    <row r="45376" customFormat="1" ht="11.25"/>
    <row r="45377" customFormat="1" ht="11.25"/>
    <row r="45378" customFormat="1" ht="11.25"/>
    <row r="45379" customFormat="1" ht="11.25"/>
    <row r="45380" customFormat="1" ht="11.25"/>
    <row r="45381" customFormat="1" ht="11.25"/>
    <row r="45382" customFormat="1" ht="11.25"/>
    <row r="45383" customFormat="1" ht="11.25"/>
    <row r="45384" customFormat="1" ht="11.25"/>
    <row r="45385" customFormat="1" ht="11.25"/>
    <row r="45386" customFormat="1" ht="11.25"/>
    <row r="45387" customFormat="1" ht="11.25"/>
    <row r="45388" customFormat="1" ht="11.25"/>
    <row r="45389" customFormat="1" ht="11.25"/>
    <row r="45390" customFormat="1" ht="11.25"/>
    <row r="45391" customFormat="1" ht="11.25"/>
    <row r="45392" customFormat="1" ht="11.25"/>
    <row r="45393" customFormat="1" ht="11.25"/>
    <row r="45394" customFormat="1" ht="11.25"/>
    <row r="45395" customFormat="1" ht="11.25"/>
    <row r="45396" customFormat="1" ht="11.25"/>
    <row r="45397" customFormat="1" ht="11.25"/>
    <row r="45398" customFormat="1" ht="11.25"/>
    <row r="45399" customFormat="1" ht="11.25"/>
    <row r="45400" customFormat="1" ht="11.25"/>
    <row r="45401" customFormat="1" ht="11.25"/>
    <row r="45402" customFormat="1" ht="11.25"/>
    <row r="45403" customFormat="1" ht="11.25"/>
    <row r="45404" customFormat="1" ht="11.25"/>
    <row r="45405" customFormat="1" ht="11.25"/>
    <row r="45406" customFormat="1" ht="11.25"/>
    <row r="45407" customFormat="1" ht="11.25"/>
    <row r="45408" customFormat="1" ht="11.25"/>
    <row r="45409" customFormat="1" ht="11.25"/>
    <row r="45410" customFormat="1" ht="11.25"/>
    <row r="45411" customFormat="1" ht="11.25"/>
    <row r="45412" customFormat="1" ht="11.25"/>
    <row r="45413" customFormat="1" ht="11.25"/>
    <row r="45414" customFormat="1" ht="11.25"/>
    <row r="45415" customFormat="1" ht="11.25"/>
    <row r="45416" customFormat="1" ht="11.25"/>
    <row r="45417" customFormat="1" ht="11.25"/>
    <row r="45418" customFormat="1" ht="11.25"/>
    <row r="45419" customFormat="1" ht="11.25"/>
    <row r="45420" customFormat="1" ht="11.25"/>
    <row r="45421" customFormat="1" ht="11.25"/>
    <row r="45422" customFormat="1" ht="11.25"/>
    <row r="45423" customFormat="1" ht="11.25"/>
    <row r="45424" customFormat="1" ht="11.25"/>
    <row r="45425" customFormat="1" ht="11.25"/>
    <row r="45426" customFormat="1" ht="11.25"/>
    <row r="45427" customFormat="1" ht="11.25"/>
    <row r="45428" customFormat="1" ht="11.25"/>
    <row r="45429" customFormat="1" ht="11.25"/>
    <row r="45430" customFormat="1" ht="11.25"/>
    <row r="45431" customFormat="1" ht="11.25"/>
    <row r="45432" customFormat="1" ht="11.25"/>
    <row r="45433" customFormat="1" ht="11.25"/>
    <row r="45434" customFormat="1" ht="11.25"/>
    <row r="45435" customFormat="1" ht="11.25"/>
    <row r="45436" customFormat="1" ht="11.25"/>
    <row r="45437" customFormat="1" ht="11.25"/>
    <row r="45438" customFormat="1" ht="11.25"/>
    <row r="45439" customFormat="1" ht="11.25"/>
    <row r="45440" customFormat="1" ht="11.25"/>
    <row r="45441" customFormat="1" ht="11.25"/>
    <row r="45442" customFormat="1" ht="11.25"/>
    <row r="45443" customFormat="1" ht="11.25"/>
    <row r="45444" customFormat="1" ht="11.25"/>
    <row r="45445" customFormat="1" ht="11.25"/>
    <row r="45446" customFormat="1" ht="11.25"/>
    <row r="45447" customFormat="1" ht="11.25"/>
    <row r="45448" customFormat="1" ht="11.25"/>
    <row r="45449" customFormat="1" ht="11.25"/>
    <row r="45450" customFormat="1" ht="11.25"/>
    <row r="45451" customFormat="1" ht="11.25"/>
    <row r="45452" customFormat="1" ht="11.25"/>
    <row r="45453" customFormat="1" ht="11.25"/>
    <row r="45454" customFormat="1" ht="11.25"/>
    <row r="45455" customFormat="1" ht="11.25"/>
    <row r="45456" customFormat="1" ht="11.25"/>
    <row r="45457" customFormat="1" ht="11.25"/>
    <row r="45458" customFormat="1" ht="11.25"/>
    <row r="45459" customFormat="1" ht="11.25"/>
    <row r="45460" customFormat="1" ht="11.25"/>
    <row r="45461" customFormat="1" ht="11.25"/>
    <row r="45462" customFormat="1" ht="11.25"/>
    <row r="45463" customFormat="1" ht="11.25"/>
    <row r="45464" customFormat="1" ht="11.25"/>
    <row r="45465" customFormat="1" ht="11.25"/>
    <row r="45466" customFormat="1" ht="11.25"/>
    <row r="45467" customFormat="1" ht="11.25"/>
    <row r="45468" customFormat="1" ht="11.25"/>
    <row r="45469" customFormat="1" ht="11.25"/>
    <row r="45470" customFormat="1" ht="11.25"/>
    <row r="45471" customFormat="1" ht="11.25"/>
    <row r="45472" customFormat="1" ht="11.25"/>
    <row r="45473" customFormat="1" ht="11.25"/>
    <row r="45474" customFormat="1" ht="11.25"/>
    <row r="45475" customFormat="1" ht="11.25"/>
    <row r="45476" customFormat="1" ht="11.25"/>
    <row r="45477" customFormat="1" ht="11.25"/>
    <row r="45478" customFormat="1" ht="11.25"/>
    <row r="45479" customFormat="1" ht="11.25"/>
    <row r="45480" customFormat="1" ht="11.25"/>
    <row r="45481" customFormat="1" ht="11.25"/>
    <row r="45482" customFormat="1" ht="11.25"/>
    <row r="45483" customFormat="1" ht="11.25"/>
    <row r="45484" customFormat="1" ht="11.25"/>
    <row r="45485" customFormat="1" ht="11.25"/>
    <row r="45486" customFormat="1" ht="11.25"/>
    <row r="45487" customFormat="1" ht="11.25"/>
    <row r="45488" customFormat="1" ht="11.25"/>
    <row r="45489" customFormat="1" ht="11.25"/>
    <row r="45490" customFormat="1" ht="11.25"/>
    <row r="45491" customFormat="1" ht="11.25"/>
    <row r="45492" customFormat="1" ht="11.25"/>
    <row r="45493" customFormat="1" ht="11.25"/>
    <row r="45494" customFormat="1" ht="11.25"/>
    <row r="45495" customFormat="1" ht="11.25"/>
    <row r="45496" customFormat="1" ht="11.25"/>
    <row r="45497" customFormat="1" ht="11.25"/>
    <row r="45498" customFormat="1" ht="11.25"/>
    <row r="45499" customFormat="1" ht="11.25"/>
    <row r="45500" customFormat="1" ht="11.25"/>
    <row r="45501" customFormat="1" ht="11.25"/>
    <row r="45502" customFormat="1" ht="11.25"/>
    <row r="45503" customFormat="1" ht="11.25"/>
    <row r="45504" customFormat="1" ht="11.25"/>
    <row r="45505" customFormat="1" ht="11.25"/>
    <row r="45506" customFormat="1" ht="11.25"/>
    <row r="45507" customFormat="1" ht="11.25"/>
    <row r="45508" customFormat="1" ht="11.25"/>
    <row r="45509" customFormat="1" ht="11.25"/>
    <row r="45510" customFormat="1" ht="11.25"/>
    <row r="45511" customFormat="1" ht="11.25"/>
    <row r="45512" customFormat="1" ht="11.25"/>
    <row r="45513" customFormat="1" ht="11.25"/>
    <row r="45514" customFormat="1" ht="11.25"/>
    <row r="45515" customFormat="1" ht="11.25"/>
    <row r="45516" customFormat="1" ht="11.25"/>
    <row r="45517" customFormat="1" ht="11.25"/>
    <row r="45518" customFormat="1" ht="11.25"/>
    <row r="45519" customFormat="1" ht="11.25"/>
    <row r="45520" customFormat="1" ht="11.25"/>
    <row r="45521" customFormat="1" ht="11.25"/>
    <row r="45522" customFormat="1" ht="11.25"/>
    <row r="45523" customFormat="1" ht="11.25"/>
    <row r="45524" customFormat="1" ht="11.25"/>
    <row r="45525" customFormat="1" ht="11.25"/>
    <row r="45526" customFormat="1" ht="11.25"/>
    <row r="45527" customFormat="1" ht="11.25"/>
    <row r="45528" customFormat="1" ht="11.25"/>
    <row r="45529" customFormat="1" ht="11.25"/>
    <row r="45530" customFormat="1" ht="11.25"/>
    <row r="45531" customFormat="1" ht="11.25"/>
    <row r="45532" customFormat="1" ht="11.25"/>
    <row r="45533" customFormat="1" ht="11.25"/>
    <row r="45534" customFormat="1" ht="11.25"/>
    <row r="45535" customFormat="1" ht="11.25"/>
    <row r="45536" customFormat="1" ht="11.25"/>
    <row r="45537" customFormat="1" ht="11.25"/>
    <row r="45538" customFormat="1" ht="11.25"/>
    <row r="45539" customFormat="1" ht="11.25"/>
    <row r="45540" customFormat="1" ht="11.25"/>
    <row r="45541" customFormat="1" ht="11.25"/>
    <row r="45542" customFormat="1" ht="11.25"/>
    <row r="45543" customFormat="1" ht="11.25"/>
    <row r="45544" customFormat="1" ht="11.25"/>
    <row r="45545" customFormat="1" ht="11.25"/>
    <row r="45546" customFormat="1" ht="11.25"/>
    <row r="45547" customFormat="1" ht="11.25"/>
    <row r="45548" customFormat="1" ht="11.25"/>
    <row r="45549" customFormat="1" ht="11.25"/>
    <row r="45550" customFormat="1" ht="11.25"/>
    <row r="45551" customFormat="1" ht="11.25"/>
    <row r="45552" customFormat="1" ht="11.25"/>
    <row r="45553" customFormat="1" ht="11.25"/>
    <row r="45554" customFormat="1" ht="11.25"/>
    <row r="45555" customFormat="1" ht="11.25"/>
    <row r="45556" customFormat="1" ht="11.25"/>
    <row r="45557" customFormat="1" ht="11.25"/>
    <row r="45558" customFormat="1" ht="11.25"/>
    <row r="45559" customFormat="1" ht="11.25"/>
    <row r="45560" customFormat="1" ht="11.25"/>
    <row r="45561" customFormat="1" ht="11.25"/>
    <row r="45562" customFormat="1" ht="11.25"/>
    <row r="45563" customFormat="1" ht="11.25"/>
    <row r="45564" customFormat="1" ht="11.25"/>
    <row r="45565" customFormat="1" ht="11.25"/>
    <row r="45566" customFormat="1" ht="11.25"/>
    <row r="45567" customFormat="1" ht="11.25"/>
    <row r="45568" customFormat="1" ht="11.25"/>
    <row r="45569" customFormat="1" ht="11.25"/>
    <row r="45570" customFormat="1" ht="11.25"/>
    <row r="45571" customFormat="1" ht="11.25"/>
    <row r="45572" customFormat="1" ht="11.25"/>
    <row r="45573" customFormat="1" ht="11.25"/>
    <row r="45574" customFormat="1" ht="11.25"/>
    <row r="45575" customFormat="1" ht="11.25"/>
    <row r="45576" customFormat="1" ht="11.25"/>
    <row r="45577" customFormat="1" ht="11.25"/>
    <row r="45578" customFormat="1" ht="11.25"/>
    <row r="45579" customFormat="1" ht="11.25"/>
    <row r="45580" customFormat="1" ht="11.25"/>
    <row r="45581" customFormat="1" ht="11.25"/>
    <row r="45582" customFormat="1" ht="11.25"/>
    <row r="45583" customFormat="1" ht="11.25"/>
    <row r="45584" customFormat="1" ht="11.25"/>
    <row r="45585" customFormat="1" ht="11.25"/>
    <row r="45586" customFormat="1" ht="11.25"/>
    <row r="45587" customFormat="1" ht="11.25"/>
    <row r="45588" customFormat="1" ht="11.25"/>
    <row r="45589" customFormat="1" ht="11.25"/>
    <row r="45590" customFormat="1" ht="11.25"/>
    <row r="45591" customFormat="1" ht="11.25"/>
    <row r="45592" customFormat="1" ht="11.25"/>
    <row r="45593" customFormat="1" ht="11.25"/>
    <row r="45594" customFormat="1" ht="11.25"/>
    <row r="45595" customFormat="1" ht="11.25"/>
    <row r="45596" customFormat="1" ht="11.25"/>
    <row r="45597" customFormat="1" ht="11.25"/>
    <row r="45598" customFormat="1" ht="11.25"/>
    <row r="45599" customFormat="1" ht="11.25"/>
    <row r="45600" customFormat="1" ht="11.25"/>
    <row r="45601" customFormat="1" ht="11.25"/>
    <row r="45602" customFormat="1" ht="11.25"/>
    <row r="45603" customFormat="1" ht="11.25"/>
    <row r="45604" customFormat="1" ht="11.25"/>
    <row r="45605" customFormat="1" ht="11.25"/>
    <row r="45606" customFormat="1" ht="11.25"/>
    <row r="45607" customFormat="1" ht="11.25"/>
    <row r="45608" customFormat="1" ht="11.25"/>
    <row r="45609" customFormat="1" ht="11.25"/>
    <row r="45610" customFormat="1" ht="11.25"/>
    <row r="45611" customFormat="1" ht="11.25"/>
    <row r="45612" customFormat="1" ht="11.25"/>
    <row r="45613" customFormat="1" ht="11.25"/>
    <row r="45614" customFormat="1" ht="11.25"/>
    <row r="45615" customFormat="1" ht="11.25"/>
    <row r="45616" customFormat="1" ht="11.25"/>
    <row r="45617" customFormat="1" ht="11.25"/>
    <row r="45618" customFormat="1" ht="11.25"/>
    <row r="45619" customFormat="1" ht="11.25"/>
    <row r="45620" customFormat="1" ht="11.25"/>
    <row r="45621" customFormat="1" ht="11.25"/>
    <row r="45622" customFormat="1" ht="11.25"/>
    <row r="45623" customFormat="1" ht="11.25"/>
    <row r="45624" customFormat="1" ht="11.25"/>
    <row r="45625" customFormat="1" ht="11.25"/>
    <row r="45626" customFormat="1" ht="11.25"/>
    <row r="45627" customFormat="1" ht="11.25"/>
    <row r="45628" customFormat="1" ht="11.25"/>
    <row r="45629" customFormat="1" ht="11.25"/>
    <row r="45630" customFormat="1" ht="11.25"/>
    <row r="45631" customFormat="1" ht="11.25"/>
    <row r="45632" customFormat="1" ht="11.25"/>
    <row r="45633" customFormat="1" ht="11.25"/>
    <row r="45634" customFormat="1" ht="11.25"/>
    <row r="45635" customFormat="1" ht="11.25"/>
    <row r="45636" customFormat="1" ht="11.25"/>
    <row r="45637" customFormat="1" ht="11.25"/>
    <row r="45638" customFormat="1" ht="11.25"/>
    <row r="45639" customFormat="1" ht="11.25"/>
    <row r="45640" customFormat="1" ht="11.25"/>
    <row r="45641" customFormat="1" ht="11.25"/>
    <row r="45642" customFormat="1" ht="11.25"/>
    <row r="45643" customFormat="1" ht="11.25"/>
    <row r="45644" customFormat="1" ht="11.25"/>
    <row r="45645" customFormat="1" ht="11.25"/>
    <row r="45646" customFormat="1" ht="11.25"/>
    <row r="45647" customFormat="1" ht="11.25"/>
    <row r="45648" customFormat="1" ht="11.25"/>
    <row r="45649" customFormat="1" ht="11.25"/>
    <row r="45650" customFormat="1" ht="11.25"/>
    <row r="45651" customFormat="1" ht="11.25"/>
    <row r="45652" customFormat="1" ht="11.25"/>
    <row r="45653" customFormat="1" ht="11.25"/>
    <row r="45654" customFormat="1" ht="11.25"/>
    <row r="45655" customFormat="1" ht="11.25"/>
    <row r="45656" customFormat="1" ht="11.25"/>
    <row r="45657" customFormat="1" ht="11.25"/>
    <row r="45658" customFormat="1" ht="11.25"/>
    <row r="45659" customFormat="1" ht="11.25"/>
    <row r="45660" customFormat="1" ht="11.25"/>
    <row r="45661" customFormat="1" ht="11.25"/>
    <row r="45662" customFormat="1" ht="11.25"/>
    <row r="45663" customFormat="1" ht="11.25"/>
    <row r="45664" customFormat="1" ht="11.25"/>
    <row r="45665" customFormat="1" ht="11.25"/>
    <row r="45666" customFormat="1" ht="11.25"/>
    <row r="45667" customFormat="1" ht="11.25"/>
    <row r="45668" customFormat="1" ht="11.25"/>
    <row r="45669" customFormat="1" ht="11.25"/>
    <row r="45670" customFormat="1" ht="11.25"/>
    <row r="45671" customFormat="1" ht="11.25"/>
    <row r="45672" customFormat="1" ht="11.25"/>
    <row r="45673" customFormat="1" ht="11.25"/>
    <row r="45674" customFormat="1" ht="11.25"/>
    <row r="45675" customFormat="1" ht="11.25"/>
    <row r="45676" customFormat="1" ht="11.25"/>
    <row r="45677" customFormat="1" ht="11.25"/>
    <row r="45678" customFormat="1" ht="11.25"/>
    <row r="45679" customFormat="1" ht="11.25"/>
    <row r="45680" customFormat="1" ht="11.25"/>
    <row r="45681" customFormat="1" ht="11.25"/>
    <row r="45682" customFormat="1" ht="11.25"/>
    <row r="45683" customFormat="1" ht="11.25"/>
    <row r="45684" customFormat="1" ht="11.25"/>
    <row r="45685" customFormat="1" ht="11.25"/>
    <row r="45686" customFormat="1" ht="11.25"/>
    <row r="45687" customFormat="1" ht="11.25"/>
    <row r="45688" customFormat="1" ht="11.25"/>
    <row r="45689" customFormat="1" ht="11.25"/>
    <row r="45690" customFormat="1" ht="11.25"/>
    <row r="45691" customFormat="1" ht="11.25"/>
    <row r="45692" customFormat="1" ht="11.25"/>
    <row r="45693" customFormat="1" ht="11.25"/>
    <row r="45694" customFormat="1" ht="11.25"/>
    <row r="45695" customFormat="1" ht="11.25"/>
    <row r="45696" customFormat="1" ht="11.25"/>
    <row r="45697" customFormat="1" ht="11.25"/>
    <row r="45698" customFormat="1" ht="11.25"/>
    <row r="45699" customFormat="1" ht="11.25"/>
    <row r="45700" customFormat="1" ht="11.25"/>
    <row r="45701" customFormat="1" ht="11.25"/>
    <row r="45702" customFormat="1" ht="11.25"/>
    <row r="45703" customFormat="1" ht="11.25"/>
    <row r="45704" customFormat="1" ht="11.25"/>
    <row r="45705" customFormat="1" ht="11.25"/>
    <row r="45706" customFormat="1" ht="11.25"/>
    <row r="45707" customFormat="1" ht="11.25"/>
    <row r="45708" customFormat="1" ht="11.25"/>
    <row r="45709" customFormat="1" ht="11.25"/>
    <row r="45710" customFormat="1" ht="11.25"/>
    <row r="45711" customFormat="1" ht="11.25"/>
    <row r="45712" customFormat="1" ht="11.25"/>
    <row r="45713" customFormat="1" ht="11.25"/>
    <row r="45714" customFormat="1" ht="11.25"/>
    <row r="45715" customFormat="1" ht="11.25"/>
    <row r="45716" customFormat="1" ht="11.25"/>
    <row r="45717" customFormat="1" ht="11.25"/>
    <row r="45718" customFormat="1" ht="11.25"/>
    <row r="45719" customFormat="1" ht="11.25"/>
    <row r="45720" customFormat="1" ht="11.25"/>
    <row r="45721" customFormat="1" ht="11.25"/>
    <row r="45722" customFormat="1" ht="11.25"/>
    <row r="45723" customFormat="1" ht="11.25"/>
    <row r="45724" customFormat="1" ht="11.25"/>
    <row r="45725" customFormat="1" ht="11.25"/>
    <row r="45726" customFormat="1" ht="11.25"/>
    <row r="45727" customFormat="1" ht="11.25"/>
    <row r="45728" customFormat="1" ht="11.25"/>
    <row r="45729" customFormat="1" ht="11.25"/>
    <row r="45730" customFormat="1" ht="11.25"/>
    <row r="45731" customFormat="1" ht="11.25"/>
    <row r="45732" customFormat="1" ht="11.25"/>
    <row r="45733" customFormat="1" ht="11.25"/>
    <row r="45734" customFormat="1" ht="11.25"/>
    <row r="45735" customFormat="1" ht="11.25"/>
    <row r="45736" customFormat="1" ht="11.25"/>
    <row r="45737" customFormat="1" ht="11.25"/>
    <row r="45738" customFormat="1" ht="11.25"/>
    <row r="45739" customFormat="1" ht="11.25"/>
    <row r="45740" customFormat="1" ht="11.25"/>
    <row r="45741" customFormat="1" ht="11.25"/>
    <row r="45742" customFormat="1" ht="11.25"/>
    <row r="45743" customFormat="1" ht="11.25"/>
    <row r="45744" customFormat="1" ht="11.25"/>
    <row r="45745" customFormat="1" ht="11.25"/>
    <row r="45746" customFormat="1" ht="11.25"/>
    <row r="45747" customFormat="1" ht="11.25"/>
    <row r="45748" customFormat="1" ht="11.25"/>
    <row r="45749" customFormat="1" ht="11.25"/>
    <row r="45750" customFormat="1" ht="11.25"/>
    <row r="45751" customFormat="1" ht="11.25"/>
    <row r="45752" customFormat="1" ht="11.25"/>
    <row r="45753" customFormat="1" ht="11.25"/>
    <row r="45754" customFormat="1" ht="11.25"/>
    <row r="45755" customFormat="1" ht="11.25"/>
    <row r="45756" customFormat="1" ht="11.25"/>
    <row r="45757" customFormat="1" ht="11.25"/>
    <row r="45758" customFormat="1" ht="11.25"/>
    <row r="45759" customFormat="1" ht="11.25"/>
    <row r="45760" customFormat="1" ht="11.25"/>
    <row r="45761" customFormat="1" ht="11.25"/>
    <row r="45762" customFormat="1" ht="11.25"/>
    <row r="45763" customFormat="1" ht="11.25"/>
    <row r="45764" customFormat="1" ht="11.25"/>
    <row r="45765" customFormat="1" ht="11.25"/>
    <row r="45766" customFormat="1" ht="11.25"/>
    <row r="45767" customFormat="1" ht="11.25"/>
    <row r="45768" customFormat="1" ht="11.25"/>
    <row r="45769" customFormat="1" ht="11.25"/>
    <row r="45770" customFormat="1" ht="11.25"/>
    <row r="45771" customFormat="1" ht="11.25"/>
    <row r="45772" customFormat="1" ht="11.25"/>
    <row r="45773" customFormat="1" ht="11.25"/>
    <row r="45774" customFormat="1" ht="11.25"/>
    <row r="45775" customFormat="1" ht="11.25"/>
    <row r="45776" customFormat="1" ht="11.25"/>
    <row r="45777" customFormat="1" ht="11.25"/>
    <row r="45778" customFormat="1" ht="11.25"/>
    <row r="45779" customFormat="1" ht="11.25"/>
    <row r="45780" customFormat="1" ht="11.25"/>
    <row r="45781" customFormat="1" ht="11.25"/>
    <row r="45782" customFormat="1" ht="11.25"/>
    <row r="45783" customFormat="1" ht="11.25"/>
    <row r="45784" customFormat="1" ht="11.25"/>
    <row r="45785" customFormat="1" ht="11.25"/>
    <row r="45786" customFormat="1" ht="11.25"/>
    <row r="45787" customFormat="1" ht="11.25"/>
    <row r="45788" customFormat="1" ht="11.25"/>
    <row r="45789" customFormat="1" ht="11.25"/>
    <row r="45790" customFormat="1" ht="11.25"/>
    <row r="45791" customFormat="1" ht="11.25"/>
    <row r="45792" customFormat="1" ht="11.25"/>
    <row r="45793" customFormat="1" ht="11.25"/>
    <row r="45794" customFormat="1" ht="11.25"/>
    <row r="45795" customFormat="1" ht="11.25"/>
    <row r="45796" customFormat="1" ht="11.25"/>
    <row r="45797" customFormat="1" ht="11.25"/>
    <row r="45798" customFormat="1" ht="11.25"/>
    <row r="45799" customFormat="1" ht="11.25"/>
    <row r="45800" customFormat="1" ht="11.25"/>
    <row r="45801" customFormat="1" ht="11.25"/>
    <row r="45802" customFormat="1" ht="11.25"/>
    <row r="45803" customFormat="1" ht="11.25"/>
    <row r="45804" customFormat="1" ht="11.25"/>
    <row r="45805" customFormat="1" ht="11.25"/>
    <row r="45806" customFormat="1" ht="11.25"/>
    <row r="45807" customFormat="1" ht="11.25"/>
    <row r="45808" customFormat="1" ht="11.25"/>
    <row r="45809" customFormat="1" ht="11.25"/>
    <row r="45810" customFormat="1" ht="11.25"/>
    <row r="45811" customFormat="1" ht="11.25"/>
    <row r="45812" customFormat="1" ht="11.25"/>
    <row r="45813" customFormat="1" ht="11.25"/>
    <row r="45814" customFormat="1" ht="11.25"/>
    <row r="45815" customFormat="1" ht="11.25"/>
    <row r="45816" customFormat="1" ht="11.25"/>
    <row r="45817" customFormat="1" ht="11.25"/>
    <row r="45818" customFormat="1" ht="11.25"/>
    <row r="45819" customFormat="1" ht="11.25"/>
    <row r="45820" customFormat="1" ht="11.25"/>
    <row r="45821" customFormat="1" ht="11.25"/>
    <row r="45822" customFormat="1" ht="11.25"/>
    <row r="45823" customFormat="1" ht="11.25"/>
    <row r="45824" customFormat="1" ht="11.25"/>
    <row r="45825" customFormat="1" ht="11.25"/>
    <row r="45826" customFormat="1" ht="11.25"/>
    <row r="45827" customFormat="1" ht="11.25"/>
    <row r="45828" customFormat="1" ht="11.25"/>
    <row r="45829" customFormat="1" ht="11.25"/>
    <row r="45830" customFormat="1" ht="11.25"/>
    <row r="45831" customFormat="1" ht="11.25"/>
    <row r="45832" customFormat="1" ht="11.25"/>
    <row r="45833" customFormat="1" ht="11.25"/>
    <row r="45834" customFormat="1" ht="11.25"/>
    <row r="45835" customFormat="1" ht="11.25"/>
    <row r="45836" customFormat="1" ht="11.25"/>
    <row r="45837" customFormat="1" ht="11.25"/>
    <row r="45838" customFormat="1" ht="11.25"/>
    <row r="45839" customFormat="1" ht="11.25"/>
    <row r="45840" customFormat="1" ht="11.25"/>
    <row r="45841" customFormat="1" ht="11.25"/>
    <row r="45842" customFormat="1" ht="11.25"/>
    <row r="45843" customFormat="1" ht="11.25"/>
    <row r="45844" customFormat="1" ht="11.25"/>
    <row r="45845" customFormat="1" ht="11.25"/>
    <row r="45846" customFormat="1" ht="11.25"/>
    <row r="45847" customFormat="1" ht="11.25"/>
    <row r="45848" customFormat="1" ht="11.25"/>
    <row r="45849" customFormat="1" ht="11.25"/>
    <row r="45850" customFormat="1" ht="11.25"/>
    <row r="45851" customFormat="1" ht="11.25"/>
    <row r="45852" customFormat="1" ht="11.25"/>
    <row r="45853" customFormat="1" ht="11.25"/>
    <row r="45854" customFormat="1" ht="11.25"/>
    <row r="45855" customFormat="1" ht="11.25"/>
    <row r="45856" customFormat="1" ht="11.25"/>
    <row r="45857" customFormat="1" ht="11.25"/>
    <row r="45858" customFormat="1" ht="11.25"/>
    <row r="45859" customFormat="1" ht="11.25"/>
    <row r="45860" customFormat="1" ht="11.25"/>
    <row r="45861" customFormat="1" ht="11.25"/>
    <row r="45862" customFormat="1" ht="11.25"/>
    <row r="45863" customFormat="1" ht="11.25"/>
    <row r="45864" customFormat="1" ht="11.25"/>
    <row r="45865" customFormat="1" ht="11.25"/>
    <row r="45866" customFormat="1" ht="11.25"/>
    <row r="45867" customFormat="1" ht="11.25"/>
    <row r="45868" customFormat="1" ht="11.25"/>
    <row r="45869" customFormat="1" ht="11.25"/>
    <row r="45870" customFormat="1" ht="11.25"/>
    <row r="45871" customFormat="1" ht="11.25"/>
    <row r="45872" customFormat="1" ht="11.25"/>
    <row r="45873" customFormat="1" ht="11.25"/>
    <row r="45874" customFormat="1" ht="11.25"/>
    <row r="45875" customFormat="1" ht="11.25"/>
    <row r="45876" customFormat="1" ht="11.25"/>
    <row r="45877" customFormat="1" ht="11.25"/>
    <row r="45878" customFormat="1" ht="11.25"/>
    <row r="45879" customFormat="1" ht="11.25"/>
    <row r="45880" customFormat="1" ht="11.25"/>
    <row r="45881" customFormat="1" ht="11.25"/>
    <row r="45882" customFormat="1" ht="11.25"/>
    <row r="45883" customFormat="1" ht="11.25"/>
    <row r="45884" customFormat="1" ht="11.25"/>
    <row r="45885" customFormat="1" ht="11.25"/>
    <row r="45886" customFormat="1" ht="11.25"/>
    <row r="45887" customFormat="1" ht="11.25"/>
    <row r="45888" customFormat="1" ht="11.25"/>
    <row r="45889" customFormat="1" ht="11.25"/>
    <row r="45890" customFormat="1" ht="11.25"/>
    <row r="45891" customFormat="1" ht="11.25"/>
    <row r="45892" customFormat="1" ht="11.25"/>
    <row r="45893" customFormat="1" ht="11.25"/>
    <row r="45894" customFormat="1" ht="11.25"/>
    <row r="45895" customFormat="1" ht="11.25"/>
    <row r="45896" customFormat="1" ht="11.25"/>
    <row r="45897" customFormat="1" ht="11.25"/>
    <row r="45898" customFormat="1" ht="11.25"/>
    <row r="45899" customFormat="1" ht="11.25"/>
    <row r="45900" customFormat="1" ht="11.25"/>
    <row r="45901" customFormat="1" ht="11.25"/>
    <row r="45902" customFormat="1" ht="11.25"/>
    <row r="45903" customFormat="1" ht="11.25"/>
    <row r="45904" customFormat="1" ht="11.25"/>
    <row r="45905" customFormat="1" ht="11.25"/>
    <row r="45906" customFormat="1" ht="11.25"/>
    <row r="45907" customFormat="1" ht="11.25"/>
    <row r="45908" customFormat="1" ht="11.25"/>
    <row r="45909" customFormat="1" ht="11.25"/>
    <row r="45910" customFormat="1" ht="11.25"/>
    <row r="45911" customFormat="1" ht="11.25"/>
    <row r="45912" customFormat="1" ht="11.25"/>
    <row r="45913" customFormat="1" ht="11.25"/>
    <row r="45914" customFormat="1" ht="11.25"/>
    <row r="45915" customFormat="1" ht="11.25"/>
    <row r="45916" customFormat="1" ht="11.25"/>
    <row r="45917" customFormat="1" ht="11.25"/>
    <row r="45918" customFormat="1" ht="11.25"/>
    <row r="45919" customFormat="1" ht="11.25"/>
    <row r="45920" customFormat="1" ht="11.25"/>
    <row r="45921" customFormat="1" ht="11.25"/>
    <row r="45922" customFormat="1" ht="11.25"/>
    <row r="45923" customFormat="1" ht="11.25"/>
    <row r="45924" customFormat="1" ht="11.25"/>
    <row r="45925" customFormat="1" ht="11.25"/>
    <row r="45926" customFormat="1" ht="11.25"/>
    <row r="45927" customFormat="1" ht="11.25"/>
    <row r="45928" customFormat="1" ht="11.25"/>
    <row r="45929" customFormat="1" ht="11.25"/>
    <row r="45930" customFormat="1" ht="11.25"/>
    <row r="45931" customFormat="1" ht="11.25"/>
    <row r="45932" customFormat="1" ht="11.25"/>
    <row r="45933" customFormat="1" ht="11.25"/>
    <row r="45934" customFormat="1" ht="11.25"/>
    <row r="45935" customFormat="1" ht="11.25"/>
    <row r="45936" customFormat="1" ht="11.25"/>
    <row r="45937" customFormat="1" ht="11.25"/>
    <row r="45938" customFormat="1" ht="11.25"/>
    <row r="45939" customFormat="1" ht="11.25"/>
    <row r="45940" customFormat="1" ht="11.25"/>
    <row r="45941" customFormat="1" ht="11.25"/>
    <row r="45942" customFormat="1" ht="11.25"/>
    <row r="45943" customFormat="1" ht="11.25"/>
    <row r="45944" customFormat="1" ht="11.25"/>
    <row r="45945" customFormat="1" ht="11.25"/>
    <row r="45946" customFormat="1" ht="11.25"/>
    <row r="45947" customFormat="1" ht="11.25"/>
    <row r="45948" customFormat="1" ht="11.25"/>
    <row r="45949" customFormat="1" ht="11.25"/>
    <row r="45950" customFormat="1" ht="11.25"/>
    <row r="45951" customFormat="1" ht="11.25"/>
    <row r="45952" customFormat="1" ht="11.25"/>
    <row r="45953" customFormat="1" ht="11.25"/>
    <row r="45954" customFormat="1" ht="11.25"/>
    <row r="45955" customFormat="1" ht="11.25"/>
    <row r="45956" customFormat="1" ht="11.25"/>
    <row r="45957" customFormat="1" ht="11.25"/>
    <row r="45958" customFormat="1" ht="11.25"/>
    <row r="45959" customFormat="1" ht="11.25"/>
    <row r="45960" customFormat="1" ht="11.25"/>
    <row r="45961" customFormat="1" ht="11.25"/>
    <row r="45962" customFormat="1" ht="11.25"/>
    <row r="45963" customFormat="1" ht="11.25"/>
    <row r="45964" customFormat="1" ht="11.25"/>
    <row r="45965" customFormat="1" ht="11.25"/>
    <row r="45966" customFormat="1" ht="11.25"/>
    <row r="45967" customFormat="1" ht="11.25"/>
    <row r="45968" customFormat="1" ht="11.25"/>
    <row r="45969" customFormat="1" ht="11.25"/>
    <row r="45970" customFormat="1" ht="11.25"/>
    <row r="45971" customFormat="1" ht="11.25"/>
    <row r="45972" customFormat="1" ht="11.25"/>
    <row r="45973" customFormat="1" ht="11.25"/>
    <row r="45974" customFormat="1" ht="11.25"/>
    <row r="45975" customFormat="1" ht="11.25"/>
    <row r="45976" customFormat="1" ht="11.25"/>
    <row r="45977" customFormat="1" ht="11.25"/>
    <row r="45978" customFormat="1" ht="11.25"/>
    <row r="45979" customFormat="1" ht="11.25"/>
    <row r="45980" customFormat="1" ht="11.25"/>
    <row r="45981" customFormat="1" ht="11.25"/>
    <row r="45982" customFormat="1" ht="11.25"/>
    <row r="45983" customFormat="1" ht="11.25"/>
    <row r="45984" customFormat="1" ht="11.25"/>
    <row r="45985" customFormat="1" ht="11.25"/>
    <row r="45986" customFormat="1" ht="11.25"/>
    <row r="45987" customFormat="1" ht="11.25"/>
    <row r="45988" customFormat="1" ht="11.25"/>
    <row r="45989" customFormat="1" ht="11.25"/>
    <row r="45990" customFormat="1" ht="11.25"/>
    <row r="45991" customFormat="1" ht="11.25"/>
    <row r="45992" customFormat="1" ht="11.25"/>
    <row r="45993" customFormat="1" ht="11.25"/>
    <row r="45994" customFormat="1" ht="11.25"/>
    <row r="45995" customFormat="1" ht="11.25"/>
    <row r="45996" customFormat="1" ht="11.25"/>
    <row r="45997" customFormat="1" ht="11.25"/>
    <row r="45998" customFormat="1" ht="11.25"/>
    <row r="45999" customFormat="1" ht="11.25"/>
    <row r="46000" customFormat="1" ht="11.25"/>
    <row r="46001" customFormat="1" ht="11.25"/>
    <row r="46002" customFormat="1" ht="11.25"/>
    <row r="46003" customFormat="1" ht="11.25"/>
    <row r="46004" customFormat="1" ht="11.25"/>
    <row r="46005" customFormat="1" ht="11.25"/>
    <row r="46006" customFormat="1" ht="11.25"/>
    <row r="46007" customFormat="1" ht="11.25"/>
    <row r="46008" customFormat="1" ht="11.25"/>
    <row r="46009" customFormat="1" ht="11.25"/>
    <row r="46010" customFormat="1" ht="11.25"/>
    <row r="46011" customFormat="1" ht="11.25"/>
    <row r="46012" customFormat="1" ht="11.25"/>
    <row r="46013" customFormat="1" ht="11.25"/>
    <row r="46014" customFormat="1" ht="11.25"/>
    <row r="46015" customFormat="1" ht="11.25"/>
    <row r="46016" customFormat="1" ht="11.25"/>
    <row r="46017" customFormat="1" ht="11.25"/>
    <row r="46018" customFormat="1" ht="11.25"/>
    <row r="46019" customFormat="1" ht="11.25"/>
    <row r="46020" customFormat="1" ht="11.25"/>
    <row r="46021" customFormat="1" ht="11.25"/>
    <row r="46022" customFormat="1" ht="11.25"/>
    <row r="46023" customFormat="1" ht="11.25"/>
    <row r="46024" customFormat="1" ht="11.25"/>
    <row r="46025" customFormat="1" ht="11.25"/>
    <row r="46026" customFormat="1" ht="11.25"/>
    <row r="46027" customFormat="1" ht="11.25"/>
    <row r="46028" customFormat="1" ht="11.25"/>
    <row r="46029" customFormat="1" ht="11.25"/>
    <row r="46030" customFormat="1" ht="11.25"/>
    <row r="46031" customFormat="1" ht="11.25"/>
    <row r="46032" customFormat="1" ht="11.25"/>
    <row r="46033" customFormat="1" ht="11.25"/>
    <row r="46034" customFormat="1" ht="11.25"/>
    <row r="46035" customFormat="1" ht="11.25"/>
    <row r="46036" customFormat="1" ht="11.25"/>
    <row r="46037" customFormat="1" ht="11.25"/>
    <row r="46038" customFormat="1" ht="11.25"/>
    <row r="46039" customFormat="1" ht="11.25"/>
    <row r="46040" customFormat="1" ht="11.25"/>
    <row r="46041" customFormat="1" ht="11.25"/>
    <row r="46042" customFormat="1" ht="11.25"/>
    <row r="46043" customFormat="1" ht="11.25"/>
    <row r="46044" customFormat="1" ht="11.25"/>
    <row r="46045" customFormat="1" ht="11.25"/>
    <row r="46046" customFormat="1" ht="11.25"/>
    <row r="46047" customFormat="1" ht="11.25"/>
    <row r="46048" customFormat="1" ht="11.25"/>
    <row r="46049" customFormat="1" ht="11.25"/>
    <row r="46050" customFormat="1" ht="11.25"/>
    <row r="46051" customFormat="1" ht="11.25"/>
    <row r="46052" customFormat="1" ht="11.25"/>
    <row r="46053" customFormat="1" ht="11.25"/>
    <row r="46054" customFormat="1" ht="11.25"/>
    <row r="46055" customFormat="1" ht="11.25"/>
    <row r="46056" customFormat="1" ht="11.25"/>
    <row r="46057" customFormat="1" ht="11.25"/>
    <row r="46058" customFormat="1" ht="11.25"/>
    <row r="46059" customFormat="1" ht="11.25"/>
    <row r="46060" customFormat="1" ht="11.25"/>
    <row r="46061" customFormat="1" ht="11.25"/>
    <row r="46062" customFormat="1" ht="11.25"/>
    <row r="46063" customFormat="1" ht="11.25"/>
    <row r="46064" customFormat="1" ht="11.25"/>
    <row r="46065" customFormat="1" ht="11.25"/>
    <row r="46066" customFormat="1" ht="11.25"/>
    <row r="46067" customFormat="1" ht="11.25"/>
    <row r="46068" customFormat="1" ht="11.25"/>
    <row r="46069" customFormat="1" ht="11.25"/>
    <row r="46070" customFormat="1" ht="11.25"/>
    <row r="46071" customFormat="1" ht="11.25"/>
    <row r="46072" customFormat="1" ht="11.25"/>
    <row r="46073" customFormat="1" ht="11.25"/>
    <row r="46074" customFormat="1" ht="11.25"/>
    <row r="46075" customFormat="1" ht="11.25"/>
    <row r="46076" customFormat="1" ht="11.25"/>
    <row r="46077" customFormat="1" ht="11.25"/>
    <row r="46078" customFormat="1" ht="11.25"/>
    <row r="46079" customFormat="1" ht="11.25"/>
    <row r="46080" customFormat="1" ht="11.25"/>
    <row r="46081" customFormat="1" ht="11.25"/>
    <row r="46082" customFormat="1" ht="11.25"/>
    <row r="46083" customFormat="1" ht="11.25"/>
    <row r="46084" customFormat="1" ht="11.25"/>
    <row r="46085" customFormat="1" ht="11.25"/>
    <row r="46086" customFormat="1" ht="11.25"/>
    <row r="46087" customFormat="1" ht="11.25"/>
    <row r="46088" customFormat="1" ht="11.25"/>
    <row r="46089" customFormat="1" ht="11.25"/>
    <row r="46090" customFormat="1" ht="11.25"/>
    <row r="46091" customFormat="1" ht="11.25"/>
    <row r="46092" customFormat="1" ht="11.25"/>
    <row r="46093" customFormat="1" ht="11.25"/>
    <row r="46094" customFormat="1" ht="11.25"/>
    <row r="46095" customFormat="1" ht="11.25"/>
    <row r="46096" customFormat="1" ht="11.25"/>
    <row r="46097" customFormat="1" ht="11.25"/>
    <row r="46098" customFormat="1" ht="11.25"/>
    <row r="46099" customFormat="1" ht="11.25"/>
    <row r="46100" customFormat="1" ht="11.25"/>
    <row r="46101" customFormat="1" ht="11.25"/>
    <row r="46102" customFormat="1" ht="11.25"/>
    <row r="46103" customFormat="1" ht="11.25"/>
    <row r="46104" customFormat="1" ht="11.25"/>
    <row r="46105" customFormat="1" ht="11.25"/>
    <row r="46106" customFormat="1" ht="11.25"/>
    <row r="46107" customFormat="1" ht="11.25"/>
    <row r="46108" customFormat="1" ht="11.25"/>
    <row r="46109" customFormat="1" ht="11.25"/>
    <row r="46110" customFormat="1" ht="11.25"/>
    <row r="46111" customFormat="1" ht="11.25"/>
    <row r="46112" customFormat="1" ht="11.25"/>
    <row r="46113" customFormat="1" ht="11.25"/>
    <row r="46114" customFormat="1" ht="11.25"/>
    <row r="46115" customFormat="1" ht="11.25"/>
    <row r="46116" customFormat="1" ht="11.25"/>
    <row r="46117" customFormat="1" ht="11.25"/>
    <row r="46118" customFormat="1" ht="11.25"/>
    <row r="46119" customFormat="1" ht="11.25"/>
    <row r="46120" customFormat="1" ht="11.25"/>
    <row r="46121" customFormat="1" ht="11.25"/>
    <row r="46122" customFormat="1" ht="11.25"/>
    <row r="46123" customFormat="1" ht="11.25"/>
    <row r="46124" customFormat="1" ht="11.25"/>
    <row r="46125" customFormat="1" ht="11.25"/>
    <row r="46126" customFormat="1" ht="11.25"/>
    <row r="46127" customFormat="1" ht="11.25"/>
    <row r="46128" customFormat="1" ht="11.25"/>
    <row r="46129" customFormat="1" ht="11.25"/>
    <row r="46130" customFormat="1" ht="11.25"/>
    <row r="46131" customFormat="1" ht="11.25"/>
    <row r="46132" customFormat="1" ht="11.25"/>
    <row r="46133" customFormat="1" ht="11.25"/>
    <row r="46134" customFormat="1" ht="11.25"/>
    <row r="46135" customFormat="1" ht="11.25"/>
    <row r="46136" customFormat="1" ht="11.25"/>
    <row r="46137" customFormat="1" ht="11.25"/>
    <row r="46138" customFormat="1" ht="11.25"/>
    <row r="46139" customFormat="1" ht="11.25"/>
    <row r="46140" customFormat="1" ht="11.25"/>
    <row r="46141" customFormat="1" ht="11.25"/>
    <row r="46142" customFormat="1" ht="11.25"/>
    <row r="46143" customFormat="1" ht="11.25"/>
    <row r="46144" customFormat="1" ht="11.25"/>
    <row r="46145" customFormat="1" ht="11.25"/>
    <row r="46146" customFormat="1" ht="11.25"/>
    <row r="46147" customFormat="1" ht="11.25"/>
    <row r="46148" customFormat="1" ht="11.25"/>
    <row r="46149" customFormat="1" ht="11.25"/>
    <row r="46150" customFormat="1" ht="11.25"/>
    <row r="46151" customFormat="1" ht="11.25"/>
    <row r="46152" customFormat="1" ht="11.25"/>
    <row r="46153" customFormat="1" ht="11.25"/>
    <row r="46154" customFormat="1" ht="11.25"/>
    <row r="46155" customFormat="1" ht="11.25"/>
    <row r="46156" customFormat="1" ht="11.25"/>
    <row r="46157" customFormat="1" ht="11.25"/>
    <row r="46158" customFormat="1" ht="11.25"/>
    <row r="46159" customFormat="1" ht="11.25"/>
    <row r="46160" customFormat="1" ht="11.25"/>
    <row r="46161" customFormat="1" ht="11.25"/>
    <row r="46162" customFormat="1" ht="11.25"/>
    <row r="46163" customFormat="1" ht="11.25"/>
    <row r="46164" customFormat="1" ht="11.25"/>
    <row r="46165" customFormat="1" ht="11.25"/>
    <row r="46166" customFormat="1" ht="11.25"/>
    <row r="46167" customFormat="1" ht="11.25"/>
    <row r="46168" customFormat="1" ht="11.25"/>
    <row r="46169" customFormat="1" ht="11.25"/>
    <row r="46170" customFormat="1" ht="11.25"/>
    <row r="46171" customFormat="1" ht="11.25"/>
    <row r="46172" customFormat="1" ht="11.25"/>
    <row r="46173" customFormat="1" ht="11.25"/>
    <row r="46174" customFormat="1" ht="11.25"/>
    <row r="46175" customFormat="1" ht="11.25"/>
    <row r="46176" customFormat="1" ht="11.25"/>
    <row r="46177" customFormat="1" ht="11.25"/>
    <row r="46178" customFormat="1" ht="11.25"/>
    <row r="46179" customFormat="1" ht="11.25"/>
    <row r="46180" customFormat="1" ht="11.25"/>
    <row r="46181" customFormat="1" ht="11.25"/>
    <row r="46182" customFormat="1" ht="11.25"/>
    <row r="46183" customFormat="1" ht="11.25"/>
    <row r="46184" customFormat="1" ht="11.25"/>
    <row r="46185" customFormat="1" ht="11.25"/>
    <row r="46186" customFormat="1" ht="11.25"/>
    <row r="46187" customFormat="1" ht="11.25"/>
    <row r="46188" customFormat="1" ht="11.25"/>
    <row r="46189" customFormat="1" ht="11.25"/>
    <row r="46190" customFormat="1" ht="11.25"/>
    <row r="46191" customFormat="1" ht="11.25"/>
    <row r="46192" customFormat="1" ht="11.25"/>
    <row r="46193" customFormat="1" ht="11.25"/>
    <row r="46194" customFormat="1" ht="11.25"/>
    <row r="46195" customFormat="1" ht="11.25"/>
    <row r="46196" customFormat="1" ht="11.25"/>
    <row r="46197" customFormat="1" ht="11.25"/>
    <row r="46198" customFormat="1" ht="11.25"/>
    <row r="46199" customFormat="1" ht="11.25"/>
    <row r="46200" customFormat="1" ht="11.25"/>
    <row r="46201" customFormat="1" ht="11.25"/>
    <row r="46202" customFormat="1" ht="11.25"/>
    <row r="46203" customFormat="1" ht="11.25"/>
    <row r="46204" customFormat="1" ht="11.25"/>
    <row r="46205" customFormat="1" ht="11.25"/>
    <row r="46206" customFormat="1" ht="11.25"/>
    <row r="46207" customFormat="1" ht="11.25"/>
    <row r="46208" customFormat="1" ht="11.25"/>
    <row r="46209" customFormat="1" ht="11.25"/>
    <row r="46210" customFormat="1" ht="11.25"/>
    <row r="46211" customFormat="1" ht="11.25"/>
    <row r="46212" customFormat="1" ht="11.25"/>
    <row r="46213" customFormat="1" ht="11.25"/>
    <row r="46214" customFormat="1" ht="11.25"/>
    <row r="46215" customFormat="1" ht="11.25"/>
    <row r="46216" customFormat="1" ht="11.25"/>
    <row r="46217" customFormat="1" ht="11.25"/>
    <row r="46218" customFormat="1" ht="11.25"/>
    <row r="46219" customFormat="1" ht="11.25"/>
    <row r="46220" customFormat="1" ht="11.25"/>
    <row r="46221" customFormat="1" ht="11.25"/>
    <row r="46222" customFormat="1" ht="11.25"/>
    <row r="46223" customFormat="1" ht="11.25"/>
    <row r="46224" customFormat="1" ht="11.25"/>
    <row r="46225" customFormat="1" ht="11.25"/>
    <row r="46226" customFormat="1" ht="11.25"/>
    <row r="46227" customFormat="1" ht="11.25"/>
    <row r="46228" customFormat="1" ht="11.25"/>
    <row r="46229" customFormat="1" ht="11.25"/>
    <row r="46230" customFormat="1" ht="11.25"/>
    <row r="46231" customFormat="1" ht="11.25"/>
    <row r="46232" customFormat="1" ht="11.25"/>
    <row r="46233" customFormat="1" ht="11.25"/>
    <row r="46234" customFormat="1" ht="11.25"/>
    <row r="46235" customFormat="1" ht="11.25"/>
    <row r="46236" customFormat="1" ht="11.25"/>
    <row r="46237" customFormat="1" ht="11.25"/>
    <row r="46238" customFormat="1" ht="11.25"/>
    <row r="46239" customFormat="1" ht="11.25"/>
    <row r="46240" customFormat="1" ht="11.25"/>
    <row r="46241" customFormat="1" ht="11.25"/>
    <row r="46242" customFormat="1" ht="11.25"/>
    <row r="46243" customFormat="1" ht="11.25"/>
    <row r="46244" customFormat="1" ht="11.25"/>
    <row r="46245" customFormat="1" ht="11.25"/>
    <row r="46246" customFormat="1" ht="11.25"/>
    <row r="46247" customFormat="1" ht="11.25"/>
    <row r="46248" customFormat="1" ht="11.25"/>
    <row r="46249" customFormat="1" ht="11.25"/>
    <row r="46250" customFormat="1" ht="11.25"/>
    <row r="46251" customFormat="1" ht="11.25"/>
    <row r="46252" customFormat="1" ht="11.25"/>
    <row r="46253" customFormat="1" ht="11.25"/>
    <row r="46254" customFormat="1" ht="11.25"/>
    <row r="46255" customFormat="1" ht="11.25"/>
    <row r="46256" customFormat="1" ht="11.25"/>
    <row r="46257" customFormat="1" ht="11.25"/>
    <row r="46258" customFormat="1" ht="11.25"/>
    <row r="46259" customFormat="1" ht="11.25"/>
    <row r="46260" customFormat="1" ht="11.25"/>
    <row r="46261" customFormat="1" ht="11.25"/>
    <row r="46262" customFormat="1" ht="11.25"/>
    <row r="46263" customFormat="1" ht="11.25"/>
    <row r="46264" customFormat="1" ht="11.25"/>
    <row r="46265" customFormat="1" ht="11.25"/>
    <row r="46266" customFormat="1" ht="11.25"/>
    <row r="46267" customFormat="1" ht="11.25"/>
    <row r="46268" customFormat="1" ht="11.25"/>
    <row r="46269" customFormat="1" ht="11.25"/>
    <row r="46270" customFormat="1" ht="11.25"/>
    <row r="46271" customFormat="1" ht="11.25"/>
    <row r="46272" customFormat="1" ht="11.25"/>
    <row r="46273" customFormat="1" ht="11.25"/>
    <row r="46274" customFormat="1" ht="11.25"/>
    <row r="46275" customFormat="1" ht="11.25"/>
    <row r="46276" customFormat="1" ht="11.25"/>
    <row r="46277" customFormat="1" ht="11.25"/>
    <row r="46278" customFormat="1" ht="11.25"/>
    <row r="46279" customFormat="1" ht="11.25"/>
    <row r="46280" customFormat="1" ht="11.25"/>
    <row r="46281" customFormat="1" ht="11.25"/>
    <row r="46282" customFormat="1" ht="11.25"/>
    <row r="46283" customFormat="1" ht="11.25"/>
    <row r="46284" customFormat="1" ht="11.25"/>
    <row r="46285" customFormat="1" ht="11.25"/>
    <row r="46286" customFormat="1" ht="11.25"/>
    <row r="46287" customFormat="1" ht="11.25"/>
    <row r="46288" customFormat="1" ht="11.25"/>
    <row r="46289" customFormat="1" ht="11.25"/>
    <row r="46290" customFormat="1" ht="11.25"/>
    <row r="46291" customFormat="1" ht="11.25"/>
    <row r="46292" customFormat="1" ht="11.25"/>
    <row r="46293" customFormat="1" ht="11.25"/>
    <row r="46294" customFormat="1" ht="11.25"/>
    <row r="46295" customFormat="1" ht="11.25"/>
    <row r="46296" customFormat="1" ht="11.25"/>
    <row r="46297" customFormat="1" ht="11.25"/>
    <row r="46298" customFormat="1" ht="11.25"/>
    <row r="46299" customFormat="1" ht="11.25"/>
    <row r="46300" customFormat="1" ht="11.25"/>
    <row r="46301" customFormat="1" ht="11.25"/>
    <row r="46302" customFormat="1" ht="11.25"/>
    <row r="46303" customFormat="1" ht="11.25"/>
    <row r="46304" customFormat="1" ht="11.25"/>
    <row r="46305" customFormat="1" ht="11.25"/>
    <row r="46306" customFormat="1" ht="11.25"/>
    <row r="46307" customFormat="1" ht="11.25"/>
    <row r="46308" customFormat="1" ht="11.25"/>
    <row r="46309" customFormat="1" ht="11.25"/>
    <row r="46310" customFormat="1" ht="11.25"/>
    <row r="46311" customFormat="1" ht="11.25"/>
    <row r="46312" customFormat="1" ht="11.25"/>
    <row r="46313" customFormat="1" ht="11.25"/>
    <row r="46314" customFormat="1" ht="11.25"/>
    <row r="46315" customFormat="1" ht="11.25"/>
    <row r="46316" customFormat="1" ht="11.25"/>
    <row r="46317" customFormat="1" ht="11.25"/>
    <row r="46318" customFormat="1" ht="11.25"/>
    <row r="46319" customFormat="1" ht="11.25"/>
    <row r="46320" customFormat="1" ht="11.25"/>
    <row r="46321" customFormat="1" ht="11.25"/>
    <row r="46322" customFormat="1" ht="11.25"/>
    <row r="46323" customFormat="1" ht="11.25"/>
    <row r="46324" customFormat="1" ht="11.25"/>
    <row r="46325" customFormat="1" ht="11.25"/>
    <row r="46326" customFormat="1" ht="11.25"/>
    <row r="46327" customFormat="1" ht="11.25"/>
    <row r="46328" customFormat="1" ht="11.25"/>
    <row r="46329" customFormat="1" ht="11.25"/>
    <row r="46330" customFormat="1" ht="11.25"/>
    <row r="46331" customFormat="1" ht="11.25"/>
    <row r="46332" customFormat="1" ht="11.25"/>
    <row r="46333" customFormat="1" ht="11.25"/>
    <row r="46334" customFormat="1" ht="11.25"/>
    <row r="46335" customFormat="1" ht="11.25"/>
    <row r="46336" customFormat="1" ht="11.25"/>
    <row r="46337" customFormat="1" ht="11.25"/>
    <row r="46338" customFormat="1" ht="11.25"/>
    <row r="46339" customFormat="1" ht="11.25"/>
    <row r="46340" customFormat="1" ht="11.25"/>
    <row r="46341" customFormat="1" ht="11.25"/>
    <row r="46342" customFormat="1" ht="11.25"/>
    <row r="46343" customFormat="1" ht="11.25"/>
    <row r="46344" customFormat="1" ht="11.25"/>
    <row r="46345" customFormat="1" ht="11.25"/>
    <row r="46346" customFormat="1" ht="11.25"/>
    <row r="46347" customFormat="1" ht="11.25"/>
    <row r="46348" customFormat="1" ht="11.25"/>
    <row r="46349" customFormat="1" ht="11.25"/>
    <row r="46350" customFormat="1" ht="11.25"/>
    <row r="46351" customFormat="1" ht="11.25"/>
    <row r="46352" customFormat="1" ht="11.25"/>
    <row r="46353" customFormat="1" ht="11.25"/>
    <row r="46354" customFormat="1" ht="11.25"/>
    <row r="46355" customFormat="1" ht="11.25"/>
    <row r="46356" customFormat="1" ht="11.25"/>
    <row r="46357" customFormat="1" ht="11.25"/>
    <row r="46358" customFormat="1" ht="11.25"/>
    <row r="46359" customFormat="1" ht="11.25"/>
    <row r="46360" customFormat="1" ht="11.25"/>
    <row r="46361" customFormat="1" ht="11.25"/>
    <row r="46362" customFormat="1" ht="11.25"/>
    <row r="46363" customFormat="1" ht="11.25"/>
    <row r="46364" customFormat="1" ht="11.25"/>
    <row r="46365" customFormat="1" ht="11.25"/>
    <row r="46366" customFormat="1" ht="11.25"/>
    <row r="46367" customFormat="1" ht="11.25"/>
    <row r="46368" customFormat="1" ht="11.25"/>
    <row r="46369" customFormat="1" ht="11.25"/>
    <row r="46370" customFormat="1" ht="11.25"/>
    <row r="46371" customFormat="1" ht="11.25"/>
    <row r="46372" customFormat="1" ht="11.25"/>
    <row r="46373" customFormat="1" ht="11.25"/>
    <row r="46374" customFormat="1" ht="11.25"/>
    <row r="46375" customFormat="1" ht="11.25"/>
    <row r="46376" customFormat="1" ht="11.25"/>
    <row r="46377" customFormat="1" ht="11.25"/>
    <row r="46378" customFormat="1" ht="11.25"/>
    <row r="46379" customFormat="1" ht="11.25"/>
    <row r="46380" customFormat="1" ht="11.25"/>
    <row r="46381" customFormat="1" ht="11.25"/>
    <row r="46382" customFormat="1" ht="11.25"/>
    <row r="46383" customFormat="1" ht="11.25"/>
    <row r="46384" customFormat="1" ht="11.25"/>
    <row r="46385" customFormat="1" ht="11.25"/>
    <row r="46386" customFormat="1" ht="11.25"/>
    <row r="46387" customFormat="1" ht="11.25"/>
    <row r="46388" customFormat="1" ht="11.25"/>
    <row r="46389" customFormat="1" ht="11.25"/>
    <row r="46390" customFormat="1" ht="11.25"/>
    <row r="46391" customFormat="1" ht="11.25"/>
    <row r="46392" customFormat="1" ht="11.25"/>
    <row r="46393" customFormat="1" ht="11.25"/>
    <row r="46394" customFormat="1" ht="11.25"/>
    <row r="46395" customFormat="1" ht="11.25"/>
    <row r="46396" customFormat="1" ht="11.25"/>
    <row r="46397" customFormat="1" ht="11.25"/>
    <row r="46398" customFormat="1" ht="11.25"/>
    <row r="46399" customFormat="1" ht="11.25"/>
    <row r="46400" customFormat="1" ht="11.25"/>
    <row r="46401" customFormat="1" ht="11.25"/>
    <row r="46402" customFormat="1" ht="11.25"/>
    <row r="46403" customFormat="1" ht="11.25"/>
    <row r="46404" customFormat="1" ht="11.25"/>
    <row r="46405" customFormat="1" ht="11.25"/>
    <row r="46406" customFormat="1" ht="11.25"/>
    <row r="46407" customFormat="1" ht="11.25"/>
    <row r="46408" customFormat="1" ht="11.25"/>
    <row r="46409" customFormat="1" ht="11.25"/>
    <row r="46410" customFormat="1" ht="11.25"/>
    <row r="46411" customFormat="1" ht="11.25"/>
    <row r="46412" customFormat="1" ht="11.25"/>
    <row r="46413" customFormat="1" ht="11.25"/>
    <row r="46414" customFormat="1" ht="11.25"/>
    <row r="46415" customFormat="1" ht="11.25"/>
    <row r="46416" customFormat="1" ht="11.25"/>
    <row r="46417" customFormat="1" ht="11.25"/>
    <row r="46418" customFormat="1" ht="11.25"/>
    <row r="46419" customFormat="1" ht="11.25"/>
    <row r="46420" customFormat="1" ht="11.25"/>
    <row r="46421" customFormat="1" ht="11.25"/>
    <row r="46422" customFormat="1" ht="11.25"/>
    <row r="46423" customFormat="1" ht="11.25"/>
    <row r="46424" customFormat="1" ht="11.25"/>
    <row r="46425" customFormat="1" ht="11.25"/>
    <row r="46426" customFormat="1" ht="11.25"/>
    <row r="46427" customFormat="1" ht="11.25"/>
    <row r="46428" customFormat="1" ht="11.25"/>
    <row r="46429" customFormat="1" ht="11.25"/>
    <row r="46430" customFormat="1" ht="11.25"/>
    <row r="46431" customFormat="1" ht="11.25"/>
    <row r="46432" customFormat="1" ht="11.25"/>
    <row r="46433" customFormat="1" ht="11.25"/>
    <row r="46434" customFormat="1" ht="11.25"/>
    <row r="46435" customFormat="1" ht="11.25"/>
    <row r="46436" customFormat="1" ht="11.25"/>
    <row r="46437" customFormat="1" ht="11.25"/>
    <row r="46438" customFormat="1" ht="11.25"/>
    <row r="46439" customFormat="1" ht="11.25"/>
    <row r="46440" customFormat="1" ht="11.25"/>
    <row r="46441" customFormat="1" ht="11.25"/>
    <row r="46442" customFormat="1" ht="11.25"/>
    <row r="46443" customFormat="1" ht="11.25"/>
    <row r="46444" customFormat="1" ht="11.25"/>
    <row r="46445" customFormat="1" ht="11.25"/>
    <row r="46446" customFormat="1" ht="11.25"/>
    <row r="46447" customFormat="1" ht="11.25"/>
    <row r="46448" customFormat="1" ht="11.25"/>
    <row r="46449" customFormat="1" ht="11.25"/>
    <row r="46450" customFormat="1" ht="11.25"/>
    <row r="46451" customFormat="1" ht="11.25"/>
    <row r="46452" customFormat="1" ht="11.25"/>
    <row r="46453" customFormat="1" ht="11.25"/>
    <row r="46454" customFormat="1" ht="11.25"/>
    <row r="46455" customFormat="1" ht="11.25"/>
    <row r="46456" customFormat="1" ht="11.25"/>
    <row r="46457" customFormat="1" ht="11.25"/>
    <row r="46458" customFormat="1" ht="11.25"/>
    <row r="46459" customFormat="1" ht="11.25"/>
    <row r="46460" customFormat="1" ht="11.25"/>
    <row r="46461" customFormat="1" ht="11.25"/>
    <row r="46462" customFormat="1" ht="11.25"/>
    <row r="46463" customFormat="1" ht="11.25"/>
    <row r="46464" customFormat="1" ht="11.25"/>
    <row r="46465" customFormat="1" ht="11.25"/>
    <row r="46466" customFormat="1" ht="11.25"/>
    <row r="46467" customFormat="1" ht="11.25"/>
    <row r="46468" customFormat="1" ht="11.25"/>
    <row r="46469" customFormat="1" ht="11.25"/>
    <row r="46470" customFormat="1" ht="11.25"/>
    <row r="46471" customFormat="1" ht="11.25"/>
    <row r="46472" customFormat="1" ht="11.25"/>
    <row r="46473" customFormat="1" ht="11.25"/>
    <row r="46474" customFormat="1" ht="11.25"/>
    <row r="46475" customFormat="1" ht="11.25"/>
    <row r="46476" customFormat="1" ht="11.25"/>
    <row r="46477" customFormat="1" ht="11.25"/>
    <row r="46478" customFormat="1" ht="11.25"/>
    <row r="46479" customFormat="1" ht="11.25"/>
    <row r="46480" customFormat="1" ht="11.25"/>
    <row r="46481" customFormat="1" ht="11.25"/>
    <row r="46482" customFormat="1" ht="11.25"/>
    <row r="46483" customFormat="1" ht="11.25"/>
    <row r="46484" customFormat="1" ht="11.25"/>
    <row r="46485" customFormat="1" ht="11.25"/>
    <row r="46486" customFormat="1" ht="11.25"/>
    <row r="46487" customFormat="1" ht="11.25"/>
    <row r="46488" customFormat="1" ht="11.25"/>
    <row r="46489" customFormat="1" ht="11.25"/>
    <row r="46490" customFormat="1" ht="11.25"/>
    <row r="46491" customFormat="1" ht="11.25"/>
    <row r="46492" customFormat="1" ht="11.25"/>
    <row r="46493" customFormat="1" ht="11.25"/>
    <row r="46494" customFormat="1" ht="11.25"/>
    <row r="46495" customFormat="1" ht="11.25"/>
    <row r="46496" customFormat="1" ht="11.25"/>
    <row r="46497" customFormat="1" ht="11.25"/>
    <row r="46498" customFormat="1" ht="11.25"/>
    <row r="46499" customFormat="1" ht="11.25"/>
    <row r="46500" customFormat="1" ht="11.25"/>
    <row r="46501" customFormat="1" ht="11.25"/>
    <row r="46502" customFormat="1" ht="11.25"/>
    <row r="46503" customFormat="1" ht="11.25"/>
    <row r="46504" customFormat="1" ht="11.25"/>
    <row r="46505" customFormat="1" ht="11.25"/>
    <row r="46506" customFormat="1" ht="11.25"/>
    <row r="46507" customFormat="1" ht="11.25"/>
    <row r="46508" customFormat="1" ht="11.25"/>
    <row r="46509" customFormat="1" ht="11.25"/>
    <row r="46510" customFormat="1" ht="11.25"/>
    <row r="46511" customFormat="1" ht="11.25"/>
    <row r="46512" customFormat="1" ht="11.25"/>
    <row r="46513" customFormat="1" ht="11.25"/>
    <row r="46514" customFormat="1" ht="11.25"/>
    <row r="46515" customFormat="1" ht="11.25"/>
    <row r="46516" customFormat="1" ht="11.25"/>
    <row r="46517" customFormat="1" ht="11.25"/>
    <row r="46518" customFormat="1" ht="11.25"/>
    <row r="46519" customFormat="1" ht="11.25"/>
    <row r="46520" customFormat="1" ht="11.25"/>
    <row r="46521" customFormat="1" ht="11.25"/>
    <row r="46522" customFormat="1" ht="11.25"/>
    <row r="46523" customFormat="1" ht="11.25"/>
    <row r="46524" customFormat="1" ht="11.25"/>
    <row r="46525" customFormat="1" ht="11.25"/>
    <row r="46526" customFormat="1" ht="11.25"/>
    <row r="46527" customFormat="1" ht="11.25"/>
    <row r="46528" customFormat="1" ht="11.25"/>
    <row r="46529" customFormat="1" ht="11.25"/>
    <row r="46530" customFormat="1" ht="11.25"/>
    <row r="46531" customFormat="1" ht="11.25"/>
    <row r="46532" customFormat="1" ht="11.25"/>
    <row r="46533" customFormat="1" ht="11.25"/>
    <row r="46534" customFormat="1" ht="11.25"/>
    <row r="46535" customFormat="1" ht="11.25"/>
    <row r="46536" customFormat="1" ht="11.25"/>
    <row r="46537" customFormat="1" ht="11.25"/>
    <row r="46538" customFormat="1" ht="11.25"/>
    <row r="46539" customFormat="1" ht="11.25"/>
    <row r="46540" customFormat="1" ht="11.25"/>
    <row r="46541" customFormat="1" ht="11.25"/>
    <row r="46542" customFormat="1" ht="11.25"/>
    <row r="46543" customFormat="1" ht="11.25"/>
    <row r="46544" customFormat="1" ht="11.25"/>
    <row r="46545" customFormat="1" ht="11.25"/>
    <row r="46546" customFormat="1" ht="11.25"/>
    <row r="46547" customFormat="1" ht="11.25"/>
    <row r="46548" customFormat="1" ht="11.25"/>
    <row r="46549" customFormat="1" ht="11.25"/>
    <row r="46550" customFormat="1" ht="11.25"/>
    <row r="46551" customFormat="1" ht="11.25"/>
    <row r="46552" customFormat="1" ht="11.25"/>
    <row r="46553" customFormat="1" ht="11.25"/>
    <row r="46554" customFormat="1" ht="11.25"/>
    <row r="46555" customFormat="1" ht="11.25"/>
    <row r="46556" customFormat="1" ht="11.25"/>
    <row r="46557" customFormat="1" ht="11.25"/>
    <row r="46558" customFormat="1" ht="11.25"/>
    <row r="46559" customFormat="1" ht="11.25"/>
    <row r="46560" customFormat="1" ht="11.25"/>
    <row r="46561" customFormat="1" ht="11.25"/>
    <row r="46562" customFormat="1" ht="11.25"/>
    <row r="46563" customFormat="1" ht="11.25"/>
    <row r="46564" customFormat="1" ht="11.25"/>
    <row r="46565" customFormat="1" ht="11.25"/>
    <row r="46566" customFormat="1" ht="11.25"/>
    <row r="46567" customFormat="1" ht="11.25"/>
    <row r="46568" customFormat="1" ht="11.25"/>
    <row r="46569" customFormat="1" ht="11.25"/>
    <row r="46570" customFormat="1" ht="11.25"/>
    <row r="46571" customFormat="1" ht="11.25"/>
    <row r="46572" customFormat="1" ht="11.25"/>
    <row r="46573" customFormat="1" ht="11.25"/>
    <row r="46574" customFormat="1" ht="11.25"/>
    <row r="46575" customFormat="1" ht="11.25"/>
    <row r="46576" customFormat="1" ht="11.25"/>
    <row r="46577" customFormat="1" ht="11.25"/>
    <row r="46578" customFormat="1" ht="11.25"/>
    <row r="46579" customFormat="1" ht="11.25"/>
    <row r="46580" customFormat="1" ht="11.25"/>
    <row r="46581" customFormat="1" ht="11.25"/>
    <row r="46582" customFormat="1" ht="11.25"/>
    <row r="46583" customFormat="1" ht="11.25"/>
    <row r="46584" customFormat="1" ht="11.25"/>
    <row r="46585" customFormat="1" ht="11.25"/>
    <row r="46586" customFormat="1" ht="11.25"/>
    <row r="46587" customFormat="1" ht="11.25"/>
    <row r="46588" customFormat="1" ht="11.25"/>
    <row r="46589" customFormat="1" ht="11.25"/>
    <row r="46590" customFormat="1" ht="11.25"/>
    <row r="46591" customFormat="1" ht="11.25"/>
    <row r="46592" customFormat="1" ht="11.25"/>
    <row r="46593" customFormat="1" ht="11.25"/>
    <row r="46594" customFormat="1" ht="11.25"/>
    <row r="46595" customFormat="1" ht="11.25"/>
    <row r="46596" customFormat="1" ht="11.25"/>
    <row r="46597" customFormat="1" ht="11.25"/>
    <row r="46598" customFormat="1" ht="11.25"/>
    <row r="46599" customFormat="1" ht="11.25"/>
    <row r="46600" customFormat="1" ht="11.25"/>
    <row r="46601" customFormat="1" ht="11.25"/>
    <row r="46602" customFormat="1" ht="11.25"/>
    <row r="46603" customFormat="1" ht="11.25"/>
    <row r="46604" customFormat="1" ht="11.25"/>
    <row r="46605" customFormat="1" ht="11.25"/>
    <row r="46606" customFormat="1" ht="11.25"/>
    <row r="46607" customFormat="1" ht="11.25"/>
    <row r="46608" customFormat="1" ht="11.25"/>
    <row r="46609" customFormat="1" ht="11.25"/>
    <row r="46610" customFormat="1" ht="11.25"/>
    <row r="46611" customFormat="1" ht="11.25"/>
    <row r="46612" customFormat="1" ht="11.25"/>
    <row r="46613" customFormat="1" ht="11.25"/>
    <row r="46614" customFormat="1" ht="11.25"/>
    <row r="46615" customFormat="1" ht="11.25"/>
    <row r="46616" customFormat="1" ht="11.25"/>
    <row r="46617" customFormat="1" ht="11.25"/>
    <row r="46618" customFormat="1" ht="11.25"/>
    <row r="46619" customFormat="1" ht="11.25"/>
    <row r="46620" customFormat="1" ht="11.25"/>
    <row r="46621" customFormat="1" ht="11.25"/>
    <row r="46622" customFormat="1" ht="11.25"/>
    <row r="46623" customFormat="1" ht="11.25"/>
    <row r="46624" customFormat="1" ht="11.25"/>
    <row r="46625" customFormat="1" ht="11.25"/>
    <row r="46626" customFormat="1" ht="11.25"/>
    <row r="46627" customFormat="1" ht="11.25"/>
    <row r="46628" customFormat="1" ht="11.25"/>
    <row r="46629" customFormat="1" ht="11.25"/>
    <row r="46630" customFormat="1" ht="11.25"/>
    <row r="46631" customFormat="1" ht="11.25"/>
    <row r="46632" customFormat="1" ht="11.25"/>
    <row r="46633" customFormat="1" ht="11.25"/>
    <row r="46634" customFormat="1" ht="11.25"/>
    <row r="46635" customFormat="1" ht="11.25"/>
    <row r="46636" customFormat="1" ht="11.25"/>
    <row r="46637" customFormat="1" ht="11.25"/>
    <row r="46638" customFormat="1" ht="11.25"/>
    <row r="46639" customFormat="1" ht="11.25"/>
    <row r="46640" customFormat="1" ht="11.25"/>
    <row r="46641" customFormat="1" ht="11.25"/>
    <row r="46642" customFormat="1" ht="11.25"/>
    <row r="46643" customFormat="1" ht="11.25"/>
    <row r="46644" customFormat="1" ht="11.25"/>
    <row r="46645" customFormat="1" ht="11.25"/>
    <row r="46646" customFormat="1" ht="11.25"/>
    <row r="46647" customFormat="1" ht="11.25"/>
    <row r="46648" customFormat="1" ht="11.25"/>
    <row r="46649" customFormat="1" ht="11.25"/>
    <row r="46650" customFormat="1" ht="11.25"/>
    <row r="46651" customFormat="1" ht="11.25"/>
    <row r="46652" customFormat="1" ht="11.25"/>
    <row r="46653" customFormat="1" ht="11.25"/>
    <row r="46654" customFormat="1" ht="11.25"/>
    <row r="46655" customFormat="1" ht="11.25"/>
    <row r="46656" customFormat="1" ht="11.25"/>
    <row r="46657" customFormat="1" ht="11.25"/>
    <row r="46658" customFormat="1" ht="11.25"/>
    <row r="46659" customFormat="1" ht="11.25"/>
    <row r="46660" customFormat="1" ht="11.25"/>
    <row r="46661" customFormat="1" ht="11.25"/>
    <row r="46662" customFormat="1" ht="11.25"/>
    <row r="46663" customFormat="1" ht="11.25"/>
    <row r="46664" customFormat="1" ht="11.25"/>
    <row r="46665" customFormat="1" ht="11.25"/>
    <row r="46666" customFormat="1" ht="11.25"/>
    <row r="46667" customFormat="1" ht="11.25"/>
    <row r="46668" customFormat="1" ht="11.25"/>
    <row r="46669" customFormat="1" ht="11.25"/>
    <row r="46670" customFormat="1" ht="11.25"/>
    <row r="46671" customFormat="1" ht="11.25"/>
    <row r="46672" customFormat="1" ht="11.25"/>
    <row r="46673" customFormat="1" ht="11.25"/>
    <row r="46674" customFormat="1" ht="11.25"/>
    <row r="46675" customFormat="1" ht="11.25"/>
    <row r="46676" customFormat="1" ht="11.25"/>
    <row r="46677" customFormat="1" ht="11.25"/>
    <row r="46678" customFormat="1" ht="11.25"/>
    <row r="46679" customFormat="1" ht="11.25"/>
    <row r="46680" customFormat="1" ht="11.25"/>
    <row r="46681" customFormat="1" ht="11.25"/>
    <row r="46682" customFormat="1" ht="11.25"/>
    <row r="46683" customFormat="1" ht="11.25"/>
    <row r="46684" customFormat="1" ht="11.25"/>
    <row r="46685" customFormat="1" ht="11.25"/>
    <row r="46686" customFormat="1" ht="11.25"/>
    <row r="46687" customFormat="1" ht="11.25"/>
    <row r="46688" customFormat="1" ht="11.25"/>
    <row r="46689" customFormat="1" ht="11.25"/>
    <row r="46690" customFormat="1" ht="11.25"/>
    <row r="46691" customFormat="1" ht="11.25"/>
    <row r="46692" customFormat="1" ht="11.25"/>
    <row r="46693" customFormat="1" ht="11.25"/>
    <row r="46694" customFormat="1" ht="11.25"/>
    <row r="46695" customFormat="1" ht="11.25"/>
    <row r="46696" customFormat="1" ht="11.25"/>
    <row r="46697" customFormat="1" ht="11.25"/>
    <row r="46698" customFormat="1" ht="11.25"/>
    <row r="46699" customFormat="1" ht="11.25"/>
    <row r="46700" customFormat="1" ht="11.25"/>
    <row r="46701" customFormat="1" ht="11.25"/>
    <row r="46702" customFormat="1" ht="11.25"/>
    <row r="46703" customFormat="1" ht="11.25"/>
    <row r="46704" customFormat="1" ht="11.25"/>
    <row r="46705" customFormat="1" ht="11.25"/>
    <row r="46706" customFormat="1" ht="11.25"/>
    <row r="46707" customFormat="1" ht="11.25"/>
    <row r="46708" customFormat="1" ht="11.25"/>
    <row r="46709" customFormat="1" ht="11.25"/>
    <row r="46710" customFormat="1" ht="11.25"/>
    <row r="46711" customFormat="1" ht="11.25"/>
    <row r="46712" customFormat="1" ht="11.25"/>
    <row r="46713" customFormat="1" ht="11.25"/>
    <row r="46714" customFormat="1" ht="11.25"/>
    <row r="46715" customFormat="1" ht="11.25"/>
    <row r="46716" customFormat="1" ht="11.25"/>
    <row r="46717" customFormat="1" ht="11.25"/>
    <row r="46718" customFormat="1" ht="11.25"/>
    <row r="46719" customFormat="1" ht="11.25"/>
    <row r="46720" customFormat="1" ht="11.25"/>
    <row r="46721" customFormat="1" ht="11.25"/>
    <row r="46722" customFormat="1" ht="11.25"/>
    <row r="46723" customFormat="1" ht="11.25"/>
    <row r="46724" customFormat="1" ht="11.25"/>
    <row r="46725" customFormat="1" ht="11.25"/>
    <row r="46726" customFormat="1" ht="11.25"/>
    <row r="46727" customFormat="1" ht="11.25"/>
    <row r="46728" customFormat="1" ht="11.25"/>
    <row r="46729" customFormat="1" ht="11.25"/>
    <row r="46730" customFormat="1" ht="11.25"/>
    <row r="46731" customFormat="1" ht="11.25"/>
    <row r="46732" customFormat="1" ht="11.25"/>
    <row r="46733" customFormat="1" ht="11.25"/>
    <row r="46734" customFormat="1" ht="11.25"/>
    <row r="46735" customFormat="1" ht="11.25"/>
    <row r="46736" customFormat="1" ht="11.25"/>
    <row r="46737" customFormat="1" ht="11.25"/>
    <row r="46738" customFormat="1" ht="11.25"/>
    <row r="46739" customFormat="1" ht="11.25"/>
    <row r="46740" customFormat="1" ht="11.25"/>
    <row r="46741" customFormat="1" ht="11.25"/>
    <row r="46742" customFormat="1" ht="11.25"/>
    <row r="46743" customFormat="1" ht="11.25"/>
    <row r="46744" customFormat="1" ht="11.25"/>
    <row r="46745" customFormat="1" ht="11.25"/>
    <row r="46746" customFormat="1" ht="11.25"/>
    <row r="46747" customFormat="1" ht="11.25"/>
    <row r="46748" customFormat="1" ht="11.25"/>
    <row r="46749" customFormat="1" ht="11.25"/>
    <row r="46750" customFormat="1" ht="11.25"/>
    <row r="46751" customFormat="1" ht="11.25"/>
    <row r="46752" customFormat="1" ht="11.25"/>
    <row r="46753" customFormat="1" ht="11.25"/>
    <row r="46754" customFormat="1" ht="11.25"/>
    <row r="46755" customFormat="1" ht="11.25"/>
    <row r="46756" customFormat="1" ht="11.25"/>
    <row r="46757" customFormat="1" ht="11.25"/>
    <row r="46758" customFormat="1" ht="11.25"/>
    <row r="46759" customFormat="1" ht="11.25"/>
    <row r="46760" customFormat="1" ht="11.25"/>
    <row r="46761" customFormat="1" ht="11.25"/>
    <row r="46762" customFormat="1" ht="11.25"/>
    <row r="46763" customFormat="1" ht="11.25"/>
    <row r="46764" customFormat="1" ht="11.25"/>
    <row r="46765" customFormat="1" ht="11.25"/>
    <row r="46766" customFormat="1" ht="11.25"/>
    <row r="46767" customFormat="1" ht="11.25"/>
    <row r="46768" customFormat="1" ht="11.25"/>
    <row r="46769" customFormat="1" ht="11.25"/>
    <row r="46770" customFormat="1" ht="11.25"/>
    <row r="46771" customFormat="1" ht="11.25"/>
    <row r="46772" customFormat="1" ht="11.25"/>
    <row r="46773" customFormat="1" ht="11.25"/>
    <row r="46774" customFormat="1" ht="11.25"/>
    <row r="46775" customFormat="1" ht="11.25"/>
    <row r="46776" customFormat="1" ht="11.25"/>
    <row r="46777" customFormat="1" ht="11.25"/>
    <row r="46778" customFormat="1" ht="11.25"/>
    <row r="46779" customFormat="1" ht="11.25"/>
    <row r="46780" customFormat="1" ht="11.25"/>
    <row r="46781" customFormat="1" ht="11.25"/>
    <row r="46782" customFormat="1" ht="11.25"/>
    <row r="46783" customFormat="1" ht="11.25"/>
    <row r="46784" customFormat="1" ht="11.25"/>
    <row r="46785" customFormat="1" ht="11.25"/>
    <row r="46786" customFormat="1" ht="11.25"/>
    <row r="46787" customFormat="1" ht="11.25"/>
    <row r="46788" customFormat="1" ht="11.25"/>
    <row r="46789" customFormat="1" ht="11.25"/>
    <row r="46790" customFormat="1" ht="11.25"/>
    <row r="46791" customFormat="1" ht="11.25"/>
    <row r="46792" customFormat="1" ht="11.25"/>
    <row r="46793" customFormat="1" ht="11.25"/>
    <row r="46794" customFormat="1" ht="11.25"/>
    <row r="46795" customFormat="1" ht="11.25"/>
    <row r="46796" customFormat="1" ht="11.25"/>
    <row r="46797" customFormat="1" ht="11.25"/>
    <row r="46798" customFormat="1" ht="11.25"/>
    <row r="46799" customFormat="1" ht="11.25"/>
    <row r="46800" customFormat="1" ht="11.25"/>
    <row r="46801" customFormat="1" ht="11.25"/>
    <row r="46802" customFormat="1" ht="11.25"/>
    <row r="46803" customFormat="1" ht="11.25"/>
    <row r="46804" customFormat="1" ht="11.25"/>
    <row r="46805" customFormat="1" ht="11.25"/>
    <row r="46806" customFormat="1" ht="11.25"/>
    <row r="46807" customFormat="1" ht="11.25"/>
    <row r="46808" customFormat="1" ht="11.25"/>
    <row r="46809" customFormat="1" ht="11.25"/>
    <row r="46810" customFormat="1" ht="11.25"/>
    <row r="46811" customFormat="1" ht="11.25"/>
    <row r="46812" customFormat="1" ht="11.25"/>
    <row r="46813" customFormat="1" ht="11.25"/>
    <row r="46814" customFormat="1" ht="11.25"/>
    <row r="46815" customFormat="1" ht="11.25"/>
    <row r="46816" customFormat="1" ht="11.25"/>
    <row r="46817" customFormat="1" ht="11.25"/>
    <row r="46818" customFormat="1" ht="11.25"/>
    <row r="46819" customFormat="1" ht="11.25"/>
    <row r="46820" customFormat="1" ht="11.25"/>
    <row r="46821" customFormat="1" ht="11.25"/>
    <row r="46822" customFormat="1" ht="11.25"/>
    <row r="46823" customFormat="1" ht="11.25"/>
    <row r="46824" customFormat="1" ht="11.25"/>
    <row r="46825" customFormat="1" ht="11.25"/>
    <row r="46826" customFormat="1" ht="11.25"/>
    <row r="46827" customFormat="1" ht="11.25"/>
    <row r="46828" customFormat="1" ht="11.25"/>
    <row r="46829" customFormat="1" ht="11.25"/>
    <row r="46830" customFormat="1" ht="11.25"/>
    <row r="46831" customFormat="1" ht="11.25"/>
    <row r="46832" customFormat="1" ht="11.25"/>
    <row r="46833" customFormat="1" ht="11.25"/>
    <row r="46834" customFormat="1" ht="11.25"/>
    <row r="46835" customFormat="1" ht="11.25"/>
    <row r="46836" customFormat="1" ht="11.25"/>
    <row r="46837" customFormat="1" ht="11.25"/>
    <row r="46838" customFormat="1" ht="11.25"/>
    <row r="46839" customFormat="1" ht="11.25"/>
    <row r="46840" customFormat="1" ht="11.25"/>
    <row r="46841" customFormat="1" ht="11.25"/>
    <row r="46842" customFormat="1" ht="11.25"/>
    <row r="46843" customFormat="1" ht="11.25"/>
    <row r="46844" customFormat="1" ht="11.25"/>
    <row r="46845" customFormat="1" ht="11.25"/>
    <row r="46846" customFormat="1" ht="11.25"/>
    <row r="46847" customFormat="1" ht="11.25"/>
    <row r="46848" customFormat="1" ht="11.25"/>
    <row r="46849" customFormat="1" ht="11.25"/>
    <row r="46850" customFormat="1" ht="11.25"/>
    <row r="46851" customFormat="1" ht="11.25"/>
    <row r="46852" customFormat="1" ht="11.25"/>
    <row r="46853" customFormat="1" ht="11.25"/>
    <row r="46854" customFormat="1" ht="11.25"/>
    <row r="46855" customFormat="1" ht="11.25"/>
    <row r="46856" customFormat="1" ht="11.25"/>
    <row r="46857" customFormat="1" ht="11.25"/>
    <row r="46858" customFormat="1" ht="11.25"/>
    <row r="46859" customFormat="1" ht="11.25"/>
    <row r="46860" customFormat="1" ht="11.25"/>
    <row r="46861" customFormat="1" ht="11.25"/>
    <row r="46862" customFormat="1" ht="11.25"/>
    <row r="46863" customFormat="1" ht="11.25"/>
    <row r="46864" customFormat="1" ht="11.25"/>
    <row r="46865" customFormat="1" ht="11.25"/>
    <row r="46866" customFormat="1" ht="11.25"/>
    <row r="46867" customFormat="1" ht="11.25"/>
    <row r="46868" customFormat="1" ht="11.25"/>
    <row r="46869" customFormat="1" ht="11.25"/>
    <row r="46870" customFormat="1" ht="11.25"/>
    <row r="46871" customFormat="1" ht="11.25"/>
    <row r="46872" customFormat="1" ht="11.25"/>
    <row r="46873" customFormat="1" ht="11.25"/>
    <row r="46874" customFormat="1" ht="11.25"/>
    <row r="46875" customFormat="1" ht="11.25"/>
    <row r="46876" customFormat="1" ht="11.25"/>
    <row r="46877" customFormat="1" ht="11.25"/>
    <row r="46878" customFormat="1" ht="11.25"/>
    <row r="46879" customFormat="1" ht="11.25"/>
    <row r="46880" customFormat="1" ht="11.25"/>
    <row r="46881" customFormat="1" ht="11.25"/>
    <row r="46882" customFormat="1" ht="11.25"/>
    <row r="46883" customFormat="1" ht="11.25"/>
    <row r="46884" customFormat="1" ht="11.25"/>
    <row r="46885" customFormat="1" ht="11.25"/>
    <row r="46886" customFormat="1" ht="11.25"/>
    <row r="46887" customFormat="1" ht="11.25"/>
    <row r="46888" customFormat="1" ht="11.25"/>
    <row r="46889" customFormat="1" ht="11.25"/>
    <row r="46890" customFormat="1" ht="11.25"/>
    <row r="46891" customFormat="1" ht="11.25"/>
    <row r="46892" customFormat="1" ht="11.25"/>
    <row r="46893" customFormat="1" ht="11.25"/>
    <row r="46894" customFormat="1" ht="11.25"/>
    <row r="46895" customFormat="1" ht="11.25"/>
    <row r="46896" customFormat="1" ht="11.25"/>
    <row r="46897" customFormat="1" ht="11.25"/>
    <row r="46898" customFormat="1" ht="11.25"/>
    <row r="46899" customFormat="1" ht="11.25"/>
    <row r="46900" customFormat="1" ht="11.25"/>
    <row r="46901" customFormat="1" ht="11.25"/>
    <row r="46902" customFormat="1" ht="11.25"/>
    <row r="46903" customFormat="1" ht="11.25"/>
    <row r="46904" customFormat="1" ht="11.25"/>
    <row r="46905" customFormat="1" ht="11.25"/>
    <row r="46906" customFormat="1" ht="11.25"/>
    <row r="46907" customFormat="1" ht="11.25"/>
    <row r="46908" customFormat="1" ht="11.25"/>
    <row r="46909" customFormat="1" ht="11.25"/>
    <row r="46910" customFormat="1" ht="11.25"/>
    <row r="46911" customFormat="1" ht="11.25"/>
    <row r="46912" customFormat="1" ht="11.25"/>
    <row r="46913" customFormat="1" ht="11.25"/>
    <row r="46914" customFormat="1" ht="11.25"/>
    <row r="46915" customFormat="1" ht="11.25"/>
    <row r="46916" customFormat="1" ht="11.25"/>
    <row r="46917" customFormat="1" ht="11.25"/>
    <row r="46918" customFormat="1" ht="11.25"/>
    <row r="46919" customFormat="1" ht="11.25"/>
    <row r="46920" customFormat="1" ht="11.25"/>
    <row r="46921" customFormat="1" ht="11.25"/>
    <row r="46922" customFormat="1" ht="11.25"/>
    <row r="46923" customFormat="1" ht="11.25"/>
    <row r="46924" customFormat="1" ht="11.25"/>
    <row r="46925" customFormat="1" ht="11.25"/>
    <row r="46926" customFormat="1" ht="11.25"/>
    <row r="46927" customFormat="1" ht="11.25"/>
    <row r="46928" customFormat="1" ht="11.25"/>
    <row r="46929" customFormat="1" ht="11.25"/>
    <row r="46930" customFormat="1" ht="11.25"/>
    <row r="46931" customFormat="1" ht="11.25"/>
    <row r="46932" customFormat="1" ht="11.25"/>
    <row r="46933" customFormat="1" ht="11.25"/>
    <row r="46934" customFormat="1" ht="11.25"/>
    <row r="46935" customFormat="1" ht="11.25"/>
    <row r="46936" customFormat="1" ht="11.25"/>
    <row r="46937" customFormat="1" ht="11.25"/>
    <row r="46938" customFormat="1" ht="11.25"/>
    <row r="46939" customFormat="1" ht="11.25"/>
    <row r="46940" customFormat="1" ht="11.25"/>
    <row r="46941" customFormat="1" ht="11.25"/>
    <row r="46942" customFormat="1" ht="11.25"/>
    <row r="46943" customFormat="1" ht="11.25"/>
    <row r="46944" customFormat="1" ht="11.25"/>
    <row r="46945" customFormat="1" ht="11.25"/>
    <row r="46946" customFormat="1" ht="11.25"/>
    <row r="46947" customFormat="1" ht="11.25"/>
    <row r="46948" customFormat="1" ht="11.25"/>
    <row r="46949" customFormat="1" ht="11.25"/>
    <row r="46950" customFormat="1" ht="11.25"/>
    <row r="46951" customFormat="1" ht="11.25"/>
    <row r="46952" customFormat="1" ht="11.25"/>
    <row r="46953" customFormat="1" ht="11.25"/>
    <row r="46954" customFormat="1" ht="11.25"/>
    <row r="46955" customFormat="1" ht="11.25"/>
    <row r="46956" customFormat="1" ht="11.25"/>
    <row r="46957" customFormat="1" ht="11.25"/>
    <row r="46958" customFormat="1" ht="11.25"/>
    <row r="46959" customFormat="1" ht="11.25"/>
    <row r="46960" customFormat="1" ht="11.25"/>
    <row r="46961" customFormat="1" ht="11.25"/>
    <row r="46962" customFormat="1" ht="11.25"/>
    <row r="46963" customFormat="1" ht="11.25"/>
    <row r="46964" customFormat="1" ht="11.25"/>
    <row r="46965" customFormat="1" ht="11.25"/>
    <row r="46966" customFormat="1" ht="11.25"/>
    <row r="46967" customFormat="1" ht="11.25"/>
    <row r="46968" customFormat="1" ht="11.25"/>
    <row r="46969" customFormat="1" ht="11.25"/>
    <row r="46970" customFormat="1" ht="11.25"/>
    <row r="46971" customFormat="1" ht="11.25"/>
    <row r="46972" customFormat="1" ht="11.25"/>
    <row r="46973" customFormat="1" ht="11.25"/>
    <row r="46974" customFormat="1" ht="11.25"/>
    <row r="46975" customFormat="1" ht="11.25"/>
    <row r="46976" customFormat="1" ht="11.25"/>
    <row r="46977" customFormat="1" ht="11.25"/>
    <row r="46978" customFormat="1" ht="11.25"/>
    <row r="46979" customFormat="1" ht="11.25"/>
    <row r="46980" customFormat="1" ht="11.25"/>
    <row r="46981" customFormat="1" ht="11.25"/>
    <row r="46982" customFormat="1" ht="11.25"/>
    <row r="46983" customFormat="1" ht="11.25"/>
    <row r="46984" customFormat="1" ht="11.25"/>
    <row r="46985" customFormat="1" ht="11.25"/>
    <row r="46986" customFormat="1" ht="11.25"/>
    <row r="46987" customFormat="1" ht="11.25"/>
    <row r="46988" customFormat="1" ht="11.25"/>
    <row r="46989" customFormat="1" ht="11.25"/>
    <row r="46990" customFormat="1" ht="11.25"/>
    <row r="46991" customFormat="1" ht="11.25"/>
    <row r="46992" customFormat="1" ht="11.25"/>
    <row r="46993" customFormat="1" ht="11.25"/>
    <row r="46994" customFormat="1" ht="11.25"/>
    <row r="46995" customFormat="1" ht="11.25"/>
    <row r="46996" customFormat="1" ht="11.25"/>
    <row r="46997" customFormat="1" ht="11.25"/>
    <row r="46998" customFormat="1" ht="11.25"/>
    <row r="46999" customFormat="1" ht="11.25"/>
    <row r="47000" customFormat="1" ht="11.25"/>
    <row r="47001" customFormat="1" ht="11.25"/>
    <row r="47002" customFormat="1" ht="11.25"/>
    <row r="47003" customFormat="1" ht="11.25"/>
    <row r="47004" customFormat="1" ht="11.25"/>
    <row r="47005" customFormat="1" ht="11.25"/>
    <row r="47006" customFormat="1" ht="11.25"/>
    <row r="47007" customFormat="1" ht="11.25"/>
    <row r="47008" customFormat="1" ht="11.25"/>
    <row r="47009" customFormat="1" ht="11.25"/>
    <row r="47010" customFormat="1" ht="11.25"/>
    <row r="47011" customFormat="1" ht="11.25"/>
    <row r="47012" customFormat="1" ht="11.25"/>
    <row r="47013" customFormat="1" ht="11.25"/>
    <row r="47014" customFormat="1" ht="11.25"/>
    <row r="47015" customFormat="1" ht="11.25"/>
    <row r="47016" customFormat="1" ht="11.25"/>
    <row r="47017" customFormat="1" ht="11.25"/>
    <row r="47018" customFormat="1" ht="11.25"/>
    <row r="47019" customFormat="1" ht="11.25"/>
    <row r="47020" customFormat="1" ht="11.25"/>
    <row r="47021" customFormat="1" ht="11.25"/>
    <row r="47022" customFormat="1" ht="11.25"/>
    <row r="47023" customFormat="1" ht="11.25"/>
    <row r="47024" customFormat="1" ht="11.25"/>
    <row r="47025" customFormat="1" ht="11.25"/>
    <row r="47026" customFormat="1" ht="11.25"/>
    <row r="47027" customFormat="1" ht="11.25"/>
    <row r="47028" customFormat="1" ht="11.25"/>
    <row r="47029" customFormat="1" ht="11.25"/>
    <row r="47030" customFormat="1" ht="11.25"/>
    <row r="47031" customFormat="1" ht="11.25"/>
    <row r="47032" customFormat="1" ht="11.25"/>
    <row r="47033" customFormat="1" ht="11.25"/>
    <row r="47034" customFormat="1" ht="11.25"/>
    <row r="47035" customFormat="1" ht="11.25"/>
    <row r="47036" customFormat="1" ht="11.25"/>
    <row r="47037" customFormat="1" ht="11.25"/>
    <row r="47038" customFormat="1" ht="11.25"/>
    <row r="47039" customFormat="1" ht="11.25"/>
    <row r="47040" customFormat="1" ht="11.25"/>
    <row r="47041" customFormat="1" ht="11.25"/>
    <row r="47042" customFormat="1" ht="11.25"/>
    <row r="47043" customFormat="1" ht="11.25"/>
    <row r="47044" customFormat="1" ht="11.25"/>
    <row r="47045" customFormat="1" ht="11.25"/>
    <row r="47046" customFormat="1" ht="11.25"/>
    <row r="47047" customFormat="1" ht="11.25"/>
    <row r="47048" customFormat="1" ht="11.25"/>
    <row r="47049" customFormat="1" ht="11.25"/>
    <row r="47050" customFormat="1" ht="11.25"/>
    <row r="47051" customFormat="1" ht="11.25"/>
    <row r="47052" customFormat="1" ht="11.25"/>
    <row r="47053" customFormat="1" ht="11.25"/>
    <row r="47054" customFormat="1" ht="11.25"/>
    <row r="47055" customFormat="1" ht="11.25"/>
    <row r="47056" customFormat="1" ht="11.25"/>
    <row r="47057" customFormat="1" ht="11.25"/>
    <row r="47058" customFormat="1" ht="11.25"/>
    <row r="47059" customFormat="1" ht="11.25"/>
    <row r="47060" customFormat="1" ht="11.25"/>
    <row r="47061" customFormat="1" ht="11.25"/>
    <row r="47062" customFormat="1" ht="11.25"/>
    <row r="47063" customFormat="1" ht="11.25"/>
    <row r="47064" customFormat="1" ht="11.25"/>
    <row r="47065" customFormat="1" ht="11.25"/>
    <row r="47066" customFormat="1" ht="11.25"/>
    <row r="47067" customFormat="1" ht="11.25"/>
    <row r="47068" customFormat="1" ht="11.25"/>
    <row r="47069" customFormat="1" ht="11.25"/>
    <row r="47070" customFormat="1" ht="11.25"/>
    <row r="47071" customFormat="1" ht="11.25"/>
    <row r="47072" customFormat="1" ht="11.25"/>
    <row r="47073" customFormat="1" ht="11.25"/>
    <row r="47074" customFormat="1" ht="11.25"/>
    <row r="47075" customFormat="1" ht="11.25"/>
    <row r="47076" customFormat="1" ht="11.25"/>
    <row r="47077" customFormat="1" ht="11.25"/>
    <row r="47078" customFormat="1" ht="11.25"/>
    <row r="47079" customFormat="1" ht="11.25"/>
    <row r="47080" customFormat="1" ht="11.25"/>
    <row r="47081" customFormat="1" ht="11.25"/>
    <row r="47082" customFormat="1" ht="11.25"/>
    <row r="47083" customFormat="1" ht="11.25"/>
    <row r="47084" customFormat="1" ht="11.25"/>
    <row r="47085" customFormat="1" ht="11.25"/>
    <row r="47086" customFormat="1" ht="11.25"/>
    <row r="47087" customFormat="1" ht="11.25"/>
    <row r="47088" customFormat="1" ht="11.25"/>
    <row r="47089" customFormat="1" ht="11.25"/>
    <row r="47090" customFormat="1" ht="11.25"/>
    <row r="47091" customFormat="1" ht="11.25"/>
    <row r="47092" customFormat="1" ht="11.25"/>
    <row r="47093" customFormat="1" ht="11.25"/>
    <row r="47094" customFormat="1" ht="11.25"/>
    <row r="47095" customFormat="1" ht="11.25"/>
    <row r="47096" customFormat="1" ht="11.25"/>
    <row r="47097" customFormat="1" ht="11.25"/>
    <row r="47098" customFormat="1" ht="11.25"/>
    <row r="47099" customFormat="1" ht="11.25"/>
    <row r="47100" customFormat="1" ht="11.25"/>
    <row r="47101" customFormat="1" ht="11.25"/>
    <row r="47102" customFormat="1" ht="11.25"/>
    <row r="47103" customFormat="1" ht="11.25"/>
    <row r="47104" customFormat="1" ht="11.25"/>
    <row r="47105" customFormat="1" ht="11.25"/>
    <row r="47106" customFormat="1" ht="11.25"/>
    <row r="47107" customFormat="1" ht="11.25"/>
    <row r="47108" customFormat="1" ht="11.25"/>
    <row r="47109" customFormat="1" ht="11.25"/>
    <row r="47110" customFormat="1" ht="11.25"/>
    <row r="47111" customFormat="1" ht="11.25"/>
    <row r="47112" customFormat="1" ht="11.25"/>
    <row r="47113" customFormat="1" ht="11.25"/>
    <row r="47114" customFormat="1" ht="11.25"/>
    <row r="47115" customFormat="1" ht="11.25"/>
    <row r="47116" customFormat="1" ht="11.25"/>
    <row r="47117" customFormat="1" ht="11.25"/>
    <row r="47118" customFormat="1" ht="11.25"/>
    <row r="47119" customFormat="1" ht="11.25"/>
    <row r="47120" customFormat="1" ht="11.25"/>
    <row r="47121" customFormat="1" ht="11.25"/>
    <row r="47122" customFormat="1" ht="11.25"/>
    <row r="47123" customFormat="1" ht="11.25"/>
    <row r="47124" customFormat="1" ht="11.25"/>
    <row r="47125" customFormat="1" ht="11.25"/>
    <row r="47126" customFormat="1" ht="11.25"/>
    <row r="47127" customFormat="1" ht="11.25"/>
    <row r="47128" customFormat="1" ht="11.25"/>
    <row r="47129" customFormat="1" ht="11.25"/>
    <row r="47130" customFormat="1" ht="11.25"/>
    <row r="47131" customFormat="1" ht="11.25"/>
    <row r="47132" customFormat="1" ht="11.25"/>
    <row r="47133" customFormat="1" ht="11.25"/>
    <row r="47134" customFormat="1" ht="11.25"/>
    <row r="47135" customFormat="1" ht="11.25"/>
    <row r="47136" customFormat="1" ht="11.25"/>
    <row r="47137" customFormat="1" ht="11.25"/>
    <row r="47138" customFormat="1" ht="11.25"/>
    <row r="47139" customFormat="1" ht="11.25"/>
    <row r="47140" customFormat="1" ht="11.25"/>
    <row r="47141" customFormat="1" ht="11.25"/>
    <row r="47142" customFormat="1" ht="11.25"/>
    <row r="47143" customFormat="1" ht="11.25"/>
    <row r="47144" customFormat="1" ht="11.25"/>
    <row r="47145" customFormat="1" ht="11.25"/>
    <row r="47146" customFormat="1" ht="11.25"/>
    <row r="47147" customFormat="1" ht="11.25"/>
    <row r="47148" customFormat="1" ht="11.25"/>
    <row r="47149" customFormat="1" ht="11.25"/>
    <row r="47150" customFormat="1" ht="11.25"/>
    <row r="47151" customFormat="1" ht="11.25"/>
    <row r="47152" customFormat="1" ht="11.25"/>
    <row r="47153" customFormat="1" ht="11.25"/>
    <row r="47154" customFormat="1" ht="11.25"/>
    <row r="47155" customFormat="1" ht="11.25"/>
    <row r="47156" customFormat="1" ht="11.25"/>
    <row r="47157" customFormat="1" ht="11.25"/>
    <row r="47158" customFormat="1" ht="11.25"/>
    <row r="47159" customFormat="1" ht="11.25"/>
    <row r="47160" customFormat="1" ht="11.25"/>
    <row r="47161" customFormat="1" ht="11.25"/>
    <row r="47162" customFormat="1" ht="11.25"/>
    <row r="47163" customFormat="1" ht="11.25"/>
    <row r="47164" customFormat="1" ht="11.25"/>
    <row r="47165" customFormat="1" ht="11.25"/>
    <row r="47166" customFormat="1" ht="11.25"/>
    <row r="47167" customFormat="1" ht="11.25"/>
    <row r="47168" customFormat="1" ht="11.25"/>
    <row r="47169" customFormat="1" ht="11.25"/>
    <row r="47170" customFormat="1" ht="11.25"/>
    <row r="47171" customFormat="1" ht="11.25"/>
    <row r="47172" customFormat="1" ht="11.25"/>
    <row r="47173" customFormat="1" ht="11.25"/>
    <row r="47174" customFormat="1" ht="11.25"/>
    <row r="47175" customFormat="1" ht="11.25"/>
    <row r="47176" customFormat="1" ht="11.25"/>
    <row r="47177" customFormat="1" ht="11.25"/>
    <row r="47178" customFormat="1" ht="11.25"/>
    <row r="47179" customFormat="1" ht="11.25"/>
    <row r="47180" customFormat="1" ht="11.25"/>
    <row r="47181" customFormat="1" ht="11.25"/>
    <row r="47182" customFormat="1" ht="11.25"/>
    <row r="47183" customFormat="1" ht="11.25"/>
    <row r="47184" customFormat="1" ht="11.25"/>
    <row r="47185" customFormat="1" ht="11.25"/>
    <row r="47186" customFormat="1" ht="11.25"/>
    <row r="47187" customFormat="1" ht="11.25"/>
    <row r="47188" customFormat="1" ht="11.25"/>
    <row r="47189" customFormat="1" ht="11.25"/>
    <row r="47190" customFormat="1" ht="11.25"/>
    <row r="47191" customFormat="1" ht="11.25"/>
    <row r="47192" customFormat="1" ht="11.25"/>
    <row r="47193" customFormat="1" ht="11.25"/>
    <row r="47194" customFormat="1" ht="11.25"/>
    <row r="47195" customFormat="1" ht="11.25"/>
    <row r="47196" customFormat="1" ht="11.25"/>
    <row r="47197" customFormat="1" ht="11.25"/>
    <row r="47198" customFormat="1" ht="11.25"/>
    <row r="47199" customFormat="1" ht="11.25"/>
    <row r="47200" customFormat="1" ht="11.25"/>
    <row r="47201" customFormat="1" ht="11.25"/>
    <row r="47202" customFormat="1" ht="11.25"/>
    <row r="47203" customFormat="1" ht="11.25"/>
    <row r="47204" customFormat="1" ht="11.25"/>
    <row r="47205" customFormat="1" ht="11.25"/>
    <row r="47206" customFormat="1" ht="11.25"/>
    <row r="47207" customFormat="1" ht="11.25"/>
    <row r="47208" customFormat="1" ht="11.25"/>
    <row r="47209" customFormat="1" ht="11.25"/>
    <row r="47210" customFormat="1" ht="11.25"/>
    <row r="47211" customFormat="1" ht="11.25"/>
    <row r="47212" customFormat="1" ht="11.25"/>
    <row r="47213" customFormat="1" ht="11.25"/>
    <row r="47214" customFormat="1" ht="11.25"/>
    <row r="47215" customFormat="1" ht="11.25"/>
    <row r="47216" customFormat="1" ht="11.25"/>
    <row r="47217" customFormat="1" ht="11.25"/>
    <row r="47218" customFormat="1" ht="11.25"/>
    <row r="47219" customFormat="1" ht="11.25"/>
    <row r="47220" customFormat="1" ht="11.25"/>
    <row r="47221" customFormat="1" ht="11.25"/>
    <row r="47222" customFormat="1" ht="11.25"/>
    <row r="47223" customFormat="1" ht="11.25"/>
    <row r="47224" customFormat="1" ht="11.25"/>
    <row r="47225" customFormat="1" ht="11.25"/>
    <row r="47226" customFormat="1" ht="11.25"/>
    <row r="47227" customFormat="1" ht="11.25"/>
    <row r="47228" customFormat="1" ht="11.25"/>
    <row r="47229" customFormat="1" ht="11.25"/>
    <row r="47230" customFormat="1" ht="11.25"/>
    <row r="47231" customFormat="1" ht="11.25"/>
    <row r="47232" customFormat="1" ht="11.25"/>
    <row r="47233" customFormat="1" ht="11.25"/>
    <row r="47234" customFormat="1" ht="11.25"/>
    <row r="47235" customFormat="1" ht="11.25"/>
    <row r="47236" customFormat="1" ht="11.25"/>
    <row r="47237" customFormat="1" ht="11.25"/>
    <row r="47238" customFormat="1" ht="11.25"/>
    <row r="47239" customFormat="1" ht="11.25"/>
    <row r="47240" customFormat="1" ht="11.25"/>
    <row r="47241" customFormat="1" ht="11.25"/>
    <row r="47242" customFormat="1" ht="11.25"/>
    <row r="47243" customFormat="1" ht="11.25"/>
    <row r="47244" customFormat="1" ht="11.25"/>
    <row r="47245" customFormat="1" ht="11.25"/>
    <row r="47246" customFormat="1" ht="11.25"/>
    <row r="47247" customFormat="1" ht="11.25"/>
    <row r="47248" customFormat="1" ht="11.25"/>
    <row r="47249" customFormat="1" ht="11.25"/>
    <row r="47250" customFormat="1" ht="11.25"/>
    <row r="47251" customFormat="1" ht="11.25"/>
    <row r="47252" customFormat="1" ht="11.25"/>
    <row r="47253" customFormat="1" ht="11.25"/>
    <row r="47254" customFormat="1" ht="11.25"/>
    <row r="47255" customFormat="1" ht="11.25"/>
    <row r="47256" customFormat="1" ht="11.25"/>
    <row r="47257" customFormat="1" ht="11.25"/>
    <row r="47258" customFormat="1" ht="11.25"/>
    <row r="47259" customFormat="1" ht="11.25"/>
    <row r="47260" customFormat="1" ht="11.25"/>
    <row r="47261" customFormat="1" ht="11.25"/>
    <row r="47262" customFormat="1" ht="11.25"/>
    <row r="47263" customFormat="1" ht="11.25"/>
    <row r="47264" customFormat="1" ht="11.25"/>
    <row r="47265" customFormat="1" ht="11.25"/>
    <row r="47266" customFormat="1" ht="11.25"/>
    <row r="47267" customFormat="1" ht="11.25"/>
    <row r="47268" customFormat="1" ht="11.25"/>
    <row r="47269" customFormat="1" ht="11.25"/>
    <row r="47270" customFormat="1" ht="11.25"/>
    <row r="47271" customFormat="1" ht="11.25"/>
    <row r="47272" customFormat="1" ht="11.25"/>
    <row r="47273" customFormat="1" ht="11.25"/>
    <row r="47274" customFormat="1" ht="11.25"/>
    <row r="47275" customFormat="1" ht="11.25"/>
    <row r="47276" customFormat="1" ht="11.25"/>
    <row r="47277" customFormat="1" ht="11.25"/>
    <row r="47278" customFormat="1" ht="11.25"/>
    <row r="47279" customFormat="1" ht="11.25"/>
    <row r="47280" customFormat="1" ht="11.25"/>
    <row r="47281" customFormat="1" ht="11.25"/>
    <row r="47282" customFormat="1" ht="11.25"/>
    <row r="47283" customFormat="1" ht="11.25"/>
    <row r="47284" customFormat="1" ht="11.25"/>
    <row r="47285" customFormat="1" ht="11.25"/>
    <row r="47286" customFormat="1" ht="11.25"/>
    <row r="47287" customFormat="1" ht="11.25"/>
    <row r="47288" customFormat="1" ht="11.25"/>
    <row r="47289" customFormat="1" ht="11.25"/>
    <row r="47290" customFormat="1" ht="11.25"/>
    <row r="47291" customFormat="1" ht="11.25"/>
    <row r="47292" customFormat="1" ht="11.25"/>
    <row r="47293" customFormat="1" ht="11.25"/>
    <row r="47294" customFormat="1" ht="11.25"/>
    <row r="47295" customFormat="1" ht="11.25"/>
    <row r="47296" customFormat="1" ht="11.25"/>
    <row r="47297" customFormat="1" ht="11.25"/>
    <row r="47298" customFormat="1" ht="11.25"/>
    <row r="47299" customFormat="1" ht="11.25"/>
    <row r="47300" customFormat="1" ht="11.25"/>
    <row r="47301" customFormat="1" ht="11.25"/>
    <row r="47302" customFormat="1" ht="11.25"/>
    <row r="47303" customFormat="1" ht="11.25"/>
    <row r="47304" customFormat="1" ht="11.25"/>
    <row r="47305" customFormat="1" ht="11.25"/>
    <row r="47306" customFormat="1" ht="11.25"/>
    <row r="47307" customFormat="1" ht="11.25"/>
    <row r="47308" customFormat="1" ht="11.25"/>
    <row r="47309" customFormat="1" ht="11.25"/>
    <row r="47310" customFormat="1" ht="11.25"/>
    <row r="47311" customFormat="1" ht="11.25"/>
    <row r="47312" customFormat="1" ht="11.25"/>
    <row r="47313" customFormat="1" ht="11.25"/>
    <row r="47314" customFormat="1" ht="11.25"/>
    <row r="47315" customFormat="1" ht="11.25"/>
    <row r="47316" customFormat="1" ht="11.25"/>
    <row r="47317" customFormat="1" ht="11.25"/>
    <row r="47318" customFormat="1" ht="11.25"/>
    <row r="47319" customFormat="1" ht="11.25"/>
    <row r="47320" customFormat="1" ht="11.25"/>
    <row r="47321" customFormat="1" ht="11.25"/>
    <row r="47322" customFormat="1" ht="11.25"/>
    <row r="47323" customFormat="1" ht="11.25"/>
    <row r="47324" customFormat="1" ht="11.25"/>
    <row r="47325" customFormat="1" ht="11.25"/>
    <row r="47326" customFormat="1" ht="11.25"/>
    <row r="47327" customFormat="1" ht="11.25"/>
    <row r="47328" customFormat="1" ht="11.25"/>
    <row r="47329" customFormat="1" ht="11.25"/>
    <row r="47330" customFormat="1" ht="11.25"/>
    <row r="47331" customFormat="1" ht="11.25"/>
    <row r="47332" customFormat="1" ht="11.25"/>
    <row r="47333" customFormat="1" ht="11.25"/>
    <row r="47334" customFormat="1" ht="11.25"/>
    <row r="47335" customFormat="1" ht="11.25"/>
    <row r="47336" customFormat="1" ht="11.25"/>
    <row r="47337" customFormat="1" ht="11.25"/>
    <row r="47338" customFormat="1" ht="11.25"/>
    <row r="47339" customFormat="1" ht="11.25"/>
    <row r="47340" customFormat="1" ht="11.25"/>
    <row r="47341" customFormat="1" ht="11.25"/>
    <row r="47342" customFormat="1" ht="11.25"/>
    <row r="47343" customFormat="1" ht="11.25"/>
    <row r="47344" customFormat="1" ht="11.25"/>
    <row r="47345" customFormat="1" ht="11.25"/>
    <row r="47346" customFormat="1" ht="11.25"/>
    <row r="47347" customFormat="1" ht="11.25"/>
    <row r="47348" customFormat="1" ht="11.25"/>
    <row r="47349" customFormat="1" ht="11.25"/>
    <row r="47350" customFormat="1" ht="11.25"/>
    <row r="47351" customFormat="1" ht="11.25"/>
    <row r="47352" customFormat="1" ht="11.25"/>
    <row r="47353" customFormat="1" ht="11.25"/>
    <row r="47354" customFormat="1" ht="11.25"/>
    <row r="47355" customFormat="1" ht="11.25"/>
    <row r="47356" customFormat="1" ht="11.25"/>
    <row r="47357" customFormat="1" ht="11.25"/>
    <row r="47358" customFormat="1" ht="11.25"/>
    <row r="47359" customFormat="1" ht="11.25"/>
    <row r="47360" customFormat="1" ht="11.25"/>
    <row r="47361" customFormat="1" ht="11.25"/>
    <row r="47362" customFormat="1" ht="11.25"/>
    <row r="47363" customFormat="1" ht="11.25"/>
    <row r="47364" customFormat="1" ht="11.25"/>
    <row r="47365" customFormat="1" ht="11.25"/>
    <row r="47366" customFormat="1" ht="11.25"/>
    <row r="47367" customFormat="1" ht="11.25"/>
    <row r="47368" customFormat="1" ht="11.25"/>
    <row r="47369" customFormat="1" ht="11.25"/>
    <row r="47370" customFormat="1" ht="11.25"/>
    <row r="47371" customFormat="1" ht="11.25"/>
    <row r="47372" customFormat="1" ht="11.25"/>
    <row r="47373" customFormat="1" ht="11.25"/>
    <row r="47374" customFormat="1" ht="11.25"/>
    <row r="47375" customFormat="1" ht="11.25"/>
    <row r="47376" customFormat="1" ht="11.25"/>
    <row r="47377" customFormat="1" ht="11.25"/>
    <row r="47378" customFormat="1" ht="11.25"/>
    <row r="47379" customFormat="1" ht="11.25"/>
    <row r="47380" customFormat="1" ht="11.25"/>
    <row r="47381" customFormat="1" ht="11.25"/>
    <row r="47382" customFormat="1" ht="11.25"/>
    <row r="47383" customFormat="1" ht="11.25"/>
    <row r="47384" customFormat="1" ht="11.25"/>
    <row r="47385" customFormat="1" ht="11.25"/>
    <row r="47386" customFormat="1" ht="11.25"/>
    <row r="47387" customFormat="1" ht="11.25"/>
    <row r="47388" customFormat="1" ht="11.25"/>
    <row r="47389" customFormat="1" ht="11.25"/>
    <row r="47390" customFormat="1" ht="11.25"/>
    <row r="47391" customFormat="1" ht="11.25"/>
    <row r="47392" customFormat="1" ht="11.25"/>
    <row r="47393" customFormat="1" ht="11.25"/>
    <row r="47394" customFormat="1" ht="11.25"/>
    <row r="47395" customFormat="1" ht="11.25"/>
    <row r="47396" customFormat="1" ht="11.25"/>
    <row r="47397" customFormat="1" ht="11.25"/>
    <row r="47398" customFormat="1" ht="11.25"/>
    <row r="47399" customFormat="1" ht="11.25"/>
    <row r="47400" customFormat="1" ht="11.25"/>
    <row r="47401" customFormat="1" ht="11.25"/>
    <row r="47402" customFormat="1" ht="11.25"/>
    <row r="47403" customFormat="1" ht="11.25"/>
    <row r="47404" customFormat="1" ht="11.25"/>
    <row r="47405" customFormat="1" ht="11.25"/>
    <row r="47406" customFormat="1" ht="11.25"/>
    <row r="47407" customFormat="1" ht="11.25"/>
    <row r="47408" customFormat="1" ht="11.25"/>
    <row r="47409" customFormat="1" ht="11.25"/>
    <row r="47410" customFormat="1" ht="11.25"/>
    <row r="47411" customFormat="1" ht="11.25"/>
    <row r="47412" customFormat="1" ht="11.25"/>
    <row r="47413" customFormat="1" ht="11.25"/>
    <row r="47414" customFormat="1" ht="11.25"/>
    <row r="47415" customFormat="1" ht="11.25"/>
    <row r="47416" customFormat="1" ht="11.25"/>
    <row r="47417" customFormat="1" ht="11.25"/>
    <row r="47418" customFormat="1" ht="11.25"/>
    <row r="47419" customFormat="1" ht="11.25"/>
    <row r="47420" customFormat="1" ht="11.25"/>
    <row r="47421" customFormat="1" ht="11.25"/>
    <row r="47422" customFormat="1" ht="11.25"/>
    <row r="47423" customFormat="1" ht="11.25"/>
    <row r="47424" customFormat="1" ht="11.25"/>
    <row r="47425" customFormat="1" ht="11.25"/>
    <row r="47426" customFormat="1" ht="11.25"/>
    <row r="47427" customFormat="1" ht="11.25"/>
    <row r="47428" customFormat="1" ht="11.25"/>
    <row r="47429" customFormat="1" ht="11.25"/>
    <row r="47430" customFormat="1" ht="11.25"/>
    <row r="47431" customFormat="1" ht="11.25"/>
    <row r="47432" customFormat="1" ht="11.25"/>
    <row r="47433" customFormat="1" ht="11.25"/>
    <row r="47434" customFormat="1" ht="11.25"/>
    <row r="47435" customFormat="1" ht="11.25"/>
    <row r="47436" customFormat="1" ht="11.25"/>
    <row r="47437" customFormat="1" ht="11.25"/>
    <row r="47438" customFormat="1" ht="11.25"/>
    <row r="47439" customFormat="1" ht="11.25"/>
    <row r="47440" customFormat="1" ht="11.25"/>
    <row r="47441" customFormat="1" ht="11.25"/>
    <row r="47442" customFormat="1" ht="11.25"/>
    <row r="47443" customFormat="1" ht="11.25"/>
    <row r="47444" customFormat="1" ht="11.25"/>
    <row r="47445" customFormat="1" ht="11.25"/>
    <row r="47446" customFormat="1" ht="11.25"/>
    <row r="47447" customFormat="1" ht="11.25"/>
    <row r="47448" customFormat="1" ht="11.25"/>
    <row r="47449" customFormat="1" ht="11.25"/>
    <row r="47450" customFormat="1" ht="11.25"/>
    <row r="47451" customFormat="1" ht="11.25"/>
    <row r="47452" customFormat="1" ht="11.25"/>
    <row r="47453" customFormat="1" ht="11.25"/>
    <row r="47454" customFormat="1" ht="11.25"/>
    <row r="47455" customFormat="1" ht="11.25"/>
    <row r="47456" customFormat="1" ht="11.25"/>
    <row r="47457" customFormat="1" ht="11.25"/>
    <row r="47458" customFormat="1" ht="11.25"/>
    <row r="47459" customFormat="1" ht="11.25"/>
    <row r="47460" customFormat="1" ht="11.25"/>
    <row r="47461" customFormat="1" ht="11.25"/>
    <row r="47462" customFormat="1" ht="11.25"/>
    <row r="47463" customFormat="1" ht="11.25"/>
    <row r="47464" customFormat="1" ht="11.25"/>
    <row r="47465" customFormat="1" ht="11.25"/>
    <row r="47466" customFormat="1" ht="11.25"/>
    <row r="47467" customFormat="1" ht="11.25"/>
    <row r="47468" customFormat="1" ht="11.25"/>
    <row r="47469" customFormat="1" ht="11.25"/>
    <row r="47470" customFormat="1" ht="11.25"/>
    <row r="47471" customFormat="1" ht="11.25"/>
    <row r="47472" customFormat="1" ht="11.25"/>
    <row r="47473" customFormat="1" ht="11.25"/>
    <row r="47474" customFormat="1" ht="11.25"/>
    <row r="47475" customFormat="1" ht="11.25"/>
    <row r="47476" customFormat="1" ht="11.25"/>
    <row r="47477" customFormat="1" ht="11.25"/>
    <row r="47478" customFormat="1" ht="11.25"/>
    <row r="47479" customFormat="1" ht="11.25"/>
    <row r="47480" customFormat="1" ht="11.25"/>
    <row r="47481" customFormat="1" ht="11.25"/>
    <row r="47482" customFormat="1" ht="11.25"/>
    <row r="47483" customFormat="1" ht="11.25"/>
    <row r="47484" customFormat="1" ht="11.25"/>
    <row r="47485" customFormat="1" ht="11.25"/>
    <row r="47486" customFormat="1" ht="11.25"/>
    <row r="47487" customFormat="1" ht="11.25"/>
    <row r="47488" customFormat="1" ht="11.25"/>
    <row r="47489" customFormat="1" ht="11.25"/>
    <row r="47490" customFormat="1" ht="11.25"/>
    <row r="47491" customFormat="1" ht="11.25"/>
    <row r="47492" customFormat="1" ht="11.25"/>
    <row r="47493" customFormat="1" ht="11.25"/>
    <row r="47494" customFormat="1" ht="11.25"/>
    <row r="47495" customFormat="1" ht="11.25"/>
    <row r="47496" customFormat="1" ht="11.25"/>
    <row r="47497" customFormat="1" ht="11.25"/>
    <row r="47498" customFormat="1" ht="11.25"/>
    <row r="47499" customFormat="1" ht="11.25"/>
    <row r="47500" customFormat="1" ht="11.25"/>
    <row r="47501" customFormat="1" ht="11.25"/>
    <row r="47502" customFormat="1" ht="11.25"/>
    <row r="47503" customFormat="1" ht="11.25"/>
    <row r="47504" customFormat="1" ht="11.25"/>
    <row r="47505" customFormat="1" ht="11.25"/>
    <row r="47506" customFormat="1" ht="11.25"/>
    <row r="47507" customFormat="1" ht="11.25"/>
    <row r="47508" customFormat="1" ht="11.25"/>
    <row r="47509" customFormat="1" ht="11.25"/>
    <row r="47510" customFormat="1" ht="11.25"/>
    <row r="47511" customFormat="1" ht="11.25"/>
    <row r="47512" customFormat="1" ht="11.25"/>
    <row r="47513" customFormat="1" ht="11.25"/>
    <row r="47514" customFormat="1" ht="11.25"/>
    <row r="47515" customFormat="1" ht="11.25"/>
    <row r="47516" customFormat="1" ht="11.25"/>
    <row r="47517" customFormat="1" ht="11.25"/>
    <row r="47518" customFormat="1" ht="11.25"/>
    <row r="47519" customFormat="1" ht="11.25"/>
    <row r="47520" customFormat="1" ht="11.25"/>
    <row r="47521" customFormat="1" ht="11.25"/>
    <row r="47522" customFormat="1" ht="11.25"/>
    <row r="47523" customFormat="1" ht="11.25"/>
    <row r="47524" customFormat="1" ht="11.25"/>
    <row r="47525" customFormat="1" ht="11.25"/>
    <row r="47526" customFormat="1" ht="11.25"/>
    <row r="47527" customFormat="1" ht="11.25"/>
    <row r="47528" customFormat="1" ht="11.25"/>
    <row r="47529" customFormat="1" ht="11.25"/>
    <row r="47530" customFormat="1" ht="11.25"/>
    <row r="47531" customFormat="1" ht="11.25"/>
    <row r="47532" customFormat="1" ht="11.25"/>
    <row r="47533" customFormat="1" ht="11.25"/>
    <row r="47534" customFormat="1" ht="11.25"/>
    <row r="47535" customFormat="1" ht="11.25"/>
    <row r="47536" customFormat="1" ht="11.25"/>
    <row r="47537" customFormat="1" ht="11.25"/>
    <row r="47538" customFormat="1" ht="11.25"/>
    <row r="47539" customFormat="1" ht="11.25"/>
    <row r="47540" customFormat="1" ht="11.25"/>
    <row r="47541" customFormat="1" ht="11.25"/>
    <row r="47542" customFormat="1" ht="11.25"/>
    <row r="47543" customFormat="1" ht="11.25"/>
    <row r="47544" customFormat="1" ht="11.25"/>
    <row r="47545" customFormat="1" ht="11.25"/>
    <row r="47546" customFormat="1" ht="11.25"/>
    <row r="47547" customFormat="1" ht="11.25"/>
    <row r="47548" customFormat="1" ht="11.25"/>
    <row r="47549" customFormat="1" ht="11.25"/>
    <row r="47550" customFormat="1" ht="11.25"/>
    <row r="47551" customFormat="1" ht="11.25"/>
    <row r="47552" customFormat="1" ht="11.25"/>
    <row r="47553" customFormat="1" ht="11.25"/>
    <row r="47554" customFormat="1" ht="11.25"/>
    <row r="47555" customFormat="1" ht="11.25"/>
    <row r="47556" customFormat="1" ht="11.25"/>
    <row r="47557" customFormat="1" ht="11.25"/>
    <row r="47558" customFormat="1" ht="11.25"/>
    <row r="47559" customFormat="1" ht="11.25"/>
    <row r="47560" customFormat="1" ht="11.25"/>
    <row r="47561" customFormat="1" ht="11.25"/>
    <row r="47562" customFormat="1" ht="11.25"/>
    <row r="47563" customFormat="1" ht="11.25"/>
    <row r="47564" customFormat="1" ht="11.25"/>
    <row r="47565" customFormat="1" ht="11.25"/>
    <row r="47566" customFormat="1" ht="11.25"/>
    <row r="47567" customFormat="1" ht="11.25"/>
    <row r="47568" customFormat="1" ht="11.25"/>
    <row r="47569" customFormat="1" ht="11.25"/>
    <row r="47570" customFormat="1" ht="11.25"/>
    <row r="47571" customFormat="1" ht="11.25"/>
    <row r="47572" customFormat="1" ht="11.25"/>
    <row r="47573" customFormat="1" ht="11.25"/>
    <row r="47574" customFormat="1" ht="11.25"/>
    <row r="47575" customFormat="1" ht="11.25"/>
    <row r="47576" customFormat="1" ht="11.25"/>
    <row r="47577" customFormat="1" ht="11.25"/>
    <row r="47578" customFormat="1" ht="11.25"/>
    <row r="47579" customFormat="1" ht="11.25"/>
    <row r="47580" customFormat="1" ht="11.25"/>
    <row r="47581" customFormat="1" ht="11.25"/>
    <row r="47582" customFormat="1" ht="11.25"/>
    <row r="47583" customFormat="1" ht="11.25"/>
    <row r="47584" customFormat="1" ht="11.25"/>
    <row r="47585" customFormat="1" ht="11.25"/>
    <row r="47586" customFormat="1" ht="11.25"/>
    <row r="47587" customFormat="1" ht="11.25"/>
    <row r="47588" customFormat="1" ht="11.25"/>
    <row r="47589" customFormat="1" ht="11.25"/>
    <row r="47590" customFormat="1" ht="11.25"/>
    <row r="47591" customFormat="1" ht="11.25"/>
    <row r="47592" customFormat="1" ht="11.25"/>
    <row r="47593" customFormat="1" ht="11.25"/>
    <row r="47594" customFormat="1" ht="11.25"/>
    <row r="47595" customFormat="1" ht="11.25"/>
    <row r="47596" customFormat="1" ht="11.25"/>
    <row r="47597" customFormat="1" ht="11.25"/>
    <row r="47598" customFormat="1" ht="11.25"/>
    <row r="47599" customFormat="1" ht="11.25"/>
    <row r="47600" customFormat="1" ht="11.25"/>
    <row r="47601" customFormat="1" ht="11.25"/>
    <row r="47602" customFormat="1" ht="11.25"/>
    <row r="47603" customFormat="1" ht="11.25"/>
    <row r="47604" customFormat="1" ht="11.25"/>
    <row r="47605" customFormat="1" ht="11.25"/>
    <row r="47606" customFormat="1" ht="11.25"/>
    <row r="47607" customFormat="1" ht="11.25"/>
    <row r="47608" customFormat="1" ht="11.25"/>
    <row r="47609" customFormat="1" ht="11.25"/>
    <row r="47610" customFormat="1" ht="11.25"/>
    <row r="47611" customFormat="1" ht="11.25"/>
    <row r="47612" customFormat="1" ht="11.25"/>
    <row r="47613" customFormat="1" ht="11.25"/>
    <row r="47614" customFormat="1" ht="11.25"/>
    <row r="47615" customFormat="1" ht="11.25"/>
    <row r="47616" customFormat="1" ht="11.25"/>
    <row r="47617" customFormat="1" ht="11.25"/>
    <row r="47618" customFormat="1" ht="11.25"/>
    <row r="47619" customFormat="1" ht="11.25"/>
    <row r="47620" customFormat="1" ht="11.25"/>
    <row r="47621" customFormat="1" ht="11.25"/>
    <row r="47622" customFormat="1" ht="11.25"/>
    <row r="47623" customFormat="1" ht="11.25"/>
    <row r="47624" customFormat="1" ht="11.25"/>
    <row r="47625" customFormat="1" ht="11.25"/>
    <row r="47626" customFormat="1" ht="11.25"/>
    <row r="47627" customFormat="1" ht="11.25"/>
    <row r="47628" customFormat="1" ht="11.25"/>
    <row r="47629" customFormat="1" ht="11.25"/>
    <row r="47630" customFormat="1" ht="11.25"/>
    <row r="47631" customFormat="1" ht="11.25"/>
    <row r="47632" customFormat="1" ht="11.25"/>
    <row r="47633" customFormat="1" ht="11.25"/>
    <row r="47634" customFormat="1" ht="11.25"/>
    <row r="47635" customFormat="1" ht="11.25"/>
    <row r="47636" customFormat="1" ht="11.25"/>
    <row r="47637" customFormat="1" ht="11.25"/>
    <row r="47638" customFormat="1" ht="11.25"/>
    <row r="47639" customFormat="1" ht="11.25"/>
    <row r="47640" customFormat="1" ht="11.25"/>
    <row r="47641" customFormat="1" ht="11.25"/>
    <row r="47642" customFormat="1" ht="11.25"/>
    <row r="47643" customFormat="1" ht="11.25"/>
    <row r="47644" customFormat="1" ht="11.25"/>
    <row r="47645" customFormat="1" ht="11.25"/>
    <row r="47646" customFormat="1" ht="11.25"/>
    <row r="47647" customFormat="1" ht="11.25"/>
    <row r="47648" customFormat="1" ht="11.25"/>
    <row r="47649" customFormat="1" ht="11.25"/>
    <row r="47650" customFormat="1" ht="11.25"/>
    <row r="47651" customFormat="1" ht="11.25"/>
    <row r="47652" customFormat="1" ht="11.25"/>
    <row r="47653" customFormat="1" ht="11.25"/>
    <row r="47654" customFormat="1" ht="11.25"/>
    <row r="47655" customFormat="1" ht="11.25"/>
    <row r="47656" customFormat="1" ht="11.25"/>
    <row r="47657" customFormat="1" ht="11.25"/>
    <row r="47658" customFormat="1" ht="11.25"/>
    <row r="47659" customFormat="1" ht="11.25"/>
    <row r="47660" customFormat="1" ht="11.25"/>
    <row r="47661" customFormat="1" ht="11.25"/>
    <row r="47662" customFormat="1" ht="11.25"/>
    <row r="47663" customFormat="1" ht="11.25"/>
    <row r="47664" customFormat="1" ht="11.25"/>
    <row r="47665" customFormat="1" ht="11.25"/>
    <row r="47666" customFormat="1" ht="11.25"/>
    <row r="47667" customFormat="1" ht="11.25"/>
    <row r="47668" customFormat="1" ht="11.25"/>
    <row r="47669" customFormat="1" ht="11.25"/>
    <row r="47670" customFormat="1" ht="11.25"/>
    <row r="47671" customFormat="1" ht="11.25"/>
    <row r="47672" customFormat="1" ht="11.25"/>
    <row r="47673" customFormat="1" ht="11.25"/>
    <row r="47674" customFormat="1" ht="11.25"/>
    <row r="47675" customFormat="1" ht="11.25"/>
    <row r="47676" customFormat="1" ht="11.25"/>
    <row r="47677" customFormat="1" ht="11.25"/>
    <row r="47678" customFormat="1" ht="11.25"/>
    <row r="47679" customFormat="1" ht="11.25"/>
    <row r="47680" customFormat="1" ht="11.25"/>
    <row r="47681" customFormat="1" ht="11.25"/>
    <row r="47682" customFormat="1" ht="11.25"/>
    <row r="47683" customFormat="1" ht="11.25"/>
    <row r="47684" customFormat="1" ht="11.25"/>
    <row r="47685" customFormat="1" ht="11.25"/>
    <row r="47686" customFormat="1" ht="11.25"/>
    <row r="47687" customFormat="1" ht="11.25"/>
    <row r="47688" customFormat="1" ht="11.25"/>
    <row r="47689" customFormat="1" ht="11.25"/>
    <row r="47690" customFormat="1" ht="11.25"/>
    <row r="47691" customFormat="1" ht="11.25"/>
    <row r="47692" customFormat="1" ht="11.25"/>
    <row r="47693" customFormat="1" ht="11.25"/>
    <row r="47694" customFormat="1" ht="11.25"/>
    <row r="47695" customFormat="1" ht="11.25"/>
    <row r="47696" customFormat="1" ht="11.25"/>
    <row r="47697" customFormat="1" ht="11.25"/>
    <row r="47698" customFormat="1" ht="11.25"/>
    <row r="47699" customFormat="1" ht="11.25"/>
    <row r="47700" customFormat="1" ht="11.25"/>
    <row r="47701" customFormat="1" ht="11.25"/>
    <row r="47702" customFormat="1" ht="11.25"/>
    <row r="47703" customFormat="1" ht="11.25"/>
    <row r="47704" customFormat="1" ht="11.25"/>
    <row r="47705" customFormat="1" ht="11.25"/>
    <row r="47706" customFormat="1" ht="11.25"/>
    <row r="47707" customFormat="1" ht="11.25"/>
    <row r="47708" customFormat="1" ht="11.25"/>
    <row r="47709" customFormat="1" ht="11.25"/>
    <row r="47710" customFormat="1" ht="11.25"/>
    <row r="47711" customFormat="1" ht="11.25"/>
    <row r="47712" customFormat="1" ht="11.25"/>
    <row r="47713" customFormat="1" ht="11.25"/>
    <row r="47714" customFormat="1" ht="11.25"/>
    <row r="47715" customFormat="1" ht="11.25"/>
    <row r="47716" customFormat="1" ht="11.25"/>
    <row r="47717" customFormat="1" ht="11.25"/>
    <row r="47718" customFormat="1" ht="11.25"/>
    <row r="47719" customFormat="1" ht="11.25"/>
    <row r="47720" customFormat="1" ht="11.25"/>
    <row r="47721" customFormat="1" ht="11.25"/>
    <row r="47722" customFormat="1" ht="11.25"/>
    <row r="47723" customFormat="1" ht="11.25"/>
    <row r="47724" customFormat="1" ht="11.25"/>
    <row r="47725" customFormat="1" ht="11.25"/>
    <row r="47726" customFormat="1" ht="11.25"/>
    <row r="47727" customFormat="1" ht="11.25"/>
    <row r="47728" customFormat="1" ht="11.25"/>
    <row r="47729" customFormat="1" ht="11.25"/>
    <row r="47730" customFormat="1" ht="11.25"/>
    <row r="47731" customFormat="1" ht="11.25"/>
    <row r="47732" customFormat="1" ht="11.25"/>
    <row r="47733" customFormat="1" ht="11.25"/>
    <row r="47734" customFormat="1" ht="11.25"/>
    <row r="47735" customFormat="1" ht="11.25"/>
    <row r="47736" customFormat="1" ht="11.25"/>
    <row r="47737" customFormat="1" ht="11.25"/>
    <row r="47738" customFormat="1" ht="11.25"/>
    <row r="47739" customFormat="1" ht="11.25"/>
    <row r="47740" customFormat="1" ht="11.25"/>
    <row r="47741" customFormat="1" ht="11.25"/>
    <row r="47742" customFormat="1" ht="11.25"/>
    <row r="47743" customFormat="1" ht="11.25"/>
    <row r="47744" customFormat="1" ht="11.25"/>
    <row r="47745" customFormat="1" ht="11.25"/>
    <row r="47746" customFormat="1" ht="11.25"/>
    <row r="47747" customFormat="1" ht="11.25"/>
    <row r="47748" customFormat="1" ht="11.25"/>
    <row r="47749" customFormat="1" ht="11.25"/>
    <row r="47750" customFormat="1" ht="11.25"/>
    <row r="47751" customFormat="1" ht="11.25"/>
    <row r="47752" customFormat="1" ht="11.25"/>
    <row r="47753" customFormat="1" ht="11.25"/>
    <row r="47754" customFormat="1" ht="11.25"/>
    <row r="47755" customFormat="1" ht="11.25"/>
    <row r="47756" customFormat="1" ht="11.25"/>
    <row r="47757" customFormat="1" ht="11.25"/>
    <row r="47758" customFormat="1" ht="11.25"/>
    <row r="47759" customFormat="1" ht="11.25"/>
    <row r="47760" customFormat="1" ht="11.25"/>
    <row r="47761" customFormat="1" ht="11.25"/>
    <row r="47762" customFormat="1" ht="11.25"/>
    <row r="47763" customFormat="1" ht="11.25"/>
    <row r="47764" customFormat="1" ht="11.25"/>
    <row r="47765" customFormat="1" ht="11.25"/>
    <row r="47766" customFormat="1" ht="11.25"/>
    <row r="47767" customFormat="1" ht="11.25"/>
    <row r="47768" customFormat="1" ht="11.25"/>
    <row r="47769" customFormat="1" ht="11.25"/>
    <row r="47770" customFormat="1" ht="11.25"/>
    <row r="47771" customFormat="1" ht="11.25"/>
    <row r="47772" customFormat="1" ht="11.25"/>
    <row r="47773" customFormat="1" ht="11.25"/>
    <row r="47774" customFormat="1" ht="11.25"/>
    <row r="47775" customFormat="1" ht="11.25"/>
    <row r="47776" customFormat="1" ht="11.25"/>
    <row r="47777" customFormat="1" ht="11.25"/>
    <row r="47778" customFormat="1" ht="11.25"/>
    <row r="47779" customFormat="1" ht="11.25"/>
    <row r="47780" customFormat="1" ht="11.25"/>
    <row r="47781" customFormat="1" ht="11.25"/>
    <row r="47782" customFormat="1" ht="11.25"/>
    <row r="47783" customFormat="1" ht="11.25"/>
    <row r="47784" customFormat="1" ht="11.25"/>
    <row r="47785" customFormat="1" ht="11.25"/>
    <row r="47786" customFormat="1" ht="11.25"/>
    <row r="47787" customFormat="1" ht="11.25"/>
    <row r="47788" customFormat="1" ht="11.25"/>
    <row r="47789" customFormat="1" ht="11.25"/>
    <row r="47790" customFormat="1" ht="11.25"/>
    <row r="47791" customFormat="1" ht="11.25"/>
    <row r="47792" customFormat="1" ht="11.25"/>
    <row r="47793" customFormat="1" ht="11.25"/>
    <row r="47794" customFormat="1" ht="11.25"/>
    <row r="47795" customFormat="1" ht="11.25"/>
    <row r="47796" customFormat="1" ht="11.25"/>
    <row r="47797" customFormat="1" ht="11.25"/>
    <row r="47798" customFormat="1" ht="11.25"/>
    <row r="47799" customFormat="1" ht="11.25"/>
    <row r="47800" customFormat="1" ht="11.25"/>
    <row r="47801" customFormat="1" ht="11.25"/>
    <row r="47802" customFormat="1" ht="11.25"/>
    <row r="47803" customFormat="1" ht="11.25"/>
    <row r="47804" customFormat="1" ht="11.25"/>
    <row r="47805" customFormat="1" ht="11.25"/>
    <row r="47806" customFormat="1" ht="11.25"/>
    <row r="47807" customFormat="1" ht="11.25"/>
    <row r="47808" customFormat="1" ht="11.25"/>
    <row r="47809" customFormat="1" ht="11.25"/>
    <row r="47810" customFormat="1" ht="11.25"/>
    <row r="47811" customFormat="1" ht="11.25"/>
    <row r="47812" customFormat="1" ht="11.25"/>
    <row r="47813" customFormat="1" ht="11.25"/>
    <row r="47814" customFormat="1" ht="11.25"/>
    <row r="47815" customFormat="1" ht="11.25"/>
    <row r="47816" customFormat="1" ht="11.25"/>
    <row r="47817" customFormat="1" ht="11.25"/>
    <row r="47818" customFormat="1" ht="11.25"/>
    <row r="47819" customFormat="1" ht="11.25"/>
    <row r="47820" customFormat="1" ht="11.25"/>
    <row r="47821" customFormat="1" ht="11.25"/>
    <row r="47822" customFormat="1" ht="11.25"/>
    <row r="47823" customFormat="1" ht="11.25"/>
    <row r="47824" customFormat="1" ht="11.25"/>
    <row r="47825" customFormat="1" ht="11.25"/>
    <row r="47826" customFormat="1" ht="11.25"/>
    <row r="47827" customFormat="1" ht="11.25"/>
    <row r="47828" customFormat="1" ht="11.25"/>
    <row r="47829" customFormat="1" ht="11.25"/>
    <row r="47830" customFormat="1" ht="11.25"/>
    <row r="47831" customFormat="1" ht="11.25"/>
    <row r="47832" customFormat="1" ht="11.25"/>
    <row r="47833" customFormat="1" ht="11.25"/>
    <row r="47834" customFormat="1" ht="11.25"/>
    <row r="47835" customFormat="1" ht="11.25"/>
    <row r="47836" customFormat="1" ht="11.25"/>
    <row r="47837" customFormat="1" ht="11.25"/>
    <row r="47838" customFormat="1" ht="11.25"/>
    <row r="47839" customFormat="1" ht="11.25"/>
    <row r="47840" customFormat="1" ht="11.25"/>
    <row r="47841" customFormat="1" ht="11.25"/>
    <row r="47842" customFormat="1" ht="11.25"/>
    <row r="47843" customFormat="1" ht="11.25"/>
    <row r="47844" customFormat="1" ht="11.25"/>
    <row r="47845" customFormat="1" ht="11.25"/>
    <row r="47846" customFormat="1" ht="11.25"/>
    <row r="47847" customFormat="1" ht="11.25"/>
    <row r="47848" customFormat="1" ht="11.25"/>
    <row r="47849" customFormat="1" ht="11.25"/>
    <row r="47850" customFormat="1" ht="11.25"/>
    <row r="47851" customFormat="1" ht="11.25"/>
    <row r="47852" customFormat="1" ht="11.25"/>
    <row r="47853" customFormat="1" ht="11.25"/>
    <row r="47854" customFormat="1" ht="11.25"/>
    <row r="47855" customFormat="1" ht="11.25"/>
    <row r="47856" customFormat="1" ht="11.25"/>
    <row r="47857" customFormat="1" ht="11.25"/>
    <row r="47858" customFormat="1" ht="11.25"/>
    <row r="47859" customFormat="1" ht="11.25"/>
    <row r="47860" customFormat="1" ht="11.25"/>
    <row r="47861" customFormat="1" ht="11.25"/>
    <row r="47862" customFormat="1" ht="11.25"/>
    <row r="47863" customFormat="1" ht="11.25"/>
    <row r="47864" customFormat="1" ht="11.25"/>
    <row r="47865" customFormat="1" ht="11.25"/>
    <row r="47866" customFormat="1" ht="11.25"/>
    <row r="47867" customFormat="1" ht="11.25"/>
    <row r="47868" customFormat="1" ht="11.25"/>
    <row r="47869" customFormat="1" ht="11.25"/>
    <row r="47870" customFormat="1" ht="11.25"/>
    <row r="47871" customFormat="1" ht="11.25"/>
    <row r="47872" customFormat="1" ht="11.25"/>
    <row r="47873" customFormat="1" ht="11.25"/>
    <row r="47874" customFormat="1" ht="11.25"/>
    <row r="47875" customFormat="1" ht="11.25"/>
    <row r="47876" customFormat="1" ht="11.25"/>
    <row r="47877" customFormat="1" ht="11.25"/>
    <row r="47878" customFormat="1" ht="11.25"/>
    <row r="47879" customFormat="1" ht="11.25"/>
    <row r="47880" customFormat="1" ht="11.25"/>
    <row r="47881" customFormat="1" ht="11.25"/>
    <row r="47882" customFormat="1" ht="11.25"/>
    <row r="47883" customFormat="1" ht="11.25"/>
    <row r="47884" customFormat="1" ht="11.25"/>
    <row r="47885" customFormat="1" ht="11.25"/>
    <row r="47886" customFormat="1" ht="11.25"/>
    <row r="47887" customFormat="1" ht="11.25"/>
    <row r="47888" customFormat="1" ht="11.25"/>
    <row r="47889" customFormat="1" ht="11.25"/>
    <row r="47890" customFormat="1" ht="11.25"/>
    <row r="47891" customFormat="1" ht="11.25"/>
    <row r="47892" customFormat="1" ht="11.25"/>
    <row r="47893" customFormat="1" ht="11.25"/>
    <row r="47894" customFormat="1" ht="11.25"/>
    <row r="47895" customFormat="1" ht="11.25"/>
    <row r="47896" customFormat="1" ht="11.25"/>
    <row r="47897" customFormat="1" ht="11.25"/>
    <row r="47898" customFormat="1" ht="11.25"/>
    <row r="47899" customFormat="1" ht="11.25"/>
    <row r="47900" customFormat="1" ht="11.25"/>
    <row r="47901" customFormat="1" ht="11.25"/>
    <row r="47902" customFormat="1" ht="11.25"/>
    <row r="47903" customFormat="1" ht="11.25"/>
    <row r="47904" customFormat="1" ht="11.25"/>
    <row r="47905" customFormat="1" ht="11.25"/>
    <row r="47906" customFormat="1" ht="11.25"/>
    <row r="47907" customFormat="1" ht="11.25"/>
    <row r="47908" customFormat="1" ht="11.25"/>
    <row r="47909" customFormat="1" ht="11.25"/>
    <row r="47910" customFormat="1" ht="11.25"/>
    <row r="47911" customFormat="1" ht="11.25"/>
    <row r="47912" customFormat="1" ht="11.25"/>
    <row r="47913" customFormat="1" ht="11.25"/>
    <row r="47914" customFormat="1" ht="11.25"/>
    <row r="47915" customFormat="1" ht="11.25"/>
    <row r="47916" customFormat="1" ht="11.25"/>
    <row r="47917" customFormat="1" ht="11.25"/>
    <row r="47918" customFormat="1" ht="11.25"/>
    <row r="47919" customFormat="1" ht="11.25"/>
    <row r="47920" customFormat="1" ht="11.25"/>
    <row r="47921" customFormat="1" ht="11.25"/>
    <row r="47922" customFormat="1" ht="11.25"/>
    <row r="47923" customFormat="1" ht="11.25"/>
    <row r="47924" customFormat="1" ht="11.25"/>
    <row r="47925" customFormat="1" ht="11.25"/>
    <row r="47926" customFormat="1" ht="11.25"/>
    <row r="47927" customFormat="1" ht="11.25"/>
    <row r="47928" customFormat="1" ht="11.25"/>
    <row r="47929" customFormat="1" ht="11.25"/>
    <row r="47930" customFormat="1" ht="11.25"/>
    <row r="47931" customFormat="1" ht="11.25"/>
    <row r="47932" customFormat="1" ht="11.25"/>
    <row r="47933" customFormat="1" ht="11.25"/>
    <row r="47934" customFormat="1" ht="11.25"/>
    <row r="47935" customFormat="1" ht="11.25"/>
    <row r="47936" customFormat="1" ht="11.25"/>
    <row r="47937" customFormat="1" ht="11.25"/>
    <row r="47938" customFormat="1" ht="11.25"/>
    <row r="47939" customFormat="1" ht="11.25"/>
    <row r="47940" customFormat="1" ht="11.25"/>
    <row r="47941" customFormat="1" ht="11.25"/>
    <row r="47942" customFormat="1" ht="11.25"/>
    <row r="47943" customFormat="1" ht="11.25"/>
    <row r="47944" customFormat="1" ht="11.25"/>
    <row r="47945" customFormat="1" ht="11.25"/>
    <row r="47946" customFormat="1" ht="11.25"/>
    <row r="47947" customFormat="1" ht="11.25"/>
    <row r="47948" customFormat="1" ht="11.25"/>
    <row r="47949" customFormat="1" ht="11.25"/>
    <row r="47950" customFormat="1" ht="11.25"/>
    <row r="47951" customFormat="1" ht="11.25"/>
    <row r="47952" customFormat="1" ht="11.25"/>
    <row r="47953" customFormat="1" ht="11.25"/>
    <row r="47954" customFormat="1" ht="11.25"/>
    <row r="47955" customFormat="1" ht="11.25"/>
    <row r="47956" customFormat="1" ht="11.25"/>
    <row r="47957" customFormat="1" ht="11.25"/>
    <row r="47958" customFormat="1" ht="11.25"/>
    <row r="47959" customFormat="1" ht="11.25"/>
    <row r="47960" customFormat="1" ht="11.25"/>
    <row r="47961" customFormat="1" ht="11.25"/>
    <row r="47962" customFormat="1" ht="11.25"/>
    <row r="47963" customFormat="1" ht="11.25"/>
    <row r="47964" customFormat="1" ht="11.25"/>
    <row r="47965" customFormat="1" ht="11.25"/>
    <row r="47966" customFormat="1" ht="11.25"/>
    <row r="47967" customFormat="1" ht="11.25"/>
    <row r="47968" customFormat="1" ht="11.25"/>
    <row r="47969" customFormat="1" ht="11.25"/>
    <row r="47970" customFormat="1" ht="11.25"/>
    <row r="47971" customFormat="1" ht="11.25"/>
    <row r="47972" customFormat="1" ht="11.25"/>
    <row r="47973" customFormat="1" ht="11.25"/>
    <row r="47974" customFormat="1" ht="11.25"/>
    <row r="47975" customFormat="1" ht="11.25"/>
    <row r="47976" customFormat="1" ht="11.25"/>
    <row r="47977" customFormat="1" ht="11.25"/>
    <row r="47978" customFormat="1" ht="11.25"/>
    <row r="47979" customFormat="1" ht="11.25"/>
    <row r="47980" customFormat="1" ht="11.25"/>
    <row r="47981" customFormat="1" ht="11.25"/>
    <row r="47982" customFormat="1" ht="11.25"/>
    <row r="47983" customFormat="1" ht="11.25"/>
    <row r="47984" customFormat="1" ht="11.25"/>
    <row r="47985" customFormat="1" ht="11.25"/>
    <row r="47986" customFormat="1" ht="11.25"/>
    <row r="47987" customFormat="1" ht="11.25"/>
    <row r="47988" customFormat="1" ht="11.25"/>
    <row r="47989" customFormat="1" ht="11.25"/>
    <row r="47990" customFormat="1" ht="11.25"/>
    <row r="47991" customFormat="1" ht="11.25"/>
    <row r="47992" customFormat="1" ht="11.25"/>
    <row r="47993" customFormat="1" ht="11.25"/>
    <row r="47994" customFormat="1" ht="11.25"/>
    <row r="47995" customFormat="1" ht="11.25"/>
    <row r="47996" customFormat="1" ht="11.25"/>
    <row r="47997" customFormat="1" ht="11.25"/>
    <row r="47998" customFormat="1" ht="11.25"/>
    <row r="47999" customFormat="1" ht="11.25"/>
    <row r="48000" customFormat="1" ht="11.25"/>
    <row r="48001" customFormat="1" ht="11.25"/>
    <row r="48002" customFormat="1" ht="11.25"/>
    <row r="48003" customFormat="1" ht="11.25"/>
    <row r="48004" customFormat="1" ht="11.25"/>
    <row r="48005" customFormat="1" ht="11.25"/>
    <row r="48006" customFormat="1" ht="11.25"/>
    <row r="48007" customFormat="1" ht="11.25"/>
    <row r="48008" customFormat="1" ht="11.25"/>
    <row r="48009" customFormat="1" ht="11.25"/>
    <row r="48010" customFormat="1" ht="11.25"/>
    <row r="48011" customFormat="1" ht="11.25"/>
    <row r="48012" customFormat="1" ht="11.25"/>
    <row r="48013" customFormat="1" ht="11.25"/>
    <row r="48014" customFormat="1" ht="11.25"/>
    <row r="48015" customFormat="1" ht="11.25"/>
    <row r="48016" customFormat="1" ht="11.25"/>
    <row r="48017" customFormat="1" ht="11.25"/>
    <row r="48018" customFormat="1" ht="11.25"/>
    <row r="48019" customFormat="1" ht="11.25"/>
    <row r="48020" customFormat="1" ht="11.25"/>
    <row r="48021" customFormat="1" ht="11.25"/>
    <row r="48022" customFormat="1" ht="11.25"/>
    <row r="48023" customFormat="1" ht="11.25"/>
    <row r="48024" customFormat="1" ht="11.25"/>
    <row r="48025" customFormat="1" ht="11.25"/>
    <row r="48026" customFormat="1" ht="11.25"/>
    <row r="48027" customFormat="1" ht="11.25"/>
    <row r="48028" customFormat="1" ht="11.25"/>
    <row r="48029" customFormat="1" ht="11.25"/>
    <row r="48030" customFormat="1" ht="11.25"/>
    <row r="48031" customFormat="1" ht="11.25"/>
    <row r="48032" customFormat="1" ht="11.25"/>
    <row r="48033" customFormat="1" ht="11.25"/>
    <row r="48034" customFormat="1" ht="11.25"/>
    <row r="48035" customFormat="1" ht="11.25"/>
    <row r="48036" customFormat="1" ht="11.25"/>
    <row r="48037" customFormat="1" ht="11.25"/>
    <row r="48038" customFormat="1" ht="11.25"/>
    <row r="48039" customFormat="1" ht="11.25"/>
    <row r="48040" customFormat="1" ht="11.25"/>
    <row r="48041" customFormat="1" ht="11.25"/>
    <row r="48042" customFormat="1" ht="11.25"/>
    <row r="48043" customFormat="1" ht="11.25"/>
    <row r="48044" customFormat="1" ht="11.25"/>
    <row r="48045" customFormat="1" ht="11.25"/>
    <row r="48046" customFormat="1" ht="11.25"/>
    <row r="48047" customFormat="1" ht="11.25"/>
    <row r="48048" customFormat="1" ht="11.25"/>
    <row r="48049" customFormat="1" ht="11.25"/>
    <row r="48050" customFormat="1" ht="11.25"/>
    <row r="48051" customFormat="1" ht="11.25"/>
    <row r="48052" customFormat="1" ht="11.25"/>
    <row r="48053" customFormat="1" ht="11.25"/>
    <row r="48054" customFormat="1" ht="11.25"/>
    <row r="48055" customFormat="1" ht="11.25"/>
    <row r="48056" customFormat="1" ht="11.25"/>
    <row r="48057" customFormat="1" ht="11.25"/>
    <row r="48058" customFormat="1" ht="11.25"/>
    <row r="48059" customFormat="1" ht="11.25"/>
    <row r="48060" customFormat="1" ht="11.25"/>
    <row r="48061" customFormat="1" ht="11.25"/>
    <row r="48062" customFormat="1" ht="11.25"/>
    <row r="48063" customFormat="1" ht="11.25"/>
    <row r="48064" customFormat="1" ht="11.25"/>
    <row r="48065" customFormat="1" ht="11.25"/>
    <row r="48066" customFormat="1" ht="11.25"/>
    <row r="48067" customFormat="1" ht="11.25"/>
    <row r="48068" customFormat="1" ht="11.25"/>
    <row r="48069" customFormat="1" ht="11.25"/>
    <row r="48070" customFormat="1" ht="11.25"/>
    <row r="48071" customFormat="1" ht="11.25"/>
    <row r="48072" customFormat="1" ht="11.25"/>
    <row r="48073" customFormat="1" ht="11.25"/>
    <row r="48074" customFormat="1" ht="11.25"/>
    <row r="48075" customFormat="1" ht="11.25"/>
    <row r="48076" customFormat="1" ht="11.25"/>
    <row r="48077" customFormat="1" ht="11.25"/>
    <row r="48078" customFormat="1" ht="11.25"/>
    <row r="48079" customFormat="1" ht="11.25"/>
    <row r="48080" customFormat="1" ht="11.25"/>
    <row r="48081" customFormat="1" ht="11.25"/>
    <row r="48082" customFormat="1" ht="11.25"/>
    <row r="48083" customFormat="1" ht="11.25"/>
    <row r="48084" customFormat="1" ht="11.25"/>
    <row r="48085" customFormat="1" ht="11.25"/>
    <row r="48086" customFormat="1" ht="11.25"/>
    <row r="48087" customFormat="1" ht="11.25"/>
    <row r="48088" customFormat="1" ht="11.25"/>
    <row r="48089" customFormat="1" ht="11.25"/>
    <row r="48090" customFormat="1" ht="11.25"/>
    <row r="48091" customFormat="1" ht="11.25"/>
    <row r="48092" customFormat="1" ht="11.25"/>
    <row r="48093" customFormat="1" ht="11.25"/>
    <row r="48094" customFormat="1" ht="11.25"/>
    <row r="48095" customFormat="1" ht="11.25"/>
    <row r="48096" customFormat="1" ht="11.25"/>
    <row r="48097" customFormat="1" ht="11.25"/>
    <row r="48098" customFormat="1" ht="11.25"/>
    <row r="48099" customFormat="1" ht="11.25"/>
    <row r="48100" customFormat="1" ht="11.25"/>
    <row r="48101" customFormat="1" ht="11.25"/>
    <row r="48102" customFormat="1" ht="11.25"/>
    <row r="48103" customFormat="1" ht="11.25"/>
    <row r="48104" customFormat="1" ht="11.25"/>
    <row r="48105" customFormat="1" ht="11.25"/>
    <row r="48106" customFormat="1" ht="11.25"/>
    <row r="48107" customFormat="1" ht="11.25"/>
    <row r="48108" customFormat="1" ht="11.25"/>
    <row r="48109" customFormat="1" ht="11.25"/>
    <row r="48110" customFormat="1" ht="11.25"/>
    <row r="48111" customFormat="1" ht="11.25"/>
    <row r="48112" customFormat="1" ht="11.25"/>
    <row r="48113" customFormat="1" ht="11.25"/>
    <row r="48114" customFormat="1" ht="11.25"/>
    <row r="48115" customFormat="1" ht="11.25"/>
    <row r="48116" customFormat="1" ht="11.25"/>
    <row r="48117" customFormat="1" ht="11.25"/>
    <row r="48118" customFormat="1" ht="11.25"/>
    <row r="48119" customFormat="1" ht="11.25"/>
    <row r="48120" customFormat="1" ht="11.25"/>
    <row r="48121" customFormat="1" ht="11.25"/>
    <row r="48122" customFormat="1" ht="11.25"/>
    <row r="48123" customFormat="1" ht="11.25"/>
    <row r="48124" customFormat="1" ht="11.25"/>
    <row r="48125" customFormat="1" ht="11.25"/>
    <row r="48126" customFormat="1" ht="11.25"/>
    <row r="48127" customFormat="1" ht="11.25"/>
    <row r="48128" customFormat="1" ht="11.25"/>
    <row r="48129" customFormat="1" ht="11.25"/>
    <row r="48130" customFormat="1" ht="11.25"/>
    <row r="48131" customFormat="1" ht="11.25"/>
    <row r="48132" customFormat="1" ht="11.25"/>
    <row r="48133" customFormat="1" ht="11.25"/>
    <row r="48134" customFormat="1" ht="11.25"/>
    <row r="48135" customFormat="1" ht="11.25"/>
    <row r="48136" customFormat="1" ht="11.25"/>
    <row r="48137" customFormat="1" ht="11.25"/>
    <row r="48138" customFormat="1" ht="11.25"/>
    <row r="48139" customFormat="1" ht="11.25"/>
    <row r="48140" customFormat="1" ht="11.25"/>
    <row r="48141" customFormat="1" ht="11.25"/>
    <row r="48142" customFormat="1" ht="11.25"/>
    <row r="48143" customFormat="1" ht="11.25"/>
    <row r="48144" customFormat="1" ht="11.25"/>
    <row r="48145" customFormat="1" ht="11.25"/>
    <row r="48146" customFormat="1" ht="11.25"/>
    <row r="48147" customFormat="1" ht="11.25"/>
    <row r="48148" customFormat="1" ht="11.25"/>
    <row r="48149" customFormat="1" ht="11.25"/>
    <row r="48150" customFormat="1" ht="11.25"/>
    <row r="48151" customFormat="1" ht="11.25"/>
    <row r="48152" customFormat="1" ht="11.25"/>
    <row r="48153" customFormat="1" ht="11.25"/>
    <row r="48154" customFormat="1" ht="11.25"/>
    <row r="48155" customFormat="1" ht="11.25"/>
    <row r="48156" customFormat="1" ht="11.25"/>
    <row r="48157" customFormat="1" ht="11.25"/>
    <row r="48158" customFormat="1" ht="11.25"/>
    <row r="48159" customFormat="1" ht="11.25"/>
    <row r="48160" customFormat="1" ht="11.25"/>
    <row r="48161" customFormat="1" ht="11.25"/>
    <row r="48162" customFormat="1" ht="11.25"/>
    <row r="48163" customFormat="1" ht="11.25"/>
    <row r="48164" customFormat="1" ht="11.25"/>
    <row r="48165" customFormat="1" ht="11.25"/>
    <row r="48166" customFormat="1" ht="11.25"/>
    <row r="48167" customFormat="1" ht="11.25"/>
    <row r="48168" customFormat="1" ht="11.25"/>
    <row r="48169" customFormat="1" ht="11.25"/>
    <row r="48170" customFormat="1" ht="11.25"/>
    <row r="48171" customFormat="1" ht="11.25"/>
    <row r="48172" customFormat="1" ht="11.25"/>
    <row r="48173" customFormat="1" ht="11.25"/>
    <row r="48174" customFormat="1" ht="11.25"/>
    <row r="48175" customFormat="1" ht="11.25"/>
    <row r="48176" customFormat="1" ht="11.25"/>
    <row r="48177" customFormat="1" ht="11.25"/>
    <row r="48178" customFormat="1" ht="11.25"/>
    <row r="48179" customFormat="1" ht="11.25"/>
    <row r="48180" customFormat="1" ht="11.25"/>
    <row r="48181" customFormat="1" ht="11.25"/>
    <row r="48182" customFormat="1" ht="11.25"/>
    <row r="48183" customFormat="1" ht="11.25"/>
    <row r="48184" customFormat="1" ht="11.25"/>
    <row r="48185" customFormat="1" ht="11.25"/>
    <row r="48186" customFormat="1" ht="11.25"/>
    <row r="48187" customFormat="1" ht="11.25"/>
    <row r="48188" customFormat="1" ht="11.25"/>
    <row r="48189" customFormat="1" ht="11.25"/>
    <row r="48190" customFormat="1" ht="11.25"/>
    <row r="48191" customFormat="1" ht="11.25"/>
    <row r="48192" customFormat="1" ht="11.25"/>
    <row r="48193" customFormat="1" ht="11.25"/>
    <row r="48194" customFormat="1" ht="11.25"/>
    <row r="48195" customFormat="1" ht="11.25"/>
    <row r="48196" customFormat="1" ht="11.25"/>
    <row r="48197" customFormat="1" ht="11.25"/>
    <row r="48198" customFormat="1" ht="11.25"/>
    <row r="48199" customFormat="1" ht="11.25"/>
    <row r="48200" customFormat="1" ht="11.25"/>
    <row r="48201" customFormat="1" ht="11.25"/>
    <row r="48202" customFormat="1" ht="11.25"/>
    <row r="48203" customFormat="1" ht="11.25"/>
    <row r="48204" customFormat="1" ht="11.25"/>
    <row r="48205" customFormat="1" ht="11.25"/>
    <row r="48206" customFormat="1" ht="11.25"/>
    <row r="48207" customFormat="1" ht="11.25"/>
    <row r="48208" customFormat="1" ht="11.25"/>
    <row r="48209" customFormat="1" ht="11.25"/>
    <row r="48210" customFormat="1" ht="11.25"/>
    <row r="48211" customFormat="1" ht="11.25"/>
    <row r="48212" customFormat="1" ht="11.25"/>
    <row r="48213" customFormat="1" ht="11.25"/>
    <row r="48214" customFormat="1" ht="11.25"/>
    <row r="48215" customFormat="1" ht="11.25"/>
    <row r="48216" customFormat="1" ht="11.25"/>
    <row r="48217" customFormat="1" ht="11.25"/>
    <row r="48218" customFormat="1" ht="11.25"/>
    <row r="48219" customFormat="1" ht="11.25"/>
    <row r="48220" customFormat="1" ht="11.25"/>
    <row r="48221" customFormat="1" ht="11.25"/>
    <row r="48222" customFormat="1" ht="11.25"/>
    <row r="48223" customFormat="1" ht="11.25"/>
    <row r="48224" customFormat="1" ht="11.25"/>
    <row r="48225" customFormat="1" ht="11.25"/>
    <row r="48226" customFormat="1" ht="11.25"/>
    <row r="48227" customFormat="1" ht="11.25"/>
    <row r="48228" customFormat="1" ht="11.25"/>
    <row r="48229" customFormat="1" ht="11.25"/>
    <row r="48230" customFormat="1" ht="11.25"/>
    <row r="48231" customFormat="1" ht="11.25"/>
    <row r="48232" customFormat="1" ht="11.25"/>
    <row r="48233" customFormat="1" ht="11.25"/>
    <row r="48234" customFormat="1" ht="11.25"/>
    <row r="48235" customFormat="1" ht="11.25"/>
    <row r="48236" customFormat="1" ht="11.25"/>
    <row r="48237" customFormat="1" ht="11.25"/>
    <row r="48238" customFormat="1" ht="11.25"/>
    <row r="48239" customFormat="1" ht="11.25"/>
    <row r="48240" customFormat="1" ht="11.25"/>
    <row r="48241" customFormat="1" ht="11.25"/>
    <row r="48242" customFormat="1" ht="11.25"/>
    <row r="48243" customFormat="1" ht="11.25"/>
    <row r="48244" customFormat="1" ht="11.25"/>
    <row r="48245" customFormat="1" ht="11.25"/>
    <row r="48246" customFormat="1" ht="11.25"/>
    <row r="48247" customFormat="1" ht="11.25"/>
    <row r="48248" customFormat="1" ht="11.25"/>
    <row r="48249" customFormat="1" ht="11.25"/>
    <row r="48250" customFormat="1" ht="11.25"/>
    <row r="48251" customFormat="1" ht="11.25"/>
    <row r="48252" customFormat="1" ht="11.25"/>
    <row r="48253" customFormat="1" ht="11.25"/>
    <row r="48254" customFormat="1" ht="11.25"/>
    <row r="48255" customFormat="1" ht="11.25"/>
    <row r="48256" customFormat="1" ht="11.25"/>
    <row r="48257" customFormat="1" ht="11.25"/>
    <row r="48258" customFormat="1" ht="11.25"/>
    <row r="48259" customFormat="1" ht="11.25"/>
    <row r="48260" customFormat="1" ht="11.25"/>
    <row r="48261" customFormat="1" ht="11.25"/>
    <row r="48262" customFormat="1" ht="11.25"/>
    <row r="48263" customFormat="1" ht="11.25"/>
    <row r="48264" customFormat="1" ht="11.25"/>
    <row r="48265" customFormat="1" ht="11.25"/>
    <row r="48266" customFormat="1" ht="11.25"/>
    <row r="48267" customFormat="1" ht="11.25"/>
    <row r="48268" customFormat="1" ht="11.25"/>
    <row r="48269" customFormat="1" ht="11.25"/>
    <row r="48270" customFormat="1" ht="11.25"/>
    <row r="48271" customFormat="1" ht="11.25"/>
    <row r="48272" customFormat="1" ht="11.25"/>
    <row r="48273" customFormat="1" ht="11.25"/>
    <row r="48274" customFormat="1" ht="11.25"/>
    <row r="48275" customFormat="1" ht="11.25"/>
    <row r="48276" customFormat="1" ht="11.25"/>
    <row r="48277" customFormat="1" ht="11.25"/>
    <row r="48278" customFormat="1" ht="11.25"/>
    <row r="48279" customFormat="1" ht="11.25"/>
    <row r="48280" customFormat="1" ht="11.25"/>
    <row r="48281" customFormat="1" ht="11.25"/>
    <row r="48282" customFormat="1" ht="11.25"/>
    <row r="48283" customFormat="1" ht="11.25"/>
    <row r="48284" customFormat="1" ht="11.25"/>
    <row r="48285" customFormat="1" ht="11.25"/>
    <row r="48286" customFormat="1" ht="11.25"/>
    <row r="48287" customFormat="1" ht="11.25"/>
    <row r="48288" customFormat="1" ht="11.25"/>
    <row r="48289" customFormat="1" ht="11.25"/>
    <row r="48290" customFormat="1" ht="11.25"/>
    <row r="48291" customFormat="1" ht="11.25"/>
    <row r="48292" customFormat="1" ht="11.25"/>
    <row r="48293" customFormat="1" ht="11.25"/>
    <row r="48294" customFormat="1" ht="11.25"/>
    <row r="48295" customFormat="1" ht="11.25"/>
    <row r="48296" customFormat="1" ht="11.25"/>
    <row r="48297" customFormat="1" ht="11.25"/>
    <row r="48298" customFormat="1" ht="11.25"/>
    <row r="48299" customFormat="1" ht="11.25"/>
    <row r="48300" customFormat="1" ht="11.25"/>
    <row r="48301" customFormat="1" ht="11.25"/>
    <row r="48302" customFormat="1" ht="11.25"/>
    <row r="48303" customFormat="1" ht="11.25"/>
    <row r="48304" customFormat="1" ht="11.25"/>
    <row r="48305" customFormat="1" ht="11.25"/>
    <row r="48306" customFormat="1" ht="11.25"/>
    <row r="48307" customFormat="1" ht="11.25"/>
    <row r="48308" customFormat="1" ht="11.25"/>
    <row r="48309" customFormat="1" ht="11.25"/>
    <row r="48310" customFormat="1" ht="11.25"/>
    <row r="48311" customFormat="1" ht="11.25"/>
    <row r="48312" customFormat="1" ht="11.25"/>
    <row r="48313" customFormat="1" ht="11.25"/>
    <row r="48314" customFormat="1" ht="11.25"/>
    <row r="48315" customFormat="1" ht="11.25"/>
    <row r="48316" customFormat="1" ht="11.25"/>
    <row r="48317" customFormat="1" ht="11.25"/>
    <row r="48318" customFormat="1" ht="11.25"/>
    <row r="48319" customFormat="1" ht="11.25"/>
    <row r="48320" customFormat="1" ht="11.25"/>
    <row r="48321" customFormat="1" ht="11.25"/>
    <row r="48322" customFormat="1" ht="11.25"/>
    <row r="48323" customFormat="1" ht="11.25"/>
    <row r="48324" customFormat="1" ht="11.25"/>
    <row r="48325" customFormat="1" ht="11.25"/>
    <row r="48326" customFormat="1" ht="11.25"/>
    <row r="48327" customFormat="1" ht="11.25"/>
    <row r="48328" customFormat="1" ht="11.25"/>
    <row r="48329" customFormat="1" ht="11.25"/>
    <row r="48330" customFormat="1" ht="11.25"/>
    <row r="48331" customFormat="1" ht="11.25"/>
    <row r="48332" customFormat="1" ht="11.25"/>
    <row r="48333" customFormat="1" ht="11.25"/>
    <row r="48334" customFormat="1" ht="11.25"/>
    <row r="48335" customFormat="1" ht="11.25"/>
    <row r="48336" customFormat="1" ht="11.25"/>
    <row r="48337" customFormat="1" ht="11.25"/>
    <row r="48338" customFormat="1" ht="11.25"/>
    <row r="48339" customFormat="1" ht="11.25"/>
    <row r="48340" customFormat="1" ht="11.25"/>
    <row r="48341" customFormat="1" ht="11.25"/>
    <row r="48342" customFormat="1" ht="11.25"/>
    <row r="48343" customFormat="1" ht="11.25"/>
    <row r="48344" customFormat="1" ht="11.25"/>
    <row r="48345" customFormat="1" ht="11.25"/>
    <row r="48346" customFormat="1" ht="11.25"/>
    <row r="48347" customFormat="1" ht="11.25"/>
    <row r="48348" customFormat="1" ht="11.25"/>
    <row r="48349" customFormat="1" ht="11.25"/>
    <row r="48350" customFormat="1" ht="11.25"/>
    <row r="48351" customFormat="1" ht="11.25"/>
    <row r="48352" customFormat="1" ht="11.25"/>
    <row r="48353" customFormat="1" ht="11.25"/>
    <row r="48354" customFormat="1" ht="11.25"/>
    <row r="48355" customFormat="1" ht="11.25"/>
    <row r="48356" customFormat="1" ht="11.25"/>
    <row r="48357" customFormat="1" ht="11.25"/>
    <row r="48358" customFormat="1" ht="11.25"/>
    <row r="48359" customFormat="1" ht="11.25"/>
    <row r="48360" customFormat="1" ht="11.25"/>
    <row r="48361" customFormat="1" ht="11.25"/>
    <row r="48362" customFormat="1" ht="11.25"/>
    <row r="48363" customFormat="1" ht="11.25"/>
    <row r="48364" customFormat="1" ht="11.25"/>
    <row r="48365" customFormat="1" ht="11.25"/>
    <row r="48366" customFormat="1" ht="11.25"/>
    <row r="48367" customFormat="1" ht="11.25"/>
    <row r="48368" customFormat="1" ht="11.25"/>
    <row r="48369" customFormat="1" ht="11.25"/>
    <row r="48370" customFormat="1" ht="11.25"/>
    <row r="48371" customFormat="1" ht="11.25"/>
    <row r="48372" customFormat="1" ht="11.25"/>
    <row r="48373" customFormat="1" ht="11.25"/>
    <row r="48374" customFormat="1" ht="11.25"/>
    <row r="48375" customFormat="1" ht="11.25"/>
    <row r="48376" customFormat="1" ht="11.25"/>
    <row r="48377" customFormat="1" ht="11.25"/>
    <row r="48378" customFormat="1" ht="11.25"/>
    <row r="48379" customFormat="1" ht="11.25"/>
    <row r="48380" customFormat="1" ht="11.25"/>
    <row r="48381" customFormat="1" ht="11.25"/>
    <row r="48382" customFormat="1" ht="11.25"/>
    <row r="48383" customFormat="1" ht="11.25"/>
    <row r="48384" customFormat="1" ht="11.25"/>
    <row r="48385" customFormat="1" ht="11.25"/>
    <row r="48386" customFormat="1" ht="11.25"/>
    <row r="48387" customFormat="1" ht="11.25"/>
    <row r="48388" customFormat="1" ht="11.25"/>
    <row r="48389" customFormat="1" ht="11.25"/>
    <row r="48390" customFormat="1" ht="11.25"/>
    <row r="48391" customFormat="1" ht="11.25"/>
    <row r="48392" customFormat="1" ht="11.25"/>
    <row r="48393" customFormat="1" ht="11.25"/>
    <row r="48394" customFormat="1" ht="11.25"/>
    <row r="48395" customFormat="1" ht="11.25"/>
    <row r="48396" customFormat="1" ht="11.25"/>
    <row r="48397" customFormat="1" ht="11.25"/>
    <row r="48398" customFormat="1" ht="11.25"/>
    <row r="48399" customFormat="1" ht="11.25"/>
    <row r="48400" customFormat="1" ht="11.25"/>
    <row r="48401" customFormat="1" ht="11.25"/>
    <row r="48402" customFormat="1" ht="11.25"/>
    <row r="48403" customFormat="1" ht="11.25"/>
    <row r="48404" customFormat="1" ht="11.25"/>
    <row r="48405" customFormat="1" ht="11.25"/>
    <row r="48406" customFormat="1" ht="11.25"/>
    <row r="48407" customFormat="1" ht="11.25"/>
    <row r="48408" customFormat="1" ht="11.25"/>
    <row r="48409" customFormat="1" ht="11.25"/>
    <row r="48410" customFormat="1" ht="11.25"/>
    <row r="48411" customFormat="1" ht="11.25"/>
    <row r="48412" customFormat="1" ht="11.25"/>
    <row r="48413" customFormat="1" ht="11.25"/>
    <row r="48414" customFormat="1" ht="11.25"/>
    <row r="48415" customFormat="1" ht="11.25"/>
    <row r="48416" customFormat="1" ht="11.25"/>
    <row r="48417" customFormat="1" ht="11.25"/>
    <row r="48418" customFormat="1" ht="11.25"/>
    <row r="48419" customFormat="1" ht="11.25"/>
    <row r="48420" customFormat="1" ht="11.25"/>
    <row r="48421" customFormat="1" ht="11.25"/>
    <row r="48422" customFormat="1" ht="11.25"/>
    <row r="48423" customFormat="1" ht="11.25"/>
    <row r="48424" customFormat="1" ht="11.25"/>
    <row r="48425" customFormat="1" ht="11.25"/>
    <row r="48426" customFormat="1" ht="11.25"/>
    <row r="48427" customFormat="1" ht="11.25"/>
    <row r="48428" customFormat="1" ht="11.25"/>
    <row r="48429" customFormat="1" ht="11.25"/>
    <row r="48430" customFormat="1" ht="11.25"/>
    <row r="48431" customFormat="1" ht="11.25"/>
    <row r="48432" customFormat="1" ht="11.25"/>
    <row r="48433" customFormat="1" ht="11.25"/>
    <row r="48434" customFormat="1" ht="11.25"/>
    <row r="48435" customFormat="1" ht="11.25"/>
    <row r="48436" customFormat="1" ht="11.25"/>
    <row r="48437" customFormat="1" ht="11.25"/>
    <row r="48438" customFormat="1" ht="11.25"/>
    <row r="48439" customFormat="1" ht="11.25"/>
    <row r="48440" customFormat="1" ht="11.25"/>
    <row r="48441" customFormat="1" ht="11.25"/>
    <row r="48442" customFormat="1" ht="11.25"/>
    <row r="48443" customFormat="1" ht="11.25"/>
    <row r="48444" customFormat="1" ht="11.25"/>
    <row r="48445" customFormat="1" ht="11.25"/>
    <row r="48446" customFormat="1" ht="11.25"/>
    <row r="48447" customFormat="1" ht="11.25"/>
    <row r="48448" customFormat="1" ht="11.25"/>
    <row r="48449" customFormat="1" ht="11.25"/>
    <row r="48450" customFormat="1" ht="11.25"/>
    <row r="48451" customFormat="1" ht="11.25"/>
    <row r="48452" customFormat="1" ht="11.25"/>
    <row r="48453" customFormat="1" ht="11.25"/>
    <row r="48454" customFormat="1" ht="11.25"/>
    <row r="48455" customFormat="1" ht="11.25"/>
    <row r="48456" customFormat="1" ht="11.25"/>
    <row r="48457" customFormat="1" ht="11.25"/>
    <row r="48458" customFormat="1" ht="11.25"/>
    <row r="48459" customFormat="1" ht="11.25"/>
    <row r="48460" customFormat="1" ht="11.25"/>
    <row r="48461" customFormat="1" ht="11.25"/>
    <row r="48462" customFormat="1" ht="11.25"/>
    <row r="48463" customFormat="1" ht="11.25"/>
    <row r="48464" customFormat="1" ht="11.25"/>
    <row r="48465" customFormat="1" ht="11.25"/>
    <row r="48466" customFormat="1" ht="11.25"/>
    <row r="48467" customFormat="1" ht="11.25"/>
    <row r="48468" customFormat="1" ht="11.25"/>
    <row r="48469" customFormat="1" ht="11.25"/>
    <row r="48470" customFormat="1" ht="11.25"/>
    <row r="48471" customFormat="1" ht="11.25"/>
    <row r="48472" customFormat="1" ht="11.25"/>
    <row r="48473" customFormat="1" ht="11.25"/>
    <row r="48474" customFormat="1" ht="11.25"/>
    <row r="48475" customFormat="1" ht="11.25"/>
    <row r="48476" customFormat="1" ht="11.25"/>
    <row r="48477" customFormat="1" ht="11.25"/>
    <row r="48478" customFormat="1" ht="11.25"/>
    <row r="48479" customFormat="1" ht="11.25"/>
    <row r="48480" customFormat="1" ht="11.25"/>
    <row r="48481" customFormat="1" ht="11.25"/>
    <row r="48482" customFormat="1" ht="11.25"/>
    <row r="48483" customFormat="1" ht="11.25"/>
    <row r="48484" customFormat="1" ht="11.25"/>
    <row r="48485" customFormat="1" ht="11.25"/>
    <row r="48486" customFormat="1" ht="11.25"/>
    <row r="48487" customFormat="1" ht="11.25"/>
    <row r="48488" customFormat="1" ht="11.25"/>
    <row r="48489" customFormat="1" ht="11.25"/>
    <row r="48490" customFormat="1" ht="11.25"/>
    <row r="48491" customFormat="1" ht="11.25"/>
    <row r="48492" customFormat="1" ht="11.25"/>
    <row r="48493" customFormat="1" ht="11.25"/>
    <row r="48494" customFormat="1" ht="11.25"/>
    <row r="48495" customFormat="1" ht="11.25"/>
    <row r="48496" customFormat="1" ht="11.25"/>
    <row r="48497" customFormat="1" ht="11.25"/>
    <row r="48498" customFormat="1" ht="11.25"/>
    <row r="48499" customFormat="1" ht="11.25"/>
    <row r="48500" customFormat="1" ht="11.25"/>
    <row r="48501" customFormat="1" ht="11.25"/>
    <row r="48502" customFormat="1" ht="11.25"/>
    <row r="48503" customFormat="1" ht="11.25"/>
    <row r="48504" customFormat="1" ht="11.25"/>
    <row r="48505" customFormat="1" ht="11.25"/>
    <row r="48506" customFormat="1" ht="11.25"/>
    <row r="48507" customFormat="1" ht="11.25"/>
    <row r="48508" customFormat="1" ht="11.25"/>
    <row r="48509" customFormat="1" ht="11.25"/>
    <row r="48510" customFormat="1" ht="11.25"/>
    <row r="48511" customFormat="1" ht="11.25"/>
    <row r="48512" customFormat="1" ht="11.25"/>
    <row r="48513" customFormat="1" ht="11.25"/>
    <row r="48514" customFormat="1" ht="11.25"/>
    <row r="48515" customFormat="1" ht="11.25"/>
    <row r="48516" customFormat="1" ht="11.25"/>
    <row r="48517" customFormat="1" ht="11.25"/>
    <row r="48518" customFormat="1" ht="11.25"/>
    <row r="48519" customFormat="1" ht="11.25"/>
    <row r="48520" customFormat="1" ht="11.25"/>
    <row r="48521" customFormat="1" ht="11.25"/>
    <row r="48522" customFormat="1" ht="11.25"/>
    <row r="48523" customFormat="1" ht="11.25"/>
    <row r="48524" customFormat="1" ht="11.25"/>
    <row r="48525" customFormat="1" ht="11.25"/>
    <row r="48526" customFormat="1" ht="11.25"/>
    <row r="48527" customFormat="1" ht="11.25"/>
    <row r="48528" customFormat="1" ht="11.25"/>
    <row r="48529" customFormat="1" ht="11.25"/>
    <row r="48530" customFormat="1" ht="11.25"/>
    <row r="48531" customFormat="1" ht="11.25"/>
    <row r="48532" customFormat="1" ht="11.25"/>
    <row r="48533" customFormat="1" ht="11.25"/>
    <row r="48534" customFormat="1" ht="11.25"/>
    <row r="48535" customFormat="1" ht="11.25"/>
    <row r="48536" customFormat="1" ht="11.25"/>
    <row r="48537" customFormat="1" ht="11.25"/>
    <row r="48538" customFormat="1" ht="11.25"/>
    <row r="48539" customFormat="1" ht="11.25"/>
    <row r="48540" customFormat="1" ht="11.25"/>
    <row r="48541" customFormat="1" ht="11.25"/>
    <row r="48542" customFormat="1" ht="11.25"/>
    <row r="48543" customFormat="1" ht="11.25"/>
    <row r="48544" customFormat="1" ht="11.25"/>
    <row r="48545" customFormat="1" ht="11.25"/>
    <row r="48546" customFormat="1" ht="11.25"/>
    <row r="48547" customFormat="1" ht="11.25"/>
    <row r="48548" customFormat="1" ht="11.25"/>
    <row r="48549" customFormat="1" ht="11.25"/>
    <row r="48550" customFormat="1" ht="11.25"/>
    <row r="48551" customFormat="1" ht="11.25"/>
    <row r="48552" customFormat="1" ht="11.25"/>
    <row r="48553" customFormat="1" ht="11.25"/>
    <row r="48554" customFormat="1" ht="11.25"/>
    <row r="48555" customFormat="1" ht="11.25"/>
    <row r="48556" customFormat="1" ht="11.25"/>
    <row r="48557" customFormat="1" ht="11.25"/>
    <row r="48558" customFormat="1" ht="11.25"/>
    <row r="48559" customFormat="1" ht="11.25"/>
    <row r="48560" customFormat="1" ht="11.25"/>
    <row r="48561" customFormat="1" ht="11.25"/>
    <row r="48562" customFormat="1" ht="11.25"/>
    <row r="48563" customFormat="1" ht="11.25"/>
    <row r="48564" customFormat="1" ht="11.25"/>
    <row r="48565" customFormat="1" ht="11.25"/>
    <row r="48566" customFormat="1" ht="11.25"/>
    <row r="48567" customFormat="1" ht="11.25"/>
    <row r="48568" customFormat="1" ht="11.25"/>
    <row r="48569" customFormat="1" ht="11.25"/>
    <row r="48570" customFormat="1" ht="11.25"/>
    <row r="48571" customFormat="1" ht="11.25"/>
    <row r="48572" customFormat="1" ht="11.25"/>
    <row r="48573" customFormat="1" ht="11.25"/>
    <row r="48574" customFormat="1" ht="11.25"/>
    <row r="48575" customFormat="1" ht="11.25"/>
    <row r="48576" customFormat="1" ht="11.25"/>
    <row r="48577" customFormat="1" ht="11.25"/>
    <row r="48578" customFormat="1" ht="11.25"/>
    <row r="48579" customFormat="1" ht="11.25"/>
    <row r="48580" customFormat="1" ht="11.25"/>
    <row r="48581" customFormat="1" ht="11.25"/>
    <row r="48582" customFormat="1" ht="11.25"/>
    <row r="48583" customFormat="1" ht="11.25"/>
    <row r="48584" customFormat="1" ht="11.25"/>
    <row r="48585" customFormat="1" ht="11.25"/>
    <row r="48586" customFormat="1" ht="11.25"/>
    <row r="48587" customFormat="1" ht="11.25"/>
    <row r="48588" customFormat="1" ht="11.25"/>
    <row r="48589" customFormat="1" ht="11.25"/>
    <row r="48590" customFormat="1" ht="11.25"/>
    <row r="48591" customFormat="1" ht="11.25"/>
    <row r="48592" customFormat="1" ht="11.25"/>
    <row r="48593" customFormat="1" ht="11.25"/>
    <row r="48594" customFormat="1" ht="11.25"/>
    <row r="48595" customFormat="1" ht="11.25"/>
    <row r="48596" customFormat="1" ht="11.25"/>
    <row r="48597" customFormat="1" ht="11.25"/>
    <row r="48598" customFormat="1" ht="11.25"/>
    <row r="48599" customFormat="1" ht="11.25"/>
    <row r="48600" customFormat="1" ht="11.25"/>
    <row r="48601" customFormat="1" ht="11.25"/>
    <row r="48602" customFormat="1" ht="11.25"/>
    <row r="48603" customFormat="1" ht="11.25"/>
    <row r="48604" customFormat="1" ht="11.25"/>
    <row r="48605" customFormat="1" ht="11.25"/>
    <row r="48606" customFormat="1" ht="11.25"/>
    <row r="48607" customFormat="1" ht="11.25"/>
    <row r="48608" customFormat="1" ht="11.25"/>
    <row r="48609" customFormat="1" ht="11.25"/>
    <row r="48610" customFormat="1" ht="11.25"/>
    <row r="48611" customFormat="1" ht="11.25"/>
    <row r="48612" customFormat="1" ht="11.25"/>
    <row r="48613" customFormat="1" ht="11.25"/>
    <row r="48614" customFormat="1" ht="11.25"/>
    <row r="48615" customFormat="1" ht="11.25"/>
    <row r="48616" customFormat="1" ht="11.25"/>
    <row r="48617" customFormat="1" ht="11.25"/>
    <row r="48618" customFormat="1" ht="11.25"/>
    <row r="48619" customFormat="1" ht="11.25"/>
    <row r="48620" customFormat="1" ht="11.25"/>
    <row r="48621" customFormat="1" ht="11.25"/>
    <row r="48622" customFormat="1" ht="11.25"/>
    <row r="48623" customFormat="1" ht="11.25"/>
    <row r="48624" customFormat="1" ht="11.25"/>
    <row r="48625" customFormat="1" ht="11.25"/>
    <row r="48626" customFormat="1" ht="11.25"/>
    <row r="48627" customFormat="1" ht="11.25"/>
    <row r="48628" customFormat="1" ht="11.25"/>
    <row r="48629" customFormat="1" ht="11.25"/>
    <row r="48630" customFormat="1" ht="11.25"/>
    <row r="48631" customFormat="1" ht="11.25"/>
    <row r="48632" customFormat="1" ht="11.25"/>
    <row r="48633" customFormat="1" ht="11.25"/>
    <row r="48634" customFormat="1" ht="11.25"/>
    <row r="48635" customFormat="1" ht="11.25"/>
    <row r="48636" customFormat="1" ht="11.25"/>
    <row r="48637" customFormat="1" ht="11.25"/>
    <row r="48638" customFormat="1" ht="11.25"/>
    <row r="48639" customFormat="1" ht="11.25"/>
    <row r="48640" customFormat="1" ht="11.25"/>
    <row r="48641" customFormat="1" ht="11.25"/>
    <row r="48642" customFormat="1" ht="11.25"/>
    <row r="48643" customFormat="1" ht="11.25"/>
    <row r="48644" customFormat="1" ht="11.25"/>
    <row r="48645" customFormat="1" ht="11.25"/>
    <row r="48646" customFormat="1" ht="11.25"/>
    <row r="48647" customFormat="1" ht="11.25"/>
    <row r="48648" customFormat="1" ht="11.25"/>
    <row r="48649" customFormat="1" ht="11.25"/>
    <row r="48650" customFormat="1" ht="11.25"/>
    <row r="48651" customFormat="1" ht="11.25"/>
    <row r="48652" customFormat="1" ht="11.25"/>
    <row r="48653" customFormat="1" ht="11.25"/>
    <row r="48654" customFormat="1" ht="11.25"/>
    <row r="48655" customFormat="1" ht="11.25"/>
    <row r="48656" customFormat="1" ht="11.25"/>
    <row r="48657" customFormat="1" ht="11.25"/>
    <row r="48658" customFormat="1" ht="11.25"/>
    <row r="48659" customFormat="1" ht="11.25"/>
    <row r="48660" customFormat="1" ht="11.25"/>
    <row r="48661" customFormat="1" ht="11.25"/>
    <row r="48662" customFormat="1" ht="11.25"/>
    <row r="48663" customFormat="1" ht="11.25"/>
    <row r="48664" customFormat="1" ht="11.25"/>
    <row r="48665" customFormat="1" ht="11.25"/>
    <row r="48666" customFormat="1" ht="11.25"/>
    <row r="48667" customFormat="1" ht="11.25"/>
    <row r="48668" customFormat="1" ht="11.25"/>
    <row r="48669" customFormat="1" ht="11.25"/>
    <row r="48670" customFormat="1" ht="11.25"/>
    <row r="48671" customFormat="1" ht="11.25"/>
    <row r="48672" customFormat="1" ht="11.25"/>
    <row r="48673" customFormat="1" ht="11.25"/>
    <row r="48674" customFormat="1" ht="11.25"/>
    <row r="48675" customFormat="1" ht="11.25"/>
    <row r="48676" customFormat="1" ht="11.25"/>
    <row r="48677" customFormat="1" ht="11.25"/>
    <row r="48678" customFormat="1" ht="11.25"/>
    <row r="48679" customFormat="1" ht="11.25"/>
    <row r="48680" customFormat="1" ht="11.25"/>
    <row r="48681" customFormat="1" ht="11.25"/>
    <row r="48682" customFormat="1" ht="11.25"/>
    <row r="48683" customFormat="1" ht="11.25"/>
    <row r="48684" customFormat="1" ht="11.25"/>
    <row r="48685" customFormat="1" ht="11.25"/>
    <row r="48686" customFormat="1" ht="11.25"/>
    <row r="48687" customFormat="1" ht="11.25"/>
    <row r="48688" customFormat="1" ht="11.25"/>
    <row r="48689" customFormat="1" ht="11.25"/>
    <row r="48690" customFormat="1" ht="11.25"/>
    <row r="48691" customFormat="1" ht="11.25"/>
    <row r="48692" customFormat="1" ht="11.25"/>
    <row r="48693" customFormat="1" ht="11.25"/>
    <row r="48694" customFormat="1" ht="11.25"/>
    <row r="48695" customFormat="1" ht="11.25"/>
    <row r="48696" customFormat="1" ht="11.25"/>
    <row r="48697" customFormat="1" ht="11.25"/>
    <row r="48698" customFormat="1" ht="11.25"/>
    <row r="48699" customFormat="1" ht="11.25"/>
    <row r="48700" customFormat="1" ht="11.25"/>
    <row r="48701" customFormat="1" ht="11.25"/>
    <row r="48702" customFormat="1" ht="11.25"/>
    <row r="48703" customFormat="1" ht="11.25"/>
    <row r="48704" customFormat="1" ht="11.25"/>
    <row r="48705" customFormat="1" ht="11.25"/>
    <row r="48706" customFormat="1" ht="11.25"/>
    <row r="48707" customFormat="1" ht="11.25"/>
    <row r="48708" customFormat="1" ht="11.25"/>
    <row r="48709" customFormat="1" ht="11.25"/>
    <row r="48710" customFormat="1" ht="11.25"/>
    <row r="48711" customFormat="1" ht="11.25"/>
    <row r="48712" customFormat="1" ht="11.25"/>
    <row r="48713" customFormat="1" ht="11.25"/>
    <row r="48714" customFormat="1" ht="11.25"/>
    <row r="48715" customFormat="1" ht="11.25"/>
    <row r="48716" customFormat="1" ht="11.25"/>
    <row r="48717" customFormat="1" ht="11.25"/>
    <row r="48718" customFormat="1" ht="11.25"/>
    <row r="48719" customFormat="1" ht="11.25"/>
    <row r="48720" customFormat="1" ht="11.25"/>
    <row r="48721" customFormat="1" ht="11.25"/>
    <row r="48722" customFormat="1" ht="11.25"/>
    <row r="48723" customFormat="1" ht="11.25"/>
    <row r="48724" customFormat="1" ht="11.25"/>
    <row r="48725" customFormat="1" ht="11.25"/>
    <row r="48726" customFormat="1" ht="11.25"/>
    <row r="48727" customFormat="1" ht="11.25"/>
    <row r="48728" customFormat="1" ht="11.25"/>
    <row r="48729" customFormat="1" ht="11.25"/>
    <row r="48730" customFormat="1" ht="11.25"/>
    <row r="48731" customFormat="1" ht="11.25"/>
    <row r="48732" customFormat="1" ht="11.25"/>
    <row r="48733" customFormat="1" ht="11.25"/>
    <row r="48734" customFormat="1" ht="11.25"/>
    <row r="48735" customFormat="1" ht="11.25"/>
    <row r="48736" customFormat="1" ht="11.25"/>
    <row r="48737" customFormat="1" ht="11.25"/>
    <row r="48738" customFormat="1" ht="11.25"/>
    <row r="48739" customFormat="1" ht="11.25"/>
    <row r="48740" customFormat="1" ht="11.25"/>
    <row r="48741" customFormat="1" ht="11.25"/>
    <row r="48742" customFormat="1" ht="11.25"/>
    <row r="48743" customFormat="1" ht="11.25"/>
    <row r="48744" customFormat="1" ht="11.25"/>
    <row r="48745" customFormat="1" ht="11.25"/>
    <row r="48746" customFormat="1" ht="11.25"/>
    <row r="48747" customFormat="1" ht="11.25"/>
    <row r="48748" customFormat="1" ht="11.25"/>
    <row r="48749" customFormat="1" ht="11.25"/>
    <row r="48750" customFormat="1" ht="11.25"/>
    <row r="48751" customFormat="1" ht="11.25"/>
    <row r="48752" customFormat="1" ht="11.25"/>
    <row r="48753" customFormat="1" ht="11.25"/>
    <row r="48754" customFormat="1" ht="11.25"/>
    <row r="48755" customFormat="1" ht="11.25"/>
    <row r="48756" customFormat="1" ht="11.25"/>
    <row r="48757" customFormat="1" ht="11.25"/>
    <row r="48758" customFormat="1" ht="11.25"/>
    <row r="48759" customFormat="1" ht="11.25"/>
    <row r="48760" customFormat="1" ht="11.25"/>
    <row r="48761" customFormat="1" ht="11.25"/>
    <row r="48762" customFormat="1" ht="11.25"/>
    <row r="48763" customFormat="1" ht="11.25"/>
    <row r="48764" customFormat="1" ht="11.25"/>
    <row r="48765" customFormat="1" ht="11.25"/>
    <row r="48766" customFormat="1" ht="11.25"/>
    <row r="48767" customFormat="1" ht="11.25"/>
    <row r="48768" customFormat="1" ht="11.25"/>
    <row r="48769" customFormat="1" ht="11.25"/>
    <row r="48770" customFormat="1" ht="11.25"/>
    <row r="48771" customFormat="1" ht="11.25"/>
    <row r="48772" customFormat="1" ht="11.25"/>
    <row r="48773" customFormat="1" ht="11.25"/>
    <row r="48774" customFormat="1" ht="11.25"/>
    <row r="48775" customFormat="1" ht="11.25"/>
    <row r="48776" customFormat="1" ht="11.25"/>
    <row r="48777" customFormat="1" ht="11.25"/>
    <row r="48778" customFormat="1" ht="11.25"/>
    <row r="48779" customFormat="1" ht="11.25"/>
    <row r="48780" customFormat="1" ht="11.25"/>
    <row r="48781" customFormat="1" ht="11.25"/>
    <row r="48782" customFormat="1" ht="11.25"/>
    <row r="48783" customFormat="1" ht="11.25"/>
    <row r="48784" customFormat="1" ht="11.25"/>
    <row r="48785" customFormat="1" ht="11.25"/>
    <row r="48786" customFormat="1" ht="11.25"/>
    <row r="48787" customFormat="1" ht="11.25"/>
    <row r="48788" customFormat="1" ht="11.25"/>
    <row r="48789" customFormat="1" ht="11.25"/>
    <row r="48790" customFormat="1" ht="11.25"/>
    <row r="48791" customFormat="1" ht="11.25"/>
    <row r="48792" customFormat="1" ht="11.25"/>
    <row r="48793" customFormat="1" ht="11.25"/>
    <row r="48794" customFormat="1" ht="11.25"/>
    <row r="48795" customFormat="1" ht="11.25"/>
    <row r="48796" customFormat="1" ht="11.25"/>
    <row r="48797" customFormat="1" ht="11.25"/>
    <row r="48798" customFormat="1" ht="11.25"/>
    <row r="48799" customFormat="1" ht="11.25"/>
    <row r="48800" customFormat="1" ht="11.25"/>
    <row r="48801" customFormat="1" ht="11.25"/>
    <row r="48802" customFormat="1" ht="11.25"/>
    <row r="48803" customFormat="1" ht="11.25"/>
    <row r="48804" customFormat="1" ht="11.25"/>
    <row r="48805" customFormat="1" ht="11.25"/>
    <row r="48806" customFormat="1" ht="11.25"/>
    <row r="48807" customFormat="1" ht="11.25"/>
    <row r="48808" customFormat="1" ht="11.25"/>
    <row r="48809" customFormat="1" ht="11.25"/>
    <row r="48810" customFormat="1" ht="11.25"/>
    <row r="48811" customFormat="1" ht="11.25"/>
    <row r="48812" customFormat="1" ht="11.25"/>
    <row r="48813" customFormat="1" ht="11.25"/>
    <row r="48814" customFormat="1" ht="11.25"/>
    <row r="48815" customFormat="1" ht="11.25"/>
    <row r="48816" customFormat="1" ht="11.25"/>
    <row r="48817" customFormat="1" ht="11.25"/>
    <row r="48818" customFormat="1" ht="11.25"/>
    <row r="48819" customFormat="1" ht="11.25"/>
    <row r="48820" customFormat="1" ht="11.25"/>
    <row r="48821" customFormat="1" ht="11.25"/>
    <row r="48822" customFormat="1" ht="11.25"/>
    <row r="48823" customFormat="1" ht="11.25"/>
    <row r="48824" customFormat="1" ht="11.25"/>
    <row r="48825" customFormat="1" ht="11.25"/>
    <row r="48826" customFormat="1" ht="11.25"/>
    <row r="48827" customFormat="1" ht="11.25"/>
    <row r="48828" customFormat="1" ht="11.25"/>
    <row r="48829" customFormat="1" ht="11.25"/>
    <row r="48830" customFormat="1" ht="11.25"/>
    <row r="48831" customFormat="1" ht="11.25"/>
    <row r="48832" customFormat="1" ht="11.25"/>
    <row r="48833" customFormat="1" ht="11.25"/>
    <row r="48834" customFormat="1" ht="11.25"/>
    <row r="48835" customFormat="1" ht="11.25"/>
    <row r="48836" customFormat="1" ht="11.25"/>
    <row r="48837" customFormat="1" ht="11.25"/>
    <row r="48838" customFormat="1" ht="11.25"/>
    <row r="48839" customFormat="1" ht="11.25"/>
    <row r="48840" customFormat="1" ht="11.25"/>
    <row r="48841" customFormat="1" ht="11.25"/>
    <row r="48842" customFormat="1" ht="11.25"/>
    <row r="48843" customFormat="1" ht="11.25"/>
    <row r="48844" customFormat="1" ht="11.25"/>
    <row r="48845" customFormat="1" ht="11.25"/>
    <row r="48846" customFormat="1" ht="11.25"/>
    <row r="48847" customFormat="1" ht="11.25"/>
    <row r="48848" customFormat="1" ht="11.25"/>
    <row r="48849" customFormat="1" ht="11.25"/>
    <row r="48850" customFormat="1" ht="11.25"/>
    <row r="48851" customFormat="1" ht="11.25"/>
    <row r="48852" customFormat="1" ht="11.25"/>
    <row r="48853" customFormat="1" ht="11.25"/>
    <row r="48854" customFormat="1" ht="11.25"/>
    <row r="48855" customFormat="1" ht="11.25"/>
    <row r="48856" customFormat="1" ht="11.25"/>
    <row r="48857" customFormat="1" ht="11.25"/>
    <row r="48858" customFormat="1" ht="11.25"/>
    <row r="48859" customFormat="1" ht="11.25"/>
    <row r="48860" customFormat="1" ht="11.25"/>
    <row r="48861" customFormat="1" ht="11.25"/>
    <row r="48862" customFormat="1" ht="11.25"/>
    <row r="48863" customFormat="1" ht="11.25"/>
    <row r="48864" customFormat="1" ht="11.25"/>
    <row r="48865" customFormat="1" ht="11.25"/>
    <row r="48866" customFormat="1" ht="11.25"/>
    <row r="48867" customFormat="1" ht="11.25"/>
    <row r="48868" customFormat="1" ht="11.25"/>
    <row r="48869" customFormat="1" ht="11.25"/>
    <row r="48870" customFormat="1" ht="11.25"/>
    <row r="48871" customFormat="1" ht="11.25"/>
    <row r="48872" customFormat="1" ht="11.25"/>
    <row r="48873" customFormat="1" ht="11.25"/>
    <row r="48874" customFormat="1" ht="11.25"/>
    <row r="48875" customFormat="1" ht="11.25"/>
    <row r="48876" customFormat="1" ht="11.25"/>
    <row r="48877" customFormat="1" ht="11.25"/>
    <row r="48878" customFormat="1" ht="11.25"/>
    <row r="48879" customFormat="1" ht="11.25"/>
    <row r="48880" customFormat="1" ht="11.25"/>
    <row r="48881" customFormat="1" ht="11.25"/>
    <row r="48882" customFormat="1" ht="11.25"/>
    <row r="48883" customFormat="1" ht="11.25"/>
    <row r="48884" customFormat="1" ht="11.25"/>
    <row r="48885" customFormat="1" ht="11.25"/>
    <row r="48886" customFormat="1" ht="11.25"/>
    <row r="48887" customFormat="1" ht="11.25"/>
    <row r="48888" customFormat="1" ht="11.25"/>
    <row r="48889" customFormat="1" ht="11.25"/>
    <row r="48890" customFormat="1" ht="11.25"/>
    <row r="48891" customFormat="1" ht="11.25"/>
    <row r="48892" customFormat="1" ht="11.25"/>
    <row r="48893" customFormat="1" ht="11.25"/>
    <row r="48894" customFormat="1" ht="11.25"/>
    <row r="48895" customFormat="1" ht="11.25"/>
    <row r="48896" customFormat="1" ht="11.25"/>
    <row r="48897" customFormat="1" ht="11.25"/>
    <row r="48898" customFormat="1" ht="11.25"/>
    <row r="48899" customFormat="1" ht="11.25"/>
    <row r="48900" customFormat="1" ht="11.25"/>
    <row r="48901" customFormat="1" ht="11.25"/>
    <row r="48902" customFormat="1" ht="11.25"/>
    <row r="48903" customFormat="1" ht="11.25"/>
    <row r="48904" customFormat="1" ht="11.25"/>
    <row r="48905" customFormat="1" ht="11.25"/>
    <row r="48906" customFormat="1" ht="11.25"/>
    <row r="48907" customFormat="1" ht="11.25"/>
    <row r="48908" customFormat="1" ht="11.25"/>
    <row r="48909" customFormat="1" ht="11.25"/>
    <row r="48910" customFormat="1" ht="11.25"/>
    <row r="48911" customFormat="1" ht="11.25"/>
    <row r="48912" customFormat="1" ht="11.25"/>
    <row r="48913" customFormat="1" ht="11.25"/>
    <row r="48914" customFormat="1" ht="11.25"/>
    <row r="48915" customFormat="1" ht="11.25"/>
    <row r="48916" customFormat="1" ht="11.25"/>
    <row r="48917" customFormat="1" ht="11.25"/>
    <row r="48918" customFormat="1" ht="11.25"/>
    <row r="48919" customFormat="1" ht="11.25"/>
    <row r="48920" customFormat="1" ht="11.25"/>
    <row r="48921" customFormat="1" ht="11.25"/>
    <row r="48922" customFormat="1" ht="11.25"/>
    <row r="48923" customFormat="1" ht="11.25"/>
    <row r="48924" customFormat="1" ht="11.25"/>
    <row r="48925" customFormat="1" ht="11.25"/>
    <row r="48926" customFormat="1" ht="11.25"/>
    <row r="48927" customFormat="1" ht="11.25"/>
    <row r="48928" customFormat="1" ht="11.25"/>
    <row r="48929" customFormat="1" ht="11.25"/>
    <row r="48930" customFormat="1" ht="11.25"/>
    <row r="48931" customFormat="1" ht="11.25"/>
    <row r="48932" customFormat="1" ht="11.25"/>
    <row r="48933" customFormat="1" ht="11.25"/>
    <row r="48934" customFormat="1" ht="11.25"/>
    <row r="48935" customFormat="1" ht="11.25"/>
    <row r="48936" customFormat="1" ht="11.25"/>
    <row r="48937" customFormat="1" ht="11.25"/>
    <row r="48938" customFormat="1" ht="11.25"/>
    <row r="48939" customFormat="1" ht="11.25"/>
    <row r="48940" customFormat="1" ht="11.25"/>
    <row r="48941" customFormat="1" ht="11.25"/>
    <row r="48942" customFormat="1" ht="11.25"/>
    <row r="48943" customFormat="1" ht="11.25"/>
    <row r="48944" customFormat="1" ht="11.25"/>
    <row r="48945" customFormat="1" ht="11.25"/>
    <row r="48946" customFormat="1" ht="11.25"/>
    <row r="48947" customFormat="1" ht="11.25"/>
    <row r="48948" customFormat="1" ht="11.25"/>
    <row r="48949" customFormat="1" ht="11.25"/>
    <row r="48950" customFormat="1" ht="11.25"/>
    <row r="48951" customFormat="1" ht="11.25"/>
    <row r="48952" customFormat="1" ht="11.25"/>
    <row r="48953" customFormat="1" ht="11.25"/>
    <row r="48954" customFormat="1" ht="11.25"/>
    <row r="48955" customFormat="1" ht="11.25"/>
    <row r="48956" customFormat="1" ht="11.25"/>
    <row r="48957" customFormat="1" ht="11.25"/>
    <row r="48958" customFormat="1" ht="11.25"/>
    <row r="48959" customFormat="1" ht="11.25"/>
    <row r="48960" customFormat="1" ht="11.25"/>
    <row r="48961" customFormat="1" ht="11.25"/>
    <row r="48962" customFormat="1" ht="11.25"/>
    <row r="48963" customFormat="1" ht="11.25"/>
    <row r="48964" customFormat="1" ht="11.25"/>
    <row r="48965" customFormat="1" ht="11.25"/>
    <row r="48966" customFormat="1" ht="11.25"/>
    <row r="48967" customFormat="1" ht="11.25"/>
    <row r="48968" customFormat="1" ht="11.25"/>
    <row r="48969" customFormat="1" ht="11.25"/>
    <row r="48970" customFormat="1" ht="11.25"/>
    <row r="48971" customFormat="1" ht="11.25"/>
    <row r="48972" customFormat="1" ht="11.25"/>
    <row r="48973" customFormat="1" ht="11.25"/>
    <row r="48974" customFormat="1" ht="11.25"/>
    <row r="48975" customFormat="1" ht="11.25"/>
    <row r="48976" customFormat="1" ht="11.25"/>
    <row r="48977" customFormat="1" ht="11.25"/>
    <row r="48978" customFormat="1" ht="11.25"/>
    <row r="48979" customFormat="1" ht="11.25"/>
    <row r="48980" customFormat="1" ht="11.25"/>
    <row r="48981" customFormat="1" ht="11.25"/>
    <row r="48982" customFormat="1" ht="11.25"/>
    <row r="48983" customFormat="1" ht="11.25"/>
    <row r="48984" customFormat="1" ht="11.25"/>
    <row r="48985" customFormat="1" ht="11.25"/>
    <row r="48986" customFormat="1" ht="11.25"/>
    <row r="48987" customFormat="1" ht="11.25"/>
    <row r="48988" customFormat="1" ht="11.25"/>
    <row r="48989" customFormat="1" ht="11.25"/>
    <row r="48990" customFormat="1" ht="11.25"/>
    <row r="48991" customFormat="1" ht="11.25"/>
    <row r="48992" customFormat="1" ht="11.25"/>
    <row r="48993" customFormat="1" ht="11.25"/>
    <row r="48994" customFormat="1" ht="11.25"/>
    <row r="48995" customFormat="1" ht="11.25"/>
    <row r="48996" customFormat="1" ht="11.25"/>
    <row r="48997" customFormat="1" ht="11.25"/>
    <row r="48998" customFormat="1" ht="11.25"/>
    <row r="48999" customFormat="1" ht="11.25"/>
    <row r="49000" customFormat="1" ht="11.25"/>
    <row r="49001" customFormat="1" ht="11.25"/>
    <row r="49002" customFormat="1" ht="11.25"/>
    <row r="49003" customFormat="1" ht="11.25"/>
    <row r="49004" customFormat="1" ht="11.25"/>
    <row r="49005" customFormat="1" ht="11.25"/>
    <row r="49006" customFormat="1" ht="11.25"/>
    <row r="49007" customFormat="1" ht="11.25"/>
    <row r="49008" customFormat="1" ht="11.25"/>
    <row r="49009" customFormat="1" ht="11.25"/>
    <row r="49010" customFormat="1" ht="11.25"/>
    <row r="49011" customFormat="1" ht="11.25"/>
    <row r="49012" customFormat="1" ht="11.25"/>
    <row r="49013" customFormat="1" ht="11.25"/>
    <row r="49014" customFormat="1" ht="11.25"/>
    <row r="49015" customFormat="1" ht="11.25"/>
    <row r="49016" customFormat="1" ht="11.25"/>
    <row r="49017" customFormat="1" ht="11.25"/>
    <row r="49018" customFormat="1" ht="11.25"/>
    <row r="49019" customFormat="1" ht="11.25"/>
    <row r="49020" customFormat="1" ht="11.25"/>
    <row r="49021" customFormat="1" ht="11.25"/>
    <row r="49022" customFormat="1" ht="11.25"/>
    <row r="49023" customFormat="1" ht="11.25"/>
    <row r="49024" customFormat="1" ht="11.25"/>
    <row r="49025" customFormat="1" ht="11.25"/>
    <row r="49026" customFormat="1" ht="11.25"/>
    <row r="49027" customFormat="1" ht="11.25"/>
    <row r="49028" customFormat="1" ht="11.25"/>
    <row r="49029" customFormat="1" ht="11.25"/>
    <row r="49030" customFormat="1" ht="11.25"/>
    <row r="49031" customFormat="1" ht="11.25"/>
    <row r="49032" customFormat="1" ht="11.25"/>
    <row r="49033" customFormat="1" ht="11.25"/>
    <row r="49034" customFormat="1" ht="11.25"/>
    <row r="49035" customFormat="1" ht="11.25"/>
    <row r="49036" customFormat="1" ht="11.25"/>
    <row r="49037" customFormat="1" ht="11.25"/>
    <row r="49038" customFormat="1" ht="11.25"/>
    <row r="49039" customFormat="1" ht="11.25"/>
    <row r="49040" customFormat="1" ht="11.25"/>
    <row r="49041" customFormat="1" ht="11.25"/>
    <row r="49042" customFormat="1" ht="11.25"/>
    <row r="49043" customFormat="1" ht="11.25"/>
    <row r="49044" customFormat="1" ht="11.25"/>
    <row r="49045" customFormat="1" ht="11.25"/>
    <row r="49046" customFormat="1" ht="11.25"/>
    <row r="49047" customFormat="1" ht="11.25"/>
    <row r="49048" customFormat="1" ht="11.25"/>
    <row r="49049" customFormat="1" ht="11.25"/>
    <row r="49050" customFormat="1" ht="11.25"/>
    <row r="49051" customFormat="1" ht="11.25"/>
    <row r="49052" customFormat="1" ht="11.25"/>
    <row r="49053" customFormat="1" ht="11.25"/>
    <row r="49054" customFormat="1" ht="11.25"/>
    <row r="49055" customFormat="1" ht="11.25"/>
    <row r="49056" customFormat="1" ht="11.25"/>
    <row r="49057" customFormat="1" ht="11.25"/>
    <row r="49058" customFormat="1" ht="11.25"/>
    <row r="49059" customFormat="1" ht="11.25"/>
    <row r="49060" customFormat="1" ht="11.25"/>
    <row r="49061" customFormat="1" ht="11.25"/>
    <row r="49062" customFormat="1" ht="11.25"/>
    <row r="49063" customFormat="1" ht="11.25"/>
    <row r="49064" customFormat="1" ht="11.25"/>
    <row r="49065" customFormat="1" ht="11.25"/>
    <row r="49066" customFormat="1" ht="11.25"/>
    <row r="49067" customFormat="1" ht="11.25"/>
    <row r="49068" customFormat="1" ht="11.25"/>
    <row r="49069" customFormat="1" ht="11.25"/>
    <row r="49070" customFormat="1" ht="11.25"/>
    <row r="49071" customFormat="1" ht="11.25"/>
    <row r="49072" customFormat="1" ht="11.25"/>
    <row r="49073" customFormat="1" ht="11.25"/>
    <row r="49074" customFormat="1" ht="11.25"/>
    <row r="49075" customFormat="1" ht="11.25"/>
    <row r="49076" customFormat="1" ht="11.25"/>
    <row r="49077" customFormat="1" ht="11.25"/>
    <row r="49078" customFormat="1" ht="11.25"/>
    <row r="49079" customFormat="1" ht="11.25"/>
    <row r="49080" customFormat="1" ht="11.25"/>
    <row r="49081" customFormat="1" ht="11.25"/>
    <row r="49082" customFormat="1" ht="11.25"/>
    <row r="49083" customFormat="1" ht="11.25"/>
    <row r="49084" customFormat="1" ht="11.25"/>
    <row r="49085" customFormat="1" ht="11.25"/>
    <row r="49086" customFormat="1" ht="11.25"/>
    <row r="49087" customFormat="1" ht="11.25"/>
    <row r="49088" customFormat="1" ht="11.25"/>
    <row r="49089" customFormat="1" ht="11.25"/>
    <row r="49090" customFormat="1" ht="11.25"/>
    <row r="49091" customFormat="1" ht="11.25"/>
    <row r="49092" customFormat="1" ht="11.25"/>
    <row r="49093" customFormat="1" ht="11.25"/>
    <row r="49094" customFormat="1" ht="11.25"/>
    <row r="49095" customFormat="1" ht="11.25"/>
    <row r="49096" customFormat="1" ht="11.25"/>
    <row r="49097" customFormat="1" ht="11.25"/>
    <row r="49098" customFormat="1" ht="11.25"/>
    <row r="49099" customFormat="1" ht="11.25"/>
    <row r="49100" customFormat="1" ht="11.25"/>
    <row r="49101" customFormat="1" ht="11.25"/>
    <row r="49102" customFormat="1" ht="11.25"/>
    <row r="49103" customFormat="1" ht="11.25"/>
    <row r="49104" customFormat="1" ht="11.25"/>
    <row r="49105" customFormat="1" ht="11.25"/>
    <row r="49106" customFormat="1" ht="11.25"/>
    <row r="49107" customFormat="1" ht="11.25"/>
    <row r="49108" customFormat="1" ht="11.25"/>
    <row r="49109" customFormat="1" ht="11.25"/>
    <row r="49110" customFormat="1" ht="11.25"/>
    <row r="49111" customFormat="1" ht="11.25"/>
    <row r="49112" customFormat="1" ht="11.25"/>
    <row r="49113" customFormat="1" ht="11.25"/>
    <row r="49114" customFormat="1" ht="11.25"/>
    <row r="49115" customFormat="1" ht="11.25"/>
    <row r="49116" customFormat="1" ht="11.25"/>
    <row r="49117" customFormat="1" ht="11.25"/>
    <row r="49118" customFormat="1" ht="11.25"/>
    <row r="49119" customFormat="1" ht="11.25"/>
    <row r="49120" customFormat="1" ht="11.25"/>
    <row r="49121" customFormat="1" ht="11.25"/>
    <row r="49122" customFormat="1" ht="11.25"/>
    <row r="49123" customFormat="1" ht="11.25"/>
    <row r="49124" customFormat="1" ht="11.25"/>
    <row r="49125" customFormat="1" ht="11.25"/>
    <row r="49126" customFormat="1" ht="11.25"/>
    <row r="49127" customFormat="1" ht="11.25"/>
    <row r="49128" customFormat="1" ht="11.25"/>
    <row r="49129" customFormat="1" ht="11.25"/>
    <row r="49130" customFormat="1" ht="11.25"/>
    <row r="49131" customFormat="1" ht="11.25"/>
    <row r="49132" customFormat="1" ht="11.25"/>
    <row r="49133" customFormat="1" ht="11.25"/>
    <row r="49134" customFormat="1" ht="11.25"/>
    <row r="49135" customFormat="1" ht="11.25"/>
    <row r="49136" customFormat="1" ht="11.25"/>
    <row r="49137" customFormat="1" ht="11.25"/>
    <row r="49138" customFormat="1" ht="11.25"/>
    <row r="49139" customFormat="1" ht="11.25"/>
    <row r="49140" customFormat="1" ht="11.25"/>
    <row r="49141" customFormat="1" ht="11.25"/>
    <row r="49142" customFormat="1" ht="11.25"/>
    <row r="49143" customFormat="1" ht="11.25"/>
    <row r="49144" customFormat="1" ht="11.25"/>
    <row r="49145" customFormat="1" ht="11.25"/>
    <row r="49146" customFormat="1" ht="11.25"/>
    <row r="49147" customFormat="1" ht="11.25"/>
    <row r="49148" customFormat="1" ht="11.25"/>
    <row r="49149" customFormat="1" ht="11.25"/>
    <row r="49150" customFormat="1" ht="11.25"/>
    <row r="49151" customFormat="1" ht="11.25"/>
    <row r="49152" customFormat="1" ht="11.25"/>
    <row r="49153" customFormat="1" ht="11.25"/>
    <row r="49154" customFormat="1" ht="11.25"/>
    <row r="49155" customFormat="1" ht="11.25"/>
    <row r="49156" customFormat="1" ht="11.25"/>
    <row r="49157" customFormat="1" ht="11.25"/>
    <row r="49158" customFormat="1" ht="11.25"/>
    <row r="49159" customFormat="1" ht="11.25"/>
    <row r="49160" customFormat="1" ht="11.25"/>
    <row r="49161" customFormat="1" ht="11.25"/>
    <row r="49162" customFormat="1" ht="11.25"/>
    <row r="49163" customFormat="1" ht="11.25"/>
    <row r="49164" customFormat="1" ht="11.25"/>
    <row r="49165" customFormat="1" ht="11.25"/>
    <row r="49166" customFormat="1" ht="11.25"/>
    <row r="49167" customFormat="1" ht="11.25"/>
    <row r="49168" customFormat="1" ht="11.25"/>
    <row r="49169" customFormat="1" ht="11.25"/>
    <row r="49170" customFormat="1" ht="11.25"/>
    <row r="49171" customFormat="1" ht="11.25"/>
    <row r="49172" customFormat="1" ht="11.25"/>
    <row r="49173" customFormat="1" ht="11.25"/>
    <row r="49174" customFormat="1" ht="11.25"/>
    <row r="49175" customFormat="1" ht="11.25"/>
    <row r="49176" customFormat="1" ht="11.25"/>
    <row r="49177" customFormat="1" ht="11.25"/>
    <row r="49178" customFormat="1" ht="11.25"/>
    <row r="49179" customFormat="1" ht="11.25"/>
    <row r="49180" customFormat="1" ht="11.25"/>
    <row r="49181" customFormat="1" ht="11.25"/>
    <row r="49182" customFormat="1" ht="11.25"/>
    <row r="49183" customFormat="1" ht="11.25"/>
    <row r="49184" customFormat="1" ht="11.25"/>
    <row r="49185" customFormat="1" ht="11.25"/>
    <row r="49186" customFormat="1" ht="11.25"/>
    <row r="49187" customFormat="1" ht="11.25"/>
    <row r="49188" customFormat="1" ht="11.25"/>
    <row r="49189" customFormat="1" ht="11.25"/>
    <row r="49190" customFormat="1" ht="11.25"/>
    <row r="49191" customFormat="1" ht="11.25"/>
    <row r="49192" customFormat="1" ht="11.25"/>
    <row r="49193" customFormat="1" ht="11.25"/>
    <row r="49194" customFormat="1" ht="11.25"/>
    <row r="49195" customFormat="1" ht="11.25"/>
    <row r="49196" customFormat="1" ht="11.25"/>
    <row r="49197" customFormat="1" ht="11.25"/>
    <row r="49198" customFormat="1" ht="11.25"/>
    <row r="49199" customFormat="1" ht="11.25"/>
    <row r="49200" customFormat="1" ht="11.25"/>
    <row r="49201" customFormat="1" ht="11.25"/>
    <row r="49202" customFormat="1" ht="11.25"/>
    <row r="49203" customFormat="1" ht="11.25"/>
    <row r="49204" customFormat="1" ht="11.25"/>
    <row r="49205" customFormat="1" ht="11.25"/>
    <row r="49206" customFormat="1" ht="11.25"/>
    <row r="49207" customFormat="1" ht="11.25"/>
    <row r="49208" customFormat="1" ht="11.25"/>
    <row r="49209" customFormat="1" ht="11.25"/>
    <row r="49210" customFormat="1" ht="11.25"/>
    <row r="49211" customFormat="1" ht="11.25"/>
    <row r="49212" customFormat="1" ht="11.25"/>
    <row r="49213" customFormat="1" ht="11.25"/>
    <row r="49214" customFormat="1" ht="11.25"/>
    <row r="49215" customFormat="1" ht="11.25"/>
    <row r="49216" customFormat="1" ht="11.25"/>
    <row r="49217" customFormat="1" ht="11.25"/>
    <row r="49218" customFormat="1" ht="11.25"/>
    <row r="49219" customFormat="1" ht="11.25"/>
    <row r="49220" customFormat="1" ht="11.25"/>
    <row r="49221" customFormat="1" ht="11.25"/>
    <row r="49222" customFormat="1" ht="11.25"/>
    <row r="49223" customFormat="1" ht="11.25"/>
    <row r="49224" customFormat="1" ht="11.25"/>
    <row r="49225" customFormat="1" ht="11.25"/>
    <row r="49226" customFormat="1" ht="11.25"/>
    <row r="49227" customFormat="1" ht="11.25"/>
    <row r="49228" customFormat="1" ht="11.25"/>
    <row r="49229" customFormat="1" ht="11.25"/>
    <row r="49230" customFormat="1" ht="11.25"/>
    <row r="49231" customFormat="1" ht="11.25"/>
    <row r="49232" customFormat="1" ht="11.25"/>
    <row r="49233" customFormat="1" ht="11.25"/>
    <row r="49234" customFormat="1" ht="11.25"/>
    <row r="49235" customFormat="1" ht="11.25"/>
    <row r="49236" customFormat="1" ht="11.25"/>
    <row r="49237" customFormat="1" ht="11.25"/>
    <row r="49238" customFormat="1" ht="11.25"/>
    <row r="49239" customFormat="1" ht="11.25"/>
    <row r="49240" customFormat="1" ht="11.25"/>
    <row r="49241" customFormat="1" ht="11.25"/>
    <row r="49242" customFormat="1" ht="11.25"/>
    <row r="49243" customFormat="1" ht="11.25"/>
    <row r="49244" customFormat="1" ht="11.25"/>
    <row r="49245" customFormat="1" ht="11.25"/>
    <row r="49246" customFormat="1" ht="11.25"/>
    <row r="49247" customFormat="1" ht="11.25"/>
    <row r="49248" customFormat="1" ht="11.25"/>
    <row r="49249" customFormat="1" ht="11.25"/>
    <row r="49250" customFormat="1" ht="11.25"/>
    <row r="49251" customFormat="1" ht="11.25"/>
    <row r="49252" customFormat="1" ht="11.25"/>
    <row r="49253" customFormat="1" ht="11.25"/>
    <row r="49254" customFormat="1" ht="11.25"/>
    <row r="49255" customFormat="1" ht="11.25"/>
    <row r="49256" customFormat="1" ht="11.25"/>
    <row r="49257" customFormat="1" ht="11.25"/>
    <row r="49258" customFormat="1" ht="11.25"/>
    <row r="49259" customFormat="1" ht="11.25"/>
    <row r="49260" customFormat="1" ht="11.25"/>
    <row r="49261" customFormat="1" ht="11.25"/>
    <row r="49262" customFormat="1" ht="11.25"/>
    <row r="49263" customFormat="1" ht="11.25"/>
    <row r="49264" customFormat="1" ht="11.25"/>
    <row r="49265" customFormat="1" ht="11.25"/>
    <row r="49266" customFormat="1" ht="11.25"/>
    <row r="49267" customFormat="1" ht="11.25"/>
    <row r="49268" customFormat="1" ht="11.25"/>
    <row r="49269" customFormat="1" ht="11.25"/>
    <row r="49270" customFormat="1" ht="11.25"/>
    <row r="49271" customFormat="1" ht="11.25"/>
    <row r="49272" customFormat="1" ht="11.25"/>
    <row r="49273" customFormat="1" ht="11.25"/>
    <row r="49274" customFormat="1" ht="11.25"/>
    <row r="49275" customFormat="1" ht="11.25"/>
    <row r="49276" customFormat="1" ht="11.25"/>
    <row r="49277" customFormat="1" ht="11.25"/>
    <row r="49278" customFormat="1" ht="11.25"/>
    <row r="49279" customFormat="1" ht="11.25"/>
    <row r="49280" customFormat="1" ht="11.25"/>
    <row r="49281" customFormat="1" ht="11.25"/>
    <row r="49282" customFormat="1" ht="11.25"/>
    <row r="49283" customFormat="1" ht="11.25"/>
    <row r="49284" customFormat="1" ht="11.25"/>
    <row r="49285" customFormat="1" ht="11.25"/>
    <row r="49286" customFormat="1" ht="11.25"/>
    <row r="49287" customFormat="1" ht="11.25"/>
    <row r="49288" customFormat="1" ht="11.25"/>
    <row r="49289" customFormat="1" ht="11.25"/>
    <row r="49290" customFormat="1" ht="11.25"/>
    <row r="49291" customFormat="1" ht="11.25"/>
    <row r="49292" customFormat="1" ht="11.25"/>
    <row r="49293" customFormat="1" ht="11.25"/>
    <row r="49294" customFormat="1" ht="11.25"/>
    <row r="49295" customFormat="1" ht="11.25"/>
    <row r="49296" customFormat="1" ht="11.25"/>
    <row r="49297" customFormat="1" ht="11.25"/>
    <row r="49298" customFormat="1" ht="11.25"/>
    <row r="49299" customFormat="1" ht="11.25"/>
    <row r="49300" customFormat="1" ht="11.25"/>
    <row r="49301" customFormat="1" ht="11.25"/>
    <row r="49302" customFormat="1" ht="11.25"/>
    <row r="49303" customFormat="1" ht="11.25"/>
    <row r="49304" customFormat="1" ht="11.25"/>
    <row r="49305" customFormat="1" ht="11.25"/>
    <row r="49306" customFormat="1" ht="11.25"/>
    <row r="49307" customFormat="1" ht="11.25"/>
    <row r="49308" customFormat="1" ht="11.25"/>
    <row r="49309" customFormat="1" ht="11.25"/>
    <row r="49310" customFormat="1" ht="11.25"/>
    <row r="49311" customFormat="1" ht="11.25"/>
    <row r="49312" customFormat="1" ht="11.25"/>
    <row r="49313" customFormat="1" ht="11.25"/>
    <row r="49314" customFormat="1" ht="11.25"/>
    <row r="49315" customFormat="1" ht="11.25"/>
    <row r="49316" customFormat="1" ht="11.25"/>
    <row r="49317" customFormat="1" ht="11.25"/>
    <row r="49318" customFormat="1" ht="11.25"/>
    <row r="49319" customFormat="1" ht="11.25"/>
    <row r="49320" customFormat="1" ht="11.25"/>
    <row r="49321" customFormat="1" ht="11.25"/>
    <row r="49322" customFormat="1" ht="11.25"/>
    <row r="49323" customFormat="1" ht="11.25"/>
    <row r="49324" customFormat="1" ht="11.25"/>
    <row r="49325" customFormat="1" ht="11.25"/>
    <row r="49326" customFormat="1" ht="11.25"/>
    <row r="49327" customFormat="1" ht="11.25"/>
    <row r="49328" customFormat="1" ht="11.25"/>
    <row r="49329" customFormat="1" ht="11.25"/>
    <row r="49330" customFormat="1" ht="11.25"/>
    <row r="49331" customFormat="1" ht="11.25"/>
    <row r="49332" customFormat="1" ht="11.25"/>
    <row r="49333" customFormat="1" ht="11.25"/>
    <row r="49334" customFormat="1" ht="11.25"/>
    <row r="49335" customFormat="1" ht="11.25"/>
    <row r="49336" customFormat="1" ht="11.25"/>
    <row r="49337" customFormat="1" ht="11.25"/>
    <row r="49338" customFormat="1" ht="11.25"/>
    <row r="49339" customFormat="1" ht="11.25"/>
    <row r="49340" customFormat="1" ht="11.25"/>
    <row r="49341" customFormat="1" ht="11.25"/>
    <row r="49342" customFormat="1" ht="11.25"/>
    <row r="49343" customFormat="1" ht="11.25"/>
    <row r="49344" customFormat="1" ht="11.25"/>
    <row r="49345" customFormat="1" ht="11.25"/>
    <row r="49346" customFormat="1" ht="11.25"/>
    <row r="49347" customFormat="1" ht="11.25"/>
    <row r="49348" customFormat="1" ht="11.25"/>
    <row r="49349" customFormat="1" ht="11.25"/>
    <row r="49350" customFormat="1" ht="11.25"/>
    <row r="49351" customFormat="1" ht="11.25"/>
    <row r="49352" customFormat="1" ht="11.25"/>
    <row r="49353" customFormat="1" ht="11.25"/>
    <row r="49354" customFormat="1" ht="11.25"/>
    <row r="49355" customFormat="1" ht="11.25"/>
    <row r="49356" customFormat="1" ht="11.25"/>
    <row r="49357" customFormat="1" ht="11.25"/>
    <row r="49358" customFormat="1" ht="11.25"/>
    <row r="49359" customFormat="1" ht="11.25"/>
    <row r="49360" customFormat="1" ht="11.25"/>
    <row r="49361" customFormat="1" ht="11.25"/>
    <row r="49362" customFormat="1" ht="11.25"/>
    <row r="49363" customFormat="1" ht="11.25"/>
    <row r="49364" customFormat="1" ht="11.25"/>
    <row r="49365" customFormat="1" ht="11.25"/>
    <row r="49366" customFormat="1" ht="11.25"/>
    <row r="49367" customFormat="1" ht="11.25"/>
    <row r="49368" customFormat="1" ht="11.25"/>
    <row r="49369" customFormat="1" ht="11.25"/>
    <row r="49370" customFormat="1" ht="11.25"/>
    <row r="49371" customFormat="1" ht="11.25"/>
    <row r="49372" customFormat="1" ht="11.25"/>
    <row r="49373" customFormat="1" ht="11.25"/>
    <row r="49374" customFormat="1" ht="11.25"/>
    <row r="49375" customFormat="1" ht="11.25"/>
    <row r="49376" customFormat="1" ht="11.25"/>
    <row r="49377" customFormat="1" ht="11.25"/>
    <row r="49378" customFormat="1" ht="11.25"/>
    <row r="49379" customFormat="1" ht="11.25"/>
    <row r="49380" customFormat="1" ht="11.25"/>
    <row r="49381" customFormat="1" ht="11.25"/>
    <row r="49382" customFormat="1" ht="11.25"/>
    <row r="49383" customFormat="1" ht="11.25"/>
    <row r="49384" customFormat="1" ht="11.25"/>
    <row r="49385" customFormat="1" ht="11.25"/>
    <row r="49386" customFormat="1" ht="11.25"/>
    <row r="49387" customFormat="1" ht="11.25"/>
    <row r="49388" customFormat="1" ht="11.25"/>
    <row r="49389" customFormat="1" ht="11.25"/>
    <row r="49390" customFormat="1" ht="11.25"/>
    <row r="49391" customFormat="1" ht="11.25"/>
    <row r="49392" customFormat="1" ht="11.25"/>
    <row r="49393" customFormat="1" ht="11.25"/>
    <row r="49394" customFormat="1" ht="11.25"/>
    <row r="49395" customFormat="1" ht="11.25"/>
    <row r="49396" customFormat="1" ht="11.25"/>
    <row r="49397" customFormat="1" ht="11.25"/>
    <row r="49398" customFormat="1" ht="11.25"/>
    <row r="49399" customFormat="1" ht="11.25"/>
    <row r="49400" customFormat="1" ht="11.25"/>
    <row r="49401" customFormat="1" ht="11.25"/>
    <row r="49402" customFormat="1" ht="11.25"/>
    <row r="49403" customFormat="1" ht="11.25"/>
    <row r="49404" customFormat="1" ht="11.25"/>
    <row r="49405" customFormat="1" ht="11.25"/>
    <row r="49406" customFormat="1" ht="11.25"/>
    <row r="49407" customFormat="1" ht="11.25"/>
    <row r="49408" customFormat="1" ht="11.25"/>
    <row r="49409" customFormat="1" ht="11.25"/>
    <row r="49410" customFormat="1" ht="11.25"/>
    <row r="49411" customFormat="1" ht="11.25"/>
    <row r="49412" customFormat="1" ht="11.25"/>
    <row r="49413" customFormat="1" ht="11.25"/>
    <row r="49414" customFormat="1" ht="11.25"/>
    <row r="49415" customFormat="1" ht="11.25"/>
    <row r="49416" customFormat="1" ht="11.25"/>
    <row r="49417" customFormat="1" ht="11.25"/>
    <row r="49418" customFormat="1" ht="11.25"/>
    <row r="49419" customFormat="1" ht="11.25"/>
    <row r="49420" customFormat="1" ht="11.25"/>
    <row r="49421" customFormat="1" ht="11.25"/>
    <row r="49422" customFormat="1" ht="11.25"/>
    <row r="49423" customFormat="1" ht="11.25"/>
    <row r="49424" customFormat="1" ht="11.25"/>
    <row r="49425" customFormat="1" ht="11.25"/>
    <row r="49426" customFormat="1" ht="11.25"/>
    <row r="49427" customFormat="1" ht="11.25"/>
    <row r="49428" customFormat="1" ht="11.25"/>
    <row r="49429" customFormat="1" ht="11.25"/>
    <row r="49430" customFormat="1" ht="11.25"/>
    <row r="49431" customFormat="1" ht="11.25"/>
    <row r="49432" customFormat="1" ht="11.25"/>
    <row r="49433" customFormat="1" ht="11.25"/>
    <row r="49434" customFormat="1" ht="11.25"/>
    <row r="49435" customFormat="1" ht="11.25"/>
    <row r="49436" customFormat="1" ht="11.25"/>
    <row r="49437" customFormat="1" ht="11.25"/>
    <row r="49438" customFormat="1" ht="11.25"/>
    <row r="49439" customFormat="1" ht="11.25"/>
    <row r="49440" customFormat="1" ht="11.25"/>
    <row r="49441" customFormat="1" ht="11.25"/>
    <row r="49442" customFormat="1" ht="11.25"/>
    <row r="49443" customFormat="1" ht="11.25"/>
    <row r="49444" customFormat="1" ht="11.25"/>
    <row r="49445" customFormat="1" ht="11.25"/>
    <row r="49446" customFormat="1" ht="11.25"/>
    <row r="49447" customFormat="1" ht="11.25"/>
    <row r="49448" customFormat="1" ht="11.25"/>
    <row r="49449" customFormat="1" ht="11.25"/>
    <row r="49450" customFormat="1" ht="11.25"/>
    <row r="49451" customFormat="1" ht="11.25"/>
    <row r="49452" customFormat="1" ht="11.25"/>
    <row r="49453" customFormat="1" ht="11.25"/>
    <row r="49454" customFormat="1" ht="11.25"/>
    <row r="49455" customFormat="1" ht="11.25"/>
    <row r="49456" customFormat="1" ht="11.25"/>
    <row r="49457" customFormat="1" ht="11.25"/>
    <row r="49458" customFormat="1" ht="11.25"/>
    <row r="49459" customFormat="1" ht="11.25"/>
    <row r="49460" customFormat="1" ht="11.25"/>
    <row r="49461" customFormat="1" ht="11.25"/>
    <row r="49462" customFormat="1" ht="11.25"/>
    <row r="49463" customFormat="1" ht="11.25"/>
    <row r="49464" customFormat="1" ht="11.25"/>
    <row r="49465" customFormat="1" ht="11.25"/>
    <row r="49466" customFormat="1" ht="11.25"/>
    <row r="49467" customFormat="1" ht="11.25"/>
    <row r="49468" customFormat="1" ht="11.25"/>
    <row r="49469" customFormat="1" ht="11.25"/>
    <row r="49470" customFormat="1" ht="11.25"/>
    <row r="49471" customFormat="1" ht="11.25"/>
    <row r="49472" customFormat="1" ht="11.25"/>
    <row r="49473" customFormat="1" ht="11.25"/>
    <row r="49474" customFormat="1" ht="11.25"/>
    <row r="49475" customFormat="1" ht="11.25"/>
    <row r="49476" customFormat="1" ht="11.25"/>
    <row r="49477" customFormat="1" ht="11.25"/>
    <row r="49478" customFormat="1" ht="11.25"/>
    <row r="49479" customFormat="1" ht="11.25"/>
    <row r="49480" customFormat="1" ht="11.25"/>
    <row r="49481" customFormat="1" ht="11.25"/>
    <row r="49482" customFormat="1" ht="11.25"/>
    <row r="49483" customFormat="1" ht="11.25"/>
    <row r="49484" customFormat="1" ht="11.25"/>
    <row r="49485" customFormat="1" ht="11.25"/>
    <row r="49486" customFormat="1" ht="11.25"/>
    <row r="49487" customFormat="1" ht="11.25"/>
    <row r="49488" customFormat="1" ht="11.25"/>
    <row r="49489" customFormat="1" ht="11.25"/>
    <row r="49490" customFormat="1" ht="11.25"/>
    <row r="49491" customFormat="1" ht="11.25"/>
    <row r="49492" customFormat="1" ht="11.25"/>
    <row r="49493" customFormat="1" ht="11.25"/>
    <row r="49494" customFormat="1" ht="11.25"/>
    <row r="49495" customFormat="1" ht="11.25"/>
    <row r="49496" customFormat="1" ht="11.25"/>
    <row r="49497" customFormat="1" ht="11.25"/>
    <row r="49498" customFormat="1" ht="11.25"/>
    <row r="49499" customFormat="1" ht="11.25"/>
    <row r="49500" customFormat="1" ht="11.25"/>
    <row r="49501" customFormat="1" ht="11.25"/>
    <row r="49502" customFormat="1" ht="11.25"/>
    <row r="49503" customFormat="1" ht="11.25"/>
    <row r="49504" customFormat="1" ht="11.25"/>
    <row r="49505" customFormat="1" ht="11.25"/>
    <row r="49506" customFormat="1" ht="11.25"/>
    <row r="49507" customFormat="1" ht="11.25"/>
    <row r="49508" customFormat="1" ht="11.25"/>
    <row r="49509" customFormat="1" ht="11.25"/>
    <row r="49510" customFormat="1" ht="11.25"/>
    <row r="49511" customFormat="1" ht="11.25"/>
    <row r="49512" customFormat="1" ht="11.25"/>
    <row r="49513" customFormat="1" ht="11.25"/>
    <row r="49514" customFormat="1" ht="11.25"/>
    <row r="49515" customFormat="1" ht="11.25"/>
    <row r="49516" customFormat="1" ht="11.25"/>
    <row r="49517" customFormat="1" ht="11.25"/>
    <row r="49518" customFormat="1" ht="11.25"/>
    <row r="49519" customFormat="1" ht="11.25"/>
    <row r="49520" customFormat="1" ht="11.25"/>
    <row r="49521" customFormat="1" ht="11.25"/>
    <row r="49522" customFormat="1" ht="11.25"/>
    <row r="49523" customFormat="1" ht="11.25"/>
    <row r="49524" customFormat="1" ht="11.25"/>
    <row r="49525" customFormat="1" ht="11.25"/>
    <row r="49526" customFormat="1" ht="11.25"/>
    <row r="49527" customFormat="1" ht="11.25"/>
    <row r="49528" customFormat="1" ht="11.25"/>
    <row r="49529" customFormat="1" ht="11.25"/>
    <row r="49530" customFormat="1" ht="11.25"/>
    <row r="49531" customFormat="1" ht="11.25"/>
    <row r="49532" customFormat="1" ht="11.25"/>
    <row r="49533" customFormat="1" ht="11.25"/>
    <row r="49534" customFormat="1" ht="11.25"/>
    <row r="49535" customFormat="1" ht="11.25"/>
    <row r="49536" customFormat="1" ht="11.25"/>
    <row r="49537" customFormat="1" ht="11.25"/>
    <row r="49538" customFormat="1" ht="11.25"/>
    <row r="49539" customFormat="1" ht="11.25"/>
    <row r="49540" customFormat="1" ht="11.25"/>
    <row r="49541" customFormat="1" ht="11.25"/>
    <row r="49542" customFormat="1" ht="11.25"/>
    <row r="49543" customFormat="1" ht="11.25"/>
    <row r="49544" customFormat="1" ht="11.25"/>
    <row r="49545" customFormat="1" ht="11.25"/>
    <row r="49546" customFormat="1" ht="11.25"/>
    <row r="49547" customFormat="1" ht="11.25"/>
    <row r="49548" customFormat="1" ht="11.25"/>
    <row r="49549" customFormat="1" ht="11.25"/>
    <row r="49550" customFormat="1" ht="11.25"/>
    <row r="49551" customFormat="1" ht="11.25"/>
    <row r="49552" customFormat="1" ht="11.25"/>
    <row r="49553" customFormat="1" ht="11.25"/>
    <row r="49554" customFormat="1" ht="11.25"/>
    <row r="49555" customFormat="1" ht="11.25"/>
    <row r="49556" customFormat="1" ht="11.25"/>
    <row r="49557" customFormat="1" ht="11.25"/>
    <row r="49558" customFormat="1" ht="11.25"/>
    <row r="49559" customFormat="1" ht="11.25"/>
    <row r="49560" customFormat="1" ht="11.25"/>
    <row r="49561" customFormat="1" ht="11.25"/>
    <row r="49562" customFormat="1" ht="11.25"/>
    <row r="49563" customFormat="1" ht="11.25"/>
    <row r="49564" customFormat="1" ht="11.25"/>
    <row r="49565" customFormat="1" ht="11.25"/>
    <row r="49566" customFormat="1" ht="11.25"/>
    <row r="49567" customFormat="1" ht="11.25"/>
    <row r="49568" customFormat="1" ht="11.25"/>
    <row r="49569" customFormat="1" ht="11.25"/>
    <row r="49570" customFormat="1" ht="11.25"/>
    <row r="49571" customFormat="1" ht="11.25"/>
    <row r="49572" customFormat="1" ht="11.25"/>
    <row r="49573" customFormat="1" ht="11.25"/>
    <row r="49574" customFormat="1" ht="11.25"/>
    <row r="49575" customFormat="1" ht="11.25"/>
    <row r="49576" customFormat="1" ht="11.25"/>
    <row r="49577" customFormat="1" ht="11.25"/>
    <row r="49578" customFormat="1" ht="11.25"/>
    <row r="49579" customFormat="1" ht="11.25"/>
    <row r="49580" customFormat="1" ht="11.25"/>
    <row r="49581" customFormat="1" ht="11.25"/>
    <row r="49582" customFormat="1" ht="11.25"/>
    <row r="49583" customFormat="1" ht="11.25"/>
    <row r="49584" customFormat="1" ht="11.25"/>
    <row r="49585" customFormat="1" ht="11.25"/>
    <row r="49586" customFormat="1" ht="11.25"/>
    <row r="49587" customFormat="1" ht="11.25"/>
    <row r="49588" customFormat="1" ht="11.25"/>
    <row r="49589" customFormat="1" ht="11.25"/>
    <row r="49590" customFormat="1" ht="11.25"/>
    <row r="49591" customFormat="1" ht="11.25"/>
    <row r="49592" customFormat="1" ht="11.25"/>
    <row r="49593" customFormat="1" ht="11.25"/>
    <row r="49594" customFormat="1" ht="11.25"/>
    <row r="49595" customFormat="1" ht="11.25"/>
    <row r="49596" customFormat="1" ht="11.25"/>
    <row r="49597" customFormat="1" ht="11.25"/>
    <row r="49598" customFormat="1" ht="11.25"/>
    <row r="49599" customFormat="1" ht="11.25"/>
    <row r="49600" customFormat="1" ht="11.25"/>
    <row r="49601" customFormat="1" ht="11.25"/>
    <row r="49602" customFormat="1" ht="11.25"/>
    <row r="49603" customFormat="1" ht="11.25"/>
    <row r="49604" customFormat="1" ht="11.25"/>
    <row r="49605" customFormat="1" ht="11.25"/>
    <row r="49606" customFormat="1" ht="11.25"/>
    <row r="49607" customFormat="1" ht="11.25"/>
    <row r="49608" customFormat="1" ht="11.25"/>
    <row r="49609" customFormat="1" ht="11.25"/>
    <row r="49610" customFormat="1" ht="11.25"/>
    <row r="49611" customFormat="1" ht="11.25"/>
    <row r="49612" customFormat="1" ht="11.25"/>
    <row r="49613" customFormat="1" ht="11.25"/>
    <row r="49614" customFormat="1" ht="11.25"/>
    <row r="49615" customFormat="1" ht="11.25"/>
    <row r="49616" customFormat="1" ht="11.25"/>
    <row r="49617" customFormat="1" ht="11.25"/>
    <row r="49618" customFormat="1" ht="11.25"/>
    <row r="49619" customFormat="1" ht="11.25"/>
    <row r="49620" customFormat="1" ht="11.25"/>
    <row r="49621" customFormat="1" ht="11.25"/>
    <row r="49622" customFormat="1" ht="11.25"/>
    <row r="49623" customFormat="1" ht="11.25"/>
    <row r="49624" customFormat="1" ht="11.25"/>
    <row r="49625" customFormat="1" ht="11.25"/>
    <row r="49626" customFormat="1" ht="11.25"/>
    <row r="49627" customFormat="1" ht="11.25"/>
    <row r="49628" customFormat="1" ht="11.25"/>
    <row r="49629" customFormat="1" ht="11.25"/>
    <row r="49630" customFormat="1" ht="11.25"/>
    <row r="49631" customFormat="1" ht="11.25"/>
    <row r="49632" customFormat="1" ht="11.25"/>
    <row r="49633" customFormat="1" ht="11.25"/>
    <row r="49634" customFormat="1" ht="11.25"/>
    <row r="49635" customFormat="1" ht="11.25"/>
    <row r="49636" customFormat="1" ht="11.25"/>
    <row r="49637" customFormat="1" ht="11.25"/>
    <row r="49638" customFormat="1" ht="11.25"/>
    <row r="49639" customFormat="1" ht="11.25"/>
    <row r="49640" customFormat="1" ht="11.25"/>
    <row r="49641" customFormat="1" ht="11.25"/>
    <row r="49642" customFormat="1" ht="11.25"/>
    <row r="49643" customFormat="1" ht="11.25"/>
    <row r="49644" customFormat="1" ht="11.25"/>
    <row r="49645" customFormat="1" ht="11.25"/>
    <row r="49646" customFormat="1" ht="11.25"/>
    <row r="49647" customFormat="1" ht="11.25"/>
    <row r="49648" customFormat="1" ht="11.25"/>
    <row r="49649" customFormat="1" ht="11.25"/>
    <row r="49650" customFormat="1" ht="11.25"/>
    <row r="49651" customFormat="1" ht="11.25"/>
    <row r="49652" customFormat="1" ht="11.25"/>
    <row r="49653" customFormat="1" ht="11.25"/>
    <row r="49654" customFormat="1" ht="11.25"/>
    <row r="49655" customFormat="1" ht="11.25"/>
    <row r="49656" customFormat="1" ht="11.25"/>
    <row r="49657" customFormat="1" ht="11.25"/>
    <row r="49658" customFormat="1" ht="11.25"/>
    <row r="49659" customFormat="1" ht="11.25"/>
    <row r="49660" customFormat="1" ht="11.25"/>
    <row r="49661" customFormat="1" ht="11.25"/>
    <row r="49662" customFormat="1" ht="11.25"/>
    <row r="49663" customFormat="1" ht="11.25"/>
    <row r="49664" customFormat="1" ht="11.25"/>
    <row r="49665" customFormat="1" ht="11.25"/>
    <row r="49666" customFormat="1" ht="11.25"/>
    <row r="49667" customFormat="1" ht="11.25"/>
    <row r="49668" customFormat="1" ht="11.25"/>
    <row r="49669" customFormat="1" ht="11.25"/>
    <row r="49670" customFormat="1" ht="11.25"/>
    <row r="49671" customFormat="1" ht="11.25"/>
    <row r="49672" customFormat="1" ht="11.25"/>
    <row r="49673" customFormat="1" ht="11.25"/>
    <row r="49674" customFormat="1" ht="11.25"/>
    <row r="49675" customFormat="1" ht="11.25"/>
    <row r="49676" customFormat="1" ht="11.25"/>
    <row r="49677" customFormat="1" ht="11.25"/>
    <row r="49678" customFormat="1" ht="11.25"/>
    <row r="49679" customFormat="1" ht="11.25"/>
    <row r="49680" customFormat="1" ht="11.25"/>
    <row r="49681" customFormat="1" ht="11.25"/>
    <row r="49682" customFormat="1" ht="11.25"/>
    <row r="49683" customFormat="1" ht="11.25"/>
    <row r="49684" customFormat="1" ht="11.25"/>
    <row r="49685" customFormat="1" ht="11.25"/>
    <row r="49686" customFormat="1" ht="11.25"/>
    <row r="49687" customFormat="1" ht="11.25"/>
    <row r="49688" customFormat="1" ht="11.25"/>
    <row r="49689" customFormat="1" ht="11.25"/>
    <row r="49690" customFormat="1" ht="11.25"/>
    <row r="49691" customFormat="1" ht="11.25"/>
    <row r="49692" customFormat="1" ht="11.25"/>
    <row r="49693" customFormat="1" ht="11.25"/>
    <row r="49694" customFormat="1" ht="11.25"/>
    <row r="49695" customFormat="1" ht="11.25"/>
    <row r="49696" customFormat="1" ht="11.25"/>
    <row r="49697" customFormat="1" ht="11.25"/>
    <row r="49698" customFormat="1" ht="11.25"/>
    <row r="49699" customFormat="1" ht="11.25"/>
    <row r="49700" customFormat="1" ht="11.25"/>
    <row r="49701" customFormat="1" ht="11.25"/>
    <row r="49702" customFormat="1" ht="11.25"/>
    <row r="49703" customFormat="1" ht="11.25"/>
    <row r="49704" customFormat="1" ht="11.25"/>
    <row r="49705" customFormat="1" ht="11.25"/>
    <row r="49706" customFormat="1" ht="11.25"/>
    <row r="49707" customFormat="1" ht="11.25"/>
    <row r="49708" customFormat="1" ht="11.25"/>
    <row r="49709" customFormat="1" ht="11.25"/>
    <row r="49710" customFormat="1" ht="11.25"/>
    <row r="49711" customFormat="1" ht="11.25"/>
    <row r="49712" customFormat="1" ht="11.25"/>
    <row r="49713" customFormat="1" ht="11.25"/>
    <row r="49714" customFormat="1" ht="11.25"/>
    <row r="49715" customFormat="1" ht="11.25"/>
    <row r="49716" customFormat="1" ht="11.25"/>
    <row r="49717" customFormat="1" ht="11.25"/>
    <row r="49718" customFormat="1" ht="11.25"/>
    <row r="49719" customFormat="1" ht="11.25"/>
    <row r="49720" customFormat="1" ht="11.25"/>
    <row r="49721" customFormat="1" ht="11.25"/>
    <row r="49722" customFormat="1" ht="11.25"/>
    <row r="49723" customFormat="1" ht="11.25"/>
    <row r="49724" customFormat="1" ht="11.25"/>
    <row r="49725" customFormat="1" ht="11.25"/>
    <row r="49726" customFormat="1" ht="11.25"/>
    <row r="49727" customFormat="1" ht="11.25"/>
    <row r="49728" customFormat="1" ht="11.25"/>
    <row r="49729" customFormat="1" ht="11.25"/>
    <row r="49730" customFormat="1" ht="11.25"/>
    <row r="49731" customFormat="1" ht="11.25"/>
    <row r="49732" customFormat="1" ht="11.25"/>
    <row r="49733" customFormat="1" ht="11.25"/>
    <row r="49734" customFormat="1" ht="11.25"/>
    <row r="49735" customFormat="1" ht="11.25"/>
    <row r="49736" customFormat="1" ht="11.25"/>
    <row r="49737" customFormat="1" ht="11.25"/>
    <row r="49738" customFormat="1" ht="11.25"/>
    <row r="49739" customFormat="1" ht="11.25"/>
    <row r="49740" customFormat="1" ht="11.25"/>
    <row r="49741" customFormat="1" ht="11.25"/>
    <row r="49742" customFormat="1" ht="11.25"/>
    <row r="49743" customFormat="1" ht="11.25"/>
    <row r="49744" customFormat="1" ht="11.25"/>
    <row r="49745" customFormat="1" ht="11.25"/>
    <row r="49746" customFormat="1" ht="11.25"/>
    <row r="49747" customFormat="1" ht="11.25"/>
    <row r="49748" customFormat="1" ht="11.25"/>
    <row r="49749" customFormat="1" ht="11.25"/>
    <row r="49750" customFormat="1" ht="11.25"/>
    <row r="49751" customFormat="1" ht="11.25"/>
    <row r="49752" customFormat="1" ht="11.25"/>
    <row r="49753" customFormat="1" ht="11.25"/>
    <row r="49754" customFormat="1" ht="11.25"/>
    <row r="49755" customFormat="1" ht="11.25"/>
    <row r="49756" customFormat="1" ht="11.25"/>
    <row r="49757" customFormat="1" ht="11.25"/>
    <row r="49758" customFormat="1" ht="11.25"/>
    <row r="49759" customFormat="1" ht="11.25"/>
    <row r="49760" customFormat="1" ht="11.25"/>
    <row r="49761" customFormat="1" ht="11.25"/>
    <row r="49762" customFormat="1" ht="11.25"/>
    <row r="49763" customFormat="1" ht="11.25"/>
    <row r="49764" customFormat="1" ht="11.25"/>
    <row r="49765" customFormat="1" ht="11.25"/>
    <row r="49766" customFormat="1" ht="11.25"/>
    <row r="49767" customFormat="1" ht="11.25"/>
    <row r="49768" customFormat="1" ht="11.25"/>
    <row r="49769" customFormat="1" ht="11.25"/>
    <row r="49770" customFormat="1" ht="11.25"/>
    <row r="49771" customFormat="1" ht="11.25"/>
    <row r="49772" customFormat="1" ht="11.25"/>
    <row r="49773" customFormat="1" ht="11.25"/>
    <row r="49774" customFormat="1" ht="11.25"/>
    <row r="49775" customFormat="1" ht="11.25"/>
    <row r="49776" customFormat="1" ht="11.25"/>
    <row r="49777" customFormat="1" ht="11.25"/>
    <row r="49778" customFormat="1" ht="11.25"/>
    <row r="49779" customFormat="1" ht="11.25"/>
    <row r="49780" customFormat="1" ht="11.25"/>
    <row r="49781" customFormat="1" ht="11.25"/>
    <row r="49782" customFormat="1" ht="11.25"/>
    <row r="49783" customFormat="1" ht="11.25"/>
    <row r="49784" customFormat="1" ht="11.25"/>
    <row r="49785" customFormat="1" ht="11.25"/>
    <row r="49786" customFormat="1" ht="11.25"/>
    <row r="49787" customFormat="1" ht="11.25"/>
    <row r="49788" customFormat="1" ht="11.25"/>
    <row r="49789" customFormat="1" ht="11.25"/>
    <row r="49790" customFormat="1" ht="11.25"/>
    <row r="49791" customFormat="1" ht="11.25"/>
    <row r="49792" customFormat="1" ht="11.25"/>
    <row r="49793" customFormat="1" ht="11.25"/>
    <row r="49794" customFormat="1" ht="11.25"/>
    <row r="49795" customFormat="1" ht="11.25"/>
    <row r="49796" customFormat="1" ht="11.25"/>
    <row r="49797" customFormat="1" ht="11.25"/>
    <row r="49798" customFormat="1" ht="11.25"/>
    <row r="49799" customFormat="1" ht="11.25"/>
    <row r="49800" customFormat="1" ht="11.25"/>
    <row r="49801" customFormat="1" ht="11.25"/>
    <row r="49802" customFormat="1" ht="11.25"/>
    <row r="49803" customFormat="1" ht="11.25"/>
    <row r="49804" customFormat="1" ht="11.25"/>
    <row r="49805" customFormat="1" ht="11.25"/>
    <row r="49806" customFormat="1" ht="11.25"/>
    <row r="49807" customFormat="1" ht="11.25"/>
    <row r="49808" customFormat="1" ht="11.25"/>
    <row r="49809" customFormat="1" ht="11.25"/>
    <row r="49810" customFormat="1" ht="11.25"/>
    <row r="49811" customFormat="1" ht="11.25"/>
    <row r="49812" customFormat="1" ht="11.25"/>
    <row r="49813" customFormat="1" ht="11.25"/>
    <row r="49814" customFormat="1" ht="11.25"/>
    <row r="49815" customFormat="1" ht="11.25"/>
    <row r="49816" customFormat="1" ht="11.25"/>
    <row r="49817" customFormat="1" ht="11.25"/>
    <row r="49818" customFormat="1" ht="11.25"/>
    <row r="49819" customFormat="1" ht="11.25"/>
    <row r="49820" customFormat="1" ht="11.25"/>
    <row r="49821" customFormat="1" ht="11.25"/>
    <row r="49822" customFormat="1" ht="11.25"/>
    <row r="49823" customFormat="1" ht="11.25"/>
    <row r="49824" customFormat="1" ht="11.25"/>
    <row r="49825" customFormat="1" ht="11.25"/>
    <row r="49826" customFormat="1" ht="11.25"/>
    <row r="49827" customFormat="1" ht="11.25"/>
    <row r="49828" customFormat="1" ht="11.25"/>
    <row r="49829" customFormat="1" ht="11.25"/>
    <row r="49830" customFormat="1" ht="11.25"/>
    <row r="49831" customFormat="1" ht="11.25"/>
    <row r="49832" customFormat="1" ht="11.25"/>
    <row r="49833" customFormat="1" ht="11.25"/>
    <row r="49834" customFormat="1" ht="11.25"/>
    <row r="49835" customFormat="1" ht="11.25"/>
    <row r="49836" customFormat="1" ht="11.25"/>
    <row r="49837" customFormat="1" ht="11.25"/>
    <row r="49838" customFormat="1" ht="11.25"/>
    <row r="49839" customFormat="1" ht="11.25"/>
    <row r="49840" customFormat="1" ht="11.25"/>
    <row r="49841" customFormat="1" ht="11.25"/>
    <row r="49842" customFormat="1" ht="11.25"/>
    <row r="49843" customFormat="1" ht="11.25"/>
    <row r="49844" customFormat="1" ht="11.25"/>
    <row r="49845" customFormat="1" ht="11.25"/>
    <row r="49846" customFormat="1" ht="11.25"/>
    <row r="49847" customFormat="1" ht="11.25"/>
    <row r="49848" customFormat="1" ht="11.25"/>
    <row r="49849" customFormat="1" ht="11.25"/>
    <row r="49850" customFormat="1" ht="11.25"/>
    <row r="49851" customFormat="1" ht="11.25"/>
    <row r="49852" customFormat="1" ht="11.25"/>
    <row r="49853" customFormat="1" ht="11.25"/>
    <row r="49854" customFormat="1" ht="11.25"/>
    <row r="49855" customFormat="1" ht="11.25"/>
    <row r="49856" customFormat="1" ht="11.25"/>
    <row r="49857" customFormat="1" ht="11.25"/>
    <row r="49858" customFormat="1" ht="11.25"/>
    <row r="49859" customFormat="1" ht="11.25"/>
    <row r="49860" customFormat="1" ht="11.25"/>
    <row r="49861" customFormat="1" ht="11.25"/>
    <row r="49862" customFormat="1" ht="11.25"/>
    <row r="49863" customFormat="1" ht="11.25"/>
    <row r="49864" customFormat="1" ht="11.25"/>
    <row r="49865" customFormat="1" ht="11.25"/>
    <row r="49866" customFormat="1" ht="11.25"/>
    <row r="49867" customFormat="1" ht="11.25"/>
    <row r="49868" customFormat="1" ht="11.25"/>
    <row r="49869" customFormat="1" ht="11.25"/>
    <row r="49870" customFormat="1" ht="11.25"/>
    <row r="49871" customFormat="1" ht="11.25"/>
    <row r="49872" customFormat="1" ht="11.25"/>
    <row r="49873" customFormat="1" ht="11.25"/>
    <row r="49874" customFormat="1" ht="11.25"/>
    <row r="49875" customFormat="1" ht="11.25"/>
    <row r="49876" customFormat="1" ht="11.25"/>
    <row r="49877" customFormat="1" ht="11.25"/>
    <row r="49878" customFormat="1" ht="11.25"/>
    <row r="49879" customFormat="1" ht="11.25"/>
    <row r="49880" customFormat="1" ht="11.25"/>
    <row r="49881" customFormat="1" ht="11.25"/>
    <row r="49882" customFormat="1" ht="11.25"/>
    <row r="49883" customFormat="1" ht="11.25"/>
    <row r="49884" customFormat="1" ht="11.25"/>
    <row r="49885" customFormat="1" ht="11.25"/>
    <row r="49886" customFormat="1" ht="11.25"/>
    <row r="49887" customFormat="1" ht="11.25"/>
    <row r="49888" customFormat="1" ht="11.25"/>
    <row r="49889" customFormat="1" ht="11.25"/>
    <row r="49890" customFormat="1" ht="11.25"/>
    <row r="49891" customFormat="1" ht="11.25"/>
    <row r="49892" customFormat="1" ht="11.25"/>
    <row r="49893" customFormat="1" ht="11.25"/>
    <row r="49894" customFormat="1" ht="11.25"/>
    <row r="49895" customFormat="1" ht="11.25"/>
    <row r="49896" customFormat="1" ht="11.25"/>
    <row r="49897" customFormat="1" ht="11.25"/>
    <row r="49898" customFormat="1" ht="11.25"/>
    <row r="49899" customFormat="1" ht="11.25"/>
    <row r="49900" customFormat="1" ht="11.25"/>
    <row r="49901" customFormat="1" ht="11.25"/>
    <row r="49902" customFormat="1" ht="11.25"/>
    <row r="49903" customFormat="1" ht="11.25"/>
    <row r="49904" customFormat="1" ht="11.25"/>
    <row r="49905" customFormat="1" ht="11.25"/>
    <row r="49906" customFormat="1" ht="11.25"/>
    <row r="49907" customFormat="1" ht="11.25"/>
    <row r="49908" customFormat="1" ht="11.25"/>
    <row r="49909" customFormat="1" ht="11.25"/>
    <row r="49910" customFormat="1" ht="11.25"/>
    <row r="49911" customFormat="1" ht="11.25"/>
    <row r="49912" customFormat="1" ht="11.25"/>
    <row r="49913" customFormat="1" ht="11.25"/>
    <row r="49914" customFormat="1" ht="11.25"/>
    <row r="49915" customFormat="1" ht="11.25"/>
    <row r="49916" customFormat="1" ht="11.25"/>
    <row r="49917" customFormat="1" ht="11.25"/>
    <row r="49918" customFormat="1" ht="11.25"/>
    <row r="49919" customFormat="1" ht="11.25"/>
    <row r="49920" customFormat="1" ht="11.25"/>
    <row r="49921" customFormat="1" ht="11.25"/>
    <row r="49922" customFormat="1" ht="11.25"/>
    <row r="49923" customFormat="1" ht="11.25"/>
    <row r="49924" customFormat="1" ht="11.25"/>
    <row r="49925" customFormat="1" ht="11.25"/>
    <row r="49926" customFormat="1" ht="11.25"/>
    <row r="49927" customFormat="1" ht="11.25"/>
    <row r="49928" customFormat="1" ht="11.25"/>
    <row r="49929" customFormat="1" ht="11.25"/>
    <row r="49930" customFormat="1" ht="11.25"/>
    <row r="49931" customFormat="1" ht="11.25"/>
    <row r="49932" customFormat="1" ht="11.25"/>
    <row r="49933" customFormat="1" ht="11.25"/>
    <row r="49934" customFormat="1" ht="11.25"/>
    <row r="49935" customFormat="1" ht="11.25"/>
    <row r="49936" customFormat="1" ht="11.25"/>
    <row r="49937" customFormat="1" ht="11.25"/>
    <row r="49938" customFormat="1" ht="11.25"/>
    <row r="49939" customFormat="1" ht="11.25"/>
    <row r="49940" customFormat="1" ht="11.25"/>
    <row r="49941" customFormat="1" ht="11.25"/>
    <row r="49942" customFormat="1" ht="11.25"/>
    <row r="49943" customFormat="1" ht="11.25"/>
    <row r="49944" customFormat="1" ht="11.25"/>
    <row r="49945" customFormat="1" ht="11.25"/>
    <row r="49946" customFormat="1" ht="11.25"/>
    <row r="49947" customFormat="1" ht="11.25"/>
    <row r="49948" customFormat="1" ht="11.25"/>
    <row r="49949" customFormat="1" ht="11.25"/>
    <row r="49950" customFormat="1" ht="11.25"/>
    <row r="49951" customFormat="1" ht="11.25"/>
    <row r="49952" customFormat="1" ht="11.25"/>
    <row r="49953" customFormat="1" ht="11.25"/>
    <row r="49954" customFormat="1" ht="11.25"/>
    <row r="49955" customFormat="1" ht="11.25"/>
    <row r="49956" customFormat="1" ht="11.25"/>
    <row r="49957" customFormat="1" ht="11.25"/>
    <row r="49958" customFormat="1" ht="11.25"/>
    <row r="49959" customFormat="1" ht="11.25"/>
    <row r="49960" customFormat="1" ht="11.25"/>
    <row r="49961" customFormat="1" ht="11.25"/>
    <row r="49962" customFormat="1" ht="11.25"/>
    <row r="49963" customFormat="1" ht="11.25"/>
    <row r="49964" customFormat="1" ht="11.25"/>
    <row r="49965" customFormat="1" ht="11.25"/>
    <row r="49966" customFormat="1" ht="11.25"/>
    <row r="49967" customFormat="1" ht="11.25"/>
    <row r="49968" customFormat="1" ht="11.25"/>
    <row r="49969" customFormat="1" ht="11.25"/>
    <row r="49970" customFormat="1" ht="11.25"/>
    <row r="49971" customFormat="1" ht="11.25"/>
    <row r="49972" customFormat="1" ht="11.25"/>
    <row r="49973" customFormat="1" ht="11.25"/>
    <row r="49974" customFormat="1" ht="11.25"/>
    <row r="49975" customFormat="1" ht="11.25"/>
    <row r="49976" customFormat="1" ht="11.25"/>
    <row r="49977" customFormat="1" ht="11.25"/>
    <row r="49978" customFormat="1" ht="11.25"/>
    <row r="49979" customFormat="1" ht="11.25"/>
    <row r="49980" customFormat="1" ht="11.25"/>
    <row r="49981" customFormat="1" ht="11.25"/>
    <row r="49982" customFormat="1" ht="11.25"/>
    <row r="49983" customFormat="1" ht="11.25"/>
    <row r="49984" customFormat="1" ht="11.25"/>
    <row r="49985" customFormat="1" ht="11.25"/>
    <row r="49986" customFormat="1" ht="11.25"/>
    <row r="49987" customFormat="1" ht="11.25"/>
    <row r="49988" customFormat="1" ht="11.25"/>
    <row r="49989" customFormat="1" ht="11.25"/>
    <row r="49990" customFormat="1" ht="11.25"/>
    <row r="49991" customFormat="1" ht="11.25"/>
    <row r="49992" customFormat="1" ht="11.25"/>
    <row r="49993" customFormat="1" ht="11.25"/>
    <row r="49994" customFormat="1" ht="11.25"/>
    <row r="49995" customFormat="1" ht="11.25"/>
    <row r="49996" customFormat="1" ht="11.25"/>
    <row r="49997" customFormat="1" ht="11.25"/>
    <row r="49998" customFormat="1" ht="11.25"/>
    <row r="49999" customFormat="1" ht="11.25"/>
    <row r="50000" customFormat="1" ht="11.25"/>
  </sheetData>
  <sheetProtection formatColumns="0" autoFilter="0"/>
  <hyperlinks>
    <hyperlink ref="A9" location="'Additional Data'!A4" tooltip="Hide All Data" display="Hide All Data" xr:uid="{00000000-0004-0000-0200-000000000000}"/>
    <hyperlink ref="A8" location="'Additional Data'!A4" tooltip="Show All Data" display="Show All Data" xr:uid="{00000000-0004-0000-0200-000001000000}"/>
    <hyperlink ref="A10" location="CLIENT_PENDING_TRADES" tooltip="Show Client Pending Trades" display="CLIENT_PENDING_TRADES" xr:uid="{00000000-0004-0000-0200-000002000000}"/>
    <hyperlink ref="A11" location="'Additional Data'!A4" tooltip="Show Past Dues" display="'Additional Data'!A4" xr:uid="{00000000-0004-0000-0200-000003000000}"/>
    <hyperlink ref="A16" location="'Additional Data'!A4" tooltip="Show Equities" display="'Additional Data'!A4" xr:uid="{00000000-0004-0000-0200-000004000000}"/>
    <hyperlink ref="A13" location="'Additional Data'!A4" tooltip="Show Non-Cash Transactions" display="'Additional Data'!A4" xr:uid="{00000000-0004-0000-0200-000005000000}"/>
    <hyperlink ref="A14" location="'Additional Data'!A1" tooltip="Show Unfunded Positions" display="'Additional Data'!A4" xr:uid="{00000000-0004-0000-0200-000006000000}"/>
    <hyperlink ref="A15" location="'Additional Data'!A4" tooltip="Show Credit Opinion" display="'Additional Data'!A4" xr:uid="{00000000-0004-0000-0200-000007000000}"/>
    <hyperlink ref="A12" location="'Additional Data'!A4" tooltip="Show Unapplied Wires" display="'Additional Data'!A4" xr:uid="{00000000-0004-0000-0200-000008000000}"/>
    <hyperlink ref="A17" location="DEFAULTED_ASSET_INTEREST" tooltip="Show Defaulted Asset Interest" display="DEFAULTED_ASSET_INTEREST" xr:uid="{00000000-0004-0000-0200-000009000000}"/>
    <hyperlink ref="A18" location="PIK_BALANCES" tooltip="Show PIK Balances" display="PIK_BALANCES" xr:uid="{00000000-0004-0000-0200-00000A000000}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N4393"/>
  <sheetViews>
    <sheetView showGridLines="0" zoomScaleNormal="100" workbookViewId="0">
      <pane ySplit="1" topLeftCell="A3" activePane="bottomLeft" state="frozen"/>
      <selection pane="bottomLeft" activeCell="A6" sqref="A6"/>
      <selection activeCell="B1" sqref="B1"/>
    </sheetView>
  </sheetViews>
  <sheetFormatPr defaultColWidth="9.33203125" defaultRowHeight="11.25"/>
  <cols>
    <col min="1" max="1" width="14.33203125" style="100" hidden="1" customWidth="1"/>
    <col min="2" max="2" width="11" style="94" customWidth="1"/>
    <col min="3" max="3" width="13.5" style="94" bestFit="1" customWidth="1"/>
    <col min="4" max="4" width="31.1640625" style="73" customWidth="1"/>
    <col min="5" max="5" width="38" style="73" customWidth="1"/>
    <col min="6" max="6" width="30.83203125" style="73" bestFit="1" customWidth="1"/>
    <col min="7" max="7" width="11.1640625" style="73" bestFit="1" customWidth="1"/>
    <col min="8" max="8" width="9.33203125" style="73" bestFit="1" customWidth="1"/>
    <col min="9" max="9" width="5.1640625" style="73" bestFit="1" customWidth="1"/>
    <col min="10" max="10" width="14" style="95" bestFit="1" customWidth="1"/>
    <col min="11" max="11" width="9" style="107" bestFit="1" customWidth="1"/>
    <col min="12" max="12" width="15.6640625" style="95" bestFit="1" customWidth="1"/>
    <col min="13" max="13" width="15.83203125" style="95" bestFit="1" customWidth="1"/>
    <col min="14" max="14" width="39.1640625" style="73" bestFit="1" customWidth="1"/>
    <col min="15" max="16384" width="9.33203125" style="73"/>
  </cols>
  <sheetData>
    <row r="1" spans="1:14" ht="37.5" customHeight="1">
      <c r="A1" s="98"/>
      <c r="B1" s="74"/>
      <c r="C1" s="99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</row>
    <row r="2" spans="1:14" ht="0.75" customHeight="1" thickBot="1">
      <c r="K2" s="95"/>
    </row>
    <row r="3" spans="1:14" ht="12" thickBot="1">
      <c r="A3" s="101"/>
      <c r="B3" s="102">
        <v>44197</v>
      </c>
      <c r="C3" s="103"/>
      <c r="D3" s="104"/>
      <c r="E3" s="104"/>
      <c r="F3" s="104"/>
      <c r="G3" s="104"/>
      <c r="H3" s="104"/>
      <c r="I3" s="104"/>
      <c r="J3" s="104"/>
      <c r="K3" s="104"/>
      <c r="L3" s="104"/>
      <c r="M3" s="105">
        <v>0</v>
      </c>
      <c r="N3" s="106"/>
    </row>
    <row r="4" spans="1:14" ht="12" thickBot="1">
      <c r="A4" s="101"/>
      <c r="B4" s="103"/>
      <c r="C4" s="103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6"/>
    </row>
    <row r="5" spans="1:14" ht="12.75" thickTop="1" thickBot="1">
      <c r="A5" s="215" t="s">
        <v>153</v>
      </c>
      <c r="B5" s="221" t="s">
        <v>137</v>
      </c>
      <c r="C5" s="216" t="s">
        <v>703</v>
      </c>
      <c r="D5" s="217" t="s">
        <v>648</v>
      </c>
      <c r="E5" s="217" t="s">
        <v>144</v>
      </c>
      <c r="F5" s="217" t="s">
        <v>647</v>
      </c>
      <c r="G5" s="217" t="s">
        <v>704</v>
      </c>
      <c r="H5" s="217" t="s">
        <v>143</v>
      </c>
      <c r="I5" s="217" t="s">
        <v>658</v>
      </c>
      <c r="J5" s="218" t="s">
        <v>705</v>
      </c>
      <c r="K5" s="219" t="s">
        <v>148</v>
      </c>
      <c r="L5" s="218" t="s">
        <v>140</v>
      </c>
      <c r="M5" s="218" t="s">
        <v>630</v>
      </c>
      <c r="N5" s="217" t="s">
        <v>640</v>
      </c>
    </row>
    <row r="6" spans="1:14" ht="12" thickBot="1">
      <c r="A6" s="223"/>
      <c r="B6" s="222">
        <v>44221</v>
      </c>
      <c r="C6" s="224"/>
      <c r="D6" s="225"/>
      <c r="E6" s="225"/>
      <c r="F6" s="225"/>
      <c r="G6" s="225"/>
      <c r="H6" s="225"/>
      <c r="I6" s="225"/>
      <c r="J6" s="105"/>
      <c r="K6" s="226"/>
      <c r="L6" s="227" t="s">
        <v>706</v>
      </c>
      <c r="M6" s="105">
        <v>0</v>
      </c>
      <c r="N6" s="225"/>
    </row>
    <row r="7" spans="1:14" ht="12" thickBot="1">
      <c r="A7" s="223"/>
      <c r="B7" s="224"/>
      <c r="C7" s="224"/>
      <c r="D7" s="225"/>
      <c r="E7" s="225"/>
      <c r="F7" s="225"/>
      <c r="G7" s="225"/>
      <c r="H7" s="225"/>
      <c r="I7" s="225"/>
      <c r="J7" s="105"/>
      <c r="K7" s="226"/>
      <c r="L7" s="227" t="s">
        <v>707</v>
      </c>
      <c r="M7" s="105">
        <f xml:space="preserve"> ROUND($M$3+ SUM($M$5:$M$5)-$M$6,2)</f>
        <v>0</v>
      </c>
      <c r="N7" s="225"/>
    </row>
    <row r="8" spans="1:14" ht="12" thickTop="1">
      <c r="A8" s="215" t="s">
        <v>153</v>
      </c>
      <c r="B8" s="216" t="s">
        <v>137</v>
      </c>
      <c r="C8" s="216" t="s">
        <v>703</v>
      </c>
      <c r="D8" s="217" t="s">
        <v>648</v>
      </c>
      <c r="E8" s="217" t="s">
        <v>144</v>
      </c>
      <c r="F8" s="217" t="s">
        <v>647</v>
      </c>
      <c r="G8" s="217" t="s">
        <v>704</v>
      </c>
      <c r="H8" s="217" t="s">
        <v>143</v>
      </c>
      <c r="I8" s="217" t="s">
        <v>658</v>
      </c>
      <c r="J8" s="218" t="s">
        <v>705</v>
      </c>
      <c r="K8" s="219" t="s">
        <v>148</v>
      </c>
      <c r="L8" s="218" t="s">
        <v>140</v>
      </c>
      <c r="M8" s="218" t="s">
        <v>630</v>
      </c>
      <c r="N8" s="217" t="s">
        <v>640</v>
      </c>
    </row>
    <row r="9" spans="1:14">
      <c r="A9" s="100">
        <v>1843530</v>
      </c>
      <c r="B9" s="94">
        <v>44223</v>
      </c>
      <c r="C9" s="94">
        <v>44224</v>
      </c>
      <c r="D9" s="73" t="s">
        <v>708</v>
      </c>
      <c r="I9" s="73" t="s">
        <v>681</v>
      </c>
      <c r="J9" s="95">
        <v>0</v>
      </c>
      <c r="K9" s="107">
        <v>1</v>
      </c>
      <c r="L9" s="95">
        <v>92000000</v>
      </c>
      <c r="M9" s="95">
        <v>92000000</v>
      </c>
      <c r="N9" s="73" t="s">
        <v>207</v>
      </c>
    </row>
    <row r="10" spans="1:14">
      <c r="A10" s="100">
        <v>1843658</v>
      </c>
      <c r="B10" s="94">
        <v>44223</v>
      </c>
      <c r="C10" s="94">
        <v>44224</v>
      </c>
      <c r="D10" s="73" t="s">
        <v>709</v>
      </c>
      <c r="I10" s="73" t="s">
        <v>681</v>
      </c>
      <c r="J10" s="95">
        <v>0</v>
      </c>
      <c r="K10" s="107">
        <v>1</v>
      </c>
      <c r="L10" s="95">
        <v>-8153338.7400000002</v>
      </c>
      <c r="M10" s="95">
        <v>-8153338.7400000002</v>
      </c>
      <c r="N10" s="73" t="s">
        <v>207</v>
      </c>
    </row>
    <row r="11" spans="1:14">
      <c r="A11" s="100">
        <v>1843659</v>
      </c>
      <c r="B11" s="94">
        <v>44223</v>
      </c>
      <c r="C11" s="94">
        <v>44224</v>
      </c>
      <c r="D11" s="73" t="s">
        <v>709</v>
      </c>
      <c r="I11" s="73" t="s">
        <v>681</v>
      </c>
      <c r="J11" s="95">
        <v>0</v>
      </c>
      <c r="K11" s="107">
        <v>1</v>
      </c>
      <c r="L11" s="95">
        <v>-83846661.260000005</v>
      </c>
      <c r="M11" s="95">
        <v>-83846661.260000005</v>
      </c>
      <c r="N11" s="73" t="s">
        <v>207</v>
      </c>
    </row>
    <row r="12" spans="1:14">
      <c r="A12" s="100">
        <v>62528240</v>
      </c>
      <c r="B12" s="94">
        <v>44223</v>
      </c>
      <c r="C12" s="94">
        <v>44224</v>
      </c>
      <c r="D12" s="73" t="s">
        <v>710</v>
      </c>
      <c r="E12" s="73" t="s">
        <v>711</v>
      </c>
      <c r="F12" s="73" t="s">
        <v>712</v>
      </c>
      <c r="G12" s="73" t="s">
        <v>713</v>
      </c>
      <c r="H12" s="73" t="s">
        <v>714</v>
      </c>
      <c r="I12" s="73" t="s">
        <v>681</v>
      </c>
      <c r="J12" s="95">
        <v>1900679.96</v>
      </c>
      <c r="K12" s="107">
        <v>1</v>
      </c>
      <c r="L12" s="95">
        <v>0</v>
      </c>
      <c r="M12" s="95">
        <v>1900679.96</v>
      </c>
      <c r="N12" s="73" t="s">
        <v>715</v>
      </c>
    </row>
    <row r="13" spans="1:14">
      <c r="A13" s="100">
        <v>62528242</v>
      </c>
      <c r="B13" s="94">
        <v>44223</v>
      </c>
      <c r="C13" s="94">
        <v>44224</v>
      </c>
      <c r="D13" s="73" t="s">
        <v>710</v>
      </c>
      <c r="E13" s="73" t="s">
        <v>716</v>
      </c>
      <c r="F13" s="73" t="s">
        <v>717</v>
      </c>
      <c r="G13" s="73" t="s">
        <v>718</v>
      </c>
      <c r="H13" s="73" t="s">
        <v>719</v>
      </c>
      <c r="I13" s="73" t="s">
        <v>681</v>
      </c>
      <c r="J13" s="95">
        <v>4202563.82</v>
      </c>
      <c r="K13" s="107">
        <v>0.995</v>
      </c>
      <c r="L13" s="95">
        <v>0</v>
      </c>
      <c r="M13" s="95">
        <v>4202563.82</v>
      </c>
      <c r="N13" s="73" t="s">
        <v>715</v>
      </c>
    </row>
    <row r="14" spans="1:14">
      <c r="A14" s="100">
        <v>62528258</v>
      </c>
      <c r="B14" s="94">
        <v>44223</v>
      </c>
      <c r="C14" s="94">
        <v>44224</v>
      </c>
      <c r="D14" s="73" t="s">
        <v>710</v>
      </c>
      <c r="E14" s="73" t="s">
        <v>716</v>
      </c>
      <c r="F14" s="73" t="s">
        <v>720</v>
      </c>
      <c r="G14" s="73" t="s">
        <v>721</v>
      </c>
      <c r="I14" s="73" t="s">
        <v>681</v>
      </c>
      <c r="J14" s="95">
        <v>3370180.83</v>
      </c>
      <c r="K14" s="107">
        <v>0.995</v>
      </c>
      <c r="L14" s="95">
        <v>0</v>
      </c>
      <c r="M14" s="95">
        <v>3370180.83</v>
      </c>
      <c r="N14" s="73" t="s">
        <v>715</v>
      </c>
    </row>
    <row r="15" spans="1:14">
      <c r="A15" s="100">
        <v>62528238</v>
      </c>
      <c r="B15" s="94">
        <v>44223</v>
      </c>
      <c r="C15" s="94">
        <v>44224</v>
      </c>
      <c r="D15" s="73" t="s">
        <v>710</v>
      </c>
      <c r="E15" s="73" t="s">
        <v>722</v>
      </c>
      <c r="F15" s="73" t="s">
        <v>723</v>
      </c>
      <c r="G15" s="73" t="s">
        <v>724</v>
      </c>
      <c r="H15" s="73" t="s">
        <v>725</v>
      </c>
      <c r="I15" s="73" t="s">
        <v>681</v>
      </c>
      <c r="J15" s="95">
        <v>1504408.05</v>
      </c>
      <c r="K15" s="107">
        <v>0.99</v>
      </c>
      <c r="L15" s="95">
        <v>0</v>
      </c>
      <c r="M15" s="95">
        <v>1504408.05</v>
      </c>
      <c r="N15" s="73" t="s">
        <v>715</v>
      </c>
    </row>
    <row r="16" spans="1:14">
      <c r="A16" s="100">
        <v>62528234</v>
      </c>
      <c r="B16" s="94">
        <v>44223</v>
      </c>
      <c r="C16" s="94">
        <v>44224</v>
      </c>
      <c r="D16" s="73" t="s">
        <v>710</v>
      </c>
      <c r="E16" s="73" t="s">
        <v>726</v>
      </c>
      <c r="F16" s="73" t="s">
        <v>727</v>
      </c>
      <c r="G16" s="73" t="s">
        <v>728</v>
      </c>
      <c r="I16" s="73" t="s">
        <v>681</v>
      </c>
      <c r="J16" s="95">
        <v>3064024.92</v>
      </c>
      <c r="K16" s="107">
        <v>1.0009999999999999</v>
      </c>
      <c r="L16" s="95">
        <v>0</v>
      </c>
      <c r="M16" s="95">
        <v>3064024.92</v>
      </c>
      <c r="N16" s="73" t="s">
        <v>715</v>
      </c>
    </row>
    <row r="17" spans="1:14">
      <c r="A17" s="100">
        <v>62534452</v>
      </c>
      <c r="B17" s="94">
        <v>44223</v>
      </c>
      <c r="C17" s="94">
        <v>44224</v>
      </c>
      <c r="D17" s="73" t="s">
        <v>710</v>
      </c>
      <c r="E17" s="73" t="s">
        <v>726</v>
      </c>
      <c r="F17" s="73" t="s">
        <v>729</v>
      </c>
      <c r="G17" s="73" t="s">
        <v>730</v>
      </c>
      <c r="I17" s="73" t="s">
        <v>681</v>
      </c>
      <c r="J17" s="95">
        <v>7384345.21</v>
      </c>
      <c r="K17" s="107">
        <v>0.99</v>
      </c>
      <c r="L17" s="95">
        <v>0</v>
      </c>
      <c r="M17" s="95">
        <v>7384345.21</v>
      </c>
      <c r="N17" s="73" t="s">
        <v>715</v>
      </c>
    </row>
    <row r="18" spans="1:14">
      <c r="A18" s="100">
        <v>62528262</v>
      </c>
      <c r="B18" s="94">
        <v>44223</v>
      </c>
      <c r="C18" s="94">
        <v>44224</v>
      </c>
      <c r="D18" s="73" t="s">
        <v>710</v>
      </c>
      <c r="E18" s="73" t="s">
        <v>731</v>
      </c>
      <c r="F18" s="73" t="s">
        <v>732</v>
      </c>
      <c r="G18" s="73" t="s">
        <v>733</v>
      </c>
      <c r="H18" s="73" t="s">
        <v>734</v>
      </c>
      <c r="I18" s="73" t="s">
        <v>681</v>
      </c>
      <c r="J18" s="95">
        <v>2251942.5499999998</v>
      </c>
      <c r="K18" s="107">
        <v>1</v>
      </c>
      <c r="L18" s="95">
        <v>0</v>
      </c>
      <c r="M18" s="95">
        <v>2251942.5499999998</v>
      </c>
      <c r="N18" s="73" t="s">
        <v>715</v>
      </c>
    </row>
    <row r="19" spans="1:14">
      <c r="A19" s="100">
        <v>62528248</v>
      </c>
      <c r="B19" s="94">
        <v>44223</v>
      </c>
      <c r="C19" s="94">
        <v>44224</v>
      </c>
      <c r="D19" s="73" t="s">
        <v>710</v>
      </c>
      <c r="E19" s="73" t="s">
        <v>735</v>
      </c>
      <c r="F19" s="73" t="s">
        <v>736</v>
      </c>
      <c r="G19" s="73" t="s">
        <v>737</v>
      </c>
      <c r="I19" s="73" t="s">
        <v>738</v>
      </c>
      <c r="J19" s="95">
        <v>10000000</v>
      </c>
      <c r="K19" s="107">
        <v>0.92500000000000004</v>
      </c>
      <c r="L19" s="95">
        <v>0</v>
      </c>
      <c r="M19" s="95">
        <v>10000000</v>
      </c>
      <c r="N19" s="73" t="s">
        <v>715</v>
      </c>
    </row>
    <row r="20" spans="1:14">
      <c r="A20" s="100">
        <v>62528244</v>
      </c>
      <c r="B20" s="94">
        <v>44223</v>
      </c>
      <c r="C20" s="94">
        <v>44224</v>
      </c>
      <c r="D20" s="73" t="s">
        <v>710</v>
      </c>
      <c r="E20" s="73" t="s">
        <v>739</v>
      </c>
      <c r="F20" s="73" t="s">
        <v>740</v>
      </c>
      <c r="G20" s="73" t="s">
        <v>741</v>
      </c>
      <c r="H20" s="73" t="s">
        <v>742</v>
      </c>
      <c r="I20" s="73" t="s">
        <v>681</v>
      </c>
      <c r="J20" s="95">
        <v>7565354.9199999999</v>
      </c>
      <c r="K20" s="107">
        <v>1</v>
      </c>
      <c r="L20" s="95">
        <v>0</v>
      </c>
      <c r="M20" s="95">
        <v>7565354.9199999999</v>
      </c>
      <c r="N20" s="73" t="s">
        <v>715</v>
      </c>
    </row>
    <row r="21" spans="1:14">
      <c r="A21" s="100">
        <v>62528256</v>
      </c>
      <c r="B21" s="94">
        <v>44223</v>
      </c>
      <c r="C21" s="94">
        <v>44224</v>
      </c>
      <c r="D21" s="73" t="s">
        <v>710</v>
      </c>
      <c r="E21" s="73" t="s">
        <v>739</v>
      </c>
      <c r="F21" s="73" t="s">
        <v>743</v>
      </c>
      <c r="G21" s="73" t="s">
        <v>744</v>
      </c>
      <c r="I21" s="73" t="s">
        <v>681</v>
      </c>
      <c r="J21" s="95">
        <v>3185576.13</v>
      </c>
      <c r="K21" s="107">
        <v>1</v>
      </c>
      <c r="L21" s="95">
        <v>0</v>
      </c>
      <c r="M21" s="95">
        <v>3185576.13</v>
      </c>
      <c r="N21" s="73" t="s">
        <v>715</v>
      </c>
    </row>
    <row r="22" spans="1:14">
      <c r="A22" s="100">
        <v>62534450</v>
      </c>
      <c r="B22" s="94">
        <v>44223</v>
      </c>
      <c r="C22" s="94">
        <v>44224</v>
      </c>
      <c r="D22" s="73" t="s">
        <v>710</v>
      </c>
      <c r="E22" s="73" t="s">
        <v>745</v>
      </c>
      <c r="F22" s="73" t="s">
        <v>746</v>
      </c>
      <c r="G22" s="73" t="s">
        <v>747</v>
      </c>
      <c r="I22" s="73" t="s">
        <v>681</v>
      </c>
      <c r="J22" s="95">
        <v>3749183.01</v>
      </c>
      <c r="K22" s="107">
        <v>0.995</v>
      </c>
      <c r="L22" s="95">
        <v>0</v>
      </c>
      <c r="M22" s="95">
        <v>3749183.01</v>
      </c>
      <c r="N22" s="73" t="s">
        <v>715</v>
      </c>
    </row>
    <row r="23" spans="1:14">
      <c r="A23" s="100">
        <v>62528254</v>
      </c>
      <c r="B23" s="94">
        <v>44223</v>
      </c>
      <c r="C23" s="94">
        <v>44224</v>
      </c>
      <c r="D23" s="73" t="s">
        <v>710</v>
      </c>
      <c r="E23" s="73" t="s">
        <v>748</v>
      </c>
      <c r="F23" s="73" t="s">
        <v>749</v>
      </c>
      <c r="G23" s="73" t="s">
        <v>750</v>
      </c>
      <c r="H23" s="73" t="s">
        <v>751</v>
      </c>
      <c r="I23" s="73" t="s">
        <v>681</v>
      </c>
      <c r="J23" s="95">
        <v>6363208.7000000002</v>
      </c>
      <c r="K23" s="107">
        <v>1.01</v>
      </c>
      <c r="L23" s="95">
        <v>0</v>
      </c>
      <c r="M23" s="95">
        <v>6363208.7000000002</v>
      </c>
      <c r="N23" s="73" t="s">
        <v>715</v>
      </c>
    </row>
    <row r="24" spans="1:14">
      <c r="A24" s="100">
        <v>62528250</v>
      </c>
      <c r="B24" s="94">
        <v>44223</v>
      </c>
      <c r="C24" s="94">
        <v>44224</v>
      </c>
      <c r="D24" s="73" t="s">
        <v>710</v>
      </c>
      <c r="E24" s="73" t="s">
        <v>752</v>
      </c>
      <c r="F24" s="73" t="s">
        <v>753</v>
      </c>
      <c r="G24" s="73" t="s">
        <v>754</v>
      </c>
      <c r="H24" s="73" t="s">
        <v>755</v>
      </c>
      <c r="I24" s="73" t="s">
        <v>681</v>
      </c>
      <c r="J24" s="95">
        <v>3515184.81</v>
      </c>
      <c r="K24" s="107">
        <v>0.99</v>
      </c>
      <c r="L24" s="95">
        <v>0</v>
      </c>
      <c r="M24" s="95">
        <v>3515184.81</v>
      </c>
      <c r="N24" s="73" t="s">
        <v>715</v>
      </c>
    </row>
    <row r="25" spans="1:14">
      <c r="A25" s="100">
        <v>62528252</v>
      </c>
      <c r="B25" s="94">
        <v>44223</v>
      </c>
      <c r="C25" s="94">
        <v>44224</v>
      </c>
      <c r="D25" s="73" t="s">
        <v>710</v>
      </c>
      <c r="E25" s="73" t="s">
        <v>362</v>
      </c>
      <c r="F25" s="73" t="s">
        <v>363</v>
      </c>
      <c r="G25" s="73" t="s">
        <v>361</v>
      </c>
      <c r="I25" s="73" t="s">
        <v>681</v>
      </c>
      <c r="J25" s="95">
        <v>2812480.46</v>
      </c>
      <c r="K25" s="107">
        <v>0.98250000000000004</v>
      </c>
      <c r="L25" s="95">
        <v>0</v>
      </c>
      <c r="M25" s="95">
        <v>2812480.46</v>
      </c>
      <c r="N25" s="73" t="s">
        <v>715</v>
      </c>
    </row>
    <row r="26" spans="1:14">
      <c r="A26" s="100">
        <v>62534418</v>
      </c>
      <c r="B26" s="94">
        <v>44223</v>
      </c>
      <c r="C26" s="94">
        <v>44224</v>
      </c>
      <c r="D26" s="73" t="s">
        <v>710</v>
      </c>
      <c r="E26" s="73" t="s">
        <v>756</v>
      </c>
      <c r="F26" s="73" t="s">
        <v>757</v>
      </c>
      <c r="G26" s="73" t="s">
        <v>758</v>
      </c>
      <c r="H26" s="73" t="s">
        <v>759</v>
      </c>
      <c r="I26" s="73" t="s">
        <v>681</v>
      </c>
      <c r="J26" s="95">
        <v>13850000</v>
      </c>
      <c r="K26" s="107">
        <v>1.00031</v>
      </c>
      <c r="L26" s="95">
        <v>0</v>
      </c>
      <c r="M26" s="95">
        <v>13850000</v>
      </c>
      <c r="N26" s="73" t="s">
        <v>715</v>
      </c>
    </row>
    <row r="27" spans="1:14">
      <c r="A27" s="100">
        <v>62534424</v>
      </c>
      <c r="B27" s="94">
        <v>44223</v>
      </c>
      <c r="C27" s="94">
        <v>44224</v>
      </c>
      <c r="D27" s="73" t="s">
        <v>710</v>
      </c>
      <c r="E27" s="73" t="s">
        <v>760</v>
      </c>
      <c r="F27" s="73" t="s">
        <v>761</v>
      </c>
      <c r="G27" s="73" t="s">
        <v>762</v>
      </c>
      <c r="H27" s="73" t="s">
        <v>763</v>
      </c>
      <c r="I27" s="73" t="s">
        <v>681</v>
      </c>
      <c r="J27" s="95">
        <v>1000000</v>
      </c>
      <c r="K27" s="107">
        <v>0.99519999999999997</v>
      </c>
      <c r="L27" s="95">
        <v>0</v>
      </c>
      <c r="M27" s="95">
        <v>1000000</v>
      </c>
      <c r="N27" s="73" t="s">
        <v>715</v>
      </c>
    </row>
    <row r="28" spans="1:14">
      <c r="A28" s="100">
        <v>62534428</v>
      </c>
      <c r="B28" s="94">
        <v>44223</v>
      </c>
      <c r="C28" s="94">
        <v>44224</v>
      </c>
      <c r="D28" s="73" t="s">
        <v>710</v>
      </c>
      <c r="E28" s="73" t="s">
        <v>535</v>
      </c>
      <c r="F28" s="73" t="s">
        <v>536</v>
      </c>
      <c r="G28" s="73" t="s">
        <v>533</v>
      </c>
      <c r="H28" s="73" t="s">
        <v>534</v>
      </c>
      <c r="I28" s="73" t="s">
        <v>681</v>
      </c>
      <c r="J28" s="95">
        <v>184668.46</v>
      </c>
      <c r="K28" s="107">
        <v>0.94499999999999995</v>
      </c>
      <c r="L28" s="95">
        <v>0</v>
      </c>
      <c r="M28" s="95">
        <v>184668.46</v>
      </c>
      <c r="N28" s="73" t="s">
        <v>715</v>
      </c>
    </row>
    <row r="29" spans="1:14">
      <c r="A29" s="100">
        <v>62528246</v>
      </c>
      <c r="B29" s="94">
        <v>44223</v>
      </c>
      <c r="C29" s="94">
        <v>44224</v>
      </c>
      <c r="D29" s="73" t="s">
        <v>710</v>
      </c>
      <c r="E29" s="73" t="s">
        <v>764</v>
      </c>
      <c r="F29" s="73" t="s">
        <v>765</v>
      </c>
      <c r="G29" s="73" t="s">
        <v>766</v>
      </c>
      <c r="H29" s="73" t="s">
        <v>767</v>
      </c>
      <c r="I29" s="73" t="s">
        <v>681</v>
      </c>
      <c r="J29" s="95">
        <v>7783418.7000000002</v>
      </c>
      <c r="K29" s="107">
        <v>0.99</v>
      </c>
      <c r="L29" s="95">
        <v>0</v>
      </c>
      <c r="M29" s="95">
        <v>7783418.7000000002</v>
      </c>
      <c r="N29" s="73" t="s">
        <v>715</v>
      </c>
    </row>
    <row r="30" spans="1:14">
      <c r="A30" s="100">
        <v>62534435</v>
      </c>
      <c r="B30" s="94">
        <v>44223</v>
      </c>
      <c r="C30" s="94">
        <v>44224</v>
      </c>
      <c r="D30" s="73" t="s">
        <v>710</v>
      </c>
      <c r="E30" s="73" t="s">
        <v>768</v>
      </c>
      <c r="F30" s="73" t="s">
        <v>769</v>
      </c>
      <c r="G30" s="73" t="s">
        <v>770</v>
      </c>
      <c r="H30" s="73" t="s">
        <v>771</v>
      </c>
      <c r="I30" s="73" t="s">
        <v>681</v>
      </c>
      <c r="J30" s="95">
        <v>4017613.34</v>
      </c>
      <c r="K30" s="107">
        <v>0.97</v>
      </c>
      <c r="L30" s="95">
        <v>0</v>
      </c>
      <c r="M30" s="95">
        <v>4017613.34</v>
      </c>
      <c r="N30" s="73" t="s">
        <v>715</v>
      </c>
    </row>
    <row r="31" spans="1:14">
      <c r="A31" s="100">
        <v>62534444</v>
      </c>
      <c r="B31" s="94">
        <v>44223</v>
      </c>
      <c r="C31" s="94">
        <v>44224</v>
      </c>
      <c r="D31" s="73" t="s">
        <v>710</v>
      </c>
      <c r="E31" s="73" t="s">
        <v>772</v>
      </c>
      <c r="F31" s="73" t="s">
        <v>773</v>
      </c>
      <c r="G31" s="73" t="s">
        <v>774</v>
      </c>
      <c r="I31" s="73" t="s">
        <v>681</v>
      </c>
      <c r="J31" s="95">
        <v>1299586.76</v>
      </c>
      <c r="K31" s="107">
        <v>0.99</v>
      </c>
      <c r="L31" s="95">
        <v>0</v>
      </c>
      <c r="M31" s="95">
        <v>1299586.76</v>
      </c>
      <c r="N31" s="73" t="s">
        <v>715</v>
      </c>
    </row>
    <row r="32" spans="1:14">
      <c r="A32" s="100">
        <v>62534446</v>
      </c>
      <c r="B32" s="94">
        <v>44223</v>
      </c>
      <c r="C32" s="94">
        <v>44224</v>
      </c>
      <c r="D32" s="73" t="s">
        <v>710</v>
      </c>
      <c r="E32" s="73" t="s">
        <v>772</v>
      </c>
      <c r="F32" s="73" t="s">
        <v>775</v>
      </c>
      <c r="G32" s="73" t="s">
        <v>776</v>
      </c>
      <c r="I32" s="73" t="s">
        <v>681</v>
      </c>
      <c r="J32" s="95">
        <v>290387.62</v>
      </c>
      <c r="K32" s="107">
        <v>0.99</v>
      </c>
      <c r="L32" s="95">
        <v>0</v>
      </c>
      <c r="M32" s="95">
        <v>290387.62</v>
      </c>
      <c r="N32" s="73" t="s">
        <v>715</v>
      </c>
    </row>
    <row r="33" spans="1:14">
      <c r="A33" s="100">
        <v>62528260</v>
      </c>
      <c r="B33" s="94">
        <v>44223</v>
      </c>
      <c r="C33" s="94">
        <v>44224</v>
      </c>
      <c r="D33" s="73" t="s">
        <v>710</v>
      </c>
      <c r="E33" s="73" t="s">
        <v>325</v>
      </c>
      <c r="F33" s="73" t="s">
        <v>326</v>
      </c>
      <c r="G33" s="73" t="s">
        <v>324</v>
      </c>
      <c r="I33" s="73" t="s">
        <v>681</v>
      </c>
      <c r="J33" s="95">
        <v>11874567.23</v>
      </c>
      <c r="K33" s="107">
        <v>0.97</v>
      </c>
      <c r="L33" s="95">
        <v>0</v>
      </c>
      <c r="M33" s="95">
        <v>11874567.23</v>
      </c>
      <c r="N33" s="73" t="s">
        <v>715</v>
      </c>
    </row>
    <row r="34" spans="1:14">
      <c r="A34" s="100">
        <v>62534437</v>
      </c>
      <c r="B34" s="94">
        <v>44223</v>
      </c>
      <c r="C34" s="94">
        <v>44224</v>
      </c>
      <c r="D34" s="73" t="s">
        <v>710</v>
      </c>
      <c r="E34" s="73" t="s">
        <v>281</v>
      </c>
      <c r="F34" s="73" t="s">
        <v>282</v>
      </c>
      <c r="G34" s="73" t="s">
        <v>279</v>
      </c>
      <c r="H34" s="73" t="s">
        <v>280</v>
      </c>
      <c r="I34" s="73" t="s">
        <v>681</v>
      </c>
      <c r="J34" s="95">
        <v>5397499.5</v>
      </c>
      <c r="K34" s="107">
        <v>0.99299999999999999</v>
      </c>
      <c r="L34" s="95">
        <v>0</v>
      </c>
      <c r="M34" s="95">
        <v>5397499.5</v>
      </c>
      <c r="N34" s="73" t="s">
        <v>715</v>
      </c>
    </row>
    <row r="35" spans="1:14">
      <c r="A35" s="100">
        <v>62528236</v>
      </c>
      <c r="B35" s="94">
        <v>44223</v>
      </c>
      <c r="C35" s="94">
        <v>44224</v>
      </c>
      <c r="D35" s="73" t="s">
        <v>710</v>
      </c>
      <c r="E35" s="73" t="s">
        <v>777</v>
      </c>
      <c r="F35" s="73" t="s">
        <v>778</v>
      </c>
      <c r="G35" s="73" t="s">
        <v>779</v>
      </c>
      <c r="I35" s="73" t="s">
        <v>681</v>
      </c>
      <c r="J35" s="95">
        <v>4518582.9000000004</v>
      </c>
      <c r="K35" s="107">
        <v>0.90249999999999997</v>
      </c>
      <c r="L35" s="95">
        <v>0</v>
      </c>
      <c r="M35" s="95">
        <v>4518582.9000000004</v>
      </c>
      <c r="N35" s="73" t="s">
        <v>715</v>
      </c>
    </row>
    <row r="36" spans="1:14">
      <c r="A36" s="100">
        <v>62534454</v>
      </c>
      <c r="B36" s="94">
        <v>44223</v>
      </c>
      <c r="C36" s="94">
        <v>44224</v>
      </c>
      <c r="D36" s="73" t="s">
        <v>710</v>
      </c>
      <c r="E36" s="73" t="s">
        <v>780</v>
      </c>
      <c r="F36" s="73" t="s">
        <v>781</v>
      </c>
      <c r="G36" s="73" t="s">
        <v>782</v>
      </c>
      <c r="I36" s="73" t="s">
        <v>681</v>
      </c>
      <c r="J36" s="95">
        <v>447791.25</v>
      </c>
      <c r="K36" s="107">
        <v>1</v>
      </c>
      <c r="L36" s="95">
        <v>0</v>
      </c>
      <c r="M36" s="95">
        <v>447791.25</v>
      </c>
      <c r="N36" s="73" t="s">
        <v>715</v>
      </c>
    </row>
    <row r="37" spans="1:14">
      <c r="A37" s="100">
        <v>62534464</v>
      </c>
      <c r="B37" s="94">
        <v>44223</v>
      </c>
      <c r="C37" s="94">
        <v>44224</v>
      </c>
      <c r="D37" s="73" t="s">
        <v>710</v>
      </c>
      <c r="E37" s="73" t="s">
        <v>783</v>
      </c>
      <c r="F37" s="73" t="s">
        <v>784</v>
      </c>
      <c r="G37" s="73" t="s">
        <v>785</v>
      </c>
      <c r="H37" s="73" t="s">
        <v>786</v>
      </c>
      <c r="I37" s="73" t="s">
        <v>681</v>
      </c>
      <c r="J37" s="95">
        <v>1992222.22</v>
      </c>
      <c r="K37" s="107">
        <v>0.99</v>
      </c>
      <c r="L37" s="95">
        <v>0</v>
      </c>
      <c r="M37" s="95">
        <v>1992222.22</v>
      </c>
      <c r="N37" s="73" t="s">
        <v>715</v>
      </c>
    </row>
    <row r="38" spans="1:14">
      <c r="A38" s="100">
        <v>62534426</v>
      </c>
      <c r="B38" s="94">
        <v>44223</v>
      </c>
      <c r="C38" s="94">
        <v>44224</v>
      </c>
      <c r="D38" s="73" t="s">
        <v>710</v>
      </c>
      <c r="E38" s="73" t="s">
        <v>787</v>
      </c>
      <c r="F38" s="73" t="s">
        <v>788</v>
      </c>
      <c r="G38" s="73" t="s">
        <v>789</v>
      </c>
      <c r="H38" s="73" t="s">
        <v>790</v>
      </c>
      <c r="I38" s="73" t="s">
        <v>681</v>
      </c>
      <c r="J38" s="95">
        <v>2437805.66</v>
      </c>
      <c r="K38" s="107">
        <v>1</v>
      </c>
      <c r="L38" s="95">
        <v>0</v>
      </c>
      <c r="M38" s="95">
        <v>2437805.66</v>
      </c>
      <c r="N38" s="73" t="s">
        <v>715</v>
      </c>
    </row>
    <row r="39" spans="1:14">
      <c r="A39" s="100">
        <v>62534420</v>
      </c>
      <c r="B39" s="94">
        <v>44223</v>
      </c>
      <c r="C39" s="94">
        <v>44224</v>
      </c>
      <c r="D39" s="73" t="s">
        <v>710</v>
      </c>
      <c r="E39" s="73" t="s">
        <v>564</v>
      </c>
      <c r="F39" s="73" t="s">
        <v>576</v>
      </c>
      <c r="G39" s="73" t="s">
        <v>574</v>
      </c>
      <c r="H39" s="73" t="s">
        <v>575</v>
      </c>
      <c r="I39" s="73" t="s">
        <v>681</v>
      </c>
      <c r="J39" s="95">
        <v>707399.42</v>
      </c>
      <c r="K39" s="107">
        <v>0.97</v>
      </c>
      <c r="L39" s="95">
        <v>0</v>
      </c>
      <c r="M39" s="95">
        <v>707399.42</v>
      </c>
      <c r="N39" s="73" t="s">
        <v>715</v>
      </c>
    </row>
    <row r="40" spans="1:14">
      <c r="A40" s="100">
        <v>62534441</v>
      </c>
      <c r="B40" s="94">
        <v>44223</v>
      </c>
      <c r="C40" s="94">
        <v>44224</v>
      </c>
      <c r="D40" s="73" t="s">
        <v>710</v>
      </c>
      <c r="E40" s="73" t="s">
        <v>564</v>
      </c>
      <c r="F40" s="73" t="s">
        <v>565</v>
      </c>
      <c r="G40" s="73" t="s">
        <v>563</v>
      </c>
      <c r="I40" s="73" t="s">
        <v>681</v>
      </c>
      <c r="J40" s="95">
        <v>2091302</v>
      </c>
      <c r="K40" s="107">
        <v>0.97</v>
      </c>
      <c r="L40" s="95">
        <v>0</v>
      </c>
      <c r="M40" s="95">
        <v>2091302</v>
      </c>
      <c r="N40" s="73" t="s">
        <v>715</v>
      </c>
    </row>
    <row r="41" spans="1:14">
      <c r="A41" s="100">
        <v>62534456</v>
      </c>
      <c r="B41" s="94">
        <v>44223</v>
      </c>
      <c r="C41" s="94">
        <v>44224</v>
      </c>
      <c r="D41" s="73" t="s">
        <v>710</v>
      </c>
      <c r="E41" s="73" t="s">
        <v>791</v>
      </c>
      <c r="F41" s="73" t="s">
        <v>792</v>
      </c>
      <c r="G41" s="73" t="s">
        <v>793</v>
      </c>
      <c r="I41" s="73" t="s">
        <v>681</v>
      </c>
      <c r="J41" s="95">
        <v>3972209.24</v>
      </c>
      <c r="K41" s="107">
        <v>1</v>
      </c>
      <c r="L41" s="95">
        <v>0</v>
      </c>
      <c r="M41" s="95">
        <v>3972209.24</v>
      </c>
      <c r="N41" s="73" t="s">
        <v>715</v>
      </c>
    </row>
    <row r="42" spans="1:14">
      <c r="A42" s="100">
        <v>62534458</v>
      </c>
      <c r="B42" s="94">
        <v>44223</v>
      </c>
      <c r="C42" s="94">
        <v>44224</v>
      </c>
      <c r="D42" s="73" t="s">
        <v>710</v>
      </c>
      <c r="E42" s="73" t="s">
        <v>794</v>
      </c>
      <c r="F42" s="73" t="s">
        <v>795</v>
      </c>
      <c r="G42" s="73" t="s">
        <v>796</v>
      </c>
      <c r="I42" s="73" t="s">
        <v>681</v>
      </c>
      <c r="J42" s="95">
        <v>1160465.1200000001</v>
      </c>
      <c r="K42" s="107">
        <v>0.99250000000000005</v>
      </c>
      <c r="L42" s="95">
        <v>0</v>
      </c>
      <c r="M42" s="95">
        <v>1160465.1200000001</v>
      </c>
      <c r="N42" s="73" t="s">
        <v>715</v>
      </c>
    </row>
    <row r="43" spans="1:14">
      <c r="A43" s="100">
        <v>62534448</v>
      </c>
      <c r="B43" s="94">
        <v>44223</v>
      </c>
      <c r="C43" s="94">
        <v>44224</v>
      </c>
      <c r="D43" s="73" t="s">
        <v>710</v>
      </c>
      <c r="E43" s="73" t="s">
        <v>797</v>
      </c>
      <c r="F43" s="73" t="s">
        <v>798</v>
      </c>
      <c r="G43" s="73" t="s">
        <v>799</v>
      </c>
      <c r="H43" s="73" t="s">
        <v>800</v>
      </c>
      <c r="I43" s="73" t="s">
        <v>681</v>
      </c>
      <c r="J43" s="95">
        <v>16180702.109999999</v>
      </c>
      <c r="K43" s="107">
        <v>0.97750000000000004</v>
      </c>
      <c r="L43" s="95">
        <v>0</v>
      </c>
      <c r="M43" s="95">
        <v>16180702.109999999</v>
      </c>
      <c r="N43" s="73" t="s">
        <v>715</v>
      </c>
    </row>
    <row r="44" spans="1:14">
      <c r="A44" s="100">
        <v>62534431</v>
      </c>
      <c r="B44" s="94">
        <v>44223</v>
      </c>
      <c r="C44" s="94">
        <v>44224</v>
      </c>
      <c r="D44" s="73" t="s">
        <v>710</v>
      </c>
      <c r="E44" s="73" t="s">
        <v>801</v>
      </c>
      <c r="F44" s="73" t="s">
        <v>802</v>
      </c>
      <c r="G44" s="73" t="s">
        <v>803</v>
      </c>
      <c r="H44" s="73" t="s">
        <v>804</v>
      </c>
      <c r="I44" s="73" t="s">
        <v>681</v>
      </c>
      <c r="J44" s="95">
        <v>2558750</v>
      </c>
      <c r="K44" s="107">
        <v>1</v>
      </c>
      <c r="L44" s="95">
        <v>0</v>
      </c>
      <c r="M44" s="95">
        <v>2558750</v>
      </c>
      <c r="N44" s="73" t="s">
        <v>715</v>
      </c>
    </row>
    <row r="45" spans="1:14">
      <c r="A45" s="100">
        <v>62534461</v>
      </c>
      <c r="B45" s="94">
        <v>44223</v>
      </c>
      <c r="C45" s="94">
        <v>44224</v>
      </c>
      <c r="D45" s="73" t="s">
        <v>710</v>
      </c>
      <c r="E45" s="73" t="s">
        <v>801</v>
      </c>
      <c r="F45" s="73" t="s">
        <v>805</v>
      </c>
      <c r="G45" s="73" t="s">
        <v>806</v>
      </c>
      <c r="H45" s="73" t="s">
        <v>807</v>
      </c>
      <c r="I45" s="73" t="s">
        <v>681</v>
      </c>
      <c r="J45" s="95">
        <v>3125530.64</v>
      </c>
      <c r="K45" s="107">
        <v>1</v>
      </c>
      <c r="L45" s="95">
        <v>0</v>
      </c>
      <c r="M45" s="95">
        <v>3125530.64</v>
      </c>
      <c r="N45" s="73" t="s">
        <v>715</v>
      </c>
    </row>
    <row r="46" spans="1:14" ht="12" thickBot="1">
      <c r="A46" s="100">
        <v>62534433</v>
      </c>
      <c r="B46" s="94">
        <v>44223</v>
      </c>
      <c r="C46" s="94">
        <v>44224</v>
      </c>
      <c r="D46" s="73" t="s">
        <v>710</v>
      </c>
      <c r="E46" s="73" t="s">
        <v>808</v>
      </c>
      <c r="F46" s="73" t="s">
        <v>809</v>
      </c>
      <c r="G46" s="73" t="s">
        <v>810</v>
      </c>
      <c r="H46" s="73" t="s">
        <v>811</v>
      </c>
      <c r="I46" s="73" t="s">
        <v>681</v>
      </c>
      <c r="J46" s="95">
        <v>9640203.1099999994</v>
      </c>
      <c r="K46" s="107">
        <v>0.99</v>
      </c>
      <c r="L46" s="95">
        <v>0</v>
      </c>
      <c r="M46" s="95">
        <v>9640203.1099999994</v>
      </c>
      <c r="N46" s="73" t="s">
        <v>715</v>
      </c>
    </row>
    <row r="47" spans="1:14" ht="12" thickBot="1">
      <c r="A47" s="223"/>
      <c r="B47" s="222">
        <v>44224</v>
      </c>
      <c r="C47" s="224"/>
      <c r="D47" s="225"/>
      <c r="E47" s="225"/>
      <c r="F47" s="225"/>
      <c r="G47" s="225"/>
      <c r="H47" s="225"/>
      <c r="I47" s="225"/>
      <c r="J47" s="105"/>
      <c r="K47" s="226"/>
      <c r="L47" s="227" t="s">
        <v>706</v>
      </c>
      <c r="M47" s="105">
        <v>155399838.65000004</v>
      </c>
      <c r="N47" s="225"/>
    </row>
    <row r="48" spans="1:14" ht="12" thickBot="1">
      <c r="A48" s="223"/>
      <c r="B48" s="224"/>
      <c r="C48" s="224"/>
      <c r="D48" s="225"/>
      <c r="E48" s="225"/>
      <c r="F48" s="225"/>
      <c r="G48" s="225"/>
      <c r="H48" s="225"/>
      <c r="I48" s="225"/>
      <c r="J48" s="105"/>
      <c r="K48" s="226"/>
      <c r="L48" s="227" t="s">
        <v>707</v>
      </c>
      <c r="M48" s="105">
        <f xml:space="preserve"> ROUND($M$6+ SUM($M$9:$M$46)-$M$47,2)</f>
        <v>0</v>
      </c>
      <c r="N48" s="225"/>
    </row>
    <row r="49" spans="1:14" ht="12.75" thickTop="1" thickBot="1">
      <c r="A49" s="215" t="s">
        <v>153</v>
      </c>
      <c r="B49" s="221" t="s">
        <v>137</v>
      </c>
      <c r="C49" s="216" t="s">
        <v>703</v>
      </c>
      <c r="D49" s="217" t="s">
        <v>648</v>
      </c>
      <c r="E49" s="217" t="s">
        <v>144</v>
      </c>
      <c r="F49" s="217" t="s">
        <v>647</v>
      </c>
      <c r="G49" s="217" t="s">
        <v>704</v>
      </c>
      <c r="H49" s="217" t="s">
        <v>143</v>
      </c>
      <c r="I49" s="217" t="s">
        <v>658</v>
      </c>
      <c r="J49" s="218" t="s">
        <v>705</v>
      </c>
      <c r="K49" s="219" t="s">
        <v>148</v>
      </c>
      <c r="L49" s="218" t="s">
        <v>140</v>
      </c>
      <c r="M49" s="218" t="s">
        <v>630</v>
      </c>
      <c r="N49" s="217" t="s">
        <v>640</v>
      </c>
    </row>
    <row r="50" spans="1:14" ht="12" thickBot="1">
      <c r="A50" s="223"/>
      <c r="B50" s="222">
        <v>44225</v>
      </c>
      <c r="C50" s="224"/>
      <c r="D50" s="225"/>
      <c r="E50" s="225"/>
      <c r="F50" s="225"/>
      <c r="G50" s="225"/>
      <c r="H50" s="225"/>
      <c r="I50" s="225"/>
      <c r="J50" s="105"/>
      <c r="K50" s="226"/>
      <c r="L50" s="227" t="s">
        <v>706</v>
      </c>
      <c r="M50" s="105">
        <v>155399838.65000007</v>
      </c>
      <c r="N50" s="225"/>
    </row>
    <row r="51" spans="1:14" ht="12" thickBot="1">
      <c r="A51" s="223"/>
      <c r="B51" s="224"/>
      <c r="C51" s="224"/>
      <c r="D51" s="225"/>
      <c r="E51" s="225"/>
      <c r="F51" s="225"/>
      <c r="G51" s="225"/>
      <c r="H51" s="225"/>
      <c r="I51" s="225"/>
      <c r="J51" s="105"/>
      <c r="K51" s="226"/>
      <c r="L51" s="227" t="s">
        <v>707</v>
      </c>
      <c r="M51" s="105">
        <f xml:space="preserve"> ROUND($M$47+ SUM($M$49:$M$49)-$M$50,2)</f>
        <v>0</v>
      </c>
      <c r="N51" s="225"/>
    </row>
    <row r="52" spans="1:14" ht="12.75" thickTop="1" thickBot="1">
      <c r="A52" s="215" t="s">
        <v>153</v>
      </c>
      <c r="B52" s="221" t="s">
        <v>137</v>
      </c>
      <c r="C52" s="216" t="s">
        <v>703</v>
      </c>
      <c r="D52" s="217" t="s">
        <v>648</v>
      </c>
      <c r="E52" s="217" t="s">
        <v>144</v>
      </c>
      <c r="F52" s="217" t="s">
        <v>647</v>
      </c>
      <c r="G52" s="217" t="s">
        <v>704</v>
      </c>
      <c r="H52" s="217" t="s">
        <v>143</v>
      </c>
      <c r="I52" s="217" t="s">
        <v>658</v>
      </c>
      <c r="J52" s="218" t="s">
        <v>705</v>
      </c>
      <c r="K52" s="219" t="s">
        <v>148</v>
      </c>
      <c r="L52" s="218" t="s">
        <v>140</v>
      </c>
      <c r="M52" s="218" t="s">
        <v>630</v>
      </c>
      <c r="N52" s="217" t="s">
        <v>640</v>
      </c>
    </row>
    <row r="53" spans="1:14" ht="12" thickBot="1">
      <c r="A53" s="223"/>
      <c r="B53" s="222">
        <v>44228</v>
      </c>
      <c r="C53" s="224"/>
      <c r="D53" s="225"/>
      <c r="E53" s="225"/>
      <c r="F53" s="225"/>
      <c r="G53" s="225"/>
      <c r="H53" s="225"/>
      <c r="I53" s="225"/>
      <c r="J53" s="105"/>
      <c r="K53" s="226"/>
      <c r="L53" s="227" t="s">
        <v>706</v>
      </c>
      <c r="M53" s="105">
        <v>155399838.65000007</v>
      </c>
      <c r="N53" s="225"/>
    </row>
    <row r="54" spans="1:14" ht="12" thickBot="1">
      <c r="A54" s="223"/>
      <c r="B54" s="224"/>
      <c r="C54" s="224"/>
      <c r="D54" s="225"/>
      <c r="E54" s="225"/>
      <c r="F54" s="225"/>
      <c r="G54" s="225"/>
      <c r="H54" s="225"/>
      <c r="I54" s="225"/>
      <c r="J54" s="105"/>
      <c r="K54" s="226"/>
      <c r="L54" s="227" t="s">
        <v>707</v>
      </c>
      <c r="M54" s="105">
        <f xml:space="preserve"> ROUND($M$50+ SUM($M$52:$M$52)-$M$53,2)</f>
        <v>0</v>
      </c>
      <c r="N54" s="225"/>
    </row>
    <row r="55" spans="1:14" ht="12.75" thickTop="1" thickBot="1">
      <c r="A55" s="215" t="s">
        <v>153</v>
      </c>
      <c r="B55" s="221" t="s">
        <v>137</v>
      </c>
      <c r="C55" s="216" t="s">
        <v>703</v>
      </c>
      <c r="D55" s="217" t="s">
        <v>648</v>
      </c>
      <c r="E55" s="217" t="s">
        <v>144</v>
      </c>
      <c r="F55" s="217" t="s">
        <v>647</v>
      </c>
      <c r="G55" s="217" t="s">
        <v>704</v>
      </c>
      <c r="H55" s="217" t="s">
        <v>143</v>
      </c>
      <c r="I55" s="217" t="s">
        <v>658</v>
      </c>
      <c r="J55" s="218" t="s">
        <v>705</v>
      </c>
      <c r="K55" s="219" t="s">
        <v>148</v>
      </c>
      <c r="L55" s="218" t="s">
        <v>140</v>
      </c>
      <c r="M55" s="218" t="s">
        <v>630</v>
      </c>
      <c r="N55" s="217" t="s">
        <v>640</v>
      </c>
    </row>
    <row r="56" spans="1:14" ht="12" thickBot="1">
      <c r="A56" s="223"/>
      <c r="B56" s="222">
        <v>44229</v>
      </c>
      <c r="C56" s="224"/>
      <c r="D56" s="225"/>
      <c r="E56" s="225"/>
      <c r="F56" s="225"/>
      <c r="G56" s="225"/>
      <c r="H56" s="225"/>
      <c r="I56" s="225"/>
      <c r="J56" s="105"/>
      <c r="K56" s="226"/>
      <c r="L56" s="227" t="s">
        <v>706</v>
      </c>
      <c r="M56" s="105">
        <v>155399838.65000007</v>
      </c>
      <c r="N56" s="225"/>
    </row>
    <row r="57" spans="1:14" ht="12" thickBot="1">
      <c r="A57" s="223"/>
      <c r="B57" s="224"/>
      <c r="C57" s="224"/>
      <c r="D57" s="225"/>
      <c r="E57" s="225"/>
      <c r="F57" s="225"/>
      <c r="G57" s="225"/>
      <c r="H57" s="225"/>
      <c r="I57" s="225"/>
      <c r="J57" s="105"/>
      <c r="K57" s="226"/>
      <c r="L57" s="227" t="s">
        <v>707</v>
      </c>
      <c r="M57" s="105">
        <f xml:space="preserve"> ROUND($M$53+ SUM($M$55:$M$55)-$M$56,2)</f>
        <v>0</v>
      </c>
      <c r="N57" s="225"/>
    </row>
    <row r="58" spans="1:14" ht="12.75" thickTop="1" thickBot="1">
      <c r="A58" s="215" t="s">
        <v>153</v>
      </c>
      <c r="B58" s="221" t="s">
        <v>137</v>
      </c>
      <c r="C58" s="216" t="s">
        <v>703</v>
      </c>
      <c r="D58" s="217" t="s">
        <v>648</v>
      </c>
      <c r="E58" s="217" t="s">
        <v>144</v>
      </c>
      <c r="F58" s="217" t="s">
        <v>647</v>
      </c>
      <c r="G58" s="217" t="s">
        <v>704</v>
      </c>
      <c r="H58" s="217" t="s">
        <v>143</v>
      </c>
      <c r="I58" s="217" t="s">
        <v>658</v>
      </c>
      <c r="J58" s="218" t="s">
        <v>705</v>
      </c>
      <c r="K58" s="219" t="s">
        <v>148</v>
      </c>
      <c r="L58" s="218" t="s">
        <v>140</v>
      </c>
      <c r="M58" s="218" t="s">
        <v>630</v>
      </c>
      <c r="N58" s="217" t="s">
        <v>640</v>
      </c>
    </row>
    <row r="59" spans="1:14" ht="12" thickBot="1">
      <c r="A59" s="223"/>
      <c r="B59" s="222">
        <v>44230</v>
      </c>
      <c r="C59" s="224"/>
      <c r="D59" s="225"/>
      <c r="E59" s="225"/>
      <c r="F59" s="225"/>
      <c r="G59" s="225"/>
      <c r="H59" s="225"/>
      <c r="I59" s="225"/>
      <c r="J59" s="105"/>
      <c r="K59" s="226"/>
      <c r="L59" s="227" t="s">
        <v>706</v>
      </c>
      <c r="M59" s="105">
        <v>155399838.65000007</v>
      </c>
      <c r="N59" s="225"/>
    </row>
    <row r="60" spans="1:14" ht="12" thickBot="1">
      <c r="A60" s="223"/>
      <c r="B60" s="224"/>
      <c r="C60" s="224"/>
      <c r="D60" s="225"/>
      <c r="E60" s="225"/>
      <c r="F60" s="225"/>
      <c r="G60" s="225"/>
      <c r="H60" s="225"/>
      <c r="I60" s="225"/>
      <c r="J60" s="105"/>
      <c r="K60" s="226"/>
      <c r="L60" s="227" t="s">
        <v>707</v>
      </c>
      <c r="M60" s="105">
        <f xml:space="preserve"> ROUND($M$56+ SUM($M$58:$M$58)-$M$59,2)</f>
        <v>0</v>
      </c>
      <c r="N60" s="225"/>
    </row>
    <row r="61" spans="1:14" ht="12.75" thickTop="1" thickBot="1">
      <c r="A61" s="215" t="s">
        <v>153</v>
      </c>
      <c r="B61" s="221" t="s">
        <v>137</v>
      </c>
      <c r="C61" s="216" t="s">
        <v>703</v>
      </c>
      <c r="D61" s="217" t="s">
        <v>648</v>
      </c>
      <c r="E61" s="217" t="s">
        <v>144</v>
      </c>
      <c r="F61" s="217" t="s">
        <v>647</v>
      </c>
      <c r="G61" s="217" t="s">
        <v>704</v>
      </c>
      <c r="H61" s="217" t="s">
        <v>143</v>
      </c>
      <c r="I61" s="217" t="s">
        <v>658</v>
      </c>
      <c r="J61" s="218" t="s">
        <v>705</v>
      </c>
      <c r="K61" s="219" t="s">
        <v>148</v>
      </c>
      <c r="L61" s="218" t="s">
        <v>140</v>
      </c>
      <c r="M61" s="218" t="s">
        <v>630</v>
      </c>
      <c r="N61" s="217" t="s">
        <v>640</v>
      </c>
    </row>
    <row r="62" spans="1:14" ht="12" thickBot="1">
      <c r="A62" s="223"/>
      <c r="B62" s="222">
        <v>44231</v>
      </c>
      <c r="C62" s="224"/>
      <c r="D62" s="225"/>
      <c r="E62" s="225"/>
      <c r="F62" s="225"/>
      <c r="G62" s="225"/>
      <c r="H62" s="225"/>
      <c r="I62" s="225"/>
      <c r="J62" s="105"/>
      <c r="K62" s="226"/>
      <c r="L62" s="227" t="s">
        <v>706</v>
      </c>
      <c r="M62" s="105">
        <v>155399838.65000007</v>
      </c>
      <c r="N62" s="225"/>
    </row>
    <row r="63" spans="1:14" ht="12" thickBot="1">
      <c r="A63" s="223"/>
      <c r="B63" s="224"/>
      <c r="C63" s="224"/>
      <c r="D63" s="225"/>
      <c r="E63" s="225"/>
      <c r="F63" s="225"/>
      <c r="G63" s="225"/>
      <c r="H63" s="225"/>
      <c r="I63" s="225"/>
      <c r="J63" s="105"/>
      <c r="K63" s="226"/>
      <c r="L63" s="227" t="s">
        <v>707</v>
      </c>
      <c r="M63" s="105">
        <f xml:space="preserve"> ROUND($M$59+ SUM($M$61:$M$61)-$M$62,2)</f>
        <v>0</v>
      </c>
      <c r="N63" s="225"/>
    </row>
    <row r="64" spans="1:14" ht="12" thickTop="1">
      <c r="A64" s="215" t="s">
        <v>153</v>
      </c>
      <c r="B64" s="216" t="s">
        <v>137</v>
      </c>
      <c r="C64" s="216" t="s">
        <v>703</v>
      </c>
      <c r="D64" s="217" t="s">
        <v>648</v>
      </c>
      <c r="E64" s="217" t="s">
        <v>144</v>
      </c>
      <c r="F64" s="217" t="s">
        <v>647</v>
      </c>
      <c r="G64" s="217" t="s">
        <v>704</v>
      </c>
      <c r="H64" s="217" t="s">
        <v>143</v>
      </c>
      <c r="I64" s="217" t="s">
        <v>658</v>
      </c>
      <c r="J64" s="218" t="s">
        <v>705</v>
      </c>
      <c r="K64" s="219" t="s">
        <v>148</v>
      </c>
      <c r="L64" s="218" t="s">
        <v>140</v>
      </c>
      <c r="M64" s="218" t="s">
        <v>630</v>
      </c>
      <c r="N64" s="217" t="s">
        <v>640</v>
      </c>
    </row>
    <row r="65" spans="1:14">
      <c r="A65" s="100">
        <v>1852504</v>
      </c>
      <c r="B65" s="94">
        <v>44231</v>
      </c>
      <c r="C65" s="94">
        <v>44232</v>
      </c>
      <c r="D65" s="73" t="s">
        <v>709</v>
      </c>
      <c r="I65" s="73" t="s">
        <v>681</v>
      </c>
      <c r="J65" s="95">
        <v>0</v>
      </c>
      <c r="K65" s="107">
        <v>1</v>
      </c>
      <c r="L65" s="95">
        <v>8000000</v>
      </c>
      <c r="M65" s="95">
        <v>8000000</v>
      </c>
      <c r="N65" s="73" t="s">
        <v>207</v>
      </c>
    </row>
    <row r="66" spans="1:14" ht="12" thickBot="1">
      <c r="A66" s="100">
        <v>1852783</v>
      </c>
      <c r="B66" s="94">
        <v>44232</v>
      </c>
      <c r="C66" s="94">
        <v>44232</v>
      </c>
      <c r="D66" s="73" t="s">
        <v>709</v>
      </c>
      <c r="I66" s="73" t="s">
        <v>681</v>
      </c>
      <c r="J66" s="95">
        <v>0</v>
      </c>
      <c r="K66" s="107">
        <v>1</v>
      </c>
      <c r="L66" s="95">
        <v>-8000000</v>
      </c>
      <c r="M66" s="95">
        <v>-8000000</v>
      </c>
      <c r="N66" s="73" t="s">
        <v>207</v>
      </c>
    </row>
    <row r="67" spans="1:14" ht="12" thickBot="1">
      <c r="A67" s="223"/>
      <c r="B67" s="222">
        <v>44232</v>
      </c>
      <c r="C67" s="224"/>
      <c r="D67" s="225"/>
      <c r="E67" s="225"/>
      <c r="F67" s="225"/>
      <c r="G67" s="225"/>
      <c r="H67" s="225"/>
      <c r="I67" s="225"/>
      <c r="J67" s="105"/>
      <c r="K67" s="226"/>
      <c r="L67" s="227" t="s">
        <v>706</v>
      </c>
      <c r="M67" s="105">
        <v>155399838.65000007</v>
      </c>
      <c r="N67" s="225"/>
    </row>
    <row r="68" spans="1:14" ht="12" thickBot="1">
      <c r="A68" s="223"/>
      <c r="B68" s="224"/>
      <c r="C68" s="224"/>
      <c r="D68" s="225"/>
      <c r="E68" s="225"/>
      <c r="F68" s="225"/>
      <c r="G68" s="225"/>
      <c r="H68" s="225"/>
      <c r="I68" s="225"/>
      <c r="J68" s="105"/>
      <c r="K68" s="226"/>
      <c r="L68" s="227" t="s">
        <v>707</v>
      </c>
      <c r="M68" s="105">
        <f xml:space="preserve"> ROUND($M$62+ SUM($M$65:$M$66)-$M$67,2)</f>
        <v>0</v>
      </c>
      <c r="N68" s="225"/>
    </row>
    <row r="69" spans="1:14" ht="12.75" thickTop="1" thickBot="1">
      <c r="A69" s="215" t="s">
        <v>153</v>
      </c>
      <c r="B69" s="221" t="s">
        <v>137</v>
      </c>
      <c r="C69" s="216" t="s">
        <v>703</v>
      </c>
      <c r="D69" s="217" t="s">
        <v>648</v>
      </c>
      <c r="E69" s="217" t="s">
        <v>144</v>
      </c>
      <c r="F69" s="217" t="s">
        <v>647</v>
      </c>
      <c r="G69" s="217" t="s">
        <v>704</v>
      </c>
      <c r="H69" s="217" t="s">
        <v>143</v>
      </c>
      <c r="I69" s="217" t="s">
        <v>658</v>
      </c>
      <c r="J69" s="218" t="s">
        <v>705</v>
      </c>
      <c r="K69" s="219" t="s">
        <v>148</v>
      </c>
      <c r="L69" s="218" t="s">
        <v>140</v>
      </c>
      <c r="M69" s="218" t="s">
        <v>630</v>
      </c>
      <c r="N69" s="217" t="s">
        <v>640</v>
      </c>
    </row>
    <row r="70" spans="1:14" ht="12" thickBot="1">
      <c r="A70" s="223"/>
      <c r="B70" s="222">
        <v>44235</v>
      </c>
      <c r="C70" s="224"/>
      <c r="D70" s="225"/>
      <c r="E70" s="225"/>
      <c r="F70" s="225"/>
      <c r="G70" s="225"/>
      <c r="H70" s="225"/>
      <c r="I70" s="225"/>
      <c r="J70" s="105"/>
      <c r="K70" s="226"/>
      <c r="L70" s="227" t="s">
        <v>706</v>
      </c>
      <c r="M70" s="105">
        <v>155399838.65000004</v>
      </c>
      <c r="N70" s="225"/>
    </row>
    <row r="71" spans="1:14" ht="12" thickBot="1">
      <c r="A71" s="223"/>
      <c r="B71" s="224"/>
      <c r="C71" s="224"/>
      <c r="D71" s="225"/>
      <c r="E71" s="225"/>
      <c r="F71" s="225"/>
      <c r="G71" s="225"/>
      <c r="H71" s="225"/>
      <c r="I71" s="225"/>
      <c r="J71" s="105"/>
      <c r="K71" s="226"/>
      <c r="L71" s="227" t="s">
        <v>707</v>
      </c>
      <c r="M71" s="105">
        <f xml:space="preserve"> ROUND($M$67+ SUM($M$69:$M$69)-$M$70,2)</f>
        <v>0</v>
      </c>
      <c r="N71" s="225"/>
    </row>
    <row r="72" spans="1:14" ht="12.75" thickTop="1" thickBot="1">
      <c r="A72" s="215" t="s">
        <v>153</v>
      </c>
      <c r="B72" s="221" t="s">
        <v>137</v>
      </c>
      <c r="C72" s="216" t="s">
        <v>703</v>
      </c>
      <c r="D72" s="217" t="s">
        <v>648</v>
      </c>
      <c r="E72" s="217" t="s">
        <v>144</v>
      </c>
      <c r="F72" s="217" t="s">
        <v>647</v>
      </c>
      <c r="G72" s="217" t="s">
        <v>704</v>
      </c>
      <c r="H72" s="217" t="s">
        <v>143</v>
      </c>
      <c r="I72" s="217" t="s">
        <v>658</v>
      </c>
      <c r="J72" s="218" t="s">
        <v>705</v>
      </c>
      <c r="K72" s="219" t="s">
        <v>148</v>
      </c>
      <c r="L72" s="218" t="s">
        <v>140</v>
      </c>
      <c r="M72" s="218" t="s">
        <v>630</v>
      </c>
      <c r="N72" s="217" t="s">
        <v>640</v>
      </c>
    </row>
    <row r="73" spans="1:14" ht="12" thickBot="1">
      <c r="A73" s="223"/>
      <c r="B73" s="222">
        <v>44236</v>
      </c>
      <c r="C73" s="224"/>
      <c r="D73" s="225"/>
      <c r="E73" s="225"/>
      <c r="F73" s="225"/>
      <c r="G73" s="225"/>
      <c r="H73" s="225"/>
      <c r="I73" s="225"/>
      <c r="J73" s="105"/>
      <c r="K73" s="226"/>
      <c r="L73" s="227" t="s">
        <v>706</v>
      </c>
      <c r="M73" s="105">
        <v>155399838.65000004</v>
      </c>
      <c r="N73" s="225"/>
    </row>
    <row r="74" spans="1:14" ht="12" thickBot="1">
      <c r="A74" s="223"/>
      <c r="B74" s="224"/>
      <c r="C74" s="224"/>
      <c r="D74" s="225"/>
      <c r="E74" s="225"/>
      <c r="F74" s="225"/>
      <c r="G74" s="225"/>
      <c r="H74" s="225"/>
      <c r="I74" s="225"/>
      <c r="J74" s="105"/>
      <c r="K74" s="226"/>
      <c r="L74" s="227" t="s">
        <v>707</v>
      </c>
      <c r="M74" s="105">
        <f xml:space="preserve"> ROUND($M$70+ SUM($M$72:$M$72)-$M$73,2)</f>
        <v>0</v>
      </c>
      <c r="N74" s="225"/>
    </row>
    <row r="75" spans="1:14" ht="12.75" thickTop="1" thickBot="1">
      <c r="A75" s="215" t="s">
        <v>153</v>
      </c>
      <c r="B75" s="221" t="s">
        <v>137</v>
      </c>
      <c r="C75" s="216" t="s">
        <v>703</v>
      </c>
      <c r="D75" s="217" t="s">
        <v>648</v>
      </c>
      <c r="E75" s="217" t="s">
        <v>144</v>
      </c>
      <c r="F75" s="217" t="s">
        <v>647</v>
      </c>
      <c r="G75" s="217" t="s">
        <v>704</v>
      </c>
      <c r="H75" s="217" t="s">
        <v>143</v>
      </c>
      <c r="I75" s="217" t="s">
        <v>658</v>
      </c>
      <c r="J75" s="218" t="s">
        <v>705</v>
      </c>
      <c r="K75" s="219" t="s">
        <v>148</v>
      </c>
      <c r="L75" s="218" t="s">
        <v>140</v>
      </c>
      <c r="M75" s="218" t="s">
        <v>630</v>
      </c>
      <c r="N75" s="217" t="s">
        <v>640</v>
      </c>
    </row>
    <row r="76" spans="1:14" ht="12" thickBot="1">
      <c r="A76" s="223"/>
      <c r="B76" s="222">
        <v>44237</v>
      </c>
      <c r="C76" s="224"/>
      <c r="D76" s="225"/>
      <c r="E76" s="225"/>
      <c r="F76" s="225"/>
      <c r="G76" s="225"/>
      <c r="H76" s="225"/>
      <c r="I76" s="225"/>
      <c r="J76" s="105"/>
      <c r="K76" s="226"/>
      <c r="L76" s="227" t="s">
        <v>706</v>
      </c>
      <c r="M76" s="105">
        <v>155399838.65000004</v>
      </c>
      <c r="N76" s="225"/>
    </row>
    <row r="77" spans="1:14" ht="12" thickBot="1">
      <c r="A77" s="223"/>
      <c r="B77" s="224"/>
      <c r="C77" s="224"/>
      <c r="D77" s="225"/>
      <c r="E77" s="225"/>
      <c r="F77" s="225"/>
      <c r="G77" s="225"/>
      <c r="H77" s="225"/>
      <c r="I77" s="225"/>
      <c r="J77" s="105"/>
      <c r="K77" s="226"/>
      <c r="L77" s="227" t="s">
        <v>707</v>
      </c>
      <c r="M77" s="105">
        <f xml:space="preserve"> ROUND($M$73+ SUM($M$75:$M$75)-$M$76,2)</f>
        <v>0</v>
      </c>
      <c r="N77" s="225"/>
    </row>
    <row r="78" spans="1:14" ht="12.75" thickTop="1" thickBot="1">
      <c r="A78" s="215" t="s">
        <v>153</v>
      </c>
      <c r="B78" s="221" t="s">
        <v>137</v>
      </c>
      <c r="C78" s="216" t="s">
        <v>703</v>
      </c>
      <c r="D78" s="217" t="s">
        <v>648</v>
      </c>
      <c r="E78" s="217" t="s">
        <v>144</v>
      </c>
      <c r="F78" s="217" t="s">
        <v>647</v>
      </c>
      <c r="G78" s="217" t="s">
        <v>704</v>
      </c>
      <c r="H78" s="217" t="s">
        <v>143</v>
      </c>
      <c r="I78" s="217" t="s">
        <v>658</v>
      </c>
      <c r="J78" s="218" t="s">
        <v>705</v>
      </c>
      <c r="K78" s="219" t="s">
        <v>148</v>
      </c>
      <c r="L78" s="218" t="s">
        <v>140</v>
      </c>
      <c r="M78" s="218" t="s">
        <v>630</v>
      </c>
      <c r="N78" s="217" t="s">
        <v>640</v>
      </c>
    </row>
    <row r="79" spans="1:14" ht="12" thickBot="1">
      <c r="A79" s="223"/>
      <c r="B79" s="222">
        <v>44238</v>
      </c>
      <c r="C79" s="224"/>
      <c r="D79" s="225"/>
      <c r="E79" s="225"/>
      <c r="F79" s="225"/>
      <c r="G79" s="225"/>
      <c r="H79" s="225"/>
      <c r="I79" s="225"/>
      <c r="J79" s="105"/>
      <c r="K79" s="226"/>
      <c r="L79" s="227" t="s">
        <v>706</v>
      </c>
      <c r="M79" s="105">
        <v>155399838.65000004</v>
      </c>
      <c r="N79" s="225"/>
    </row>
    <row r="80" spans="1:14" ht="12" thickBot="1">
      <c r="A80" s="223"/>
      <c r="B80" s="224"/>
      <c r="C80" s="224"/>
      <c r="D80" s="225"/>
      <c r="E80" s="225"/>
      <c r="F80" s="225"/>
      <c r="G80" s="225"/>
      <c r="H80" s="225"/>
      <c r="I80" s="225"/>
      <c r="J80" s="105"/>
      <c r="K80" s="226"/>
      <c r="L80" s="227" t="s">
        <v>707</v>
      </c>
      <c r="M80" s="105">
        <f xml:space="preserve"> ROUND($M$76+ SUM($M$78:$M$78)-$M$79,2)</f>
        <v>0</v>
      </c>
      <c r="N80" s="225"/>
    </row>
    <row r="81" spans="1:14" ht="12.75" thickTop="1" thickBot="1">
      <c r="A81" s="215" t="s">
        <v>153</v>
      </c>
      <c r="B81" s="221" t="s">
        <v>137</v>
      </c>
      <c r="C81" s="216" t="s">
        <v>703</v>
      </c>
      <c r="D81" s="217" t="s">
        <v>648</v>
      </c>
      <c r="E81" s="217" t="s">
        <v>144</v>
      </c>
      <c r="F81" s="217" t="s">
        <v>647</v>
      </c>
      <c r="G81" s="217" t="s">
        <v>704</v>
      </c>
      <c r="H81" s="217" t="s">
        <v>143</v>
      </c>
      <c r="I81" s="217" t="s">
        <v>658</v>
      </c>
      <c r="J81" s="218" t="s">
        <v>705</v>
      </c>
      <c r="K81" s="219" t="s">
        <v>148</v>
      </c>
      <c r="L81" s="218" t="s">
        <v>140</v>
      </c>
      <c r="M81" s="218" t="s">
        <v>630</v>
      </c>
      <c r="N81" s="217" t="s">
        <v>640</v>
      </c>
    </row>
    <row r="82" spans="1:14" ht="12" thickBot="1">
      <c r="A82" s="223"/>
      <c r="B82" s="222">
        <v>44239</v>
      </c>
      <c r="C82" s="224"/>
      <c r="D82" s="225"/>
      <c r="E82" s="225"/>
      <c r="F82" s="225"/>
      <c r="G82" s="225"/>
      <c r="H82" s="225"/>
      <c r="I82" s="225"/>
      <c r="J82" s="105"/>
      <c r="K82" s="226"/>
      <c r="L82" s="227" t="s">
        <v>706</v>
      </c>
      <c r="M82" s="105">
        <v>155399838.65000004</v>
      </c>
      <c r="N82" s="225"/>
    </row>
    <row r="83" spans="1:14" ht="12" thickBot="1">
      <c r="A83" s="223"/>
      <c r="B83" s="224"/>
      <c r="C83" s="224"/>
      <c r="D83" s="225"/>
      <c r="E83" s="225"/>
      <c r="F83" s="225"/>
      <c r="G83" s="225"/>
      <c r="H83" s="225"/>
      <c r="I83" s="225"/>
      <c r="J83" s="105"/>
      <c r="K83" s="226"/>
      <c r="L83" s="227" t="s">
        <v>707</v>
      </c>
      <c r="M83" s="105">
        <f xml:space="preserve"> ROUND($M$79+ SUM($M$81:$M$81)-$M$82,2)</f>
        <v>0</v>
      </c>
      <c r="N83" s="225"/>
    </row>
    <row r="84" spans="1:14" ht="12.75" thickTop="1" thickBot="1">
      <c r="A84" s="215" t="s">
        <v>153</v>
      </c>
      <c r="B84" s="221" t="s">
        <v>137</v>
      </c>
      <c r="C84" s="216" t="s">
        <v>703</v>
      </c>
      <c r="D84" s="217" t="s">
        <v>648</v>
      </c>
      <c r="E84" s="217" t="s">
        <v>144</v>
      </c>
      <c r="F84" s="217" t="s">
        <v>647</v>
      </c>
      <c r="G84" s="217" t="s">
        <v>704</v>
      </c>
      <c r="H84" s="217" t="s">
        <v>143</v>
      </c>
      <c r="I84" s="217" t="s">
        <v>658</v>
      </c>
      <c r="J84" s="218" t="s">
        <v>705</v>
      </c>
      <c r="K84" s="219" t="s">
        <v>148</v>
      </c>
      <c r="L84" s="218" t="s">
        <v>140</v>
      </c>
      <c r="M84" s="218" t="s">
        <v>630</v>
      </c>
      <c r="N84" s="217" t="s">
        <v>640</v>
      </c>
    </row>
    <row r="85" spans="1:14" ht="12" thickBot="1">
      <c r="A85" s="223"/>
      <c r="B85" s="222">
        <v>44243</v>
      </c>
      <c r="C85" s="224"/>
      <c r="D85" s="225"/>
      <c r="E85" s="225"/>
      <c r="F85" s="225"/>
      <c r="G85" s="225"/>
      <c r="H85" s="225"/>
      <c r="I85" s="225"/>
      <c r="J85" s="105"/>
      <c r="K85" s="226"/>
      <c r="L85" s="227" t="s">
        <v>706</v>
      </c>
      <c r="M85" s="105">
        <v>155399838.65000004</v>
      </c>
      <c r="N85" s="225"/>
    </row>
    <row r="86" spans="1:14" ht="12" thickBot="1">
      <c r="A86" s="223"/>
      <c r="B86" s="224"/>
      <c r="C86" s="224"/>
      <c r="D86" s="225"/>
      <c r="E86" s="225"/>
      <c r="F86" s="225"/>
      <c r="G86" s="225"/>
      <c r="H86" s="225"/>
      <c r="I86" s="225"/>
      <c r="J86" s="105"/>
      <c r="K86" s="226"/>
      <c r="L86" s="227" t="s">
        <v>707</v>
      </c>
      <c r="M86" s="105">
        <f xml:space="preserve"> ROUND($M$82+ SUM($M$84:$M$84)-$M$85,2)</f>
        <v>0</v>
      </c>
      <c r="N86" s="225"/>
    </row>
    <row r="87" spans="1:14" ht="12" thickTop="1">
      <c r="A87" s="215" t="s">
        <v>153</v>
      </c>
      <c r="B87" s="216" t="s">
        <v>137</v>
      </c>
      <c r="C87" s="216" t="s">
        <v>703</v>
      </c>
      <c r="D87" s="217" t="s">
        <v>648</v>
      </c>
      <c r="E87" s="217" t="s">
        <v>144</v>
      </c>
      <c r="F87" s="217" t="s">
        <v>647</v>
      </c>
      <c r="G87" s="217" t="s">
        <v>704</v>
      </c>
      <c r="H87" s="217" t="s">
        <v>143</v>
      </c>
      <c r="I87" s="217" t="s">
        <v>658</v>
      </c>
      <c r="J87" s="218" t="s">
        <v>705</v>
      </c>
      <c r="K87" s="219" t="s">
        <v>148</v>
      </c>
      <c r="L87" s="218" t="s">
        <v>140</v>
      </c>
      <c r="M87" s="218" t="s">
        <v>630</v>
      </c>
      <c r="N87" s="217" t="s">
        <v>640</v>
      </c>
    </row>
    <row r="88" spans="1:14">
      <c r="A88" s="100">
        <v>63090546</v>
      </c>
      <c r="B88" s="94">
        <v>44223</v>
      </c>
      <c r="C88" s="94">
        <v>44244</v>
      </c>
      <c r="D88" s="73" t="s">
        <v>710</v>
      </c>
      <c r="E88" s="73" t="s">
        <v>812</v>
      </c>
      <c r="F88" s="73" t="s">
        <v>813</v>
      </c>
      <c r="G88" s="73" t="s">
        <v>814</v>
      </c>
      <c r="I88" s="73" t="s">
        <v>681</v>
      </c>
      <c r="J88" s="95">
        <v>548529.48</v>
      </c>
      <c r="K88" s="107">
        <v>0.97</v>
      </c>
      <c r="L88" s="95">
        <v>0</v>
      </c>
      <c r="M88" s="95">
        <v>548529.48</v>
      </c>
      <c r="N88" s="73" t="s">
        <v>715</v>
      </c>
    </row>
    <row r="89" spans="1:14" ht="12" thickBot="1">
      <c r="A89" s="100">
        <v>63090576</v>
      </c>
      <c r="B89" s="94">
        <v>44223</v>
      </c>
      <c r="C89" s="94">
        <v>44244</v>
      </c>
      <c r="D89" s="73" t="s">
        <v>710</v>
      </c>
      <c r="E89" s="73" t="s">
        <v>812</v>
      </c>
      <c r="F89" s="73" t="s">
        <v>815</v>
      </c>
      <c r="G89" s="73" t="s">
        <v>816</v>
      </c>
      <c r="I89" s="73" t="s">
        <v>681</v>
      </c>
      <c r="J89" s="95">
        <v>2588970.5</v>
      </c>
      <c r="K89" s="107">
        <v>0.97</v>
      </c>
      <c r="L89" s="95">
        <v>0</v>
      </c>
      <c r="M89" s="95">
        <v>2588970.5</v>
      </c>
      <c r="N89" s="73" t="s">
        <v>715</v>
      </c>
    </row>
    <row r="90" spans="1:14" ht="12" thickBot="1">
      <c r="A90" s="223"/>
      <c r="B90" s="222">
        <v>44244</v>
      </c>
      <c r="C90" s="224"/>
      <c r="D90" s="225"/>
      <c r="E90" s="225"/>
      <c r="F90" s="225"/>
      <c r="G90" s="225"/>
      <c r="H90" s="225"/>
      <c r="I90" s="225"/>
      <c r="J90" s="105"/>
      <c r="K90" s="226"/>
      <c r="L90" s="227" t="s">
        <v>706</v>
      </c>
      <c r="M90" s="105">
        <v>158537338.63000005</v>
      </c>
      <c r="N90" s="225"/>
    </row>
    <row r="91" spans="1:14" ht="12" thickBot="1">
      <c r="A91" s="223"/>
      <c r="B91" s="224"/>
      <c r="C91" s="224"/>
      <c r="D91" s="225"/>
      <c r="E91" s="225"/>
      <c r="F91" s="225"/>
      <c r="G91" s="225"/>
      <c r="H91" s="225"/>
      <c r="I91" s="225"/>
      <c r="J91" s="105"/>
      <c r="K91" s="226"/>
      <c r="L91" s="227" t="s">
        <v>707</v>
      </c>
      <c r="M91" s="105">
        <f xml:space="preserve"> ROUND($M$85+ SUM($M$88:$M$89)-$M$90,2)</f>
        <v>0</v>
      </c>
      <c r="N91" s="225"/>
    </row>
    <row r="92" spans="1:14" ht="12.75" thickTop="1" thickBot="1">
      <c r="A92" s="215" t="s">
        <v>153</v>
      </c>
      <c r="B92" s="221" t="s">
        <v>137</v>
      </c>
      <c r="C92" s="216" t="s">
        <v>703</v>
      </c>
      <c r="D92" s="217" t="s">
        <v>648</v>
      </c>
      <c r="E92" s="217" t="s">
        <v>144</v>
      </c>
      <c r="F92" s="217" t="s">
        <v>647</v>
      </c>
      <c r="G92" s="217" t="s">
        <v>704</v>
      </c>
      <c r="H92" s="217" t="s">
        <v>143</v>
      </c>
      <c r="I92" s="217" t="s">
        <v>658</v>
      </c>
      <c r="J92" s="218" t="s">
        <v>705</v>
      </c>
      <c r="K92" s="219" t="s">
        <v>148</v>
      </c>
      <c r="L92" s="218" t="s">
        <v>140</v>
      </c>
      <c r="M92" s="218" t="s">
        <v>630</v>
      </c>
      <c r="N92" s="217" t="s">
        <v>640</v>
      </c>
    </row>
    <row r="93" spans="1:14" ht="12" thickBot="1">
      <c r="A93" s="223"/>
      <c r="B93" s="222">
        <v>44245</v>
      </c>
      <c r="C93" s="224"/>
      <c r="D93" s="225"/>
      <c r="E93" s="225"/>
      <c r="F93" s="225"/>
      <c r="G93" s="225"/>
      <c r="H93" s="225"/>
      <c r="I93" s="225"/>
      <c r="J93" s="105"/>
      <c r="K93" s="226"/>
      <c r="L93" s="227" t="s">
        <v>706</v>
      </c>
      <c r="M93" s="105">
        <v>158537338.63000005</v>
      </c>
      <c r="N93" s="225"/>
    </row>
    <row r="94" spans="1:14" ht="12" thickBot="1">
      <c r="A94" s="223"/>
      <c r="B94" s="224"/>
      <c r="C94" s="224"/>
      <c r="D94" s="225"/>
      <c r="E94" s="225"/>
      <c r="F94" s="225"/>
      <c r="G94" s="225"/>
      <c r="H94" s="225"/>
      <c r="I94" s="225"/>
      <c r="J94" s="105"/>
      <c r="K94" s="226"/>
      <c r="L94" s="227" t="s">
        <v>707</v>
      </c>
      <c r="M94" s="105">
        <f xml:space="preserve"> ROUND($M$90+ SUM($M$92:$M$92)-$M$93,2)</f>
        <v>0</v>
      </c>
      <c r="N94" s="225"/>
    </row>
    <row r="95" spans="1:14" ht="12.75" thickTop="1" thickBot="1">
      <c r="A95" s="215" t="s">
        <v>153</v>
      </c>
      <c r="B95" s="221" t="s">
        <v>137</v>
      </c>
      <c r="C95" s="216" t="s">
        <v>703</v>
      </c>
      <c r="D95" s="217" t="s">
        <v>648</v>
      </c>
      <c r="E95" s="217" t="s">
        <v>144</v>
      </c>
      <c r="F95" s="217" t="s">
        <v>647</v>
      </c>
      <c r="G95" s="217" t="s">
        <v>704</v>
      </c>
      <c r="H95" s="217" t="s">
        <v>143</v>
      </c>
      <c r="I95" s="217" t="s">
        <v>658</v>
      </c>
      <c r="J95" s="218" t="s">
        <v>705</v>
      </c>
      <c r="K95" s="219" t="s">
        <v>148</v>
      </c>
      <c r="L95" s="218" t="s">
        <v>140</v>
      </c>
      <c r="M95" s="218" t="s">
        <v>630</v>
      </c>
      <c r="N95" s="217" t="s">
        <v>640</v>
      </c>
    </row>
    <row r="96" spans="1:14" ht="12" thickBot="1">
      <c r="A96" s="223"/>
      <c r="B96" s="222">
        <v>44246</v>
      </c>
      <c r="C96" s="224"/>
      <c r="D96" s="225"/>
      <c r="E96" s="225"/>
      <c r="F96" s="225"/>
      <c r="G96" s="225"/>
      <c r="H96" s="225"/>
      <c r="I96" s="225"/>
      <c r="J96" s="105"/>
      <c r="K96" s="226"/>
      <c r="L96" s="227" t="s">
        <v>706</v>
      </c>
      <c r="M96" s="105">
        <v>158537338.63000005</v>
      </c>
      <c r="N96" s="225"/>
    </row>
    <row r="97" spans="1:14" ht="12" thickBot="1">
      <c r="A97" s="223"/>
      <c r="B97" s="224"/>
      <c r="C97" s="224"/>
      <c r="D97" s="225"/>
      <c r="E97" s="225"/>
      <c r="F97" s="225"/>
      <c r="G97" s="225"/>
      <c r="H97" s="225"/>
      <c r="I97" s="225"/>
      <c r="J97" s="105"/>
      <c r="K97" s="226"/>
      <c r="L97" s="227" t="s">
        <v>707</v>
      </c>
      <c r="M97" s="105">
        <f xml:space="preserve"> ROUND($M$93+ SUM($M$95:$M$95)-$M$96,2)</f>
        <v>0</v>
      </c>
      <c r="N97" s="225"/>
    </row>
    <row r="98" spans="1:14" ht="12.75" thickTop="1" thickBot="1">
      <c r="A98" s="215" t="s">
        <v>153</v>
      </c>
      <c r="B98" s="221" t="s">
        <v>137</v>
      </c>
      <c r="C98" s="216" t="s">
        <v>703</v>
      </c>
      <c r="D98" s="217" t="s">
        <v>648</v>
      </c>
      <c r="E98" s="217" t="s">
        <v>144</v>
      </c>
      <c r="F98" s="217" t="s">
        <v>647</v>
      </c>
      <c r="G98" s="217" t="s">
        <v>704</v>
      </c>
      <c r="H98" s="217" t="s">
        <v>143</v>
      </c>
      <c r="I98" s="217" t="s">
        <v>658</v>
      </c>
      <c r="J98" s="218" t="s">
        <v>705</v>
      </c>
      <c r="K98" s="219" t="s">
        <v>148</v>
      </c>
      <c r="L98" s="218" t="s">
        <v>140</v>
      </c>
      <c r="M98" s="218" t="s">
        <v>630</v>
      </c>
      <c r="N98" s="217" t="s">
        <v>640</v>
      </c>
    </row>
    <row r="99" spans="1:14" ht="12" thickBot="1">
      <c r="A99" s="223"/>
      <c r="B99" s="222">
        <v>44249</v>
      </c>
      <c r="C99" s="224"/>
      <c r="D99" s="225"/>
      <c r="E99" s="225"/>
      <c r="F99" s="225"/>
      <c r="G99" s="225"/>
      <c r="H99" s="225"/>
      <c r="I99" s="225"/>
      <c r="J99" s="105"/>
      <c r="K99" s="226"/>
      <c r="L99" s="227" t="s">
        <v>706</v>
      </c>
      <c r="M99" s="105">
        <v>158537338.63000005</v>
      </c>
      <c r="N99" s="225"/>
    </row>
    <row r="100" spans="1:14" ht="12" thickBot="1">
      <c r="A100" s="223"/>
      <c r="B100" s="224"/>
      <c r="C100" s="224"/>
      <c r="D100" s="225"/>
      <c r="E100" s="225"/>
      <c r="F100" s="225"/>
      <c r="G100" s="225"/>
      <c r="H100" s="225"/>
      <c r="I100" s="225"/>
      <c r="J100" s="105"/>
      <c r="K100" s="226"/>
      <c r="L100" s="227" t="s">
        <v>707</v>
      </c>
      <c r="M100" s="105">
        <f xml:space="preserve"> ROUND($M$96+ SUM($M$98:$M$98)-$M$99,2)</f>
        <v>0</v>
      </c>
      <c r="N100" s="225"/>
    </row>
    <row r="101" spans="1:14" ht="12.75" thickTop="1" thickBot="1">
      <c r="A101" s="215" t="s">
        <v>153</v>
      </c>
      <c r="B101" s="221" t="s">
        <v>137</v>
      </c>
      <c r="C101" s="216" t="s">
        <v>703</v>
      </c>
      <c r="D101" s="217" t="s">
        <v>648</v>
      </c>
      <c r="E101" s="217" t="s">
        <v>144</v>
      </c>
      <c r="F101" s="217" t="s">
        <v>647</v>
      </c>
      <c r="G101" s="217" t="s">
        <v>704</v>
      </c>
      <c r="H101" s="217" t="s">
        <v>143</v>
      </c>
      <c r="I101" s="217" t="s">
        <v>658</v>
      </c>
      <c r="J101" s="218" t="s">
        <v>705</v>
      </c>
      <c r="K101" s="219" t="s">
        <v>148</v>
      </c>
      <c r="L101" s="218" t="s">
        <v>140</v>
      </c>
      <c r="M101" s="218" t="s">
        <v>630</v>
      </c>
      <c r="N101" s="217" t="s">
        <v>640</v>
      </c>
    </row>
    <row r="102" spans="1:14" ht="12" thickBot="1">
      <c r="A102" s="223"/>
      <c r="B102" s="222">
        <v>44250</v>
      </c>
      <c r="C102" s="224"/>
      <c r="D102" s="225"/>
      <c r="E102" s="225"/>
      <c r="F102" s="225"/>
      <c r="G102" s="225"/>
      <c r="H102" s="225"/>
      <c r="I102" s="225"/>
      <c r="J102" s="105"/>
      <c r="K102" s="226"/>
      <c r="L102" s="227" t="s">
        <v>706</v>
      </c>
      <c r="M102" s="105">
        <v>158537338.63000005</v>
      </c>
      <c r="N102" s="225"/>
    </row>
    <row r="103" spans="1:14" ht="12" thickBot="1">
      <c r="A103" s="223"/>
      <c r="B103" s="224"/>
      <c r="C103" s="224"/>
      <c r="D103" s="225"/>
      <c r="E103" s="225"/>
      <c r="F103" s="225"/>
      <c r="G103" s="225"/>
      <c r="H103" s="225"/>
      <c r="I103" s="225"/>
      <c r="J103" s="105"/>
      <c r="K103" s="226"/>
      <c r="L103" s="227" t="s">
        <v>707</v>
      </c>
      <c r="M103" s="105">
        <f xml:space="preserve"> ROUND($M$99+ SUM($M$101:$M$101)-$M$102,2)</f>
        <v>0</v>
      </c>
      <c r="N103" s="225"/>
    </row>
    <row r="104" spans="1:14" ht="12.75" thickTop="1" thickBot="1">
      <c r="A104" s="215" t="s">
        <v>153</v>
      </c>
      <c r="B104" s="221" t="s">
        <v>137</v>
      </c>
      <c r="C104" s="216" t="s">
        <v>703</v>
      </c>
      <c r="D104" s="217" t="s">
        <v>648</v>
      </c>
      <c r="E104" s="217" t="s">
        <v>144</v>
      </c>
      <c r="F104" s="217" t="s">
        <v>647</v>
      </c>
      <c r="G104" s="217" t="s">
        <v>704</v>
      </c>
      <c r="H104" s="217" t="s">
        <v>143</v>
      </c>
      <c r="I104" s="217" t="s">
        <v>658</v>
      </c>
      <c r="J104" s="218" t="s">
        <v>705</v>
      </c>
      <c r="K104" s="219" t="s">
        <v>148</v>
      </c>
      <c r="L104" s="218" t="s">
        <v>140</v>
      </c>
      <c r="M104" s="218" t="s">
        <v>630</v>
      </c>
      <c r="N104" s="217" t="s">
        <v>640</v>
      </c>
    </row>
    <row r="105" spans="1:14" ht="12" thickBot="1">
      <c r="A105" s="223"/>
      <c r="B105" s="222">
        <v>44251</v>
      </c>
      <c r="C105" s="224"/>
      <c r="D105" s="225"/>
      <c r="E105" s="225"/>
      <c r="F105" s="225"/>
      <c r="G105" s="225"/>
      <c r="H105" s="225"/>
      <c r="I105" s="225"/>
      <c r="J105" s="105"/>
      <c r="K105" s="226"/>
      <c r="L105" s="227" t="s">
        <v>706</v>
      </c>
      <c r="M105" s="105">
        <v>158537338.63000005</v>
      </c>
      <c r="N105" s="225"/>
    </row>
    <row r="106" spans="1:14" ht="12" thickBot="1">
      <c r="A106" s="223"/>
      <c r="B106" s="224"/>
      <c r="C106" s="224"/>
      <c r="D106" s="225"/>
      <c r="E106" s="225"/>
      <c r="F106" s="225"/>
      <c r="G106" s="225"/>
      <c r="H106" s="225"/>
      <c r="I106" s="225"/>
      <c r="J106" s="105"/>
      <c r="K106" s="226"/>
      <c r="L106" s="227" t="s">
        <v>707</v>
      </c>
      <c r="M106" s="105">
        <f xml:space="preserve"> ROUND($M$102+ SUM($M$104:$M$104)-$M$105,2)</f>
        <v>0</v>
      </c>
      <c r="N106" s="225"/>
    </row>
    <row r="107" spans="1:14" ht="12.75" thickTop="1" thickBot="1">
      <c r="A107" s="215" t="s">
        <v>153</v>
      </c>
      <c r="B107" s="221" t="s">
        <v>137</v>
      </c>
      <c r="C107" s="216" t="s">
        <v>703</v>
      </c>
      <c r="D107" s="217" t="s">
        <v>648</v>
      </c>
      <c r="E107" s="217" t="s">
        <v>144</v>
      </c>
      <c r="F107" s="217" t="s">
        <v>647</v>
      </c>
      <c r="G107" s="217" t="s">
        <v>704</v>
      </c>
      <c r="H107" s="217" t="s">
        <v>143</v>
      </c>
      <c r="I107" s="217" t="s">
        <v>658</v>
      </c>
      <c r="J107" s="218" t="s">
        <v>705</v>
      </c>
      <c r="K107" s="219" t="s">
        <v>148</v>
      </c>
      <c r="L107" s="218" t="s">
        <v>140</v>
      </c>
      <c r="M107" s="218" t="s">
        <v>630</v>
      </c>
      <c r="N107" s="217" t="s">
        <v>640</v>
      </c>
    </row>
    <row r="108" spans="1:14" ht="12" thickBot="1">
      <c r="A108" s="223"/>
      <c r="B108" s="222">
        <v>44252</v>
      </c>
      <c r="C108" s="224"/>
      <c r="D108" s="225"/>
      <c r="E108" s="225"/>
      <c r="F108" s="225"/>
      <c r="G108" s="225"/>
      <c r="H108" s="225"/>
      <c r="I108" s="225"/>
      <c r="J108" s="105"/>
      <c r="K108" s="226"/>
      <c r="L108" s="227" t="s">
        <v>706</v>
      </c>
      <c r="M108" s="105">
        <v>158537338.63000005</v>
      </c>
      <c r="N108" s="225"/>
    </row>
    <row r="109" spans="1:14" ht="12" thickBot="1">
      <c r="A109" s="223"/>
      <c r="B109" s="224"/>
      <c r="C109" s="224"/>
      <c r="D109" s="225"/>
      <c r="E109" s="225"/>
      <c r="F109" s="225"/>
      <c r="G109" s="225"/>
      <c r="H109" s="225"/>
      <c r="I109" s="225"/>
      <c r="J109" s="105"/>
      <c r="K109" s="226"/>
      <c r="L109" s="227" t="s">
        <v>707</v>
      </c>
      <c r="M109" s="105">
        <f xml:space="preserve"> ROUND($M$105+ SUM($M$107:$M$107)-$M$108,2)</f>
        <v>0</v>
      </c>
      <c r="N109" s="225"/>
    </row>
    <row r="110" spans="1:14" ht="12" thickTop="1">
      <c r="A110" s="215" t="s">
        <v>153</v>
      </c>
      <c r="B110" s="216" t="s">
        <v>137</v>
      </c>
      <c r="C110" s="216" t="s">
        <v>703</v>
      </c>
      <c r="D110" s="217" t="s">
        <v>648</v>
      </c>
      <c r="E110" s="217" t="s">
        <v>144</v>
      </c>
      <c r="F110" s="217" t="s">
        <v>647</v>
      </c>
      <c r="G110" s="217" t="s">
        <v>704</v>
      </c>
      <c r="H110" s="217" t="s">
        <v>143</v>
      </c>
      <c r="I110" s="217" t="s">
        <v>658</v>
      </c>
      <c r="J110" s="218" t="s">
        <v>705</v>
      </c>
      <c r="K110" s="219" t="s">
        <v>148</v>
      </c>
      <c r="L110" s="218" t="s">
        <v>140</v>
      </c>
      <c r="M110" s="218" t="s">
        <v>630</v>
      </c>
      <c r="N110" s="217" t="s">
        <v>640</v>
      </c>
    </row>
    <row r="111" spans="1:14" ht="12" thickBot="1">
      <c r="A111" s="100">
        <v>63499880</v>
      </c>
      <c r="B111" s="94">
        <v>44253</v>
      </c>
      <c r="C111" s="94">
        <v>44253</v>
      </c>
      <c r="D111" s="73" t="s">
        <v>817</v>
      </c>
      <c r="E111" s="73" t="s">
        <v>787</v>
      </c>
      <c r="F111" s="73" t="s">
        <v>788</v>
      </c>
      <c r="G111" s="73" t="s">
        <v>789</v>
      </c>
      <c r="H111" s="73" t="s">
        <v>790</v>
      </c>
      <c r="I111" s="73" t="s">
        <v>681</v>
      </c>
      <c r="J111" s="95">
        <v>0</v>
      </c>
      <c r="K111" s="107">
        <v>1</v>
      </c>
      <c r="L111" s="95">
        <v>0.06</v>
      </c>
      <c r="M111" s="95">
        <v>0.06</v>
      </c>
      <c r="N111" s="73" t="s">
        <v>207</v>
      </c>
    </row>
    <row r="112" spans="1:14" ht="12" thickBot="1">
      <c r="A112" s="223"/>
      <c r="B112" s="222">
        <v>44253</v>
      </c>
      <c r="C112" s="224"/>
      <c r="D112" s="225"/>
      <c r="E112" s="225"/>
      <c r="F112" s="225"/>
      <c r="G112" s="225"/>
      <c r="H112" s="225"/>
      <c r="I112" s="225"/>
      <c r="J112" s="105"/>
      <c r="K112" s="226"/>
      <c r="L112" s="227" t="s">
        <v>706</v>
      </c>
      <c r="M112" s="105">
        <v>158537338.69000009</v>
      </c>
      <c r="N112" s="225"/>
    </row>
    <row r="113" spans="1:14" ht="12" thickBot="1">
      <c r="A113" s="223"/>
      <c r="B113" s="224"/>
      <c r="C113" s="224"/>
      <c r="D113" s="225"/>
      <c r="E113" s="225"/>
      <c r="F113" s="225"/>
      <c r="G113" s="225"/>
      <c r="H113" s="225"/>
      <c r="I113" s="225"/>
      <c r="J113" s="105"/>
      <c r="K113" s="226"/>
      <c r="L113" s="227" t="s">
        <v>707</v>
      </c>
      <c r="M113" s="105">
        <f xml:space="preserve"> ROUND($M$108+ SUM($M$111:$M$111)-$M$112,2)</f>
        <v>0</v>
      </c>
      <c r="N113" s="225"/>
    </row>
    <row r="114" spans="1:14" ht="12.75" thickTop="1" thickBot="1">
      <c r="A114" s="215" t="s">
        <v>153</v>
      </c>
      <c r="B114" s="221" t="s">
        <v>137</v>
      </c>
      <c r="C114" s="216" t="s">
        <v>703</v>
      </c>
      <c r="D114" s="217" t="s">
        <v>648</v>
      </c>
      <c r="E114" s="217" t="s">
        <v>144</v>
      </c>
      <c r="F114" s="217" t="s">
        <v>647</v>
      </c>
      <c r="G114" s="217" t="s">
        <v>704</v>
      </c>
      <c r="H114" s="217" t="s">
        <v>143</v>
      </c>
      <c r="I114" s="217" t="s">
        <v>658</v>
      </c>
      <c r="J114" s="218" t="s">
        <v>705</v>
      </c>
      <c r="K114" s="219" t="s">
        <v>148</v>
      </c>
      <c r="L114" s="218" t="s">
        <v>140</v>
      </c>
      <c r="M114" s="218" t="s">
        <v>630</v>
      </c>
      <c r="N114" s="217" t="s">
        <v>640</v>
      </c>
    </row>
    <row r="115" spans="1:14" ht="12" thickBot="1">
      <c r="A115" s="223"/>
      <c r="B115" s="222">
        <v>44256</v>
      </c>
      <c r="C115" s="224"/>
      <c r="D115" s="225"/>
      <c r="E115" s="225"/>
      <c r="F115" s="225"/>
      <c r="G115" s="225"/>
      <c r="H115" s="225"/>
      <c r="I115" s="225"/>
      <c r="J115" s="105"/>
      <c r="K115" s="226"/>
      <c r="L115" s="227" t="s">
        <v>706</v>
      </c>
      <c r="M115" s="105">
        <v>158537338.69000009</v>
      </c>
      <c r="N115" s="225"/>
    </row>
    <row r="116" spans="1:14" ht="12" thickBot="1">
      <c r="A116" s="223"/>
      <c r="B116" s="224"/>
      <c r="C116" s="224"/>
      <c r="D116" s="225"/>
      <c r="E116" s="225"/>
      <c r="F116" s="225"/>
      <c r="G116" s="225"/>
      <c r="H116" s="225"/>
      <c r="I116" s="225"/>
      <c r="J116" s="105"/>
      <c r="K116" s="226"/>
      <c r="L116" s="227" t="s">
        <v>707</v>
      </c>
      <c r="M116" s="105">
        <f xml:space="preserve"> ROUND($M$112+ SUM($M$114:$M$114)-$M$115,2)</f>
        <v>0</v>
      </c>
      <c r="N116" s="225"/>
    </row>
    <row r="117" spans="1:14" ht="12.75" thickTop="1" thickBot="1">
      <c r="A117" s="215" t="s">
        <v>153</v>
      </c>
      <c r="B117" s="221" t="s">
        <v>137</v>
      </c>
      <c r="C117" s="216" t="s">
        <v>703</v>
      </c>
      <c r="D117" s="217" t="s">
        <v>648</v>
      </c>
      <c r="E117" s="217" t="s">
        <v>144</v>
      </c>
      <c r="F117" s="217" t="s">
        <v>647</v>
      </c>
      <c r="G117" s="217" t="s">
        <v>704</v>
      </c>
      <c r="H117" s="217" t="s">
        <v>143</v>
      </c>
      <c r="I117" s="217" t="s">
        <v>658</v>
      </c>
      <c r="J117" s="218" t="s">
        <v>705</v>
      </c>
      <c r="K117" s="219" t="s">
        <v>148</v>
      </c>
      <c r="L117" s="218" t="s">
        <v>140</v>
      </c>
      <c r="M117" s="218" t="s">
        <v>630</v>
      </c>
      <c r="N117" s="217" t="s">
        <v>640</v>
      </c>
    </row>
    <row r="118" spans="1:14" ht="12" thickBot="1">
      <c r="A118" s="223"/>
      <c r="B118" s="222">
        <v>44257</v>
      </c>
      <c r="C118" s="224"/>
      <c r="D118" s="225"/>
      <c r="E118" s="225"/>
      <c r="F118" s="225"/>
      <c r="G118" s="225"/>
      <c r="H118" s="225"/>
      <c r="I118" s="225"/>
      <c r="J118" s="105"/>
      <c r="K118" s="226"/>
      <c r="L118" s="227" t="s">
        <v>706</v>
      </c>
      <c r="M118" s="105">
        <v>158537338.69000009</v>
      </c>
      <c r="N118" s="225"/>
    </row>
    <row r="119" spans="1:14" ht="12" thickBot="1">
      <c r="A119" s="223"/>
      <c r="B119" s="224"/>
      <c r="C119" s="224"/>
      <c r="D119" s="225"/>
      <c r="E119" s="225"/>
      <c r="F119" s="225"/>
      <c r="G119" s="225"/>
      <c r="H119" s="225"/>
      <c r="I119" s="225"/>
      <c r="J119" s="105"/>
      <c r="K119" s="226"/>
      <c r="L119" s="227" t="s">
        <v>707</v>
      </c>
      <c r="M119" s="105">
        <f xml:space="preserve"> ROUND($M$115+ SUM($M$117:$M$117)-$M$118,2)</f>
        <v>0</v>
      </c>
      <c r="N119" s="225"/>
    </row>
    <row r="120" spans="1:14" ht="12.75" thickTop="1" thickBot="1">
      <c r="A120" s="215" t="s">
        <v>153</v>
      </c>
      <c r="B120" s="221" t="s">
        <v>137</v>
      </c>
      <c r="C120" s="216" t="s">
        <v>703</v>
      </c>
      <c r="D120" s="217" t="s">
        <v>648</v>
      </c>
      <c r="E120" s="217" t="s">
        <v>144</v>
      </c>
      <c r="F120" s="217" t="s">
        <v>647</v>
      </c>
      <c r="G120" s="217" t="s">
        <v>704</v>
      </c>
      <c r="H120" s="217" t="s">
        <v>143</v>
      </c>
      <c r="I120" s="217" t="s">
        <v>658</v>
      </c>
      <c r="J120" s="218" t="s">
        <v>705</v>
      </c>
      <c r="K120" s="219" t="s">
        <v>148</v>
      </c>
      <c r="L120" s="218" t="s">
        <v>140</v>
      </c>
      <c r="M120" s="218" t="s">
        <v>630</v>
      </c>
      <c r="N120" s="217" t="s">
        <v>640</v>
      </c>
    </row>
    <row r="121" spans="1:14" ht="12" thickBot="1">
      <c r="A121" s="223"/>
      <c r="B121" s="222">
        <v>44258</v>
      </c>
      <c r="C121" s="224"/>
      <c r="D121" s="225"/>
      <c r="E121" s="225"/>
      <c r="F121" s="225"/>
      <c r="G121" s="225"/>
      <c r="H121" s="225"/>
      <c r="I121" s="225"/>
      <c r="J121" s="105"/>
      <c r="K121" s="226"/>
      <c r="L121" s="227" t="s">
        <v>706</v>
      </c>
      <c r="M121" s="105">
        <v>158537338.69000009</v>
      </c>
      <c r="N121" s="225"/>
    </row>
    <row r="122" spans="1:14" ht="12" thickBot="1">
      <c r="A122" s="223"/>
      <c r="B122" s="224"/>
      <c r="C122" s="224"/>
      <c r="D122" s="225"/>
      <c r="E122" s="225"/>
      <c r="F122" s="225"/>
      <c r="G122" s="225"/>
      <c r="H122" s="225"/>
      <c r="I122" s="225"/>
      <c r="J122" s="105"/>
      <c r="K122" s="226"/>
      <c r="L122" s="227" t="s">
        <v>707</v>
      </c>
      <c r="M122" s="105">
        <f xml:space="preserve"> ROUND($M$118+ SUM($M$120:$M$120)-$M$121,2)</f>
        <v>0</v>
      </c>
      <c r="N122" s="225"/>
    </row>
    <row r="123" spans="1:14" ht="12.75" thickTop="1" thickBot="1">
      <c r="A123" s="215" t="s">
        <v>153</v>
      </c>
      <c r="B123" s="221" t="s">
        <v>137</v>
      </c>
      <c r="C123" s="216" t="s">
        <v>703</v>
      </c>
      <c r="D123" s="217" t="s">
        <v>648</v>
      </c>
      <c r="E123" s="217" t="s">
        <v>144</v>
      </c>
      <c r="F123" s="217" t="s">
        <v>647</v>
      </c>
      <c r="G123" s="217" t="s">
        <v>704</v>
      </c>
      <c r="H123" s="217" t="s">
        <v>143</v>
      </c>
      <c r="I123" s="217" t="s">
        <v>658</v>
      </c>
      <c r="J123" s="218" t="s">
        <v>705</v>
      </c>
      <c r="K123" s="219" t="s">
        <v>148</v>
      </c>
      <c r="L123" s="218" t="s">
        <v>140</v>
      </c>
      <c r="M123" s="218" t="s">
        <v>630</v>
      </c>
      <c r="N123" s="217" t="s">
        <v>640</v>
      </c>
    </row>
    <row r="124" spans="1:14" ht="12" thickBot="1">
      <c r="A124" s="223"/>
      <c r="B124" s="222">
        <v>44259</v>
      </c>
      <c r="C124" s="224"/>
      <c r="D124" s="225"/>
      <c r="E124" s="225"/>
      <c r="F124" s="225"/>
      <c r="G124" s="225"/>
      <c r="H124" s="225"/>
      <c r="I124" s="225"/>
      <c r="J124" s="105"/>
      <c r="K124" s="226"/>
      <c r="L124" s="227" t="s">
        <v>706</v>
      </c>
      <c r="M124" s="105">
        <v>158537338.69000009</v>
      </c>
      <c r="N124" s="225"/>
    </row>
    <row r="125" spans="1:14" ht="12" thickBot="1">
      <c r="A125" s="223"/>
      <c r="B125" s="224"/>
      <c r="C125" s="224"/>
      <c r="D125" s="225"/>
      <c r="E125" s="225"/>
      <c r="F125" s="225"/>
      <c r="G125" s="225"/>
      <c r="H125" s="225"/>
      <c r="I125" s="225"/>
      <c r="J125" s="105"/>
      <c r="K125" s="226"/>
      <c r="L125" s="227" t="s">
        <v>707</v>
      </c>
      <c r="M125" s="105">
        <f xml:space="preserve"> ROUND($M$121+ SUM($M$123:$M$123)-$M$124,2)</f>
        <v>0</v>
      </c>
      <c r="N125" s="225"/>
    </row>
    <row r="126" spans="1:14" ht="12.75" thickTop="1" thickBot="1">
      <c r="A126" s="215" t="s">
        <v>153</v>
      </c>
      <c r="B126" s="221" t="s">
        <v>137</v>
      </c>
      <c r="C126" s="216" t="s">
        <v>703</v>
      </c>
      <c r="D126" s="217" t="s">
        <v>648</v>
      </c>
      <c r="E126" s="217" t="s">
        <v>144</v>
      </c>
      <c r="F126" s="217" t="s">
        <v>647</v>
      </c>
      <c r="G126" s="217" t="s">
        <v>704</v>
      </c>
      <c r="H126" s="217" t="s">
        <v>143</v>
      </c>
      <c r="I126" s="217" t="s">
        <v>658</v>
      </c>
      <c r="J126" s="218" t="s">
        <v>705</v>
      </c>
      <c r="K126" s="219" t="s">
        <v>148</v>
      </c>
      <c r="L126" s="218" t="s">
        <v>140</v>
      </c>
      <c r="M126" s="218" t="s">
        <v>630</v>
      </c>
      <c r="N126" s="217" t="s">
        <v>640</v>
      </c>
    </row>
    <row r="127" spans="1:14" ht="12" thickBot="1">
      <c r="A127" s="223"/>
      <c r="B127" s="222">
        <v>44260</v>
      </c>
      <c r="C127" s="224"/>
      <c r="D127" s="225"/>
      <c r="E127" s="225"/>
      <c r="F127" s="225"/>
      <c r="G127" s="225"/>
      <c r="H127" s="225"/>
      <c r="I127" s="225"/>
      <c r="J127" s="105"/>
      <c r="K127" s="226"/>
      <c r="L127" s="227" t="s">
        <v>706</v>
      </c>
      <c r="M127" s="105">
        <v>158537338.69000009</v>
      </c>
      <c r="N127" s="225"/>
    </row>
    <row r="128" spans="1:14" ht="12" thickBot="1">
      <c r="A128" s="223"/>
      <c r="B128" s="224"/>
      <c r="C128" s="224"/>
      <c r="D128" s="225"/>
      <c r="E128" s="225"/>
      <c r="F128" s="225"/>
      <c r="G128" s="225"/>
      <c r="H128" s="225"/>
      <c r="I128" s="225"/>
      <c r="J128" s="105"/>
      <c r="K128" s="226"/>
      <c r="L128" s="227" t="s">
        <v>707</v>
      </c>
      <c r="M128" s="105">
        <f xml:space="preserve"> ROUND($M$124+ SUM($M$126:$M$126)-$M$127,2)</f>
        <v>0</v>
      </c>
      <c r="N128" s="225"/>
    </row>
    <row r="129" spans="1:14" ht="12.75" thickTop="1" thickBot="1">
      <c r="A129" s="215" t="s">
        <v>153</v>
      </c>
      <c r="B129" s="221" t="s">
        <v>137</v>
      </c>
      <c r="C129" s="216" t="s">
        <v>703</v>
      </c>
      <c r="D129" s="217" t="s">
        <v>648</v>
      </c>
      <c r="E129" s="217" t="s">
        <v>144</v>
      </c>
      <c r="F129" s="217" t="s">
        <v>647</v>
      </c>
      <c r="G129" s="217" t="s">
        <v>704</v>
      </c>
      <c r="H129" s="217" t="s">
        <v>143</v>
      </c>
      <c r="I129" s="217" t="s">
        <v>658</v>
      </c>
      <c r="J129" s="218" t="s">
        <v>705</v>
      </c>
      <c r="K129" s="219" t="s">
        <v>148</v>
      </c>
      <c r="L129" s="218" t="s">
        <v>140</v>
      </c>
      <c r="M129" s="218" t="s">
        <v>630</v>
      </c>
      <c r="N129" s="217" t="s">
        <v>640</v>
      </c>
    </row>
    <row r="130" spans="1:14" ht="12" thickBot="1">
      <c r="A130" s="223"/>
      <c r="B130" s="222">
        <v>44265</v>
      </c>
      <c r="C130" s="224"/>
      <c r="D130" s="225"/>
      <c r="E130" s="225"/>
      <c r="F130" s="225"/>
      <c r="G130" s="225"/>
      <c r="H130" s="225"/>
      <c r="I130" s="225"/>
      <c r="J130" s="105"/>
      <c r="K130" s="226"/>
      <c r="L130" s="227" t="s">
        <v>706</v>
      </c>
      <c r="M130" s="105">
        <v>158537338.69000009</v>
      </c>
      <c r="N130" s="225"/>
    </row>
    <row r="131" spans="1:14" ht="12" thickBot="1">
      <c r="A131" s="223"/>
      <c r="B131" s="224"/>
      <c r="C131" s="224"/>
      <c r="D131" s="225"/>
      <c r="E131" s="225"/>
      <c r="F131" s="225"/>
      <c r="G131" s="225"/>
      <c r="H131" s="225"/>
      <c r="I131" s="225"/>
      <c r="J131" s="105"/>
      <c r="K131" s="226"/>
      <c r="L131" s="227" t="s">
        <v>707</v>
      </c>
      <c r="M131" s="105">
        <f xml:space="preserve"> ROUND($M$127+ SUM($M$129:$M$129)-$M$130,2)</f>
        <v>0</v>
      </c>
      <c r="N131" s="225"/>
    </row>
    <row r="132" spans="1:14" ht="12.75" thickTop="1" thickBot="1">
      <c r="A132" s="215" t="s">
        <v>153</v>
      </c>
      <c r="B132" s="221" t="s">
        <v>137</v>
      </c>
      <c r="C132" s="216" t="s">
        <v>703</v>
      </c>
      <c r="D132" s="217" t="s">
        <v>648</v>
      </c>
      <c r="E132" s="217" t="s">
        <v>144</v>
      </c>
      <c r="F132" s="217" t="s">
        <v>647</v>
      </c>
      <c r="G132" s="217" t="s">
        <v>704</v>
      </c>
      <c r="H132" s="217" t="s">
        <v>143</v>
      </c>
      <c r="I132" s="217" t="s">
        <v>658</v>
      </c>
      <c r="J132" s="218" t="s">
        <v>705</v>
      </c>
      <c r="K132" s="219" t="s">
        <v>148</v>
      </c>
      <c r="L132" s="218" t="s">
        <v>140</v>
      </c>
      <c r="M132" s="218" t="s">
        <v>630</v>
      </c>
      <c r="N132" s="217" t="s">
        <v>640</v>
      </c>
    </row>
    <row r="133" spans="1:14" ht="12" thickBot="1">
      <c r="A133" s="223"/>
      <c r="B133" s="222">
        <v>44266</v>
      </c>
      <c r="C133" s="224"/>
      <c r="D133" s="225"/>
      <c r="E133" s="225"/>
      <c r="F133" s="225"/>
      <c r="G133" s="225"/>
      <c r="H133" s="225"/>
      <c r="I133" s="225"/>
      <c r="J133" s="105"/>
      <c r="K133" s="226"/>
      <c r="L133" s="227" t="s">
        <v>706</v>
      </c>
      <c r="M133" s="105">
        <v>158537338.69000009</v>
      </c>
      <c r="N133" s="225"/>
    </row>
    <row r="134" spans="1:14" ht="12" thickBot="1">
      <c r="A134" s="223"/>
      <c r="B134" s="224"/>
      <c r="C134" s="224"/>
      <c r="D134" s="225"/>
      <c r="E134" s="225"/>
      <c r="F134" s="225"/>
      <c r="G134" s="225"/>
      <c r="H134" s="225"/>
      <c r="I134" s="225"/>
      <c r="J134" s="105"/>
      <c r="K134" s="226"/>
      <c r="L134" s="227" t="s">
        <v>707</v>
      </c>
      <c r="M134" s="105">
        <f xml:space="preserve"> ROUND($M$130+ SUM($M$132:$M$132)-$M$133,2)</f>
        <v>0</v>
      </c>
      <c r="N134" s="225"/>
    </row>
    <row r="135" spans="1:14" ht="12.75" thickTop="1" thickBot="1">
      <c r="A135" s="215" t="s">
        <v>153</v>
      </c>
      <c r="B135" s="221" t="s">
        <v>137</v>
      </c>
      <c r="C135" s="216" t="s">
        <v>703</v>
      </c>
      <c r="D135" s="217" t="s">
        <v>648</v>
      </c>
      <c r="E135" s="217" t="s">
        <v>144</v>
      </c>
      <c r="F135" s="217" t="s">
        <v>647</v>
      </c>
      <c r="G135" s="217" t="s">
        <v>704</v>
      </c>
      <c r="H135" s="217" t="s">
        <v>143</v>
      </c>
      <c r="I135" s="217" t="s">
        <v>658</v>
      </c>
      <c r="J135" s="218" t="s">
        <v>705</v>
      </c>
      <c r="K135" s="219" t="s">
        <v>148</v>
      </c>
      <c r="L135" s="218" t="s">
        <v>140</v>
      </c>
      <c r="M135" s="218" t="s">
        <v>630</v>
      </c>
      <c r="N135" s="217" t="s">
        <v>640</v>
      </c>
    </row>
    <row r="136" spans="1:14" ht="12" thickBot="1">
      <c r="A136" s="223"/>
      <c r="B136" s="222">
        <v>44267</v>
      </c>
      <c r="C136" s="224"/>
      <c r="D136" s="225"/>
      <c r="E136" s="225"/>
      <c r="F136" s="225"/>
      <c r="G136" s="225"/>
      <c r="H136" s="225"/>
      <c r="I136" s="225"/>
      <c r="J136" s="105"/>
      <c r="K136" s="226"/>
      <c r="L136" s="227" t="s">
        <v>706</v>
      </c>
      <c r="M136" s="105">
        <v>158537338.69000009</v>
      </c>
      <c r="N136" s="225"/>
    </row>
    <row r="137" spans="1:14" ht="12" thickBot="1">
      <c r="A137" s="223"/>
      <c r="B137" s="224"/>
      <c r="C137" s="224"/>
      <c r="D137" s="225"/>
      <c r="E137" s="225"/>
      <c r="F137" s="225"/>
      <c r="G137" s="225"/>
      <c r="H137" s="225"/>
      <c r="I137" s="225"/>
      <c r="J137" s="105"/>
      <c r="K137" s="226"/>
      <c r="L137" s="227" t="s">
        <v>707</v>
      </c>
      <c r="M137" s="105">
        <f xml:space="preserve"> ROUND($M$133+ SUM($M$135:$M$135)-$M$136,2)</f>
        <v>0</v>
      </c>
      <c r="N137" s="225"/>
    </row>
    <row r="138" spans="1:14" ht="12" thickTop="1">
      <c r="A138" s="215" t="s">
        <v>153</v>
      </c>
      <c r="B138" s="216" t="s">
        <v>137</v>
      </c>
      <c r="C138" s="216" t="s">
        <v>703</v>
      </c>
      <c r="D138" s="217" t="s">
        <v>648</v>
      </c>
      <c r="E138" s="217" t="s">
        <v>144</v>
      </c>
      <c r="F138" s="217" t="s">
        <v>647</v>
      </c>
      <c r="G138" s="217" t="s">
        <v>704</v>
      </c>
      <c r="H138" s="217" t="s">
        <v>143</v>
      </c>
      <c r="I138" s="217" t="s">
        <v>658</v>
      </c>
      <c r="J138" s="218" t="s">
        <v>705</v>
      </c>
      <c r="K138" s="219" t="s">
        <v>148</v>
      </c>
      <c r="L138" s="218" t="s">
        <v>140</v>
      </c>
      <c r="M138" s="218" t="s">
        <v>630</v>
      </c>
      <c r="N138" s="217" t="s">
        <v>640</v>
      </c>
    </row>
    <row r="139" spans="1:14">
      <c r="A139" s="100">
        <v>999</v>
      </c>
      <c r="B139" s="94">
        <v>44266</v>
      </c>
      <c r="C139" s="94">
        <v>44271</v>
      </c>
      <c r="D139" s="73" t="s">
        <v>710</v>
      </c>
      <c r="E139" s="73" t="s">
        <v>818</v>
      </c>
      <c r="F139" s="73" t="s">
        <v>819</v>
      </c>
      <c r="G139" s="73" t="s">
        <v>820</v>
      </c>
      <c r="I139" s="73" t="s">
        <v>681</v>
      </c>
      <c r="J139" s="95">
        <v>5000000</v>
      </c>
      <c r="K139" s="107">
        <v>0.98031250000000003</v>
      </c>
      <c r="L139" s="95">
        <v>-4901562.5</v>
      </c>
      <c r="M139" s="95">
        <v>98437.5</v>
      </c>
      <c r="N139" s="73" t="s">
        <v>207</v>
      </c>
    </row>
    <row r="140" spans="1:14" ht="12" thickBot="1">
      <c r="A140" s="100">
        <v>63965897</v>
      </c>
      <c r="B140" s="94">
        <v>44267</v>
      </c>
      <c r="C140" s="94">
        <v>44271</v>
      </c>
      <c r="D140" s="73" t="s">
        <v>710</v>
      </c>
      <c r="E140" s="73" t="s">
        <v>564</v>
      </c>
      <c r="F140" s="73" t="s">
        <v>821</v>
      </c>
      <c r="G140" s="73" t="s">
        <v>822</v>
      </c>
      <c r="I140" s="73" t="s">
        <v>681</v>
      </c>
      <c r="J140" s="95">
        <v>841335.93</v>
      </c>
      <c r="K140" s="107">
        <v>0.99</v>
      </c>
      <c r="L140" s="95">
        <v>-832922.57</v>
      </c>
      <c r="M140" s="95">
        <v>8413.36</v>
      </c>
      <c r="N140" s="73" t="s">
        <v>207</v>
      </c>
    </row>
    <row r="141" spans="1:14" ht="12" thickBot="1">
      <c r="A141" s="223"/>
      <c r="B141" s="222">
        <v>44271</v>
      </c>
      <c r="C141" s="224"/>
      <c r="D141" s="225"/>
      <c r="E141" s="225"/>
      <c r="F141" s="225"/>
      <c r="G141" s="225"/>
      <c r="H141" s="225"/>
      <c r="I141" s="225"/>
      <c r="J141" s="105"/>
      <c r="K141" s="226"/>
      <c r="L141" s="227" t="s">
        <v>706</v>
      </c>
      <c r="M141" s="105">
        <v>157802853.61930007</v>
      </c>
      <c r="N141" s="225"/>
    </row>
    <row r="142" spans="1:14" ht="12" thickBot="1">
      <c r="A142" s="223"/>
      <c r="B142" s="224"/>
      <c r="C142" s="224"/>
      <c r="D142" s="225"/>
      <c r="E142" s="225"/>
      <c r="F142" s="225"/>
      <c r="G142" s="225"/>
      <c r="H142" s="225"/>
      <c r="I142" s="225"/>
      <c r="J142" s="105"/>
      <c r="K142" s="226"/>
      <c r="L142" s="227" t="s">
        <v>707</v>
      </c>
      <c r="M142" s="105">
        <f xml:space="preserve"> ROUND($M$136+ SUM($M$139:$M$140)-$M$141,2)</f>
        <v>841335.93</v>
      </c>
      <c r="N142" s="225"/>
    </row>
    <row r="143" spans="1:14" ht="12.75" thickTop="1" thickBot="1">
      <c r="A143" s="215" t="s">
        <v>153</v>
      </c>
      <c r="B143" s="221" t="s">
        <v>137</v>
      </c>
      <c r="C143" s="216" t="s">
        <v>703</v>
      </c>
      <c r="D143" s="217" t="s">
        <v>648</v>
      </c>
      <c r="E143" s="217" t="s">
        <v>144</v>
      </c>
      <c r="F143" s="217" t="s">
        <v>647</v>
      </c>
      <c r="G143" s="217" t="s">
        <v>704</v>
      </c>
      <c r="H143" s="217" t="s">
        <v>143</v>
      </c>
      <c r="I143" s="217" t="s">
        <v>658</v>
      </c>
      <c r="J143" s="218" t="s">
        <v>705</v>
      </c>
      <c r="K143" s="219" t="s">
        <v>148</v>
      </c>
      <c r="L143" s="218" t="s">
        <v>140</v>
      </c>
      <c r="M143" s="218" t="s">
        <v>630</v>
      </c>
      <c r="N143" s="217" t="s">
        <v>640</v>
      </c>
    </row>
    <row r="144" spans="1:14" ht="12" thickBot="1">
      <c r="A144" s="223"/>
      <c r="B144" s="222">
        <v>44272</v>
      </c>
      <c r="C144" s="224"/>
      <c r="D144" s="225"/>
      <c r="E144" s="225"/>
      <c r="F144" s="225"/>
      <c r="G144" s="225"/>
      <c r="H144" s="225"/>
      <c r="I144" s="225"/>
      <c r="J144" s="105"/>
      <c r="K144" s="226"/>
      <c r="L144" s="227" t="s">
        <v>706</v>
      </c>
      <c r="M144" s="105">
        <v>158644189.5500001</v>
      </c>
      <c r="N144" s="225"/>
    </row>
    <row r="145" spans="1:14" ht="12" thickBot="1">
      <c r="A145" s="223"/>
      <c r="B145" s="224"/>
      <c r="C145" s="224"/>
      <c r="D145" s="225"/>
      <c r="E145" s="225"/>
      <c r="F145" s="225"/>
      <c r="G145" s="225"/>
      <c r="H145" s="225"/>
      <c r="I145" s="225"/>
      <c r="J145" s="105"/>
      <c r="K145" s="226"/>
      <c r="L145" s="227" t="s">
        <v>707</v>
      </c>
      <c r="M145" s="105">
        <f xml:space="preserve"> ROUND($M$141+ SUM($M$143:$M$143)-$M$144,2)</f>
        <v>-841335.93</v>
      </c>
      <c r="N145" s="225"/>
    </row>
    <row r="146" spans="1:14" ht="12.75" thickTop="1" thickBot="1">
      <c r="A146" s="215" t="s">
        <v>153</v>
      </c>
      <c r="B146" s="221" t="s">
        <v>137</v>
      </c>
      <c r="C146" s="216" t="s">
        <v>703</v>
      </c>
      <c r="D146" s="217" t="s">
        <v>648</v>
      </c>
      <c r="E146" s="217" t="s">
        <v>144</v>
      </c>
      <c r="F146" s="217" t="s">
        <v>647</v>
      </c>
      <c r="G146" s="217" t="s">
        <v>704</v>
      </c>
      <c r="H146" s="217" t="s">
        <v>143</v>
      </c>
      <c r="I146" s="217" t="s">
        <v>658</v>
      </c>
      <c r="J146" s="218" t="s">
        <v>705</v>
      </c>
      <c r="K146" s="219" t="s">
        <v>148</v>
      </c>
      <c r="L146" s="218" t="s">
        <v>140</v>
      </c>
      <c r="M146" s="218" t="s">
        <v>630</v>
      </c>
      <c r="N146" s="217" t="s">
        <v>640</v>
      </c>
    </row>
    <row r="147" spans="1:14" ht="12" thickBot="1">
      <c r="A147" s="223"/>
      <c r="B147" s="222">
        <v>44273</v>
      </c>
      <c r="C147" s="224"/>
      <c r="D147" s="225"/>
      <c r="E147" s="225"/>
      <c r="F147" s="225"/>
      <c r="G147" s="225"/>
      <c r="H147" s="225"/>
      <c r="I147" s="225"/>
      <c r="J147" s="105"/>
      <c r="K147" s="226"/>
      <c r="L147" s="227" t="s">
        <v>706</v>
      </c>
      <c r="M147" s="105">
        <v>158644189.5500001</v>
      </c>
      <c r="N147" s="225"/>
    </row>
    <row r="148" spans="1:14" ht="12" thickBot="1">
      <c r="A148" s="223"/>
      <c r="B148" s="224"/>
      <c r="C148" s="224"/>
      <c r="D148" s="225"/>
      <c r="E148" s="225"/>
      <c r="F148" s="225"/>
      <c r="G148" s="225"/>
      <c r="H148" s="225"/>
      <c r="I148" s="225"/>
      <c r="J148" s="105"/>
      <c r="K148" s="226"/>
      <c r="L148" s="227" t="s">
        <v>707</v>
      </c>
      <c r="M148" s="105">
        <f xml:space="preserve"> ROUND($M$144+ SUM($M$146:$M$146)-$M$147,2)</f>
        <v>0</v>
      </c>
      <c r="N148" s="225"/>
    </row>
    <row r="149" spans="1:14" ht="12.75" thickTop="1" thickBot="1">
      <c r="A149" s="215" t="s">
        <v>153</v>
      </c>
      <c r="B149" s="221" t="s">
        <v>137</v>
      </c>
      <c r="C149" s="216" t="s">
        <v>703</v>
      </c>
      <c r="D149" s="217" t="s">
        <v>648</v>
      </c>
      <c r="E149" s="217" t="s">
        <v>144</v>
      </c>
      <c r="F149" s="217" t="s">
        <v>647</v>
      </c>
      <c r="G149" s="217" t="s">
        <v>704</v>
      </c>
      <c r="H149" s="217" t="s">
        <v>143</v>
      </c>
      <c r="I149" s="217" t="s">
        <v>658</v>
      </c>
      <c r="J149" s="218" t="s">
        <v>705</v>
      </c>
      <c r="K149" s="219" t="s">
        <v>148</v>
      </c>
      <c r="L149" s="218" t="s">
        <v>140</v>
      </c>
      <c r="M149" s="218" t="s">
        <v>630</v>
      </c>
      <c r="N149" s="217" t="s">
        <v>640</v>
      </c>
    </row>
    <row r="150" spans="1:14" ht="12" thickBot="1">
      <c r="A150" s="223"/>
      <c r="B150" s="222">
        <v>44274</v>
      </c>
      <c r="C150" s="224"/>
      <c r="D150" s="225"/>
      <c r="E150" s="225"/>
      <c r="F150" s="225"/>
      <c r="G150" s="225"/>
      <c r="H150" s="225"/>
      <c r="I150" s="225"/>
      <c r="J150" s="105"/>
      <c r="K150" s="226"/>
      <c r="L150" s="227" t="s">
        <v>706</v>
      </c>
      <c r="M150" s="105">
        <v>158644189.5500001</v>
      </c>
      <c r="N150" s="225"/>
    </row>
    <row r="151" spans="1:14" ht="12" thickBot="1">
      <c r="A151" s="223"/>
      <c r="B151" s="224"/>
      <c r="C151" s="224"/>
      <c r="D151" s="225"/>
      <c r="E151" s="225"/>
      <c r="F151" s="225"/>
      <c r="G151" s="225"/>
      <c r="H151" s="225"/>
      <c r="I151" s="225"/>
      <c r="J151" s="105"/>
      <c r="K151" s="226"/>
      <c r="L151" s="227" t="s">
        <v>707</v>
      </c>
      <c r="M151" s="105">
        <f xml:space="preserve"> ROUND($M$147+ SUM($M$149:$M$149)-$M$150,2)</f>
        <v>0</v>
      </c>
      <c r="N151" s="225"/>
    </row>
    <row r="152" spans="1:14" ht="12.75" thickTop="1" thickBot="1">
      <c r="A152" s="215" t="s">
        <v>153</v>
      </c>
      <c r="B152" s="221" t="s">
        <v>137</v>
      </c>
      <c r="C152" s="216" t="s">
        <v>703</v>
      </c>
      <c r="D152" s="217" t="s">
        <v>648</v>
      </c>
      <c r="E152" s="217" t="s">
        <v>144</v>
      </c>
      <c r="F152" s="217" t="s">
        <v>647</v>
      </c>
      <c r="G152" s="217" t="s">
        <v>704</v>
      </c>
      <c r="H152" s="217" t="s">
        <v>143</v>
      </c>
      <c r="I152" s="217" t="s">
        <v>658</v>
      </c>
      <c r="J152" s="218" t="s">
        <v>705</v>
      </c>
      <c r="K152" s="219" t="s">
        <v>148</v>
      </c>
      <c r="L152" s="218" t="s">
        <v>140</v>
      </c>
      <c r="M152" s="218" t="s">
        <v>630</v>
      </c>
      <c r="N152" s="217" t="s">
        <v>640</v>
      </c>
    </row>
    <row r="153" spans="1:14" ht="12" thickBot="1">
      <c r="A153" s="223"/>
      <c r="B153" s="222">
        <v>44277</v>
      </c>
      <c r="C153" s="224"/>
      <c r="D153" s="225"/>
      <c r="E153" s="225"/>
      <c r="F153" s="225"/>
      <c r="G153" s="225"/>
      <c r="H153" s="225"/>
      <c r="I153" s="225"/>
      <c r="J153" s="105"/>
      <c r="K153" s="226"/>
      <c r="L153" s="227" t="s">
        <v>706</v>
      </c>
      <c r="M153" s="105">
        <v>158644189.5500001</v>
      </c>
      <c r="N153" s="225"/>
    </row>
    <row r="154" spans="1:14" ht="12" thickBot="1">
      <c r="A154" s="223"/>
      <c r="B154" s="224"/>
      <c r="C154" s="224"/>
      <c r="D154" s="225"/>
      <c r="E154" s="225"/>
      <c r="F154" s="225"/>
      <c r="G154" s="225"/>
      <c r="H154" s="225"/>
      <c r="I154" s="225"/>
      <c r="J154" s="105"/>
      <c r="K154" s="226"/>
      <c r="L154" s="227" t="s">
        <v>707</v>
      </c>
      <c r="M154" s="105">
        <f xml:space="preserve"> ROUND($M$150+ SUM($M$152:$M$152)-$M$153,2)</f>
        <v>0</v>
      </c>
      <c r="N154" s="225"/>
    </row>
    <row r="155" spans="1:14" ht="12.75" thickTop="1" thickBot="1">
      <c r="A155" s="215" t="s">
        <v>153</v>
      </c>
      <c r="B155" s="221" t="s">
        <v>137</v>
      </c>
      <c r="C155" s="216" t="s">
        <v>703</v>
      </c>
      <c r="D155" s="217" t="s">
        <v>648</v>
      </c>
      <c r="E155" s="217" t="s">
        <v>144</v>
      </c>
      <c r="F155" s="217" t="s">
        <v>647</v>
      </c>
      <c r="G155" s="217" t="s">
        <v>704</v>
      </c>
      <c r="H155" s="217" t="s">
        <v>143</v>
      </c>
      <c r="I155" s="217" t="s">
        <v>658</v>
      </c>
      <c r="J155" s="218" t="s">
        <v>705</v>
      </c>
      <c r="K155" s="219" t="s">
        <v>148</v>
      </c>
      <c r="L155" s="218" t="s">
        <v>140</v>
      </c>
      <c r="M155" s="218" t="s">
        <v>630</v>
      </c>
      <c r="N155" s="217" t="s">
        <v>640</v>
      </c>
    </row>
    <row r="156" spans="1:14" ht="12" thickBot="1">
      <c r="A156" s="223"/>
      <c r="B156" s="222">
        <v>44278</v>
      </c>
      <c r="C156" s="224"/>
      <c r="D156" s="225"/>
      <c r="E156" s="225"/>
      <c r="F156" s="225"/>
      <c r="G156" s="225"/>
      <c r="H156" s="225"/>
      <c r="I156" s="225"/>
      <c r="J156" s="105"/>
      <c r="K156" s="226"/>
      <c r="L156" s="227" t="s">
        <v>706</v>
      </c>
      <c r="M156" s="105">
        <v>158644189.5500001</v>
      </c>
      <c r="N156" s="225"/>
    </row>
    <row r="157" spans="1:14" ht="12" thickBot="1">
      <c r="A157" s="223"/>
      <c r="B157" s="224"/>
      <c r="C157" s="224"/>
      <c r="D157" s="225"/>
      <c r="E157" s="225"/>
      <c r="F157" s="225"/>
      <c r="G157" s="225"/>
      <c r="H157" s="225"/>
      <c r="I157" s="225"/>
      <c r="J157" s="105"/>
      <c r="K157" s="226"/>
      <c r="L157" s="227" t="s">
        <v>707</v>
      </c>
      <c r="M157" s="105">
        <f xml:space="preserve"> ROUND($M$153+ SUM($M$155:$M$155)-$M$156,2)</f>
        <v>0</v>
      </c>
      <c r="N157" s="225"/>
    </row>
    <row r="158" spans="1:14" ht="12.75" thickTop="1" thickBot="1">
      <c r="A158" s="215" t="s">
        <v>153</v>
      </c>
      <c r="B158" s="221" t="s">
        <v>137</v>
      </c>
      <c r="C158" s="216" t="s">
        <v>703</v>
      </c>
      <c r="D158" s="217" t="s">
        <v>648</v>
      </c>
      <c r="E158" s="217" t="s">
        <v>144</v>
      </c>
      <c r="F158" s="217" t="s">
        <v>647</v>
      </c>
      <c r="G158" s="217" t="s">
        <v>704</v>
      </c>
      <c r="H158" s="217" t="s">
        <v>143</v>
      </c>
      <c r="I158" s="217" t="s">
        <v>658</v>
      </c>
      <c r="J158" s="218" t="s">
        <v>705</v>
      </c>
      <c r="K158" s="219" t="s">
        <v>148</v>
      </c>
      <c r="L158" s="218" t="s">
        <v>140</v>
      </c>
      <c r="M158" s="218" t="s">
        <v>630</v>
      </c>
      <c r="N158" s="217" t="s">
        <v>640</v>
      </c>
    </row>
    <row r="159" spans="1:14" ht="12" thickBot="1">
      <c r="A159" s="223"/>
      <c r="B159" s="222">
        <v>44279</v>
      </c>
      <c r="C159" s="224"/>
      <c r="D159" s="225"/>
      <c r="E159" s="225"/>
      <c r="F159" s="225"/>
      <c r="G159" s="225"/>
      <c r="H159" s="225"/>
      <c r="I159" s="225"/>
      <c r="J159" s="105"/>
      <c r="K159" s="226"/>
      <c r="L159" s="227" t="s">
        <v>706</v>
      </c>
      <c r="M159" s="105">
        <v>158644189.5500001</v>
      </c>
      <c r="N159" s="225"/>
    </row>
    <row r="160" spans="1:14" ht="12" thickBot="1">
      <c r="A160" s="223"/>
      <c r="B160" s="224"/>
      <c r="C160" s="224"/>
      <c r="D160" s="225"/>
      <c r="E160" s="225"/>
      <c r="F160" s="225"/>
      <c r="G160" s="225"/>
      <c r="H160" s="225"/>
      <c r="I160" s="225"/>
      <c r="J160" s="105"/>
      <c r="K160" s="226"/>
      <c r="L160" s="227" t="s">
        <v>707</v>
      </c>
      <c r="M160" s="105">
        <f xml:space="preserve"> ROUND($M$156+ SUM($M$158:$M$158)-$M$159,2)</f>
        <v>0</v>
      </c>
      <c r="N160" s="225"/>
    </row>
    <row r="161" spans="1:14" ht="12.75" thickTop="1" thickBot="1">
      <c r="A161" s="215" t="s">
        <v>153</v>
      </c>
      <c r="B161" s="221" t="s">
        <v>137</v>
      </c>
      <c r="C161" s="216" t="s">
        <v>703</v>
      </c>
      <c r="D161" s="217" t="s">
        <v>648</v>
      </c>
      <c r="E161" s="217" t="s">
        <v>144</v>
      </c>
      <c r="F161" s="217" t="s">
        <v>647</v>
      </c>
      <c r="G161" s="217" t="s">
        <v>704</v>
      </c>
      <c r="H161" s="217" t="s">
        <v>143</v>
      </c>
      <c r="I161" s="217" t="s">
        <v>658</v>
      </c>
      <c r="J161" s="218" t="s">
        <v>705</v>
      </c>
      <c r="K161" s="219" t="s">
        <v>148</v>
      </c>
      <c r="L161" s="218" t="s">
        <v>140</v>
      </c>
      <c r="M161" s="218" t="s">
        <v>630</v>
      </c>
      <c r="N161" s="217" t="s">
        <v>640</v>
      </c>
    </row>
    <row r="162" spans="1:14" ht="12" thickBot="1">
      <c r="A162" s="223"/>
      <c r="B162" s="222">
        <v>44280</v>
      </c>
      <c r="C162" s="224"/>
      <c r="D162" s="225"/>
      <c r="E162" s="225"/>
      <c r="F162" s="225"/>
      <c r="G162" s="225"/>
      <c r="H162" s="225"/>
      <c r="I162" s="225"/>
      <c r="J162" s="105"/>
      <c r="K162" s="226"/>
      <c r="L162" s="227" t="s">
        <v>706</v>
      </c>
      <c r="M162" s="105">
        <v>158644189.55000007</v>
      </c>
      <c r="N162" s="225"/>
    </row>
    <row r="163" spans="1:14" ht="12" thickBot="1">
      <c r="A163" s="223"/>
      <c r="B163" s="224"/>
      <c r="C163" s="224"/>
      <c r="D163" s="225"/>
      <c r="E163" s="225"/>
      <c r="F163" s="225"/>
      <c r="G163" s="225"/>
      <c r="H163" s="225"/>
      <c r="I163" s="225"/>
      <c r="J163" s="105"/>
      <c r="K163" s="226"/>
      <c r="L163" s="227" t="s">
        <v>707</v>
      </c>
      <c r="M163" s="105">
        <f xml:space="preserve"> ROUND($M$159+ SUM($M$161:$M$161)-$M$162,2)</f>
        <v>0</v>
      </c>
      <c r="N163" s="225"/>
    </row>
    <row r="164" spans="1:14" ht="12" thickTop="1">
      <c r="A164" s="215" t="s">
        <v>153</v>
      </c>
      <c r="B164" s="216" t="s">
        <v>137</v>
      </c>
      <c r="C164" s="216" t="s">
        <v>703</v>
      </c>
      <c r="D164" s="217" t="s">
        <v>648</v>
      </c>
      <c r="E164" s="217" t="s">
        <v>144</v>
      </c>
      <c r="F164" s="217" t="s">
        <v>647</v>
      </c>
      <c r="G164" s="217" t="s">
        <v>704</v>
      </c>
      <c r="H164" s="217" t="s">
        <v>143</v>
      </c>
      <c r="I164" s="217" t="s">
        <v>658</v>
      </c>
      <c r="J164" s="218" t="s">
        <v>705</v>
      </c>
      <c r="K164" s="219" t="s">
        <v>148</v>
      </c>
      <c r="L164" s="218" t="s">
        <v>140</v>
      </c>
      <c r="M164" s="218" t="s">
        <v>630</v>
      </c>
      <c r="N164" s="217" t="s">
        <v>640</v>
      </c>
    </row>
    <row r="165" spans="1:14" ht="12" thickBot="1">
      <c r="A165" s="100">
        <v>1878028</v>
      </c>
      <c r="B165" s="94">
        <v>44281</v>
      </c>
      <c r="C165" s="94">
        <v>44281</v>
      </c>
      <c r="D165" s="73" t="s">
        <v>709</v>
      </c>
      <c r="I165" s="73" t="s">
        <v>681</v>
      </c>
      <c r="J165" s="95">
        <v>0</v>
      </c>
      <c r="K165" s="107">
        <v>1</v>
      </c>
      <c r="L165" s="95">
        <v>5000000</v>
      </c>
      <c r="M165" s="95">
        <v>5000000</v>
      </c>
      <c r="N165" s="73" t="s">
        <v>207</v>
      </c>
    </row>
    <row r="166" spans="1:14" ht="12" thickBot="1">
      <c r="A166" s="223"/>
      <c r="B166" s="222">
        <v>44281</v>
      </c>
      <c r="C166" s="224"/>
      <c r="D166" s="225"/>
      <c r="E166" s="225"/>
      <c r="F166" s="225"/>
      <c r="G166" s="225"/>
      <c r="H166" s="225"/>
      <c r="I166" s="225"/>
      <c r="J166" s="105"/>
      <c r="K166" s="226"/>
      <c r="L166" s="227" t="s">
        <v>706</v>
      </c>
      <c r="M166" s="105">
        <v>163644189.55000001</v>
      </c>
      <c r="N166" s="225"/>
    </row>
    <row r="167" spans="1:14" ht="12" thickBot="1">
      <c r="A167" s="223"/>
      <c r="B167" s="224"/>
      <c r="C167" s="224"/>
      <c r="D167" s="225"/>
      <c r="E167" s="225"/>
      <c r="F167" s="225"/>
      <c r="G167" s="225"/>
      <c r="H167" s="225"/>
      <c r="I167" s="225"/>
      <c r="J167" s="105"/>
      <c r="K167" s="226"/>
      <c r="L167" s="227" t="s">
        <v>707</v>
      </c>
      <c r="M167" s="105">
        <f xml:space="preserve"> ROUND($M$162+ SUM($M$165:$M$165)-$M$166,2)</f>
        <v>0</v>
      </c>
      <c r="N167" s="225"/>
    </row>
    <row r="168" spans="1:14" ht="12.75" thickTop="1" thickBot="1">
      <c r="A168" s="215" t="s">
        <v>153</v>
      </c>
      <c r="B168" s="221" t="s">
        <v>137</v>
      </c>
      <c r="C168" s="216" t="s">
        <v>703</v>
      </c>
      <c r="D168" s="217" t="s">
        <v>648</v>
      </c>
      <c r="E168" s="217" t="s">
        <v>144</v>
      </c>
      <c r="F168" s="217" t="s">
        <v>647</v>
      </c>
      <c r="G168" s="217" t="s">
        <v>704</v>
      </c>
      <c r="H168" s="217" t="s">
        <v>143</v>
      </c>
      <c r="I168" s="217" t="s">
        <v>658</v>
      </c>
      <c r="J168" s="218" t="s">
        <v>705</v>
      </c>
      <c r="K168" s="219" t="s">
        <v>148</v>
      </c>
      <c r="L168" s="218" t="s">
        <v>140</v>
      </c>
      <c r="M168" s="218" t="s">
        <v>630</v>
      </c>
      <c r="N168" s="217" t="s">
        <v>640</v>
      </c>
    </row>
    <row r="169" spans="1:14" ht="12" thickBot="1">
      <c r="A169" s="223"/>
      <c r="B169" s="222">
        <v>44284</v>
      </c>
      <c r="C169" s="224"/>
      <c r="D169" s="225"/>
      <c r="E169" s="225"/>
      <c r="F169" s="225"/>
      <c r="G169" s="225"/>
      <c r="H169" s="225"/>
      <c r="I169" s="225"/>
      <c r="J169" s="105"/>
      <c r="K169" s="226"/>
      <c r="L169" s="227" t="s">
        <v>706</v>
      </c>
      <c r="M169" s="105">
        <v>163644189.55000001</v>
      </c>
      <c r="N169" s="225"/>
    </row>
    <row r="170" spans="1:14" ht="12" thickBot="1">
      <c r="A170" s="223"/>
      <c r="B170" s="224"/>
      <c r="C170" s="224"/>
      <c r="D170" s="225"/>
      <c r="E170" s="225"/>
      <c r="F170" s="225"/>
      <c r="G170" s="225"/>
      <c r="H170" s="225"/>
      <c r="I170" s="225"/>
      <c r="J170" s="105"/>
      <c r="K170" s="226"/>
      <c r="L170" s="227" t="s">
        <v>707</v>
      </c>
      <c r="M170" s="105">
        <f xml:space="preserve"> ROUND($M$166+ SUM($M$168:$M$168)-$M$169,2)</f>
        <v>0</v>
      </c>
      <c r="N170" s="225"/>
    </row>
    <row r="171" spans="1:14" ht="12.75" thickTop="1" thickBot="1">
      <c r="A171" s="215" t="s">
        <v>153</v>
      </c>
      <c r="B171" s="221" t="s">
        <v>137</v>
      </c>
      <c r="C171" s="216" t="s">
        <v>703</v>
      </c>
      <c r="D171" s="217" t="s">
        <v>648</v>
      </c>
      <c r="E171" s="217" t="s">
        <v>144</v>
      </c>
      <c r="F171" s="217" t="s">
        <v>647</v>
      </c>
      <c r="G171" s="217" t="s">
        <v>704</v>
      </c>
      <c r="H171" s="217" t="s">
        <v>143</v>
      </c>
      <c r="I171" s="217" t="s">
        <v>658</v>
      </c>
      <c r="J171" s="218" t="s">
        <v>705</v>
      </c>
      <c r="K171" s="219" t="s">
        <v>148</v>
      </c>
      <c r="L171" s="218" t="s">
        <v>140</v>
      </c>
      <c r="M171" s="218" t="s">
        <v>630</v>
      </c>
      <c r="N171" s="217" t="s">
        <v>640</v>
      </c>
    </row>
    <row r="172" spans="1:14" ht="12" thickBot="1">
      <c r="A172" s="223"/>
      <c r="B172" s="222">
        <v>44285</v>
      </c>
      <c r="C172" s="224"/>
      <c r="D172" s="225"/>
      <c r="E172" s="225"/>
      <c r="F172" s="225"/>
      <c r="G172" s="225"/>
      <c r="H172" s="225"/>
      <c r="I172" s="225"/>
      <c r="J172" s="105"/>
      <c r="K172" s="226"/>
      <c r="L172" s="227" t="s">
        <v>706</v>
      </c>
      <c r="M172" s="105">
        <v>163644189.55000001</v>
      </c>
      <c r="N172" s="225"/>
    </row>
    <row r="173" spans="1:14" ht="12" thickBot="1">
      <c r="A173" s="223"/>
      <c r="B173" s="224"/>
      <c r="C173" s="224"/>
      <c r="D173" s="225"/>
      <c r="E173" s="225"/>
      <c r="F173" s="225"/>
      <c r="G173" s="225"/>
      <c r="H173" s="225"/>
      <c r="I173" s="225"/>
      <c r="J173" s="105"/>
      <c r="K173" s="226"/>
      <c r="L173" s="227" t="s">
        <v>707</v>
      </c>
      <c r="M173" s="105">
        <f xml:space="preserve"> ROUND($M$169+ SUM($M$171:$M$171)-$M$172,2)</f>
        <v>0</v>
      </c>
      <c r="N173" s="225"/>
    </row>
    <row r="174" spans="1:14" ht="12.75" thickTop="1" thickBot="1">
      <c r="A174" s="215" t="s">
        <v>153</v>
      </c>
      <c r="B174" s="221" t="s">
        <v>137</v>
      </c>
      <c r="C174" s="216" t="s">
        <v>703</v>
      </c>
      <c r="D174" s="217" t="s">
        <v>648</v>
      </c>
      <c r="E174" s="217" t="s">
        <v>144</v>
      </c>
      <c r="F174" s="217" t="s">
        <v>647</v>
      </c>
      <c r="G174" s="217" t="s">
        <v>704</v>
      </c>
      <c r="H174" s="217" t="s">
        <v>143</v>
      </c>
      <c r="I174" s="217" t="s">
        <v>658</v>
      </c>
      <c r="J174" s="218" t="s">
        <v>705</v>
      </c>
      <c r="K174" s="219" t="s">
        <v>148</v>
      </c>
      <c r="L174" s="218" t="s">
        <v>140</v>
      </c>
      <c r="M174" s="218" t="s">
        <v>630</v>
      </c>
      <c r="N174" s="217" t="s">
        <v>640</v>
      </c>
    </row>
    <row r="175" spans="1:14" ht="12" thickBot="1">
      <c r="A175" s="223"/>
      <c r="B175" s="222">
        <v>44286</v>
      </c>
      <c r="C175" s="224"/>
      <c r="D175" s="225"/>
      <c r="E175" s="225"/>
      <c r="F175" s="225"/>
      <c r="G175" s="225"/>
      <c r="H175" s="225"/>
      <c r="I175" s="225"/>
      <c r="J175" s="105"/>
      <c r="K175" s="226"/>
      <c r="L175" s="227" t="s">
        <v>706</v>
      </c>
      <c r="M175" s="105">
        <v>163644189.55000001</v>
      </c>
      <c r="N175" s="225"/>
    </row>
    <row r="176" spans="1:14" ht="12" thickBot="1">
      <c r="A176" s="223"/>
      <c r="B176" s="224"/>
      <c r="C176" s="224"/>
      <c r="D176" s="225"/>
      <c r="E176" s="225"/>
      <c r="F176" s="225"/>
      <c r="G176" s="225"/>
      <c r="H176" s="225"/>
      <c r="I176" s="225"/>
      <c r="J176" s="105"/>
      <c r="K176" s="226"/>
      <c r="L176" s="227" t="s">
        <v>707</v>
      </c>
      <c r="M176" s="105">
        <f xml:space="preserve"> ROUND($M$172+ SUM($M$174:$M$174)-$M$175,2)</f>
        <v>0</v>
      </c>
      <c r="N176" s="225"/>
    </row>
    <row r="177" spans="1:14" ht="12" thickTop="1">
      <c r="A177" s="215" t="s">
        <v>153</v>
      </c>
      <c r="B177" s="216" t="s">
        <v>137</v>
      </c>
      <c r="C177" s="216" t="s">
        <v>703</v>
      </c>
      <c r="D177" s="217" t="s">
        <v>648</v>
      </c>
      <c r="E177" s="217" t="s">
        <v>144</v>
      </c>
      <c r="F177" s="217" t="s">
        <v>647</v>
      </c>
      <c r="G177" s="217" t="s">
        <v>704</v>
      </c>
      <c r="H177" s="217" t="s">
        <v>143</v>
      </c>
      <c r="I177" s="217" t="s">
        <v>658</v>
      </c>
      <c r="J177" s="218" t="s">
        <v>705</v>
      </c>
      <c r="K177" s="219" t="s">
        <v>148</v>
      </c>
      <c r="L177" s="218" t="s">
        <v>140</v>
      </c>
      <c r="M177" s="218" t="s">
        <v>630</v>
      </c>
      <c r="N177" s="217" t="s">
        <v>640</v>
      </c>
    </row>
    <row r="178" spans="1:14" ht="12" thickBot="1">
      <c r="A178" s="100">
        <v>64974558</v>
      </c>
      <c r="B178" s="94">
        <v>44286</v>
      </c>
      <c r="C178" s="94">
        <v>44287</v>
      </c>
      <c r="D178" s="73" t="s">
        <v>817</v>
      </c>
      <c r="E178" s="73" t="s">
        <v>787</v>
      </c>
      <c r="F178" s="73" t="s">
        <v>788</v>
      </c>
      <c r="G178" s="73" t="s">
        <v>789</v>
      </c>
      <c r="H178" s="73" t="s">
        <v>790</v>
      </c>
      <c r="I178" s="73" t="s">
        <v>681</v>
      </c>
      <c r="J178" s="95">
        <v>0</v>
      </c>
      <c r="K178" s="107">
        <v>1</v>
      </c>
      <c r="L178" s="95">
        <v>0.09</v>
      </c>
      <c r="M178" s="95">
        <v>0.09</v>
      </c>
      <c r="N178" s="73" t="s">
        <v>207</v>
      </c>
    </row>
    <row r="179" spans="1:14" ht="12" thickBot="1">
      <c r="A179" s="223"/>
      <c r="B179" s="222">
        <v>44287</v>
      </c>
      <c r="C179" s="224"/>
      <c r="D179" s="225"/>
      <c r="E179" s="225"/>
      <c r="F179" s="225"/>
      <c r="G179" s="225"/>
      <c r="H179" s="225"/>
      <c r="I179" s="225"/>
      <c r="J179" s="105"/>
      <c r="K179" s="226"/>
      <c r="L179" s="227" t="s">
        <v>706</v>
      </c>
      <c r="M179" s="105">
        <v>163644189.64000005</v>
      </c>
      <c r="N179" s="225"/>
    </row>
    <row r="180" spans="1:14" ht="12" thickBot="1">
      <c r="A180" s="223"/>
      <c r="B180" s="224"/>
      <c r="C180" s="224"/>
      <c r="D180" s="225"/>
      <c r="E180" s="225"/>
      <c r="F180" s="225"/>
      <c r="G180" s="225"/>
      <c r="H180" s="225"/>
      <c r="I180" s="225"/>
      <c r="J180" s="105"/>
      <c r="K180" s="226"/>
      <c r="L180" s="227" t="s">
        <v>707</v>
      </c>
      <c r="M180" s="105">
        <f xml:space="preserve"> ROUND($M$175+ SUM($M$178:$M$178)-$M$179,2)</f>
        <v>0</v>
      </c>
      <c r="N180" s="225"/>
    </row>
    <row r="181" spans="1:14" ht="12.75" thickTop="1" thickBot="1">
      <c r="A181" s="215" t="s">
        <v>153</v>
      </c>
      <c r="B181" s="221" t="s">
        <v>137</v>
      </c>
      <c r="C181" s="216" t="s">
        <v>703</v>
      </c>
      <c r="D181" s="217" t="s">
        <v>648</v>
      </c>
      <c r="E181" s="217" t="s">
        <v>144</v>
      </c>
      <c r="F181" s="217" t="s">
        <v>647</v>
      </c>
      <c r="G181" s="217" t="s">
        <v>704</v>
      </c>
      <c r="H181" s="217" t="s">
        <v>143</v>
      </c>
      <c r="I181" s="217" t="s">
        <v>658</v>
      </c>
      <c r="J181" s="218" t="s">
        <v>705</v>
      </c>
      <c r="K181" s="219" t="s">
        <v>148</v>
      </c>
      <c r="L181" s="218" t="s">
        <v>140</v>
      </c>
      <c r="M181" s="218" t="s">
        <v>630</v>
      </c>
      <c r="N181" s="217" t="s">
        <v>640</v>
      </c>
    </row>
    <row r="182" spans="1:14" ht="12" thickBot="1">
      <c r="A182" s="223"/>
      <c r="B182" s="222">
        <v>44288</v>
      </c>
      <c r="C182" s="224"/>
      <c r="D182" s="225"/>
      <c r="E182" s="225"/>
      <c r="F182" s="225"/>
      <c r="G182" s="225"/>
      <c r="H182" s="225"/>
      <c r="I182" s="225"/>
      <c r="J182" s="105"/>
      <c r="K182" s="226"/>
      <c r="L182" s="227" t="s">
        <v>706</v>
      </c>
      <c r="M182" s="105">
        <v>163644189.64000002</v>
      </c>
      <c r="N182" s="225"/>
    </row>
    <row r="183" spans="1:14" ht="12" thickBot="1">
      <c r="A183" s="223"/>
      <c r="B183" s="224"/>
      <c r="C183" s="224"/>
      <c r="D183" s="225"/>
      <c r="E183" s="225"/>
      <c r="F183" s="225"/>
      <c r="G183" s="225"/>
      <c r="H183" s="225"/>
      <c r="I183" s="225"/>
      <c r="J183" s="105"/>
      <c r="K183" s="226"/>
      <c r="L183" s="227" t="s">
        <v>707</v>
      </c>
      <c r="M183" s="105">
        <f xml:space="preserve"> ROUND($M$179+ SUM($M$181:$M$181)-$M$182,2)</f>
        <v>0</v>
      </c>
      <c r="N183" s="225"/>
    </row>
    <row r="184" spans="1:14" ht="12.75" thickTop="1" thickBot="1">
      <c r="A184" s="215" t="s">
        <v>153</v>
      </c>
      <c r="B184" s="221" t="s">
        <v>137</v>
      </c>
      <c r="C184" s="216" t="s">
        <v>703</v>
      </c>
      <c r="D184" s="217" t="s">
        <v>648</v>
      </c>
      <c r="E184" s="217" t="s">
        <v>144</v>
      </c>
      <c r="F184" s="217" t="s">
        <v>647</v>
      </c>
      <c r="G184" s="217" t="s">
        <v>704</v>
      </c>
      <c r="H184" s="217" t="s">
        <v>143</v>
      </c>
      <c r="I184" s="217" t="s">
        <v>658</v>
      </c>
      <c r="J184" s="218" t="s">
        <v>705</v>
      </c>
      <c r="K184" s="219" t="s">
        <v>148</v>
      </c>
      <c r="L184" s="218" t="s">
        <v>140</v>
      </c>
      <c r="M184" s="218" t="s">
        <v>630</v>
      </c>
      <c r="N184" s="217" t="s">
        <v>640</v>
      </c>
    </row>
    <row r="185" spans="1:14" ht="12" thickBot="1">
      <c r="A185" s="223"/>
      <c r="B185" s="222">
        <v>44291</v>
      </c>
      <c r="C185" s="224"/>
      <c r="D185" s="225"/>
      <c r="E185" s="225"/>
      <c r="F185" s="225"/>
      <c r="G185" s="225"/>
      <c r="H185" s="225"/>
      <c r="I185" s="225"/>
      <c r="J185" s="105"/>
      <c r="K185" s="226"/>
      <c r="L185" s="227" t="s">
        <v>706</v>
      </c>
      <c r="M185" s="105">
        <v>163644189.64000002</v>
      </c>
      <c r="N185" s="225"/>
    </row>
    <row r="186" spans="1:14" ht="12" thickBot="1">
      <c r="A186" s="223"/>
      <c r="B186" s="224"/>
      <c r="C186" s="224"/>
      <c r="D186" s="225"/>
      <c r="E186" s="225"/>
      <c r="F186" s="225"/>
      <c r="G186" s="225"/>
      <c r="H186" s="225"/>
      <c r="I186" s="225"/>
      <c r="J186" s="105"/>
      <c r="K186" s="226"/>
      <c r="L186" s="227" t="s">
        <v>707</v>
      </c>
      <c r="M186" s="105">
        <f xml:space="preserve"> ROUND($M$182+ SUM($M$184:$M$184)-$M$185,2)</f>
        <v>0</v>
      </c>
      <c r="N186" s="225"/>
    </row>
    <row r="187" spans="1:14" ht="12.75" thickTop="1" thickBot="1">
      <c r="A187" s="215" t="s">
        <v>153</v>
      </c>
      <c r="B187" s="221" t="s">
        <v>137</v>
      </c>
      <c r="C187" s="216" t="s">
        <v>703</v>
      </c>
      <c r="D187" s="217" t="s">
        <v>648</v>
      </c>
      <c r="E187" s="217" t="s">
        <v>144</v>
      </c>
      <c r="F187" s="217" t="s">
        <v>647</v>
      </c>
      <c r="G187" s="217" t="s">
        <v>704</v>
      </c>
      <c r="H187" s="217" t="s">
        <v>143</v>
      </c>
      <c r="I187" s="217" t="s">
        <v>658</v>
      </c>
      <c r="J187" s="218" t="s">
        <v>705</v>
      </c>
      <c r="K187" s="219" t="s">
        <v>148</v>
      </c>
      <c r="L187" s="218" t="s">
        <v>140</v>
      </c>
      <c r="M187" s="218" t="s">
        <v>630</v>
      </c>
      <c r="N187" s="217" t="s">
        <v>640</v>
      </c>
    </row>
    <row r="188" spans="1:14" ht="12" thickBot="1">
      <c r="A188" s="223"/>
      <c r="B188" s="222">
        <v>44292</v>
      </c>
      <c r="C188" s="224"/>
      <c r="D188" s="225"/>
      <c r="E188" s="225"/>
      <c r="F188" s="225"/>
      <c r="G188" s="225"/>
      <c r="H188" s="225"/>
      <c r="I188" s="225"/>
      <c r="J188" s="105"/>
      <c r="K188" s="226"/>
      <c r="L188" s="227" t="s">
        <v>706</v>
      </c>
      <c r="M188" s="105">
        <v>163644189.64000002</v>
      </c>
      <c r="N188" s="225"/>
    </row>
    <row r="189" spans="1:14" ht="12" thickBot="1">
      <c r="A189" s="223"/>
      <c r="B189" s="224"/>
      <c r="C189" s="224"/>
      <c r="D189" s="225"/>
      <c r="E189" s="225"/>
      <c r="F189" s="225"/>
      <c r="G189" s="225"/>
      <c r="H189" s="225"/>
      <c r="I189" s="225"/>
      <c r="J189" s="105"/>
      <c r="K189" s="226"/>
      <c r="L189" s="227" t="s">
        <v>707</v>
      </c>
      <c r="M189" s="105">
        <f xml:space="preserve"> ROUND($M$185+ SUM($M$187:$M$187)-$M$188,2)</f>
        <v>0</v>
      </c>
      <c r="N189" s="225"/>
    </row>
    <row r="190" spans="1:14" ht="12.75" thickTop="1" thickBot="1">
      <c r="A190" s="215" t="s">
        <v>153</v>
      </c>
      <c r="B190" s="221" t="s">
        <v>137</v>
      </c>
      <c r="C190" s="216" t="s">
        <v>703</v>
      </c>
      <c r="D190" s="217" t="s">
        <v>648</v>
      </c>
      <c r="E190" s="217" t="s">
        <v>144</v>
      </c>
      <c r="F190" s="217" t="s">
        <v>647</v>
      </c>
      <c r="G190" s="217" t="s">
        <v>704</v>
      </c>
      <c r="H190" s="217" t="s">
        <v>143</v>
      </c>
      <c r="I190" s="217" t="s">
        <v>658</v>
      </c>
      <c r="J190" s="218" t="s">
        <v>705</v>
      </c>
      <c r="K190" s="219" t="s">
        <v>148</v>
      </c>
      <c r="L190" s="218" t="s">
        <v>140</v>
      </c>
      <c r="M190" s="218" t="s">
        <v>630</v>
      </c>
      <c r="N190" s="217" t="s">
        <v>640</v>
      </c>
    </row>
    <row r="191" spans="1:14" ht="12" thickBot="1">
      <c r="A191" s="223"/>
      <c r="B191" s="222">
        <v>44293</v>
      </c>
      <c r="C191" s="224"/>
      <c r="D191" s="225"/>
      <c r="E191" s="225"/>
      <c r="F191" s="225"/>
      <c r="G191" s="225"/>
      <c r="H191" s="225"/>
      <c r="I191" s="225"/>
      <c r="J191" s="105"/>
      <c r="K191" s="226"/>
      <c r="L191" s="227" t="s">
        <v>706</v>
      </c>
      <c r="M191" s="105">
        <v>163644189.64000002</v>
      </c>
      <c r="N191" s="225"/>
    </row>
    <row r="192" spans="1:14" ht="12" thickBot="1">
      <c r="A192" s="223"/>
      <c r="B192" s="224"/>
      <c r="C192" s="224"/>
      <c r="D192" s="225"/>
      <c r="E192" s="225"/>
      <c r="F192" s="225"/>
      <c r="G192" s="225"/>
      <c r="H192" s="225"/>
      <c r="I192" s="225"/>
      <c r="J192" s="105"/>
      <c r="K192" s="226"/>
      <c r="L192" s="227" t="s">
        <v>707</v>
      </c>
      <c r="M192" s="105">
        <f xml:space="preserve"> ROUND($M$188+ SUM($M$190:$M$190)-$M$191,2)</f>
        <v>0</v>
      </c>
      <c r="N192" s="225"/>
    </row>
    <row r="193" spans="1:14" ht="12.75" thickTop="1" thickBot="1">
      <c r="A193" s="215" t="s">
        <v>153</v>
      </c>
      <c r="B193" s="221" t="s">
        <v>137</v>
      </c>
      <c r="C193" s="216" t="s">
        <v>703</v>
      </c>
      <c r="D193" s="217" t="s">
        <v>648</v>
      </c>
      <c r="E193" s="217" t="s">
        <v>144</v>
      </c>
      <c r="F193" s="217" t="s">
        <v>647</v>
      </c>
      <c r="G193" s="217" t="s">
        <v>704</v>
      </c>
      <c r="H193" s="217" t="s">
        <v>143</v>
      </c>
      <c r="I193" s="217" t="s">
        <v>658</v>
      </c>
      <c r="J193" s="218" t="s">
        <v>705</v>
      </c>
      <c r="K193" s="219" t="s">
        <v>148</v>
      </c>
      <c r="L193" s="218" t="s">
        <v>140</v>
      </c>
      <c r="M193" s="218" t="s">
        <v>630</v>
      </c>
      <c r="N193" s="217" t="s">
        <v>640</v>
      </c>
    </row>
    <row r="194" spans="1:14" ht="12" thickBot="1">
      <c r="A194" s="223"/>
      <c r="B194" s="222">
        <v>44294</v>
      </c>
      <c r="C194" s="224"/>
      <c r="D194" s="225"/>
      <c r="E194" s="225"/>
      <c r="F194" s="225"/>
      <c r="G194" s="225"/>
      <c r="H194" s="225"/>
      <c r="I194" s="225"/>
      <c r="J194" s="105"/>
      <c r="K194" s="226"/>
      <c r="L194" s="227" t="s">
        <v>706</v>
      </c>
      <c r="M194" s="105">
        <v>163644189.64000005</v>
      </c>
      <c r="N194" s="225"/>
    </row>
    <row r="195" spans="1:14" ht="12" thickBot="1">
      <c r="A195" s="223"/>
      <c r="B195" s="224"/>
      <c r="C195" s="224"/>
      <c r="D195" s="225"/>
      <c r="E195" s="225"/>
      <c r="F195" s="225"/>
      <c r="G195" s="225"/>
      <c r="H195" s="225"/>
      <c r="I195" s="225"/>
      <c r="J195" s="105"/>
      <c r="K195" s="226"/>
      <c r="L195" s="227" t="s">
        <v>707</v>
      </c>
      <c r="M195" s="105">
        <f xml:space="preserve"> ROUND($M$191+ SUM($M$193:$M$193)-$M$194,2)</f>
        <v>0</v>
      </c>
      <c r="N195" s="225"/>
    </row>
    <row r="196" spans="1:14" ht="12" thickTop="1">
      <c r="A196" s="215" t="s">
        <v>153</v>
      </c>
      <c r="B196" s="216" t="s">
        <v>137</v>
      </c>
      <c r="C196" s="216" t="s">
        <v>703</v>
      </c>
      <c r="D196" s="217" t="s">
        <v>648</v>
      </c>
      <c r="E196" s="217" t="s">
        <v>144</v>
      </c>
      <c r="F196" s="217" t="s">
        <v>647</v>
      </c>
      <c r="G196" s="217" t="s">
        <v>704</v>
      </c>
      <c r="H196" s="217" t="s">
        <v>143</v>
      </c>
      <c r="I196" s="217" t="s">
        <v>658</v>
      </c>
      <c r="J196" s="218" t="s">
        <v>705</v>
      </c>
      <c r="K196" s="219" t="s">
        <v>148</v>
      </c>
      <c r="L196" s="218" t="s">
        <v>140</v>
      </c>
      <c r="M196" s="218" t="s">
        <v>630</v>
      </c>
      <c r="N196" s="217" t="s">
        <v>640</v>
      </c>
    </row>
    <row r="197" spans="1:14" ht="12" thickBot="1">
      <c r="A197" s="100">
        <v>65263817</v>
      </c>
      <c r="B197" s="94">
        <v>44286</v>
      </c>
      <c r="C197" s="94">
        <v>44295</v>
      </c>
      <c r="D197" s="73" t="s">
        <v>823</v>
      </c>
      <c r="E197" s="73" t="s">
        <v>325</v>
      </c>
      <c r="F197" s="73" t="s">
        <v>326</v>
      </c>
      <c r="G197" s="73" t="s">
        <v>324</v>
      </c>
      <c r="I197" s="73" t="s">
        <v>681</v>
      </c>
      <c r="J197" s="95">
        <v>24738.68</v>
      </c>
      <c r="K197" s="107">
        <v>1</v>
      </c>
      <c r="L197" s="95">
        <v>0</v>
      </c>
      <c r="M197" s="95">
        <v>24738.68</v>
      </c>
      <c r="N197" s="73" t="s">
        <v>715</v>
      </c>
    </row>
    <row r="198" spans="1:14" ht="12" thickBot="1">
      <c r="A198" s="223"/>
      <c r="B198" s="222">
        <v>44295</v>
      </c>
      <c r="C198" s="224"/>
      <c r="D198" s="225"/>
      <c r="E198" s="225"/>
      <c r="F198" s="225"/>
      <c r="G198" s="225"/>
      <c r="H198" s="225"/>
      <c r="I198" s="225"/>
      <c r="J198" s="105"/>
      <c r="K198" s="226"/>
      <c r="L198" s="227" t="s">
        <v>706</v>
      </c>
      <c r="M198" s="105">
        <v>163668928.32000005</v>
      </c>
      <c r="N198" s="225"/>
    </row>
    <row r="199" spans="1:14" ht="12" thickBot="1">
      <c r="A199" s="223"/>
      <c r="B199" s="224"/>
      <c r="C199" s="224"/>
      <c r="D199" s="225"/>
      <c r="E199" s="225"/>
      <c r="F199" s="225"/>
      <c r="G199" s="225"/>
      <c r="H199" s="225"/>
      <c r="I199" s="225"/>
      <c r="J199" s="105"/>
      <c r="K199" s="226"/>
      <c r="L199" s="227" t="s">
        <v>707</v>
      </c>
      <c r="M199" s="105">
        <f xml:space="preserve"> ROUND($M$194+ SUM($M$197:$M$197)-$M$198,2)</f>
        <v>0</v>
      </c>
      <c r="N199" s="225"/>
    </row>
    <row r="200" spans="1:14" ht="12" thickTop="1">
      <c r="A200" s="215" t="s">
        <v>153</v>
      </c>
      <c r="B200" s="216" t="s">
        <v>137</v>
      </c>
      <c r="C200" s="216" t="s">
        <v>703</v>
      </c>
      <c r="D200" s="217" t="s">
        <v>648</v>
      </c>
      <c r="E200" s="217" t="s">
        <v>144</v>
      </c>
      <c r="F200" s="217" t="s">
        <v>647</v>
      </c>
      <c r="G200" s="217" t="s">
        <v>704</v>
      </c>
      <c r="H200" s="217" t="s">
        <v>143</v>
      </c>
      <c r="I200" s="217" t="s">
        <v>658</v>
      </c>
      <c r="J200" s="218" t="s">
        <v>705</v>
      </c>
      <c r="K200" s="219" t="s">
        <v>148</v>
      </c>
      <c r="L200" s="218" t="s">
        <v>140</v>
      </c>
      <c r="M200" s="218" t="s">
        <v>630</v>
      </c>
      <c r="N200" s="217" t="s">
        <v>640</v>
      </c>
    </row>
    <row r="201" spans="1:14" ht="12" thickBot="1">
      <c r="A201" s="100">
        <v>999</v>
      </c>
      <c r="B201" s="94">
        <v>44266</v>
      </c>
      <c r="C201" s="94">
        <v>44271</v>
      </c>
      <c r="D201" s="73" t="s">
        <v>824</v>
      </c>
      <c r="E201" s="73" t="s">
        <v>818</v>
      </c>
      <c r="F201" s="73" t="s">
        <v>819</v>
      </c>
      <c r="G201" s="73" t="s">
        <v>820</v>
      </c>
      <c r="I201" s="73" t="s">
        <v>681</v>
      </c>
      <c r="J201" s="95">
        <v>-5000000</v>
      </c>
      <c r="K201" s="107">
        <v>0.98031250000000003</v>
      </c>
      <c r="L201" s="95">
        <v>4901562.5</v>
      </c>
      <c r="M201" s="95">
        <v>-98437.5</v>
      </c>
      <c r="N201" s="73" t="s">
        <v>207</v>
      </c>
    </row>
    <row r="202" spans="1:14" ht="12" thickBot="1">
      <c r="A202" s="223"/>
      <c r="B202" s="222">
        <v>44298</v>
      </c>
      <c r="C202" s="224"/>
      <c r="D202" s="225"/>
      <c r="E202" s="225"/>
      <c r="F202" s="225"/>
      <c r="G202" s="225"/>
      <c r="H202" s="225"/>
      <c r="I202" s="225"/>
      <c r="J202" s="105"/>
      <c r="K202" s="226"/>
      <c r="L202" s="227" t="s">
        <v>706</v>
      </c>
      <c r="M202" s="105">
        <v>163570490.82000005</v>
      </c>
      <c r="N202" s="225"/>
    </row>
    <row r="203" spans="1:14" ht="12" thickBot="1">
      <c r="A203" s="223"/>
      <c r="B203" s="224"/>
      <c r="C203" s="224"/>
      <c r="D203" s="225"/>
      <c r="E203" s="225"/>
      <c r="F203" s="225"/>
      <c r="G203" s="225"/>
      <c r="H203" s="225"/>
      <c r="I203" s="225"/>
      <c r="J203" s="105"/>
      <c r="K203" s="226"/>
      <c r="L203" s="227" t="s">
        <v>707</v>
      </c>
      <c r="M203" s="105">
        <f xml:space="preserve"> ROUND($M$198+ SUM($M$201:$M$201)-$M$202,2)</f>
        <v>0</v>
      </c>
      <c r="N203" s="225"/>
    </row>
    <row r="204" spans="1:14" ht="12.75" thickTop="1" thickBot="1">
      <c r="A204" s="215" t="s">
        <v>153</v>
      </c>
      <c r="B204" s="221" t="s">
        <v>137</v>
      </c>
      <c r="C204" s="216" t="s">
        <v>703</v>
      </c>
      <c r="D204" s="217" t="s">
        <v>648</v>
      </c>
      <c r="E204" s="217" t="s">
        <v>144</v>
      </c>
      <c r="F204" s="217" t="s">
        <v>647</v>
      </c>
      <c r="G204" s="217" t="s">
        <v>704</v>
      </c>
      <c r="H204" s="217" t="s">
        <v>143</v>
      </c>
      <c r="I204" s="217" t="s">
        <v>658</v>
      </c>
      <c r="J204" s="218" t="s">
        <v>705</v>
      </c>
      <c r="K204" s="219" t="s">
        <v>148</v>
      </c>
      <c r="L204" s="218" t="s">
        <v>140</v>
      </c>
      <c r="M204" s="218" t="s">
        <v>630</v>
      </c>
      <c r="N204" s="217" t="s">
        <v>640</v>
      </c>
    </row>
    <row r="205" spans="1:14" ht="12" thickBot="1">
      <c r="A205" s="223"/>
      <c r="B205" s="222">
        <v>44299</v>
      </c>
      <c r="C205" s="224"/>
      <c r="D205" s="225"/>
      <c r="E205" s="225"/>
      <c r="F205" s="225"/>
      <c r="G205" s="225"/>
      <c r="H205" s="225"/>
      <c r="I205" s="225"/>
      <c r="J205" s="105"/>
      <c r="K205" s="226"/>
      <c r="L205" s="227" t="s">
        <v>706</v>
      </c>
      <c r="M205" s="105">
        <v>163570490.82000005</v>
      </c>
      <c r="N205" s="225"/>
    </row>
    <row r="206" spans="1:14" ht="12" thickBot="1">
      <c r="A206" s="223"/>
      <c r="B206" s="224"/>
      <c r="C206" s="224"/>
      <c r="D206" s="225"/>
      <c r="E206" s="225"/>
      <c r="F206" s="225"/>
      <c r="G206" s="225"/>
      <c r="H206" s="225"/>
      <c r="I206" s="225"/>
      <c r="J206" s="105"/>
      <c r="K206" s="226"/>
      <c r="L206" s="227" t="s">
        <v>707</v>
      </c>
      <c r="M206" s="105">
        <f xml:space="preserve"> ROUND($M$202+ SUM($M$204:$M$204)-$M$205,2)</f>
        <v>0</v>
      </c>
      <c r="N206" s="225"/>
    </row>
    <row r="207" spans="1:14" ht="12.75" thickTop="1" thickBot="1">
      <c r="A207" s="215" t="s">
        <v>153</v>
      </c>
      <c r="B207" s="221" t="s">
        <v>137</v>
      </c>
      <c r="C207" s="216" t="s">
        <v>703</v>
      </c>
      <c r="D207" s="217" t="s">
        <v>648</v>
      </c>
      <c r="E207" s="217" t="s">
        <v>144</v>
      </c>
      <c r="F207" s="217" t="s">
        <v>647</v>
      </c>
      <c r="G207" s="217" t="s">
        <v>704</v>
      </c>
      <c r="H207" s="217" t="s">
        <v>143</v>
      </c>
      <c r="I207" s="217" t="s">
        <v>658</v>
      </c>
      <c r="J207" s="218" t="s">
        <v>705</v>
      </c>
      <c r="K207" s="219" t="s">
        <v>148</v>
      </c>
      <c r="L207" s="218" t="s">
        <v>140</v>
      </c>
      <c r="M207" s="218" t="s">
        <v>630</v>
      </c>
      <c r="N207" s="217" t="s">
        <v>640</v>
      </c>
    </row>
    <row r="208" spans="1:14" ht="12" thickBot="1">
      <c r="A208" s="223"/>
      <c r="B208" s="222">
        <v>44300</v>
      </c>
      <c r="C208" s="224"/>
      <c r="D208" s="225"/>
      <c r="E208" s="225"/>
      <c r="F208" s="225"/>
      <c r="G208" s="225"/>
      <c r="H208" s="225"/>
      <c r="I208" s="225"/>
      <c r="J208" s="105"/>
      <c r="K208" s="226"/>
      <c r="L208" s="227" t="s">
        <v>706</v>
      </c>
      <c r="M208" s="105">
        <v>163570490.82000005</v>
      </c>
      <c r="N208" s="225"/>
    </row>
    <row r="209" spans="1:14" ht="12" thickBot="1">
      <c r="A209" s="223"/>
      <c r="B209" s="224"/>
      <c r="C209" s="224"/>
      <c r="D209" s="225"/>
      <c r="E209" s="225"/>
      <c r="F209" s="225"/>
      <c r="G209" s="225"/>
      <c r="H209" s="225"/>
      <c r="I209" s="225"/>
      <c r="J209" s="105"/>
      <c r="K209" s="226"/>
      <c r="L209" s="227" t="s">
        <v>707</v>
      </c>
      <c r="M209" s="105">
        <f xml:space="preserve"> ROUND($M$205+ SUM($M$207:$M$207)-$M$208,2)</f>
        <v>0</v>
      </c>
      <c r="N209" s="225"/>
    </row>
    <row r="210" spans="1:14" ht="12.75" thickTop="1" thickBot="1">
      <c r="A210" s="215" t="s">
        <v>153</v>
      </c>
      <c r="B210" s="221" t="s">
        <v>137</v>
      </c>
      <c r="C210" s="216" t="s">
        <v>703</v>
      </c>
      <c r="D210" s="217" t="s">
        <v>648</v>
      </c>
      <c r="E210" s="217" t="s">
        <v>144</v>
      </c>
      <c r="F210" s="217" t="s">
        <v>647</v>
      </c>
      <c r="G210" s="217" t="s">
        <v>704</v>
      </c>
      <c r="H210" s="217" t="s">
        <v>143</v>
      </c>
      <c r="I210" s="217" t="s">
        <v>658</v>
      </c>
      <c r="J210" s="218" t="s">
        <v>705</v>
      </c>
      <c r="K210" s="219" t="s">
        <v>148</v>
      </c>
      <c r="L210" s="218" t="s">
        <v>140</v>
      </c>
      <c r="M210" s="218" t="s">
        <v>630</v>
      </c>
      <c r="N210" s="217" t="s">
        <v>640</v>
      </c>
    </row>
    <row r="211" spans="1:14" ht="12" thickBot="1">
      <c r="A211" s="223"/>
      <c r="B211" s="222">
        <v>44301</v>
      </c>
      <c r="C211" s="224"/>
      <c r="D211" s="225"/>
      <c r="E211" s="225"/>
      <c r="F211" s="225"/>
      <c r="G211" s="225"/>
      <c r="H211" s="225"/>
      <c r="I211" s="225"/>
      <c r="J211" s="105"/>
      <c r="K211" s="226"/>
      <c r="L211" s="227" t="s">
        <v>706</v>
      </c>
      <c r="M211" s="105">
        <v>163570490.82000005</v>
      </c>
      <c r="N211" s="225"/>
    </row>
    <row r="212" spans="1:14" ht="12" thickBot="1">
      <c r="A212" s="223"/>
      <c r="B212" s="224"/>
      <c r="C212" s="224"/>
      <c r="D212" s="225"/>
      <c r="E212" s="225"/>
      <c r="F212" s="225"/>
      <c r="G212" s="225"/>
      <c r="H212" s="225"/>
      <c r="I212" s="225"/>
      <c r="J212" s="105"/>
      <c r="K212" s="226"/>
      <c r="L212" s="227" t="s">
        <v>707</v>
      </c>
      <c r="M212" s="105">
        <f xml:space="preserve"> ROUND($M$208+ SUM($M$210:$M$210)-$M$211,2)</f>
        <v>0</v>
      </c>
      <c r="N212" s="225"/>
    </row>
    <row r="213" spans="1:14" ht="12" thickTop="1">
      <c r="A213" s="215" t="s">
        <v>153</v>
      </c>
      <c r="B213" s="216" t="s">
        <v>137</v>
      </c>
      <c r="C213" s="216" t="s">
        <v>703</v>
      </c>
      <c r="D213" s="217" t="s">
        <v>648</v>
      </c>
      <c r="E213" s="217" t="s">
        <v>144</v>
      </c>
      <c r="F213" s="217" t="s">
        <v>647</v>
      </c>
      <c r="G213" s="217" t="s">
        <v>704</v>
      </c>
      <c r="H213" s="217" t="s">
        <v>143</v>
      </c>
      <c r="I213" s="217" t="s">
        <v>658</v>
      </c>
      <c r="J213" s="218" t="s">
        <v>705</v>
      </c>
      <c r="K213" s="219" t="s">
        <v>148</v>
      </c>
      <c r="L213" s="218" t="s">
        <v>140</v>
      </c>
      <c r="M213" s="218" t="s">
        <v>630</v>
      </c>
      <c r="N213" s="217" t="s">
        <v>640</v>
      </c>
    </row>
    <row r="214" spans="1:14">
      <c r="A214" s="100">
        <v>1897733</v>
      </c>
      <c r="B214" s="94">
        <v>44302</v>
      </c>
      <c r="C214" s="94">
        <v>44302</v>
      </c>
      <c r="D214" s="73" t="s">
        <v>709</v>
      </c>
      <c r="I214" s="73" t="s">
        <v>681</v>
      </c>
      <c r="J214" s="95">
        <v>0</v>
      </c>
      <c r="K214" s="107">
        <v>1</v>
      </c>
      <c r="L214" s="95">
        <v>23500000</v>
      </c>
      <c r="M214" s="95">
        <v>23500000</v>
      </c>
      <c r="N214" s="73" t="s">
        <v>207</v>
      </c>
    </row>
    <row r="215" spans="1:14" ht="12" thickBot="1">
      <c r="A215" s="100">
        <v>1897804</v>
      </c>
      <c r="B215" s="94">
        <v>44302</v>
      </c>
      <c r="C215" s="94">
        <v>44302</v>
      </c>
      <c r="D215" s="73" t="s">
        <v>709</v>
      </c>
      <c r="I215" s="73" t="s">
        <v>681</v>
      </c>
      <c r="J215" s="95">
        <v>0</v>
      </c>
      <c r="K215" s="107">
        <v>1</v>
      </c>
      <c r="L215" s="95">
        <v>-45000000</v>
      </c>
      <c r="M215" s="95">
        <v>-45000000</v>
      </c>
      <c r="N215" s="73" t="s">
        <v>207</v>
      </c>
    </row>
    <row r="216" spans="1:14" ht="12" thickBot="1">
      <c r="A216" s="223"/>
      <c r="B216" s="222">
        <v>44302</v>
      </c>
      <c r="C216" s="224"/>
      <c r="D216" s="225"/>
      <c r="E216" s="225"/>
      <c r="F216" s="225"/>
      <c r="G216" s="225"/>
      <c r="H216" s="225"/>
      <c r="I216" s="225"/>
      <c r="J216" s="105"/>
      <c r="K216" s="226"/>
      <c r="L216" s="227" t="s">
        <v>706</v>
      </c>
      <c r="M216" s="105">
        <v>142070490.82000005</v>
      </c>
      <c r="N216" s="225"/>
    </row>
    <row r="217" spans="1:14" ht="12" thickBot="1">
      <c r="A217" s="223"/>
      <c r="B217" s="224"/>
      <c r="C217" s="224"/>
      <c r="D217" s="225"/>
      <c r="E217" s="225"/>
      <c r="F217" s="225"/>
      <c r="G217" s="225"/>
      <c r="H217" s="225"/>
      <c r="I217" s="225"/>
      <c r="J217" s="105"/>
      <c r="K217" s="226"/>
      <c r="L217" s="227" t="s">
        <v>707</v>
      </c>
      <c r="M217" s="105">
        <f xml:space="preserve"> ROUND($M$211+ SUM($M$214:$M$215)-$M$216,2)</f>
        <v>0</v>
      </c>
      <c r="N217" s="225"/>
    </row>
    <row r="218" spans="1:14" ht="12" thickTop="1">
      <c r="A218" s="215" t="s">
        <v>153</v>
      </c>
      <c r="B218" s="216" t="s">
        <v>137</v>
      </c>
      <c r="C218" s="216" t="s">
        <v>703</v>
      </c>
      <c r="D218" s="217" t="s">
        <v>648</v>
      </c>
      <c r="E218" s="217" t="s">
        <v>144</v>
      </c>
      <c r="F218" s="217" t="s">
        <v>647</v>
      </c>
      <c r="G218" s="217" t="s">
        <v>704</v>
      </c>
      <c r="H218" s="217" t="s">
        <v>143</v>
      </c>
      <c r="I218" s="217" t="s">
        <v>658</v>
      </c>
      <c r="J218" s="218" t="s">
        <v>705</v>
      </c>
      <c r="K218" s="219" t="s">
        <v>148</v>
      </c>
      <c r="L218" s="218" t="s">
        <v>140</v>
      </c>
      <c r="M218" s="218" t="s">
        <v>630</v>
      </c>
      <c r="N218" s="217" t="s">
        <v>640</v>
      </c>
    </row>
    <row r="219" spans="1:14" ht="12" thickBot="1">
      <c r="A219" s="100">
        <v>999</v>
      </c>
      <c r="B219" s="94">
        <v>44298</v>
      </c>
      <c r="C219" s="94">
        <v>44305</v>
      </c>
      <c r="D219" s="73" t="s">
        <v>710</v>
      </c>
      <c r="E219" s="73" t="s">
        <v>517</v>
      </c>
      <c r="F219" s="73" t="s">
        <v>825</v>
      </c>
      <c r="G219" s="73" t="s">
        <v>826</v>
      </c>
      <c r="I219" s="73" t="s">
        <v>681</v>
      </c>
      <c r="J219" s="95">
        <v>3000000</v>
      </c>
      <c r="K219" s="107">
        <v>0.98031250000000003</v>
      </c>
      <c r="L219" s="95">
        <v>-2940937.5</v>
      </c>
      <c r="M219" s="95">
        <v>59062.5</v>
      </c>
      <c r="N219" s="73" t="s">
        <v>207</v>
      </c>
    </row>
    <row r="220" spans="1:14" ht="12" thickBot="1">
      <c r="A220" s="223"/>
      <c r="B220" s="222">
        <v>44305</v>
      </c>
      <c r="C220" s="224"/>
      <c r="D220" s="225"/>
      <c r="E220" s="225"/>
      <c r="F220" s="225"/>
      <c r="G220" s="225"/>
      <c r="H220" s="225"/>
      <c r="I220" s="225"/>
      <c r="J220" s="105"/>
      <c r="K220" s="226"/>
      <c r="L220" s="227" t="s">
        <v>706</v>
      </c>
      <c r="M220" s="105">
        <v>142129553.32000005</v>
      </c>
      <c r="N220" s="225"/>
    </row>
    <row r="221" spans="1:14" ht="12" thickBot="1">
      <c r="A221" s="223"/>
      <c r="B221" s="224"/>
      <c r="C221" s="224"/>
      <c r="D221" s="225"/>
      <c r="E221" s="225"/>
      <c r="F221" s="225"/>
      <c r="G221" s="225"/>
      <c r="H221" s="225"/>
      <c r="I221" s="225"/>
      <c r="J221" s="105"/>
      <c r="K221" s="226"/>
      <c r="L221" s="227" t="s">
        <v>707</v>
      </c>
      <c r="M221" s="105">
        <f xml:space="preserve"> ROUND($M$216+ SUM($M$219:$M$219)-$M$220,2)</f>
        <v>0</v>
      </c>
      <c r="N221" s="225"/>
    </row>
    <row r="222" spans="1:14" ht="12" thickTop="1">
      <c r="A222" s="215" t="s">
        <v>153</v>
      </c>
      <c r="B222" s="216" t="s">
        <v>137</v>
      </c>
      <c r="C222" s="216" t="s">
        <v>703</v>
      </c>
      <c r="D222" s="217" t="s">
        <v>648</v>
      </c>
      <c r="E222" s="217" t="s">
        <v>144</v>
      </c>
      <c r="F222" s="217" t="s">
        <v>647</v>
      </c>
      <c r="G222" s="217" t="s">
        <v>704</v>
      </c>
      <c r="H222" s="217" t="s">
        <v>143</v>
      </c>
      <c r="I222" s="217" t="s">
        <v>658</v>
      </c>
      <c r="J222" s="218" t="s">
        <v>705</v>
      </c>
      <c r="K222" s="219" t="s">
        <v>148</v>
      </c>
      <c r="L222" s="218" t="s">
        <v>140</v>
      </c>
      <c r="M222" s="218" t="s">
        <v>630</v>
      </c>
      <c r="N222" s="217" t="s">
        <v>640</v>
      </c>
    </row>
    <row r="223" spans="1:14">
      <c r="A223" s="100">
        <v>65544208</v>
      </c>
      <c r="B223" s="94">
        <v>44295</v>
      </c>
      <c r="C223" s="94">
        <v>44306</v>
      </c>
      <c r="D223" s="73" t="s">
        <v>710</v>
      </c>
      <c r="E223" s="73" t="s">
        <v>752</v>
      </c>
      <c r="F223" s="73" t="s">
        <v>753</v>
      </c>
      <c r="G223" s="73" t="s">
        <v>754</v>
      </c>
      <c r="H223" s="73" t="s">
        <v>755</v>
      </c>
      <c r="I223" s="73" t="s">
        <v>681</v>
      </c>
      <c r="J223" s="95">
        <v>2144300</v>
      </c>
      <c r="K223" s="107">
        <v>1.01</v>
      </c>
      <c r="L223" s="95">
        <v>-2165743</v>
      </c>
      <c r="M223" s="95">
        <v>-21443</v>
      </c>
      <c r="N223" s="73" t="s">
        <v>207</v>
      </c>
    </row>
    <row r="224" spans="1:14">
      <c r="A224" s="100">
        <v>999</v>
      </c>
      <c r="B224" s="94">
        <v>44295</v>
      </c>
      <c r="C224" s="94">
        <v>44306</v>
      </c>
      <c r="D224" s="73" t="s">
        <v>710</v>
      </c>
      <c r="E224" s="73" t="s">
        <v>281</v>
      </c>
      <c r="F224" s="73" t="s">
        <v>487</v>
      </c>
      <c r="G224" s="73" t="s">
        <v>485</v>
      </c>
      <c r="H224" s="73" t="s">
        <v>486</v>
      </c>
      <c r="I224" s="73" t="s">
        <v>681</v>
      </c>
      <c r="J224" s="95">
        <v>1500000</v>
      </c>
      <c r="K224" s="107">
        <v>1.0024999999999999</v>
      </c>
      <c r="L224" s="95">
        <v>-1503750</v>
      </c>
      <c r="M224" s="95">
        <v>-3750</v>
      </c>
      <c r="N224" s="73" t="s">
        <v>207</v>
      </c>
    </row>
    <row r="225" spans="1:14">
      <c r="A225" s="100">
        <v>999</v>
      </c>
      <c r="B225" s="94">
        <v>44295</v>
      </c>
      <c r="C225" s="94">
        <v>44306</v>
      </c>
      <c r="D225" s="73" t="s">
        <v>710</v>
      </c>
      <c r="E225" s="73" t="s">
        <v>783</v>
      </c>
      <c r="F225" s="73" t="s">
        <v>784</v>
      </c>
      <c r="G225" s="73" t="s">
        <v>785</v>
      </c>
      <c r="H225" s="73" t="s">
        <v>786</v>
      </c>
      <c r="I225" s="73" t="s">
        <v>681</v>
      </c>
      <c r="J225" s="95">
        <v>1480131.22</v>
      </c>
      <c r="K225" s="107">
        <v>0.96499999999999997</v>
      </c>
      <c r="L225" s="95">
        <v>-1428326.63</v>
      </c>
      <c r="M225" s="95">
        <v>51804.59</v>
      </c>
      <c r="N225" s="73" t="s">
        <v>207</v>
      </c>
    </row>
    <row r="226" spans="1:14" ht="12" thickBot="1">
      <c r="A226" s="100">
        <v>999</v>
      </c>
      <c r="B226" s="94">
        <v>44295</v>
      </c>
      <c r="C226" s="94">
        <v>44306</v>
      </c>
      <c r="D226" s="73" t="s">
        <v>710</v>
      </c>
      <c r="E226" s="73" t="s">
        <v>787</v>
      </c>
      <c r="F226" s="73" t="s">
        <v>827</v>
      </c>
      <c r="G226" s="73" t="s">
        <v>828</v>
      </c>
      <c r="H226" s="73" t="s">
        <v>829</v>
      </c>
      <c r="I226" s="73" t="s">
        <v>681</v>
      </c>
      <c r="J226" s="95">
        <v>3000000</v>
      </c>
      <c r="K226" s="107">
        <v>1.01</v>
      </c>
      <c r="L226" s="95">
        <v>-3030000</v>
      </c>
      <c r="M226" s="95">
        <v>-30000</v>
      </c>
      <c r="N226" s="73" t="s">
        <v>207</v>
      </c>
    </row>
    <row r="227" spans="1:14" ht="12" thickBot="1">
      <c r="A227" s="223"/>
      <c r="B227" s="222">
        <v>44306</v>
      </c>
      <c r="C227" s="224"/>
      <c r="D227" s="225"/>
      <c r="E227" s="225"/>
      <c r="F227" s="225"/>
      <c r="G227" s="225"/>
      <c r="H227" s="225"/>
      <c r="I227" s="225"/>
      <c r="J227" s="105"/>
      <c r="K227" s="226"/>
      <c r="L227" s="227" t="s">
        <v>706</v>
      </c>
      <c r="M227" s="105">
        <v>139126164.91260004</v>
      </c>
      <c r="N227" s="225"/>
    </row>
    <row r="228" spans="1:14" ht="12" thickBot="1">
      <c r="A228" s="223"/>
      <c r="B228" s="224"/>
      <c r="C228" s="224"/>
      <c r="D228" s="225"/>
      <c r="E228" s="225"/>
      <c r="F228" s="225"/>
      <c r="G228" s="225"/>
      <c r="H228" s="225"/>
      <c r="I228" s="225"/>
      <c r="J228" s="105"/>
      <c r="K228" s="226"/>
      <c r="L228" s="227" t="s">
        <v>707</v>
      </c>
      <c r="M228" s="105">
        <f xml:space="preserve"> ROUND($M$220+ SUM($M$223:$M$226)-$M$227,2)</f>
        <v>3000000</v>
      </c>
      <c r="N228" s="225"/>
    </row>
    <row r="229" spans="1:14" ht="12.75" thickTop="1" thickBot="1">
      <c r="A229" s="215" t="s">
        <v>153</v>
      </c>
      <c r="B229" s="221" t="s">
        <v>137</v>
      </c>
      <c r="C229" s="216" t="s">
        <v>703</v>
      </c>
      <c r="D229" s="217" t="s">
        <v>648</v>
      </c>
      <c r="E229" s="217" t="s">
        <v>144</v>
      </c>
      <c r="F229" s="217" t="s">
        <v>647</v>
      </c>
      <c r="G229" s="217" t="s">
        <v>704</v>
      </c>
      <c r="H229" s="217" t="s">
        <v>143</v>
      </c>
      <c r="I229" s="217" t="s">
        <v>658</v>
      </c>
      <c r="J229" s="218" t="s">
        <v>705</v>
      </c>
      <c r="K229" s="219" t="s">
        <v>148</v>
      </c>
      <c r="L229" s="218" t="s">
        <v>140</v>
      </c>
      <c r="M229" s="218" t="s">
        <v>630</v>
      </c>
      <c r="N229" s="217" t="s">
        <v>640</v>
      </c>
    </row>
    <row r="230" spans="1:14" ht="12" thickBot="1">
      <c r="A230" s="223"/>
      <c r="B230" s="222">
        <v>44307</v>
      </c>
      <c r="C230" s="224"/>
      <c r="D230" s="225"/>
      <c r="E230" s="225"/>
      <c r="F230" s="225"/>
      <c r="G230" s="225"/>
      <c r="H230" s="225"/>
      <c r="I230" s="225"/>
      <c r="J230" s="105"/>
      <c r="K230" s="226"/>
      <c r="L230" s="227" t="s">
        <v>706</v>
      </c>
      <c r="M230" s="105">
        <v>139126164.91260001</v>
      </c>
      <c r="N230" s="225"/>
    </row>
    <row r="231" spans="1:14" ht="12" thickBot="1">
      <c r="A231" s="223"/>
      <c r="B231" s="224"/>
      <c r="C231" s="224"/>
      <c r="D231" s="225"/>
      <c r="E231" s="225"/>
      <c r="F231" s="225"/>
      <c r="G231" s="225"/>
      <c r="H231" s="225"/>
      <c r="I231" s="225"/>
      <c r="J231" s="105"/>
      <c r="K231" s="226"/>
      <c r="L231" s="227" t="s">
        <v>707</v>
      </c>
      <c r="M231" s="105">
        <f xml:space="preserve"> ROUND($M$227+ SUM($M$229:$M$229)-$M$230,2)</f>
        <v>0</v>
      </c>
      <c r="N231" s="225"/>
    </row>
    <row r="232" spans="1:14" ht="12.75" thickTop="1" thickBot="1">
      <c r="A232" s="215" t="s">
        <v>153</v>
      </c>
      <c r="B232" s="221" t="s">
        <v>137</v>
      </c>
      <c r="C232" s="216" t="s">
        <v>703</v>
      </c>
      <c r="D232" s="217" t="s">
        <v>648</v>
      </c>
      <c r="E232" s="217" t="s">
        <v>144</v>
      </c>
      <c r="F232" s="217" t="s">
        <v>647</v>
      </c>
      <c r="G232" s="217" t="s">
        <v>704</v>
      </c>
      <c r="H232" s="217" t="s">
        <v>143</v>
      </c>
      <c r="I232" s="217" t="s">
        <v>658</v>
      </c>
      <c r="J232" s="218" t="s">
        <v>705</v>
      </c>
      <c r="K232" s="219" t="s">
        <v>148</v>
      </c>
      <c r="L232" s="218" t="s">
        <v>140</v>
      </c>
      <c r="M232" s="218" t="s">
        <v>630</v>
      </c>
      <c r="N232" s="217" t="s">
        <v>640</v>
      </c>
    </row>
    <row r="233" spans="1:14" ht="12" thickBot="1">
      <c r="A233" s="223"/>
      <c r="B233" s="222">
        <v>44308</v>
      </c>
      <c r="C233" s="224"/>
      <c r="D233" s="225"/>
      <c r="E233" s="225"/>
      <c r="F233" s="225"/>
      <c r="G233" s="225"/>
      <c r="H233" s="225"/>
      <c r="I233" s="225"/>
      <c r="J233" s="105"/>
      <c r="K233" s="226"/>
      <c r="L233" s="227" t="s">
        <v>706</v>
      </c>
      <c r="M233" s="105">
        <v>139126164.91260001</v>
      </c>
      <c r="N233" s="225"/>
    </row>
    <row r="234" spans="1:14" ht="12" thickBot="1">
      <c r="A234" s="223"/>
      <c r="B234" s="224"/>
      <c r="C234" s="224"/>
      <c r="D234" s="225"/>
      <c r="E234" s="225"/>
      <c r="F234" s="225"/>
      <c r="G234" s="225"/>
      <c r="H234" s="225"/>
      <c r="I234" s="225"/>
      <c r="J234" s="105"/>
      <c r="K234" s="226"/>
      <c r="L234" s="227" t="s">
        <v>707</v>
      </c>
      <c r="M234" s="105">
        <f xml:space="preserve"> ROUND($M$230+ SUM($M$232:$M$232)-$M$233,2)</f>
        <v>0</v>
      </c>
      <c r="N234" s="225"/>
    </row>
    <row r="235" spans="1:14" ht="12" thickTop="1">
      <c r="A235" s="215" t="s">
        <v>153</v>
      </c>
      <c r="B235" s="216" t="s">
        <v>137</v>
      </c>
      <c r="C235" s="216" t="s">
        <v>703</v>
      </c>
      <c r="D235" s="217" t="s">
        <v>648</v>
      </c>
      <c r="E235" s="217" t="s">
        <v>144</v>
      </c>
      <c r="F235" s="217" t="s">
        <v>647</v>
      </c>
      <c r="G235" s="217" t="s">
        <v>704</v>
      </c>
      <c r="H235" s="217" t="s">
        <v>143</v>
      </c>
      <c r="I235" s="217" t="s">
        <v>658</v>
      </c>
      <c r="J235" s="218" t="s">
        <v>705</v>
      </c>
      <c r="K235" s="219" t="s">
        <v>148</v>
      </c>
      <c r="L235" s="218" t="s">
        <v>140</v>
      </c>
      <c r="M235" s="218" t="s">
        <v>630</v>
      </c>
      <c r="N235" s="217" t="s">
        <v>640</v>
      </c>
    </row>
    <row r="236" spans="1:14">
      <c r="A236" s="100">
        <v>1906227</v>
      </c>
      <c r="B236" s="94">
        <v>44309</v>
      </c>
      <c r="C236" s="94">
        <v>44309</v>
      </c>
      <c r="D236" s="73" t="s">
        <v>709</v>
      </c>
      <c r="I236" s="73" t="s">
        <v>681</v>
      </c>
      <c r="J236" s="95">
        <v>0</v>
      </c>
      <c r="K236" s="107">
        <v>1</v>
      </c>
      <c r="L236" s="95">
        <v>7000000</v>
      </c>
      <c r="M236" s="95">
        <v>7000000</v>
      </c>
      <c r="N236" s="73" t="s">
        <v>207</v>
      </c>
    </row>
    <row r="237" spans="1:14" ht="12" thickBot="1">
      <c r="A237" s="100">
        <v>999</v>
      </c>
      <c r="B237" s="94">
        <v>44298</v>
      </c>
      <c r="C237" s="94">
        <v>44305</v>
      </c>
      <c r="D237" s="73" t="s">
        <v>824</v>
      </c>
      <c r="E237" s="73" t="s">
        <v>517</v>
      </c>
      <c r="F237" s="73" t="s">
        <v>825</v>
      </c>
      <c r="G237" s="73" t="s">
        <v>826</v>
      </c>
      <c r="I237" s="73" t="s">
        <v>681</v>
      </c>
      <c r="J237" s="95">
        <v>-3000000</v>
      </c>
      <c r="K237" s="107">
        <v>0.98031250000000003</v>
      </c>
      <c r="L237" s="95">
        <v>2940937.5</v>
      </c>
      <c r="M237" s="95">
        <v>-59062.5</v>
      </c>
      <c r="N237" s="73" t="s">
        <v>207</v>
      </c>
    </row>
    <row r="238" spans="1:14" ht="12" thickBot="1">
      <c r="A238" s="223"/>
      <c r="B238" s="222">
        <v>44309</v>
      </c>
      <c r="C238" s="224"/>
      <c r="D238" s="225"/>
      <c r="E238" s="225"/>
      <c r="F238" s="225"/>
      <c r="G238" s="225"/>
      <c r="H238" s="225"/>
      <c r="I238" s="225"/>
      <c r="J238" s="105"/>
      <c r="K238" s="226"/>
      <c r="L238" s="227" t="s">
        <v>706</v>
      </c>
      <c r="M238" s="105">
        <v>146067102.41260004</v>
      </c>
      <c r="N238" s="225"/>
    </row>
    <row r="239" spans="1:14" ht="12" thickBot="1">
      <c r="A239" s="223"/>
      <c r="B239" s="224"/>
      <c r="C239" s="224"/>
      <c r="D239" s="225"/>
      <c r="E239" s="225"/>
      <c r="F239" s="225"/>
      <c r="G239" s="225"/>
      <c r="H239" s="225"/>
      <c r="I239" s="225"/>
      <c r="J239" s="105"/>
      <c r="K239" s="226"/>
      <c r="L239" s="227" t="s">
        <v>707</v>
      </c>
      <c r="M239" s="105">
        <f xml:space="preserve"> ROUND($M$233+ SUM($M$236:$M$237)-$M$238,2)</f>
        <v>0</v>
      </c>
      <c r="N239" s="225"/>
    </row>
    <row r="240" spans="1:14" ht="12.75" thickTop="1" thickBot="1">
      <c r="A240" s="215" t="s">
        <v>153</v>
      </c>
      <c r="B240" s="221" t="s">
        <v>137</v>
      </c>
      <c r="C240" s="216" t="s">
        <v>703</v>
      </c>
      <c r="D240" s="217" t="s">
        <v>648</v>
      </c>
      <c r="E240" s="217" t="s">
        <v>144</v>
      </c>
      <c r="F240" s="217" t="s">
        <v>647</v>
      </c>
      <c r="G240" s="217" t="s">
        <v>704</v>
      </c>
      <c r="H240" s="217" t="s">
        <v>143</v>
      </c>
      <c r="I240" s="217" t="s">
        <v>658</v>
      </c>
      <c r="J240" s="218" t="s">
        <v>705</v>
      </c>
      <c r="K240" s="219" t="s">
        <v>148</v>
      </c>
      <c r="L240" s="218" t="s">
        <v>140</v>
      </c>
      <c r="M240" s="218" t="s">
        <v>630</v>
      </c>
      <c r="N240" s="217" t="s">
        <v>640</v>
      </c>
    </row>
    <row r="241" spans="1:14" ht="12" thickBot="1">
      <c r="A241" s="223"/>
      <c r="B241" s="222">
        <v>44312</v>
      </c>
      <c r="C241" s="224"/>
      <c r="D241" s="225"/>
      <c r="E241" s="225"/>
      <c r="F241" s="225"/>
      <c r="G241" s="225"/>
      <c r="H241" s="225"/>
      <c r="I241" s="225"/>
      <c r="J241" s="105"/>
      <c r="K241" s="226"/>
      <c r="L241" s="227" t="s">
        <v>706</v>
      </c>
      <c r="M241" s="105">
        <v>146067102.41260004</v>
      </c>
      <c r="N241" s="225"/>
    </row>
    <row r="242" spans="1:14" ht="12" thickBot="1">
      <c r="A242" s="223"/>
      <c r="B242" s="224"/>
      <c r="C242" s="224"/>
      <c r="D242" s="225"/>
      <c r="E242" s="225"/>
      <c r="F242" s="225"/>
      <c r="G242" s="225"/>
      <c r="H242" s="225"/>
      <c r="I242" s="225"/>
      <c r="J242" s="105"/>
      <c r="K242" s="226"/>
      <c r="L242" s="227" t="s">
        <v>707</v>
      </c>
      <c r="M242" s="105">
        <f xml:space="preserve"> ROUND($M$238+ SUM($M$240:$M$240)-$M$241,2)</f>
        <v>0</v>
      </c>
      <c r="N242" s="225"/>
    </row>
    <row r="243" spans="1:14" ht="12" thickTop="1">
      <c r="A243" s="215" t="s">
        <v>153</v>
      </c>
      <c r="B243" s="216" t="s">
        <v>137</v>
      </c>
      <c r="C243" s="216" t="s">
        <v>703</v>
      </c>
      <c r="D243" s="217" t="s">
        <v>648</v>
      </c>
      <c r="E243" s="217" t="s">
        <v>144</v>
      </c>
      <c r="F243" s="217" t="s">
        <v>647</v>
      </c>
      <c r="G243" s="217" t="s">
        <v>704</v>
      </c>
      <c r="H243" s="217" t="s">
        <v>143</v>
      </c>
      <c r="I243" s="217" t="s">
        <v>658</v>
      </c>
      <c r="J243" s="218" t="s">
        <v>705</v>
      </c>
      <c r="K243" s="219" t="s">
        <v>148</v>
      </c>
      <c r="L243" s="218" t="s">
        <v>140</v>
      </c>
      <c r="M243" s="218" t="s">
        <v>630</v>
      </c>
      <c r="N243" s="217" t="s">
        <v>640</v>
      </c>
    </row>
    <row r="244" spans="1:14">
      <c r="A244" s="100">
        <v>65711843</v>
      </c>
      <c r="B244" s="94">
        <v>44286</v>
      </c>
      <c r="C244" s="94">
        <v>44313</v>
      </c>
      <c r="D244" s="73" t="s">
        <v>830</v>
      </c>
      <c r="E244" s="73" t="s">
        <v>739</v>
      </c>
      <c r="F244" s="73" t="s">
        <v>740</v>
      </c>
      <c r="G244" s="73" t="s">
        <v>741</v>
      </c>
      <c r="H244" s="73" t="s">
        <v>742</v>
      </c>
      <c r="I244" s="73" t="s">
        <v>681</v>
      </c>
      <c r="J244" s="95">
        <v>-7498738.9400000004</v>
      </c>
      <c r="K244" s="107">
        <v>1</v>
      </c>
      <c r="L244" s="95">
        <v>0</v>
      </c>
      <c r="M244" s="95">
        <v>-7498738.9400000004</v>
      </c>
      <c r="N244" s="73" t="s">
        <v>715</v>
      </c>
    </row>
    <row r="245" spans="1:14">
      <c r="A245" s="100">
        <v>65711856</v>
      </c>
      <c r="B245" s="94">
        <v>44286</v>
      </c>
      <c r="C245" s="94">
        <v>44313</v>
      </c>
      <c r="D245" s="73" t="s">
        <v>710</v>
      </c>
      <c r="E245" s="73" t="s">
        <v>739</v>
      </c>
      <c r="F245" s="73" t="s">
        <v>740</v>
      </c>
      <c r="G245" s="73" t="s">
        <v>741</v>
      </c>
      <c r="H245" s="73" t="s">
        <v>742</v>
      </c>
      <c r="I245" s="73" t="s">
        <v>681</v>
      </c>
      <c r="J245" s="95">
        <v>7498738.9400000004</v>
      </c>
      <c r="K245" s="107">
        <v>1</v>
      </c>
      <c r="L245" s="95">
        <v>0</v>
      </c>
      <c r="M245" s="95">
        <v>7498738.9400000004</v>
      </c>
      <c r="N245" s="73" t="s">
        <v>715</v>
      </c>
    </row>
    <row r="246" spans="1:14">
      <c r="A246" s="100">
        <v>65711993</v>
      </c>
      <c r="B246" s="94">
        <v>44286</v>
      </c>
      <c r="C246" s="94">
        <v>44313</v>
      </c>
      <c r="D246" s="73" t="s">
        <v>830</v>
      </c>
      <c r="E246" s="73" t="s">
        <v>739</v>
      </c>
      <c r="F246" s="73" t="s">
        <v>743</v>
      </c>
      <c r="G246" s="73" t="s">
        <v>744</v>
      </c>
      <c r="I246" s="73" t="s">
        <v>681</v>
      </c>
      <c r="J246" s="95">
        <v>-3157525.86</v>
      </c>
      <c r="K246" s="107">
        <v>1</v>
      </c>
      <c r="L246" s="95">
        <v>0</v>
      </c>
      <c r="M246" s="95">
        <v>-3157525.86</v>
      </c>
      <c r="N246" s="73" t="s">
        <v>715</v>
      </c>
    </row>
    <row r="247" spans="1:14">
      <c r="A247" s="100">
        <v>65712114</v>
      </c>
      <c r="B247" s="94">
        <v>44286</v>
      </c>
      <c r="C247" s="94">
        <v>44313</v>
      </c>
      <c r="D247" s="73" t="s">
        <v>710</v>
      </c>
      <c r="E247" s="73" t="s">
        <v>739</v>
      </c>
      <c r="F247" s="73" t="s">
        <v>743</v>
      </c>
      <c r="G247" s="73" t="s">
        <v>744</v>
      </c>
      <c r="I247" s="73" t="s">
        <v>681</v>
      </c>
      <c r="J247" s="95">
        <v>3157525.86</v>
      </c>
      <c r="K247" s="107">
        <v>1</v>
      </c>
      <c r="L247" s="95">
        <v>0</v>
      </c>
      <c r="M247" s="95">
        <v>3157525.86</v>
      </c>
      <c r="N247" s="73" t="s">
        <v>715</v>
      </c>
    </row>
    <row r="248" spans="1:14">
      <c r="A248" s="100">
        <v>65712269</v>
      </c>
      <c r="B248" s="94">
        <v>44286</v>
      </c>
      <c r="C248" s="94">
        <v>44313</v>
      </c>
      <c r="D248" s="73" t="s">
        <v>830</v>
      </c>
      <c r="E248" s="73" t="s">
        <v>745</v>
      </c>
      <c r="F248" s="73" t="s">
        <v>746</v>
      </c>
      <c r="G248" s="73" t="s">
        <v>747</v>
      </c>
      <c r="I248" s="73" t="s">
        <v>681</v>
      </c>
      <c r="J248" s="95">
        <v>-3749183.01</v>
      </c>
      <c r="K248" s="107">
        <v>0.995</v>
      </c>
      <c r="L248" s="95">
        <v>0</v>
      </c>
      <c r="M248" s="95">
        <v>-3749183.01</v>
      </c>
      <c r="N248" s="73" t="s">
        <v>715</v>
      </c>
    </row>
    <row r="249" spans="1:14">
      <c r="A249" s="100">
        <v>65712290</v>
      </c>
      <c r="B249" s="94">
        <v>44286</v>
      </c>
      <c r="C249" s="94">
        <v>44313</v>
      </c>
      <c r="D249" s="73" t="s">
        <v>710</v>
      </c>
      <c r="E249" s="73" t="s">
        <v>745</v>
      </c>
      <c r="F249" s="73" t="s">
        <v>746</v>
      </c>
      <c r="G249" s="73" t="s">
        <v>747</v>
      </c>
      <c r="I249" s="73" t="s">
        <v>681</v>
      </c>
      <c r="J249" s="95">
        <v>3749183.01</v>
      </c>
      <c r="K249" s="107">
        <v>0.995</v>
      </c>
      <c r="L249" s="95">
        <v>0</v>
      </c>
      <c r="M249" s="95">
        <v>3749183.01</v>
      </c>
      <c r="N249" s="73" t="s">
        <v>715</v>
      </c>
    </row>
    <row r="250" spans="1:14">
      <c r="A250" s="100">
        <v>65713442</v>
      </c>
      <c r="B250" s="94">
        <v>44286</v>
      </c>
      <c r="C250" s="94">
        <v>44313</v>
      </c>
      <c r="D250" s="73" t="s">
        <v>830</v>
      </c>
      <c r="E250" s="73" t="s">
        <v>797</v>
      </c>
      <c r="F250" s="73" t="s">
        <v>798</v>
      </c>
      <c r="G250" s="73" t="s">
        <v>799</v>
      </c>
      <c r="H250" s="73" t="s">
        <v>800</v>
      </c>
      <c r="I250" s="73" t="s">
        <v>681</v>
      </c>
      <c r="J250" s="95">
        <v>-16166774.220000001</v>
      </c>
      <c r="K250" s="107">
        <v>0.97750000000000004</v>
      </c>
      <c r="L250" s="95">
        <v>0</v>
      </c>
      <c r="M250" s="95">
        <v>-16166774.220000001</v>
      </c>
      <c r="N250" s="73" t="s">
        <v>715</v>
      </c>
    </row>
    <row r="251" spans="1:14">
      <c r="A251" s="100">
        <v>65713448</v>
      </c>
      <c r="B251" s="94">
        <v>44286</v>
      </c>
      <c r="C251" s="94">
        <v>44313</v>
      </c>
      <c r="D251" s="73" t="s">
        <v>710</v>
      </c>
      <c r="E251" s="73" t="s">
        <v>797</v>
      </c>
      <c r="F251" s="73" t="s">
        <v>798</v>
      </c>
      <c r="G251" s="73" t="s">
        <v>799</v>
      </c>
      <c r="H251" s="73" t="s">
        <v>800</v>
      </c>
      <c r="I251" s="73" t="s">
        <v>681</v>
      </c>
      <c r="J251" s="95">
        <v>16166774.220000001</v>
      </c>
      <c r="K251" s="107">
        <v>0.97750000000000004</v>
      </c>
      <c r="L251" s="95">
        <v>0</v>
      </c>
      <c r="M251" s="95">
        <v>16166774.220000001</v>
      </c>
      <c r="N251" s="73" t="s">
        <v>715</v>
      </c>
    </row>
    <row r="252" spans="1:14" ht="12" thickBot="1">
      <c r="A252" s="100">
        <v>65688425</v>
      </c>
      <c r="B252" s="94">
        <v>44308</v>
      </c>
      <c r="C252" s="94">
        <v>44313</v>
      </c>
      <c r="D252" s="73" t="s">
        <v>710</v>
      </c>
      <c r="E252" s="73" t="s">
        <v>496</v>
      </c>
      <c r="F252" s="73" t="s">
        <v>831</v>
      </c>
      <c r="G252" s="73" t="s">
        <v>832</v>
      </c>
      <c r="I252" s="73" t="s">
        <v>681</v>
      </c>
      <c r="J252" s="95">
        <v>7500000</v>
      </c>
      <c r="K252" s="107">
        <v>0.97531250000000003</v>
      </c>
      <c r="L252" s="95">
        <v>-7314843.75</v>
      </c>
      <c r="M252" s="95">
        <v>185156.25</v>
      </c>
      <c r="N252" s="73" t="s">
        <v>207</v>
      </c>
    </row>
    <row r="253" spans="1:14" ht="12" thickBot="1">
      <c r="A253" s="223"/>
      <c r="B253" s="222">
        <v>44313</v>
      </c>
      <c r="C253" s="224"/>
      <c r="D253" s="225"/>
      <c r="E253" s="225"/>
      <c r="F253" s="225"/>
      <c r="G253" s="225"/>
      <c r="H253" s="225"/>
      <c r="I253" s="225"/>
      <c r="J253" s="105"/>
      <c r="K253" s="226"/>
      <c r="L253" s="227" t="s">
        <v>706</v>
      </c>
      <c r="M253" s="105">
        <v>146252258.66260004</v>
      </c>
      <c r="N253" s="225"/>
    </row>
    <row r="254" spans="1:14" ht="12" thickBot="1">
      <c r="A254" s="223"/>
      <c r="B254" s="224"/>
      <c r="C254" s="224"/>
      <c r="D254" s="225"/>
      <c r="E254" s="225"/>
      <c r="F254" s="225"/>
      <c r="G254" s="225"/>
      <c r="H254" s="225"/>
      <c r="I254" s="225"/>
      <c r="J254" s="105"/>
      <c r="K254" s="226"/>
      <c r="L254" s="227" t="s">
        <v>707</v>
      </c>
      <c r="M254" s="105">
        <f xml:space="preserve"> ROUND($M$241+ SUM($M$244:$M$252)-$M$253,2)</f>
        <v>0</v>
      </c>
      <c r="N254" s="225"/>
    </row>
    <row r="255" spans="1:14" ht="12" thickTop="1">
      <c r="A255" s="215" t="s">
        <v>153</v>
      </c>
      <c r="B255" s="216" t="s">
        <v>137</v>
      </c>
      <c r="C255" s="216" t="s">
        <v>703</v>
      </c>
      <c r="D255" s="217" t="s">
        <v>648</v>
      </c>
      <c r="E255" s="217" t="s">
        <v>144</v>
      </c>
      <c r="F255" s="217" t="s">
        <v>647</v>
      </c>
      <c r="G255" s="217" t="s">
        <v>704</v>
      </c>
      <c r="H255" s="217" t="s">
        <v>143</v>
      </c>
      <c r="I255" s="217" t="s">
        <v>658</v>
      </c>
      <c r="J255" s="218" t="s">
        <v>705</v>
      </c>
      <c r="K255" s="219" t="s">
        <v>148</v>
      </c>
      <c r="L255" s="218" t="s">
        <v>140</v>
      </c>
      <c r="M255" s="218" t="s">
        <v>630</v>
      </c>
      <c r="N255" s="217" t="s">
        <v>640</v>
      </c>
    </row>
    <row r="256" spans="1:14">
      <c r="A256" s="100">
        <v>999</v>
      </c>
      <c r="B256" s="94">
        <v>44271</v>
      </c>
      <c r="C256" s="94">
        <v>44314</v>
      </c>
      <c r="D256" s="73" t="s">
        <v>830</v>
      </c>
      <c r="E256" s="73" t="s">
        <v>564</v>
      </c>
      <c r="F256" s="73" t="s">
        <v>576</v>
      </c>
      <c r="G256" s="73" t="s">
        <v>574</v>
      </c>
      <c r="H256" s="73" t="s">
        <v>575</v>
      </c>
      <c r="I256" s="73" t="s">
        <v>681</v>
      </c>
      <c r="J256" s="95">
        <v>-707399.42</v>
      </c>
      <c r="K256" s="107">
        <v>0.97</v>
      </c>
      <c r="L256" s="95">
        <v>0</v>
      </c>
      <c r="M256" s="95">
        <v>-707399.42</v>
      </c>
      <c r="N256" s="73" t="s">
        <v>715</v>
      </c>
    </row>
    <row r="257" spans="1:14">
      <c r="A257" s="100">
        <v>999</v>
      </c>
      <c r="B257" s="94">
        <v>44271</v>
      </c>
      <c r="C257" s="94">
        <v>44314</v>
      </c>
      <c r="D257" s="73" t="s">
        <v>710</v>
      </c>
      <c r="E257" s="73" t="s">
        <v>564</v>
      </c>
      <c r="F257" s="73" t="s">
        <v>576</v>
      </c>
      <c r="G257" s="73" t="s">
        <v>574</v>
      </c>
      <c r="H257" s="73" t="s">
        <v>575</v>
      </c>
      <c r="I257" s="73" t="s">
        <v>681</v>
      </c>
      <c r="J257" s="95">
        <v>707399.42</v>
      </c>
      <c r="K257" s="107">
        <v>0.97</v>
      </c>
      <c r="L257" s="95">
        <v>0</v>
      </c>
      <c r="M257" s="95">
        <v>707399.42</v>
      </c>
      <c r="N257" s="73" t="s">
        <v>715</v>
      </c>
    </row>
    <row r="258" spans="1:14">
      <c r="A258" s="100">
        <v>65787899</v>
      </c>
      <c r="B258" s="94">
        <v>44271</v>
      </c>
      <c r="C258" s="94">
        <v>44314</v>
      </c>
      <c r="D258" s="73" t="s">
        <v>830</v>
      </c>
      <c r="E258" s="73" t="s">
        <v>564</v>
      </c>
      <c r="F258" s="73" t="s">
        <v>565</v>
      </c>
      <c r="G258" s="73" t="s">
        <v>563</v>
      </c>
      <c r="I258" s="73" t="s">
        <v>681</v>
      </c>
      <c r="J258" s="95">
        <v>-2091302</v>
      </c>
      <c r="K258" s="107">
        <v>0.97</v>
      </c>
      <c r="L258" s="95">
        <v>0</v>
      </c>
      <c r="M258" s="95">
        <v>-2091302</v>
      </c>
      <c r="N258" s="73" t="s">
        <v>715</v>
      </c>
    </row>
    <row r="259" spans="1:14">
      <c r="A259" s="100">
        <v>65788091</v>
      </c>
      <c r="B259" s="94">
        <v>44271</v>
      </c>
      <c r="C259" s="94">
        <v>44314</v>
      </c>
      <c r="D259" s="73" t="s">
        <v>710</v>
      </c>
      <c r="E259" s="73" t="s">
        <v>564</v>
      </c>
      <c r="F259" s="73" t="s">
        <v>565</v>
      </c>
      <c r="G259" s="73" t="s">
        <v>563</v>
      </c>
      <c r="I259" s="73" t="s">
        <v>681</v>
      </c>
      <c r="J259" s="95">
        <v>2091302</v>
      </c>
      <c r="K259" s="107">
        <v>0.97</v>
      </c>
      <c r="L259" s="95">
        <v>0</v>
      </c>
      <c r="M259" s="95">
        <v>2091302</v>
      </c>
      <c r="N259" s="73" t="s">
        <v>715</v>
      </c>
    </row>
    <row r="260" spans="1:14">
      <c r="A260" s="100">
        <v>65824334</v>
      </c>
      <c r="B260" s="94">
        <v>44286</v>
      </c>
      <c r="C260" s="94">
        <v>44314</v>
      </c>
      <c r="D260" s="73" t="s">
        <v>830</v>
      </c>
      <c r="E260" s="73" t="s">
        <v>731</v>
      </c>
      <c r="F260" s="73" t="s">
        <v>732</v>
      </c>
      <c r="G260" s="73" t="s">
        <v>733</v>
      </c>
      <c r="H260" s="73" t="s">
        <v>734</v>
      </c>
      <c r="I260" s="73" t="s">
        <v>681</v>
      </c>
      <c r="J260" s="95">
        <v>-2246255.83</v>
      </c>
      <c r="K260" s="107">
        <v>1</v>
      </c>
      <c r="L260" s="95">
        <v>0</v>
      </c>
      <c r="M260" s="95">
        <v>-2246255.83</v>
      </c>
      <c r="N260" s="73" t="s">
        <v>715</v>
      </c>
    </row>
    <row r="261" spans="1:14">
      <c r="A261" s="100">
        <v>65824345</v>
      </c>
      <c r="B261" s="94">
        <v>44286</v>
      </c>
      <c r="C261" s="94">
        <v>44314</v>
      </c>
      <c r="D261" s="73" t="s">
        <v>710</v>
      </c>
      <c r="E261" s="73" t="s">
        <v>731</v>
      </c>
      <c r="F261" s="73" t="s">
        <v>732</v>
      </c>
      <c r="G261" s="73" t="s">
        <v>733</v>
      </c>
      <c r="H261" s="73" t="s">
        <v>734</v>
      </c>
      <c r="I261" s="73" t="s">
        <v>681</v>
      </c>
      <c r="J261" s="95">
        <v>2246255.83</v>
      </c>
      <c r="K261" s="107">
        <v>1</v>
      </c>
      <c r="L261" s="95">
        <v>0</v>
      </c>
      <c r="M261" s="95">
        <v>2246255.83</v>
      </c>
      <c r="N261" s="73" t="s">
        <v>715</v>
      </c>
    </row>
    <row r="262" spans="1:14">
      <c r="A262" s="100">
        <v>65823829</v>
      </c>
      <c r="B262" s="94">
        <v>44286</v>
      </c>
      <c r="C262" s="94">
        <v>44314</v>
      </c>
      <c r="D262" s="73" t="s">
        <v>830</v>
      </c>
      <c r="E262" s="73" t="s">
        <v>362</v>
      </c>
      <c r="F262" s="73" t="s">
        <v>363</v>
      </c>
      <c r="G262" s="73" t="s">
        <v>361</v>
      </c>
      <c r="I262" s="73" t="s">
        <v>681</v>
      </c>
      <c r="J262" s="95">
        <v>-2804227.55</v>
      </c>
      <c r="K262" s="107">
        <v>0.98250000000000004</v>
      </c>
      <c r="L262" s="95">
        <v>0</v>
      </c>
      <c r="M262" s="95">
        <v>-2804227.55</v>
      </c>
      <c r="N262" s="73" t="s">
        <v>715</v>
      </c>
    </row>
    <row r="263" spans="1:14">
      <c r="A263" s="100">
        <v>65824183</v>
      </c>
      <c r="B263" s="94">
        <v>44286</v>
      </c>
      <c r="C263" s="94">
        <v>44314</v>
      </c>
      <c r="D263" s="73" t="s">
        <v>710</v>
      </c>
      <c r="E263" s="73" t="s">
        <v>362</v>
      </c>
      <c r="F263" s="73" t="s">
        <v>363</v>
      </c>
      <c r="G263" s="73" t="s">
        <v>361</v>
      </c>
      <c r="I263" s="73" t="s">
        <v>681</v>
      </c>
      <c r="J263" s="95">
        <v>2804227.55</v>
      </c>
      <c r="K263" s="107">
        <v>0.98250000000000004</v>
      </c>
      <c r="L263" s="95">
        <v>0</v>
      </c>
      <c r="M263" s="95">
        <v>2804227.55</v>
      </c>
      <c r="N263" s="73" t="s">
        <v>715</v>
      </c>
    </row>
    <row r="264" spans="1:14">
      <c r="A264" s="100">
        <v>65739991</v>
      </c>
      <c r="B264" s="94">
        <v>44286</v>
      </c>
      <c r="C264" s="94">
        <v>44314</v>
      </c>
      <c r="D264" s="73" t="s">
        <v>830</v>
      </c>
      <c r="E264" s="73" t="s">
        <v>768</v>
      </c>
      <c r="F264" s="73" t="s">
        <v>769</v>
      </c>
      <c r="G264" s="73" t="s">
        <v>770</v>
      </c>
      <c r="H264" s="73" t="s">
        <v>771</v>
      </c>
      <c r="I264" s="73" t="s">
        <v>681</v>
      </c>
      <c r="J264" s="95">
        <v>-4007338.11</v>
      </c>
      <c r="K264" s="107">
        <v>0.97</v>
      </c>
      <c r="L264" s="95">
        <v>0</v>
      </c>
      <c r="M264" s="95">
        <v>-4007338.11</v>
      </c>
      <c r="N264" s="73" t="s">
        <v>715</v>
      </c>
    </row>
    <row r="265" spans="1:14">
      <c r="A265" s="100">
        <v>65740487</v>
      </c>
      <c r="B265" s="94">
        <v>44286</v>
      </c>
      <c r="C265" s="94">
        <v>44314</v>
      </c>
      <c r="D265" s="73" t="s">
        <v>710</v>
      </c>
      <c r="E265" s="73" t="s">
        <v>768</v>
      </c>
      <c r="F265" s="73" t="s">
        <v>769</v>
      </c>
      <c r="G265" s="73" t="s">
        <v>770</v>
      </c>
      <c r="H265" s="73" t="s">
        <v>771</v>
      </c>
      <c r="I265" s="73" t="s">
        <v>681</v>
      </c>
      <c r="J265" s="95">
        <v>4007338.11</v>
      </c>
      <c r="K265" s="107">
        <v>0.97</v>
      </c>
      <c r="L265" s="95">
        <v>0</v>
      </c>
      <c r="M265" s="95">
        <v>4007338.11</v>
      </c>
      <c r="N265" s="73" t="s">
        <v>715</v>
      </c>
    </row>
    <row r="266" spans="1:14">
      <c r="A266" s="100">
        <v>65747787</v>
      </c>
      <c r="B266" s="94">
        <v>44286</v>
      </c>
      <c r="C266" s="94">
        <v>44314</v>
      </c>
      <c r="D266" s="73" t="s">
        <v>830</v>
      </c>
      <c r="E266" s="73" t="s">
        <v>281</v>
      </c>
      <c r="F266" s="73" t="s">
        <v>282</v>
      </c>
      <c r="G266" s="73" t="s">
        <v>279</v>
      </c>
      <c r="H266" s="73" t="s">
        <v>280</v>
      </c>
      <c r="I266" s="73" t="s">
        <v>681</v>
      </c>
      <c r="J266" s="95">
        <v>-5383730.3700000001</v>
      </c>
      <c r="K266" s="107">
        <v>0.99299999999999999</v>
      </c>
      <c r="L266" s="95">
        <v>0</v>
      </c>
      <c r="M266" s="95">
        <v>-5383730.3700000001</v>
      </c>
      <c r="N266" s="73" t="s">
        <v>715</v>
      </c>
    </row>
    <row r="267" spans="1:14">
      <c r="A267" s="100">
        <v>65748319</v>
      </c>
      <c r="B267" s="94">
        <v>44286</v>
      </c>
      <c r="C267" s="94">
        <v>44314</v>
      </c>
      <c r="D267" s="73" t="s">
        <v>710</v>
      </c>
      <c r="E267" s="73" t="s">
        <v>281</v>
      </c>
      <c r="F267" s="73" t="s">
        <v>282</v>
      </c>
      <c r="G267" s="73" t="s">
        <v>279</v>
      </c>
      <c r="H267" s="73" t="s">
        <v>280</v>
      </c>
      <c r="I267" s="73" t="s">
        <v>681</v>
      </c>
      <c r="J267" s="95">
        <v>5383730.3700000001</v>
      </c>
      <c r="K267" s="107">
        <v>0.99299999999999999</v>
      </c>
      <c r="L267" s="95">
        <v>0</v>
      </c>
      <c r="M267" s="95">
        <v>5383730.3700000001</v>
      </c>
      <c r="N267" s="73" t="s">
        <v>715</v>
      </c>
    </row>
    <row r="268" spans="1:14">
      <c r="A268" s="100">
        <v>65749830</v>
      </c>
      <c r="B268" s="94">
        <v>44286</v>
      </c>
      <c r="C268" s="94">
        <v>44314</v>
      </c>
      <c r="D268" s="73" t="s">
        <v>830</v>
      </c>
      <c r="E268" s="73" t="s">
        <v>783</v>
      </c>
      <c r="F268" s="73" t="s">
        <v>784</v>
      </c>
      <c r="G268" s="73" t="s">
        <v>785</v>
      </c>
      <c r="H268" s="73" t="s">
        <v>786</v>
      </c>
      <c r="I268" s="73" t="s">
        <v>681</v>
      </c>
      <c r="J268" s="95">
        <v>-1966697.33</v>
      </c>
      <c r="K268" s="107">
        <v>0.99</v>
      </c>
      <c r="L268" s="95">
        <v>0</v>
      </c>
      <c r="M268" s="95">
        <v>-1966697.33</v>
      </c>
      <c r="N268" s="73" t="s">
        <v>715</v>
      </c>
    </row>
    <row r="269" spans="1:14">
      <c r="A269" s="100">
        <v>65750282</v>
      </c>
      <c r="B269" s="94">
        <v>44286</v>
      </c>
      <c r="C269" s="94">
        <v>44314</v>
      </c>
      <c r="D269" s="73" t="s">
        <v>710</v>
      </c>
      <c r="E269" s="73" t="s">
        <v>783</v>
      </c>
      <c r="F269" s="73" t="s">
        <v>784</v>
      </c>
      <c r="G269" s="73" t="s">
        <v>785</v>
      </c>
      <c r="H269" s="73" t="s">
        <v>786</v>
      </c>
      <c r="I269" s="73" t="s">
        <v>681</v>
      </c>
      <c r="J269" s="95">
        <v>1966697.33</v>
      </c>
      <c r="K269" s="107">
        <v>0.99</v>
      </c>
      <c r="L269" s="95">
        <v>0</v>
      </c>
      <c r="M269" s="95">
        <v>1966697.33</v>
      </c>
      <c r="N269" s="73" t="s">
        <v>715</v>
      </c>
    </row>
    <row r="270" spans="1:14">
      <c r="A270" s="100">
        <v>65755599</v>
      </c>
      <c r="B270" s="94">
        <v>44286</v>
      </c>
      <c r="C270" s="94">
        <v>44314</v>
      </c>
      <c r="D270" s="73" t="s">
        <v>830</v>
      </c>
      <c r="E270" s="73" t="s">
        <v>787</v>
      </c>
      <c r="F270" s="73" t="s">
        <v>788</v>
      </c>
      <c r="G270" s="73" t="s">
        <v>789</v>
      </c>
      <c r="H270" s="73" t="s">
        <v>790</v>
      </c>
      <c r="I270" s="73" t="s">
        <v>681</v>
      </c>
      <c r="J270" s="95">
        <v>-2375264.0099999998</v>
      </c>
      <c r="K270" s="107">
        <v>1</v>
      </c>
      <c r="L270" s="95">
        <v>0</v>
      </c>
      <c r="M270" s="95">
        <v>-2375264.0099999998</v>
      </c>
      <c r="N270" s="73" t="s">
        <v>715</v>
      </c>
    </row>
    <row r="271" spans="1:14">
      <c r="A271" s="100">
        <v>65755628</v>
      </c>
      <c r="B271" s="94">
        <v>44286</v>
      </c>
      <c r="C271" s="94">
        <v>44314</v>
      </c>
      <c r="D271" s="73" t="s">
        <v>710</v>
      </c>
      <c r="E271" s="73" t="s">
        <v>787</v>
      </c>
      <c r="F271" s="73" t="s">
        <v>788</v>
      </c>
      <c r="G271" s="73" t="s">
        <v>789</v>
      </c>
      <c r="H271" s="73" t="s">
        <v>790</v>
      </c>
      <c r="I271" s="73" t="s">
        <v>681</v>
      </c>
      <c r="J271" s="95">
        <v>2375264.0099999998</v>
      </c>
      <c r="K271" s="107">
        <v>1</v>
      </c>
      <c r="L271" s="95">
        <v>0</v>
      </c>
      <c r="M271" s="95">
        <v>2375264.0099999998</v>
      </c>
      <c r="N271" s="73" t="s">
        <v>715</v>
      </c>
    </row>
    <row r="272" spans="1:14">
      <c r="A272" s="100">
        <v>65817585</v>
      </c>
      <c r="B272" s="94">
        <v>44286</v>
      </c>
      <c r="C272" s="94">
        <v>44314</v>
      </c>
      <c r="D272" s="73" t="s">
        <v>830</v>
      </c>
      <c r="E272" s="73" t="s">
        <v>791</v>
      </c>
      <c r="F272" s="73" t="s">
        <v>792</v>
      </c>
      <c r="G272" s="73" t="s">
        <v>793</v>
      </c>
      <c r="I272" s="73" t="s">
        <v>681</v>
      </c>
      <c r="J272" s="95">
        <v>-3514233.45</v>
      </c>
      <c r="K272" s="107">
        <v>1</v>
      </c>
      <c r="L272" s="95">
        <v>0</v>
      </c>
      <c r="M272" s="95">
        <v>-3514233.45</v>
      </c>
      <c r="N272" s="73" t="s">
        <v>715</v>
      </c>
    </row>
    <row r="273" spans="1:14">
      <c r="A273" s="100">
        <v>65817961</v>
      </c>
      <c r="B273" s="94">
        <v>44286</v>
      </c>
      <c r="C273" s="94">
        <v>44314</v>
      </c>
      <c r="D273" s="73" t="s">
        <v>710</v>
      </c>
      <c r="E273" s="73" t="s">
        <v>791</v>
      </c>
      <c r="F273" s="73" t="s">
        <v>792</v>
      </c>
      <c r="G273" s="73" t="s">
        <v>793</v>
      </c>
      <c r="I273" s="73" t="s">
        <v>681</v>
      </c>
      <c r="J273" s="95">
        <v>3514233.45</v>
      </c>
      <c r="K273" s="107">
        <v>1</v>
      </c>
      <c r="L273" s="95">
        <v>0</v>
      </c>
      <c r="M273" s="95">
        <v>3514233.45</v>
      </c>
      <c r="N273" s="73" t="s">
        <v>715</v>
      </c>
    </row>
    <row r="274" spans="1:14">
      <c r="A274" s="100">
        <v>65820892</v>
      </c>
      <c r="B274" s="94">
        <v>44286</v>
      </c>
      <c r="C274" s="94">
        <v>44314</v>
      </c>
      <c r="D274" s="73" t="s">
        <v>830</v>
      </c>
      <c r="E274" s="73" t="s">
        <v>794</v>
      </c>
      <c r="F274" s="73" t="s">
        <v>795</v>
      </c>
      <c r="G274" s="73" t="s">
        <v>796</v>
      </c>
      <c r="I274" s="73" t="s">
        <v>681</v>
      </c>
      <c r="J274" s="95">
        <v>-1114384.93</v>
      </c>
      <c r="K274" s="107">
        <v>0.99250000000000005</v>
      </c>
      <c r="L274" s="95">
        <v>0</v>
      </c>
      <c r="M274" s="95">
        <v>-1114384.93</v>
      </c>
      <c r="N274" s="73" t="s">
        <v>715</v>
      </c>
    </row>
    <row r="275" spans="1:14">
      <c r="A275" s="100">
        <v>65821719</v>
      </c>
      <c r="B275" s="94">
        <v>44286</v>
      </c>
      <c r="C275" s="94">
        <v>44314</v>
      </c>
      <c r="D275" s="73" t="s">
        <v>710</v>
      </c>
      <c r="E275" s="73" t="s">
        <v>794</v>
      </c>
      <c r="F275" s="73" t="s">
        <v>795</v>
      </c>
      <c r="G275" s="73" t="s">
        <v>796</v>
      </c>
      <c r="I275" s="73" t="s">
        <v>681</v>
      </c>
      <c r="J275" s="95">
        <v>1114384.93</v>
      </c>
      <c r="K275" s="107">
        <v>0.99250000000000005</v>
      </c>
      <c r="L275" s="95">
        <v>0</v>
      </c>
      <c r="M275" s="95">
        <v>1114384.93</v>
      </c>
      <c r="N275" s="73" t="s">
        <v>715</v>
      </c>
    </row>
    <row r="276" spans="1:14">
      <c r="A276" s="100">
        <v>999</v>
      </c>
      <c r="B276" s="94">
        <v>44295</v>
      </c>
      <c r="C276" s="94">
        <v>44314</v>
      </c>
      <c r="D276" s="73" t="s">
        <v>830</v>
      </c>
      <c r="E276" s="73" t="s">
        <v>797</v>
      </c>
      <c r="F276" s="73" t="s">
        <v>798</v>
      </c>
      <c r="G276" s="73" t="s">
        <v>799</v>
      </c>
      <c r="H276" s="73" t="s">
        <v>800</v>
      </c>
      <c r="I276" s="73" t="s">
        <v>681</v>
      </c>
      <c r="J276" s="95">
        <v>-4250000</v>
      </c>
      <c r="K276" s="107">
        <v>0.99250000000000005</v>
      </c>
      <c r="L276" s="95">
        <v>4218125</v>
      </c>
      <c r="M276" s="95">
        <v>-31875</v>
      </c>
      <c r="N276" s="73" t="s">
        <v>207</v>
      </c>
    </row>
    <row r="277" spans="1:14">
      <c r="A277" s="100">
        <v>65761861</v>
      </c>
      <c r="B277" s="94">
        <v>44298</v>
      </c>
      <c r="C277" s="94">
        <v>44314</v>
      </c>
      <c r="D277" s="73" t="s">
        <v>830</v>
      </c>
      <c r="E277" s="73" t="s">
        <v>726</v>
      </c>
      <c r="F277" s="73" t="s">
        <v>727</v>
      </c>
      <c r="G277" s="73" t="s">
        <v>728</v>
      </c>
      <c r="I277" s="73" t="s">
        <v>681</v>
      </c>
      <c r="J277" s="95">
        <v>-3056148.25</v>
      </c>
      <c r="K277" s="107">
        <v>1.0009999999999999</v>
      </c>
      <c r="L277" s="95">
        <v>0</v>
      </c>
      <c r="M277" s="95">
        <v>-3056148.25</v>
      </c>
      <c r="N277" s="73" t="s">
        <v>715</v>
      </c>
    </row>
    <row r="278" spans="1:14">
      <c r="A278" s="100">
        <v>65762240</v>
      </c>
      <c r="B278" s="94">
        <v>44298</v>
      </c>
      <c r="C278" s="94">
        <v>44314</v>
      </c>
      <c r="D278" s="73" t="s">
        <v>710</v>
      </c>
      <c r="E278" s="73" t="s">
        <v>726</v>
      </c>
      <c r="F278" s="73" t="s">
        <v>727</v>
      </c>
      <c r="G278" s="73" t="s">
        <v>728</v>
      </c>
      <c r="I278" s="73" t="s">
        <v>681</v>
      </c>
      <c r="J278" s="95">
        <v>3056148.25</v>
      </c>
      <c r="K278" s="107">
        <v>1.0009999999999999</v>
      </c>
      <c r="L278" s="95">
        <v>0</v>
      </c>
      <c r="M278" s="95">
        <v>3056148.25</v>
      </c>
      <c r="N278" s="73" t="s">
        <v>715</v>
      </c>
    </row>
    <row r="279" spans="1:14">
      <c r="A279" s="100">
        <v>65767694</v>
      </c>
      <c r="B279" s="94">
        <v>44301</v>
      </c>
      <c r="C279" s="94">
        <v>44314</v>
      </c>
      <c r="D279" s="73" t="s">
        <v>830</v>
      </c>
      <c r="E279" s="73" t="s">
        <v>752</v>
      </c>
      <c r="F279" s="73" t="s">
        <v>753</v>
      </c>
      <c r="G279" s="73" t="s">
        <v>754</v>
      </c>
      <c r="H279" s="73" t="s">
        <v>755</v>
      </c>
      <c r="I279" s="73" t="s">
        <v>681</v>
      </c>
      <c r="J279" s="95">
        <v>-3486730.02</v>
      </c>
      <c r="K279" s="107">
        <v>0.99</v>
      </c>
      <c r="L279" s="95">
        <v>0</v>
      </c>
      <c r="M279" s="95">
        <v>-3486730.02</v>
      </c>
      <c r="N279" s="73" t="s">
        <v>715</v>
      </c>
    </row>
    <row r="280" spans="1:14" ht="12" thickBot="1">
      <c r="A280" s="100">
        <v>65767899</v>
      </c>
      <c r="B280" s="94">
        <v>44301</v>
      </c>
      <c r="C280" s="94">
        <v>44314</v>
      </c>
      <c r="D280" s="73" t="s">
        <v>710</v>
      </c>
      <c r="E280" s="73" t="s">
        <v>752</v>
      </c>
      <c r="F280" s="73" t="s">
        <v>753</v>
      </c>
      <c r="G280" s="73" t="s">
        <v>754</v>
      </c>
      <c r="H280" s="73" t="s">
        <v>755</v>
      </c>
      <c r="I280" s="73" t="s">
        <v>681</v>
      </c>
      <c r="J280" s="95">
        <v>3486730.02</v>
      </c>
      <c r="K280" s="107">
        <v>0.99</v>
      </c>
      <c r="L280" s="95">
        <v>0</v>
      </c>
      <c r="M280" s="95">
        <v>3486730.02</v>
      </c>
      <c r="N280" s="73" t="s">
        <v>715</v>
      </c>
    </row>
    <row r="281" spans="1:14" ht="12" thickBot="1">
      <c r="A281" s="223"/>
      <c r="B281" s="222">
        <v>44314</v>
      </c>
      <c r="C281" s="224"/>
      <c r="D281" s="225"/>
      <c r="E281" s="225"/>
      <c r="F281" s="225"/>
      <c r="G281" s="225"/>
      <c r="H281" s="225"/>
      <c r="I281" s="225"/>
      <c r="J281" s="105"/>
      <c r="K281" s="226"/>
      <c r="L281" s="227" t="s">
        <v>706</v>
      </c>
      <c r="M281" s="105">
        <v>146220383.66260004</v>
      </c>
      <c r="N281" s="225"/>
    </row>
    <row r="282" spans="1:14" ht="12" thickBot="1">
      <c r="A282" s="223"/>
      <c r="B282" s="224"/>
      <c r="C282" s="224"/>
      <c r="D282" s="225"/>
      <c r="E282" s="225"/>
      <c r="F282" s="225"/>
      <c r="G282" s="225"/>
      <c r="H282" s="225"/>
      <c r="I282" s="225"/>
      <c r="J282" s="105"/>
      <c r="K282" s="226"/>
      <c r="L282" s="227" t="s">
        <v>707</v>
      </c>
      <c r="M282" s="105">
        <f xml:space="preserve"> ROUND($M$253+ SUM($M$256:$M$280)-$M$281,2)</f>
        <v>0</v>
      </c>
      <c r="N282" s="225"/>
    </row>
    <row r="283" spans="1:14" ht="12" thickTop="1">
      <c r="A283" s="215" t="s">
        <v>153</v>
      </c>
      <c r="B283" s="216" t="s">
        <v>137</v>
      </c>
      <c r="C283" s="216" t="s">
        <v>703</v>
      </c>
      <c r="D283" s="217" t="s">
        <v>648</v>
      </c>
      <c r="E283" s="217" t="s">
        <v>144</v>
      </c>
      <c r="F283" s="217" t="s">
        <v>647</v>
      </c>
      <c r="G283" s="217" t="s">
        <v>704</v>
      </c>
      <c r="H283" s="217" t="s">
        <v>143</v>
      </c>
      <c r="I283" s="217" t="s">
        <v>658</v>
      </c>
      <c r="J283" s="218" t="s">
        <v>705</v>
      </c>
      <c r="K283" s="219" t="s">
        <v>148</v>
      </c>
      <c r="L283" s="218" t="s">
        <v>140</v>
      </c>
      <c r="M283" s="218" t="s">
        <v>630</v>
      </c>
      <c r="N283" s="217" t="s">
        <v>640</v>
      </c>
    </row>
    <row r="284" spans="1:14">
      <c r="A284" s="100">
        <v>65874297</v>
      </c>
      <c r="B284" s="94">
        <v>44312</v>
      </c>
      <c r="C284" s="94">
        <v>44315</v>
      </c>
      <c r="D284" s="73" t="s">
        <v>710</v>
      </c>
      <c r="E284" s="73" t="s">
        <v>748</v>
      </c>
      <c r="F284" s="73" t="s">
        <v>833</v>
      </c>
      <c r="G284" s="73" t="s">
        <v>834</v>
      </c>
      <c r="H284" s="73" t="s">
        <v>835</v>
      </c>
      <c r="I284" s="73" t="s">
        <v>681</v>
      </c>
      <c r="J284" s="95">
        <v>9104954.1699999999</v>
      </c>
      <c r="K284" s="107">
        <v>0.98031250000000003</v>
      </c>
      <c r="L284" s="95">
        <v>-8925700.3800000008</v>
      </c>
      <c r="M284" s="95">
        <v>179253.79</v>
      </c>
      <c r="N284" s="73" t="s">
        <v>207</v>
      </c>
    </row>
    <row r="285" spans="1:14">
      <c r="A285" s="100">
        <v>65877186</v>
      </c>
      <c r="B285" s="94">
        <v>44313</v>
      </c>
      <c r="C285" s="94">
        <v>44315</v>
      </c>
      <c r="D285" s="73" t="s">
        <v>710</v>
      </c>
      <c r="E285" s="73" t="s">
        <v>836</v>
      </c>
      <c r="F285" s="73" t="s">
        <v>837</v>
      </c>
      <c r="G285" s="73" t="s">
        <v>838</v>
      </c>
      <c r="H285" s="73" t="s">
        <v>839</v>
      </c>
      <c r="I285" s="73" t="s">
        <v>681</v>
      </c>
      <c r="J285" s="95">
        <v>7500000</v>
      </c>
      <c r="K285" s="107">
        <v>0.98031250000000003</v>
      </c>
      <c r="L285" s="95">
        <v>-7352343.75</v>
      </c>
      <c r="M285" s="95">
        <v>147656.25</v>
      </c>
      <c r="N285" s="73" t="s">
        <v>207</v>
      </c>
    </row>
    <row r="286" spans="1:14">
      <c r="A286" s="100">
        <v>999</v>
      </c>
      <c r="B286" s="94">
        <v>44295</v>
      </c>
      <c r="C286" s="94">
        <v>44314</v>
      </c>
      <c r="D286" s="73" t="s">
        <v>840</v>
      </c>
      <c r="E286" s="73" t="s">
        <v>797</v>
      </c>
      <c r="F286" s="73" t="s">
        <v>798</v>
      </c>
      <c r="G286" s="73" t="s">
        <v>799</v>
      </c>
      <c r="H286" s="73" t="s">
        <v>800</v>
      </c>
      <c r="I286" s="73" t="s">
        <v>681</v>
      </c>
      <c r="J286" s="95">
        <v>4250000</v>
      </c>
      <c r="K286" s="107">
        <v>0.99250000000000005</v>
      </c>
      <c r="L286" s="95">
        <v>-4218125</v>
      </c>
      <c r="M286" s="95">
        <v>31875</v>
      </c>
      <c r="N286" s="73" t="s">
        <v>207</v>
      </c>
    </row>
    <row r="287" spans="1:14" ht="12" thickBot="1">
      <c r="A287" s="100">
        <v>999</v>
      </c>
      <c r="B287" s="94">
        <v>44295</v>
      </c>
      <c r="C287" s="94">
        <v>44315</v>
      </c>
      <c r="D287" s="73" t="s">
        <v>830</v>
      </c>
      <c r="E287" s="73" t="s">
        <v>797</v>
      </c>
      <c r="F287" s="73" t="s">
        <v>798</v>
      </c>
      <c r="G287" s="73" t="s">
        <v>799</v>
      </c>
      <c r="H287" s="73" t="s">
        <v>800</v>
      </c>
      <c r="I287" s="73" t="s">
        <v>681</v>
      </c>
      <c r="J287" s="95">
        <v>-4242679.4400000004</v>
      </c>
      <c r="K287" s="107">
        <v>0.99250000000000005</v>
      </c>
      <c r="L287" s="95">
        <v>4210859.3499999996</v>
      </c>
      <c r="M287" s="95">
        <v>-31820.09</v>
      </c>
      <c r="N287" s="73" t="s">
        <v>841</v>
      </c>
    </row>
    <row r="288" spans="1:14" ht="12" thickBot="1">
      <c r="A288" s="223"/>
      <c r="B288" s="222">
        <v>44315</v>
      </c>
      <c r="C288" s="224"/>
      <c r="D288" s="225"/>
      <c r="E288" s="225"/>
      <c r="F288" s="225"/>
      <c r="G288" s="225"/>
      <c r="H288" s="225"/>
      <c r="I288" s="225"/>
      <c r="J288" s="105"/>
      <c r="K288" s="226"/>
      <c r="L288" s="227" t="s">
        <v>706</v>
      </c>
      <c r="M288" s="105">
        <v>146547348.6020219</v>
      </c>
      <c r="N288" s="225"/>
    </row>
    <row r="289" spans="1:14" ht="12" thickBot="1">
      <c r="A289" s="223"/>
      <c r="B289" s="224"/>
      <c r="C289" s="224"/>
      <c r="D289" s="225"/>
      <c r="E289" s="225"/>
      <c r="F289" s="225"/>
      <c r="G289" s="225"/>
      <c r="H289" s="225"/>
      <c r="I289" s="225"/>
      <c r="J289" s="105"/>
      <c r="K289" s="226"/>
      <c r="L289" s="227" t="s">
        <v>707</v>
      </c>
      <c r="M289" s="105">
        <f xml:space="preserve"> ROUND($M$281+ SUM($M$284:$M$287)-$M$288,2)</f>
        <v>0.01</v>
      </c>
      <c r="N289" s="225"/>
    </row>
    <row r="290" spans="1:14" ht="12" thickTop="1">
      <c r="A290" s="215" t="s">
        <v>153</v>
      </c>
      <c r="B290" s="216" t="s">
        <v>137</v>
      </c>
      <c r="C290" s="216" t="s">
        <v>703</v>
      </c>
      <c r="D290" s="217" t="s">
        <v>648</v>
      </c>
      <c r="E290" s="217" t="s">
        <v>144</v>
      </c>
      <c r="F290" s="217" t="s">
        <v>647</v>
      </c>
      <c r="G290" s="217" t="s">
        <v>704</v>
      </c>
      <c r="H290" s="217" t="s">
        <v>143</v>
      </c>
      <c r="I290" s="217" t="s">
        <v>658</v>
      </c>
      <c r="J290" s="218" t="s">
        <v>705</v>
      </c>
      <c r="K290" s="219" t="s">
        <v>148</v>
      </c>
      <c r="L290" s="218" t="s">
        <v>140</v>
      </c>
      <c r="M290" s="218" t="s">
        <v>630</v>
      </c>
      <c r="N290" s="217" t="s">
        <v>640</v>
      </c>
    </row>
    <row r="291" spans="1:14">
      <c r="A291" s="100">
        <v>999</v>
      </c>
      <c r="B291" s="94">
        <v>44295</v>
      </c>
      <c r="C291" s="94">
        <v>44316</v>
      </c>
      <c r="D291" s="73" t="s">
        <v>710</v>
      </c>
      <c r="E291" s="73" t="s">
        <v>787</v>
      </c>
      <c r="F291" s="73" t="s">
        <v>788</v>
      </c>
      <c r="G291" s="73" t="s">
        <v>789</v>
      </c>
      <c r="H291" s="73" t="s">
        <v>790</v>
      </c>
      <c r="I291" s="73" t="s">
        <v>681</v>
      </c>
      <c r="J291" s="95">
        <v>2967472.81</v>
      </c>
      <c r="K291" s="107">
        <v>1.01</v>
      </c>
      <c r="L291" s="95">
        <v>-2997147.54</v>
      </c>
      <c r="M291" s="95">
        <v>-29674.73</v>
      </c>
      <c r="N291" s="73" t="s">
        <v>207</v>
      </c>
    </row>
    <row r="292" spans="1:14">
      <c r="A292" s="100">
        <v>66001860</v>
      </c>
      <c r="B292" s="94">
        <v>44316</v>
      </c>
      <c r="C292" s="94">
        <v>44316</v>
      </c>
      <c r="D292" s="73" t="s">
        <v>817</v>
      </c>
      <c r="E292" s="73" t="s">
        <v>787</v>
      </c>
      <c r="F292" s="73" t="s">
        <v>788</v>
      </c>
      <c r="G292" s="73" t="s">
        <v>789</v>
      </c>
      <c r="H292" s="73" t="s">
        <v>790</v>
      </c>
      <c r="I292" s="73" t="s">
        <v>681</v>
      </c>
      <c r="J292" s="95">
        <v>0</v>
      </c>
      <c r="K292" s="107">
        <v>1</v>
      </c>
      <c r="L292" s="95">
        <v>0.09</v>
      </c>
      <c r="M292" s="95">
        <v>0.09</v>
      </c>
      <c r="N292" s="73" t="s">
        <v>207</v>
      </c>
    </row>
    <row r="293" spans="1:14" ht="12" thickBot="1">
      <c r="A293" s="100">
        <v>999</v>
      </c>
      <c r="B293" s="94">
        <v>44295</v>
      </c>
      <c r="C293" s="94">
        <v>44306</v>
      </c>
      <c r="D293" s="73" t="s">
        <v>824</v>
      </c>
      <c r="E293" s="73" t="s">
        <v>787</v>
      </c>
      <c r="F293" s="73" t="s">
        <v>827</v>
      </c>
      <c r="G293" s="73" t="s">
        <v>828</v>
      </c>
      <c r="H293" s="73" t="s">
        <v>829</v>
      </c>
      <c r="I293" s="73" t="s">
        <v>681</v>
      </c>
      <c r="J293" s="95">
        <v>-3000000</v>
      </c>
      <c r="K293" s="107">
        <v>1.01</v>
      </c>
      <c r="L293" s="95">
        <v>3030000</v>
      </c>
      <c r="M293" s="95">
        <v>30000</v>
      </c>
      <c r="N293" s="73" t="s">
        <v>207</v>
      </c>
    </row>
    <row r="294" spans="1:14" ht="12" thickBot="1">
      <c r="A294" s="223"/>
      <c r="B294" s="222">
        <v>44316</v>
      </c>
      <c r="C294" s="224"/>
      <c r="D294" s="225"/>
      <c r="E294" s="225"/>
      <c r="F294" s="225"/>
      <c r="G294" s="225"/>
      <c r="H294" s="225"/>
      <c r="I294" s="225"/>
      <c r="J294" s="105"/>
      <c r="K294" s="226"/>
      <c r="L294" s="227" t="s">
        <v>706</v>
      </c>
      <c r="M294" s="105">
        <v>149547673.96392193</v>
      </c>
      <c r="N294" s="225"/>
    </row>
    <row r="295" spans="1:14" ht="12" thickBot="1">
      <c r="A295" s="223"/>
      <c r="B295" s="224"/>
      <c r="C295" s="224"/>
      <c r="D295" s="225"/>
      <c r="E295" s="225"/>
      <c r="F295" s="225"/>
      <c r="G295" s="225"/>
      <c r="H295" s="225"/>
      <c r="I295" s="225"/>
      <c r="J295" s="105"/>
      <c r="K295" s="226"/>
      <c r="L295" s="227" t="s">
        <v>707</v>
      </c>
      <c r="M295" s="105">
        <f xml:space="preserve"> ROUND($M$288+ SUM($M$291:$M$293)-$M$294,2)</f>
        <v>-3000000</v>
      </c>
      <c r="N295" s="225"/>
    </row>
    <row r="296" spans="1:14" ht="12.75" thickTop="1" thickBot="1">
      <c r="A296" s="215" t="s">
        <v>153</v>
      </c>
      <c r="B296" s="221" t="s">
        <v>137</v>
      </c>
      <c r="C296" s="216" t="s">
        <v>703</v>
      </c>
      <c r="D296" s="217" t="s">
        <v>648</v>
      </c>
      <c r="E296" s="217" t="s">
        <v>144</v>
      </c>
      <c r="F296" s="217" t="s">
        <v>647</v>
      </c>
      <c r="G296" s="217" t="s">
        <v>704</v>
      </c>
      <c r="H296" s="217" t="s">
        <v>143</v>
      </c>
      <c r="I296" s="217" t="s">
        <v>658</v>
      </c>
      <c r="J296" s="218" t="s">
        <v>705</v>
      </c>
      <c r="K296" s="219" t="s">
        <v>148</v>
      </c>
      <c r="L296" s="218" t="s">
        <v>140</v>
      </c>
      <c r="M296" s="218" t="s">
        <v>630</v>
      </c>
      <c r="N296" s="217" t="s">
        <v>640</v>
      </c>
    </row>
    <row r="297" spans="1:14" ht="12" thickBot="1">
      <c r="A297" s="223"/>
      <c r="B297" s="222">
        <v>44319</v>
      </c>
      <c r="C297" s="224"/>
      <c r="D297" s="225"/>
      <c r="E297" s="225"/>
      <c r="F297" s="225"/>
      <c r="G297" s="225"/>
      <c r="H297" s="225"/>
      <c r="I297" s="225"/>
      <c r="J297" s="105"/>
      <c r="K297" s="226"/>
      <c r="L297" s="227" t="s">
        <v>706</v>
      </c>
      <c r="M297" s="105">
        <v>149547673.96392193</v>
      </c>
      <c r="N297" s="225"/>
    </row>
    <row r="298" spans="1:14" ht="12" thickBot="1">
      <c r="A298" s="223"/>
      <c r="B298" s="224"/>
      <c r="C298" s="224"/>
      <c r="D298" s="225"/>
      <c r="E298" s="225"/>
      <c r="F298" s="225"/>
      <c r="G298" s="225"/>
      <c r="H298" s="225"/>
      <c r="I298" s="225"/>
      <c r="J298" s="105"/>
      <c r="K298" s="226"/>
      <c r="L298" s="227" t="s">
        <v>707</v>
      </c>
      <c r="M298" s="105">
        <f xml:space="preserve"> ROUND($M$294+ SUM($M$296:$M$296)-$M$297,2)</f>
        <v>0</v>
      </c>
      <c r="N298" s="225"/>
    </row>
    <row r="299" spans="1:14" ht="12" thickTop="1">
      <c r="A299" s="215" t="s">
        <v>153</v>
      </c>
      <c r="B299" s="216" t="s">
        <v>137</v>
      </c>
      <c r="C299" s="216" t="s">
        <v>703</v>
      </c>
      <c r="D299" s="217" t="s">
        <v>648</v>
      </c>
      <c r="E299" s="217" t="s">
        <v>144</v>
      </c>
      <c r="F299" s="217" t="s">
        <v>647</v>
      </c>
      <c r="G299" s="217" t="s">
        <v>704</v>
      </c>
      <c r="H299" s="217" t="s">
        <v>143</v>
      </c>
      <c r="I299" s="217" t="s">
        <v>658</v>
      </c>
      <c r="J299" s="218" t="s">
        <v>705</v>
      </c>
      <c r="K299" s="219" t="s">
        <v>148</v>
      </c>
      <c r="L299" s="218" t="s">
        <v>140</v>
      </c>
      <c r="M299" s="218" t="s">
        <v>630</v>
      </c>
      <c r="N299" s="217" t="s">
        <v>640</v>
      </c>
    </row>
    <row r="300" spans="1:14" ht="12" thickBot="1">
      <c r="A300" s="100">
        <v>999</v>
      </c>
      <c r="B300" s="94">
        <v>44316</v>
      </c>
      <c r="C300" s="94">
        <v>44320</v>
      </c>
      <c r="D300" s="73" t="s">
        <v>710</v>
      </c>
      <c r="E300" s="73" t="s">
        <v>842</v>
      </c>
      <c r="F300" s="73" t="s">
        <v>843</v>
      </c>
      <c r="G300" s="73" t="s">
        <v>844</v>
      </c>
      <c r="H300" s="73" t="s">
        <v>845</v>
      </c>
      <c r="I300" s="73" t="s">
        <v>681</v>
      </c>
      <c r="J300" s="95">
        <v>4000000</v>
      </c>
      <c r="K300" s="107">
        <v>0.98531250000000004</v>
      </c>
      <c r="L300" s="95">
        <v>-3941250</v>
      </c>
      <c r="M300" s="95">
        <v>58750</v>
      </c>
      <c r="N300" s="73" t="s">
        <v>207</v>
      </c>
    </row>
    <row r="301" spans="1:14" ht="12" thickBot="1">
      <c r="A301" s="223"/>
      <c r="B301" s="222">
        <v>44320</v>
      </c>
      <c r="C301" s="224"/>
      <c r="D301" s="225"/>
      <c r="E301" s="225"/>
      <c r="F301" s="225"/>
      <c r="G301" s="225"/>
      <c r="H301" s="225"/>
      <c r="I301" s="225"/>
      <c r="J301" s="105"/>
      <c r="K301" s="226"/>
      <c r="L301" s="227" t="s">
        <v>706</v>
      </c>
      <c r="M301" s="105">
        <v>149606423.96392193</v>
      </c>
      <c r="N301" s="225"/>
    </row>
    <row r="302" spans="1:14" ht="12" thickBot="1">
      <c r="A302" s="223"/>
      <c r="B302" s="224"/>
      <c r="C302" s="224"/>
      <c r="D302" s="225"/>
      <c r="E302" s="225"/>
      <c r="F302" s="225"/>
      <c r="G302" s="225"/>
      <c r="H302" s="225"/>
      <c r="I302" s="225"/>
      <c r="J302" s="105"/>
      <c r="K302" s="226"/>
      <c r="L302" s="227" t="s">
        <v>707</v>
      </c>
      <c r="M302" s="105">
        <f xml:space="preserve"> ROUND($M$297+ SUM($M$300:$M$300)-$M$301,2)</f>
        <v>0</v>
      </c>
      <c r="N302" s="225"/>
    </row>
    <row r="303" spans="1:14" ht="12.75" thickTop="1" thickBot="1">
      <c r="A303" s="215" t="s">
        <v>153</v>
      </c>
      <c r="B303" s="221" t="s">
        <v>137</v>
      </c>
      <c r="C303" s="216" t="s">
        <v>703</v>
      </c>
      <c r="D303" s="217" t="s">
        <v>648</v>
      </c>
      <c r="E303" s="217" t="s">
        <v>144</v>
      </c>
      <c r="F303" s="217" t="s">
        <v>647</v>
      </c>
      <c r="G303" s="217" t="s">
        <v>704</v>
      </c>
      <c r="H303" s="217" t="s">
        <v>143</v>
      </c>
      <c r="I303" s="217" t="s">
        <v>658</v>
      </c>
      <c r="J303" s="218" t="s">
        <v>705</v>
      </c>
      <c r="K303" s="219" t="s">
        <v>148</v>
      </c>
      <c r="L303" s="218" t="s">
        <v>140</v>
      </c>
      <c r="M303" s="218" t="s">
        <v>630</v>
      </c>
      <c r="N303" s="217" t="s">
        <v>640</v>
      </c>
    </row>
    <row r="304" spans="1:14" ht="12" thickBot="1">
      <c r="A304" s="223"/>
      <c r="B304" s="222">
        <v>44321</v>
      </c>
      <c r="C304" s="224"/>
      <c r="D304" s="225"/>
      <c r="E304" s="225"/>
      <c r="F304" s="225"/>
      <c r="G304" s="225"/>
      <c r="H304" s="225"/>
      <c r="I304" s="225"/>
      <c r="J304" s="105"/>
      <c r="K304" s="226"/>
      <c r="L304" s="227" t="s">
        <v>706</v>
      </c>
      <c r="M304" s="105">
        <v>149606423.96392187</v>
      </c>
      <c r="N304" s="225"/>
    </row>
    <row r="305" spans="1:14" ht="12" thickBot="1">
      <c r="A305" s="223"/>
      <c r="B305" s="224"/>
      <c r="C305" s="224"/>
      <c r="D305" s="225"/>
      <c r="E305" s="225"/>
      <c r="F305" s="225"/>
      <c r="G305" s="225"/>
      <c r="H305" s="225"/>
      <c r="I305" s="225"/>
      <c r="J305" s="105"/>
      <c r="K305" s="226"/>
      <c r="L305" s="227" t="s">
        <v>707</v>
      </c>
      <c r="M305" s="105">
        <f xml:space="preserve"> ROUND($M$301+ SUM($M$303:$M$303)-$M$304,2)</f>
        <v>0</v>
      </c>
      <c r="N305" s="225"/>
    </row>
    <row r="306" spans="1:14" ht="12" thickTop="1">
      <c r="A306" s="215" t="s">
        <v>153</v>
      </c>
      <c r="B306" s="216" t="s">
        <v>137</v>
      </c>
      <c r="C306" s="216" t="s">
        <v>703</v>
      </c>
      <c r="D306" s="217" t="s">
        <v>648</v>
      </c>
      <c r="E306" s="217" t="s">
        <v>144</v>
      </c>
      <c r="F306" s="217" t="s">
        <v>647</v>
      </c>
      <c r="G306" s="217" t="s">
        <v>704</v>
      </c>
      <c r="H306" s="217" t="s">
        <v>143</v>
      </c>
      <c r="I306" s="217" t="s">
        <v>658</v>
      </c>
      <c r="J306" s="218" t="s">
        <v>705</v>
      </c>
      <c r="K306" s="219" t="s">
        <v>148</v>
      </c>
      <c r="L306" s="218" t="s">
        <v>140</v>
      </c>
      <c r="M306" s="218" t="s">
        <v>630</v>
      </c>
      <c r="N306" s="217" t="s">
        <v>640</v>
      </c>
    </row>
    <row r="307" spans="1:14">
      <c r="A307" s="100">
        <v>66146225</v>
      </c>
      <c r="B307" s="94">
        <v>44322</v>
      </c>
      <c r="C307" s="94">
        <v>44322</v>
      </c>
      <c r="D307" s="73" t="s">
        <v>830</v>
      </c>
      <c r="E307" s="73" t="s">
        <v>722</v>
      </c>
      <c r="F307" s="73" t="s">
        <v>723</v>
      </c>
      <c r="G307" s="73" t="s">
        <v>724</v>
      </c>
      <c r="H307" s="73" t="s">
        <v>725</v>
      </c>
      <c r="I307" s="73" t="s">
        <v>681</v>
      </c>
      <c r="J307" s="95">
        <v>-1500490.32</v>
      </c>
      <c r="K307" s="107">
        <v>0.99</v>
      </c>
      <c r="L307" s="95">
        <v>0</v>
      </c>
      <c r="M307" s="95">
        <v>-1500490.32</v>
      </c>
      <c r="N307" s="73" t="s">
        <v>715</v>
      </c>
    </row>
    <row r="308" spans="1:14" ht="12" thickBot="1">
      <c r="A308" s="100">
        <v>66146347</v>
      </c>
      <c r="B308" s="94">
        <v>44322</v>
      </c>
      <c r="C308" s="94">
        <v>44322</v>
      </c>
      <c r="D308" s="73" t="s">
        <v>710</v>
      </c>
      <c r="E308" s="73" t="s">
        <v>722</v>
      </c>
      <c r="F308" s="73" t="s">
        <v>723</v>
      </c>
      <c r="G308" s="73" t="s">
        <v>724</v>
      </c>
      <c r="H308" s="73" t="s">
        <v>725</v>
      </c>
      <c r="I308" s="73" t="s">
        <v>681</v>
      </c>
      <c r="J308" s="95">
        <v>1500490.32</v>
      </c>
      <c r="K308" s="107">
        <v>0.99</v>
      </c>
      <c r="L308" s="95">
        <v>0</v>
      </c>
      <c r="M308" s="95">
        <v>1500490.32</v>
      </c>
      <c r="N308" s="73" t="s">
        <v>715</v>
      </c>
    </row>
    <row r="309" spans="1:14" ht="12" thickBot="1">
      <c r="A309" s="223"/>
      <c r="B309" s="222">
        <v>44322</v>
      </c>
      <c r="C309" s="224"/>
      <c r="D309" s="225"/>
      <c r="E309" s="225"/>
      <c r="F309" s="225"/>
      <c r="G309" s="225"/>
      <c r="H309" s="225"/>
      <c r="I309" s="225"/>
      <c r="J309" s="105"/>
      <c r="K309" s="226"/>
      <c r="L309" s="227" t="s">
        <v>706</v>
      </c>
      <c r="M309" s="105">
        <v>149606423.96392187</v>
      </c>
      <c r="N309" s="225"/>
    </row>
    <row r="310" spans="1:14" ht="12" thickBot="1">
      <c r="A310" s="223"/>
      <c r="B310" s="224"/>
      <c r="C310" s="224"/>
      <c r="D310" s="225"/>
      <c r="E310" s="225"/>
      <c r="F310" s="225"/>
      <c r="G310" s="225"/>
      <c r="H310" s="225"/>
      <c r="I310" s="225"/>
      <c r="J310" s="105"/>
      <c r="K310" s="226"/>
      <c r="L310" s="227" t="s">
        <v>707</v>
      </c>
      <c r="M310" s="105">
        <f xml:space="preserve"> ROUND($M$304+ SUM($M$307:$M$308)-$M$309,2)</f>
        <v>0</v>
      </c>
      <c r="N310" s="225"/>
    </row>
    <row r="311" spans="1:14" ht="12" thickTop="1">
      <c r="A311" s="215" t="s">
        <v>153</v>
      </c>
      <c r="B311" s="216" t="s">
        <v>137</v>
      </c>
      <c r="C311" s="216" t="s">
        <v>703</v>
      </c>
      <c r="D311" s="217" t="s">
        <v>648</v>
      </c>
      <c r="E311" s="217" t="s">
        <v>144</v>
      </c>
      <c r="F311" s="217" t="s">
        <v>647</v>
      </c>
      <c r="G311" s="217" t="s">
        <v>704</v>
      </c>
      <c r="H311" s="217" t="s">
        <v>143</v>
      </c>
      <c r="I311" s="217" t="s">
        <v>658</v>
      </c>
      <c r="J311" s="218" t="s">
        <v>705</v>
      </c>
      <c r="K311" s="219" t="s">
        <v>148</v>
      </c>
      <c r="L311" s="218" t="s">
        <v>140</v>
      </c>
      <c r="M311" s="218" t="s">
        <v>630</v>
      </c>
      <c r="N311" s="217" t="s">
        <v>640</v>
      </c>
    </row>
    <row r="312" spans="1:14" ht="12" thickBot="1">
      <c r="A312" s="100">
        <v>66181775</v>
      </c>
      <c r="B312" s="94">
        <v>44321</v>
      </c>
      <c r="C312" s="94">
        <v>44323</v>
      </c>
      <c r="D312" s="73" t="s">
        <v>710</v>
      </c>
      <c r="E312" s="73" t="s">
        <v>550</v>
      </c>
      <c r="F312" s="73" t="s">
        <v>551</v>
      </c>
      <c r="G312" s="73" t="s">
        <v>548</v>
      </c>
      <c r="H312" s="73" t="s">
        <v>549</v>
      </c>
      <c r="I312" s="73" t="s">
        <v>681</v>
      </c>
      <c r="J312" s="95">
        <v>5750000</v>
      </c>
      <c r="K312" s="107">
        <v>0.99031250000000004</v>
      </c>
      <c r="L312" s="95">
        <v>-5694296.8799999999</v>
      </c>
      <c r="M312" s="95">
        <v>55703.12</v>
      </c>
      <c r="N312" s="73" t="s">
        <v>207</v>
      </c>
    </row>
    <row r="313" spans="1:14" ht="12" thickBot="1">
      <c r="A313" s="223"/>
      <c r="B313" s="222">
        <v>44323</v>
      </c>
      <c r="C313" s="224"/>
      <c r="D313" s="225"/>
      <c r="E313" s="225"/>
      <c r="F313" s="225"/>
      <c r="G313" s="225"/>
      <c r="H313" s="225"/>
      <c r="I313" s="225"/>
      <c r="J313" s="105"/>
      <c r="K313" s="226"/>
      <c r="L313" s="227" t="s">
        <v>706</v>
      </c>
      <c r="M313" s="105">
        <v>149662127.0889219</v>
      </c>
      <c r="N313" s="225"/>
    </row>
    <row r="314" spans="1:14" ht="12" thickBot="1">
      <c r="A314" s="223"/>
      <c r="B314" s="224"/>
      <c r="C314" s="224"/>
      <c r="D314" s="225"/>
      <c r="E314" s="225"/>
      <c r="F314" s="225"/>
      <c r="G314" s="225"/>
      <c r="H314" s="225"/>
      <c r="I314" s="225"/>
      <c r="J314" s="105"/>
      <c r="K314" s="226"/>
      <c r="L314" s="227" t="s">
        <v>707</v>
      </c>
      <c r="M314" s="105">
        <f xml:space="preserve"> ROUND($M$309+ SUM($M$312:$M$312)-$M$313,2)</f>
        <v>-0.01</v>
      </c>
      <c r="N314" s="225"/>
    </row>
    <row r="315" spans="1:14" ht="12" thickTop="1">
      <c r="A315" s="215" t="s">
        <v>153</v>
      </c>
      <c r="B315" s="216" t="s">
        <v>137</v>
      </c>
      <c r="C315" s="216" t="s">
        <v>703</v>
      </c>
      <c r="D315" s="217" t="s">
        <v>648</v>
      </c>
      <c r="E315" s="217" t="s">
        <v>144</v>
      </c>
      <c r="F315" s="217" t="s">
        <v>647</v>
      </c>
      <c r="G315" s="217" t="s">
        <v>704</v>
      </c>
      <c r="H315" s="217" t="s">
        <v>143</v>
      </c>
      <c r="I315" s="217" t="s">
        <v>658</v>
      </c>
      <c r="J315" s="218" t="s">
        <v>705</v>
      </c>
      <c r="K315" s="219" t="s">
        <v>148</v>
      </c>
      <c r="L315" s="218" t="s">
        <v>140</v>
      </c>
      <c r="M315" s="218" t="s">
        <v>630</v>
      </c>
      <c r="N315" s="217" t="s">
        <v>640</v>
      </c>
    </row>
    <row r="316" spans="1:14">
      <c r="A316" s="100">
        <v>66219453</v>
      </c>
      <c r="B316" s="94">
        <v>44286</v>
      </c>
      <c r="C316" s="94">
        <v>44326</v>
      </c>
      <c r="D316" s="73" t="s">
        <v>830</v>
      </c>
      <c r="E316" s="73" t="s">
        <v>756</v>
      </c>
      <c r="F316" s="73" t="s">
        <v>757</v>
      </c>
      <c r="G316" s="73" t="s">
        <v>758</v>
      </c>
      <c r="H316" s="73" t="s">
        <v>759</v>
      </c>
      <c r="I316" s="73" t="s">
        <v>681</v>
      </c>
      <c r="J316" s="95">
        <v>-13814668.369999999</v>
      </c>
      <c r="K316" s="107">
        <v>1.00031</v>
      </c>
      <c r="L316" s="95">
        <v>0</v>
      </c>
      <c r="M316" s="95">
        <v>-13814668.369999999</v>
      </c>
      <c r="N316" s="73" t="s">
        <v>715</v>
      </c>
    </row>
    <row r="317" spans="1:14">
      <c r="A317" s="100">
        <v>66219684</v>
      </c>
      <c r="B317" s="94">
        <v>44286</v>
      </c>
      <c r="C317" s="94">
        <v>44326</v>
      </c>
      <c r="D317" s="73" t="s">
        <v>710</v>
      </c>
      <c r="E317" s="73" t="s">
        <v>756</v>
      </c>
      <c r="F317" s="73" t="s">
        <v>757</v>
      </c>
      <c r="G317" s="73" t="s">
        <v>758</v>
      </c>
      <c r="H317" s="73" t="s">
        <v>759</v>
      </c>
      <c r="I317" s="73" t="s">
        <v>681</v>
      </c>
      <c r="J317" s="95">
        <v>13814668.369999999</v>
      </c>
      <c r="K317" s="107">
        <v>1.00031</v>
      </c>
      <c r="L317" s="95">
        <v>0</v>
      </c>
      <c r="M317" s="95">
        <v>13814668.369999999</v>
      </c>
      <c r="N317" s="73" t="s">
        <v>715</v>
      </c>
    </row>
    <row r="318" spans="1:14">
      <c r="A318" s="100">
        <v>66218654</v>
      </c>
      <c r="B318" s="94">
        <v>44322</v>
      </c>
      <c r="C318" s="94">
        <v>44326</v>
      </c>
      <c r="D318" s="73" t="s">
        <v>830</v>
      </c>
      <c r="E318" s="73" t="s">
        <v>726</v>
      </c>
      <c r="F318" s="73" t="s">
        <v>727</v>
      </c>
      <c r="G318" s="73" t="s">
        <v>728</v>
      </c>
      <c r="I318" s="73" t="s">
        <v>681</v>
      </c>
      <c r="J318" s="95">
        <v>-1000000</v>
      </c>
      <c r="K318" s="107">
        <v>0.99</v>
      </c>
      <c r="L318" s="95">
        <v>990000</v>
      </c>
      <c r="M318" s="95">
        <v>-10000</v>
      </c>
      <c r="N318" s="73" t="s">
        <v>207</v>
      </c>
    </row>
    <row r="319" spans="1:14">
      <c r="A319" s="100">
        <v>66219755</v>
      </c>
      <c r="B319" s="94">
        <v>44322</v>
      </c>
      <c r="C319" s="94">
        <v>44326</v>
      </c>
      <c r="D319" s="73" t="s">
        <v>830</v>
      </c>
      <c r="E319" s="73" t="s">
        <v>756</v>
      </c>
      <c r="F319" s="73" t="s">
        <v>757</v>
      </c>
      <c r="G319" s="73" t="s">
        <v>758</v>
      </c>
      <c r="H319" s="73" t="s">
        <v>759</v>
      </c>
      <c r="I319" s="73" t="s">
        <v>681</v>
      </c>
      <c r="J319" s="95">
        <v>-1000000</v>
      </c>
      <c r="K319" s="107">
        <v>0.97870000000000001</v>
      </c>
      <c r="L319" s="95">
        <v>978700</v>
      </c>
      <c r="M319" s="95">
        <v>-21300</v>
      </c>
      <c r="N319" s="73" t="s">
        <v>207</v>
      </c>
    </row>
    <row r="320" spans="1:14" ht="12" thickBot="1">
      <c r="A320" s="100">
        <v>66218639</v>
      </c>
      <c r="B320" s="94">
        <v>44322</v>
      </c>
      <c r="C320" s="94">
        <v>44326</v>
      </c>
      <c r="D320" s="73" t="s">
        <v>830</v>
      </c>
      <c r="E320" s="73" t="s">
        <v>797</v>
      </c>
      <c r="F320" s="73" t="s">
        <v>798</v>
      </c>
      <c r="G320" s="73" t="s">
        <v>799</v>
      </c>
      <c r="H320" s="73" t="s">
        <v>800</v>
      </c>
      <c r="I320" s="73" t="s">
        <v>681</v>
      </c>
      <c r="J320" s="95">
        <v>-1750000</v>
      </c>
      <c r="K320" s="107">
        <v>0.99250000000000005</v>
      </c>
      <c r="L320" s="95">
        <v>1736875</v>
      </c>
      <c r="M320" s="95">
        <v>-13125</v>
      </c>
      <c r="N320" s="73" t="s">
        <v>207</v>
      </c>
    </row>
    <row r="321" spans="1:14" ht="12" thickBot="1">
      <c r="A321" s="223"/>
      <c r="B321" s="222">
        <v>44326</v>
      </c>
      <c r="C321" s="224"/>
      <c r="D321" s="225"/>
      <c r="E321" s="225"/>
      <c r="F321" s="225"/>
      <c r="G321" s="225"/>
      <c r="H321" s="225"/>
      <c r="I321" s="225"/>
      <c r="J321" s="105"/>
      <c r="K321" s="226"/>
      <c r="L321" s="227" t="s">
        <v>706</v>
      </c>
      <c r="M321" s="105">
        <v>149617702.08892187</v>
      </c>
      <c r="N321" s="225"/>
    </row>
    <row r="322" spans="1:14" ht="12" thickBot="1">
      <c r="A322" s="223"/>
      <c r="B322" s="224"/>
      <c r="C322" s="224"/>
      <c r="D322" s="225"/>
      <c r="E322" s="225"/>
      <c r="F322" s="225"/>
      <c r="G322" s="225"/>
      <c r="H322" s="225"/>
      <c r="I322" s="225"/>
      <c r="J322" s="105"/>
      <c r="K322" s="226"/>
      <c r="L322" s="227" t="s">
        <v>707</v>
      </c>
      <c r="M322" s="105">
        <f xml:space="preserve"> ROUND($M$313+ SUM($M$316:$M$320)-$M$321,2)</f>
        <v>0</v>
      </c>
      <c r="N322" s="225"/>
    </row>
    <row r="323" spans="1:14" ht="12.75" thickTop="1" thickBot="1">
      <c r="A323" s="215" t="s">
        <v>153</v>
      </c>
      <c r="B323" s="221" t="s">
        <v>137</v>
      </c>
      <c r="C323" s="216" t="s">
        <v>703</v>
      </c>
      <c r="D323" s="217" t="s">
        <v>648</v>
      </c>
      <c r="E323" s="217" t="s">
        <v>144</v>
      </c>
      <c r="F323" s="217" t="s">
        <v>647</v>
      </c>
      <c r="G323" s="217" t="s">
        <v>704</v>
      </c>
      <c r="H323" s="217" t="s">
        <v>143</v>
      </c>
      <c r="I323" s="217" t="s">
        <v>658</v>
      </c>
      <c r="J323" s="218" t="s">
        <v>705</v>
      </c>
      <c r="K323" s="219" t="s">
        <v>148</v>
      </c>
      <c r="L323" s="218" t="s">
        <v>140</v>
      </c>
      <c r="M323" s="218" t="s">
        <v>630</v>
      </c>
      <c r="N323" s="217" t="s">
        <v>640</v>
      </c>
    </row>
    <row r="324" spans="1:14" ht="12" thickBot="1">
      <c r="A324" s="223"/>
      <c r="B324" s="222">
        <v>44327</v>
      </c>
      <c r="C324" s="224"/>
      <c r="D324" s="225"/>
      <c r="E324" s="225"/>
      <c r="F324" s="225"/>
      <c r="G324" s="225"/>
      <c r="H324" s="225"/>
      <c r="I324" s="225"/>
      <c r="J324" s="105"/>
      <c r="K324" s="226"/>
      <c r="L324" s="227" t="s">
        <v>706</v>
      </c>
      <c r="M324" s="105">
        <v>149617702.08892184</v>
      </c>
      <c r="N324" s="225"/>
    </row>
    <row r="325" spans="1:14" ht="12" thickBot="1">
      <c r="A325" s="223"/>
      <c r="B325" s="224"/>
      <c r="C325" s="224"/>
      <c r="D325" s="225"/>
      <c r="E325" s="225"/>
      <c r="F325" s="225"/>
      <c r="G325" s="225"/>
      <c r="H325" s="225"/>
      <c r="I325" s="225"/>
      <c r="J325" s="105"/>
      <c r="K325" s="226"/>
      <c r="L325" s="227" t="s">
        <v>707</v>
      </c>
      <c r="M325" s="105">
        <f xml:space="preserve"> ROUND($M$321+ SUM($M$323:$M$323)-$M$324,2)</f>
        <v>0</v>
      </c>
      <c r="N325" s="225"/>
    </row>
    <row r="326" spans="1:14" ht="12.75" thickTop="1" thickBot="1">
      <c r="A326" s="215" t="s">
        <v>153</v>
      </c>
      <c r="B326" s="221" t="s">
        <v>137</v>
      </c>
      <c r="C326" s="216" t="s">
        <v>703</v>
      </c>
      <c r="D326" s="217" t="s">
        <v>648</v>
      </c>
      <c r="E326" s="217" t="s">
        <v>144</v>
      </c>
      <c r="F326" s="217" t="s">
        <v>647</v>
      </c>
      <c r="G326" s="217" t="s">
        <v>704</v>
      </c>
      <c r="H326" s="217" t="s">
        <v>143</v>
      </c>
      <c r="I326" s="217" t="s">
        <v>658</v>
      </c>
      <c r="J326" s="218" t="s">
        <v>705</v>
      </c>
      <c r="K326" s="219" t="s">
        <v>148</v>
      </c>
      <c r="L326" s="218" t="s">
        <v>140</v>
      </c>
      <c r="M326" s="218" t="s">
        <v>630</v>
      </c>
      <c r="N326" s="217" t="s">
        <v>640</v>
      </c>
    </row>
    <row r="327" spans="1:14" ht="12" thickBot="1">
      <c r="A327" s="223"/>
      <c r="B327" s="222">
        <v>44328</v>
      </c>
      <c r="C327" s="224"/>
      <c r="D327" s="225"/>
      <c r="E327" s="225"/>
      <c r="F327" s="225"/>
      <c r="G327" s="225"/>
      <c r="H327" s="225"/>
      <c r="I327" s="225"/>
      <c r="J327" s="105"/>
      <c r="K327" s="226"/>
      <c r="L327" s="227" t="s">
        <v>706</v>
      </c>
      <c r="M327" s="105">
        <v>149617702.08892184</v>
      </c>
      <c r="N327" s="225"/>
    </row>
    <row r="328" spans="1:14" ht="12" thickBot="1">
      <c r="A328" s="223"/>
      <c r="B328" s="224"/>
      <c r="C328" s="224"/>
      <c r="D328" s="225"/>
      <c r="E328" s="225"/>
      <c r="F328" s="225"/>
      <c r="G328" s="225"/>
      <c r="H328" s="225"/>
      <c r="I328" s="225"/>
      <c r="J328" s="105"/>
      <c r="K328" s="226"/>
      <c r="L328" s="227" t="s">
        <v>707</v>
      </c>
      <c r="M328" s="105">
        <f xml:space="preserve"> ROUND($M$324+ SUM($M$326:$M$326)-$M$327,2)</f>
        <v>0</v>
      </c>
      <c r="N328" s="225"/>
    </row>
    <row r="329" spans="1:14" ht="12.75" thickTop="1" thickBot="1">
      <c r="A329" s="215" t="s">
        <v>153</v>
      </c>
      <c r="B329" s="221" t="s">
        <v>137</v>
      </c>
      <c r="C329" s="216" t="s">
        <v>703</v>
      </c>
      <c r="D329" s="217" t="s">
        <v>648</v>
      </c>
      <c r="E329" s="217" t="s">
        <v>144</v>
      </c>
      <c r="F329" s="217" t="s">
        <v>647</v>
      </c>
      <c r="G329" s="217" t="s">
        <v>704</v>
      </c>
      <c r="H329" s="217" t="s">
        <v>143</v>
      </c>
      <c r="I329" s="217" t="s">
        <v>658</v>
      </c>
      <c r="J329" s="218" t="s">
        <v>705</v>
      </c>
      <c r="K329" s="219" t="s">
        <v>148</v>
      </c>
      <c r="L329" s="218" t="s">
        <v>140</v>
      </c>
      <c r="M329" s="218" t="s">
        <v>630</v>
      </c>
      <c r="N329" s="217" t="s">
        <v>640</v>
      </c>
    </row>
    <row r="330" spans="1:14" ht="12" thickBot="1">
      <c r="A330" s="223"/>
      <c r="B330" s="222">
        <v>44329</v>
      </c>
      <c r="C330" s="224"/>
      <c r="D330" s="225"/>
      <c r="E330" s="225"/>
      <c r="F330" s="225"/>
      <c r="G330" s="225"/>
      <c r="H330" s="225"/>
      <c r="I330" s="225"/>
      <c r="J330" s="105"/>
      <c r="K330" s="226"/>
      <c r="L330" s="227" t="s">
        <v>706</v>
      </c>
      <c r="M330" s="105">
        <v>149617702.08892187</v>
      </c>
      <c r="N330" s="225"/>
    </row>
    <row r="331" spans="1:14" ht="12" thickBot="1">
      <c r="A331" s="223"/>
      <c r="B331" s="224"/>
      <c r="C331" s="224"/>
      <c r="D331" s="225"/>
      <c r="E331" s="225"/>
      <c r="F331" s="225"/>
      <c r="G331" s="225"/>
      <c r="H331" s="225"/>
      <c r="I331" s="225"/>
      <c r="J331" s="105"/>
      <c r="K331" s="226"/>
      <c r="L331" s="227" t="s">
        <v>707</v>
      </c>
      <c r="M331" s="105">
        <f xml:space="preserve"> ROUND($M$327+ SUM($M$329:$M$329)-$M$330,2)</f>
        <v>0</v>
      </c>
      <c r="N331" s="225"/>
    </row>
    <row r="332" spans="1:14" ht="12" thickTop="1">
      <c r="A332" s="215" t="s">
        <v>153</v>
      </c>
      <c r="B332" s="216" t="s">
        <v>137</v>
      </c>
      <c r="C332" s="216" t="s">
        <v>703</v>
      </c>
      <c r="D332" s="217" t="s">
        <v>648</v>
      </c>
      <c r="E332" s="217" t="s">
        <v>144</v>
      </c>
      <c r="F332" s="217" t="s">
        <v>647</v>
      </c>
      <c r="G332" s="217" t="s">
        <v>704</v>
      </c>
      <c r="H332" s="217" t="s">
        <v>143</v>
      </c>
      <c r="I332" s="217" t="s">
        <v>658</v>
      </c>
      <c r="J332" s="218" t="s">
        <v>705</v>
      </c>
      <c r="K332" s="219" t="s">
        <v>148</v>
      </c>
      <c r="L332" s="218" t="s">
        <v>140</v>
      </c>
      <c r="M332" s="218" t="s">
        <v>630</v>
      </c>
      <c r="N332" s="217" t="s">
        <v>640</v>
      </c>
    </row>
    <row r="333" spans="1:14">
      <c r="A333" s="100">
        <v>999</v>
      </c>
      <c r="B333" s="94">
        <v>44295</v>
      </c>
      <c r="C333" s="94">
        <v>44315</v>
      </c>
      <c r="D333" s="73" t="s">
        <v>840</v>
      </c>
      <c r="E333" s="73" t="s">
        <v>797</v>
      </c>
      <c r="F333" s="73" t="s">
        <v>798</v>
      </c>
      <c r="G333" s="73" t="s">
        <v>799</v>
      </c>
      <c r="H333" s="73" t="s">
        <v>800</v>
      </c>
      <c r="I333" s="73" t="s">
        <v>681</v>
      </c>
      <c r="J333" s="95">
        <v>4242679.4400000004</v>
      </c>
      <c r="K333" s="107">
        <v>0.99250000000000005</v>
      </c>
      <c r="L333" s="95">
        <v>-4210859.3499999996</v>
      </c>
      <c r="M333" s="95">
        <v>31820.09</v>
      </c>
      <c r="N333" s="73" t="s">
        <v>841</v>
      </c>
    </row>
    <row r="334" spans="1:14" ht="12" thickBot="1">
      <c r="A334" s="100">
        <v>999</v>
      </c>
      <c r="B334" s="94">
        <v>44295</v>
      </c>
      <c r="C334" s="94">
        <v>44330</v>
      </c>
      <c r="D334" s="73" t="s">
        <v>830</v>
      </c>
      <c r="E334" s="73" t="s">
        <v>797</v>
      </c>
      <c r="F334" s="73" t="s">
        <v>798</v>
      </c>
      <c r="G334" s="73" t="s">
        <v>799</v>
      </c>
      <c r="H334" s="73" t="s">
        <v>800</v>
      </c>
      <c r="I334" s="73" t="s">
        <v>681</v>
      </c>
      <c r="J334" s="95">
        <v>-4246831.1100000003</v>
      </c>
      <c r="K334" s="107">
        <v>0.99250000000000005</v>
      </c>
      <c r="L334" s="95">
        <v>4211834.76</v>
      </c>
      <c r="M334" s="95">
        <v>-34996.35</v>
      </c>
      <c r="N334" s="73" t="s">
        <v>841</v>
      </c>
    </row>
    <row r="335" spans="1:14" ht="12" thickBot="1">
      <c r="A335" s="223"/>
      <c r="B335" s="222">
        <v>44330</v>
      </c>
      <c r="C335" s="224"/>
      <c r="D335" s="225"/>
      <c r="E335" s="225"/>
      <c r="F335" s="225"/>
      <c r="G335" s="225"/>
      <c r="H335" s="225"/>
      <c r="I335" s="225"/>
      <c r="J335" s="105"/>
      <c r="K335" s="226"/>
      <c r="L335" s="227" t="s">
        <v>706</v>
      </c>
      <c r="M335" s="105">
        <v>149617670.95139688</v>
      </c>
      <c r="N335" s="225"/>
    </row>
    <row r="336" spans="1:14" ht="12" thickBot="1">
      <c r="A336" s="223"/>
      <c r="B336" s="224"/>
      <c r="C336" s="224"/>
      <c r="D336" s="225"/>
      <c r="E336" s="225"/>
      <c r="F336" s="225"/>
      <c r="G336" s="225"/>
      <c r="H336" s="225"/>
      <c r="I336" s="225"/>
      <c r="J336" s="105"/>
      <c r="K336" s="226"/>
      <c r="L336" s="227" t="s">
        <v>707</v>
      </c>
      <c r="M336" s="105">
        <f xml:space="preserve"> ROUND($M$330+ SUM($M$333:$M$334)-$M$335,2)</f>
        <v>-3145.12</v>
      </c>
      <c r="N336" s="225"/>
    </row>
    <row r="337" spans="1:14" ht="12" thickTop="1">
      <c r="A337" s="215" t="s">
        <v>153</v>
      </c>
      <c r="B337" s="216" t="s">
        <v>137</v>
      </c>
      <c r="C337" s="216" t="s">
        <v>703</v>
      </c>
      <c r="D337" s="217" t="s">
        <v>648</v>
      </c>
      <c r="E337" s="217" t="s">
        <v>144</v>
      </c>
      <c r="F337" s="217" t="s">
        <v>647</v>
      </c>
      <c r="G337" s="217" t="s">
        <v>704</v>
      </c>
      <c r="H337" s="217" t="s">
        <v>143</v>
      </c>
      <c r="I337" s="217" t="s">
        <v>658</v>
      </c>
      <c r="J337" s="218" t="s">
        <v>705</v>
      </c>
      <c r="K337" s="219" t="s">
        <v>148</v>
      </c>
      <c r="L337" s="218" t="s">
        <v>140</v>
      </c>
      <c r="M337" s="218" t="s">
        <v>630</v>
      </c>
      <c r="N337" s="217" t="s">
        <v>640</v>
      </c>
    </row>
    <row r="338" spans="1:14" ht="12" thickBot="1">
      <c r="A338" s="100">
        <v>66345993</v>
      </c>
      <c r="B338" s="94">
        <v>44333</v>
      </c>
      <c r="C338" s="94">
        <v>44333</v>
      </c>
      <c r="D338" s="73" t="s">
        <v>846</v>
      </c>
      <c r="E338" s="73" t="s">
        <v>739</v>
      </c>
      <c r="F338" s="73" t="s">
        <v>743</v>
      </c>
      <c r="G338" s="73" t="s">
        <v>744</v>
      </c>
      <c r="I338" s="73" t="s">
        <v>681</v>
      </c>
      <c r="J338" s="95">
        <v>0</v>
      </c>
      <c r="K338" s="107">
        <v>1</v>
      </c>
      <c r="L338" s="95">
        <v>31575.26</v>
      </c>
      <c r="M338" s="95">
        <v>31575.26</v>
      </c>
      <c r="N338" s="73" t="s">
        <v>207</v>
      </c>
    </row>
    <row r="339" spans="1:14" ht="12" thickBot="1">
      <c r="A339" s="223"/>
      <c r="B339" s="222">
        <v>44333</v>
      </c>
      <c r="C339" s="224"/>
      <c r="D339" s="225"/>
      <c r="E339" s="225"/>
      <c r="F339" s="225"/>
      <c r="G339" s="225"/>
      <c r="H339" s="225"/>
      <c r="I339" s="225"/>
      <c r="J339" s="105"/>
      <c r="K339" s="226"/>
      <c r="L339" s="227" t="s">
        <v>706</v>
      </c>
      <c r="M339" s="105">
        <v>149649246.21139684</v>
      </c>
      <c r="N339" s="225"/>
    </row>
    <row r="340" spans="1:14" ht="12" thickBot="1">
      <c r="A340" s="223"/>
      <c r="B340" s="224"/>
      <c r="C340" s="224"/>
      <c r="D340" s="225"/>
      <c r="E340" s="225"/>
      <c r="F340" s="225"/>
      <c r="G340" s="225"/>
      <c r="H340" s="225"/>
      <c r="I340" s="225"/>
      <c r="J340" s="105"/>
      <c r="K340" s="226"/>
      <c r="L340" s="227" t="s">
        <v>707</v>
      </c>
      <c r="M340" s="105">
        <f xml:space="preserve"> ROUND($M$335+ SUM($M$338:$M$338)-$M$339,2)</f>
        <v>0</v>
      </c>
      <c r="N340" s="225"/>
    </row>
    <row r="341" spans="1:14" ht="12" thickTop="1">
      <c r="A341" s="215" t="s">
        <v>153</v>
      </c>
      <c r="B341" s="216" t="s">
        <v>137</v>
      </c>
      <c r="C341" s="216" t="s">
        <v>703</v>
      </c>
      <c r="D341" s="217" t="s">
        <v>648</v>
      </c>
      <c r="E341" s="217" t="s">
        <v>144</v>
      </c>
      <c r="F341" s="217" t="s">
        <v>647</v>
      </c>
      <c r="G341" s="217" t="s">
        <v>704</v>
      </c>
      <c r="H341" s="217" t="s">
        <v>143</v>
      </c>
      <c r="I341" s="217" t="s">
        <v>658</v>
      </c>
      <c r="J341" s="218" t="s">
        <v>705</v>
      </c>
      <c r="K341" s="219" t="s">
        <v>148</v>
      </c>
      <c r="L341" s="218" t="s">
        <v>140</v>
      </c>
      <c r="M341" s="218" t="s">
        <v>630</v>
      </c>
      <c r="N341" s="217" t="s">
        <v>640</v>
      </c>
    </row>
    <row r="342" spans="1:14">
      <c r="A342" s="100">
        <v>66367943</v>
      </c>
      <c r="B342" s="94">
        <v>44295</v>
      </c>
      <c r="C342" s="94">
        <v>44334</v>
      </c>
      <c r="D342" s="73" t="s">
        <v>710</v>
      </c>
      <c r="E342" s="73" t="s">
        <v>783</v>
      </c>
      <c r="F342" s="73" t="s">
        <v>784</v>
      </c>
      <c r="G342" s="73" t="s">
        <v>785</v>
      </c>
      <c r="H342" s="73" t="s">
        <v>786</v>
      </c>
      <c r="I342" s="73" t="s">
        <v>681</v>
      </c>
      <c r="J342" s="95">
        <v>1480131.22</v>
      </c>
      <c r="K342" s="107">
        <v>0.96499999999999997</v>
      </c>
      <c r="L342" s="95">
        <v>-1428326.63</v>
      </c>
      <c r="M342" s="95">
        <v>51804.59</v>
      </c>
      <c r="N342" s="73" t="s">
        <v>207</v>
      </c>
    </row>
    <row r="343" spans="1:14" ht="12" thickBot="1">
      <c r="A343" s="100">
        <v>999</v>
      </c>
      <c r="B343" s="94">
        <v>44295</v>
      </c>
      <c r="C343" s="94">
        <v>44306</v>
      </c>
      <c r="D343" s="73" t="s">
        <v>824</v>
      </c>
      <c r="E343" s="73" t="s">
        <v>783</v>
      </c>
      <c r="F343" s="73" t="s">
        <v>784</v>
      </c>
      <c r="G343" s="73" t="s">
        <v>785</v>
      </c>
      <c r="H343" s="73" t="s">
        <v>786</v>
      </c>
      <c r="I343" s="73" t="s">
        <v>681</v>
      </c>
      <c r="J343" s="95">
        <v>-1480131.22</v>
      </c>
      <c r="K343" s="107">
        <v>0.96499999999999997</v>
      </c>
      <c r="L343" s="95">
        <v>1428326.63</v>
      </c>
      <c r="M343" s="95">
        <v>-51804.59</v>
      </c>
      <c r="N343" s="73" t="s">
        <v>207</v>
      </c>
    </row>
    <row r="344" spans="1:14" ht="12" thickBot="1">
      <c r="A344" s="223"/>
      <c r="B344" s="222">
        <v>44334</v>
      </c>
      <c r="C344" s="224"/>
      <c r="D344" s="225"/>
      <c r="E344" s="225"/>
      <c r="F344" s="225"/>
      <c r="G344" s="225"/>
      <c r="H344" s="225"/>
      <c r="I344" s="225"/>
      <c r="J344" s="105"/>
      <c r="K344" s="226"/>
      <c r="L344" s="227" t="s">
        <v>706</v>
      </c>
      <c r="M344" s="105">
        <v>149649246.21139684</v>
      </c>
      <c r="N344" s="225"/>
    </row>
    <row r="345" spans="1:14" ht="12" thickBot="1">
      <c r="A345" s="223"/>
      <c r="B345" s="224"/>
      <c r="C345" s="224"/>
      <c r="D345" s="225"/>
      <c r="E345" s="225"/>
      <c r="F345" s="225"/>
      <c r="G345" s="225"/>
      <c r="H345" s="225"/>
      <c r="I345" s="225"/>
      <c r="J345" s="105"/>
      <c r="K345" s="226"/>
      <c r="L345" s="227" t="s">
        <v>707</v>
      </c>
      <c r="M345" s="105">
        <f xml:space="preserve"> ROUND($M$339+ SUM($M$342:$M$343)-$M$344,2)</f>
        <v>0</v>
      </c>
      <c r="N345" s="225"/>
    </row>
    <row r="346" spans="1:14" ht="12.75" thickTop="1" thickBot="1">
      <c r="A346" s="215" t="s">
        <v>153</v>
      </c>
      <c r="B346" s="221" t="s">
        <v>137</v>
      </c>
      <c r="C346" s="216" t="s">
        <v>703</v>
      </c>
      <c r="D346" s="217" t="s">
        <v>648</v>
      </c>
      <c r="E346" s="217" t="s">
        <v>144</v>
      </c>
      <c r="F346" s="217" t="s">
        <v>647</v>
      </c>
      <c r="G346" s="217" t="s">
        <v>704</v>
      </c>
      <c r="H346" s="217" t="s">
        <v>143</v>
      </c>
      <c r="I346" s="217" t="s">
        <v>658</v>
      </c>
      <c r="J346" s="218" t="s">
        <v>705</v>
      </c>
      <c r="K346" s="219" t="s">
        <v>148</v>
      </c>
      <c r="L346" s="218" t="s">
        <v>140</v>
      </c>
      <c r="M346" s="218" t="s">
        <v>630</v>
      </c>
      <c r="N346" s="217" t="s">
        <v>640</v>
      </c>
    </row>
    <row r="347" spans="1:14" ht="12" thickBot="1">
      <c r="A347" s="223"/>
      <c r="B347" s="222">
        <v>44335</v>
      </c>
      <c r="C347" s="224"/>
      <c r="D347" s="225"/>
      <c r="E347" s="225"/>
      <c r="F347" s="225"/>
      <c r="G347" s="225"/>
      <c r="H347" s="225"/>
      <c r="I347" s="225"/>
      <c r="J347" s="105"/>
      <c r="K347" s="226"/>
      <c r="L347" s="227" t="s">
        <v>706</v>
      </c>
      <c r="M347" s="105">
        <v>149649246.21139687</v>
      </c>
      <c r="N347" s="225"/>
    </row>
    <row r="348" spans="1:14" ht="12" thickBot="1">
      <c r="A348" s="223"/>
      <c r="B348" s="224"/>
      <c r="C348" s="224"/>
      <c r="D348" s="225"/>
      <c r="E348" s="225"/>
      <c r="F348" s="225"/>
      <c r="G348" s="225"/>
      <c r="H348" s="225"/>
      <c r="I348" s="225"/>
      <c r="J348" s="105"/>
      <c r="K348" s="226"/>
      <c r="L348" s="227" t="s">
        <v>707</v>
      </c>
      <c r="M348" s="105">
        <f xml:space="preserve"> ROUND($M$344+ SUM($M$346:$M$346)-$M$347,2)</f>
        <v>0</v>
      </c>
      <c r="N348" s="225"/>
    </row>
    <row r="349" spans="1:14" ht="12.75" thickTop="1" thickBot="1">
      <c r="A349" s="215" t="s">
        <v>153</v>
      </c>
      <c r="B349" s="221" t="s">
        <v>137</v>
      </c>
      <c r="C349" s="216" t="s">
        <v>703</v>
      </c>
      <c r="D349" s="217" t="s">
        <v>648</v>
      </c>
      <c r="E349" s="217" t="s">
        <v>144</v>
      </c>
      <c r="F349" s="217" t="s">
        <v>647</v>
      </c>
      <c r="G349" s="217" t="s">
        <v>704</v>
      </c>
      <c r="H349" s="217" t="s">
        <v>143</v>
      </c>
      <c r="I349" s="217" t="s">
        <v>658</v>
      </c>
      <c r="J349" s="218" t="s">
        <v>705</v>
      </c>
      <c r="K349" s="219" t="s">
        <v>148</v>
      </c>
      <c r="L349" s="218" t="s">
        <v>140</v>
      </c>
      <c r="M349" s="218" t="s">
        <v>630</v>
      </c>
      <c r="N349" s="217" t="s">
        <v>640</v>
      </c>
    </row>
    <row r="350" spans="1:14" ht="12" thickBot="1">
      <c r="A350" s="223"/>
      <c r="B350" s="222">
        <v>44336</v>
      </c>
      <c r="C350" s="224"/>
      <c r="D350" s="225"/>
      <c r="E350" s="225"/>
      <c r="F350" s="225"/>
      <c r="G350" s="225"/>
      <c r="H350" s="225"/>
      <c r="I350" s="225"/>
      <c r="J350" s="105"/>
      <c r="K350" s="226"/>
      <c r="L350" s="227" t="s">
        <v>706</v>
      </c>
      <c r="M350" s="105">
        <v>149649246.2113969</v>
      </c>
      <c r="N350" s="225"/>
    </row>
    <row r="351" spans="1:14" ht="12" thickBot="1">
      <c r="A351" s="223"/>
      <c r="B351" s="224"/>
      <c r="C351" s="224"/>
      <c r="D351" s="225"/>
      <c r="E351" s="225"/>
      <c r="F351" s="225"/>
      <c r="G351" s="225"/>
      <c r="H351" s="225"/>
      <c r="I351" s="225"/>
      <c r="J351" s="105"/>
      <c r="K351" s="226"/>
      <c r="L351" s="227" t="s">
        <v>707</v>
      </c>
      <c r="M351" s="105">
        <f xml:space="preserve"> ROUND($M$347+ SUM($M$349:$M$349)-$M$350,2)</f>
        <v>0</v>
      </c>
      <c r="N351" s="225"/>
    </row>
    <row r="352" spans="1:14" ht="12" thickTop="1">
      <c r="A352" s="215" t="s">
        <v>153</v>
      </c>
      <c r="B352" s="216" t="s">
        <v>137</v>
      </c>
      <c r="C352" s="216" t="s">
        <v>703</v>
      </c>
      <c r="D352" s="217" t="s">
        <v>648</v>
      </c>
      <c r="E352" s="217" t="s">
        <v>144</v>
      </c>
      <c r="F352" s="217" t="s">
        <v>647</v>
      </c>
      <c r="G352" s="217" t="s">
        <v>704</v>
      </c>
      <c r="H352" s="217" t="s">
        <v>143</v>
      </c>
      <c r="I352" s="217" t="s">
        <v>658</v>
      </c>
      <c r="J352" s="218" t="s">
        <v>705</v>
      </c>
      <c r="K352" s="219" t="s">
        <v>148</v>
      </c>
      <c r="L352" s="218" t="s">
        <v>140</v>
      </c>
      <c r="M352" s="218" t="s">
        <v>630</v>
      </c>
      <c r="N352" s="217" t="s">
        <v>640</v>
      </c>
    </row>
    <row r="353" spans="1:14">
      <c r="A353" s="100">
        <v>66437070</v>
      </c>
      <c r="B353" s="94">
        <v>44271</v>
      </c>
      <c r="C353" s="94">
        <v>44337</v>
      </c>
      <c r="D353" s="73" t="s">
        <v>830</v>
      </c>
      <c r="E353" s="73" t="s">
        <v>564</v>
      </c>
      <c r="F353" s="73" t="s">
        <v>576</v>
      </c>
      <c r="G353" s="73" t="s">
        <v>574</v>
      </c>
      <c r="H353" s="73" t="s">
        <v>575</v>
      </c>
      <c r="I353" s="73" t="s">
        <v>681</v>
      </c>
      <c r="J353" s="95">
        <v>-707399.42</v>
      </c>
      <c r="K353" s="107">
        <v>0.97</v>
      </c>
      <c r="L353" s="95">
        <v>0</v>
      </c>
      <c r="M353" s="95">
        <v>-707399.42</v>
      </c>
      <c r="N353" s="73" t="s">
        <v>715</v>
      </c>
    </row>
    <row r="354" spans="1:14">
      <c r="A354" s="100">
        <v>66437080</v>
      </c>
      <c r="B354" s="94">
        <v>44271</v>
      </c>
      <c r="C354" s="94">
        <v>44337</v>
      </c>
      <c r="D354" s="73" t="s">
        <v>710</v>
      </c>
      <c r="E354" s="73" t="s">
        <v>564</v>
      </c>
      <c r="F354" s="73" t="s">
        <v>576</v>
      </c>
      <c r="G354" s="73" t="s">
        <v>574</v>
      </c>
      <c r="H354" s="73" t="s">
        <v>575</v>
      </c>
      <c r="I354" s="73" t="s">
        <v>681</v>
      </c>
      <c r="J354" s="95">
        <v>707399.42</v>
      </c>
      <c r="K354" s="107">
        <v>0.97</v>
      </c>
      <c r="L354" s="95">
        <v>0</v>
      </c>
      <c r="M354" s="95">
        <v>707399.42</v>
      </c>
      <c r="N354" s="73" t="s">
        <v>715</v>
      </c>
    </row>
    <row r="355" spans="1:14">
      <c r="A355" s="100">
        <v>66440657</v>
      </c>
      <c r="B355" s="94">
        <v>44337</v>
      </c>
      <c r="C355" s="94">
        <v>44337</v>
      </c>
      <c r="D355" s="73" t="s">
        <v>830</v>
      </c>
      <c r="E355" s="73" t="s">
        <v>535</v>
      </c>
      <c r="F355" s="73" t="s">
        <v>536</v>
      </c>
      <c r="G355" s="73" t="s">
        <v>533</v>
      </c>
      <c r="H355" s="73" t="s">
        <v>534</v>
      </c>
      <c r="I355" s="73" t="s">
        <v>681</v>
      </c>
      <c r="J355" s="95">
        <v>-184199.76</v>
      </c>
      <c r="K355" s="107">
        <v>0.94499999999999995</v>
      </c>
      <c r="L355" s="95">
        <v>0</v>
      </c>
      <c r="M355" s="95">
        <v>-184199.76</v>
      </c>
      <c r="N355" s="73" t="s">
        <v>715</v>
      </c>
    </row>
    <row r="356" spans="1:14">
      <c r="A356" s="100">
        <v>66440661</v>
      </c>
      <c r="B356" s="94">
        <v>44337</v>
      </c>
      <c r="C356" s="94">
        <v>44337</v>
      </c>
      <c r="D356" s="73" t="s">
        <v>710</v>
      </c>
      <c r="E356" s="73" t="s">
        <v>535</v>
      </c>
      <c r="F356" s="73" t="s">
        <v>536</v>
      </c>
      <c r="G356" s="73" t="s">
        <v>533</v>
      </c>
      <c r="H356" s="73" t="s">
        <v>534</v>
      </c>
      <c r="I356" s="73" t="s">
        <v>681</v>
      </c>
      <c r="J356" s="95">
        <v>184199.76</v>
      </c>
      <c r="K356" s="107">
        <v>0.94499999999999995</v>
      </c>
      <c r="L356" s="95">
        <v>0</v>
      </c>
      <c r="M356" s="95">
        <v>184199.76</v>
      </c>
      <c r="N356" s="73" t="s">
        <v>715</v>
      </c>
    </row>
    <row r="357" spans="1:14">
      <c r="A357" s="100">
        <v>66438585</v>
      </c>
      <c r="B357" s="94">
        <v>44337</v>
      </c>
      <c r="C357" s="94">
        <v>44337</v>
      </c>
      <c r="D357" s="73" t="s">
        <v>830</v>
      </c>
      <c r="E357" s="73" t="s">
        <v>812</v>
      </c>
      <c r="F357" s="73" t="s">
        <v>813</v>
      </c>
      <c r="G357" s="73" t="s">
        <v>814</v>
      </c>
      <c r="I357" s="73" t="s">
        <v>681</v>
      </c>
      <c r="J357" s="95">
        <v>-547140.80000000005</v>
      </c>
      <c r="K357" s="107">
        <v>0.97</v>
      </c>
      <c r="L357" s="95">
        <v>0</v>
      </c>
      <c r="M357" s="95">
        <v>-547140.80000000005</v>
      </c>
      <c r="N357" s="73" t="s">
        <v>715</v>
      </c>
    </row>
    <row r="358" spans="1:14">
      <c r="A358" s="100">
        <v>66439392</v>
      </c>
      <c r="B358" s="94">
        <v>44337</v>
      </c>
      <c r="C358" s="94">
        <v>44337</v>
      </c>
      <c r="D358" s="73" t="s">
        <v>710</v>
      </c>
      <c r="E358" s="73" t="s">
        <v>812</v>
      </c>
      <c r="F358" s="73" t="s">
        <v>813</v>
      </c>
      <c r="G358" s="73" t="s">
        <v>814</v>
      </c>
      <c r="I358" s="73" t="s">
        <v>681</v>
      </c>
      <c r="J358" s="95">
        <v>547140.80000000005</v>
      </c>
      <c r="K358" s="107">
        <v>0.97</v>
      </c>
      <c r="L358" s="95">
        <v>0</v>
      </c>
      <c r="M358" s="95">
        <v>547140.80000000005</v>
      </c>
      <c r="N358" s="73" t="s">
        <v>715</v>
      </c>
    </row>
    <row r="359" spans="1:14">
      <c r="A359" s="100">
        <v>66439420</v>
      </c>
      <c r="B359" s="94">
        <v>44337</v>
      </c>
      <c r="C359" s="94">
        <v>44337</v>
      </c>
      <c r="D359" s="73" t="s">
        <v>830</v>
      </c>
      <c r="E359" s="73" t="s">
        <v>812</v>
      </c>
      <c r="F359" s="73" t="s">
        <v>815</v>
      </c>
      <c r="G359" s="73" t="s">
        <v>816</v>
      </c>
      <c r="I359" s="73" t="s">
        <v>681</v>
      </c>
      <c r="J359" s="95">
        <v>-2582416.14</v>
      </c>
      <c r="K359" s="107">
        <v>0.97</v>
      </c>
      <c r="L359" s="95">
        <v>0</v>
      </c>
      <c r="M359" s="95">
        <v>-2582416.14</v>
      </c>
      <c r="N359" s="73" t="s">
        <v>715</v>
      </c>
    </row>
    <row r="360" spans="1:14">
      <c r="A360" s="100">
        <v>66439433</v>
      </c>
      <c r="B360" s="94">
        <v>44337</v>
      </c>
      <c r="C360" s="94">
        <v>44337</v>
      </c>
      <c r="D360" s="73" t="s">
        <v>710</v>
      </c>
      <c r="E360" s="73" t="s">
        <v>812</v>
      </c>
      <c r="F360" s="73" t="s">
        <v>815</v>
      </c>
      <c r="G360" s="73" t="s">
        <v>816</v>
      </c>
      <c r="I360" s="73" t="s">
        <v>681</v>
      </c>
      <c r="J360" s="95">
        <v>2582416.14</v>
      </c>
      <c r="K360" s="107">
        <v>0.97</v>
      </c>
      <c r="L360" s="95">
        <v>0</v>
      </c>
      <c r="M360" s="95">
        <v>2582416.14</v>
      </c>
      <c r="N360" s="73" t="s">
        <v>715</v>
      </c>
    </row>
    <row r="361" spans="1:14">
      <c r="A361" s="100">
        <v>999</v>
      </c>
      <c r="B361" s="94">
        <v>44271</v>
      </c>
      <c r="C361" s="94">
        <v>44314</v>
      </c>
      <c r="D361" s="73" t="s">
        <v>840</v>
      </c>
      <c r="E361" s="73" t="s">
        <v>564</v>
      </c>
      <c r="F361" s="73" t="s">
        <v>576</v>
      </c>
      <c r="G361" s="73" t="s">
        <v>574</v>
      </c>
      <c r="H361" s="73" t="s">
        <v>575</v>
      </c>
      <c r="I361" s="73" t="s">
        <v>681</v>
      </c>
      <c r="J361" s="95">
        <v>707399.42</v>
      </c>
      <c r="K361" s="107">
        <v>0.97</v>
      </c>
      <c r="L361" s="95">
        <v>0</v>
      </c>
      <c r="M361" s="95">
        <v>707399.42</v>
      </c>
      <c r="N361" s="73" t="s">
        <v>715</v>
      </c>
    </row>
    <row r="362" spans="1:14" ht="12" thickBot="1">
      <c r="A362" s="100">
        <v>999</v>
      </c>
      <c r="B362" s="94">
        <v>44271</v>
      </c>
      <c r="C362" s="94">
        <v>44314</v>
      </c>
      <c r="D362" s="73" t="s">
        <v>824</v>
      </c>
      <c r="E362" s="73" t="s">
        <v>564</v>
      </c>
      <c r="F362" s="73" t="s">
        <v>576</v>
      </c>
      <c r="G362" s="73" t="s">
        <v>574</v>
      </c>
      <c r="H362" s="73" t="s">
        <v>575</v>
      </c>
      <c r="I362" s="73" t="s">
        <v>681</v>
      </c>
      <c r="J362" s="95">
        <v>-707399.42</v>
      </c>
      <c r="K362" s="107">
        <v>0.97</v>
      </c>
      <c r="L362" s="95">
        <v>0</v>
      </c>
      <c r="M362" s="95">
        <v>-707399.42</v>
      </c>
      <c r="N362" s="73" t="s">
        <v>715</v>
      </c>
    </row>
    <row r="363" spans="1:14" ht="12" thickBot="1">
      <c r="A363" s="223"/>
      <c r="B363" s="222">
        <v>44337</v>
      </c>
      <c r="C363" s="224"/>
      <c r="D363" s="225"/>
      <c r="E363" s="225"/>
      <c r="F363" s="225"/>
      <c r="G363" s="225"/>
      <c r="H363" s="225"/>
      <c r="I363" s="225"/>
      <c r="J363" s="105"/>
      <c r="K363" s="226"/>
      <c r="L363" s="227" t="s">
        <v>706</v>
      </c>
      <c r="M363" s="105">
        <v>149649246.2113969</v>
      </c>
      <c r="N363" s="225"/>
    </row>
    <row r="364" spans="1:14" ht="12" thickBot="1">
      <c r="A364" s="223"/>
      <c r="B364" s="224"/>
      <c r="C364" s="224"/>
      <c r="D364" s="225"/>
      <c r="E364" s="225"/>
      <c r="F364" s="225"/>
      <c r="G364" s="225"/>
      <c r="H364" s="225"/>
      <c r="I364" s="225"/>
      <c r="J364" s="105"/>
      <c r="K364" s="226"/>
      <c r="L364" s="227" t="s">
        <v>707</v>
      </c>
      <c r="M364" s="105">
        <f xml:space="preserve"> ROUND($M$350+ SUM($M$353:$M$362)-$M$363,2)</f>
        <v>0</v>
      </c>
      <c r="N364" s="225"/>
    </row>
    <row r="365" spans="1:14" ht="12" thickTop="1">
      <c r="A365" s="215" t="s">
        <v>153</v>
      </c>
      <c r="B365" s="216" t="s">
        <v>137</v>
      </c>
      <c r="C365" s="216" t="s">
        <v>703</v>
      </c>
      <c r="D365" s="217" t="s">
        <v>648</v>
      </c>
      <c r="E365" s="217" t="s">
        <v>144</v>
      </c>
      <c r="F365" s="217" t="s">
        <v>647</v>
      </c>
      <c r="G365" s="217" t="s">
        <v>704</v>
      </c>
      <c r="H365" s="217" t="s">
        <v>143</v>
      </c>
      <c r="I365" s="217" t="s">
        <v>658</v>
      </c>
      <c r="J365" s="218" t="s">
        <v>705</v>
      </c>
      <c r="K365" s="219" t="s">
        <v>148</v>
      </c>
      <c r="L365" s="218" t="s">
        <v>140</v>
      </c>
      <c r="M365" s="218" t="s">
        <v>630</v>
      </c>
      <c r="N365" s="217" t="s">
        <v>640</v>
      </c>
    </row>
    <row r="366" spans="1:14">
      <c r="A366" s="100">
        <v>66456079</v>
      </c>
      <c r="B366" s="94">
        <v>44337</v>
      </c>
      <c r="C366" s="94">
        <v>44340</v>
      </c>
      <c r="D366" s="73" t="s">
        <v>830</v>
      </c>
      <c r="E366" s="73" t="s">
        <v>726</v>
      </c>
      <c r="F366" s="73" t="s">
        <v>729</v>
      </c>
      <c r="G366" s="73" t="s">
        <v>730</v>
      </c>
      <c r="I366" s="73" t="s">
        <v>681</v>
      </c>
      <c r="J366" s="95">
        <v>-7365507.5899999999</v>
      </c>
      <c r="K366" s="107">
        <v>0.99</v>
      </c>
      <c r="L366" s="95">
        <v>0</v>
      </c>
      <c r="M366" s="95">
        <v>-7365507.5899999999</v>
      </c>
      <c r="N366" s="73" t="s">
        <v>715</v>
      </c>
    </row>
    <row r="367" spans="1:14">
      <c r="A367" s="100">
        <v>66456097</v>
      </c>
      <c r="B367" s="94">
        <v>44337</v>
      </c>
      <c r="C367" s="94">
        <v>44340</v>
      </c>
      <c r="D367" s="73" t="s">
        <v>710</v>
      </c>
      <c r="E367" s="73" t="s">
        <v>726</v>
      </c>
      <c r="F367" s="73" t="s">
        <v>729</v>
      </c>
      <c r="G367" s="73" t="s">
        <v>730</v>
      </c>
      <c r="I367" s="73" t="s">
        <v>681</v>
      </c>
      <c r="J367" s="95">
        <v>7365507.5899999999</v>
      </c>
      <c r="K367" s="107">
        <v>0.99</v>
      </c>
      <c r="L367" s="95">
        <v>0</v>
      </c>
      <c r="M367" s="95">
        <v>7365507.5899999999</v>
      </c>
      <c r="N367" s="73" t="s">
        <v>715</v>
      </c>
    </row>
    <row r="368" spans="1:14">
      <c r="A368" s="100">
        <v>66477004</v>
      </c>
      <c r="B368" s="94">
        <v>44337</v>
      </c>
      <c r="C368" s="94">
        <v>44340</v>
      </c>
      <c r="D368" s="73" t="s">
        <v>830</v>
      </c>
      <c r="E368" s="73" t="s">
        <v>772</v>
      </c>
      <c r="F368" s="73" t="s">
        <v>775</v>
      </c>
      <c r="G368" s="73" t="s">
        <v>776</v>
      </c>
      <c r="I368" s="73" t="s">
        <v>681</v>
      </c>
      <c r="J368" s="95">
        <v>-289646.84000000003</v>
      </c>
      <c r="K368" s="107">
        <v>0.99</v>
      </c>
      <c r="L368" s="95">
        <v>0</v>
      </c>
      <c r="M368" s="95">
        <v>-289646.84000000003</v>
      </c>
      <c r="N368" s="73" t="s">
        <v>715</v>
      </c>
    </row>
    <row r="369" spans="1:14">
      <c r="A369" s="100">
        <v>66477284</v>
      </c>
      <c r="B369" s="94">
        <v>44337</v>
      </c>
      <c r="C369" s="94">
        <v>44340</v>
      </c>
      <c r="D369" s="73" t="s">
        <v>710</v>
      </c>
      <c r="E369" s="73" t="s">
        <v>772</v>
      </c>
      <c r="F369" s="73" t="s">
        <v>775</v>
      </c>
      <c r="G369" s="73" t="s">
        <v>776</v>
      </c>
      <c r="I369" s="73" t="s">
        <v>681</v>
      </c>
      <c r="J369" s="95">
        <v>289646.84000000003</v>
      </c>
      <c r="K369" s="107">
        <v>0.99</v>
      </c>
      <c r="L369" s="95">
        <v>0</v>
      </c>
      <c r="M369" s="95">
        <v>289646.84000000003</v>
      </c>
      <c r="N369" s="73" t="s">
        <v>715</v>
      </c>
    </row>
    <row r="370" spans="1:14">
      <c r="A370" s="100">
        <v>66477576</v>
      </c>
      <c r="B370" s="94">
        <v>44337</v>
      </c>
      <c r="C370" s="94">
        <v>44340</v>
      </c>
      <c r="D370" s="73" t="s">
        <v>830</v>
      </c>
      <c r="E370" s="73" t="s">
        <v>772</v>
      </c>
      <c r="F370" s="73" t="s">
        <v>773</v>
      </c>
      <c r="G370" s="73" t="s">
        <v>774</v>
      </c>
      <c r="I370" s="73" t="s">
        <v>681</v>
      </c>
      <c r="J370" s="95">
        <v>-1296271.49</v>
      </c>
      <c r="K370" s="107">
        <v>0.99</v>
      </c>
      <c r="L370" s="95">
        <v>0</v>
      </c>
      <c r="M370" s="95">
        <v>-1296271.49</v>
      </c>
      <c r="N370" s="73" t="s">
        <v>715</v>
      </c>
    </row>
    <row r="371" spans="1:14">
      <c r="A371" s="100">
        <v>66477609</v>
      </c>
      <c r="B371" s="94">
        <v>44337</v>
      </c>
      <c r="C371" s="94">
        <v>44340</v>
      </c>
      <c r="D371" s="73" t="s">
        <v>710</v>
      </c>
      <c r="E371" s="73" t="s">
        <v>772</v>
      </c>
      <c r="F371" s="73" t="s">
        <v>773</v>
      </c>
      <c r="G371" s="73" t="s">
        <v>774</v>
      </c>
      <c r="I371" s="73" t="s">
        <v>681</v>
      </c>
      <c r="J371" s="95">
        <v>1296271.49</v>
      </c>
      <c r="K371" s="107">
        <v>0.99</v>
      </c>
      <c r="L371" s="95">
        <v>0</v>
      </c>
      <c r="M371" s="95">
        <v>1296271.49</v>
      </c>
      <c r="N371" s="73" t="s">
        <v>715</v>
      </c>
    </row>
    <row r="372" spans="1:14">
      <c r="A372" s="100">
        <v>66455615</v>
      </c>
      <c r="B372" s="94">
        <v>44337</v>
      </c>
      <c r="C372" s="94">
        <v>44340</v>
      </c>
      <c r="D372" s="73" t="s">
        <v>830</v>
      </c>
      <c r="E372" s="73" t="s">
        <v>777</v>
      </c>
      <c r="F372" s="73" t="s">
        <v>778</v>
      </c>
      <c r="G372" s="73" t="s">
        <v>779</v>
      </c>
      <c r="I372" s="73" t="s">
        <v>681</v>
      </c>
      <c r="J372" s="95">
        <v>-4475194.54</v>
      </c>
      <c r="K372" s="107">
        <v>0.90249999999999997</v>
      </c>
      <c r="L372" s="95">
        <v>0</v>
      </c>
      <c r="M372" s="95">
        <v>-4475194.54</v>
      </c>
      <c r="N372" s="73" t="s">
        <v>715</v>
      </c>
    </row>
    <row r="373" spans="1:14" ht="12" thickBot="1">
      <c r="A373" s="100">
        <v>66455642</v>
      </c>
      <c r="B373" s="94">
        <v>44337</v>
      </c>
      <c r="C373" s="94">
        <v>44340</v>
      </c>
      <c r="D373" s="73" t="s">
        <v>710</v>
      </c>
      <c r="E373" s="73" t="s">
        <v>777</v>
      </c>
      <c r="F373" s="73" t="s">
        <v>778</v>
      </c>
      <c r="G373" s="73" t="s">
        <v>779</v>
      </c>
      <c r="I373" s="73" t="s">
        <v>681</v>
      </c>
      <c r="J373" s="95">
        <v>4475194.54</v>
      </c>
      <c r="K373" s="107">
        <v>0.90249999999999997</v>
      </c>
      <c r="L373" s="95">
        <v>0</v>
      </c>
      <c r="M373" s="95">
        <v>4475194.54</v>
      </c>
      <c r="N373" s="73" t="s">
        <v>715</v>
      </c>
    </row>
    <row r="374" spans="1:14" ht="12" thickBot="1">
      <c r="A374" s="223"/>
      <c r="B374" s="222">
        <v>44340</v>
      </c>
      <c r="C374" s="224"/>
      <c r="D374" s="225"/>
      <c r="E374" s="225"/>
      <c r="F374" s="225"/>
      <c r="G374" s="225"/>
      <c r="H374" s="225"/>
      <c r="I374" s="225"/>
      <c r="J374" s="105"/>
      <c r="K374" s="226"/>
      <c r="L374" s="227" t="s">
        <v>706</v>
      </c>
      <c r="M374" s="105">
        <v>149649246.2113969</v>
      </c>
      <c r="N374" s="225"/>
    </row>
    <row r="375" spans="1:14" ht="12" thickBot="1">
      <c r="A375" s="223"/>
      <c r="B375" s="224"/>
      <c r="C375" s="224"/>
      <c r="D375" s="225"/>
      <c r="E375" s="225"/>
      <c r="F375" s="225"/>
      <c r="G375" s="225"/>
      <c r="H375" s="225"/>
      <c r="I375" s="225"/>
      <c r="J375" s="105"/>
      <c r="K375" s="226"/>
      <c r="L375" s="227" t="s">
        <v>707</v>
      </c>
      <c r="M375" s="105">
        <f xml:space="preserve"> ROUND($M$363+ SUM($M$366:$M$373)-$M$374,2)</f>
        <v>0</v>
      </c>
      <c r="N375" s="225"/>
    </row>
    <row r="376" spans="1:14" ht="12" thickTop="1">
      <c r="A376" s="215" t="s">
        <v>153</v>
      </c>
      <c r="B376" s="216" t="s">
        <v>137</v>
      </c>
      <c r="C376" s="216" t="s">
        <v>703</v>
      </c>
      <c r="D376" s="217" t="s">
        <v>648</v>
      </c>
      <c r="E376" s="217" t="s">
        <v>144</v>
      </c>
      <c r="F376" s="217" t="s">
        <v>647</v>
      </c>
      <c r="G376" s="217" t="s">
        <v>704</v>
      </c>
      <c r="H376" s="217" t="s">
        <v>143</v>
      </c>
      <c r="I376" s="217" t="s">
        <v>658</v>
      </c>
      <c r="J376" s="218" t="s">
        <v>705</v>
      </c>
      <c r="K376" s="219" t="s">
        <v>148</v>
      </c>
      <c r="L376" s="218" t="s">
        <v>140</v>
      </c>
      <c r="M376" s="218" t="s">
        <v>630</v>
      </c>
      <c r="N376" s="217" t="s">
        <v>640</v>
      </c>
    </row>
    <row r="377" spans="1:14">
      <c r="A377" s="100">
        <v>66497149</v>
      </c>
      <c r="B377" s="94">
        <v>44341</v>
      </c>
      <c r="C377" s="94">
        <v>44341</v>
      </c>
      <c r="D377" s="73" t="s">
        <v>830</v>
      </c>
      <c r="E377" s="73" t="s">
        <v>325</v>
      </c>
      <c r="F377" s="73" t="s">
        <v>326</v>
      </c>
      <c r="G377" s="73" t="s">
        <v>324</v>
      </c>
      <c r="I377" s="73" t="s">
        <v>681</v>
      </c>
      <c r="J377" s="95">
        <v>-11844517.82</v>
      </c>
      <c r="K377" s="107">
        <v>0.97</v>
      </c>
      <c r="L377" s="95">
        <v>0</v>
      </c>
      <c r="M377" s="95">
        <v>-11844517.82</v>
      </c>
      <c r="N377" s="73" t="s">
        <v>715</v>
      </c>
    </row>
    <row r="378" spans="1:14">
      <c r="A378" s="100">
        <v>66497210</v>
      </c>
      <c r="B378" s="94">
        <v>44341</v>
      </c>
      <c r="C378" s="94">
        <v>44341</v>
      </c>
      <c r="D378" s="73" t="s">
        <v>830</v>
      </c>
      <c r="E378" s="73" t="s">
        <v>325</v>
      </c>
      <c r="F378" s="73" t="s">
        <v>326</v>
      </c>
      <c r="G378" s="73" t="s">
        <v>324</v>
      </c>
      <c r="I378" s="73" t="s">
        <v>681</v>
      </c>
      <c r="J378" s="95">
        <v>-24738.68</v>
      </c>
      <c r="K378" s="107">
        <v>1</v>
      </c>
      <c r="L378" s="95">
        <v>0</v>
      </c>
      <c r="M378" s="95">
        <v>-24738.68</v>
      </c>
      <c r="N378" s="73" t="s">
        <v>715</v>
      </c>
    </row>
    <row r="379" spans="1:14" ht="12" thickBot="1">
      <c r="A379" s="100">
        <v>66497220</v>
      </c>
      <c r="B379" s="94">
        <v>44341</v>
      </c>
      <c r="C379" s="94">
        <v>44341</v>
      </c>
      <c r="D379" s="73" t="s">
        <v>710</v>
      </c>
      <c r="E379" s="73" t="s">
        <v>325</v>
      </c>
      <c r="F379" s="73" t="s">
        <v>326</v>
      </c>
      <c r="G379" s="73" t="s">
        <v>324</v>
      </c>
      <c r="I379" s="73" t="s">
        <v>681</v>
      </c>
      <c r="J379" s="95">
        <v>11869256.5</v>
      </c>
      <c r="K379" s="107">
        <v>0.97</v>
      </c>
      <c r="L379" s="95">
        <v>0</v>
      </c>
      <c r="M379" s="95">
        <v>11869256.5</v>
      </c>
      <c r="N379" s="73" t="s">
        <v>715</v>
      </c>
    </row>
    <row r="380" spans="1:14" ht="12" thickBot="1">
      <c r="A380" s="223"/>
      <c r="B380" s="222">
        <v>44341</v>
      </c>
      <c r="C380" s="224"/>
      <c r="D380" s="225"/>
      <c r="E380" s="225"/>
      <c r="F380" s="225"/>
      <c r="G380" s="225"/>
      <c r="H380" s="225"/>
      <c r="I380" s="225"/>
      <c r="J380" s="105"/>
      <c r="K380" s="226"/>
      <c r="L380" s="227" t="s">
        <v>706</v>
      </c>
      <c r="M380" s="105">
        <v>149649246.2113969</v>
      </c>
      <c r="N380" s="225"/>
    </row>
    <row r="381" spans="1:14" ht="12" thickBot="1">
      <c r="A381" s="223"/>
      <c r="B381" s="224"/>
      <c r="C381" s="224"/>
      <c r="D381" s="225"/>
      <c r="E381" s="225"/>
      <c r="F381" s="225"/>
      <c r="G381" s="225"/>
      <c r="H381" s="225"/>
      <c r="I381" s="225"/>
      <c r="J381" s="105"/>
      <c r="K381" s="226"/>
      <c r="L381" s="227" t="s">
        <v>707</v>
      </c>
      <c r="M381" s="105">
        <f xml:space="preserve"> ROUND($M$374+ SUM($M$377:$M$379)-$M$380,2)</f>
        <v>0</v>
      </c>
      <c r="N381" s="225"/>
    </row>
    <row r="382" spans="1:14" ht="12" thickTop="1">
      <c r="A382" s="215" t="s">
        <v>153</v>
      </c>
      <c r="B382" s="216" t="s">
        <v>137</v>
      </c>
      <c r="C382" s="216" t="s">
        <v>703</v>
      </c>
      <c r="D382" s="217" t="s">
        <v>648</v>
      </c>
      <c r="E382" s="217" t="s">
        <v>144</v>
      </c>
      <c r="F382" s="217" t="s">
        <v>647</v>
      </c>
      <c r="G382" s="217" t="s">
        <v>704</v>
      </c>
      <c r="H382" s="217" t="s">
        <v>143</v>
      </c>
      <c r="I382" s="217" t="s">
        <v>658</v>
      </c>
      <c r="J382" s="218" t="s">
        <v>705</v>
      </c>
      <c r="K382" s="219" t="s">
        <v>148</v>
      </c>
      <c r="L382" s="218" t="s">
        <v>140</v>
      </c>
      <c r="M382" s="218" t="s">
        <v>630</v>
      </c>
      <c r="N382" s="217" t="s">
        <v>640</v>
      </c>
    </row>
    <row r="383" spans="1:14">
      <c r="A383" s="100">
        <v>66614309</v>
      </c>
      <c r="B383" s="94">
        <v>44340</v>
      </c>
      <c r="C383" s="94">
        <v>44342</v>
      </c>
      <c r="D383" s="73" t="s">
        <v>710</v>
      </c>
      <c r="E383" s="73" t="s">
        <v>847</v>
      </c>
      <c r="F383" s="73" t="s">
        <v>848</v>
      </c>
      <c r="G383" s="73" t="s">
        <v>849</v>
      </c>
      <c r="I383" s="73" t="s">
        <v>681</v>
      </c>
      <c r="J383" s="95">
        <v>4000000</v>
      </c>
      <c r="K383" s="107">
        <v>0.98531250000000004</v>
      </c>
      <c r="L383" s="95">
        <v>-3941250</v>
      </c>
      <c r="M383" s="95">
        <v>58750</v>
      </c>
      <c r="N383" s="73" t="s">
        <v>207</v>
      </c>
    </row>
    <row r="384" spans="1:14">
      <c r="A384" s="100">
        <v>66614875</v>
      </c>
      <c r="B384" s="94">
        <v>44340</v>
      </c>
      <c r="C384" s="94">
        <v>44342</v>
      </c>
      <c r="D384" s="73" t="s">
        <v>710</v>
      </c>
      <c r="E384" s="73" t="s">
        <v>850</v>
      </c>
      <c r="F384" s="73" t="s">
        <v>851</v>
      </c>
      <c r="G384" s="73" t="s">
        <v>852</v>
      </c>
      <c r="I384" s="73" t="s">
        <v>681</v>
      </c>
      <c r="J384" s="95">
        <v>10000000</v>
      </c>
      <c r="K384" s="107">
        <v>0.98031250000000003</v>
      </c>
      <c r="L384" s="95">
        <v>-9803125</v>
      </c>
      <c r="M384" s="95">
        <v>196875</v>
      </c>
      <c r="N384" s="73" t="s">
        <v>207</v>
      </c>
    </row>
    <row r="385" spans="1:14">
      <c r="A385" s="100">
        <v>66622837</v>
      </c>
      <c r="B385" s="94">
        <v>44342</v>
      </c>
      <c r="C385" s="94">
        <v>44342</v>
      </c>
      <c r="D385" s="73" t="s">
        <v>830</v>
      </c>
      <c r="E385" s="73" t="s">
        <v>780</v>
      </c>
      <c r="F385" s="73" t="s">
        <v>781</v>
      </c>
      <c r="G385" s="73" t="s">
        <v>782</v>
      </c>
      <c r="I385" s="73" t="s">
        <v>681</v>
      </c>
      <c r="J385" s="95">
        <v>-428104.71</v>
      </c>
      <c r="K385" s="107">
        <v>1</v>
      </c>
      <c r="L385" s="95">
        <v>0</v>
      </c>
      <c r="M385" s="95">
        <v>-428104.71</v>
      </c>
      <c r="N385" s="73" t="s">
        <v>715</v>
      </c>
    </row>
    <row r="386" spans="1:14" ht="12" thickBot="1">
      <c r="A386" s="100">
        <v>66622839</v>
      </c>
      <c r="B386" s="94">
        <v>44342</v>
      </c>
      <c r="C386" s="94">
        <v>44342</v>
      </c>
      <c r="D386" s="73" t="s">
        <v>710</v>
      </c>
      <c r="E386" s="73" t="s">
        <v>780</v>
      </c>
      <c r="F386" s="73" t="s">
        <v>781</v>
      </c>
      <c r="G386" s="73" t="s">
        <v>782</v>
      </c>
      <c r="I386" s="73" t="s">
        <v>681</v>
      </c>
      <c r="J386" s="95">
        <v>428104.71</v>
      </c>
      <c r="K386" s="107">
        <v>1</v>
      </c>
      <c r="L386" s="95">
        <v>0</v>
      </c>
      <c r="M386" s="95">
        <v>428104.71</v>
      </c>
      <c r="N386" s="73" t="s">
        <v>715</v>
      </c>
    </row>
    <row r="387" spans="1:14" ht="12" thickBot="1">
      <c r="A387" s="223"/>
      <c r="B387" s="222">
        <v>44342</v>
      </c>
      <c r="C387" s="224"/>
      <c r="D387" s="225"/>
      <c r="E387" s="225"/>
      <c r="F387" s="225"/>
      <c r="G387" s="225"/>
      <c r="H387" s="225"/>
      <c r="I387" s="225"/>
      <c r="J387" s="105"/>
      <c r="K387" s="226"/>
      <c r="L387" s="227" t="s">
        <v>706</v>
      </c>
      <c r="M387" s="105">
        <v>149904871.21139687</v>
      </c>
      <c r="N387" s="225"/>
    </row>
    <row r="388" spans="1:14" ht="12" thickBot="1">
      <c r="A388" s="223"/>
      <c r="B388" s="224"/>
      <c r="C388" s="224"/>
      <c r="D388" s="225"/>
      <c r="E388" s="225"/>
      <c r="F388" s="225"/>
      <c r="G388" s="225"/>
      <c r="H388" s="225"/>
      <c r="I388" s="225"/>
      <c r="J388" s="105"/>
      <c r="K388" s="226"/>
      <c r="L388" s="227" t="s">
        <v>707</v>
      </c>
      <c r="M388" s="105">
        <f xml:space="preserve"> ROUND($M$380+ SUM($M$383:$M$386)-$M$387,2)</f>
        <v>0</v>
      </c>
      <c r="N388" s="225"/>
    </row>
    <row r="389" spans="1:14" ht="12.75" thickTop="1" thickBot="1">
      <c r="A389" s="215" t="s">
        <v>153</v>
      </c>
      <c r="B389" s="221" t="s">
        <v>137</v>
      </c>
      <c r="C389" s="216" t="s">
        <v>703</v>
      </c>
      <c r="D389" s="217" t="s">
        <v>648</v>
      </c>
      <c r="E389" s="217" t="s">
        <v>144</v>
      </c>
      <c r="F389" s="217" t="s">
        <v>647</v>
      </c>
      <c r="G389" s="217" t="s">
        <v>704</v>
      </c>
      <c r="H389" s="217" t="s">
        <v>143</v>
      </c>
      <c r="I389" s="217" t="s">
        <v>658</v>
      </c>
      <c r="J389" s="218" t="s">
        <v>705</v>
      </c>
      <c r="K389" s="219" t="s">
        <v>148</v>
      </c>
      <c r="L389" s="218" t="s">
        <v>140</v>
      </c>
      <c r="M389" s="218" t="s">
        <v>630</v>
      </c>
      <c r="N389" s="217" t="s">
        <v>640</v>
      </c>
    </row>
    <row r="390" spans="1:14" ht="12" thickBot="1">
      <c r="A390" s="223"/>
      <c r="B390" s="222">
        <v>44343</v>
      </c>
      <c r="C390" s="224"/>
      <c r="D390" s="225"/>
      <c r="E390" s="225"/>
      <c r="F390" s="225"/>
      <c r="G390" s="225"/>
      <c r="H390" s="225"/>
      <c r="I390" s="225"/>
      <c r="J390" s="105"/>
      <c r="K390" s="226"/>
      <c r="L390" s="227" t="s">
        <v>706</v>
      </c>
      <c r="M390" s="105">
        <v>149904871.21139687</v>
      </c>
      <c r="N390" s="225"/>
    </row>
    <row r="391" spans="1:14" ht="12" thickBot="1">
      <c r="A391" s="223"/>
      <c r="B391" s="224"/>
      <c r="C391" s="224"/>
      <c r="D391" s="225"/>
      <c r="E391" s="225"/>
      <c r="F391" s="225"/>
      <c r="G391" s="225"/>
      <c r="H391" s="225"/>
      <c r="I391" s="225"/>
      <c r="J391" s="105"/>
      <c r="K391" s="226"/>
      <c r="L391" s="227" t="s">
        <v>707</v>
      </c>
      <c r="M391" s="105">
        <f xml:space="preserve"> ROUND($M$387+ SUM($M$389:$M$389)-$M$390,2)</f>
        <v>0</v>
      </c>
      <c r="N391" s="225"/>
    </row>
    <row r="392" spans="1:14" ht="12" thickTop="1">
      <c r="A392" s="215" t="s">
        <v>153</v>
      </c>
      <c r="B392" s="216" t="s">
        <v>137</v>
      </c>
      <c r="C392" s="216" t="s">
        <v>703</v>
      </c>
      <c r="D392" s="217" t="s">
        <v>648</v>
      </c>
      <c r="E392" s="217" t="s">
        <v>144</v>
      </c>
      <c r="F392" s="217" t="s">
        <v>647</v>
      </c>
      <c r="G392" s="217" t="s">
        <v>704</v>
      </c>
      <c r="H392" s="217" t="s">
        <v>143</v>
      </c>
      <c r="I392" s="217" t="s">
        <v>658</v>
      </c>
      <c r="J392" s="218" t="s">
        <v>705</v>
      </c>
      <c r="K392" s="219" t="s">
        <v>148</v>
      </c>
      <c r="L392" s="218" t="s">
        <v>140</v>
      </c>
      <c r="M392" s="218" t="s">
        <v>630</v>
      </c>
      <c r="N392" s="217" t="s">
        <v>640</v>
      </c>
    </row>
    <row r="393" spans="1:14">
      <c r="A393" s="100">
        <v>999</v>
      </c>
      <c r="B393" s="94">
        <v>44295</v>
      </c>
      <c r="C393" s="94">
        <v>44316</v>
      </c>
      <c r="D393" s="73" t="s">
        <v>824</v>
      </c>
      <c r="E393" s="73" t="s">
        <v>787</v>
      </c>
      <c r="F393" s="73" t="s">
        <v>788</v>
      </c>
      <c r="G393" s="73" t="s">
        <v>789</v>
      </c>
      <c r="H393" s="73" t="s">
        <v>790</v>
      </c>
      <c r="I393" s="73" t="s">
        <v>681</v>
      </c>
      <c r="J393" s="95">
        <v>-2967472.81</v>
      </c>
      <c r="K393" s="107">
        <v>1.01</v>
      </c>
      <c r="L393" s="95">
        <v>2997147.54</v>
      </c>
      <c r="M393" s="95">
        <v>29674.73</v>
      </c>
      <c r="N393" s="73" t="s">
        <v>207</v>
      </c>
    </row>
    <row r="394" spans="1:14" ht="12" thickBot="1">
      <c r="A394" s="100">
        <v>65990519</v>
      </c>
      <c r="B394" s="94">
        <v>44295</v>
      </c>
      <c r="C394" s="94">
        <v>44344</v>
      </c>
      <c r="D394" s="73" t="s">
        <v>710</v>
      </c>
      <c r="E394" s="73" t="s">
        <v>787</v>
      </c>
      <c r="F394" s="73" t="s">
        <v>788</v>
      </c>
      <c r="G394" s="73" t="s">
        <v>789</v>
      </c>
      <c r="H394" s="73" t="s">
        <v>790</v>
      </c>
      <c r="I394" s="73" t="s">
        <v>681</v>
      </c>
      <c r="J394" s="95">
        <v>2924103.23</v>
      </c>
      <c r="K394" s="107">
        <v>1.01</v>
      </c>
      <c r="L394" s="95">
        <v>-2953344.26</v>
      </c>
      <c r="M394" s="95">
        <v>-29241.03</v>
      </c>
      <c r="N394" s="73" t="s">
        <v>841</v>
      </c>
    </row>
    <row r="395" spans="1:14" ht="12" thickBot="1">
      <c r="A395" s="223"/>
      <c r="B395" s="222">
        <v>44344</v>
      </c>
      <c r="C395" s="224"/>
      <c r="D395" s="225"/>
      <c r="E395" s="225"/>
      <c r="F395" s="225"/>
      <c r="G395" s="225"/>
      <c r="H395" s="225"/>
      <c r="I395" s="225"/>
      <c r="J395" s="105"/>
      <c r="K395" s="226"/>
      <c r="L395" s="227" t="s">
        <v>706</v>
      </c>
      <c r="M395" s="105">
        <v>149905304.90719685</v>
      </c>
      <c r="N395" s="225"/>
    </row>
    <row r="396" spans="1:14" ht="12" thickBot="1">
      <c r="A396" s="223"/>
      <c r="B396" s="224"/>
      <c r="C396" s="224"/>
      <c r="D396" s="225"/>
      <c r="E396" s="225"/>
      <c r="F396" s="225"/>
      <c r="G396" s="225"/>
      <c r="H396" s="225"/>
      <c r="I396" s="225"/>
      <c r="J396" s="105"/>
      <c r="K396" s="226"/>
      <c r="L396" s="227" t="s">
        <v>707</v>
      </c>
      <c r="M396" s="105">
        <f xml:space="preserve"> ROUND($M$390+ SUM($M$393:$M$394)-$M$395,2)</f>
        <v>0</v>
      </c>
      <c r="N396" s="225"/>
    </row>
    <row r="397" spans="1:14" ht="12.75" thickTop="1" thickBot="1">
      <c r="A397" s="215" t="s">
        <v>153</v>
      </c>
      <c r="B397" s="221" t="s">
        <v>137</v>
      </c>
      <c r="C397" s="216" t="s">
        <v>703</v>
      </c>
      <c r="D397" s="217" t="s">
        <v>648</v>
      </c>
      <c r="E397" s="217" t="s">
        <v>144</v>
      </c>
      <c r="F397" s="217" t="s">
        <v>647</v>
      </c>
      <c r="G397" s="217" t="s">
        <v>704</v>
      </c>
      <c r="H397" s="217" t="s">
        <v>143</v>
      </c>
      <c r="I397" s="217" t="s">
        <v>658</v>
      </c>
      <c r="J397" s="218" t="s">
        <v>705</v>
      </c>
      <c r="K397" s="219" t="s">
        <v>148</v>
      </c>
      <c r="L397" s="218" t="s">
        <v>140</v>
      </c>
      <c r="M397" s="218" t="s">
        <v>630</v>
      </c>
      <c r="N397" s="217" t="s">
        <v>640</v>
      </c>
    </row>
    <row r="398" spans="1:14" ht="12" thickBot="1">
      <c r="A398" s="223"/>
      <c r="B398" s="222">
        <v>44348</v>
      </c>
      <c r="C398" s="224"/>
      <c r="D398" s="225"/>
      <c r="E398" s="225"/>
      <c r="F398" s="225"/>
      <c r="G398" s="225"/>
      <c r="H398" s="225"/>
      <c r="I398" s="225"/>
      <c r="J398" s="105"/>
      <c r="K398" s="226"/>
      <c r="L398" s="227" t="s">
        <v>706</v>
      </c>
      <c r="M398" s="105">
        <v>149905304.90719685</v>
      </c>
      <c r="N398" s="225"/>
    </row>
    <row r="399" spans="1:14" ht="12" thickBot="1">
      <c r="A399" s="223"/>
      <c r="B399" s="224"/>
      <c r="C399" s="224"/>
      <c r="D399" s="225"/>
      <c r="E399" s="225"/>
      <c r="F399" s="225"/>
      <c r="G399" s="225"/>
      <c r="H399" s="225"/>
      <c r="I399" s="225"/>
      <c r="J399" s="105"/>
      <c r="K399" s="226"/>
      <c r="L399" s="227" t="s">
        <v>707</v>
      </c>
      <c r="M399" s="105">
        <f xml:space="preserve"> ROUND($M$395+ SUM($M$397:$M$397)-$M$398,2)</f>
        <v>0</v>
      </c>
      <c r="N399" s="225"/>
    </row>
    <row r="400" spans="1:14" ht="12.75" thickTop="1" thickBot="1">
      <c r="A400" s="215" t="s">
        <v>153</v>
      </c>
      <c r="B400" s="221" t="s">
        <v>137</v>
      </c>
      <c r="C400" s="216" t="s">
        <v>703</v>
      </c>
      <c r="D400" s="217" t="s">
        <v>648</v>
      </c>
      <c r="E400" s="217" t="s">
        <v>144</v>
      </c>
      <c r="F400" s="217" t="s">
        <v>647</v>
      </c>
      <c r="G400" s="217" t="s">
        <v>704</v>
      </c>
      <c r="H400" s="217" t="s">
        <v>143</v>
      </c>
      <c r="I400" s="217" t="s">
        <v>658</v>
      </c>
      <c r="J400" s="218" t="s">
        <v>705</v>
      </c>
      <c r="K400" s="219" t="s">
        <v>148</v>
      </c>
      <c r="L400" s="218" t="s">
        <v>140</v>
      </c>
      <c r="M400" s="218" t="s">
        <v>630</v>
      </c>
      <c r="N400" s="217" t="s">
        <v>640</v>
      </c>
    </row>
    <row r="401" spans="1:14" ht="12" thickBot="1">
      <c r="A401" s="223"/>
      <c r="B401" s="222">
        <v>44349</v>
      </c>
      <c r="C401" s="224"/>
      <c r="D401" s="225"/>
      <c r="E401" s="225"/>
      <c r="F401" s="225"/>
      <c r="G401" s="225"/>
      <c r="H401" s="225"/>
      <c r="I401" s="225"/>
      <c r="J401" s="105"/>
      <c r="K401" s="226"/>
      <c r="L401" s="227" t="s">
        <v>706</v>
      </c>
      <c r="M401" s="105">
        <v>149905304.90719685</v>
      </c>
      <c r="N401" s="225"/>
    </row>
    <row r="402" spans="1:14" ht="12" thickBot="1">
      <c r="A402" s="223"/>
      <c r="B402" s="224"/>
      <c r="C402" s="224"/>
      <c r="D402" s="225"/>
      <c r="E402" s="225"/>
      <c r="F402" s="225"/>
      <c r="G402" s="225"/>
      <c r="H402" s="225"/>
      <c r="I402" s="225"/>
      <c r="J402" s="105"/>
      <c r="K402" s="226"/>
      <c r="L402" s="227" t="s">
        <v>707</v>
      </c>
      <c r="M402" s="105">
        <f xml:space="preserve"> ROUND($M$398+ SUM($M$400:$M$400)-$M$401,2)</f>
        <v>0</v>
      </c>
      <c r="N402" s="225"/>
    </row>
    <row r="403" spans="1:14" ht="12.75" thickTop="1" thickBot="1">
      <c r="A403" s="215" t="s">
        <v>153</v>
      </c>
      <c r="B403" s="221" t="s">
        <v>137</v>
      </c>
      <c r="C403" s="216" t="s">
        <v>703</v>
      </c>
      <c r="D403" s="217" t="s">
        <v>648</v>
      </c>
      <c r="E403" s="217" t="s">
        <v>144</v>
      </c>
      <c r="F403" s="217" t="s">
        <v>647</v>
      </c>
      <c r="G403" s="217" t="s">
        <v>704</v>
      </c>
      <c r="H403" s="217" t="s">
        <v>143</v>
      </c>
      <c r="I403" s="217" t="s">
        <v>658</v>
      </c>
      <c r="J403" s="218" t="s">
        <v>705</v>
      </c>
      <c r="K403" s="219" t="s">
        <v>148</v>
      </c>
      <c r="L403" s="218" t="s">
        <v>140</v>
      </c>
      <c r="M403" s="218" t="s">
        <v>630</v>
      </c>
      <c r="N403" s="217" t="s">
        <v>640</v>
      </c>
    </row>
    <row r="404" spans="1:14" ht="12" thickBot="1">
      <c r="A404" s="223"/>
      <c r="B404" s="222">
        <v>44350</v>
      </c>
      <c r="C404" s="224"/>
      <c r="D404" s="225"/>
      <c r="E404" s="225"/>
      <c r="F404" s="225"/>
      <c r="G404" s="225"/>
      <c r="H404" s="225"/>
      <c r="I404" s="225"/>
      <c r="J404" s="105"/>
      <c r="K404" s="226"/>
      <c r="L404" s="227" t="s">
        <v>706</v>
      </c>
      <c r="M404" s="105">
        <v>149905304.90719685</v>
      </c>
      <c r="N404" s="225"/>
    </row>
    <row r="405" spans="1:14" ht="12" thickBot="1">
      <c r="A405" s="223"/>
      <c r="B405" s="224"/>
      <c r="C405" s="224"/>
      <c r="D405" s="225"/>
      <c r="E405" s="225"/>
      <c r="F405" s="225"/>
      <c r="G405" s="225"/>
      <c r="H405" s="225"/>
      <c r="I405" s="225"/>
      <c r="J405" s="105"/>
      <c r="K405" s="226"/>
      <c r="L405" s="227" t="s">
        <v>707</v>
      </c>
      <c r="M405" s="105">
        <f xml:space="preserve"> ROUND($M$401+ SUM($M$403:$M$403)-$M$404,2)</f>
        <v>0</v>
      </c>
      <c r="N405" s="225"/>
    </row>
    <row r="406" spans="1:14" ht="12" thickTop="1">
      <c r="A406" s="215" t="s">
        <v>153</v>
      </c>
      <c r="B406" s="216" t="s">
        <v>137</v>
      </c>
      <c r="C406" s="216" t="s">
        <v>703</v>
      </c>
      <c r="D406" s="217" t="s">
        <v>648</v>
      </c>
      <c r="E406" s="217" t="s">
        <v>144</v>
      </c>
      <c r="F406" s="217" t="s">
        <v>647</v>
      </c>
      <c r="G406" s="217" t="s">
        <v>704</v>
      </c>
      <c r="H406" s="217" t="s">
        <v>143</v>
      </c>
      <c r="I406" s="217" t="s">
        <v>658</v>
      </c>
      <c r="J406" s="218" t="s">
        <v>705</v>
      </c>
      <c r="K406" s="219" t="s">
        <v>148</v>
      </c>
      <c r="L406" s="218" t="s">
        <v>140</v>
      </c>
      <c r="M406" s="218" t="s">
        <v>630</v>
      </c>
      <c r="N406" s="217" t="s">
        <v>640</v>
      </c>
    </row>
    <row r="407" spans="1:14" ht="12" thickBot="1">
      <c r="A407" s="100">
        <v>66891110</v>
      </c>
      <c r="B407" s="94">
        <v>44350</v>
      </c>
      <c r="C407" s="94">
        <v>44351</v>
      </c>
      <c r="D407" s="73" t="s">
        <v>710</v>
      </c>
      <c r="E407" s="73" t="s">
        <v>853</v>
      </c>
      <c r="F407" s="73" t="s">
        <v>854</v>
      </c>
      <c r="G407" s="73" t="s">
        <v>855</v>
      </c>
      <c r="I407" s="73" t="s">
        <v>681</v>
      </c>
      <c r="J407" s="95">
        <v>5000000</v>
      </c>
      <c r="K407" s="107">
        <v>0.98031250000000003</v>
      </c>
      <c r="L407" s="95">
        <v>-4901562.5</v>
      </c>
      <c r="M407" s="95">
        <v>98437.5</v>
      </c>
      <c r="N407" s="73" t="s">
        <v>207</v>
      </c>
    </row>
    <row r="408" spans="1:14" ht="12" thickBot="1">
      <c r="A408" s="223"/>
      <c r="B408" s="222">
        <v>44351</v>
      </c>
      <c r="C408" s="224"/>
      <c r="D408" s="225"/>
      <c r="E408" s="225"/>
      <c r="F408" s="225"/>
      <c r="G408" s="225"/>
      <c r="H408" s="225"/>
      <c r="I408" s="225"/>
      <c r="J408" s="105"/>
      <c r="K408" s="226"/>
      <c r="L408" s="227" t="s">
        <v>706</v>
      </c>
      <c r="M408" s="105">
        <v>150003742.40719685</v>
      </c>
      <c r="N408" s="225"/>
    </row>
    <row r="409" spans="1:14" ht="12" thickBot="1">
      <c r="A409" s="223"/>
      <c r="B409" s="224"/>
      <c r="C409" s="224"/>
      <c r="D409" s="225"/>
      <c r="E409" s="225"/>
      <c r="F409" s="225"/>
      <c r="G409" s="225"/>
      <c r="H409" s="225"/>
      <c r="I409" s="225"/>
      <c r="J409" s="105"/>
      <c r="K409" s="226"/>
      <c r="L409" s="227" t="s">
        <v>707</v>
      </c>
      <c r="M409" s="105">
        <f xml:space="preserve"> ROUND($M$404+ SUM($M$407:$M$407)-$M$408,2)</f>
        <v>0</v>
      </c>
      <c r="N409" s="225"/>
    </row>
    <row r="410" spans="1:14" ht="12" thickTop="1">
      <c r="A410" s="215" t="s">
        <v>153</v>
      </c>
      <c r="B410" s="216" t="s">
        <v>137</v>
      </c>
      <c r="C410" s="216" t="s">
        <v>703</v>
      </c>
      <c r="D410" s="217" t="s">
        <v>648</v>
      </c>
      <c r="E410" s="217" t="s">
        <v>144</v>
      </c>
      <c r="F410" s="217" t="s">
        <v>647</v>
      </c>
      <c r="G410" s="217" t="s">
        <v>704</v>
      </c>
      <c r="H410" s="217" t="s">
        <v>143</v>
      </c>
      <c r="I410" s="217" t="s">
        <v>658</v>
      </c>
      <c r="J410" s="218" t="s">
        <v>705</v>
      </c>
      <c r="K410" s="219" t="s">
        <v>148</v>
      </c>
      <c r="L410" s="218" t="s">
        <v>140</v>
      </c>
      <c r="M410" s="218" t="s">
        <v>630</v>
      </c>
      <c r="N410" s="217" t="s">
        <v>640</v>
      </c>
    </row>
    <row r="411" spans="1:14" ht="12" thickBot="1">
      <c r="A411" s="100">
        <v>1935114</v>
      </c>
      <c r="B411" s="94">
        <v>44354</v>
      </c>
      <c r="C411" s="94">
        <v>44354</v>
      </c>
      <c r="D411" s="73" t="s">
        <v>709</v>
      </c>
      <c r="I411" s="73" t="s">
        <v>681</v>
      </c>
      <c r="J411" s="95">
        <v>0</v>
      </c>
      <c r="K411" s="107">
        <v>1</v>
      </c>
      <c r="L411" s="95">
        <v>34000000</v>
      </c>
      <c r="M411" s="95">
        <v>34000000</v>
      </c>
      <c r="N411" s="73" t="s">
        <v>207</v>
      </c>
    </row>
    <row r="412" spans="1:14" ht="12" thickBot="1">
      <c r="A412" s="223"/>
      <c r="B412" s="222">
        <v>44354</v>
      </c>
      <c r="C412" s="224"/>
      <c r="D412" s="225"/>
      <c r="E412" s="225"/>
      <c r="F412" s="225"/>
      <c r="G412" s="225"/>
      <c r="H412" s="225"/>
      <c r="I412" s="225"/>
      <c r="J412" s="105"/>
      <c r="K412" s="226"/>
      <c r="L412" s="227" t="s">
        <v>706</v>
      </c>
      <c r="M412" s="105">
        <v>184003742.40729687</v>
      </c>
      <c r="N412" s="225"/>
    </row>
    <row r="413" spans="1:14" ht="12" thickBot="1">
      <c r="A413" s="223"/>
      <c r="B413" s="224"/>
      <c r="C413" s="224"/>
      <c r="D413" s="225"/>
      <c r="E413" s="225"/>
      <c r="F413" s="225"/>
      <c r="G413" s="225"/>
      <c r="H413" s="225"/>
      <c r="I413" s="225"/>
      <c r="J413" s="105"/>
      <c r="K413" s="226"/>
      <c r="L413" s="227" t="s">
        <v>707</v>
      </c>
      <c r="M413" s="105">
        <f xml:space="preserve"> ROUND($M$408+ SUM($M$411:$M$411)-$M$412,2)</f>
        <v>0</v>
      </c>
      <c r="N413" s="225"/>
    </row>
    <row r="414" spans="1:14" ht="12" thickTop="1">
      <c r="A414" s="215" t="s">
        <v>153</v>
      </c>
      <c r="B414" s="216" t="s">
        <v>137</v>
      </c>
      <c r="C414" s="216" t="s">
        <v>703</v>
      </c>
      <c r="D414" s="217" t="s">
        <v>648</v>
      </c>
      <c r="E414" s="217" t="s">
        <v>144</v>
      </c>
      <c r="F414" s="217" t="s">
        <v>647</v>
      </c>
      <c r="G414" s="217" t="s">
        <v>704</v>
      </c>
      <c r="H414" s="217" t="s">
        <v>143</v>
      </c>
      <c r="I414" s="217" t="s">
        <v>658</v>
      </c>
      <c r="J414" s="218" t="s">
        <v>705</v>
      </c>
      <c r="K414" s="219" t="s">
        <v>148</v>
      </c>
      <c r="L414" s="218" t="s">
        <v>140</v>
      </c>
      <c r="M414" s="218" t="s">
        <v>630</v>
      </c>
      <c r="N414" s="217" t="s">
        <v>640</v>
      </c>
    </row>
    <row r="415" spans="1:14">
      <c r="A415" s="100">
        <v>66946780</v>
      </c>
      <c r="B415" s="94">
        <v>44326</v>
      </c>
      <c r="C415" s="94">
        <v>44355</v>
      </c>
      <c r="D415" s="73" t="s">
        <v>817</v>
      </c>
      <c r="E415" s="73" t="s">
        <v>812</v>
      </c>
      <c r="F415" s="73" t="s">
        <v>815</v>
      </c>
      <c r="G415" s="73" t="s">
        <v>816</v>
      </c>
      <c r="I415" s="73" t="s">
        <v>681</v>
      </c>
      <c r="J415" s="95">
        <v>0</v>
      </c>
      <c r="K415" s="107">
        <v>1</v>
      </c>
      <c r="L415" s="95">
        <v>6545.51</v>
      </c>
      <c r="M415" s="95">
        <v>6545.51</v>
      </c>
      <c r="N415" s="73" t="s">
        <v>207</v>
      </c>
    </row>
    <row r="416" spans="1:14" ht="12" thickBot="1">
      <c r="A416" s="100">
        <v>66943720</v>
      </c>
      <c r="B416" s="94">
        <v>44355</v>
      </c>
      <c r="C416" s="94">
        <v>44355</v>
      </c>
      <c r="D416" s="73" t="s">
        <v>856</v>
      </c>
      <c r="E416" s="73" t="s">
        <v>787</v>
      </c>
      <c r="F416" s="73" t="s">
        <v>788</v>
      </c>
      <c r="G416" s="73" t="s">
        <v>789</v>
      </c>
      <c r="H416" s="73" t="s">
        <v>790</v>
      </c>
      <c r="I416" s="73" t="s">
        <v>681</v>
      </c>
      <c r="J416" s="95">
        <v>0</v>
      </c>
      <c r="K416" s="107">
        <v>1</v>
      </c>
      <c r="L416" s="95">
        <v>-758.97</v>
      </c>
      <c r="M416" s="95">
        <v>-758.97</v>
      </c>
      <c r="N416" s="73" t="s">
        <v>207</v>
      </c>
    </row>
    <row r="417" spans="1:14" ht="12" thickBot="1">
      <c r="A417" s="223"/>
      <c r="B417" s="222">
        <v>44355</v>
      </c>
      <c r="C417" s="224"/>
      <c r="D417" s="225"/>
      <c r="E417" s="225"/>
      <c r="F417" s="225"/>
      <c r="G417" s="225"/>
      <c r="H417" s="225"/>
      <c r="I417" s="225"/>
      <c r="J417" s="105"/>
      <c r="K417" s="226"/>
      <c r="L417" s="227" t="s">
        <v>706</v>
      </c>
      <c r="M417" s="105">
        <v>184009528.951675</v>
      </c>
      <c r="N417" s="225"/>
    </row>
    <row r="418" spans="1:14" ht="12" thickBot="1">
      <c r="A418" s="223"/>
      <c r="B418" s="224"/>
      <c r="C418" s="224"/>
      <c r="D418" s="225"/>
      <c r="E418" s="225"/>
      <c r="F418" s="225"/>
      <c r="G418" s="225"/>
      <c r="H418" s="225"/>
      <c r="I418" s="225"/>
      <c r="J418" s="105"/>
      <c r="K418" s="226"/>
      <c r="L418" s="227" t="s">
        <v>707</v>
      </c>
      <c r="M418" s="105">
        <f xml:space="preserve"> ROUND($M$412+ SUM($M$415:$M$416)-$M$417,2)</f>
        <v>0</v>
      </c>
      <c r="N418" s="225"/>
    </row>
    <row r="419" spans="1:14" ht="12" thickTop="1">
      <c r="A419" s="215" t="s">
        <v>153</v>
      </c>
      <c r="B419" s="216" t="s">
        <v>137</v>
      </c>
      <c r="C419" s="216" t="s">
        <v>703</v>
      </c>
      <c r="D419" s="217" t="s">
        <v>648</v>
      </c>
      <c r="E419" s="217" t="s">
        <v>144</v>
      </c>
      <c r="F419" s="217" t="s">
        <v>647</v>
      </c>
      <c r="G419" s="217" t="s">
        <v>704</v>
      </c>
      <c r="H419" s="217" t="s">
        <v>143</v>
      </c>
      <c r="I419" s="217" t="s">
        <v>658</v>
      </c>
      <c r="J419" s="218" t="s">
        <v>705</v>
      </c>
      <c r="K419" s="219" t="s">
        <v>148</v>
      </c>
      <c r="L419" s="218" t="s">
        <v>140</v>
      </c>
      <c r="M419" s="218" t="s">
        <v>630</v>
      </c>
      <c r="N419" s="217" t="s">
        <v>640</v>
      </c>
    </row>
    <row r="420" spans="1:14" ht="12" thickBot="1">
      <c r="A420" s="100">
        <v>66973670</v>
      </c>
      <c r="B420" s="94">
        <v>44348</v>
      </c>
      <c r="C420" s="94">
        <v>44356</v>
      </c>
      <c r="D420" s="73" t="s">
        <v>710</v>
      </c>
      <c r="E420" s="73" t="s">
        <v>731</v>
      </c>
      <c r="F420" s="73" t="s">
        <v>857</v>
      </c>
      <c r="G420" s="73" t="s">
        <v>858</v>
      </c>
      <c r="H420" s="73" t="s">
        <v>859</v>
      </c>
      <c r="I420" s="73" t="s">
        <v>681</v>
      </c>
      <c r="J420" s="95">
        <v>7753744.1699999999</v>
      </c>
      <c r="K420" s="107">
        <v>0.99</v>
      </c>
      <c r="L420" s="95">
        <v>-7676206.7300000004</v>
      </c>
      <c r="M420" s="95">
        <v>77537.440000000002</v>
      </c>
      <c r="N420" s="73" t="s">
        <v>207</v>
      </c>
    </row>
    <row r="421" spans="1:14" ht="12" thickBot="1">
      <c r="A421" s="223"/>
      <c r="B421" s="222">
        <v>44356</v>
      </c>
      <c r="C421" s="224"/>
      <c r="D421" s="225"/>
      <c r="E421" s="225"/>
      <c r="F421" s="225"/>
      <c r="G421" s="225"/>
      <c r="H421" s="225"/>
      <c r="I421" s="225"/>
      <c r="J421" s="105"/>
      <c r="K421" s="226"/>
      <c r="L421" s="227" t="s">
        <v>706</v>
      </c>
      <c r="M421" s="105">
        <v>184087066.39337498</v>
      </c>
      <c r="N421" s="225"/>
    </row>
    <row r="422" spans="1:14" ht="12" thickBot="1">
      <c r="A422" s="223"/>
      <c r="B422" s="224"/>
      <c r="C422" s="224"/>
      <c r="D422" s="225"/>
      <c r="E422" s="225"/>
      <c r="F422" s="225"/>
      <c r="G422" s="225"/>
      <c r="H422" s="225"/>
      <c r="I422" s="225"/>
      <c r="J422" s="105"/>
      <c r="K422" s="226"/>
      <c r="L422" s="227" t="s">
        <v>707</v>
      </c>
      <c r="M422" s="105">
        <f xml:space="preserve"> ROUND($M$417+ SUM($M$420:$M$420)-$M$421,2)</f>
        <v>0</v>
      </c>
      <c r="N422" s="225"/>
    </row>
    <row r="423" spans="1:14" ht="12" thickTop="1">
      <c r="A423" s="215" t="s">
        <v>153</v>
      </c>
      <c r="B423" s="216" t="s">
        <v>137</v>
      </c>
      <c r="C423" s="216" t="s">
        <v>703</v>
      </c>
      <c r="D423" s="217" t="s">
        <v>648</v>
      </c>
      <c r="E423" s="217" t="s">
        <v>144</v>
      </c>
      <c r="F423" s="217" t="s">
        <v>647</v>
      </c>
      <c r="G423" s="217" t="s">
        <v>704</v>
      </c>
      <c r="H423" s="217" t="s">
        <v>143</v>
      </c>
      <c r="I423" s="217" t="s">
        <v>658</v>
      </c>
      <c r="J423" s="218" t="s">
        <v>705</v>
      </c>
      <c r="K423" s="219" t="s">
        <v>148</v>
      </c>
      <c r="L423" s="218" t="s">
        <v>140</v>
      </c>
      <c r="M423" s="218" t="s">
        <v>630</v>
      </c>
      <c r="N423" s="217" t="s">
        <v>640</v>
      </c>
    </row>
    <row r="424" spans="1:14" ht="12" thickBot="1">
      <c r="A424" s="100">
        <v>1936653</v>
      </c>
      <c r="B424" s="94">
        <v>44357</v>
      </c>
      <c r="C424" s="94">
        <v>44357</v>
      </c>
      <c r="D424" s="73" t="s">
        <v>709</v>
      </c>
      <c r="I424" s="73" t="s">
        <v>681</v>
      </c>
      <c r="J424" s="95">
        <v>0</v>
      </c>
      <c r="K424" s="107">
        <v>1</v>
      </c>
      <c r="L424" s="95">
        <v>5000000</v>
      </c>
      <c r="M424" s="95">
        <v>5000000</v>
      </c>
      <c r="N424" s="73" t="s">
        <v>207</v>
      </c>
    </row>
    <row r="425" spans="1:14" ht="12" thickBot="1">
      <c r="A425" s="223"/>
      <c r="B425" s="222">
        <v>44357</v>
      </c>
      <c r="C425" s="224"/>
      <c r="D425" s="225"/>
      <c r="E425" s="225"/>
      <c r="F425" s="225"/>
      <c r="G425" s="225"/>
      <c r="H425" s="225"/>
      <c r="I425" s="225"/>
      <c r="J425" s="105"/>
      <c r="K425" s="226"/>
      <c r="L425" s="227" t="s">
        <v>706</v>
      </c>
      <c r="M425" s="105">
        <v>189087066.38837498</v>
      </c>
      <c r="N425" s="225"/>
    </row>
    <row r="426" spans="1:14" ht="12" thickBot="1">
      <c r="A426" s="223"/>
      <c r="B426" s="224"/>
      <c r="C426" s="224"/>
      <c r="D426" s="225"/>
      <c r="E426" s="225"/>
      <c r="F426" s="225"/>
      <c r="G426" s="225"/>
      <c r="H426" s="225"/>
      <c r="I426" s="225"/>
      <c r="J426" s="105"/>
      <c r="K426" s="226"/>
      <c r="L426" s="227" t="s">
        <v>707</v>
      </c>
      <c r="M426" s="105">
        <f xml:space="preserve"> ROUND($M$421+ SUM($M$424:$M$424)-$M$425,2)</f>
        <v>0</v>
      </c>
      <c r="N426" s="225"/>
    </row>
    <row r="427" spans="1:14" ht="12" thickTop="1">
      <c r="A427" s="215" t="s">
        <v>153</v>
      </c>
      <c r="B427" s="216" t="s">
        <v>137</v>
      </c>
      <c r="C427" s="216" t="s">
        <v>703</v>
      </c>
      <c r="D427" s="217" t="s">
        <v>648</v>
      </c>
      <c r="E427" s="217" t="s">
        <v>144</v>
      </c>
      <c r="F427" s="217" t="s">
        <v>647</v>
      </c>
      <c r="G427" s="217" t="s">
        <v>704</v>
      </c>
      <c r="H427" s="217" t="s">
        <v>143</v>
      </c>
      <c r="I427" s="217" t="s">
        <v>658</v>
      </c>
      <c r="J427" s="218" t="s">
        <v>705</v>
      </c>
      <c r="K427" s="219" t="s">
        <v>148</v>
      </c>
      <c r="L427" s="218" t="s">
        <v>140</v>
      </c>
      <c r="M427" s="218" t="s">
        <v>630</v>
      </c>
      <c r="N427" s="217" t="s">
        <v>640</v>
      </c>
    </row>
    <row r="428" spans="1:14">
      <c r="A428" s="100">
        <v>67035760</v>
      </c>
      <c r="B428" s="94">
        <v>44358</v>
      </c>
      <c r="C428" s="94">
        <v>44358</v>
      </c>
      <c r="D428" s="73" t="s">
        <v>860</v>
      </c>
      <c r="E428" s="73" t="s">
        <v>797</v>
      </c>
      <c r="F428" s="73" t="s">
        <v>798</v>
      </c>
      <c r="G428" s="73" t="s">
        <v>799</v>
      </c>
      <c r="H428" s="73" t="s">
        <v>800</v>
      </c>
      <c r="I428" s="73" t="s">
        <v>681</v>
      </c>
      <c r="J428" s="95">
        <v>0</v>
      </c>
      <c r="K428" s="107">
        <v>1</v>
      </c>
      <c r="L428" s="95">
        <v>-23.77</v>
      </c>
      <c r="M428" s="95">
        <v>-23.77</v>
      </c>
      <c r="N428" s="73" t="s">
        <v>207</v>
      </c>
    </row>
    <row r="429" spans="1:14">
      <c r="A429" s="100">
        <v>999</v>
      </c>
      <c r="B429" s="94">
        <v>44316</v>
      </c>
      <c r="C429" s="94">
        <v>44320</v>
      </c>
      <c r="D429" s="73" t="s">
        <v>824</v>
      </c>
      <c r="E429" s="73" t="s">
        <v>842</v>
      </c>
      <c r="F429" s="73" t="s">
        <v>843</v>
      </c>
      <c r="G429" s="73" t="s">
        <v>844</v>
      </c>
      <c r="H429" s="73" t="s">
        <v>845</v>
      </c>
      <c r="I429" s="73" t="s">
        <v>681</v>
      </c>
      <c r="J429" s="95">
        <v>-4000000</v>
      </c>
      <c r="K429" s="107">
        <v>0.98531250000000004</v>
      </c>
      <c r="L429" s="95">
        <v>3941250</v>
      </c>
      <c r="M429" s="95">
        <v>-58750</v>
      </c>
      <c r="N429" s="73" t="s">
        <v>207</v>
      </c>
    </row>
    <row r="430" spans="1:14">
      <c r="A430" s="100">
        <v>999</v>
      </c>
      <c r="B430" s="94">
        <v>44295</v>
      </c>
      <c r="C430" s="94">
        <v>44330</v>
      </c>
      <c r="D430" s="73" t="s">
        <v>840</v>
      </c>
      <c r="E430" s="73" t="s">
        <v>797</v>
      </c>
      <c r="F430" s="73" t="s">
        <v>798</v>
      </c>
      <c r="G430" s="73" t="s">
        <v>799</v>
      </c>
      <c r="H430" s="73" t="s">
        <v>800</v>
      </c>
      <c r="I430" s="73" t="s">
        <v>681</v>
      </c>
      <c r="J430" s="95">
        <v>4246831.1100000003</v>
      </c>
      <c r="K430" s="107">
        <v>0.99250000000000005</v>
      </c>
      <c r="L430" s="95">
        <v>-4211834.76</v>
      </c>
      <c r="M430" s="95">
        <v>34996.35</v>
      </c>
      <c r="N430" s="73" t="s">
        <v>841</v>
      </c>
    </row>
    <row r="431" spans="1:14" ht="12" thickBot="1">
      <c r="A431" s="100">
        <v>65763720</v>
      </c>
      <c r="B431" s="94">
        <v>44295</v>
      </c>
      <c r="C431" s="94">
        <v>44358</v>
      </c>
      <c r="D431" s="73" t="s">
        <v>830</v>
      </c>
      <c r="E431" s="73" t="s">
        <v>797</v>
      </c>
      <c r="F431" s="73" t="s">
        <v>798</v>
      </c>
      <c r="G431" s="73" t="s">
        <v>799</v>
      </c>
      <c r="H431" s="73" t="s">
        <v>800</v>
      </c>
      <c r="I431" s="73" t="s">
        <v>681</v>
      </c>
      <c r="J431" s="95">
        <v>-4246831.1100000003</v>
      </c>
      <c r="K431" s="107">
        <v>0.99250000000000005</v>
      </c>
      <c r="L431" s="95">
        <v>4214979.88</v>
      </c>
      <c r="M431" s="95">
        <v>-31851.23</v>
      </c>
      <c r="N431" s="73" t="s">
        <v>841</v>
      </c>
    </row>
    <row r="432" spans="1:14" ht="12" thickBot="1">
      <c r="A432" s="223"/>
      <c r="B432" s="222">
        <v>44358</v>
      </c>
      <c r="C432" s="224"/>
      <c r="D432" s="225"/>
      <c r="E432" s="225"/>
      <c r="F432" s="225"/>
      <c r="G432" s="225"/>
      <c r="H432" s="225"/>
      <c r="I432" s="225"/>
      <c r="J432" s="105"/>
      <c r="K432" s="226"/>
      <c r="L432" s="227" t="s">
        <v>706</v>
      </c>
      <c r="M432" s="105">
        <v>189028292.62170002</v>
      </c>
      <c r="N432" s="225"/>
    </row>
    <row r="433" spans="1:14" ht="12" thickBot="1">
      <c r="A433" s="223"/>
      <c r="B433" s="224"/>
      <c r="C433" s="224"/>
      <c r="D433" s="225"/>
      <c r="E433" s="225"/>
      <c r="F433" s="225"/>
      <c r="G433" s="225"/>
      <c r="H433" s="225"/>
      <c r="I433" s="225"/>
      <c r="J433" s="105"/>
      <c r="K433" s="226"/>
      <c r="L433" s="227" t="s">
        <v>707</v>
      </c>
      <c r="M433" s="105">
        <f xml:space="preserve"> ROUND($M$425+ SUM($M$428:$M$431)-$M$432,2)</f>
        <v>3145.12</v>
      </c>
      <c r="N433" s="225"/>
    </row>
    <row r="434" spans="1:14" ht="12.75" thickTop="1" thickBot="1">
      <c r="A434" s="215" t="s">
        <v>153</v>
      </c>
      <c r="B434" s="221" t="s">
        <v>137</v>
      </c>
      <c r="C434" s="216" t="s">
        <v>703</v>
      </c>
      <c r="D434" s="217" t="s">
        <v>648</v>
      </c>
      <c r="E434" s="217" t="s">
        <v>144</v>
      </c>
      <c r="F434" s="217" t="s">
        <v>647</v>
      </c>
      <c r="G434" s="217" t="s">
        <v>704</v>
      </c>
      <c r="H434" s="217" t="s">
        <v>143</v>
      </c>
      <c r="I434" s="217" t="s">
        <v>658</v>
      </c>
      <c r="J434" s="218" t="s">
        <v>705</v>
      </c>
      <c r="K434" s="219" t="s">
        <v>148</v>
      </c>
      <c r="L434" s="218" t="s">
        <v>140</v>
      </c>
      <c r="M434" s="218" t="s">
        <v>630</v>
      </c>
      <c r="N434" s="217" t="s">
        <v>640</v>
      </c>
    </row>
    <row r="435" spans="1:14" ht="12" thickBot="1">
      <c r="A435" s="223"/>
      <c r="B435" s="222">
        <v>44361</v>
      </c>
      <c r="C435" s="224"/>
      <c r="D435" s="225"/>
      <c r="E435" s="225"/>
      <c r="F435" s="225"/>
      <c r="G435" s="225"/>
      <c r="H435" s="225"/>
      <c r="I435" s="225"/>
      <c r="J435" s="105"/>
      <c r="K435" s="226"/>
      <c r="L435" s="227" t="s">
        <v>706</v>
      </c>
      <c r="M435" s="105">
        <v>189028292.62170002</v>
      </c>
      <c r="N435" s="225"/>
    </row>
    <row r="436" spans="1:14" ht="12" thickBot="1">
      <c r="A436" s="223"/>
      <c r="B436" s="224"/>
      <c r="C436" s="224"/>
      <c r="D436" s="225"/>
      <c r="E436" s="225"/>
      <c r="F436" s="225"/>
      <c r="G436" s="225"/>
      <c r="H436" s="225"/>
      <c r="I436" s="225"/>
      <c r="J436" s="105"/>
      <c r="K436" s="226"/>
      <c r="L436" s="227" t="s">
        <v>707</v>
      </c>
      <c r="M436" s="105">
        <f xml:space="preserve"> ROUND($M$432+ SUM($M$434:$M$434)-$M$435,2)</f>
        <v>0</v>
      </c>
      <c r="N436" s="225"/>
    </row>
    <row r="437" spans="1:14" ht="12.75" thickTop="1" thickBot="1">
      <c r="A437" s="215" t="s">
        <v>153</v>
      </c>
      <c r="B437" s="221" t="s">
        <v>137</v>
      </c>
      <c r="C437" s="216" t="s">
        <v>703</v>
      </c>
      <c r="D437" s="217" t="s">
        <v>648</v>
      </c>
      <c r="E437" s="217" t="s">
        <v>144</v>
      </c>
      <c r="F437" s="217" t="s">
        <v>647</v>
      </c>
      <c r="G437" s="217" t="s">
        <v>704</v>
      </c>
      <c r="H437" s="217" t="s">
        <v>143</v>
      </c>
      <c r="I437" s="217" t="s">
        <v>658</v>
      </c>
      <c r="J437" s="218" t="s">
        <v>705</v>
      </c>
      <c r="K437" s="219" t="s">
        <v>148</v>
      </c>
      <c r="L437" s="218" t="s">
        <v>140</v>
      </c>
      <c r="M437" s="218" t="s">
        <v>630</v>
      </c>
      <c r="N437" s="217" t="s">
        <v>640</v>
      </c>
    </row>
    <row r="438" spans="1:14" ht="12" thickBot="1">
      <c r="A438" s="223"/>
      <c r="B438" s="222">
        <v>44362</v>
      </c>
      <c r="C438" s="224"/>
      <c r="D438" s="225"/>
      <c r="E438" s="225"/>
      <c r="F438" s="225"/>
      <c r="G438" s="225"/>
      <c r="H438" s="225"/>
      <c r="I438" s="225"/>
      <c r="J438" s="105"/>
      <c r="K438" s="226"/>
      <c r="L438" s="227" t="s">
        <v>706</v>
      </c>
      <c r="M438" s="105">
        <v>189028292.62170002</v>
      </c>
      <c r="N438" s="225"/>
    </row>
    <row r="439" spans="1:14" ht="12" thickBot="1">
      <c r="A439" s="223"/>
      <c r="B439" s="224"/>
      <c r="C439" s="224"/>
      <c r="D439" s="225"/>
      <c r="E439" s="225"/>
      <c r="F439" s="225"/>
      <c r="G439" s="225"/>
      <c r="H439" s="225"/>
      <c r="I439" s="225"/>
      <c r="J439" s="105"/>
      <c r="K439" s="226"/>
      <c r="L439" s="227" t="s">
        <v>707</v>
      </c>
      <c r="M439" s="105">
        <f xml:space="preserve"> ROUND($M$435+ SUM($M$437:$M$437)-$M$438,2)</f>
        <v>0</v>
      </c>
      <c r="N439" s="225"/>
    </row>
    <row r="440" spans="1:14" ht="12" thickTop="1">
      <c r="A440" s="215" t="s">
        <v>153</v>
      </c>
      <c r="B440" s="216" t="s">
        <v>137</v>
      </c>
      <c r="C440" s="216" t="s">
        <v>703</v>
      </c>
      <c r="D440" s="217" t="s">
        <v>648</v>
      </c>
      <c r="E440" s="217" t="s">
        <v>144</v>
      </c>
      <c r="F440" s="217" t="s">
        <v>647</v>
      </c>
      <c r="G440" s="217" t="s">
        <v>704</v>
      </c>
      <c r="H440" s="217" t="s">
        <v>143</v>
      </c>
      <c r="I440" s="217" t="s">
        <v>658</v>
      </c>
      <c r="J440" s="218" t="s">
        <v>705</v>
      </c>
      <c r="K440" s="219" t="s">
        <v>148</v>
      </c>
      <c r="L440" s="218" t="s">
        <v>140</v>
      </c>
      <c r="M440" s="218" t="s">
        <v>630</v>
      </c>
      <c r="N440" s="217" t="s">
        <v>640</v>
      </c>
    </row>
    <row r="441" spans="1:14" ht="12" thickBot="1">
      <c r="A441" s="100">
        <v>67097361</v>
      </c>
      <c r="B441" s="94">
        <v>44358</v>
      </c>
      <c r="C441" s="94">
        <v>44363</v>
      </c>
      <c r="D441" s="73" t="s">
        <v>710</v>
      </c>
      <c r="E441" s="73" t="s">
        <v>861</v>
      </c>
      <c r="F441" s="73" t="s">
        <v>862</v>
      </c>
      <c r="G441" s="73" t="s">
        <v>863</v>
      </c>
      <c r="H441" s="73" t="s">
        <v>864</v>
      </c>
      <c r="I441" s="73" t="s">
        <v>681</v>
      </c>
      <c r="J441" s="95">
        <v>2500000</v>
      </c>
      <c r="K441" s="107">
        <v>0.99281249999999999</v>
      </c>
      <c r="L441" s="95">
        <v>-2482031.25</v>
      </c>
      <c r="M441" s="95">
        <v>17968.75</v>
      </c>
      <c r="N441" s="73" t="s">
        <v>207</v>
      </c>
    </row>
    <row r="442" spans="1:14" ht="12" thickBot="1">
      <c r="A442" s="223"/>
      <c r="B442" s="222">
        <v>44363</v>
      </c>
      <c r="C442" s="224"/>
      <c r="D442" s="225"/>
      <c r="E442" s="225"/>
      <c r="F442" s="225"/>
      <c r="G442" s="225"/>
      <c r="H442" s="225"/>
      <c r="I442" s="225"/>
      <c r="J442" s="105"/>
      <c r="K442" s="226"/>
      <c r="L442" s="227" t="s">
        <v>706</v>
      </c>
      <c r="M442" s="105">
        <v>189046261.37170002</v>
      </c>
      <c r="N442" s="225"/>
    </row>
    <row r="443" spans="1:14" ht="12" thickBot="1">
      <c r="A443" s="223"/>
      <c r="B443" s="224"/>
      <c r="C443" s="224"/>
      <c r="D443" s="225"/>
      <c r="E443" s="225"/>
      <c r="F443" s="225"/>
      <c r="G443" s="225"/>
      <c r="H443" s="225"/>
      <c r="I443" s="225"/>
      <c r="J443" s="105"/>
      <c r="K443" s="226"/>
      <c r="L443" s="227" t="s">
        <v>707</v>
      </c>
      <c r="M443" s="105">
        <f xml:space="preserve"> ROUND($M$438+ SUM($M$441:$M$441)-$M$442,2)</f>
        <v>0</v>
      </c>
      <c r="N443" s="225"/>
    </row>
    <row r="444" spans="1:14" ht="12" thickTop="1">
      <c r="A444" s="215" t="s">
        <v>153</v>
      </c>
      <c r="B444" s="216" t="s">
        <v>137</v>
      </c>
      <c r="C444" s="216" t="s">
        <v>703</v>
      </c>
      <c r="D444" s="217" t="s">
        <v>648</v>
      </c>
      <c r="E444" s="217" t="s">
        <v>144</v>
      </c>
      <c r="F444" s="217" t="s">
        <v>647</v>
      </c>
      <c r="G444" s="217" t="s">
        <v>704</v>
      </c>
      <c r="H444" s="217" t="s">
        <v>143</v>
      </c>
      <c r="I444" s="217" t="s">
        <v>658</v>
      </c>
      <c r="J444" s="218" t="s">
        <v>705</v>
      </c>
      <c r="K444" s="219" t="s">
        <v>148</v>
      </c>
      <c r="L444" s="218" t="s">
        <v>140</v>
      </c>
      <c r="M444" s="218" t="s">
        <v>630</v>
      </c>
      <c r="N444" s="217" t="s">
        <v>640</v>
      </c>
    </row>
    <row r="445" spans="1:14" ht="12" thickBot="1">
      <c r="A445" s="100">
        <v>67132386</v>
      </c>
      <c r="B445" s="94">
        <v>44355</v>
      </c>
      <c r="C445" s="94">
        <v>44364</v>
      </c>
      <c r="D445" s="73" t="s">
        <v>830</v>
      </c>
      <c r="E445" s="73" t="s">
        <v>836</v>
      </c>
      <c r="F445" s="73" t="s">
        <v>837</v>
      </c>
      <c r="G445" s="73" t="s">
        <v>838</v>
      </c>
      <c r="H445" s="73" t="s">
        <v>839</v>
      </c>
      <c r="I445" s="73" t="s">
        <v>681</v>
      </c>
      <c r="J445" s="95">
        <v>-5750000</v>
      </c>
      <c r="K445" s="107">
        <v>0.98</v>
      </c>
      <c r="L445" s="95">
        <v>5635000</v>
      </c>
      <c r="M445" s="95">
        <v>-115000</v>
      </c>
      <c r="N445" s="73" t="s">
        <v>207</v>
      </c>
    </row>
    <row r="446" spans="1:14" ht="12" thickBot="1">
      <c r="A446" s="223"/>
      <c r="B446" s="222">
        <v>44364</v>
      </c>
      <c r="C446" s="224"/>
      <c r="D446" s="225"/>
      <c r="E446" s="225"/>
      <c r="F446" s="225"/>
      <c r="G446" s="225"/>
      <c r="H446" s="225"/>
      <c r="I446" s="225"/>
      <c r="J446" s="105"/>
      <c r="K446" s="226"/>
      <c r="L446" s="227" t="s">
        <v>706</v>
      </c>
      <c r="M446" s="105">
        <v>188931261.36999997</v>
      </c>
      <c r="N446" s="225"/>
    </row>
    <row r="447" spans="1:14" ht="12" thickBot="1">
      <c r="A447" s="223"/>
      <c r="B447" s="224"/>
      <c r="C447" s="224"/>
      <c r="D447" s="225"/>
      <c r="E447" s="225"/>
      <c r="F447" s="225"/>
      <c r="G447" s="225"/>
      <c r="H447" s="225"/>
      <c r="I447" s="225"/>
      <c r="J447" s="105"/>
      <c r="K447" s="226"/>
      <c r="L447" s="227" t="s">
        <v>707</v>
      </c>
      <c r="M447" s="105">
        <f xml:space="preserve"> ROUND($M$442+ SUM($M$445:$M$445)-$M$446,2)</f>
        <v>0</v>
      </c>
      <c r="N447" s="225"/>
    </row>
    <row r="448" spans="1:14" ht="12" thickTop="1">
      <c r="A448" s="215" t="s">
        <v>153</v>
      </c>
      <c r="B448" s="216" t="s">
        <v>137</v>
      </c>
      <c r="C448" s="216" t="s">
        <v>703</v>
      </c>
      <c r="D448" s="217" t="s">
        <v>648</v>
      </c>
      <c r="E448" s="217" t="s">
        <v>144</v>
      </c>
      <c r="F448" s="217" t="s">
        <v>647</v>
      </c>
      <c r="G448" s="217" t="s">
        <v>704</v>
      </c>
      <c r="H448" s="217" t="s">
        <v>143</v>
      </c>
      <c r="I448" s="217" t="s">
        <v>658</v>
      </c>
      <c r="J448" s="218" t="s">
        <v>705</v>
      </c>
      <c r="K448" s="219" t="s">
        <v>148</v>
      </c>
      <c r="L448" s="218" t="s">
        <v>140</v>
      </c>
      <c r="M448" s="218" t="s">
        <v>630</v>
      </c>
      <c r="N448" s="217" t="s">
        <v>640</v>
      </c>
    </row>
    <row r="449" spans="1:14">
      <c r="A449" s="100">
        <v>1940127</v>
      </c>
      <c r="B449" s="94">
        <v>44365</v>
      </c>
      <c r="C449" s="94">
        <v>44365</v>
      </c>
      <c r="D449" s="73" t="s">
        <v>709</v>
      </c>
      <c r="I449" s="73" t="s">
        <v>681</v>
      </c>
      <c r="J449" s="95">
        <v>0</v>
      </c>
      <c r="K449" s="107">
        <v>1</v>
      </c>
      <c r="L449" s="95">
        <v>12000000</v>
      </c>
      <c r="M449" s="95">
        <v>12000000</v>
      </c>
      <c r="N449" s="73" t="s">
        <v>207</v>
      </c>
    </row>
    <row r="450" spans="1:14" ht="12" thickBot="1">
      <c r="A450" s="100">
        <v>67166283</v>
      </c>
      <c r="B450" s="94">
        <v>44365</v>
      </c>
      <c r="C450" s="94">
        <v>44365</v>
      </c>
      <c r="D450" s="73" t="s">
        <v>817</v>
      </c>
      <c r="E450" s="73" t="s">
        <v>812</v>
      </c>
      <c r="F450" s="73" t="s">
        <v>815</v>
      </c>
      <c r="G450" s="73" t="s">
        <v>816</v>
      </c>
      <c r="I450" s="73" t="s">
        <v>681</v>
      </c>
      <c r="J450" s="95">
        <v>0</v>
      </c>
      <c r="K450" s="107">
        <v>1</v>
      </c>
      <c r="L450" s="95">
        <v>-6545.51</v>
      </c>
      <c r="M450" s="95">
        <v>-6545.51</v>
      </c>
      <c r="N450" s="73" t="s">
        <v>207</v>
      </c>
    </row>
    <row r="451" spans="1:14" ht="12" thickBot="1">
      <c r="A451" s="223"/>
      <c r="B451" s="222">
        <v>44365</v>
      </c>
      <c r="C451" s="224"/>
      <c r="D451" s="225"/>
      <c r="E451" s="225"/>
      <c r="F451" s="225"/>
      <c r="G451" s="225"/>
      <c r="H451" s="225"/>
      <c r="I451" s="225"/>
      <c r="J451" s="105"/>
      <c r="K451" s="226"/>
      <c r="L451" s="227" t="s">
        <v>706</v>
      </c>
      <c r="M451" s="105">
        <v>200924715.85999998</v>
      </c>
      <c r="N451" s="225"/>
    </row>
    <row r="452" spans="1:14" ht="12" thickBot="1">
      <c r="A452" s="223"/>
      <c r="B452" s="224"/>
      <c r="C452" s="224"/>
      <c r="D452" s="225"/>
      <c r="E452" s="225"/>
      <c r="F452" s="225"/>
      <c r="G452" s="225"/>
      <c r="H452" s="225"/>
      <c r="I452" s="225"/>
      <c r="J452" s="105"/>
      <c r="K452" s="226"/>
      <c r="L452" s="227" t="s">
        <v>707</v>
      </c>
      <c r="M452" s="105">
        <f xml:space="preserve"> ROUND($M$446+ SUM($M$449:$M$450)-$M$451,2)</f>
        <v>0</v>
      </c>
      <c r="N452" s="225"/>
    </row>
    <row r="453" spans="1:14" ht="12.75" thickTop="1" thickBot="1">
      <c r="A453" s="215" t="s">
        <v>153</v>
      </c>
      <c r="B453" s="221" t="s">
        <v>137</v>
      </c>
      <c r="C453" s="216" t="s">
        <v>703</v>
      </c>
      <c r="D453" s="217" t="s">
        <v>648</v>
      </c>
      <c r="E453" s="217" t="s">
        <v>144</v>
      </c>
      <c r="F453" s="217" t="s">
        <v>647</v>
      </c>
      <c r="G453" s="217" t="s">
        <v>704</v>
      </c>
      <c r="H453" s="217" t="s">
        <v>143</v>
      </c>
      <c r="I453" s="217" t="s">
        <v>658</v>
      </c>
      <c r="J453" s="218" t="s">
        <v>705</v>
      </c>
      <c r="K453" s="219" t="s">
        <v>148</v>
      </c>
      <c r="L453" s="218" t="s">
        <v>140</v>
      </c>
      <c r="M453" s="218" t="s">
        <v>630</v>
      </c>
      <c r="N453" s="217" t="s">
        <v>640</v>
      </c>
    </row>
    <row r="454" spans="1:14" ht="12" thickBot="1">
      <c r="A454" s="223"/>
      <c r="B454" s="222">
        <v>44368</v>
      </c>
      <c r="C454" s="224"/>
      <c r="D454" s="225"/>
      <c r="E454" s="225"/>
      <c r="F454" s="225"/>
      <c r="G454" s="225"/>
      <c r="H454" s="225"/>
      <c r="I454" s="225"/>
      <c r="J454" s="105"/>
      <c r="K454" s="226"/>
      <c r="L454" s="227" t="s">
        <v>706</v>
      </c>
      <c r="M454" s="105">
        <v>200924715.85999998</v>
      </c>
      <c r="N454" s="225"/>
    </row>
    <row r="455" spans="1:14" ht="12" thickBot="1">
      <c r="A455" s="223"/>
      <c r="B455" s="224"/>
      <c r="C455" s="224"/>
      <c r="D455" s="225"/>
      <c r="E455" s="225"/>
      <c r="F455" s="225"/>
      <c r="G455" s="225"/>
      <c r="H455" s="225"/>
      <c r="I455" s="225"/>
      <c r="J455" s="105"/>
      <c r="K455" s="226"/>
      <c r="L455" s="227" t="s">
        <v>707</v>
      </c>
      <c r="M455" s="105">
        <f xml:space="preserve"> ROUND($M$451+ SUM($M$453:$M$453)-$M$454,2)</f>
        <v>0</v>
      </c>
      <c r="N455" s="225"/>
    </row>
    <row r="456" spans="1:14" ht="12.75" thickTop="1" thickBot="1">
      <c r="A456" s="215" t="s">
        <v>153</v>
      </c>
      <c r="B456" s="221" t="s">
        <v>137</v>
      </c>
      <c r="C456" s="216" t="s">
        <v>703</v>
      </c>
      <c r="D456" s="217" t="s">
        <v>648</v>
      </c>
      <c r="E456" s="217" t="s">
        <v>144</v>
      </c>
      <c r="F456" s="217" t="s">
        <v>647</v>
      </c>
      <c r="G456" s="217" t="s">
        <v>704</v>
      </c>
      <c r="H456" s="217" t="s">
        <v>143</v>
      </c>
      <c r="I456" s="217" t="s">
        <v>658</v>
      </c>
      <c r="J456" s="218" t="s">
        <v>705</v>
      </c>
      <c r="K456" s="219" t="s">
        <v>148</v>
      </c>
      <c r="L456" s="218" t="s">
        <v>140</v>
      </c>
      <c r="M456" s="218" t="s">
        <v>630</v>
      </c>
      <c r="N456" s="217" t="s">
        <v>640</v>
      </c>
    </row>
    <row r="457" spans="1:14" ht="12" thickBot="1">
      <c r="A457" s="223"/>
      <c r="B457" s="222">
        <v>44369</v>
      </c>
      <c r="C457" s="224"/>
      <c r="D457" s="225"/>
      <c r="E457" s="225"/>
      <c r="F457" s="225"/>
      <c r="G457" s="225"/>
      <c r="H457" s="225"/>
      <c r="I457" s="225"/>
      <c r="J457" s="105"/>
      <c r="K457" s="226"/>
      <c r="L457" s="227" t="s">
        <v>706</v>
      </c>
      <c r="M457" s="105">
        <v>200924715.85999998</v>
      </c>
      <c r="N457" s="225"/>
    </row>
    <row r="458" spans="1:14" ht="12" thickBot="1">
      <c r="A458" s="223"/>
      <c r="B458" s="224"/>
      <c r="C458" s="224"/>
      <c r="D458" s="225"/>
      <c r="E458" s="225"/>
      <c r="F458" s="225"/>
      <c r="G458" s="225"/>
      <c r="H458" s="225"/>
      <c r="I458" s="225"/>
      <c r="J458" s="105"/>
      <c r="K458" s="226"/>
      <c r="L458" s="227" t="s">
        <v>707</v>
      </c>
      <c r="M458" s="105">
        <f xml:space="preserve"> ROUND($M$454+ SUM($M$456:$M$456)-$M$457,2)</f>
        <v>0</v>
      </c>
      <c r="N458" s="225"/>
    </row>
    <row r="459" spans="1:14" ht="12.75" thickTop="1" thickBot="1">
      <c r="A459" s="215" t="s">
        <v>153</v>
      </c>
      <c r="B459" s="221" t="s">
        <v>137</v>
      </c>
      <c r="C459" s="216" t="s">
        <v>703</v>
      </c>
      <c r="D459" s="217" t="s">
        <v>648</v>
      </c>
      <c r="E459" s="217" t="s">
        <v>144</v>
      </c>
      <c r="F459" s="217" t="s">
        <v>647</v>
      </c>
      <c r="G459" s="217" t="s">
        <v>704</v>
      </c>
      <c r="H459" s="217" t="s">
        <v>143</v>
      </c>
      <c r="I459" s="217" t="s">
        <v>658</v>
      </c>
      <c r="J459" s="218" t="s">
        <v>705</v>
      </c>
      <c r="K459" s="219" t="s">
        <v>148</v>
      </c>
      <c r="L459" s="218" t="s">
        <v>140</v>
      </c>
      <c r="M459" s="218" t="s">
        <v>630</v>
      </c>
      <c r="N459" s="217" t="s">
        <v>640</v>
      </c>
    </row>
    <row r="460" spans="1:14" ht="12" thickBot="1">
      <c r="A460" s="223"/>
      <c r="B460" s="222">
        <v>44370</v>
      </c>
      <c r="C460" s="224"/>
      <c r="D460" s="225"/>
      <c r="E460" s="225"/>
      <c r="F460" s="225"/>
      <c r="G460" s="225"/>
      <c r="H460" s="225"/>
      <c r="I460" s="225"/>
      <c r="J460" s="105"/>
      <c r="K460" s="226"/>
      <c r="L460" s="227" t="s">
        <v>706</v>
      </c>
      <c r="M460" s="105">
        <v>200924715.85999998</v>
      </c>
      <c r="N460" s="225"/>
    </row>
    <row r="461" spans="1:14" ht="12" thickBot="1">
      <c r="A461" s="223"/>
      <c r="B461" s="224"/>
      <c r="C461" s="224"/>
      <c r="D461" s="225"/>
      <c r="E461" s="225"/>
      <c r="F461" s="225"/>
      <c r="G461" s="225"/>
      <c r="H461" s="225"/>
      <c r="I461" s="225"/>
      <c r="J461" s="105"/>
      <c r="K461" s="226"/>
      <c r="L461" s="227" t="s">
        <v>707</v>
      </c>
      <c r="M461" s="105">
        <f xml:space="preserve"> ROUND($M$457+ SUM($M$459:$M$459)-$M$460,2)</f>
        <v>0</v>
      </c>
      <c r="N461" s="225"/>
    </row>
    <row r="462" spans="1:14" ht="12.75" thickTop="1" thickBot="1">
      <c r="A462" s="215" t="s">
        <v>153</v>
      </c>
      <c r="B462" s="221" t="s">
        <v>137</v>
      </c>
      <c r="C462" s="216" t="s">
        <v>703</v>
      </c>
      <c r="D462" s="217" t="s">
        <v>648</v>
      </c>
      <c r="E462" s="217" t="s">
        <v>144</v>
      </c>
      <c r="F462" s="217" t="s">
        <v>647</v>
      </c>
      <c r="G462" s="217" t="s">
        <v>704</v>
      </c>
      <c r="H462" s="217" t="s">
        <v>143</v>
      </c>
      <c r="I462" s="217" t="s">
        <v>658</v>
      </c>
      <c r="J462" s="218" t="s">
        <v>705</v>
      </c>
      <c r="K462" s="219" t="s">
        <v>148</v>
      </c>
      <c r="L462" s="218" t="s">
        <v>140</v>
      </c>
      <c r="M462" s="218" t="s">
        <v>630</v>
      </c>
      <c r="N462" s="217" t="s">
        <v>640</v>
      </c>
    </row>
    <row r="463" spans="1:14" ht="12" thickBot="1">
      <c r="A463" s="223"/>
      <c r="B463" s="222">
        <v>44371</v>
      </c>
      <c r="C463" s="224"/>
      <c r="D463" s="225"/>
      <c r="E463" s="225"/>
      <c r="F463" s="225"/>
      <c r="G463" s="225"/>
      <c r="H463" s="225"/>
      <c r="I463" s="225"/>
      <c r="J463" s="105"/>
      <c r="K463" s="226"/>
      <c r="L463" s="227" t="s">
        <v>706</v>
      </c>
      <c r="M463" s="105">
        <v>200924715.85999998</v>
      </c>
      <c r="N463" s="225"/>
    </row>
    <row r="464" spans="1:14" ht="12" thickBot="1">
      <c r="A464" s="223"/>
      <c r="B464" s="224"/>
      <c r="C464" s="224"/>
      <c r="D464" s="225"/>
      <c r="E464" s="225"/>
      <c r="F464" s="225"/>
      <c r="G464" s="225"/>
      <c r="H464" s="225"/>
      <c r="I464" s="225"/>
      <c r="J464" s="105"/>
      <c r="K464" s="226"/>
      <c r="L464" s="227" t="s">
        <v>707</v>
      </c>
      <c r="M464" s="105">
        <f xml:space="preserve"> ROUND($M$460+ SUM($M$462:$M$462)-$M$463,2)</f>
        <v>0</v>
      </c>
      <c r="N464" s="225"/>
    </row>
    <row r="465" spans="1:14" ht="12.75" thickTop="1" thickBot="1">
      <c r="A465" s="215" t="s">
        <v>153</v>
      </c>
      <c r="B465" s="221" t="s">
        <v>137</v>
      </c>
      <c r="C465" s="216" t="s">
        <v>703</v>
      </c>
      <c r="D465" s="217" t="s">
        <v>648</v>
      </c>
      <c r="E465" s="217" t="s">
        <v>144</v>
      </c>
      <c r="F465" s="217" t="s">
        <v>647</v>
      </c>
      <c r="G465" s="217" t="s">
        <v>704</v>
      </c>
      <c r="H465" s="217" t="s">
        <v>143</v>
      </c>
      <c r="I465" s="217" t="s">
        <v>658</v>
      </c>
      <c r="J465" s="218" t="s">
        <v>705</v>
      </c>
      <c r="K465" s="219" t="s">
        <v>148</v>
      </c>
      <c r="L465" s="218" t="s">
        <v>140</v>
      </c>
      <c r="M465" s="218" t="s">
        <v>630</v>
      </c>
      <c r="N465" s="217" t="s">
        <v>640</v>
      </c>
    </row>
    <row r="466" spans="1:14" ht="12" thickBot="1">
      <c r="A466" s="223"/>
      <c r="B466" s="222">
        <v>44372</v>
      </c>
      <c r="C466" s="224"/>
      <c r="D466" s="225"/>
      <c r="E466" s="225"/>
      <c r="F466" s="225"/>
      <c r="G466" s="225"/>
      <c r="H466" s="225"/>
      <c r="I466" s="225"/>
      <c r="J466" s="105"/>
      <c r="K466" s="226"/>
      <c r="L466" s="227" t="s">
        <v>706</v>
      </c>
      <c r="M466" s="105">
        <v>200924715.85999995</v>
      </c>
      <c r="N466" s="225"/>
    </row>
    <row r="467" spans="1:14" ht="12" thickBot="1">
      <c r="A467" s="223"/>
      <c r="B467" s="224"/>
      <c r="C467" s="224"/>
      <c r="D467" s="225"/>
      <c r="E467" s="225"/>
      <c r="F467" s="225"/>
      <c r="G467" s="225"/>
      <c r="H467" s="225"/>
      <c r="I467" s="225"/>
      <c r="J467" s="105"/>
      <c r="K467" s="226"/>
      <c r="L467" s="227" t="s">
        <v>707</v>
      </c>
      <c r="M467" s="105">
        <f xml:space="preserve"> ROUND($M$463+ SUM($M$465:$M$465)-$M$466,2)</f>
        <v>0</v>
      </c>
      <c r="N467" s="225"/>
    </row>
    <row r="468" spans="1:14" ht="12.75" thickTop="1" thickBot="1">
      <c r="A468" s="215" t="s">
        <v>153</v>
      </c>
      <c r="B468" s="221" t="s">
        <v>137</v>
      </c>
      <c r="C468" s="216" t="s">
        <v>703</v>
      </c>
      <c r="D468" s="217" t="s">
        <v>648</v>
      </c>
      <c r="E468" s="217" t="s">
        <v>144</v>
      </c>
      <c r="F468" s="217" t="s">
        <v>647</v>
      </c>
      <c r="G468" s="217" t="s">
        <v>704</v>
      </c>
      <c r="H468" s="217" t="s">
        <v>143</v>
      </c>
      <c r="I468" s="217" t="s">
        <v>658</v>
      </c>
      <c r="J468" s="218" t="s">
        <v>705</v>
      </c>
      <c r="K468" s="219" t="s">
        <v>148</v>
      </c>
      <c r="L468" s="218" t="s">
        <v>140</v>
      </c>
      <c r="M468" s="218" t="s">
        <v>630</v>
      </c>
      <c r="N468" s="217" t="s">
        <v>640</v>
      </c>
    </row>
    <row r="469" spans="1:14" ht="12" thickBot="1">
      <c r="A469" s="223"/>
      <c r="B469" s="222">
        <v>44375</v>
      </c>
      <c r="C469" s="224"/>
      <c r="D469" s="225"/>
      <c r="E469" s="225"/>
      <c r="F469" s="225"/>
      <c r="G469" s="225"/>
      <c r="H469" s="225"/>
      <c r="I469" s="225"/>
      <c r="J469" s="105"/>
      <c r="K469" s="226"/>
      <c r="L469" s="227" t="s">
        <v>706</v>
      </c>
      <c r="M469" s="105">
        <v>200924715.85999995</v>
      </c>
      <c r="N469" s="225"/>
    </row>
    <row r="470" spans="1:14" ht="12" thickBot="1">
      <c r="A470" s="223"/>
      <c r="B470" s="224"/>
      <c r="C470" s="224"/>
      <c r="D470" s="225"/>
      <c r="E470" s="225"/>
      <c r="F470" s="225"/>
      <c r="G470" s="225"/>
      <c r="H470" s="225"/>
      <c r="I470" s="225"/>
      <c r="J470" s="105"/>
      <c r="K470" s="226"/>
      <c r="L470" s="227" t="s">
        <v>707</v>
      </c>
      <c r="M470" s="105">
        <f xml:space="preserve"> ROUND($M$466+ SUM($M$468:$M$468)-$M$469,2)</f>
        <v>0</v>
      </c>
      <c r="N470" s="225"/>
    </row>
    <row r="471" spans="1:14" ht="12" thickTop="1">
      <c r="A471" s="215" t="s">
        <v>153</v>
      </c>
      <c r="B471" s="216" t="s">
        <v>137</v>
      </c>
      <c r="C471" s="216" t="s">
        <v>703</v>
      </c>
      <c r="D471" s="217" t="s">
        <v>648</v>
      </c>
      <c r="E471" s="217" t="s">
        <v>144</v>
      </c>
      <c r="F471" s="217" t="s">
        <v>647</v>
      </c>
      <c r="G471" s="217" t="s">
        <v>704</v>
      </c>
      <c r="H471" s="217" t="s">
        <v>143</v>
      </c>
      <c r="I471" s="217" t="s">
        <v>658</v>
      </c>
      <c r="J471" s="218" t="s">
        <v>705</v>
      </c>
      <c r="K471" s="219" t="s">
        <v>148</v>
      </c>
      <c r="L471" s="218" t="s">
        <v>140</v>
      </c>
      <c r="M471" s="218" t="s">
        <v>630</v>
      </c>
      <c r="N471" s="217" t="s">
        <v>640</v>
      </c>
    </row>
    <row r="472" spans="1:14" ht="12" thickBot="1">
      <c r="A472" s="100">
        <v>67742469</v>
      </c>
      <c r="B472" s="94">
        <v>44364</v>
      </c>
      <c r="C472" s="94">
        <v>44376</v>
      </c>
      <c r="D472" s="73" t="s">
        <v>710</v>
      </c>
      <c r="E472" s="73" t="s">
        <v>521</v>
      </c>
      <c r="F472" s="73" t="s">
        <v>522</v>
      </c>
      <c r="G472" s="73" t="s">
        <v>519</v>
      </c>
      <c r="H472" s="73" t="s">
        <v>520</v>
      </c>
      <c r="I472" s="73" t="s">
        <v>681</v>
      </c>
      <c r="J472" s="95">
        <v>4000000</v>
      </c>
      <c r="K472" s="107">
        <v>0.995</v>
      </c>
      <c r="L472" s="95">
        <v>-3980000</v>
      </c>
      <c r="M472" s="95">
        <v>20000</v>
      </c>
      <c r="N472" s="73" t="s">
        <v>207</v>
      </c>
    </row>
    <row r="473" spans="1:14" ht="12" thickBot="1">
      <c r="A473" s="223"/>
      <c r="B473" s="222">
        <v>44376</v>
      </c>
      <c r="C473" s="224"/>
      <c r="D473" s="225"/>
      <c r="E473" s="225"/>
      <c r="F473" s="225"/>
      <c r="G473" s="225"/>
      <c r="H473" s="225"/>
      <c r="I473" s="225"/>
      <c r="J473" s="105"/>
      <c r="K473" s="226"/>
      <c r="L473" s="227" t="s">
        <v>706</v>
      </c>
      <c r="M473" s="105">
        <v>200944715.85999998</v>
      </c>
      <c r="N473" s="225"/>
    </row>
    <row r="474" spans="1:14" ht="12" thickBot="1">
      <c r="A474" s="223"/>
      <c r="B474" s="224"/>
      <c r="C474" s="224"/>
      <c r="D474" s="225"/>
      <c r="E474" s="225"/>
      <c r="F474" s="225"/>
      <c r="G474" s="225"/>
      <c r="H474" s="225"/>
      <c r="I474" s="225"/>
      <c r="J474" s="105"/>
      <c r="K474" s="226"/>
      <c r="L474" s="227" t="s">
        <v>707</v>
      </c>
      <c r="M474" s="105">
        <f xml:space="preserve"> ROUND($M$469+ SUM($M$472:$M$472)-$M$473,2)</f>
        <v>0</v>
      </c>
      <c r="N474" s="225"/>
    </row>
    <row r="475" spans="1:14" ht="12" thickTop="1">
      <c r="A475" s="215" t="s">
        <v>153</v>
      </c>
      <c r="B475" s="216" t="s">
        <v>137</v>
      </c>
      <c r="C475" s="216" t="s">
        <v>703</v>
      </c>
      <c r="D475" s="217" t="s">
        <v>648</v>
      </c>
      <c r="E475" s="217" t="s">
        <v>144</v>
      </c>
      <c r="F475" s="217" t="s">
        <v>647</v>
      </c>
      <c r="G475" s="217" t="s">
        <v>704</v>
      </c>
      <c r="H475" s="217" t="s">
        <v>143</v>
      </c>
      <c r="I475" s="217" t="s">
        <v>658</v>
      </c>
      <c r="J475" s="218" t="s">
        <v>705</v>
      </c>
      <c r="K475" s="219" t="s">
        <v>148</v>
      </c>
      <c r="L475" s="218" t="s">
        <v>140</v>
      </c>
      <c r="M475" s="218" t="s">
        <v>630</v>
      </c>
      <c r="N475" s="217" t="s">
        <v>640</v>
      </c>
    </row>
    <row r="476" spans="1:14">
      <c r="A476" s="100">
        <v>1945541</v>
      </c>
      <c r="B476" s="94">
        <v>44377</v>
      </c>
      <c r="C476" s="94">
        <v>44377</v>
      </c>
      <c r="D476" s="73" t="s">
        <v>709</v>
      </c>
      <c r="I476" s="73" t="s">
        <v>681</v>
      </c>
      <c r="J476" s="95">
        <v>0</v>
      </c>
      <c r="K476" s="107">
        <v>1</v>
      </c>
      <c r="L476" s="95">
        <v>-13000000</v>
      </c>
      <c r="M476" s="95">
        <v>-13000000</v>
      </c>
      <c r="N476" s="73" t="s">
        <v>207</v>
      </c>
    </row>
    <row r="477" spans="1:14">
      <c r="A477" s="100">
        <v>68077119</v>
      </c>
      <c r="B477" s="94">
        <v>44377</v>
      </c>
      <c r="C477" s="94">
        <v>44377</v>
      </c>
      <c r="D477" s="73" t="s">
        <v>817</v>
      </c>
      <c r="E477" s="73" t="s">
        <v>752</v>
      </c>
      <c r="F477" s="73" t="s">
        <v>753</v>
      </c>
      <c r="G477" s="73" t="s">
        <v>754</v>
      </c>
      <c r="H477" s="73" t="s">
        <v>755</v>
      </c>
      <c r="I477" s="73" t="s">
        <v>681</v>
      </c>
      <c r="J477" s="95">
        <v>0</v>
      </c>
      <c r="K477" s="107">
        <v>1</v>
      </c>
      <c r="L477" s="95">
        <v>-0.46</v>
      </c>
      <c r="M477" s="95">
        <v>-0.46</v>
      </c>
      <c r="N477" s="73" t="s">
        <v>207</v>
      </c>
    </row>
    <row r="478" spans="1:14">
      <c r="A478" s="100">
        <v>999</v>
      </c>
      <c r="B478" s="94">
        <v>44295</v>
      </c>
      <c r="C478" s="94">
        <v>44306</v>
      </c>
      <c r="D478" s="73" t="s">
        <v>824</v>
      </c>
      <c r="E478" s="73" t="s">
        <v>281</v>
      </c>
      <c r="F478" s="73" t="s">
        <v>487</v>
      </c>
      <c r="G478" s="73" t="s">
        <v>485</v>
      </c>
      <c r="H478" s="73" t="s">
        <v>486</v>
      </c>
      <c r="I478" s="73" t="s">
        <v>681</v>
      </c>
      <c r="J478" s="95">
        <v>-1500000</v>
      </c>
      <c r="K478" s="107">
        <v>1.0024999999999999</v>
      </c>
      <c r="L478" s="95">
        <v>1503750</v>
      </c>
      <c r="M478" s="95">
        <v>3750</v>
      </c>
      <c r="N478" s="73" t="s">
        <v>207</v>
      </c>
    </row>
    <row r="479" spans="1:14" ht="12" thickBot="1">
      <c r="A479" s="100">
        <v>999</v>
      </c>
      <c r="B479" s="94">
        <v>44295</v>
      </c>
      <c r="C479" s="94">
        <v>44377</v>
      </c>
      <c r="D479" s="73" t="s">
        <v>710</v>
      </c>
      <c r="E479" s="73" t="s">
        <v>281</v>
      </c>
      <c r="F479" s="73" t="s">
        <v>487</v>
      </c>
      <c r="G479" s="73" t="s">
        <v>485</v>
      </c>
      <c r="H479" s="73" t="s">
        <v>486</v>
      </c>
      <c r="I479" s="73" t="s">
        <v>681</v>
      </c>
      <c r="J479" s="95">
        <v>1495782.91</v>
      </c>
      <c r="K479" s="107">
        <v>1.0024999999999999</v>
      </c>
      <c r="L479" s="95">
        <v>-1499522.37</v>
      </c>
      <c r="M479" s="95">
        <v>-3739.46</v>
      </c>
      <c r="N479" s="73" t="s">
        <v>841</v>
      </c>
    </row>
    <row r="480" spans="1:14" ht="12" thickBot="1">
      <c r="A480" s="223"/>
      <c r="B480" s="222">
        <v>44377</v>
      </c>
      <c r="C480" s="224"/>
      <c r="D480" s="225"/>
      <c r="E480" s="225"/>
      <c r="F480" s="225"/>
      <c r="G480" s="225"/>
      <c r="H480" s="225"/>
      <c r="I480" s="225"/>
      <c r="J480" s="105"/>
      <c r="K480" s="226"/>
      <c r="L480" s="227" t="s">
        <v>706</v>
      </c>
      <c r="M480" s="105">
        <v>187944725.94272497</v>
      </c>
      <c r="N480" s="225"/>
    </row>
    <row r="481" spans="1:14" ht="12" thickBot="1">
      <c r="A481" s="223"/>
      <c r="B481" s="224"/>
      <c r="C481" s="224"/>
      <c r="D481" s="225"/>
      <c r="E481" s="225"/>
      <c r="F481" s="225"/>
      <c r="G481" s="225"/>
      <c r="H481" s="225"/>
      <c r="I481" s="225"/>
      <c r="J481" s="105"/>
      <c r="K481" s="226"/>
      <c r="L481" s="227" t="s">
        <v>707</v>
      </c>
      <c r="M481" s="105">
        <f xml:space="preserve"> ROUND($M$473+ SUM($M$476:$M$479)-$M$480,2)</f>
        <v>0</v>
      </c>
      <c r="N481" s="225"/>
    </row>
    <row r="482" spans="1:14" ht="12.75" thickTop="1" thickBot="1">
      <c r="A482" s="215" t="s">
        <v>153</v>
      </c>
      <c r="B482" s="221" t="s">
        <v>137</v>
      </c>
      <c r="C482" s="216" t="s">
        <v>703</v>
      </c>
      <c r="D482" s="217" t="s">
        <v>648</v>
      </c>
      <c r="E482" s="217" t="s">
        <v>144</v>
      </c>
      <c r="F482" s="217" t="s">
        <v>647</v>
      </c>
      <c r="G482" s="217" t="s">
        <v>704</v>
      </c>
      <c r="H482" s="217" t="s">
        <v>143</v>
      </c>
      <c r="I482" s="217" t="s">
        <v>658</v>
      </c>
      <c r="J482" s="218" t="s">
        <v>705</v>
      </c>
      <c r="K482" s="219" t="s">
        <v>148</v>
      </c>
      <c r="L482" s="218" t="s">
        <v>140</v>
      </c>
      <c r="M482" s="218" t="s">
        <v>630</v>
      </c>
      <c r="N482" s="217" t="s">
        <v>640</v>
      </c>
    </row>
    <row r="483" spans="1:14" ht="12" thickBot="1">
      <c r="A483" s="223"/>
      <c r="B483" s="222">
        <v>44378</v>
      </c>
      <c r="C483" s="224"/>
      <c r="D483" s="225"/>
      <c r="E483" s="225"/>
      <c r="F483" s="225"/>
      <c r="G483" s="225"/>
      <c r="H483" s="225"/>
      <c r="I483" s="225"/>
      <c r="J483" s="105"/>
      <c r="K483" s="226"/>
      <c r="L483" s="227" t="s">
        <v>706</v>
      </c>
      <c r="M483" s="105">
        <v>187944725.942725</v>
      </c>
      <c r="N483" s="225"/>
    </row>
    <row r="484" spans="1:14" ht="12" thickBot="1">
      <c r="A484" s="223"/>
      <c r="B484" s="224"/>
      <c r="C484" s="224"/>
      <c r="D484" s="225"/>
      <c r="E484" s="225"/>
      <c r="F484" s="225"/>
      <c r="G484" s="225"/>
      <c r="H484" s="225"/>
      <c r="I484" s="225"/>
      <c r="J484" s="105"/>
      <c r="K484" s="226"/>
      <c r="L484" s="227" t="s">
        <v>707</v>
      </c>
      <c r="M484" s="105">
        <f xml:space="preserve"> ROUND($M$480+ SUM($M$482:$M$482)-$M$483,2)</f>
        <v>0</v>
      </c>
      <c r="N484" s="225"/>
    </row>
    <row r="485" spans="1:14" ht="12.75" thickTop="1" thickBot="1">
      <c r="A485" s="215" t="s">
        <v>153</v>
      </c>
      <c r="B485" s="221" t="s">
        <v>137</v>
      </c>
      <c r="C485" s="216" t="s">
        <v>703</v>
      </c>
      <c r="D485" s="217" t="s">
        <v>648</v>
      </c>
      <c r="E485" s="217" t="s">
        <v>144</v>
      </c>
      <c r="F485" s="217" t="s">
        <v>647</v>
      </c>
      <c r="G485" s="217" t="s">
        <v>704</v>
      </c>
      <c r="H485" s="217" t="s">
        <v>143</v>
      </c>
      <c r="I485" s="217" t="s">
        <v>658</v>
      </c>
      <c r="J485" s="218" t="s">
        <v>705</v>
      </c>
      <c r="K485" s="219" t="s">
        <v>148</v>
      </c>
      <c r="L485" s="218" t="s">
        <v>140</v>
      </c>
      <c r="M485" s="218" t="s">
        <v>630</v>
      </c>
      <c r="N485" s="217" t="s">
        <v>640</v>
      </c>
    </row>
    <row r="486" spans="1:14" ht="12" thickBot="1">
      <c r="A486" s="223"/>
      <c r="B486" s="222">
        <v>44379</v>
      </c>
      <c r="C486" s="224"/>
      <c r="D486" s="225"/>
      <c r="E486" s="225"/>
      <c r="F486" s="225"/>
      <c r="G486" s="225"/>
      <c r="H486" s="225"/>
      <c r="I486" s="225"/>
      <c r="J486" s="105"/>
      <c r="K486" s="226"/>
      <c r="L486" s="227" t="s">
        <v>706</v>
      </c>
      <c r="M486" s="105">
        <v>187944725.942725</v>
      </c>
      <c r="N486" s="225"/>
    </row>
    <row r="487" spans="1:14" ht="12" thickBot="1">
      <c r="A487" s="223"/>
      <c r="B487" s="224"/>
      <c r="C487" s="224"/>
      <c r="D487" s="225"/>
      <c r="E487" s="225"/>
      <c r="F487" s="225"/>
      <c r="G487" s="225"/>
      <c r="H487" s="225"/>
      <c r="I487" s="225"/>
      <c r="J487" s="105"/>
      <c r="K487" s="226"/>
      <c r="L487" s="227" t="s">
        <v>707</v>
      </c>
      <c r="M487" s="105">
        <f xml:space="preserve"> ROUND($M$483+ SUM($M$485:$M$485)-$M$486,2)</f>
        <v>0</v>
      </c>
      <c r="N487" s="225"/>
    </row>
    <row r="488" spans="1:14" ht="12" thickTop="1">
      <c r="A488" s="215" t="s">
        <v>153</v>
      </c>
      <c r="B488" s="216" t="s">
        <v>137</v>
      </c>
      <c r="C488" s="216" t="s">
        <v>703</v>
      </c>
      <c r="D488" s="217" t="s">
        <v>648</v>
      </c>
      <c r="E488" s="217" t="s">
        <v>144</v>
      </c>
      <c r="F488" s="217" t="s">
        <v>647</v>
      </c>
      <c r="G488" s="217" t="s">
        <v>704</v>
      </c>
      <c r="H488" s="217" t="s">
        <v>143</v>
      </c>
      <c r="I488" s="217" t="s">
        <v>658</v>
      </c>
      <c r="J488" s="218" t="s">
        <v>705</v>
      </c>
      <c r="K488" s="219" t="s">
        <v>148</v>
      </c>
      <c r="L488" s="218" t="s">
        <v>140</v>
      </c>
      <c r="M488" s="218" t="s">
        <v>630</v>
      </c>
      <c r="N488" s="217" t="s">
        <v>640</v>
      </c>
    </row>
    <row r="489" spans="1:14" ht="12" thickBot="1">
      <c r="A489" s="100">
        <v>999</v>
      </c>
      <c r="B489" s="94">
        <v>44371</v>
      </c>
      <c r="C489" s="94">
        <v>44383</v>
      </c>
      <c r="D489" s="73" t="s">
        <v>710</v>
      </c>
      <c r="E489" s="73" t="s">
        <v>865</v>
      </c>
      <c r="F489" s="73" t="s">
        <v>866</v>
      </c>
      <c r="G489" s="73" t="s">
        <v>867</v>
      </c>
      <c r="H489" s="73" t="s">
        <v>868</v>
      </c>
      <c r="I489" s="73" t="s">
        <v>681</v>
      </c>
      <c r="J489" s="95">
        <v>2666666.67</v>
      </c>
      <c r="K489" s="107">
        <v>0.99750000000000005</v>
      </c>
      <c r="L489" s="95">
        <v>-2660000</v>
      </c>
      <c r="M489" s="95">
        <v>6666.67</v>
      </c>
      <c r="N489" s="73" t="s">
        <v>207</v>
      </c>
    </row>
    <row r="490" spans="1:14" ht="12" thickBot="1">
      <c r="A490" s="223"/>
      <c r="B490" s="222">
        <v>44383</v>
      </c>
      <c r="C490" s="224"/>
      <c r="D490" s="225"/>
      <c r="E490" s="225"/>
      <c r="F490" s="225"/>
      <c r="G490" s="225"/>
      <c r="H490" s="225"/>
      <c r="I490" s="225"/>
      <c r="J490" s="105"/>
      <c r="K490" s="226"/>
      <c r="L490" s="227" t="s">
        <v>706</v>
      </c>
      <c r="M490" s="105">
        <v>187951392.60939997</v>
      </c>
      <c r="N490" s="225"/>
    </row>
    <row r="491" spans="1:14" ht="12" thickBot="1">
      <c r="A491" s="223"/>
      <c r="B491" s="224"/>
      <c r="C491" s="224"/>
      <c r="D491" s="225"/>
      <c r="E491" s="225"/>
      <c r="F491" s="225"/>
      <c r="G491" s="225"/>
      <c r="H491" s="225"/>
      <c r="I491" s="225"/>
      <c r="J491" s="105"/>
      <c r="K491" s="226"/>
      <c r="L491" s="227" t="s">
        <v>707</v>
      </c>
      <c r="M491" s="105">
        <f xml:space="preserve"> ROUND($M$486+ SUM($M$489:$M$489)-$M$490,2)</f>
        <v>0</v>
      </c>
      <c r="N491" s="225"/>
    </row>
    <row r="492" spans="1:14" ht="12" thickTop="1">
      <c r="A492" s="215" t="s">
        <v>153</v>
      </c>
      <c r="B492" s="216" t="s">
        <v>137</v>
      </c>
      <c r="C492" s="216" t="s">
        <v>703</v>
      </c>
      <c r="D492" s="217" t="s">
        <v>648</v>
      </c>
      <c r="E492" s="217" t="s">
        <v>144</v>
      </c>
      <c r="F492" s="217" t="s">
        <v>647</v>
      </c>
      <c r="G492" s="217" t="s">
        <v>704</v>
      </c>
      <c r="H492" s="217" t="s">
        <v>143</v>
      </c>
      <c r="I492" s="217" t="s">
        <v>658</v>
      </c>
      <c r="J492" s="218" t="s">
        <v>705</v>
      </c>
      <c r="K492" s="219" t="s">
        <v>148</v>
      </c>
      <c r="L492" s="218" t="s">
        <v>140</v>
      </c>
      <c r="M492" s="218" t="s">
        <v>630</v>
      </c>
      <c r="N492" s="217" t="s">
        <v>640</v>
      </c>
    </row>
    <row r="493" spans="1:14" ht="12" thickBot="1">
      <c r="A493" s="100">
        <v>999</v>
      </c>
      <c r="B493" s="94">
        <v>44369</v>
      </c>
      <c r="C493" s="94">
        <v>44384</v>
      </c>
      <c r="D493" s="73" t="s">
        <v>710</v>
      </c>
      <c r="E493" s="73" t="s">
        <v>561</v>
      </c>
      <c r="F493" s="73" t="s">
        <v>562</v>
      </c>
      <c r="G493" s="73" t="s">
        <v>553</v>
      </c>
      <c r="H493" s="73" t="s">
        <v>554</v>
      </c>
      <c r="I493" s="73" t="s">
        <v>681</v>
      </c>
      <c r="J493" s="95">
        <v>5000000</v>
      </c>
      <c r="K493" s="107">
        <v>0.98250000000000004</v>
      </c>
      <c r="L493" s="95">
        <v>-4912500</v>
      </c>
      <c r="M493" s="95">
        <v>87500</v>
      </c>
      <c r="N493" s="73" t="s">
        <v>207</v>
      </c>
    </row>
    <row r="494" spans="1:14" ht="12" thickBot="1">
      <c r="A494" s="223"/>
      <c r="B494" s="222">
        <v>44384</v>
      </c>
      <c r="C494" s="224"/>
      <c r="D494" s="225"/>
      <c r="E494" s="225"/>
      <c r="F494" s="225"/>
      <c r="G494" s="225"/>
      <c r="H494" s="225"/>
      <c r="I494" s="225"/>
      <c r="J494" s="105"/>
      <c r="K494" s="226"/>
      <c r="L494" s="227" t="s">
        <v>706</v>
      </c>
      <c r="M494" s="105">
        <v>188038892.60939997</v>
      </c>
      <c r="N494" s="225"/>
    </row>
    <row r="495" spans="1:14" ht="12" thickBot="1">
      <c r="A495" s="223"/>
      <c r="B495" s="224"/>
      <c r="C495" s="224"/>
      <c r="D495" s="225"/>
      <c r="E495" s="225"/>
      <c r="F495" s="225"/>
      <c r="G495" s="225"/>
      <c r="H495" s="225"/>
      <c r="I495" s="225"/>
      <c r="J495" s="105"/>
      <c r="K495" s="226"/>
      <c r="L495" s="227" t="s">
        <v>707</v>
      </c>
      <c r="M495" s="105">
        <f xml:space="preserve"> ROUND($M$490+ SUM($M$493:$M$493)-$M$494,2)</f>
        <v>0</v>
      </c>
      <c r="N495" s="225"/>
    </row>
    <row r="496" spans="1:14" ht="12" thickTop="1">
      <c r="A496" s="215" t="s">
        <v>153</v>
      </c>
      <c r="B496" s="216" t="s">
        <v>137</v>
      </c>
      <c r="C496" s="216" t="s">
        <v>703</v>
      </c>
      <c r="D496" s="217" t="s">
        <v>648</v>
      </c>
      <c r="E496" s="217" t="s">
        <v>144</v>
      </c>
      <c r="F496" s="217" t="s">
        <v>647</v>
      </c>
      <c r="G496" s="217" t="s">
        <v>704</v>
      </c>
      <c r="H496" s="217" t="s">
        <v>143</v>
      </c>
      <c r="I496" s="217" t="s">
        <v>658</v>
      </c>
      <c r="J496" s="218" t="s">
        <v>705</v>
      </c>
      <c r="K496" s="219" t="s">
        <v>148</v>
      </c>
      <c r="L496" s="218" t="s">
        <v>140</v>
      </c>
      <c r="M496" s="218" t="s">
        <v>630</v>
      </c>
      <c r="N496" s="217" t="s">
        <v>640</v>
      </c>
    </row>
    <row r="497" spans="1:14" ht="12" thickBot="1">
      <c r="A497" s="100">
        <v>999</v>
      </c>
      <c r="B497" s="94">
        <v>44371</v>
      </c>
      <c r="C497" s="94">
        <v>44383</v>
      </c>
      <c r="D497" s="73" t="s">
        <v>824</v>
      </c>
      <c r="E497" s="73" t="s">
        <v>865</v>
      </c>
      <c r="F497" s="73" t="s">
        <v>866</v>
      </c>
      <c r="G497" s="73" t="s">
        <v>867</v>
      </c>
      <c r="H497" s="73" t="s">
        <v>868</v>
      </c>
      <c r="I497" s="73" t="s">
        <v>681</v>
      </c>
      <c r="J497" s="95">
        <v>-2666666.67</v>
      </c>
      <c r="K497" s="107">
        <v>0.99750000000000005</v>
      </c>
      <c r="L497" s="95">
        <v>2660000</v>
      </c>
      <c r="M497" s="95">
        <v>-6666.67</v>
      </c>
      <c r="N497" s="73" t="s">
        <v>207</v>
      </c>
    </row>
    <row r="498" spans="1:14" ht="12" thickBot="1">
      <c r="A498" s="223"/>
      <c r="B498" s="222">
        <v>44385</v>
      </c>
      <c r="C498" s="224"/>
      <c r="D498" s="225"/>
      <c r="E498" s="225"/>
      <c r="F498" s="225"/>
      <c r="G498" s="225"/>
      <c r="H498" s="225"/>
      <c r="I498" s="225"/>
      <c r="J498" s="105"/>
      <c r="K498" s="226"/>
      <c r="L498" s="227" t="s">
        <v>706</v>
      </c>
      <c r="M498" s="105">
        <v>188032225.94272497</v>
      </c>
      <c r="N498" s="225"/>
    </row>
    <row r="499" spans="1:14" ht="12" thickBot="1">
      <c r="A499" s="223"/>
      <c r="B499" s="224"/>
      <c r="C499" s="224"/>
      <c r="D499" s="225"/>
      <c r="E499" s="225"/>
      <c r="F499" s="225"/>
      <c r="G499" s="225"/>
      <c r="H499" s="225"/>
      <c r="I499" s="225"/>
      <c r="J499" s="105"/>
      <c r="K499" s="226"/>
      <c r="L499" s="227" t="s">
        <v>707</v>
      </c>
      <c r="M499" s="105">
        <f xml:space="preserve"> ROUND($M$494+ SUM($M$497:$M$497)-$M$498,2)</f>
        <v>0</v>
      </c>
      <c r="N499" s="225"/>
    </row>
    <row r="500" spans="1:14" ht="12.75" thickTop="1" thickBot="1">
      <c r="A500" s="215" t="s">
        <v>153</v>
      </c>
      <c r="B500" s="221" t="s">
        <v>137</v>
      </c>
      <c r="C500" s="216" t="s">
        <v>703</v>
      </c>
      <c r="D500" s="217" t="s">
        <v>648</v>
      </c>
      <c r="E500" s="217" t="s">
        <v>144</v>
      </c>
      <c r="F500" s="217" t="s">
        <v>647</v>
      </c>
      <c r="G500" s="217" t="s">
        <v>704</v>
      </c>
      <c r="H500" s="217" t="s">
        <v>143</v>
      </c>
      <c r="I500" s="217" t="s">
        <v>658</v>
      </c>
      <c r="J500" s="218" t="s">
        <v>705</v>
      </c>
      <c r="K500" s="219" t="s">
        <v>148</v>
      </c>
      <c r="L500" s="218" t="s">
        <v>140</v>
      </c>
      <c r="M500" s="218" t="s">
        <v>630</v>
      </c>
      <c r="N500" s="217" t="s">
        <v>640</v>
      </c>
    </row>
    <row r="501" spans="1:14" ht="12" thickBot="1">
      <c r="A501" s="223"/>
      <c r="B501" s="222">
        <v>44386</v>
      </c>
      <c r="C501" s="224"/>
      <c r="D501" s="225"/>
      <c r="E501" s="225"/>
      <c r="F501" s="225"/>
      <c r="G501" s="225"/>
      <c r="H501" s="225"/>
      <c r="I501" s="225"/>
      <c r="J501" s="105"/>
      <c r="K501" s="226"/>
      <c r="L501" s="227" t="s">
        <v>706</v>
      </c>
      <c r="M501" s="105">
        <v>188032225.94272497</v>
      </c>
      <c r="N501" s="225"/>
    </row>
    <row r="502" spans="1:14" ht="12" thickBot="1">
      <c r="A502" s="223"/>
      <c r="B502" s="224"/>
      <c r="C502" s="224"/>
      <c r="D502" s="225"/>
      <c r="E502" s="225"/>
      <c r="F502" s="225"/>
      <c r="G502" s="225"/>
      <c r="H502" s="225"/>
      <c r="I502" s="225"/>
      <c r="J502" s="105"/>
      <c r="K502" s="226"/>
      <c r="L502" s="227" t="s">
        <v>707</v>
      </c>
      <c r="M502" s="105">
        <f xml:space="preserve"> ROUND($M$498+ SUM($M$500:$M$500)-$M$501,2)</f>
        <v>0</v>
      </c>
      <c r="N502" s="225"/>
    </row>
    <row r="503" spans="1:14" ht="12.75" thickTop="1" thickBot="1">
      <c r="A503" s="215" t="s">
        <v>153</v>
      </c>
      <c r="B503" s="221" t="s">
        <v>137</v>
      </c>
      <c r="C503" s="216" t="s">
        <v>703</v>
      </c>
      <c r="D503" s="217" t="s">
        <v>648</v>
      </c>
      <c r="E503" s="217" t="s">
        <v>144</v>
      </c>
      <c r="F503" s="217" t="s">
        <v>647</v>
      </c>
      <c r="G503" s="217" t="s">
        <v>704</v>
      </c>
      <c r="H503" s="217" t="s">
        <v>143</v>
      </c>
      <c r="I503" s="217" t="s">
        <v>658</v>
      </c>
      <c r="J503" s="218" t="s">
        <v>705</v>
      </c>
      <c r="K503" s="219" t="s">
        <v>148</v>
      </c>
      <c r="L503" s="218" t="s">
        <v>140</v>
      </c>
      <c r="M503" s="218" t="s">
        <v>630</v>
      </c>
      <c r="N503" s="217" t="s">
        <v>640</v>
      </c>
    </row>
    <row r="504" spans="1:14" ht="12" thickBot="1">
      <c r="A504" s="223"/>
      <c r="B504" s="222">
        <v>44389</v>
      </c>
      <c r="C504" s="224"/>
      <c r="D504" s="225"/>
      <c r="E504" s="225"/>
      <c r="F504" s="225"/>
      <c r="G504" s="225"/>
      <c r="H504" s="225"/>
      <c r="I504" s="225"/>
      <c r="J504" s="105"/>
      <c r="K504" s="226"/>
      <c r="L504" s="227" t="s">
        <v>706</v>
      </c>
      <c r="M504" s="105">
        <v>188032225.94272497</v>
      </c>
      <c r="N504" s="225"/>
    </row>
    <row r="505" spans="1:14" ht="12" thickBot="1">
      <c r="A505" s="223"/>
      <c r="B505" s="224"/>
      <c r="C505" s="224"/>
      <c r="D505" s="225"/>
      <c r="E505" s="225"/>
      <c r="F505" s="225"/>
      <c r="G505" s="225"/>
      <c r="H505" s="225"/>
      <c r="I505" s="225"/>
      <c r="J505" s="105"/>
      <c r="K505" s="226"/>
      <c r="L505" s="227" t="s">
        <v>707</v>
      </c>
      <c r="M505" s="105">
        <f xml:space="preserve"> ROUND($M$501+ SUM($M$503:$M$503)-$M$504,2)</f>
        <v>0</v>
      </c>
      <c r="N505" s="225"/>
    </row>
    <row r="506" spans="1:14" ht="12" thickTop="1">
      <c r="A506" s="215" t="s">
        <v>153</v>
      </c>
      <c r="B506" s="216" t="s">
        <v>137</v>
      </c>
      <c r="C506" s="216" t="s">
        <v>703</v>
      </c>
      <c r="D506" s="217" t="s">
        <v>648</v>
      </c>
      <c r="E506" s="217" t="s">
        <v>144</v>
      </c>
      <c r="F506" s="217" t="s">
        <v>647</v>
      </c>
      <c r="G506" s="217" t="s">
        <v>704</v>
      </c>
      <c r="H506" s="217" t="s">
        <v>143</v>
      </c>
      <c r="I506" s="217" t="s">
        <v>658</v>
      </c>
      <c r="J506" s="218" t="s">
        <v>705</v>
      </c>
      <c r="K506" s="219" t="s">
        <v>148</v>
      </c>
      <c r="L506" s="218" t="s">
        <v>140</v>
      </c>
      <c r="M506" s="218" t="s">
        <v>630</v>
      </c>
      <c r="N506" s="217" t="s">
        <v>640</v>
      </c>
    </row>
    <row r="507" spans="1:14">
      <c r="A507" s="100">
        <v>68494047</v>
      </c>
      <c r="B507" s="94">
        <v>44369</v>
      </c>
      <c r="C507" s="94">
        <v>44390</v>
      </c>
      <c r="D507" s="73" t="s">
        <v>856</v>
      </c>
      <c r="E507" s="73" t="s">
        <v>561</v>
      </c>
      <c r="F507" s="73" t="s">
        <v>562</v>
      </c>
      <c r="G507" s="73" t="s">
        <v>553</v>
      </c>
      <c r="H507" s="73" t="s">
        <v>554</v>
      </c>
      <c r="I507" s="73" t="s">
        <v>681</v>
      </c>
      <c r="J507" s="95">
        <v>0</v>
      </c>
      <c r="K507" s="107">
        <v>1</v>
      </c>
      <c r="L507" s="95">
        <v>226.1</v>
      </c>
      <c r="M507" s="95">
        <v>226.1</v>
      </c>
      <c r="N507" s="73" t="s">
        <v>207</v>
      </c>
    </row>
    <row r="508" spans="1:14">
      <c r="A508" s="100">
        <v>999</v>
      </c>
      <c r="B508" s="94">
        <v>44369</v>
      </c>
      <c r="C508" s="94">
        <v>44384</v>
      </c>
      <c r="D508" s="73" t="s">
        <v>824</v>
      </c>
      <c r="E508" s="73" t="s">
        <v>561</v>
      </c>
      <c r="F508" s="73" t="s">
        <v>562</v>
      </c>
      <c r="G508" s="73" t="s">
        <v>553</v>
      </c>
      <c r="H508" s="73" t="s">
        <v>554</v>
      </c>
      <c r="I508" s="73" t="s">
        <v>681</v>
      </c>
      <c r="J508" s="95">
        <v>-5000000</v>
      </c>
      <c r="K508" s="107">
        <v>0.98250000000000004</v>
      </c>
      <c r="L508" s="95">
        <v>4912500</v>
      </c>
      <c r="M508" s="95">
        <v>-87500</v>
      </c>
      <c r="N508" s="73" t="s">
        <v>207</v>
      </c>
    </row>
    <row r="509" spans="1:14" ht="12" thickBot="1">
      <c r="A509" s="100">
        <v>68319214</v>
      </c>
      <c r="B509" s="94">
        <v>44369</v>
      </c>
      <c r="C509" s="94">
        <v>44390</v>
      </c>
      <c r="D509" s="73" t="s">
        <v>710</v>
      </c>
      <c r="E509" s="73" t="s">
        <v>561</v>
      </c>
      <c r="F509" s="73" t="s">
        <v>562</v>
      </c>
      <c r="G509" s="73" t="s">
        <v>553</v>
      </c>
      <c r="H509" s="73" t="s">
        <v>554</v>
      </c>
      <c r="I509" s="73" t="s">
        <v>681</v>
      </c>
      <c r="J509" s="95">
        <v>4987080.0999999996</v>
      </c>
      <c r="K509" s="107">
        <v>0.98250000000000004</v>
      </c>
      <c r="L509" s="95">
        <v>-4899806.2</v>
      </c>
      <c r="M509" s="95">
        <v>87273.9</v>
      </c>
      <c r="N509" s="73" t="s">
        <v>841</v>
      </c>
    </row>
    <row r="510" spans="1:14" ht="12" thickBot="1">
      <c r="A510" s="223"/>
      <c r="B510" s="222">
        <v>44390</v>
      </c>
      <c r="C510" s="224"/>
      <c r="D510" s="225"/>
      <c r="E510" s="225"/>
      <c r="F510" s="225"/>
      <c r="G510" s="225"/>
      <c r="H510" s="225"/>
      <c r="I510" s="225"/>
      <c r="J510" s="105"/>
      <c r="K510" s="226"/>
      <c r="L510" s="227" t="s">
        <v>706</v>
      </c>
      <c r="M510" s="105">
        <v>188032225.94272497</v>
      </c>
      <c r="N510" s="225"/>
    </row>
    <row r="511" spans="1:14" ht="12" thickBot="1">
      <c r="A511" s="223"/>
      <c r="B511" s="224"/>
      <c r="C511" s="224"/>
      <c r="D511" s="225"/>
      <c r="E511" s="225"/>
      <c r="F511" s="225"/>
      <c r="G511" s="225"/>
      <c r="H511" s="225"/>
      <c r="I511" s="225"/>
      <c r="J511" s="105"/>
      <c r="K511" s="226"/>
      <c r="L511" s="227" t="s">
        <v>707</v>
      </c>
      <c r="M511" s="105">
        <f xml:space="preserve"> ROUND($M$504+ SUM($M$507:$M$509)-$M$510,2)</f>
        <v>0</v>
      </c>
      <c r="N511" s="225"/>
    </row>
    <row r="512" spans="1:14" ht="12.75" thickTop="1" thickBot="1">
      <c r="A512" s="215" t="s">
        <v>153</v>
      </c>
      <c r="B512" s="221" t="s">
        <v>137</v>
      </c>
      <c r="C512" s="216" t="s">
        <v>703</v>
      </c>
      <c r="D512" s="217" t="s">
        <v>648</v>
      </c>
      <c r="E512" s="217" t="s">
        <v>144</v>
      </c>
      <c r="F512" s="217" t="s">
        <v>647</v>
      </c>
      <c r="G512" s="217" t="s">
        <v>704</v>
      </c>
      <c r="H512" s="217" t="s">
        <v>143</v>
      </c>
      <c r="I512" s="217" t="s">
        <v>658</v>
      </c>
      <c r="J512" s="218" t="s">
        <v>705</v>
      </c>
      <c r="K512" s="219" t="s">
        <v>148</v>
      </c>
      <c r="L512" s="218" t="s">
        <v>140</v>
      </c>
      <c r="M512" s="218" t="s">
        <v>630</v>
      </c>
      <c r="N512" s="217" t="s">
        <v>640</v>
      </c>
    </row>
    <row r="513" spans="1:14" ht="12" thickBot="1">
      <c r="A513" s="223"/>
      <c r="B513" s="222">
        <v>44391</v>
      </c>
      <c r="C513" s="224"/>
      <c r="D513" s="225"/>
      <c r="E513" s="225"/>
      <c r="F513" s="225"/>
      <c r="G513" s="225"/>
      <c r="H513" s="225"/>
      <c r="I513" s="225"/>
      <c r="J513" s="105"/>
      <c r="K513" s="226"/>
      <c r="L513" s="227" t="s">
        <v>706</v>
      </c>
      <c r="M513" s="105">
        <v>188032225.94272497</v>
      </c>
      <c r="N513" s="225"/>
    </row>
    <row r="514" spans="1:14" ht="12" thickBot="1">
      <c r="A514" s="223"/>
      <c r="B514" s="224"/>
      <c r="C514" s="224"/>
      <c r="D514" s="225"/>
      <c r="E514" s="225"/>
      <c r="F514" s="225"/>
      <c r="G514" s="225"/>
      <c r="H514" s="225"/>
      <c r="I514" s="225"/>
      <c r="J514" s="105"/>
      <c r="K514" s="226"/>
      <c r="L514" s="227" t="s">
        <v>707</v>
      </c>
      <c r="M514" s="105">
        <f xml:space="preserve"> ROUND($M$510+ SUM($M$512:$M$512)-$M$513,2)</f>
        <v>0</v>
      </c>
      <c r="N514" s="225"/>
    </row>
    <row r="515" spans="1:14" ht="12" thickTop="1">
      <c r="A515" s="215" t="s">
        <v>153</v>
      </c>
      <c r="B515" s="216" t="s">
        <v>137</v>
      </c>
      <c r="C515" s="216" t="s">
        <v>703</v>
      </c>
      <c r="D515" s="217" t="s">
        <v>648</v>
      </c>
      <c r="E515" s="217" t="s">
        <v>144</v>
      </c>
      <c r="F515" s="217" t="s">
        <v>647</v>
      </c>
      <c r="G515" s="217" t="s">
        <v>704</v>
      </c>
      <c r="H515" s="217" t="s">
        <v>143</v>
      </c>
      <c r="I515" s="217" t="s">
        <v>658</v>
      </c>
      <c r="J515" s="218" t="s">
        <v>705</v>
      </c>
      <c r="K515" s="219" t="s">
        <v>148</v>
      </c>
      <c r="L515" s="218" t="s">
        <v>140</v>
      </c>
      <c r="M515" s="218" t="s">
        <v>630</v>
      </c>
      <c r="N515" s="217" t="s">
        <v>640</v>
      </c>
    </row>
    <row r="516" spans="1:14" ht="12" thickBot="1">
      <c r="A516" s="100">
        <v>1954137</v>
      </c>
      <c r="B516" s="94">
        <v>44385</v>
      </c>
      <c r="C516" s="94">
        <v>44392</v>
      </c>
      <c r="D516" s="73" t="s">
        <v>709</v>
      </c>
      <c r="I516" s="73" t="s">
        <v>681</v>
      </c>
      <c r="J516" s="95">
        <v>0</v>
      </c>
      <c r="K516" s="107">
        <v>1</v>
      </c>
      <c r="L516" s="95">
        <v>8000000</v>
      </c>
      <c r="M516" s="95">
        <v>8000000</v>
      </c>
      <c r="N516" s="73" t="s">
        <v>207</v>
      </c>
    </row>
    <row r="517" spans="1:14" ht="12" thickBot="1">
      <c r="A517" s="223"/>
      <c r="B517" s="222">
        <v>44392</v>
      </c>
      <c r="C517" s="224"/>
      <c r="D517" s="225"/>
      <c r="E517" s="225"/>
      <c r="F517" s="225"/>
      <c r="G517" s="225"/>
      <c r="H517" s="225"/>
      <c r="I517" s="225"/>
      <c r="J517" s="105"/>
      <c r="K517" s="226"/>
      <c r="L517" s="227" t="s">
        <v>706</v>
      </c>
      <c r="M517" s="105">
        <v>196032225.94272497</v>
      </c>
      <c r="N517" s="225"/>
    </row>
    <row r="518" spans="1:14" ht="12" thickBot="1">
      <c r="A518" s="223"/>
      <c r="B518" s="224"/>
      <c r="C518" s="224"/>
      <c r="D518" s="225"/>
      <c r="E518" s="225"/>
      <c r="F518" s="225"/>
      <c r="G518" s="225"/>
      <c r="H518" s="225"/>
      <c r="I518" s="225"/>
      <c r="J518" s="105"/>
      <c r="K518" s="226"/>
      <c r="L518" s="227" t="s">
        <v>707</v>
      </c>
      <c r="M518" s="105">
        <f xml:space="preserve"> ROUND($M$513+ SUM($M$516:$M$516)-$M$517,2)</f>
        <v>0</v>
      </c>
      <c r="N518" s="225"/>
    </row>
    <row r="519" spans="1:14" ht="12.75" thickTop="1" thickBot="1">
      <c r="A519" s="215" t="s">
        <v>153</v>
      </c>
      <c r="B519" s="221" t="s">
        <v>137</v>
      </c>
      <c r="C519" s="216" t="s">
        <v>703</v>
      </c>
      <c r="D519" s="217" t="s">
        <v>648</v>
      </c>
      <c r="E519" s="217" t="s">
        <v>144</v>
      </c>
      <c r="F519" s="217" t="s">
        <v>647</v>
      </c>
      <c r="G519" s="217" t="s">
        <v>704</v>
      </c>
      <c r="H519" s="217" t="s">
        <v>143</v>
      </c>
      <c r="I519" s="217" t="s">
        <v>658</v>
      </c>
      <c r="J519" s="218" t="s">
        <v>705</v>
      </c>
      <c r="K519" s="219" t="s">
        <v>148</v>
      </c>
      <c r="L519" s="218" t="s">
        <v>140</v>
      </c>
      <c r="M519" s="218" t="s">
        <v>630</v>
      </c>
      <c r="N519" s="217" t="s">
        <v>640</v>
      </c>
    </row>
    <row r="520" spans="1:14" ht="12" thickBot="1">
      <c r="A520" s="223"/>
      <c r="B520" s="222">
        <v>44393</v>
      </c>
      <c r="C520" s="224"/>
      <c r="D520" s="225"/>
      <c r="E520" s="225"/>
      <c r="F520" s="225"/>
      <c r="G520" s="225"/>
      <c r="H520" s="225"/>
      <c r="I520" s="225"/>
      <c r="J520" s="105"/>
      <c r="K520" s="226"/>
      <c r="L520" s="227" t="s">
        <v>706</v>
      </c>
      <c r="M520" s="105">
        <v>196032225.94272497</v>
      </c>
      <c r="N520" s="225"/>
    </row>
    <row r="521" spans="1:14" ht="12" thickBot="1">
      <c r="A521" s="223"/>
      <c r="B521" s="224"/>
      <c r="C521" s="224"/>
      <c r="D521" s="225"/>
      <c r="E521" s="225"/>
      <c r="F521" s="225"/>
      <c r="G521" s="225"/>
      <c r="H521" s="225"/>
      <c r="I521" s="225"/>
      <c r="J521" s="105"/>
      <c r="K521" s="226"/>
      <c r="L521" s="227" t="s">
        <v>707</v>
      </c>
      <c r="M521" s="105">
        <f xml:space="preserve"> ROUND($M$517+ SUM($M$519:$M$519)-$M$520,2)</f>
        <v>0</v>
      </c>
      <c r="N521" s="225"/>
    </row>
    <row r="522" spans="1:14" ht="12" thickTop="1">
      <c r="A522" s="215" t="s">
        <v>153</v>
      </c>
      <c r="B522" s="216" t="s">
        <v>137</v>
      </c>
      <c r="C522" s="216" t="s">
        <v>703</v>
      </c>
      <c r="D522" s="217" t="s">
        <v>648</v>
      </c>
      <c r="E522" s="217" t="s">
        <v>144</v>
      </c>
      <c r="F522" s="217" t="s">
        <v>647</v>
      </c>
      <c r="G522" s="217" t="s">
        <v>704</v>
      </c>
      <c r="H522" s="217" t="s">
        <v>143</v>
      </c>
      <c r="I522" s="217" t="s">
        <v>658</v>
      </c>
      <c r="J522" s="218" t="s">
        <v>705</v>
      </c>
      <c r="K522" s="219" t="s">
        <v>148</v>
      </c>
      <c r="L522" s="218" t="s">
        <v>140</v>
      </c>
      <c r="M522" s="218" t="s">
        <v>630</v>
      </c>
      <c r="N522" s="217" t="s">
        <v>640</v>
      </c>
    </row>
    <row r="523" spans="1:14" ht="12" thickBot="1">
      <c r="A523" s="100">
        <v>68632416</v>
      </c>
      <c r="B523" s="94">
        <v>44385</v>
      </c>
      <c r="C523" s="94">
        <v>44396</v>
      </c>
      <c r="D523" s="73" t="s">
        <v>710</v>
      </c>
      <c r="E523" s="73" t="s">
        <v>467</v>
      </c>
      <c r="F523" s="73" t="s">
        <v>468</v>
      </c>
      <c r="G523" s="73" t="s">
        <v>465</v>
      </c>
      <c r="H523" s="73" t="s">
        <v>466</v>
      </c>
      <c r="I523" s="73" t="s">
        <v>681</v>
      </c>
      <c r="J523" s="95">
        <v>10000000</v>
      </c>
      <c r="K523" s="107">
        <v>0.98031250000000003</v>
      </c>
      <c r="L523" s="95">
        <v>-9803125</v>
      </c>
      <c r="M523" s="95">
        <v>196875</v>
      </c>
      <c r="N523" s="73" t="s">
        <v>207</v>
      </c>
    </row>
    <row r="524" spans="1:14" ht="12" thickBot="1">
      <c r="A524" s="223"/>
      <c r="B524" s="222">
        <v>44396</v>
      </c>
      <c r="C524" s="224"/>
      <c r="D524" s="225"/>
      <c r="E524" s="225"/>
      <c r="F524" s="225"/>
      <c r="G524" s="225"/>
      <c r="H524" s="225"/>
      <c r="I524" s="225"/>
      <c r="J524" s="105"/>
      <c r="K524" s="226"/>
      <c r="L524" s="227" t="s">
        <v>706</v>
      </c>
      <c r="M524" s="105">
        <v>196229100.942725</v>
      </c>
      <c r="N524" s="225"/>
    </row>
    <row r="525" spans="1:14" ht="12" thickBot="1">
      <c r="A525" s="223"/>
      <c r="B525" s="224"/>
      <c r="C525" s="224"/>
      <c r="D525" s="225"/>
      <c r="E525" s="225"/>
      <c r="F525" s="225"/>
      <c r="G525" s="225"/>
      <c r="H525" s="225"/>
      <c r="I525" s="225"/>
      <c r="J525" s="105"/>
      <c r="K525" s="226"/>
      <c r="L525" s="227" t="s">
        <v>707</v>
      </c>
      <c r="M525" s="105">
        <f xml:space="preserve"> ROUND($M$520+ SUM($M$523:$M$523)-$M$524,2)</f>
        <v>0</v>
      </c>
      <c r="N525" s="225"/>
    </row>
    <row r="526" spans="1:14" ht="12.75" thickTop="1" thickBot="1">
      <c r="A526" s="215" t="s">
        <v>153</v>
      </c>
      <c r="B526" s="221" t="s">
        <v>137</v>
      </c>
      <c r="C526" s="216" t="s">
        <v>703</v>
      </c>
      <c r="D526" s="217" t="s">
        <v>648</v>
      </c>
      <c r="E526" s="217" t="s">
        <v>144</v>
      </c>
      <c r="F526" s="217" t="s">
        <v>647</v>
      </c>
      <c r="G526" s="217" t="s">
        <v>704</v>
      </c>
      <c r="H526" s="217" t="s">
        <v>143</v>
      </c>
      <c r="I526" s="217" t="s">
        <v>658</v>
      </c>
      <c r="J526" s="218" t="s">
        <v>705</v>
      </c>
      <c r="K526" s="219" t="s">
        <v>148</v>
      </c>
      <c r="L526" s="218" t="s">
        <v>140</v>
      </c>
      <c r="M526" s="218" t="s">
        <v>630</v>
      </c>
      <c r="N526" s="217" t="s">
        <v>640</v>
      </c>
    </row>
    <row r="527" spans="1:14" ht="12" thickBot="1">
      <c r="A527" s="223"/>
      <c r="B527" s="222">
        <v>44397</v>
      </c>
      <c r="C527" s="224"/>
      <c r="D527" s="225"/>
      <c r="E527" s="225"/>
      <c r="F527" s="225"/>
      <c r="G527" s="225"/>
      <c r="H527" s="225"/>
      <c r="I527" s="225"/>
      <c r="J527" s="105"/>
      <c r="K527" s="226"/>
      <c r="L527" s="227" t="s">
        <v>706</v>
      </c>
      <c r="M527" s="105">
        <v>196229100.942725</v>
      </c>
      <c r="N527" s="225"/>
    </row>
    <row r="528" spans="1:14" ht="12" thickBot="1">
      <c r="A528" s="223"/>
      <c r="B528" s="224"/>
      <c r="C528" s="224"/>
      <c r="D528" s="225"/>
      <c r="E528" s="225"/>
      <c r="F528" s="225"/>
      <c r="G528" s="225"/>
      <c r="H528" s="225"/>
      <c r="I528" s="225"/>
      <c r="J528" s="105"/>
      <c r="K528" s="226"/>
      <c r="L528" s="227" t="s">
        <v>707</v>
      </c>
      <c r="M528" s="105">
        <f xml:space="preserve"> ROUND($M$524+ SUM($M$526:$M$526)-$M$527,2)</f>
        <v>0</v>
      </c>
      <c r="N528" s="225"/>
    </row>
    <row r="529" spans="1:14" ht="12.75" thickTop="1" thickBot="1">
      <c r="A529" s="215" t="s">
        <v>153</v>
      </c>
      <c r="B529" s="221" t="s">
        <v>137</v>
      </c>
      <c r="C529" s="216" t="s">
        <v>703</v>
      </c>
      <c r="D529" s="217" t="s">
        <v>648</v>
      </c>
      <c r="E529" s="217" t="s">
        <v>144</v>
      </c>
      <c r="F529" s="217" t="s">
        <v>647</v>
      </c>
      <c r="G529" s="217" t="s">
        <v>704</v>
      </c>
      <c r="H529" s="217" t="s">
        <v>143</v>
      </c>
      <c r="I529" s="217" t="s">
        <v>658</v>
      </c>
      <c r="J529" s="218" t="s">
        <v>705</v>
      </c>
      <c r="K529" s="219" t="s">
        <v>148</v>
      </c>
      <c r="L529" s="218" t="s">
        <v>140</v>
      </c>
      <c r="M529" s="218" t="s">
        <v>630</v>
      </c>
      <c r="N529" s="217" t="s">
        <v>640</v>
      </c>
    </row>
    <row r="530" spans="1:14" ht="12" thickBot="1">
      <c r="A530" s="223"/>
      <c r="B530" s="222">
        <v>44398</v>
      </c>
      <c r="C530" s="224"/>
      <c r="D530" s="225"/>
      <c r="E530" s="225"/>
      <c r="F530" s="225"/>
      <c r="G530" s="225"/>
      <c r="H530" s="225"/>
      <c r="I530" s="225"/>
      <c r="J530" s="105"/>
      <c r="K530" s="226"/>
      <c r="L530" s="227" t="s">
        <v>706</v>
      </c>
      <c r="M530" s="105">
        <v>196229100.942725</v>
      </c>
      <c r="N530" s="225"/>
    </row>
    <row r="531" spans="1:14" ht="12" thickBot="1">
      <c r="A531" s="223"/>
      <c r="B531" s="224"/>
      <c r="C531" s="224"/>
      <c r="D531" s="225"/>
      <c r="E531" s="225"/>
      <c r="F531" s="225"/>
      <c r="G531" s="225"/>
      <c r="H531" s="225"/>
      <c r="I531" s="225"/>
      <c r="J531" s="105"/>
      <c r="K531" s="226"/>
      <c r="L531" s="227" t="s">
        <v>707</v>
      </c>
      <c r="M531" s="105">
        <f xml:space="preserve"> ROUND($M$527+ SUM($M$529:$M$529)-$M$530,2)</f>
        <v>0</v>
      </c>
      <c r="N531" s="225"/>
    </row>
    <row r="532" spans="1:14" ht="12.75" thickTop="1" thickBot="1">
      <c r="A532" s="215" t="s">
        <v>153</v>
      </c>
      <c r="B532" s="221" t="s">
        <v>137</v>
      </c>
      <c r="C532" s="216" t="s">
        <v>703</v>
      </c>
      <c r="D532" s="217" t="s">
        <v>648</v>
      </c>
      <c r="E532" s="217" t="s">
        <v>144</v>
      </c>
      <c r="F532" s="217" t="s">
        <v>647</v>
      </c>
      <c r="G532" s="217" t="s">
        <v>704</v>
      </c>
      <c r="H532" s="217" t="s">
        <v>143</v>
      </c>
      <c r="I532" s="217" t="s">
        <v>658</v>
      </c>
      <c r="J532" s="218" t="s">
        <v>705</v>
      </c>
      <c r="K532" s="219" t="s">
        <v>148</v>
      </c>
      <c r="L532" s="218" t="s">
        <v>140</v>
      </c>
      <c r="M532" s="218" t="s">
        <v>630</v>
      </c>
      <c r="N532" s="217" t="s">
        <v>640</v>
      </c>
    </row>
    <row r="533" spans="1:14" ht="12" thickBot="1">
      <c r="A533" s="223"/>
      <c r="B533" s="222">
        <v>44399</v>
      </c>
      <c r="C533" s="224"/>
      <c r="D533" s="225"/>
      <c r="E533" s="225"/>
      <c r="F533" s="225"/>
      <c r="G533" s="225"/>
      <c r="H533" s="225"/>
      <c r="I533" s="225"/>
      <c r="J533" s="105"/>
      <c r="K533" s="226"/>
      <c r="L533" s="227" t="s">
        <v>706</v>
      </c>
      <c r="M533" s="105">
        <v>196229100.942725</v>
      </c>
      <c r="N533" s="225"/>
    </row>
    <row r="534" spans="1:14" ht="12" thickBot="1">
      <c r="A534" s="223"/>
      <c r="B534" s="224"/>
      <c r="C534" s="224"/>
      <c r="D534" s="225"/>
      <c r="E534" s="225"/>
      <c r="F534" s="225"/>
      <c r="G534" s="225"/>
      <c r="H534" s="225"/>
      <c r="I534" s="225"/>
      <c r="J534" s="105"/>
      <c r="K534" s="226"/>
      <c r="L534" s="227" t="s">
        <v>707</v>
      </c>
      <c r="M534" s="105">
        <f xml:space="preserve"> ROUND($M$530+ SUM($M$532:$M$532)-$M$533,2)</f>
        <v>0</v>
      </c>
      <c r="N534" s="225"/>
    </row>
    <row r="535" spans="1:14" ht="12.75" thickTop="1" thickBot="1">
      <c r="A535" s="215" t="s">
        <v>153</v>
      </c>
      <c r="B535" s="221" t="s">
        <v>137</v>
      </c>
      <c r="C535" s="216" t="s">
        <v>703</v>
      </c>
      <c r="D535" s="217" t="s">
        <v>648</v>
      </c>
      <c r="E535" s="217" t="s">
        <v>144</v>
      </c>
      <c r="F535" s="217" t="s">
        <v>647</v>
      </c>
      <c r="G535" s="217" t="s">
        <v>704</v>
      </c>
      <c r="H535" s="217" t="s">
        <v>143</v>
      </c>
      <c r="I535" s="217" t="s">
        <v>658</v>
      </c>
      <c r="J535" s="218" t="s">
        <v>705</v>
      </c>
      <c r="K535" s="219" t="s">
        <v>148</v>
      </c>
      <c r="L535" s="218" t="s">
        <v>140</v>
      </c>
      <c r="M535" s="218" t="s">
        <v>630</v>
      </c>
      <c r="N535" s="217" t="s">
        <v>640</v>
      </c>
    </row>
    <row r="536" spans="1:14" ht="12" thickBot="1">
      <c r="A536" s="223"/>
      <c r="B536" s="222">
        <v>44400</v>
      </c>
      <c r="C536" s="224"/>
      <c r="D536" s="225"/>
      <c r="E536" s="225"/>
      <c r="F536" s="225"/>
      <c r="G536" s="225"/>
      <c r="H536" s="225"/>
      <c r="I536" s="225"/>
      <c r="J536" s="105"/>
      <c r="K536" s="226"/>
      <c r="L536" s="227" t="s">
        <v>706</v>
      </c>
      <c r="M536" s="105">
        <v>196229100.942725</v>
      </c>
      <c r="N536" s="225"/>
    </row>
    <row r="537" spans="1:14" ht="12" thickBot="1">
      <c r="A537" s="223"/>
      <c r="B537" s="224"/>
      <c r="C537" s="224"/>
      <c r="D537" s="225"/>
      <c r="E537" s="225"/>
      <c r="F537" s="225"/>
      <c r="G537" s="225"/>
      <c r="H537" s="225"/>
      <c r="I537" s="225"/>
      <c r="J537" s="105"/>
      <c r="K537" s="226"/>
      <c r="L537" s="227" t="s">
        <v>707</v>
      </c>
      <c r="M537" s="105">
        <f xml:space="preserve"> ROUND($M$533+ SUM($M$535:$M$535)-$M$536,2)</f>
        <v>0</v>
      </c>
      <c r="N537" s="225"/>
    </row>
    <row r="538" spans="1:14" ht="12.75" thickTop="1" thickBot="1">
      <c r="A538" s="215" t="s">
        <v>153</v>
      </c>
      <c r="B538" s="221" t="s">
        <v>137</v>
      </c>
      <c r="C538" s="216" t="s">
        <v>703</v>
      </c>
      <c r="D538" s="217" t="s">
        <v>648</v>
      </c>
      <c r="E538" s="217" t="s">
        <v>144</v>
      </c>
      <c r="F538" s="217" t="s">
        <v>647</v>
      </c>
      <c r="G538" s="217" t="s">
        <v>704</v>
      </c>
      <c r="H538" s="217" t="s">
        <v>143</v>
      </c>
      <c r="I538" s="217" t="s">
        <v>658</v>
      </c>
      <c r="J538" s="218" t="s">
        <v>705</v>
      </c>
      <c r="K538" s="219" t="s">
        <v>148</v>
      </c>
      <c r="L538" s="218" t="s">
        <v>140</v>
      </c>
      <c r="M538" s="218" t="s">
        <v>630</v>
      </c>
      <c r="N538" s="217" t="s">
        <v>640</v>
      </c>
    </row>
    <row r="539" spans="1:14" ht="12" thickBot="1">
      <c r="A539" s="223"/>
      <c r="B539" s="222">
        <v>44403</v>
      </c>
      <c r="C539" s="224"/>
      <c r="D539" s="225"/>
      <c r="E539" s="225"/>
      <c r="F539" s="225"/>
      <c r="G539" s="225"/>
      <c r="H539" s="225"/>
      <c r="I539" s="225"/>
      <c r="J539" s="105"/>
      <c r="K539" s="226"/>
      <c r="L539" s="227" t="s">
        <v>706</v>
      </c>
      <c r="M539" s="105">
        <v>196229100.942725</v>
      </c>
      <c r="N539" s="225"/>
    </row>
    <row r="540" spans="1:14" ht="12" thickBot="1">
      <c r="A540" s="223"/>
      <c r="B540" s="224"/>
      <c r="C540" s="224"/>
      <c r="D540" s="225"/>
      <c r="E540" s="225"/>
      <c r="F540" s="225"/>
      <c r="G540" s="225"/>
      <c r="H540" s="225"/>
      <c r="I540" s="225"/>
      <c r="J540" s="105"/>
      <c r="K540" s="226"/>
      <c r="L540" s="227" t="s">
        <v>707</v>
      </c>
      <c r="M540" s="105">
        <f xml:space="preserve"> ROUND($M$536+ SUM($M$538:$M$538)-$M$539,2)</f>
        <v>0</v>
      </c>
      <c r="N540" s="225"/>
    </row>
    <row r="541" spans="1:14" ht="12" thickTop="1">
      <c r="A541" s="215" t="s">
        <v>153</v>
      </c>
      <c r="B541" s="216" t="s">
        <v>137</v>
      </c>
      <c r="C541" s="216" t="s">
        <v>703</v>
      </c>
      <c r="D541" s="217" t="s">
        <v>648</v>
      </c>
      <c r="E541" s="217" t="s">
        <v>144</v>
      </c>
      <c r="F541" s="217" t="s">
        <v>647</v>
      </c>
      <c r="G541" s="217" t="s">
        <v>704</v>
      </c>
      <c r="H541" s="217" t="s">
        <v>143</v>
      </c>
      <c r="I541" s="217" t="s">
        <v>658</v>
      </c>
      <c r="J541" s="218" t="s">
        <v>705</v>
      </c>
      <c r="K541" s="219" t="s">
        <v>148</v>
      </c>
      <c r="L541" s="218" t="s">
        <v>140</v>
      </c>
      <c r="M541" s="218" t="s">
        <v>630</v>
      </c>
      <c r="N541" s="217" t="s">
        <v>640</v>
      </c>
    </row>
    <row r="542" spans="1:14">
      <c r="A542" s="100">
        <v>68837922</v>
      </c>
      <c r="B542" s="94">
        <v>44404</v>
      </c>
      <c r="C542" s="94">
        <v>44404</v>
      </c>
      <c r="D542" s="73" t="s">
        <v>830</v>
      </c>
      <c r="E542" s="73" t="s">
        <v>801</v>
      </c>
      <c r="F542" s="73" t="s">
        <v>802</v>
      </c>
      <c r="G542" s="73" t="s">
        <v>803</v>
      </c>
      <c r="H542" s="73" t="s">
        <v>804</v>
      </c>
      <c r="I542" s="73" t="s">
        <v>681</v>
      </c>
      <c r="J542" s="95">
        <v>-2468209.4700000002</v>
      </c>
      <c r="K542" s="107">
        <v>1</v>
      </c>
      <c r="L542" s="95">
        <v>0</v>
      </c>
      <c r="M542" s="95">
        <v>-2468209.4700000002</v>
      </c>
      <c r="N542" s="73" t="s">
        <v>715</v>
      </c>
    </row>
    <row r="543" spans="1:14">
      <c r="A543" s="100">
        <v>68837930</v>
      </c>
      <c r="B543" s="94">
        <v>44404</v>
      </c>
      <c r="C543" s="94">
        <v>44404</v>
      </c>
      <c r="D543" s="73" t="s">
        <v>710</v>
      </c>
      <c r="E543" s="73" t="s">
        <v>801</v>
      </c>
      <c r="F543" s="73" t="s">
        <v>802</v>
      </c>
      <c r="G543" s="73" t="s">
        <v>803</v>
      </c>
      <c r="H543" s="73" t="s">
        <v>804</v>
      </c>
      <c r="I543" s="73" t="s">
        <v>681</v>
      </c>
      <c r="J543" s="95">
        <v>2468209.4700000002</v>
      </c>
      <c r="K543" s="107">
        <v>1</v>
      </c>
      <c r="L543" s="95">
        <v>0</v>
      </c>
      <c r="M543" s="95">
        <v>2468209.4700000002</v>
      </c>
      <c r="N543" s="73" t="s">
        <v>715</v>
      </c>
    </row>
    <row r="544" spans="1:14">
      <c r="A544" s="100">
        <v>68837970</v>
      </c>
      <c r="B544" s="94">
        <v>44404</v>
      </c>
      <c r="C544" s="94">
        <v>44404</v>
      </c>
      <c r="D544" s="73" t="s">
        <v>830</v>
      </c>
      <c r="E544" s="73" t="s">
        <v>801</v>
      </c>
      <c r="F544" s="73" t="s">
        <v>805</v>
      </c>
      <c r="G544" s="73" t="s">
        <v>806</v>
      </c>
      <c r="H544" s="73" t="s">
        <v>807</v>
      </c>
      <c r="I544" s="73" t="s">
        <v>681</v>
      </c>
      <c r="J544" s="95">
        <v>-3015662.29</v>
      </c>
      <c r="K544" s="107">
        <v>1</v>
      </c>
      <c r="L544" s="95">
        <v>0</v>
      </c>
      <c r="M544" s="95">
        <v>-3015662.29</v>
      </c>
      <c r="N544" s="73" t="s">
        <v>715</v>
      </c>
    </row>
    <row r="545" spans="1:14" ht="12" thickBot="1">
      <c r="A545" s="100">
        <v>68837983</v>
      </c>
      <c r="B545" s="94">
        <v>44404</v>
      </c>
      <c r="C545" s="94">
        <v>44404</v>
      </c>
      <c r="D545" s="73" t="s">
        <v>710</v>
      </c>
      <c r="E545" s="73" t="s">
        <v>801</v>
      </c>
      <c r="F545" s="73" t="s">
        <v>805</v>
      </c>
      <c r="G545" s="73" t="s">
        <v>806</v>
      </c>
      <c r="H545" s="73" t="s">
        <v>807</v>
      </c>
      <c r="I545" s="73" t="s">
        <v>681</v>
      </c>
      <c r="J545" s="95">
        <v>3015662.29</v>
      </c>
      <c r="K545" s="107">
        <v>1</v>
      </c>
      <c r="L545" s="95">
        <v>0</v>
      </c>
      <c r="M545" s="95">
        <v>3015662.29</v>
      </c>
      <c r="N545" s="73" t="s">
        <v>715</v>
      </c>
    </row>
    <row r="546" spans="1:14" ht="12" thickBot="1">
      <c r="A546" s="223"/>
      <c r="B546" s="222">
        <v>44404</v>
      </c>
      <c r="C546" s="224"/>
      <c r="D546" s="225"/>
      <c r="E546" s="225"/>
      <c r="F546" s="225"/>
      <c r="G546" s="225"/>
      <c r="H546" s="225"/>
      <c r="I546" s="225"/>
      <c r="J546" s="105"/>
      <c r="K546" s="226"/>
      <c r="L546" s="227" t="s">
        <v>706</v>
      </c>
      <c r="M546" s="105">
        <v>196229100.942725</v>
      </c>
      <c r="N546" s="225"/>
    </row>
    <row r="547" spans="1:14" ht="12" thickBot="1">
      <c r="A547" s="223"/>
      <c r="B547" s="224"/>
      <c r="C547" s="224"/>
      <c r="D547" s="225"/>
      <c r="E547" s="225"/>
      <c r="F547" s="225"/>
      <c r="G547" s="225"/>
      <c r="H547" s="225"/>
      <c r="I547" s="225"/>
      <c r="J547" s="105"/>
      <c r="K547" s="226"/>
      <c r="L547" s="227" t="s">
        <v>707</v>
      </c>
      <c r="M547" s="105">
        <f xml:space="preserve"> ROUND($M$539+ SUM($M$542:$M$545)-$M$546,2)</f>
        <v>0</v>
      </c>
      <c r="N547" s="225"/>
    </row>
    <row r="548" spans="1:14" ht="12.75" thickTop="1" thickBot="1">
      <c r="A548" s="215" t="s">
        <v>153</v>
      </c>
      <c r="B548" s="221" t="s">
        <v>137</v>
      </c>
      <c r="C548" s="216" t="s">
        <v>703</v>
      </c>
      <c r="D548" s="217" t="s">
        <v>648</v>
      </c>
      <c r="E548" s="217" t="s">
        <v>144</v>
      </c>
      <c r="F548" s="217" t="s">
        <v>647</v>
      </c>
      <c r="G548" s="217" t="s">
        <v>704</v>
      </c>
      <c r="H548" s="217" t="s">
        <v>143</v>
      </c>
      <c r="I548" s="217" t="s">
        <v>658</v>
      </c>
      <c r="J548" s="218" t="s">
        <v>705</v>
      </c>
      <c r="K548" s="219" t="s">
        <v>148</v>
      </c>
      <c r="L548" s="218" t="s">
        <v>140</v>
      </c>
      <c r="M548" s="218" t="s">
        <v>630</v>
      </c>
      <c r="N548" s="217" t="s">
        <v>640</v>
      </c>
    </row>
    <row r="549" spans="1:14" ht="12" thickBot="1">
      <c r="A549" s="223"/>
      <c r="B549" s="222">
        <v>44405</v>
      </c>
      <c r="C549" s="224"/>
      <c r="D549" s="225"/>
      <c r="E549" s="225"/>
      <c r="F549" s="225"/>
      <c r="G549" s="225"/>
      <c r="H549" s="225"/>
      <c r="I549" s="225"/>
      <c r="J549" s="105"/>
      <c r="K549" s="226"/>
      <c r="L549" s="227" t="s">
        <v>706</v>
      </c>
      <c r="M549" s="105">
        <v>196229100.942725</v>
      </c>
      <c r="N549" s="225"/>
    </row>
    <row r="550" spans="1:14" ht="12" thickBot="1">
      <c r="A550" s="223"/>
      <c r="B550" s="224"/>
      <c r="C550" s="224"/>
      <c r="D550" s="225"/>
      <c r="E550" s="225"/>
      <c r="F550" s="225"/>
      <c r="G550" s="225"/>
      <c r="H550" s="225"/>
      <c r="I550" s="225"/>
      <c r="J550" s="105"/>
      <c r="K550" s="226"/>
      <c r="L550" s="227" t="s">
        <v>707</v>
      </c>
      <c r="M550" s="105">
        <f xml:space="preserve"> ROUND($M$546+ SUM($M$548:$M$548)-$M$549,2)</f>
        <v>0</v>
      </c>
      <c r="N550" s="225"/>
    </row>
    <row r="551" spans="1:14" ht="12.75" thickTop="1" thickBot="1">
      <c r="A551" s="215" t="s">
        <v>153</v>
      </c>
      <c r="B551" s="221" t="s">
        <v>137</v>
      </c>
      <c r="C551" s="216" t="s">
        <v>703</v>
      </c>
      <c r="D551" s="217" t="s">
        <v>648</v>
      </c>
      <c r="E551" s="217" t="s">
        <v>144</v>
      </c>
      <c r="F551" s="217" t="s">
        <v>647</v>
      </c>
      <c r="G551" s="217" t="s">
        <v>704</v>
      </c>
      <c r="H551" s="217" t="s">
        <v>143</v>
      </c>
      <c r="I551" s="217" t="s">
        <v>658</v>
      </c>
      <c r="J551" s="218" t="s">
        <v>705</v>
      </c>
      <c r="K551" s="219" t="s">
        <v>148</v>
      </c>
      <c r="L551" s="218" t="s">
        <v>140</v>
      </c>
      <c r="M551" s="218" t="s">
        <v>630</v>
      </c>
      <c r="N551" s="217" t="s">
        <v>640</v>
      </c>
    </row>
    <row r="552" spans="1:14" ht="12" thickBot="1">
      <c r="A552" s="223"/>
      <c r="B552" s="222">
        <v>44406</v>
      </c>
      <c r="C552" s="224"/>
      <c r="D552" s="225"/>
      <c r="E552" s="225"/>
      <c r="F552" s="225"/>
      <c r="G552" s="225"/>
      <c r="H552" s="225"/>
      <c r="I552" s="225"/>
      <c r="J552" s="105"/>
      <c r="K552" s="226"/>
      <c r="L552" s="227" t="s">
        <v>706</v>
      </c>
      <c r="M552" s="105">
        <v>196229100.942725</v>
      </c>
      <c r="N552" s="225"/>
    </row>
    <row r="553" spans="1:14" ht="12" thickBot="1">
      <c r="A553" s="223"/>
      <c r="B553" s="224"/>
      <c r="C553" s="224"/>
      <c r="D553" s="225"/>
      <c r="E553" s="225"/>
      <c r="F553" s="225"/>
      <c r="G553" s="225"/>
      <c r="H553" s="225"/>
      <c r="I553" s="225"/>
      <c r="J553" s="105"/>
      <c r="K553" s="226"/>
      <c r="L553" s="227" t="s">
        <v>707</v>
      </c>
      <c r="M553" s="105">
        <f xml:space="preserve"> ROUND($M$549+ SUM($M$551:$M$551)-$M$552,2)</f>
        <v>0</v>
      </c>
      <c r="N553" s="225"/>
    </row>
    <row r="554" spans="1:14" ht="12" thickTop="1">
      <c r="A554" s="215" t="s">
        <v>153</v>
      </c>
      <c r="B554" s="216" t="s">
        <v>137</v>
      </c>
      <c r="C554" s="216" t="s">
        <v>703</v>
      </c>
      <c r="D554" s="217" t="s">
        <v>648</v>
      </c>
      <c r="E554" s="217" t="s">
        <v>144</v>
      </c>
      <c r="F554" s="217" t="s">
        <v>647</v>
      </c>
      <c r="G554" s="217" t="s">
        <v>704</v>
      </c>
      <c r="H554" s="217" t="s">
        <v>143</v>
      </c>
      <c r="I554" s="217" t="s">
        <v>658</v>
      </c>
      <c r="J554" s="218" t="s">
        <v>705</v>
      </c>
      <c r="K554" s="219" t="s">
        <v>148</v>
      </c>
      <c r="L554" s="218" t="s">
        <v>140</v>
      </c>
      <c r="M554" s="218" t="s">
        <v>630</v>
      </c>
      <c r="N554" s="217" t="s">
        <v>640</v>
      </c>
    </row>
    <row r="555" spans="1:14" ht="12" thickBot="1">
      <c r="A555" s="100">
        <v>69116199</v>
      </c>
      <c r="B555" s="94">
        <v>44404</v>
      </c>
      <c r="C555" s="94">
        <v>44407</v>
      </c>
      <c r="D555" s="73" t="s">
        <v>710</v>
      </c>
      <c r="E555" s="73" t="s">
        <v>482</v>
      </c>
      <c r="F555" s="73" t="s">
        <v>869</v>
      </c>
      <c r="G555" s="73" t="s">
        <v>870</v>
      </c>
      <c r="I555" s="73" t="s">
        <v>681</v>
      </c>
      <c r="J555" s="95">
        <v>3478260.87</v>
      </c>
      <c r="K555" s="107">
        <v>0.98250000000000004</v>
      </c>
      <c r="L555" s="95">
        <v>-3417391.3</v>
      </c>
      <c r="M555" s="95">
        <v>60869.57</v>
      </c>
      <c r="N555" s="73" t="s">
        <v>207</v>
      </c>
    </row>
    <row r="556" spans="1:14" ht="12" thickBot="1">
      <c r="A556" s="223"/>
      <c r="B556" s="222">
        <v>44407</v>
      </c>
      <c r="C556" s="224"/>
      <c r="D556" s="225"/>
      <c r="E556" s="225"/>
      <c r="F556" s="225"/>
      <c r="G556" s="225"/>
      <c r="H556" s="225"/>
      <c r="I556" s="225"/>
      <c r="J556" s="105"/>
      <c r="K556" s="226"/>
      <c r="L556" s="227" t="s">
        <v>706</v>
      </c>
      <c r="M556" s="105">
        <v>196289970.51272497</v>
      </c>
      <c r="N556" s="225"/>
    </row>
    <row r="557" spans="1:14" ht="12" thickBot="1">
      <c r="A557" s="223"/>
      <c r="B557" s="224"/>
      <c r="C557" s="224"/>
      <c r="D557" s="225"/>
      <c r="E557" s="225"/>
      <c r="F557" s="225"/>
      <c r="G557" s="225"/>
      <c r="H557" s="225"/>
      <c r="I557" s="225"/>
      <c r="J557" s="105"/>
      <c r="K557" s="226"/>
      <c r="L557" s="227" t="s">
        <v>707</v>
      </c>
      <c r="M557" s="105">
        <f xml:space="preserve"> ROUND($M$552+ SUM($M$555:$M$555)-$M$556,2)</f>
        <v>0</v>
      </c>
      <c r="N557" s="225"/>
    </row>
    <row r="558" spans="1:14" ht="12.75" thickTop="1" thickBot="1">
      <c r="A558" s="215" t="s">
        <v>153</v>
      </c>
      <c r="B558" s="221" t="s">
        <v>137</v>
      </c>
      <c r="C558" s="216" t="s">
        <v>703</v>
      </c>
      <c r="D558" s="217" t="s">
        <v>648</v>
      </c>
      <c r="E558" s="217" t="s">
        <v>144</v>
      </c>
      <c r="F558" s="217" t="s">
        <v>647</v>
      </c>
      <c r="G558" s="217" t="s">
        <v>704</v>
      </c>
      <c r="H558" s="217" t="s">
        <v>143</v>
      </c>
      <c r="I558" s="217" t="s">
        <v>658</v>
      </c>
      <c r="J558" s="218" t="s">
        <v>705</v>
      </c>
      <c r="K558" s="219" t="s">
        <v>148</v>
      </c>
      <c r="L558" s="218" t="s">
        <v>140</v>
      </c>
      <c r="M558" s="218" t="s">
        <v>630</v>
      </c>
      <c r="N558" s="217" t="s">
        <v>640</v>
      </c>
    </row>
    <row r="559" spans="1:14" ht="12" thickBot="1">
      <c r="A559" s="223"/>
      <c r="B559" s="222">
        <v>44410</v>
      </c>
      <c r="C559" s="224"/>
      <c r="D559" s="225"/>
      <c r="E559" s="225"/>
      <c r="F559" s="225"/>
      <c r="G559" s="225"/>
      <c r="H559" s="225"/>
      <c r="I559" s="225"/>
      <c r="J559" s="105"/>
      <c r="K559" s="226"/>
      <c r="L559" s="227" t="s">
        <v>706</v>
      </c>
      <c r="M559" s="105">
        <v>196289970.51272497</v>
      </c>
      <c r="N559" s="225"/>
    </row>
    <row r="560" spans="1:14" ht="12" thickBot="1">
      <c r="A560" s="223"/>
      <c r="B560" s="224"/>
      <c r="C560" s="224"/>
      <c r="D560" s="225"/>
      <c r="E560" s="225"/>
      <c r="F560" s="225"/>
      <c r="G560" s="225"/>
      <c r="H560" s="225"/>
      <c r="I560" s="225"/>
      <c r="J560" s="105"/>
      <c r="K560" s="226"/>
      <c r="L560" s="227" t="s">
        <v>707</v>
      </c>
      <c r="M560" s="105">
        <f xml:space="preserve"> ROUND($M$556+ SUM($M$558:$M$558)-$M$559,2)</f>
        <v>0</v>
      </c>
      <c r="N560" s="225"/>
    </row>
    <row r="561" spans="1:14" ht="12.75" thickTop="1" thickBot="1">
      <c r="A561" s="215" t="s">
        <v>153</v>
      </c>
      <c r="B561" s="221" t="s">
        <v>137</v>
      </c>
      <c r="C561" s="216" t="s">
        <v>703</v>
      </c>
      <c r="D561" s="217" t="s">
        <v>648</v>
      </c>
      <c r="E561" s="217" t="s">
        <v>144</v>
      </c>
      <c r="F561" s="217" t="s">
        <v>647</v>
      </c>
      <c r="G561" s="217" t="s">
        <v>704</v>
      </c>
      <c r="H561" s="217" t="s">
        <v>143</v>
      </c>
      <c r="I561" s="217" t="s">
        <v>658</v>
      </c>
      <c r="J561" s="218" t="s">
        <v>705</v>
      </c>
      <c r="K561" s="219" t="s">
        <v>148</v>
      </c>
      <c r="L561" s="218" t="s">
        <v>140</v>
      </c>
      <c r="M561" s="218" t="s">
        <v>630</v>
      </c>
      <c r="N561" s="217" t="s">
        <v>640</v>
      </c>
    </row>
    <row r="562" spans="1:14" ht="12" thickBot="1">
      <c r="A562" s="223"/>
      <c r="B562" s="222">
        <v>44411</v>
      </c>
      <c r="C562" s="224"/>
      <c r="D562" s="225"/>
      <c r="E562" s="225"/>
      <c r="F562" s="225"/>
      <c r="G562" s="225"/>
      <c r="H562" s="225"/>
      <c r="I562" s="225"/>
      <c r="J562" s="105"/>
      <c r="K562" s="226"/>
      <c r="L562" s="227" t="s">
        <v>706</v>
      </c>
      <c r="M562" s="105">
        <v>196289970.51272497</v>
      </c>
      <c r="N562" s="225"/>
    </row>
    <row r="563" spans="1:14" ht="12" thickBot="1">
      <c r="A563" s="223"/>
      <c r="B563" s="224"/>
      <c r="C563" s="224"/>
      <c r="D563" s="225"/>
      <c r="E563" s="225"/>
      <c r="F563" s="225"/>
      <c r="G563" s="225"/>
      <c r="H563" s="225"/>
      <c r="I563" s="225"/>
      <c r="J563" s="105"/>
      <c r="K563" s="226"/>
      <c r="L563" s="227" t="s">
        <v>707</v>
      </c>
      <c r="M563" s="105">
        <f xml:space="preserve"> ROUND($M$559+ SUM($M$561:$M$561)-$M$562,2)</f>
        <v>0</v>
      </c>
      <c r="N563" s="225"/>
    </row>
    <row r="564" spans="1:14" ht="12.75" thickTop="1" thickBot="1">
      <c r="A564" s="215" t="s">
        <v>153</v>
      </c>
      <c r="B564" s="221" t="s">
        <v>137</v>
      </c>
      <c r="C564" s="216" t="s">
        <v>703</v>
      </c>
      <c r="D564" s="217" t="s">
        <v>648</v>
      </c>
      <c r="E564" s="217" t="s">
        <v>144</v>
      </c>
      <c r="F564" s="217" t="s">
        <v>647</v>
      </c>
      <c r="G564" s="217" t="s">
        <v>704</v>
      </c>
      <c r="H564" s="217" t="s">
        <v>143</v>
      </c>
      <c r="I564" s="217" t="s">
        <v>658</v>
      </c>
      <c r="J564" s="218" t="s">
        <v>705</v>
      </c>
      <c r="K564" s="219" t="s">
        <v>148</v>
      </c>
      <c r="L564" s="218" t="s">
        <v>140</v>
      </c>
      <c r="M564" s="218" t="s">
        <v>630</v>
      </c>
      <c r="N564" s="217" t="s">
        <v>640</v>
      </c>
    </row>
    <row r="565" spans="1:14" ht="12" thickBot="1">
      <c r="A565" s="223"/>
      <c r="B565" s="222">
        <v>44412</v>
      </c>
      <c r="C565" s="224"/>
      <c r="D565" s="225"/>
      <c r="E565" s="225"/>
      <c r="F565" s="225"/>
      <c r="G565" s="225"/>
      <c r="H565" s="225"/>
      <c r="I565" s="225"/>
      <c r="J565" s="105"/>
      <c r="K565" s="226"/>
      <c r="L565" s="227" t="s">
        <v>706</v>
      </c>
      <c r="M565" s="105">
        <v>196289970.51272497</v>
      </c>
      <c r="N565" s="225"/>
    </row>
    <row r="566" spans="1:14" ht="12" thickBot="1">
      <c r="A566" s="223"/>
      <c r="B566" s="224"/>
      <c r="C566" s="224"/>
      <c r="D566" s="225"/>
      <c r="E566" s="225"/>
      <c r="F566" s="225"/>
      <c r="G566" s="225"/>
      <c r="H566" s="225"/>
      <c r="I566" s="225"/>
      <c r="J566" s="105"/>
      <c r="K566" s="226"/>
      <c r="L566" s="227" t="s">
        <v>707</v>
      </c>
      <c r="M566" s="105">
        <f xml:space="preserve"> ROUND($M$562+ SUM($M$564:$M$564)-$M$565,2)</f>
        <v>0</v>
      </c>
      <c r="N566" s="225"/>
    </row>
    <row r="567" spans="1:14" ht="12.75" thickTop="1" thickBot="1">
      <c r="A567" s="215" t="s">
        <v>153</v>
      </c>
      <c r="B567" s="221" t="s">
        <v>137</v>
      </c>
      <c r="C567" s="216" t="s">
        <v>703</v>
      </c>
      <c r="D567" s="217" t="s">
        <v>648</v>
      </c>
      <c r="E567" s="217" t="s">
        <v>144</v>
      </c>
      <c r="F567" s="217" t="s">
        <v>647</v>
      </c>
      <c r="G567" s="217" t="s">
        <v>704</v>
      </c>
      <c r="H567" s="217" t="s">
        <v>143</v>
      </c>
      <c r="I567" s="217" t="s">
        <v>658</v>
      </c>
      <c r="J567" s="218" t="s">
        <v>705</v>
      </c>
      <c r="K567" s="219" t="s">
        <v>148</v>
      </c>
      <c r="L567" s="218" t="s">
        <v>140</v>
      </c>
      <c r="M567" s="218" t="s">
        <v>630</v>
      </c>
      <c r="N567" s="217" t="s">
        <v>640</v>
      </c>
    </row>
    <row r="568" spans="1:14" ht="12" thickBot="1">
      <c r="A568" s="223"/>
      <c r="B568" s="222">
        <v>44413</v>
      </c>
      <c r="C568" s="224"/>
      <c r="D568" s="225"/>
      <c r="E568" s="225"/>
      <c r="F568" s="225"/>
      <c r="G568" s="225"/>
      <c r="H568" s="225"/>
      <c r="I568" s="225"/>
      <c r="J568" s="105"/>
      <c r="K568" s="226"/>
      <c r="L568" s="227" t="s">
        <v>706</v>
      </c>
      <c r="M568" s="105">
        <v>196289970.51272497</v>
      </c>
      <c r="N568" s="225"/>
    </row>
    <row r="569" spans="1:14" ht="12" thickBot="1">
      <c r="A569" s="223"/>
      <c r="B569" s="224"/>
      <c r="C569" s="224"/>
      <c r="D569" s="225"/>
      <c r="E569" s="225"/>
      <c r="F569" s="225"/>
      <c r="G569" s="225"/>
      <c r="H569" s="225"/>
      <c r="I569" s="225"/>
      <c r="J569" s="105"/>
      <c r="K569" s="226"/>
      <c r="L569" s="227" t="s">
        <v>707</v>
      </c>
      <c r="M569" s="105">
        <f xml:space="preserve"> ROUND($M$565+ SUM($M$567:$M$567)-$M$568,2)</f>
        <v>0</v>
      </c>
      <c r="N569" s="225"/>
    </row>
    <row r="570" spans="1:14" ht="12.75" thickTop="1" thickBot="1">
      <c r="A570" s="215" t="s">
        <v>153</v>
      </c>
      <c r="B570" s="221" t="s">
        <v>137</v>
      </c>
      <c r="C570" s="216" t="s">
        <v>703</v>
      </c>
      <c r="D570" s="217" t="s">
        <v>648</v>
      </c>
      <c r="E570" s="217" t="s">
        <v>144</v>
      </c>
      <c r="F570" s="217" t="s">
        <v>647</v>
      </c>
      <c r="G570" s="217" t="s">
        <v>704</v>
      </c>
      <c r="H570" s="217" t="s">
        <v>143</v>
      </c>
      <c r="I570" s="217" t="s">
        <v>658</v>
      </c>
      <c r="J570" s="218" t="s">
        <v>705</v>
      </c>
      <c r="K570" s="219" t="s">
        <v>148</v>
      </c>
      <c r="L570" s="218" t="s">
        <v>140</v>
      </c>
      <c r="M570" s="218" t="s">
        <v>630</v>
      </c>
      <c r="N570" s="217" t="s">
        <v>640</v>
      </c>
    </row>
    <row r="571" spans="1:14" ht="12" thickBot="1">
      <c r="A571" s="223"/>
      <c r="B571" s="222">
        <v>44414</v>
      </c>
      <c r="C571" s="224"/>
      <c r="D571" s="225"/>
      <c r="E571" s="225"/>
      <c r="F571" s="225"/>
      <c r="G571" s="225"/>
      <c r="H571" s="225"/>
      <c r="I571" s="225"/>
      <c r="J571" s="105"/>
      <c r="K571" s="226"/>
      <c r="L571" s="227" t="s">
        <v>706</v>
      </c>
      <c r="M571" s="105">
        <v>196289970.51272497</v>
      </c>
      <c r="N571" s="225"/>
    </row>
    <row r="572" spans="1:14" ht="12" thickBot="1">
      <c r="A572" s="223"/>
      <c r="B572" s="224"/>
      <c r="C572" s="224"/>
      <c r="D572" s="225"/>
      <c r="E572" s="225"/>
      <c r="F572" s="225"/>
      <c r="G572" s="225"/>
      <c r="H572" s="225"/>
      <c r="I572" s="225"/>
      <c r="J572" s="105"/>
      <c r="K572" s="226"/>
      <c r="L572" s="227" t="s">
        <v>707</v>
      </c>
      <c r="M572" s="105">
        <f xml:space="preserve"> ROUND($M$568+ SUM($M$570:$M$570)-$M$571,2)</f>
        <v>0</v>
      </c>
      <c r="N572" s="225"/>
    </row>
    <row r="573" spans="1:14" ht="12" thickTop="1">
      <c r="A573" s="215" t="s">
        <v>153</v>
      </c>
      <c r="B573" s="216" t="s">
        <v>137</v>
      </c>
      <c r="C573" s="216" t="s">
        <v>703</v>
      </c>
      <c r="D573" s="217" t="s">
        <v>648</v>
      </c>
      <c r="E573" s="217" t="s">
        <v>144</v>
      </c>
      <c r="F573" s="217" t="s">
        <v>647</v>
      </c>
      <c r="G573" s="217" t="s">
        <v>704</v>
      </c>
      <c r="H573" s="217" t="s">
        <v>143</v>
      </c>
      <c r="I573" s="217" t="s">
        <v>658</v>
      </c>
      <c r="J573" s="218" t="s">
        <v>705</v>
      </c>
      <c r="K573" s="219" t="s">
        <v>148</v>
      </c>
      <c r="L573" s="218" t="s">
        <v>140</v>
      </c>
      <c r="M573" s="218" t="s">
        <v>630</v>
      </c>
      <c r="N573" s="217" t="s">
        <v>640</v>
      </c>
    </row>
    <row r="574" spans="1:14" ht="12" thickBot="1">
      <c r="A574" s="100">
        <v>1982097</v>
      </c>
      <c r="B574" s="94">
        <v>44414</v>
      </c>
      <c r="C574" s="94">
        <v>44417</v>
      </c>
      <c r="D574" s="73" t="s">
        <v>709</v>
      </c>
      <c r="I574" s="73" t="s">
        <v>681</v>
      </c>
      <c r="J574" s="95">
        <v>0</v>
      </c>
      <c r="K574" s="107">
        <v>1</v>
      </c>
      <c r="L574" s="95">
        <v>13000000</v>
      </c>
      <c r="M574" s="95">
        <v>13000000</v>
      </c>
      <c r="N574" s="73" t="s">
        <v>207</v>
      </c>
    </row>
    <row r="575" spans="1:14" ht="12" thickBot="1">
      <c r="A575" s="223"/>
      <c r="B575" s="222">
        <v>44417</v>
      </c>
      <c r="C575" s="224"/>
      <c r="D575" s="225"/>
      <c r="E575" s="225"/>
      <c r="F575" s="225"/>
      <c r="G575" s="225"/>
      <c r="H575" s="225"/>
      <c r="I575" s="225"/>
      <c r="J575" s="105"/>
      <c r="K575" s="226"/>
      <c r="L575" s="227" t="s">
        <v>706</v>
      </c>
      <c r="M575" s="105">
        <v>209289970.51272497</v>
      </c>
      <c r="N575" s="225"/>
    </row>
    <row r="576" spans="1:14" ht="12" thickBot="1">
      <c r="A576" s="223"/>
      <c r="B576" s="224"/>
      <c r="C576" s="224"/>
      <c r="D576" s="225"/>
      <c r="E576" s="225"/>
      <c r="F576" s="225"/>
      <c r="G576" s="225"/>
      <c r="H576" s="225"/>
      <c r="I576" s="225"/>
      <c r="J576" s="105"/>
      <c r="K576" s="226"/>
      <c r="L576" s="227" t="s">
        <v>707</v>
      </c>
      <c r="M576" s="105">
        <f xml:space="preserve"> ROUND($M$571+ SUM($M$574:$M$574)-$M$575,2)</f>
        <v>0</v>
      </c>
      <c r="N576" s="225"/>
    </row>
    <row r="577" spans="1:14" ht="12.75" thickTop="1" thickBot="1">
      <c r="A577" s="215" t="s">
        <v>153</v>
      </c>
      <c r="B577" s="221" t="s">
        <v>137</v>
      </c>
      <c r="C577" s="216" t="s">
        <v>703</v>
      </c>
      <c r="D577" s="217" t="s">
        <v>648</v>
      </c>
      <c r="E577" s="217" t="s">
        <v>144</v>
      </c>
      <c r="F577" s="217" t="s">
        <v>647</v>
      </c>
      <c r="G577" s="217" t="s">
        <v>704</v>
      </c>
      <c r="H577" s="217" t="s">
        <v>143</v>
      </c>
      <c r="I577" s="217" t="s">
        <v>658</v>
      </c>
      <c r="J577" s="218" t="s">
        <v>705</v>
      </c>
      <c r="K577" s="219" t="s">
        <v>148</v>
      </c>
      <c r="L577" s="218" t="s">
        <v>140</v>
      </c>
      <c r="M577" s="218" t="s">
        <v>630</v>
      </c>
      <c r="N577" s="217" t="s">
        <v>640</v>
      </c>
    </row>
    <row r="578" spans="1:14" ht="12" thickBot="1">
      <c r="A578" s="223"/>
      <c r="B578" s="222">
        <v>44418</v>
      </c>
      <c r="C578" s="224"/>
      <c r="D578" s="225"/>
      <c r="E578" s="225"/>
      <c r="F578" s="225"/>
      <c r="G578" s="225"/>
      <c r="H578" s="225"/>
      <c r="I578" s="225"/>
      <c r="J578" s="105"/>
      <c r="K578" s="226"/>
      <c r="L578" s="227" t="s">
        <v>706</v>
      </c>
      <c r="M578" s="105">
        <v>209289970.51272497</v>
      </c>
      <c r="N578" s="225"/>
    </row>
    <row r="579" spans="1:14" ht="12" thickBot="1">
      <c r="A579" s="223"/>
      <c r="B579" s="224"/>
      <c r="C579" s="224"/>
      <c r="D579" s="225"/>
      <c r="E579" s="225"/>
      <c r="F579" s="225"/>
      <c r="G579" s="225"/>
      <c r="H579" s="225"/>
      <c r="I579" s="225"/>
      <c r="J579" s="105"/>
      <c r="K579" s="226"/>
      <c r="L579" s="227" t="s">
        <v>707</v>
      </c>
      <c r="M579" s="105">
        <f xml:space="preserve"> ROUND($M$575+ SUM($M$577:$M$577)-$M$578,2)</f>
        <v>0</v>
      </c>
      <c r="N579" s="225"/>
    </row>
    <row r="580" spans="1:14" ht="12.75" thickTop="1" thickBot="1">
      <c r="A580" s="215" t="s">
        <v>153</v>
      </c>
      <c r="B580" s="221" t="s">
        <v>137</v>
      </c>
      <c r="C580" s="216" t="s">
        <v>703</v>
      </c>
      <c r="D580" s="217" t="s">
        <v>648</v>
      </c>
      <c r="E580" s="217" t="s">
        <v>144</v>
      </c>
      <c r="F580" s="217" t="s">
        <v>647</v>
      </c>
      <c r="G580" s="217" t="s">
        <v>704</v>
      </c>
      <c r="H580" s="217" t="s">
        <v>143</v>
      </c>
      <c r="I580" s="217" t="s">
        <v>658</v>
      </c>
      <c r="J580" s="218" t="s">
        <v>705</v>
      </c>
      <c r="K580" s="219" t="s">
        <v>148</v>
      </c>
      <c r="L580" s="218" t="s">
        <v>140</v>
      </c>
      <c r="M580" s="218" t="s">
        <v>630</v>
      </c>
      <c r="N580" s="217" t="s">
        <v>640</v>
      </c>
    </row>
    <row r="581" spans="1:14" ht="12" thickBot="1">
      <c r="A581" s="223"/>
      <c r="B581" s="222">
        <v>44419</v>
      </c>
      <c r="C581" s="224"/>
      <c r="D581" s="225"/>
      <c r="E581" s="225"/>
      <c r="F581" s="225"/>
      <c r="G581" s="225"/>
      <c r="H581" s="225"/>
      <c r="I581" s="225"/>
      <c r="J581" s="105"/>
      <c r="K581" s="226"/>
      <c r="L581" s="227" t="s">
        <v>706</v>
      </c>
      <c r="M581" s="105">
        <v>209289970.51272497</v>
      </c>
      <c r="N581" s="225"/>
    </row>
    <row r="582" spans="1:14" ht="12" thickBot="1">
      <c r="A582" s="223"/>
      <c r="B582" s="224"/>
      <c r="C582" s="224"/>
      <c r="D582" s="225"/>
      <c r="E582" s="225"/>
      <c r="F582" s="225"/>
      <c r="G582" s="225"/>
      <c r="H582" s="225"/>
      <c r="I582" s="225"/>
      <c r="J582" s="105"/>
      <c r="K582" s="226"/>
      <c r="L582" s="227" t="s">
        <v>707</v>
      </c>
      <c r="M582" s="105">
        <f xml:space="preserve"> ROUND($M$578+ SUM($M$580:$M$580)-$M$581,2)</f>
        <v>0</v>
      </c>
      <c r="N582" s="225"/>
    </row>
    <row r="583" spans="1:14" ht="12" thickTop="1">
      <c r="A583" s="215" t="s">
        <v>153</v>
      </c>
      <c r="B583" s="216" t="s">
        <v>137</v>
      </c>
      <c r="C583" s="216" t="s">
        <v>703</v>
      </c>
      <c r="D583" s="217" t="s">
        <v>648</v>
      </c>
      <c r="E583" s="217" t="s">
        <v>144</v>
      </c>
      <c r="F583" s="217" t="s">
        <v>647</v>
      </c>
      <c r="G583" s="217" t="s">
        <v>704</v>
      </c>
      <c r="H583" s="217" t="s">
        <v>143</v>
      </c>
      <c r="I583" s="217" t="s">
        <v>658</v>
      </c>
      <c r="J583" s="218" t="s">
        <v>705</v>
      </c>
      <c r="K583" s="219" t="s">
        <v>148</v>
      </c>
      <c r="L583" s="218" t="s">
        <v>140</v>
      </c>
      <c r="M583" s="218" t="s">
        <v>630</v>
      </c>
      <c r="N583" s="217" t="s">
        <v>640</v>
      </c>
    </row>
    <row r="584" spans="1:14">
      <c r="A584" s="100">
        <v>69410960</v>
      </c>
      <c r="B584" s="94">
        <v>44417</v>
      </c>
      <c r="C584" s="94">
        <v>44420</v>
      </c>
      <c r="D584" s="73" t="s">
        <v>710</v>
      </c>
      <c r="E584" s="73" t="s">
        <v>871</v>
      </c>
      <c r="F584" s="73" t="s">
        <v>872</v>
      </c>
      <c r="G584" s="73" t="s">
        <v>873</v>
      </c>
      <c r="I584" s="73" t="s">
        <v>681</v>
      </c>
      <c r="J584" s="95">
        <v>1240000</v>
      </c>
      <c r="K584" s="107">
        <v>0.98031250000000003</v>
      </c>
      <c r="L584" s="95">
        <v>-1215587.5</v>
      </c>
      <c r="M584" s="95">
        <v>24412.5</v>
      </c>
      <c r="N584" s="73" t="s">
        <v>207</v>
      </c>
    </row>
    <row r="585" spans="1:14">
      <c r="A585" s="100">
        <v>999</v>
      </c>
      <c r="B585" s="94">
        <v>44295</v>
      </c>
      <c r="C585" s="94">
        <v>44377</v>
      </c>
      <c r="D585" s="73" t="s">
        <v>824</v>
      </c>
      <c r="E585" s="73" t="s">
        <v>281</v>
      </c>
      <c r="F585" s="73" t="s">
        <v>487</v>
      </c>
      <c r="G585" s="73" t="s">
        <v>485</v>
      </c>
      <c r="H585" s="73" t="s">
        <v>486</v>
      </c>
      <c r="I585" s="73" t="s">
        <v>681</v>
      </c>
      <c r="J585" s="95">
        <v>-1495782.91</v>
      </c>
      <c r="K585" s="107">
        <v>1.0024999999999999</v>
      </c>
      <c r="L585" s="95">
        <v>1499522.37</v>
      </c>
      <c r="M585" s="95">
        <v>3739.46</v>
      </c>
      <c r="N585" s="73" t="s">
        <v>841</v>
      </c>
    </row>
    <row r="586" spans="1:14" ht="12" thickBot="1">
      <c r="A586" s="100">
        <v>999</v>
      </c>
      <c r="B586" s="94">
        <v>44295</v>
      </c>
      <c r="C586" s="94">
        <v>44420</v>
      </c>
      <c r="D586" s="73" t="s">
        <v>710</v>
      </c>
      <c r="E586" s="73" t="s">
        <v>281</v>
      </c>
      <c r="F586" s="73" t="s">
        <v>487</v>
      </c>
      <c r="G586" s="73" t="s">
        <v>485</v>
      </c>
      <c r="H586" s="73" t="s">
        <v>486</v>
      </c>
      <c r="I586" s="73" t="s">
        <v>681</v>
      </c>
      <c r="J586" s="95">
        <v>976920.75</v>
      </c>
      <c r="K586" s="107">
        <v>1.0024999999999999</v>
      </c>
      <c r="L586" s="95">
        <v>-979363.05</v>
      </c>
      <c r="M586" s="95">
        <v>-2442.3000000000002</v>
      </c>
      <c r="N586" s="73" t="s">
        <v>841</v>
      </c>
    </row>
    <row r="587" spans="1:14" ht="12" thickBot="1">
      <c r="A587" s="223"/>
      <c r="B587" s="222">
        <v>44420</v>
      </c>
      <c r="C587" s="224"/>
      <c r="D587" s="225"/>
      <c r="E587" s="225"/>
      <c r="F587" s="225"/>
      <c r="G587" s="225"/>
      <c r="H587" s="225"/>
      <c r="I587" s="225"/>
      <c r="J587" s="105"/>
      <c r="K587" s="226"/>
      <c r="L587" s="227" t="s">
        <v>706</v>
      </c>
      <c r="M587" s="105">
        <v>209315680.168125</v>
      </c>
      <c r="N587" s="225"/>
    </row>
    <row r="588" spans="1:14" ht="12" thickBot="1">
      <c r="A588" s="223"/>
      <c r="B588" s="224"/>
      <c r="C588" s="224"/>
      <c r="D588" s="225"/>
      <c r="E588" s="225"/>
      <c r="F588" s="225"/>
      <c r="G588" s="225"/>
      <c r="H588" s="225"/>
      <c r="I588" s="225"/>
      <c r="J588" s="105"/>
      <c r="K588" s="226"/>
      <c r="L588" s="227" t="s">
        <v>707</v>
      </c>
      <c r="M588" s="105">
        <f xml:space="preserve"> ROUND($M$581+ SUM($M$584:$M$586)-$M$587,2)</f>
        <v>0</v>
      </c>
      <c r="N588" s="225"/>
    </row>
    <row r="589" spans="1:14" ht="12.75" thickTop="1" thickBot="1">
      <c r="A589" s="215" t="s">
        <v>153</v>
      </c>
      <c r="B589" s="221" t="s">
        <v>137</v>
      </c>
      <c r="C589" s="216" t="s">
        <v>703</v>
      </c>
      <c r="D589" s="217" t="s">
        <v>648</v>
      </c>
      <c r="E589" s="217" t="s">
        <v>144</v>
      </c>
      <c r="F589" s="217" t="s">
        <v>647</v>
      </c>
      <c r="G589" s="217" t="s">
        <v>704</v>
      </c>
      <c r="H589" s="217" t="s">
        <v>143</v>
      </c>
      <c r="I589" s="217" t="s">
        <v>658</v>
      </c>
      <c r="J589" s="218" t="s">
        <v>705</v>
      </c>
      <c r="K589" s="219" t="s">
        <v>148</v>
      </c>
      <c r="L589" s="218" t="s">
        <v>140</v>
      </c>
      <c r="M589" s="218" t="s">
        <v>630</v>
      </c>
      <c r="N589" s="217" t="s">
        <v>640</v>
      </c>
    </row>
    <row r="590" spans="1:14" ht="12" thickBot="1">
      <c r="A590" s="223"/>
      <c r="B590" s="222">
        <v>44421</v>
      </c>
      <c r="C590" s="224"/>
      <c r="D590" s="225"/>
      <c r="E590" s="225"/>
      <c r="F590" s="225"/>
      <c r="G590" s="225"/>
      <c r="H590" s="225"/>
      <c r="I590" s="225"/>
      <c r="J590" s="105"/>
      <c r="K590" s="226"/>
      <c r="L590" s="227" t="s">
        <v>706</v>
      </c>
      <c r="M590" s="105">
        <v>209315680.168125</v>
      </c>
      <c r="N590" s="225"/>
    </row>
    <row r="591" spans="1:14" ht="12" thickBot="1">
      <c r="A591" s="223"/>
      <c r="B591" s="224"/>
      <c r="C591" s="224"/>
      <c r="D591" s="225"/>
      <c r="E591" s="225"/>
      <c r="F591" s="225"/>
      <c r="G591" s="225"/>
      <c r="H591" s="225"/>
      <c r="I591" s="225"/>
      <c r="J591" s="105"/>
      <c r="K591" s="226"/>
      <c r="L591" s="227" t="s">
        <v>707</v>
      </c>
      <c r="M591" s="105">
        <f xml:space="preserve"> ROUND($M$587+ SUM($M$589:$M$589)-$M$590,2)</f>
        <v>0</v>
      </c>
      <c r="N591" s="225"/>
    </row>
    <row r="592" spans="1:14" ht="12.75" thickTop="1" thickBot="1">
      <c r="A592" s="215" t="s">
        <v>153</v>
      </c>
      <c r="B592" s="221" t="s">
        <v>137</v>
      </c>
      <c r="C592" s="216" t="s">
        <v>703</v>
      </c>
      <c r="D592" s="217" t="s">
        <v>648</v>
      </c>
      <c r="E592" s="217" t="s">
        <v>144</v>
      </c>
      <c r="F592" s="217" t="s">
        <v>647</v>
      </c>
      <c r="G592" s="217" t="s">
        <v>704</v>
      </c>
      <c r="H592" s="217" t="s">
        <v>143</v>
      </c>
      <c r="I592" s="217" t="s">
        <v>658</v>
      </c>
      <c r="J592" s="218" t="s">
        <v>705</v>
      </c>
      <c r="K592" s="219" t="s">
        <v>148</v>
      </c>
      <c r="L592" s="218" t="s">
        <v>140</v>
      </c>
      <c r="M592" s="218" t="s">
        <v>630</v>
      </c>
      <c r="N592" s="217" t="s">
        <v>640</v>
      </c>
    </row>
    <row r="593" spans="1:14" ht="12" thickBot="1">
      <c r="A593" s="223"/>
      <c r="B593" s="222">
        <v>44424</v>
      </c>
      <c r="C593" s="224"/>
      <c r="D593" s="225"/>
      <c r="E593" s="225"/>
      <c r="F593" s="225"/>
      <c r="G593" s="225"/>
      <c r="H593" s="225"/>
      <c r="I593" s="225"/>
      <c r="J593" s="105"/>
      <c r="K593" s="226"/>
      <c r="L593" s="227" t="s">
        <v>706</v>
      </c>
      <c r="M593" s="105">
        <v>209315680.168125</v>
      </c>
      <c r="N593" s="225"/>
    </row>
    <row r="594" spans="1:14" ht="12" thickBot="1">
      <c r="A594" s="223"/>
      <c r="B594" s="224"/>
      <c r="C594" s="224"/>
      <c r="D594" s="225"/>
      <c r="E594" s="225"/>
      <c r="F594" s="225"/>
      <c r="G594" s="225"/>
      <c r="H594" s="225"/>
      <c r="I594" s="225"/>
      <c r="J594" s="105"/>
      <c r="K594" s="226"/>
      <c r="L594" s="227" t="s">
        <v>707</v>
      </c>
      <c r="M594" s="105">
        <f xml:space="preserve"> ROUND($M$590+ SUM($M$592:$M$592)-$M$593,2)</f>
        <v>0</v>
      </c>
      <c r="N594" s="225"/>
    </row>
    <row r="595" spans="1:14" ht="12.75" thickTop="1" thickBot="1">
      <c r="A595" s="215" t="s">
        <v>153</v>
      </c>
      <c r="B595" s="221" t="s">
        <v>137</v>
      </c>
      <c r="C595" s="216" t="s">
        <v>703</v>
      </c>
      <c r="D595" s="217" t="s">
        <v>648</v>
      </c>
      <c r="E595" s="217" t="s">
        <v>144</v>
      </c>
      <c r="F595" s="217" t="s">
        <v>647</v>
      </c>
      <c r="G595" s="217" t="s">
        <v>704</v>
      </c>
      <c r="H595" s="217" t="s">
        <v>143</v>
      </c>
      <c r="I595" s="217" t="s">
        <v>658</v>
      </c>
      <c r="J595" s="218" t="s">
        <v>705</v>
      </c>
      <c r="K595" s="219" t="s">
        <v>148</v>
      </c>
      <c r="L595" s="218" t="s">
        <v>140</v>
      </c>
      <c r="M595" s="218" t="s">
        <v>630</v>
      </c>
      <c r="N595" s="217" t="s">
        <v>640</v>
      </c>
    </row>
    <row r="596" spans="1:14" ht="12" thickBot="1">
      <c r="A596" s="223"/>
      <c r="B596" s="222">
        <v>44425</v>
      </c>
      <c r="C596" s="224"/>
      <c r="D596" s="225"/>
      <c r="E596" s="225"/>
      <c r="F596" s="225"/>
      <c r="G596" s="225"/>
      <c r="H596" s="225"/>
      <c r="I596" s="225"/>
      <c r="J596" s="105"/>
      <c r="K596" s="226"/>
      <c r="L596" s="227" t="s">
        <v>706</v>
      </c>
      <c r="M596" s="105">
        <v>209315680.168125</v>
      </c>
      <c r="N596" s="225"/>
    </row>
    <row r="597" spans="1:14" ht="12" thickBot="1">
      <c r="A597" s="223"/>
      <c r="B597" s="224"/>
      <c r="C597" s="224"/>
      <c r="D597" s="225"/>
      <c r="E597" s="225"/>
      <c r="F597" s="225"/>
      <c r="G597" s="225"/>
      <c r="H597" s="225"/>
      <c r="I597" s="225"/>
      <c r="J597" s="105"/>
      <c r="K597" s="226"/>
      <c r="L597" s="227" t="s">
        <v>707</v>
      </c>
      <c r="M597" s="105">
        <f xml:space="preserve"> ROUND($M$593+ SUM($M$595:$M$595)-$M$596,2)</f>
        <v>0</v>
      </c>
      <c r="N597" s="225"/>
    </row>
    <row r="598" spans="1:14" ht="12.75" thickTop="1" thickBot="1">
      <c r="A598" s="215" t="s">
        <v>153</v>
      </c>
      <c r="B598" s="221" t="s">
        <v>137</v>
      </c>
      <c r="C598" s="216" t="s">
        <v>703</v>
      </c>
      <c r="D598" s="217" t="s">
        <v>648</v>
      </c>
      <c r="E598" s="217" t="s">
        <v>144</v>
      </c>
      <c r="F598" s="217" t="s">
        <v>647</v>
      </c>
      <c r="G598" s="217" t="s">
        <v>704</v>
      </c>
      <c r="H598" s="217" t="s">
        <v>143</v>
      </c>
      <c r="I598" s="217" t="s">
        <v>658</v>
      </c>
      <c r="J598" s="218" t="s">
        <v>705</v>
      </c>
      <c r="K598" s="219" t="s">
        <v>148</v>
      </c>
      <c r="L598" s="218" t="s">
        <v>140</v>
      </c>
      <c r="M598" s="218" t="s">
        <v>630</v>
      </c>
      <c r="N598" s="217" t="s">
        <v>640</v>
      </c>
    </row>
    <row r="599" spans="1:14" ht="12" thickBot="1">
      <c r="A599" s="223"/>
      <c r="B599" s="222">
        <v>44426</v>
      </c>
      <c r="C599" s="224"/>
      <c r="D599" s="225"/>
      <c r="E599" s="225"/>
      <c r="F599" s="225"/>
      <c r="G599" s="225"/>
      <c r="H599" s="225"/>
      <c r="I599" s="225"/>
      <c r="J599" s="105"/>
      <c r="K599" s="226"/>
      <c r="L599" s="227" t="s">
        <v>706</v>
      </c>
      <c r="M599" s="105">
        <v>209315680.168125</v>
      </c>
      <c r="N599" s="225"/>
    </row>
    <row r="600" spans="1:14" ht="12" thickBot="1">
      <c r="A600" s="223"/>
      <c r="B600" s="224"/>
      <c r="C600" s="224"/>
      <c r="D600" s="225"/>
      <c r="E600" s="225"/>
      <c r="F600" s="225"/>
      <c r="G600" s="225"/>
      <c r="H600" s="225"/>
      <c r="I600" s="225"/>
      <c r="J600" s="105"/>
      <c r="K600" s="226"/>
      <c r="L600" s="227" t="s">
        <v>707</v>
      </c>
      <c r="M600" s="105">
        <f xml:space="preserve"> ROUND($M$596+ SUM($M$598:$M$598)-$M$599,2)</f>
        <v>0</v>
      </c>
      <c r="N600" s="225"/>
    </row>
    <row r="601" spans="1:14" ht="12.75" thickTop="1" thickBot="1">
      <c r="A601" s="215" t="s">
        <v>153</v>
      </c>
      <c r="B601" s="221" t="s">
        <v>137</v>
      </c>
      <c r="C601" s="216" t="s">
        <v>703</v>
      </c>
      <c r="D601" s="217" t="s">
        <v>648</v>
      </c>
      <c r="E601" s="217" t="s">
        <v>144</v>
      </c>
      <c r="F601" s="217" t="s">
        <v>647</v>
      </c>
      <c r="G601" s="217" t="s">
        <v>704</v>
      </c>
      <c r="H601" s="217" t="s">
        <v>143</v>
      </c>
      <c r="I601" s="217" t="s">
        <v>658</v>
      </c>
      <c r="J601" s="218" t="s">
        <v>705</v>
      </c>
      <c r="K601" s="219" t="s">
        <v>148</v>
      </c>
      <c r="L601" s="218" t="s">
        <v>140</v>
      </c>
      <c r="M601" s="218" t="s">
        <v>630</v>
      </c>
      <c r="N601" s="217" t="s">
        <v>640</v>
      </c>
    </row>
    <row r="602" spans="1:14" ht="12" thickBot="1">
      <c r="A602" s="223"/>
      <c r="B602" s="222">
        <v>44427</v>
      </c>
      <c r="C602" s="224"/>
      <c r="D602" s="225"/>
      <c r="E602" s="225"/>
      <c r="F602" s="225"/>
      <c r="G602" s="225"/>
      <c r="H602" s="225"/>
      <c r="I602" s="225"/>
      <c r="J602" s="105"/>
      <c r="K602" s="226"/>
      <c r="L602" s="227" t="s">
        <v>706</v>
      </c>
      <c r="M602" s="105">
        <v>209315680.168125</v>
      </c>
      <c r="N602" s="225"/>
    </row>
    <row r="603" spans="1:14" ht="12" thickBot="1">
      <c r="A603" s="223"/>
      <c r="B603" s="224"/>
      <c r="C603" s="224"/>
      <c r="D603" s="225"/>
      <c r="E603" s="225"/>
      <c r="F603" s="225"/>
      <c r="G603" s="225"/>
      <c r="H603" s="225"/>
      <c r="I603" s="225"/>
      <c r="J603" s="105"/>
      <c r="K603" s="226"/>
      <c r="L603" s="227" t="s">
        <v>707</v>
      </c>
      <c r="M603" s="105">
        <f xml:space="preserve"> ROUND($M$599+ SUM($M$601:$M$601)-$M$602,2)</f>
        <v>0</v>
      </c>
      <c r="N603" s="225"/>
    </row>
    <row r="604" spans="1:14" ht="12.75" thickTop="1" thickBot="1">
      <c r="A604" s="215" t="s">
        <v>153</v>
      </c>
      <c r="B604" s="221" t="s">
        <v>137</v>
      </c>
      <c r="C604" s="216" t="s">
        <v>703</v>
      </c>
      <c r="D604" s="217" t="s">
        <v>648</v>
      </c>
      <c r="E604" s="217" t="s">
        <v>144</v>
      </c>
      <c r="F604" s="217" t="s">
        <v>647</v>
      </c>
      <c r="G604" s="217" t="s">
        <v>704</v>
      </c>
      <c r="H604" s="217" t="s">
        <v>143</v>
      </c>
      <c r="I604" s="217" t="s">
        <v>658</v>
      </c>
      <c r="J604" s="218" t="s">
        <v>705</v>
      </c>
      <c r="K604" s="219" t="s">
        <v>148</v>
      </c>
      <c r="L604" s="218" t="s">
        <v>140</v>
      </c>
      <c r="M604" s="218" t="s">
        <v>630</v>
      </c>
      <c r="N604" s="217" t="s">
        <v>640</v>
      </c>
    </row>
    <row r="605" spans="1:14" ht="12" thickBot="1">
      <c r="A605" s="223"/>
      <c r="B605" s="222">
        <v>44428</v>
      </c>
      <c r="C605" s="224"/>
      <c r="D605" s="225"/>
      <c r="E605" s="225"/>
      <c r="F605" s="225"/>
      <c r="G605" s="225"/>
      <c r="H605" s="225"/>
      <c r="I605" s="225"/>
      <c r="J605" s="105"/>
      <c r="K605" s="226"/>
      <c r="L605" s="227" t="s">
        <v>706</v>
      </c>
      <c r="M605" s="105">
        <v>209315680.168125</v>
      </c>
      <c r="N605" s="225"/>
    </row>
    <row r="606" spans="1:14" ht="12" thickBot="1">
      <c r="A606" s="223"/>
      <c r="B606" s="224"/>
      <c r="C606" s="224"/>
      <c r="D606" s="225"/>
      <c r="E606" s="225"/>
      <c r="F606" s="225"/>
      <c r="G606" s="225"/>
      <c r="H606" s="225"/>
      <c r="I606" s="225"/>
      <c r="J606" s="105"/>
      <c r="K606" s="226"/>
      <c r="L606" s="227" t="s">
        <v>707</v>
      </c>
      <c r="M606" s="105">
        <f xml:space="preserve"> ROUND($M$602+ SUM($M$604:$M$604)-$M$605,2)</f>
        <v>0</v>
      </c>
      <c r="N606" s="225"/>
    </row>
    <row r="607" spans="1:14" ht="12" thickTop="1">
      <c r="A607" s="215" t="s">
        <v>153</v>
      </c>
      <c r="B607" s="216" t="s">
        <v>137</v>
      </c>
      <c r="C607" s="216" t="s">
        <v>703</v>
      </c>
      <c r="D607" s="217" t="s">
        <v>648</v>
      </c>
      <c r="E607" s="217" t="s">
        <v>144</v>
      </c>
      <c r="F607" s="217" t="s">
        <v>647</v>
      </c>
      <c r="G607" s="217" t="s">
        <v>704</v>
      </c>
      <c r="H607" s="217" t="s">
        <v>143</v>
      </c>
      <c r="I607" s="217" t="s">
        <v>658</v>
      </c>
      <c r="J607" s="218" t="s">
        <v>705</v>
      </c>
      <c r="K607" s="219" t="s">
        <v>148</v>
      </c>
      <c r="L607" s="218" t="s">
        <v>140</v>
      </c>
      <c r="M607" s="218" t="s">
        <v>630</v>
      </c>
      <c r="N607" s="217" t="s">
        <v>640</v>
      </c>
    </row>
    <row r="608" spans="1:14" ht="12" thickBot="1">
      <c r="A608" s="100">
        <v>69596832</v>
      </c>
      <c r="B608" s="94">
        <v>44411</v>
      </c>
      <c r="C608" s="94">
        <v>44431</v>
      </c>
      <c r="D608" s="73" t="s">
        <v>710</v>
      </c>
      <c r="E608" s="73" t="s">
        <v>874</v>
      </c>
      <c r="F608" s="73" t="s">
        <v>875</v>
      </c>
      <c r="G608" s="73" t="s">
        <v>876</v>
      </c>
      <c r="I608" s="73" t="s">
        <v>681</v>
      </c>
      <c r="J608" s="95">
        <v>5000000</v>
      </c>
      <c r="K608" s="107">
        <v>0.98031250000000003</v>
      </c>
      <c r="L608" s="95">
        <v>-4901562.5</v>
      </c>
      <c r="M608" s="95">
        <v>98437.5</v>
      </c>
      <c r="N608" s="73" t="s">
        <v>207</v>
      </c>
    </row>
    <row r="609" spans="1:14" ht="12" thickBot="1">
      <c r="A609" s="223"/>
      <c r="B609" s="222">
        <v>44431</v>
      </c>
      <c r="C609" s="224"/>
      <c r="D609" s="225"/>
      <c r="E609" s="225"/>
      <c r="F609" s="225"/>
      <c r="G609" s="225"/>
      <c r="H609" s="225"/>
      <c r="I609" s="225"/>
      <c r="J609" s="105"/>
      <c r="K609" s="226"/>
      <c r="L609" s="227" t="s">
        <v>706</v>
      </c>
      <c r="M609" s="105">
        <v>209414117.668125</v>
      </c>
      <c r="N609" s="225"/>
    </row>
    <row r="610" spans="1:14" ht="12" thickBot="1">
      <c r="A610" s="223"/>
      <c r="B610" s="224"/>
      <c r="C610" s="224"/>
      <c r="D610" s="225"/>
      <c r="E610" s="225"/>
      <c r="F610" s="225"/>
      <c r="G610" s="225"/>
      <c r="H610" s="225"/>
      <c r="I610" s="225"/>
      <c r="J610" s="105"/>
      <c r="K610" s="226"/>
      <c r="L610" s="227" t="s">
        <v>707</v>
      </c>
      <c r="M610" s="105">
        <f xml:space="preserve"> ROUND($M$605+ SUM($M$608:$M$608)-$M$609,2)</f>
        <v>0</v>
      </c>
      <c r="N610" s="225"/>
    </row>
    <row r="611" spans="1:14" ht="12.75" thickTop="1" thickBot="1">
      <c r="A611" s="215" t="s">
        <v>153</v>
      </c>
      <c r="B611" s="221" t="s">
        <v>137</v>
      </c>
      <c r="C611" s="216" t="s">
        <v>703</v>
      </c>
      <c r="D611" s="217" t="s">
        <v>648</v>
      </c>
      <c r="E611" s="217" t="s">
        <v>144</v>
      </c>
      <c r="F611" s="217" t="s">
        <v>647</v>
      </c>
      <c r="G611" s="217" t="s">
        <v>704</v>
      </c>
      <c r="H611" s="217" t="s">
        <v>143</v>
      </c>
      <c r="I611" s="217" t="s">
        <v>658</v>
      </c>
      <c r="J611" s="218" t="s">
        <v>705</v>
      </c>
      <c r="K611" s="219" t="s">
        <v>148</v>
      </c>
      <c r="L611" s="218" t="s">
        <v>140</v>
      </c>
      <c r="M611" s="218" t="s">
        <v>630</v>
      </c>
      <c r="N611" s="217" t="s">
        <v>640</v>
      </c>
    </row>
    <row r="612" spans="1:14" ht="12" thickBot="1">
      <c r="A612" s="223"/>
      <c r="B612" s="222">
        <v>44432</v>
      </c>
      <c r="C612" s="224"/>
      <c r="D612" s="225"/>
      <c r="E612" s="225"/>
      <c r="F612" s="225"/>
      <c r="G612" s="225"/>
      <c r="H612" s="225"/>
      <c r="I612" s="225"/>
      <c r="J612" s="105"/>
      <c r="K612" s="226"/>
      <c r="L612" s="227" t="s">
        <v>706</v>
      </c>
      <c r="M612" s="105">
        <v>209414117.668125</v>
      </c>
      <c r="N612" s="225"/>
    </row>
    <row r="613" spans="1:14" ht="12" thickBot="1">
      <c r="A613" s="223"/>
      <c r="B613" s="224"/>
      <c r="C613" s="224"/>
      <c r="D613" s="225"/>
      <c r="E613" s="225"/>
      <c r="F613" s="225"/>
      <c r="G613" s="225"/>
      <c r="H613" s="225"/>
      <c r="I613" s="225"/>
      <c r="J613" s="105"/>
      <c r="K613" s="226"/>
      <c r="L613" s="227" t="s">
        <v>707</v>
      </c>
      <c r="M613" s="105">
        <f xml:space="preserve"> ROUND($M$609+ SUM($M$611:$M$611)-$M$612,2)</f>
        <v>0</v>
      </c>
      <c r="N613" s="225"/>
    </row>
    <row r="614" spans="1:14" ht="12.75" thickTop="1" thickBot="1">
      <c r="A614" s="215" t="s">
        <v>153</v>
      </c>
      <c r="B614" s="221" t="s">
        <v>137</v>
      </c>
      <c r="C614" s="216" t="s">
        <v>703</v>
      </c>
      <c r="D614" s="217" t="s">
        <v>648</v>
      </c>
      <c r="E614" s="217" t="s">
        <v>144</v>
      </c>
      <c r="F614" s="217" t="s">
        <v>647</v>
      </c>
      <c r="G614" s="217" t="s">
        <v>704</v>
      </c>
      <c r="H614" s="217" t="s">
        <v>143</v>
      </c>
      <c r="I614" s="217" t="s">
        <v>658</v>
      </c>
      <c r="J614" s="218" t="s">
        <v>705</v>
      </c>
      <c r="K614" s="219" t="s">
        <v>148</v>
      </c>
      <c r="L614" s="218" t="s">
        <v>140</v>
      </c>
      <c r="M614" s="218" t="s">
        <v>630</v>
      </c>
      <c r="N614" s="217" t="s">
        <v>640</v>
      </c>
    </row>
    <row r="615" spans="1:14" ht="12" thickBot="1">
      <c r="A615" s="223"/>
      <c r="B615" s="222">
        <v>44433</v>
      </c>
      <c r="C615" s="224"/>
      <c r="D615" s="225"/>
      <c r="E615" s="225"/>
      <c r="F615" s="225"/>
      <c r="G615" s="225"/>
      <c r="H615" s="225"/>
      <c r="I615" s="225"/>
      <c r="J615" s="105"/>
      <c r="K615" s="226"/>
      <c r="L615" s="227" t="s">
        <v>706</v>
      </c>
      <c r="M615" s="105">
        <v>209414117.668125</v>
      </c>
      <c r="N615" s="225"/>
    </row>
    <row r="616" spans="1:14" ht="12" thickBot="1">
      <c r="A616" s="223"/>
      <c r="B616" s="224"/>
      <c r="C616" s="224"/>
      <c r="D616" s="225"/>
      <c r="E616" s="225"/>
      <c r="F616" s="225"/>
      <c r="G616" s="225"/>
      <c r="H616" s="225"/>
      <c r="I616" s="225"/>
      <c r="J616" s="105"/>
      <c r="K616" s="226"/>
      <c r="L616" s="227" t="s">
        <v>707</v>
      </c>
      <c r="M616" s="105">
        <f xml:space="preserve"> ROUND($M$612+ SUM($M$614:$M$614)-$M$615,2)</f>
        <v>0</v>
      </c>
      <c r="N616" s="225"/>
    </row>
    <row r="617" spans="1:14" ht="12" thickTop="1">
      <c r="A617" s="215" t="s">
        <v>153</v>
      </c>
      <c r="B617" s="216" t="s">
        <v>137</v>
      </c>
      <c r="C617" s="216" t="s">
        <v>703</v>
      </c>
      <c r="D617" s="217" t="s">
        <v>648</v>
      </c>
      <c r="E617" s="217" t="s">
        <v>144</v>
      </c>
      <c r="F617" s="217" t="s">
        <v>647</v>
      </c>
      <c r="G617" s="217" t="s">
        <v>704</v>
      </c>
      <c r="H617" s="217" t="s">
        <v>143</v>
      </c>
      <c r="I617" s="217" t="s">
        <v>658</v>
      </c>
      <c r="J617" s="218" t="s">
        <v>705</v>
      </c>
      <c r="K617" s="219" t="s">
        <v>148</v>
      </c>
      <c r="L617" s="218" t="s">
        <v>140</v>
      </c>
      <c r="M617" s="218" t="s">
        <v>630</v>
      </c>
      <c r="N617" s="217" t="s">
        <v>640</v>
      </c>
    </row>
    <row r="618" spans="1:14" ht="12" thickBot="1">
      <c r="A618" s="100">
        <v>69690721</v>
      </c>
      <c r="B618" s="94">
        <v>44427</v>
      </c>
      <c r="C618" s="94">
        <v>44434</v>
      </c>
      <c r="D618" s="73" t="s">
        <v>710</v>
      </c>
      <c r="E618" s="73" t="s">
        <v>531</v>
      </c>
      <c r="F618" s="73" t="s">
        <v>532</v>
      </c>
      <c r="G618" s="73" t="s">
        <v>530</v>
      </c>
      <c r="I618" s="73" t="s">
        <v>681</v>
      </c>
      <c r="J618" s="95">
        <v>2131578.96</v>
      </c>
      <c r="K618" s="107">
        <v>0.98531250000000004</v>
      </c>
      <c r="L618" s="95">
        <v>-2100271.39</v>
      </c>
      <c r="M618" s="95">
        <v>31307.57</v>
      </c>
      <c r="N618" s="73" t="s">
        <v>207</v>
      </c>
    </row>
    <row r="619" spans="1:14" ht="12" thickBot="1">
      <c r="A619" s="223"/>
      <c r="B619" s="222">
        <v>44434</v>
      </c>
      <c r="C619" s="224"/>
      <c r="D619" s="225"/>
      <c r="E619" s="225"/>
      <c r="F619" s="225"/>
      <c r="G619" s="225"/>
      <c r="H619" s="225"/>
      <c r="I619" s="225"/>
      <c r="J619" s="105"/>
      <c r="K619" s="226"/>
      <c r="L619" s="227" t="s">
        <v>706</v>
      </c>
      <c r="M619" s="105">
        <v>209445425.23410001</v>
      </c>
      <c r="N619" s="225"/>
    </row>
    <row r="620" spans="1:14" ht="12" thickBot="1">
      <c r="A620" s="223"/>
      <c r="B620" s="224"/>
      <c r="C620" s="224"/>
      <c r="D620" s="225"/>
      <c r="E620" s="225"/>
      <c r="F620" s="225"/>
      <c r="G620" s="225"/>
      <c r="H620" s="225"/>
      <c r="I620" s="225"/>
      <c r="J620" s="105"/>
      <c r="K620" s="226"/>
      <c r="L620" s="227" t="s">
        <v>707</v>
      </c>
      <c r="M620" s="105">
        <f xml:space="preserve"> ROUND($M$615+ SUM($M$618:$M$618)-$M$619,2)</f>
        <v>0</v>
      </c>
      <c r="N620" s="225"/>
    </row>
    <row r="621" spans="1:14" ht="12" thickTop="1">
      <c r="A621" s="215" t="s">
        <v>153</v>
      </c>
      <c r="B621" s="216" t="s">
        <v>137</v>
      </c>
      <c r="C621" s="216" t="s">
        <v>703</v>
      </c>
      <c r="D621" s="217" t="s">
        <v>648</v>
      </c>
      <c r="E621" s="217" t="s">
        <v>144</v>
      </c>
      <c r="F621" s="217" t="s">
        <v>647</v>
      </c>
      <c r="G621" s="217" t="s">
        <v>704</v>
      </c>
      <c r="H621" s="217" t="s">
        <v>143</v>
      </c>
      <c r="I621" s="217" t="s">
        <v>658</v>
      </c>
      <c r="J621" s="218" t="s">
        <v>705</v>
      </c>
      <c r="K621" s="219" t="s">
        <v>148</v>
      </c>
      <c r="L621" s="218" t="s">
        <v>140</v>
      </c>
      <c r="M621" s="218" t="s">
        <v>630</v>
      </c>
      <c r="N621" s="217" t="s">
        <v>640</v>
      </c>
    </row>
    <row r="622" spans="1:14" ht="12" thickBot="1">
      <c r="A622" s="100">
        <v>69762349</v>
      </c>
      <c r="B622" s="94">
        <v>44426</v>
      </c>
      <c r="C622" s="94">
        <v>44435</v>
      </c>
      <c r="D622" s="73" t="s">
        <v>710</v>
      </c>
      <c r="E622" s="73" t="s">
        <v>877</v>
      </c>
      <c r="F622" s="73" t="s">
        <v>878</v>
      </c>
      <c r="G622" s="73" t="s">
        <v>879</v>
      </c>
      <c r="I622" s="73" t="s">
        <v>681</v>
      </c>
      <c r="J622" s="95">
        <v>2392857.14</v>
      </c>
      <c r="K622" s="107">
        <v>0.98031250000000003</v>
      </c>
      <c r="L622" s="95">
        <v>-2345747.77</v>
      </c>
      <c r="M622" s="95">
        <v>47109.37</v>
      </c>
      <c r="N622" s="73" t="s">
        <v>207</v>
      </c>
    </row>
    <row r="623" spans="1:14" ht="12" thickBot="1">
      <c r="A623" s="223"/>
      <c r="B623" s="222">
        <v>44435</v>
      </c>
      <c r="C623" s="224"/>
      <c r="D623" s="225"/>
      <c r="E623" s="225"/>
      <c r="F623" s="225"/>
      <c r="G623" s="225"/>
      <c r="H623" s="225"/>
      <c r="I623" s="225"/>
      <c r="J623" s="105"/>
      <c r="K623" s="226"/>
      <c r="L623" s="227" t="s">
        <v>706</v>
      </c>
      <c r="M623" s="105">
        <v>209492534.60904378</v>
      </c>
      <c r="N623" s="225"/>
    </row>
    <row r="624" spans="1:14" ht="12" thickBot="1">
      <c r="A624" s="223"/>
      <c r="B624" s="224"/>
      <c r="C624" s="224"/>
      <c r="D624" s="225"/>
      <c r="E624" s="225"/>
      <c r="F624" s="225"/>
      <c r="G624" s="225"/>
      <c r="H624" s="225"/>
      <c r="I624" s="225"/>
      <c r="J624" s="105"/>
      <c r="K624" s="226"/>
      <c r="L624" s="227" t="s">
        <v>707</v>
      </c>
      <c r="M624" s="105">
        <f xml:space="preserve"> ROUND($M$619+ SUM($M$622:$M$622)-$M$623,2)</f>
        <v>0</v>
      </c>
      <c r="N624" s="225"/>
    </row>
    <row r="625" spans="1:14" ht="12.75" thickTop="1" thickBot="1">
      <c r="A625" s="215" t="s">
        <v>153</v>
      </c>
      <c r="B625" s="221" t="s">
        <v>137</v>
      </c>
      <c r="C625" s="216" t="s">
        <v>703</v>
      </c>
      <c r="D625" s="217" t="s">
        <v>648</v>
      </c>
      <c r="E625" s="217" t="s">
        <v>144</v>
      </c>
      <c r="F625" s="217" t="s">
        <v>647</v>
      </c>
      <c r="G625" s="217" t="s">
        <v>704</v>
      </c>
      <c r="H625" s="217" t="s">
        <v>143</v>
      </c>
      <c r="I625" s="217" t="s">
        <v>658</v>
      </c>
      <c r="J625" s="218" t="s">
        <v>705</v>
      </c>
      <c r="K625" s="219" t="s">
        <v>148</v>
      </c>
      <c r="L625" s="218" t="s">
        <v>140</v>
      </c>
      <c r="M625" s="218" t="s">
        <v>630</v>
      </c>
      <c r="N625" s="217" t="s">
        <v>640</v>
      </c>
    </row>
    <row r="626" spans="1:14" ht="12" thickBot="1">
      <c r="A626" s="223"/>
      <c r="B626" s="222">
        <v>44438</v>
      </c>
      <c r="C626" s="224"/>
      <c r="D626" s="225"/>
      <c r="E626" s="225"/>
      <c r="F626" s="225"/>
      <c r="G626" s="225"/>
      <c r="H626" s="225"/>
      <c r="I626" s="225"/>
      <c r="J626" s="105"/>
      <c r="K626" s="226"/>
      <c r="L626" s="227" t="s">
        <v>706</v>
      </c>
      <c r="M626" s="105">
        <v>209492534.60904378</v>
      </c>
      <c r="N626" s="225"/>
    </row>
    <row r="627" spans="1:14" ht="12" thickBot="1">
      <c r="A627" s="223"/>
      <c r="B627" s="224"/>
      <c r="C627" s="224"/>
      <c r="D627" s="225"/>
      <c r="E627" s="225"/>
      <c r="F627" s="225"/>
      <c r="G627" s="225"/>
      <c r="H627" s="225"/>
      <c r="I627" s="225"/>
      <c r="J627" s="105"/>
      <c r="K627" s="226"/>
      <c r="L627" s="227" t="s">
        <v>707</v>
      </c>
      <c r="M627" s="105">
        <f xml:space="preserve"> ROUND($M$623+ SUM($M$625:$M$625)-$M$626,2)</f>
        <v>0</v>
      </c>
      <c r="N627" s="225"/>
    </row>
    <row r="628" spans="1:14" ht="12" thickTop="1">
      <c r="A628" s="215" t="s">
        <v>153</v>
      </c>
      <c r="B628" s="216" t="s">
        <v>137</v>
      </c>
      <c r="C628" s="216" t="s">
        <v>703</v>
      </c>
      <c r="D628" s="217" t="s">
        <v>648</v>
      </c>
      <c r="E628" s="217" t="s">
        <v>144</v>
      </c>
      <c r="F628" s="217" t="s">
        <v>647</v>
      </c>
      <c r="G628" s="217" t="s">
        <v>704</v>
      </c>
      <c r="H628" s="217" t="s">
        <v>143</v>
      </c>
      <c r="I628" s="217" t="s">
        <v>658</v>
      </c>
      <c r="J628" s="218" t="s">
        <v>705</v>
      </c>
      <c r="K628" s="219" t="s">
        <v>148</v>
      </c>
      <c r="L628" s="218" t="s">
        <v>140</v>
      </c>
      <c r="M628" s="218" t="s">
        <v>630</v>
      </c>
      <c r="N628" s="217" t="s">
        <v>640</v>
      </c>
    </row>
    <row r="629" spans="1:14" ht="12" thickBot="1">
      <c r="A629" s="100">
        <v>69928175</v>
      </c>
      <c r="B629" s="94">
        <v>44439</v>
      </c>
      <c r="C629" s="94">
        <v>44439</v>
      </c>
      <c r="D629" s="73" t="s">
        <v>817</v>
      </c>
      <c r="E629" s="73" t="s">
        <v>787</v>
      </c>
      <c r="F629" s="73" t="s">
        <v>788</v>
      </c>
      <c r="G629" s="73" t="s">
        <v>789</v>
      </c>
      <c r="H629" s="73" t="s">
        <v>790</v>
      </c>
      <c r="I629" s="73" t="s">
        <v>681</v>
      </c>
      <c r="J629" s="95">
        <v>0</v>
      </c>
      <c r="K629" s="107">
        <v>1</v>
      </c>
      <c r="L629" s="95">
        <v>7.0000000000000007E-2</v>
      </c>
      <c r="M629" s="95">
        <v>7.0000000000000007E-2</v>
      </c>
      <c r="N629" s="73" t="s">
        <v>207</v>
      </c>
    </row>
    <row r="630" spans="1:14" ht="12" thickBot="1">
      <c r="A630" s="223"/>
      <c r="B630" s="222">
        <v>44439</v>
      </c>
      <c r="C630" s="224"/>
      <c r="D630" s="225"/>
      <c r="E630" s="225"/>
      <c r="F630" s="225"/>
      <c r="G630" s="225"/>
      <c r="H630" s="225"/>
      <c r="I630" s="225"/>
      <c r="J630" s="105"/>
      <c r="K630" s="226"/>
      <c r="L630" s="227" t="s">
        <v>706</v>
      </c>
      <c r="M630" s="105">
        <v>209492534.6790438</v>
      </c>
      <c r="N630" s="225"/>
    </row>
    <row r="631" spans="1:14" ht="12" thickBot="1">
      <c r="A631" s="223"/>
      <c r="B631" s="224"/>
      <c r="C631" s="224"/>
      <c r="D631" s="225"/>
      <c r="E631" s="225"/>
      <c r="F631" s="225"/>
      <c r="G631" s="225"/>
      <c r="H631" s="225"/>
      <c r="I631" s="225"/>
      <c r="J631" s="105"/>
      <c r="K631" s="226"/>
      <c r="L631" s="227" t="s">
        <v>707</v>
      </c>
      <c r="M631" s="105">
        <f xml:space="preserve"> ROUND($M$626+ SUM($M$629:$M$629)-$M$630,2)</f>
        <v>0</v>
      </c>
      <c r="N631" s="225"/>
    </row>
    <row r="632" spans="1:14" ht="12.75" thickTop="1" thickBot="1">
      <c r="A632" s="215" t="s">
        <v>153</v>
      </c>
      <c r="B632" s="221" t="s">
        <v>137</v>
      </c>
      <c r="C632" s="216" t="s">
        <v>703</v>
      </c>
      <c r="D632" s="217" t="s">
        <v>648</v>
      </c>
      <c r="E632" s="217" t="s">
        <v>144</v>
      </c>
      <c r="F632" s="217" t="s">
        <v>647</v>
      </c>
      <c r="G632" s="217" t="s">
        <v>704</v>
      </c>
      <c r="H632" s="217" t="s">
        <v>143</v>
      </c>
      <c r="I632" s="217" t="s">
        <v>658</v>
      </c>
      <c r="J632" s="218" t="s">
        <v>705</v>
      </c>
      <c r="K632" s="219" t="s">
        <v>148</v>
      </c>
      <c r="L632" s="218" t="s">
        <v>140</v>
      </c>
      <c r="M632" s="218" t="s">
        <v>630</v>
      </c>
      <c r="N632" s="217" t="s">
        <v>640</v>
      </c>
    </row>
    <row r="633" spans="1:14" ht="12" thickBot="1">
      <c r="A633" s="223"/>
      <c r="B633" s="222">
        <v>44440</v>
      </c>
      <c r="C633" s="224"/>
      <c r="D633" s="225"/>
      <c r="E633" s="225"/>
      <c r="F633" s="225"/>
      <c r="G633" s="225"/>
      <c r="H633" s="225"/>
      <c r="I633" s="225"/>
      <c r="J633" s="105"/>
      <c r="K633" s="226"/>
      <c r="L633" s="227" t="s">
        <v>706</v>
      </c>
      <c r="M633" s="105">
        <v>209492534.6790438</v>
      </c>
      <c r="N633" s="225"/>
    </row>
    <row r="634" spans="1:14" ht="12" thickBot="1">
      <c r="A634" s="223"/>
      <c r="B634" s="224"/>
      <c r="C634" s="224"/>
      <c r="D634" s="225"/>
      <c r="E634" s="225"/>
      <c r="F634" s="225"/>
      <c r="G634" s="225"/>
      <c r="H634" s="225"/>
      <c r="I634" s="225"/>
      <c r="J634" s="105"/>
      <c r="K634" s="226"/>
      <c r="L634" s="227" t="s">
        <v>707</v>
      </c>
      <c r="M634" s="105">
        <f xml:space="preserve"> ROUND($M$630+ SUM($M$632:$M$632)-$M$633,2)</f>
        <v>0</v>
      </c>
      <c r="N634" s="225"/>
    </row>
    <row r="635" spans="1:14" ht="12.75" thickTop="1" thickBot="1">
      <c r="A635" s="215" t="s">
        <v>153</v>
      </c>
      <c r="B635" s="221" t="s">
        <v>137</v>
      </c>
      <c r="C635" s="216" t="s">
        <v>703</v>
      </c>
      <c r="D635" s="217" t="s">
        <v>648</v>
      </c>
      <c r="E635" s="217" t="s">
        <v>144</v>
      </c>
      <c r="F635" s="217" t="s">
        <v>647</v>
      </c>
      <c r="G635" s="217" t="s">
        <v>704</v>
      </c>
      <c r="H635" s="217" t="s">
        <v>143</v>
      </c>
      <c r="I635" s="217" t="s">
        <v>658</v>
      </c>
      <c r="J635" s="218" t="s">
        <v>705</v>
      </c>
      <c r="K635" s="219" t="s">
        <v>148</v>
      </c>
      <c r="L635" s="218" t="s">
        <v>140</v>
      </c>
      <c r="M635" s="218" t="s">
        <v>630</v>
      </c>
      <c r="N635" s="217" t="s">
        <v>640</v>
      </c>
    </row>
    <row r="636" spans="1:14" ht="12" thickBot="1">
      <c r="A636" s="223"/>
      <c r="B636" s="222">
        <v>44441</v>
      </c>
      <c r="C636" s="224"/>
      <c r="D636" s="225"/>
      <c r="E636" s="225"/>
      <c r="F636" s="225"/>
      <c r="G636" s="225"/>
      <c r="H636" s="225"/>
      <c r="I636" s="225"/>
      <c r="J636" s="105"/>
      <c r="K636" s="226"/>
      <c r="L636" s="227" t="s">
        <v>706</v>
      </c>
      <c r="M636" s="105">
        <v>209492534.6790438</v>
      </c>
      <c r="N636" s="225"/>
    </row>
    <row r="637" spans="1:14" ht="12" thickBot="1">
      <c r="A637" s="223"/>
      <c r="B637" s="224"/>
      <c r="C637" s="224"/>
      <c r="D637" s="225"/>
      <c r="E637" s="225"/>
      <c r="F637" s="225"/>
      <c r="G637" s="225"/>
      <c r="H637" s="225"/>
      <c r="I637" s="225"/>
      <c r="J637" s="105"/>
      <c r="K637" s="226"/>
      <c r="L637" s="227" t="s">
        <v>707</v>
      </c>
      <c r="M637" s="105">
        <f xml:space="preserve"> ROUND($M$633+ SUM($M$635:$M$635)-$M$636,2)</f>
        <v>0</v>
      </c>
      <c r="N637" s="225"/>
    </row>
    <row r="638" spans="1:14" ht="12.75" thickTop="1" thickBot="1">
      <c r="A638" s="215" t="s">
        <v>153</v>
      </c>
      <c r="B638" s="221" t="s">
        <v>137</v>
      </c>
      <c r="C638" s="216" t="s">
        <v>703</v>
      </c>
      <c r="D638" s="217" t="s">
        <v>648</v>
      </c>
      <c r="E638" s="217" t="s">
        <v>144</v>
      </c>
      <c r="F638" s="217" t="s">
        <v>647</v>
      </c>
      <c r="G638" s="217" t="s">
        <v>704</v>
      </c>
      <c r="H638" s="217" t="s">
        <v>143</v>
      </c>
      <c r="I638" s="217" t="s">
        <v>658</v>
      </c>
      <c r="J638" s="218" t="s">
        <v>705</v>
      </c>
      <c r="K638" s="219" t="s">
        <v>148</v>
      </c>
      <c r="L638" s="218" t="s">
        <v>140</v>
      </c>
      <c r="M638" s="218" t="s">
        <v>630</v>
      </c>
      <c r="N638" s="217" t="s">
        <v>640</v>
      </c>
    </row>
    <row r="639" spans="1:14" ht="12" thickBot="1">
      <c r="A639" s="223"/>
      <c r="B639" s="222">
        <v>44442</v>
      </c>
      <c r="C639" s="224"/>
      <c r="D639" s="225"/>
      <c r="E639" s="225"/>
      <c r="F639" s="225"/>
      <c r="G639" s="225"/>
      <c r="H639" s="225"/>
      <c r="I639" s="225"/>
      <c r="J639" s="105"/>
      <c r="K639" s="226"/>
      <c r="L639" s="227" t="s">
        <v>706</v>
      </c>
      <c r="M639" s="105">
        <v>209492534.6790438</v>
      </c>
      <c r="N639" s="225"/>
    </row>
    <row r="640" spans="1:14" ht="12" thickBot="1">
      <c r="A640" s="223"/>
      <c r="B640" s="224"/>
      <c r="C640" s="224"/>
      <c r="D640" s="225"/>
      <c r="E640" s="225"/>
      <c r="F640" s="225"/>
      <c r="G640" s="225"/>
      <c r="H640" s="225"/>
      <c r="I640" s="225"/>
      <c r="J640" s="105"/>
      <c r="K640" s="226"/>
      <c r="L640" s="227" t="s">
        <v>707</v>
      </c>
      <c r="M640" s="105">
        <f xml:space="preserve"> ROUND($M$636+ SUM($M$638:$M$638)-$M$639,2)</f>
        <v>0</v>
      </c>
      <c r="N640" s="225"/>
    </row>
    <row r="641" spans="1:14" ht="12" thickTop="1">
      <c r="A641" s="215" t="s">
        <v>153</v>
      </c>
      <c r="B641" s="216" t="s">
        <v>137</v>
      </c>
      <c r="C641" s="216" t="s">
        <v>703</v>
      </c>
      <c r="D641" s="217" t="s">
        <v>648</v>
      </c>
      <c r="E641" s="217" t="s">
        <v>144</v>
      </c>
      <c r="F641" s="217" t="s">
        <v>647</v>
      </c>
      <c r="G641" s="217" t="s">
        <v>704</v>
      </c>
      <c r="H641" s="217" t="s">
        <v>143</v>
      </c>
      <c r="I641" s="217" t="s">
        <v>658</v>
      </c>
      <c r="J641" s="218" t="s">
        <v>705</v>
      </c>
      <c r="K641" s="219" t="s">
        <v>148</v>
      </c>
      <c r="L641" s="218" t="s">
        <v>140</v>
      </c>
      <c r="M641" s="218" t="s">
        <v>630</v>
      </c>
      <c r="N641" s="217" t="s">
        <v>640</v>
      </c>
    </row>
    <row r="642" spans="1:14" ht="12" thickBot="1">
      <c r="A642" s="100">
        <v>70072544</v>
      </c>
      <c r="B642" s="94">
        <v>44433</v>
      </c>
      <c r="C642" s="94">
        <v>44446</v>
      </c>
      <c r="D642" s="73" t="s">
        <v>710</v>
      </c>
      <c r="E642" s="73" t="s">
        <v>318</v>
      </c>
      <c r="F642" s="73" t="s">
        <v>319</v>
      </c>
      <c r="G642" s="73" t="s">
        <v>317</v>
      </c>
      <c r="I642" s="73" t="s">
        <v>681</v>
      </c>
      <c r="J642" s="95">
        <v>5401830.1200000001</v>
      </c>
      <c r="K642" s="107">
        <v>0.98031250000000003</v>
      </c>
      <c r="L642" s="95">
        <v>-5295481.59</v>
      </c>
      <c r="M642" s="95">
        <v>106348.53</v>
      </c>
      <c r="N642" s="73" t="s">
        <v>207</v>
      </c>
    </row>
    <row r="643" spans="1:14" ht="12" thickBot="1">
      <c r="A643" s="223"/>
      <c r="B643" s="222">
        <v>44446</v>
      </c>
      <c r="C643" s="224"/>
      <c r="D643" s="225"/>
      <c r="E643" s="225"/>
      <c r="F643" s="225"/>
      <c r="G643" s="225"/>
      <c r="H643" s="225"/>
      <c r="I643" s="225"/>
      <c r="J643" s="105"/>
      <c r="K643" s="226"/>
      <c r="L643" s="227" t="s">
        <v>706</v>
      </c>
      <c r="M643" s="105">
        <v>209598883.20953128</v>
      </c>
      <c r="N643" s="225"/>
    </row>
    <row r="644" spans="1:14" ht="12" thickBot="1">
      <c r="A644" s="223"/>
      <c r="B644" s="224"/>
      <c r="C644" s="224"/>
      <c r="D644" s="225"/>
      <c r="E644" s="225"/>
      <c r="F644" s="225"/>
      <c r="G644" s="225"/>
      <c r="H644" s="225"/>
      <c r="I644" s="225"/>
      <c r="J644" s="105"/>
      <c r="K644" s="226"/>
      <c r="L644" s="227" t="s">
        <v>707</v>
      </c>
      <c r="M644" s="105">
        <f xml:space="preserve"> ROUND($M$639+ SUM($M$642:$M$642)-$M$643,2)</f>
        <v>0</v>
      </c>
      <c r="N644" s="225"/>
    </row>
    <row r="645" spans="1:14" ht="12.75" thickTop="1" thickBot="1">
      <c r="A645" s="215" t="s">
        <v>153</v>
      </c>
      <c r="B645" s="221" t="s">
        <v>137</v>
      </c>
      <c r="C645" s="216" t="s">
        <v>703</v>
      </c>
      <c r="D645" s="217" t="s">
        <v>648</v>
      </c>
      <c r="E645" s="217" t="s">
        <v>144</v>
      </c>
      <c r="F645" s="217" t="s">
        <v>647</v>
      </c>
      <c r="G645" s="217" t="s">
        <v>704</v>
      </c>
      <c r="H645" s="217" t="s">
        <v>143</v>
      </c>
      <c r="I645" s="217" t="s">
        <v>658</v>
      </c>
      <c r="J645" s="218" t="s">
        <v>705</v>
      </c>
      <c r="K645" s="219" t="s">
        <v>148</v>
      </c>
      <c r="L645" s="218" t="s">
        <v>140</v>
      </c>
      <c r="M645" s="218" t="s">
        <v>630</v>
      </c>
      <c r="N645" s="217" t="s">
        <v>640</v>
      </c>
    </row>
    <row r="646" spans="1:14" ht="12" thickBot="1">
      <c r="A646" s="223"/>
      <c r="B646" s="222">
        <v>44447</v>
      </c>
      <c r="C646" s="224"/>
      <c r="D646" s="225"/>
      <c r="E646" s="225"/>
      <c r="F646" s="225"/>
      <c r="G646" s="225"/>
      <c r="H646" s="225"/>
      <c r="I646" s="225"/>
      <c r="J646" s="105"/>
      <c r="K646" s="226"/>
      <c r="L646" s="227" t="s">
        <v>706</v>
      </c>
      <c r="M646" s="105">
        <v>209598883.20953128</v>
      </c>
      <c r="N646" s="225"/>
    </row>
    <row r="647" spans="1:14" ht="12" thickBot="1">
      <c r="A647" s="223"/>
      <c r="B647" s="224"/>
      <c r="C647" s="224"/>
      <c r="D647" s="225"/>
      <c r="E647" s="225"/>
      <c r="F647" s="225"/>
      <c r="G647" s="225"/>
      <c r="H647" s="225"/>
      <c r="I647" s="225"/>
      <c r="J647" s="105"/>
      <c r="K647" s="226"/>
      <c r="L647" s="227" t="s">
        <v>707</v>
      </c>
      <c r="M647" s="105">
        <f xml:space="preserve"> ROUND($M$643+ SUM($M$645:$M$645)-$M$646,2)</f>
        <v>0</v>
      </c>
      <c r="N647" s="225"/>
    </row>
    <row r="648" spans="1:14" ht="12.75" thickTop="1" thickBot="1">
      <c r="A648" s="215" t="s">
        <v>153</v>
      </c>
      <c r="B648" s="221" t="s">
        <v>137</v>
      </c>
      <c r="C648" s="216" t="s">
        <v>703</v>
      </c>
      <c r="D648" s="217" t="s">
        <v>648</v>
      </c>
      <c r="E648" s="217" t="s">
        <v>144</v>
      </c>
      <c r="F648" s="217" t="s">
        <v>647</v>
      </c>
      <c r="G648" s="217" t="s">
        <v>704</v>
      </c>
      <c r="H648" s="217" t="s">
        <v>143</v>
      </c>
      <c r="I648" s="217" t="s">
        <v>658</v>
      </c>
      <c r="J648" s="218" t="s">
        <v>705</v>
      </c>
      <c r="K648" s="219" t="s">
        <v>148</v>
      </c>
      <c r="L648" s="218" t="s">
        <v>140</v>
      </c>
      <c r="M648" s="218" t="s">
        <v>630</v>
      </c>
      <c r="N648" s="217" t="s">
        <v>640</v>
      </c>
    </row>
    <row r="649" spans="1:14" ht="12" thickBot="1">
      <c r="A649" s="223"/>
      <c r="B649" s="222">
        <v>44448</v>
      </c>
      <c r="C649" s="224"/>
      <c r="D649" s="225"/>
      <c r="E649" s="225"/>
      <c r="F649" s="225"/>
      <c r="G649" s="225"/>
      <c r="H649" s="225"/>
      <c r="I649" s="225"/>
      <c r="J649" s="105"/>
      <c r="K649" s="226"/>
      <c r="L649" s="227" t="s">
        <v>706</v>
      </c>
      <c r="M649" s="105">
        <v>209598883.20953128</v>
      </c>
      <c r="N649" s="225"/>
    </row>
    <row r="650" spans="1:14" ht="12" thickBot="1">
      <c r="A650" s="223"/>
      <c r="B650" s="224"/>
      <c r="C650" s="224"/>
      <c r="D650" s="225"/>
      <c r="E650" s="225"/>
      <c r="F650" s="225"/>
      <c r="G650" s="225"/>
      <c r="H650" s="225"/>
      <c r="I650" s="225"/>
      <c r="J650" s="105"/>
      <c r="K650" s="226"/>
      <c r="L650" s="227" t="s">
        <v>707</v>
      </c>
      <c r="M650" s="105">
        <f xml:space="preserve"> ROUND($M$646+ SUM($M$648:$M$648)-$M$649,2)</f>
        <v>0</v>
      </c>
      <c r="N650" s="225"/>
    </row>
    <row r="651" spans="1:14" ht="12.75" thickTop="1" thickBot="1">
      <c r="A651" s="215" t="s">
        <v>153</v>
      </c>
      <c r="B651" s="221" t="s">
        <v>137</v>
      </c>
      <c r="C651" s="216" t="s">
        <v>703</v>
      </c>
      <c r="D651" s="217" t="s">
        <v>648</v>
      </c>
      <c r="E651" s="217" t="s">
        <v>144</v>
      </c>
      <c r="F651" s="217" t="s">
        <v>647</v>
      </c>
      <c r="G651" s="217" t="s">
        <v>704</v>
      </c>
      <c r="H651" s="217" t="s">
        <v>143</v>
      </c>
      <c r="I651" s="217" t="s">
        <v>658</v>
      </c>
      <c r="J651" s="218" t="s">
        <v>705</v>
      </c>
      <c r="K651" s="219" t="s">
        <v>148</v>
      </c>
      <c r="L651" s="218" t="s">
        <v>140</v>
      </c>
      <c r="M651" s="218" t="s">
        <v>630</v>
      </c>
      <c r="N651" s="217" t="s">
        <v>640</v>
      </c>
    </row>
    <row r="652" spans="1:14" ht="12" thickBot="1">
      <c r="A652" s="223"/>
      <c r="B652" s="222">
        <v>44449</v>
      </c>
      <c r="C652" s="224"/>
      <c r="D652" s="225"/>
      <c r="E652" s="225"/>
      <c r="F652" s="225"/>
      <c r="G652" s="225"/>
      <c r="H652" s="225"/>
      <c r="I652" s="225"/>
      <c r="J652" s="105"/>
      <c r="K652" s="226"/>
      <c r="L652" s="227" t="s">
        <v>706</v>
      </c>
      <c r="M652" s="105">
        <v>209598883.20953128</v>
      </c>
      <c r="N652" s="225"/>
    </row>
    <row r="653" spans="1:14" ht="12" thickBot="1">
      <c r="A653" s="223"/>
      <c r="B653" s="224"/>
      <c r="C653" s="224"/>
      <c r="D653" s="225"/>
      <c r="E653" s="225"/>
      <c r="F653" s="225"/>
      <c r="G653" s="225"/>
      <c r="H653" s="225"/>
      <c r="I653" s="225"/>
      <c r="J653" s="105"/>
      <c r="K653" s="226"/>
      <c r="L653" s="227" t="s">
        <v>707</v>
      </c>
      <c r="M653" s="105">
        <f xml:space="preserve"> ROUND($M$649+ SUM($M$651:$M$651)-$M$652,2)</f>
        <v>0</v>
      </c>
      <c r="N653" s="225"/>
    </row>
    <row r="654" spans="1:14" ht="12.75" thickTop="1" thickBot="1">
      <c r="A654" s="215" t="s">
        <v>153</v>
      </c>
      <c r="B654" s="221" t="s">
        <v>137</v>
      </c>
      <c r="C654" s="216" t="s">
        <v>703</v>
      </c>
      <c r="D654" s="217" t="s">
        <v>648</v>
      </c>
      <c r="E654" s="217" t="s">
        <v>144</v>
      </c>
      <c r="F654" s="217" t="s">
        <v>647</v>
      </c>
      <c r="G654" s="217" t="s">
        <v>704</v>
      </c>
      <c r="H654" s="217" t="s">
        <v>143</v>
      </c>
      <c r="I654" s="217" t="s">
        <v>658</v>
      </c>
      <c r="J654" s="218" t="s">
        <v>705</v>
      </c>
      <c r="K654" s="219" t="s">
        <v>148</v>
      </c>
      <c r="L654" s="218" t="s">
        <v>140</v>
      </c>
      <c r="M654" s="218" t="s">
        <v>630</v>
      </c>
      <c r="N654" s="217" t="s">
        <v>640</v>
      </c>
    </row>
    <row r="655" spans="1:14" ht="12" thickBot="1">
      <c r="A655" s="223"/>
      <c r="B655" s="222">
        <v>44452</v>
      </c>
      <c r="C655" s="224"/>
      <c r="D655" s="225"/>
      <c r="E655" s="225"/>
      <c r="F655" s="225"/>
      <c r="G655" s="225"/>
      <c r="H655" s="225"/>
      <c r="I655" s="225"/>
      <c r="J655" s="105"/>
      <c r="K655" s="226"/>
      <c r="L655" s="227" t="s">
        <v>706</v>
      </c>
      <c r="M655" s="105">
        <v>209598883.20953128</v>
      </c>
      <c r="N655" s="225"/>
    </row>
    <row r="656" spans="1:14" ht="12" thickBot="1">
      <c r="A656" s="223"/>
      <c r="B656" s="224"/>
      <c r="C656" s="224"/>
      <c r="D656" s="225"/>
      <c r="E656" s="225"/>
      <c r="F656" s="225"/>
      <c r="G656" s="225"/>
      <c r="H656" s="225"/>
      <c r="I656" s="225"/>
      <c r="J656" s="105"/>
      <c r="K656" s="226"/>
      <c r="L656" s="227" t="s">
        <v>707</v>
      </c>
      <c r="M656" s="105">
        <f xml:space="preserve"> ROUND($M$652+ SUM($M$654:$M$654)-$M$655,2)</f>
        <v>0</v>
      </c>
      <c r="N656" s="225"/>
    </row>
    <row r="657" spans="1:14" ht="12" thickTop="1">
      <c r="A657" s="215" t="s">
        <v>153</v>
      </c>
      <c r="B657" s="216" t="s">
        <v>137</v>
      </c>
      <c r="C657" s="216" t="s">
        <v>703</v>
      </c>
      <c r="D657" s="217" t="s">
        <v>648</v>
      </c>
      <c r="E657" s="217" t="s">
        <v>144</v>
      </c>
      <c r="F657" s="217" t="s">
        <v>647</v>
      </c>
      <c r="G657" s="217" t="s">
        <v>704</v>
      </c>
      <c r="H657" s="217" t="s">
        <v>143</v>
      </c>
      <c r="I657" s="217" t="s">
        <v>658</v>
      </c>
      <c r="J657" s="218" t="s">
        <v>705</v>
      </c>
      <c r="K657" s="219" t="s">
        <v>148</v>
      </c>
      <c r="L657" s="218" t="s">
        <v>140</v>
      </c>
      <c r="M657" s="218" t="s">
        <v>630</v>
      </c>
      <c r="N657" s="217" t="s">
        <v>640</v>
      </c>
    </row>
    <row r="658" spans="1:14" ht="12" thickBot="1">
      <c r="A658" s="100">
        <v>70207836</v>
      </c>
      <c r="B658" s="94">
        <v>44447</v>
      </c>
      <c r="C658" s="94">
        <v>44453</v>
      </c>
      <c r="D658" s="73" t="s">
        <v>710</v>
      </c>
      <c r="E658" s="73" t="s">
        <v>267</v>
      </c>
      <c r="F658" s="73" t="s">
        <v>268</v>
      </c>
      <c r="G658" s="73" t="s">
        <v>265</v>
      </c>
      <c r="H658" s="73" t="s">
        <v>266</v>
      </c>
      <c r="I658" s="73" t="s">
        <v>681</v>
      </c>
      <c r="J658" s="95">
        <v>10000000</v>
      </c>
      <c r="K658" s="107">
        <v>0.98031250000000003</v>
      </c>
      <c r="L658" s="95">
        <v>-9803125</v>
      </c>
      <c r="M658" s="95">
        <v>196875</v>
      </c>
      <c r="N658" s="73" t="s">
        <v>207</v>
      </c>
    </row>
    <row r="659" spans="1:14" ht="12" thickBot="1">
      <c r="A659" s="223"/>
      <c r="B659" s="222">
        <v>44453</v>
      </c>
      <c r="C659" s="224"/>
      <c r="D659" s="225"/>
      <c r="E659" s="225"/>
      <c r="F659" s="225"/>
      <c r="G659" s="225"/>
      <c r="H659" s="225"/>
      <c r="I659" s="225"/>
      <c r="J659" s="105"/>
      <c r="K659" s="226"/>
      <c r="L659" s="227" t="s">
        <v>706</v>
      </c>
      <c r="M659" s="105">
        <v>209795758.20953131</v>
      </c>
      <c r="N659" s="225"/>
    </row>
    <row r="660" spans="1:14" ht="12" thickBot="1">
      <c r="A660" s="223"/>
      <c r="B660" s="224"/>
      <c r="C660" s="224"/>
      <c r="D660" s="225"/>
      <c r="E660" s="225"/>
      <c r="F660" s="225"/>
      <c r="G660" s="225"/>
      <c r="H660" s="225"/>
      <c r="I660" s="225"/>
      <c r="J660" s="105"/>
      <c r="K660" s="226"/>
      <c r="L660" s="227" t="s">
        <v>707</v>
      </c>
      <c r="M660" s="105">
        <f xml:space="preserve"> ROUND($M$655+ SUM($M$658:$M$658)-$M$659,2)</f>
        <v>0</v>
      </c>
      <c r="N660" s="225"/>
    </row>
    <row r="661" spans="1:14" ht="12.75" thickTop="1" thickBot="1">
      <c r="A661" s="215" t="s">
        <v>153</v>
      </c>
      <c r="B661" s="221" t="s">
        <v>137</v>
      </c>
      <c r="C661" s="216" t="s">
        <v>703</v>
      </c>
      <c r="D661" s="217" t="s">
        <v>648</v>
      </c>
      <c r="E661" s="217" t="s">
        <v>144</v>
      </c>
      <c r="F661" s="217" t="s">
        <v>647</v>
      </c>
      <c r="G661" s="217" t="s">
        <v>704</v>
      </c>
      <c r="H661" s="217" t="s">
        <v>143</v>
      </c>
      <c r="I661" s="217" t="s">
        <v>658</v>
      </c>
      <c r="J661" s="218" t="s">
        <v>705</v>
      </c>
      <c r="K661" s="219" t="s">
        <v>148</v>
      </c>
      <c r="L661" s="218" t="s">
        <v>140</v>
      </c>
      <c r="M661" s="218" t="s">
        <v>630</v>
      </c>
      <c r="N661" s="217" t="s">
        <v>640</v>
      </c>
    </row>
    <row r="662" spans="1:14" ht="12" thickBot="1">
      <c r="A662" s="223"/>
      <c r="B662" s="222">
        <v>44454</v>
      </c>
      <c r="C662" s="224"/>
      <c r="D662" s="225"/>
      <c r="E662" s="225"/>
      <c r="F662" s="225"/>
      <c r="G662" s="225"/>
      <c r="H662" s="225"/>
      <c r="I662" s="225"/>
      <c r="J662" s="105"/>
      <c r="K662" s="226"/>
      <c r="L662" s="227" t="s">
        <v>706</v>
      </c>
      <c r="M662" s="105">
        <v>209795758.20953131</v>
      </c>
      <c r="N662" s="225"/>
    </row>
    <row r="663" spans="1:14" ht="12" thickBot="1">
      <c r="A663" s="223"/>
      <c r="B663" s="224"/>
      <c r="C663" s="224"/>
      <c r="D663" s="225"/>
      <c r="E663" s="225"/>
      <c r="F663" s="225"/>
      <c r="G663" s="225"/>
      <c r="H663" s="225"/>
      <c r="I663" s="225"/>
      <c r="J663" s="105"/>
      <c r="K663" s="226"/>
      <c r="L663" s="227" t="s">
        <v>707</v>
      </c>
      <c r="M663" s="105">
        <f xml:space="preserve"> ROUND($M$659+ SUM($M$661:$M$661)-$M$662,2)</f>
        <v>0</v>
      </c>
      <c r="N663" s="225"/>
    </row>
    <row r="664" spans="1:14" ht="12.75" thickTop="1" thickBot="1">
      <c r="A664" s="215" t="s">
        <v>153</v>
      </c>
      <c r="B664" s="221" t="s">
        <v>137</v>
      </c>
      <c r="C664" s="216" t="s">
        <v>703</v>
      </c>
      <c r="D664" s="217" t="s">
        <v>648</v>
      </c>
      <c r="E664" s="217" t="s">
        <v>144</v>
      </c>
      <c r="F664" s="217" t="s">
        <v>647</v>
      </c>
      <c r="G664" s="217" t="s">
        <v>704</v>
      </c>
      <c r="H664" s="217" t="s">
        <v>143</v>
      </c>
      <c r="I664" s="217" t="s">
        <v>658</v>
      </c>
      <c r="J664" s="218" t="s">
        <v>705</v>
      </c>
      <c r="K664" s="219" t="s">
        <v>148</v>
      </c>
      <c r="L664" s="218" t="s">
        <v>140</v>
      </c>
      <c r="M664" s="218" t="s">
        <v>630</v>
      </c>
      <c r="N664" s="217" t="s">
        <v>640</v>
      </c>
    </row>
    <row r="665" spans="1:14" ht="12" thickBot="1">
      <c r="A665" s="223"/>
      <c r="B665" s="222">
        <v>44455</v>
      </c>
      <c r="C665" s="224"/>
      <c r="D665" s="225"/>
      <c r="E665" s="225"/>
      <c r="F665" s="225"/>
      <c r="G665" s="225"/>
      <c r="H665" s="225"/>
      <c r="I665" s="225"/>
      <c r="J665" s="105"/>
      <c r="K665" s="226"/>
      <c r="L665" s="227" t="s">
        <v>706</v>
      </c>
      <c r="M665" s="105">
        <v>209795758.20953131</v>
      </c>
      <c r="N665" s="225"/>
    </row>
    <row r="666" spans="1:14" ht="12" thickBot="1">
      <c r="A666" s="223"/>
      <c r="B666" s="224"/>
      <c r="C666" s="224"/>
      <c r="D666" s="225"/>
      <c r="E666" s="225"/>
      <c r="F666" s="225"/>
      <c r="G666" s="225"/>
      <c r="H666" s="225"/>
      <c r="I666" s="225"/>
      <c r="J666" s="105"/>
      <c r="K666" s="226"/>
      <c r="L666" s="227" t="s">
        <v>707</v>
      </c>
      <c r="M666" s="105">
        <f xml:space="preserve"> ROUND($M$662+ SUM($M$664:$M$664)-$M$665,2)</f>
        <v>0</v>
      </c>
      <c r="N666" s="225"/>
    </row>
    <row r="667" spans="1:14" ht="12" thickTop="1">
      <c r="A667" s="215" t="s">
        <v>153</v>
      </c>
      <c r="B667" s="216" t="s">
        <v>137</v>
      </c>
      <c r="C667" s="216" t="s">
        <v>703</v>
      </c>
      <c r="D667" s="217" t="s">
        <v>648</v>
      </c>
      <c r="E667" s="217" t="s">
        <v>144</v>
      </c>
      <c r="F667" s="217" t="s">
        <v>647</v>
      </c>
      <c r="G667" s="217" t="s">
        <v>704</v>
      </c>
      <c r="H667" s="217" t="s">
        <v>143</v>
      </c>
      <c r="I667" s="217" t="s">
        <v>658</v>
      </c>
      <c r="J667" s="218" t="s">
        <v>705</v>
      </c>
      <c r="K667" s="219" t="s">
        <v>148</v>
      </c>
      <c r="L667" s="218" t="s">
        <v>140</v>
      </c>
      <c r="M667" s="218" t="s">
        <v>630</v>
      </c>
      <c r="N667" s="217" t="s">
        <v>640</v>
      </c>
    </row>
    <row r="668" spans="1:14" ht="12" thickBot="1">
      <c r="A668" s="100">
        <v>70275822</v>
      </c>
      <c r="B668" s="94">
        <v>44453</v>
      </c>
      <c r="C668" s="94">
        <v>44456</v>
      </c>
      <c r="D668" s="73" t="s">
        <v>710</v>
      </c>
      <c r="E668" s="73" t="s">
        <v>711</v>
      </c>
      <c r="F668" s="73" t="s">
        <v>712</v>
      </c>
      <c r="G668" s="73" t="s">
        <v>713</v>
      </c>
      <c r="H668" s="73" t="s">
        <v>714</v>
      </c>
      <c r="I668" s="73" t="s">
        <v>681</v>
      </c>
      <c r="J668" s="95">
        <v>2664987.0499999998</v>
      </c>
      <c r="K668" s="107">
        <v>0.99</v>
      </c>
      <c r="L668" s="95">
        <v>-2638337.1800000002</v>
      </c>
      <c r="M668" s="95">
        <v>26649.87</v>
      </c>
      <c r="N668" s="73" t="s">
        <v>207</v>
      </c>
    </row>
    <row r="669" spans="1:14" ht="12" thickBot="1">
      <c r="A669" s="223"/>
      <c r="B669" s="222">
        <v>44456</v>
      </c>
      <c r="C669" s="224"/>
      <c r="D669" s="225"/>
      <c r="E669" s="225"/>
      <c r="F669" s="225"/>
      <c r="G669" s="225"/>
      <c r="H669" s="225"/>
      <c r="I669" s="225"/>
      <c r="J669" s="105"/>
      <c r="K669" s="226"/>
      <c r="L669" s="227" t="s">
        <v>706</v>
      </c>
      <c r="M669" s="105">
        <v>209822408.07953128</v>
      </c>
      <c r="N669" s="225"/>
    </row>
    <row r="670" spans="1:14" ht="12" thickBot="1">
      <c r="A670" s="223"/>
      <c r="B670" s="224"/>
      <c r="C670" s="224"/>
      <c r="D670" s="225"/>
      <c r="E670" s="225"/>
      <c r="F670" s="225"/>
      <c r="G670" s="225"/>
      <c r="H670" s="225"/>
      <c r="I670" s="225"/>
      <c r="J670" s="105"/>
      <c r="K670" s="226"/>
      <c r="L670" s="227" t="s">
        <v>707</v>
      </c>
      <c r="M670" s="105">
        <f xml:space="preserve"> ROUND($M$665+ SUM($M$668:$M$668)-$M$669,2)</f>
        <v>0</v>
      </c>
      <c r="N670" s="225"/>
    </row>
    <row r="671" spans="1:14" ht="12" thickTop="1">
      <c r="A671" s="215" t="s">
        <v>153</v>
      </c>
      <c r="B671" s="216" t="s">
        <v>137</v>
      </c>
      <c r="C671" s="216" t="s">
        <v>703</v>
      </c>
      <c r="D671" s="217" t="s">
        <v>648</v>
      </c>
      <c r="E671" s="217" t="s">
        <v>144</v>
      </c>
      <c r="F671" s="217" t="s">
        <v>647</v>
      </c>
      <c r="G671" s="217" t="s">
        <v>704</v>
      </c>
      <c r="H671" s="217" t="s">
        <v>143</v>
      </c>
      <c r="I671" s="217" t="s">
        <v>658</v>
      </c>
      <c r="J671" s="218" t="s">
        <v>705</v>
      </c>
      <c r="K671" s="219" t="s">
        <v>148</v>
      </c>
      <c r="L671" s="218" t="s">
        <v>140</v>
      </c>
      <c r="M671" s="218" t="s">
        <v>630</v>
      </c>
      <c r="N671" s="217" t="s">
        <v>640</v>
      </c>
    </row>
    <row r="672" spans="1:14" ht="12" thickBot="1">
      <c r="A672" s="100">
        <v>70306399</v>
      </c>
      <c r="B672" s="94">
        <v>44441</v>
      </c>
      <c r="C672" s="94">
        <v>44459</v>
      </c>
      <c r="D672" s="73" t="s">
        <v>710</v>
      </c>
      <c r="E672" s="73" t="s">
        <v>521</v>
      </c>
      <c r="F672" s="73" t="s">
        <v>522</v>
      </c>
      <c r="G672" s="73" t="s">
        <v>519</v>
      </c>
      <c r="H672" s="73" t="s">
        <v>520</v>
      </c>
      <c r="I672" s="73" t="s">
        <v>681</v>
      </c>
      <c r="J672" s="95">
        <v>1000000</v>
      </c>
      <c r="K672" s="107">
        <v>0.995</v>
      </c>
      <c r="L672" s="95">
        <v>-995000</v>
      </c>
      <c r="M672" s="95">
        <v>5000</v>
      </c>
      <c r="N672" s="73" t="s">
        <v>207</v>
      </c>
    </row>
    <row r="673" spans="1:14" ht="12" thickBot="1">
      <c r="A673" s="223"/>
      <c r="B673" s="222">
        <v>44459</v>
      </c>
      <c r="C673" s="224"/>
      <c r="D673" s="225"/>
      <c r="E673" s="225"/>
      <c r="F673" s="225"/>
      <c r="G673" s="225"/>
      <c r="H673" s="225"/>
      <c r="I673" s="225"/>
      <c r="J673" s="105"/>
      <c r="K673" s="226"/>
      <c r="L673" s="227" t="s">
        <v>706</v>
      </c>
      <c r="M673" s="105">
        <v>209827408.07953131</v>
      </c>
      <c r="N673" s="225"/>
    </row>
    <row r="674" spans="1:14" ht="12" thickBot="1">
      <c r="A674" s="223"/>
      <c r="B674" s="224"/>
      <c r="C674" s="224"/>
      <c r="D674" s="225"/>
      <c r="E674" s="225"/>
      <c r="F674" s="225"/>
      <c r="G674" s="225"/>
      <c r="H674" s="225"/>
      <c r="I674" s="225"/>
      <c r="J674" s="105"/>
      <c r="K674" s="226"/>
      <c r="L674" s="227" t="s">
        <v>707</v>
      </c>
      <c r="M674" s="105">
        <f xml:space="preserve"> ROUND($M$669+ SUM($M$672:$M$672)-$M$673,2)</f>
        <v>0</v>
      </c>
      <c r="N674" s="225"/>
    </row>
    <row r="675" spans="1:14" ht="12.75" thickTop="1" thickBot="1">
      <c r="A675" s="215" t="s">
        <v>153</v>
      </c>
      <c r="B675" s="221" t="s">
        <v>137</v>
      </c>
      <c r="C675" s="216" t="s">
        <v>703</v>
      </c>
      <c r="D675" s="217" t="s">
        <v>648</v>
      </c>
      <c r="E675" s="217" t="s">
        <v>144</v>
      </c>
      <c r="F675" s="217" t="s">
        <v>647</v>
      </c>
      <c r="G675" s="217" t="s">
        <v>704</v>
      </c>
      <c r="H675" s="217" t="s">
        <v>143</v>
      </c>
      <c r="I675" s="217" t="s">
        <v>658</v>
      </c>
      <c r="J675" s="218" t="s">
        <v>705</v>
      </c>
      <c r="K675" s="219" t="s">
        <v>148</v>
      </c>
      <c r="L675" s="218" t="s">
        <v>140</v>
      </c>
      <c r="M675" s="218" t="s">
        <v>630</v>
      </c>
      <c r="N675" s="217" t="s">
        <v>640</v>
      </c>
    </row>
    <row r="676" spans="1:14" ht="12" thickBot="1">
      <c r="A676" s="223"/>
      <c r="B676" s="222">
        <v>44460</v>
      </c>
      <c r="C676" s="224"/>
      <c r="D676" s="225"/>
      <c r="E676" s="225"/>
      <c r="F676" s="225"/>
      <c r="G676" s="225"/>
      <c r="H676" s="225"/>
      <c r="I676" s="225"/>
      <c r="J676" s="105"/>
      <c r="K676" s="226"/>
      <c r="L676" s="227" t="s">
        <v>706</v>
      </c>
      <c r="M676" s="105">
        <v>209827408.07953128</v>
      </c>
      <c r="N676" s="225"/>
    </row>
    <row r="677" spans="1:14" ht="12" thickBot="1">
      <c r="A677" s="223"/>
      <c r="B677" s="224"/>
      <c r="C677" s="224"/>
      <c r="D677" s="225"/>
      <c r="E677" s="225"/>
      <c r="F677" s="225"/>
      <c r="G677" s="225"/>
      <c r="H677" s="225"/>
      <c r="I677" s="225"/>
      <c r="J677" s="105"/>
      <c r="K677" s="226"/>
      <c r="L677" s="227" t="s">
        <v>707</v>
      </c>
      <c r="M677" s="105">
        <f xml:space="preserve"> ROUND($M$673+ SUM($M$675:$M$675)-$M$676,2)</f>
        <v>0</v>
      </c>
      <c r="N677" s="225"/>
    </row>
    <row r="678" spans="1:14" ht="12" thickTop="1">
      <c r="A678" s="215" t="s">
        <v>153</v>
      </c>
      <c r="B678" s="216" t="s">
        <v>137</v>
      </c>
      <c r="C678" s="216" t="s">
        <v>703</v>
      </c>
      <c r="D678" s="217" t="s">
        <v>648</v>
      </c>
      <c r="E678" s="217" t="s">
        <v>144</v>
      </c>
      <c r="F678" s="217" t="s">
        <v>647</v>
      </c>
      <c r="G678" s="217" t="s">
        <v>704</v>
      </c>
      <c r="H678" s="217" t="s">
        <v>143</v>
      </c>
      <c r="I678" s="217" t="s">
        <v>658</v>
      </c>
      <c r="J678" s="218" t="s">
        <v>705</v>
      </c>
      <c r="K678" s="219" t="s">
        <v>148</v>
      </c>
      <c r="L678" s="218" t="s">
        <v>140</v>
      </c>
      <c r="M678" s="218" t="s">
        <v>630</v>
      </c>
      <c r="N678" s="217" t="s">
        <v>640</v>
      </c>
    </row>
    <row r="679" spans="1:14" ht="12" thickBot="1">
      <c r="A679" s="100">
        <v>2005180</v>
      </c>
      <c r="B679" s="94">
        <v>44459</v>
      </c>
      <c r="C679" s="94">
        <v>44461</v>
      </c>
      <c r="D679" s="73" t="s">
        <v>709</v>
      </c>
      <c r="I679" s="73" t="s">
        <v>681</v>
      </c>
      <c r="J679" s="95">
        <v>0</v>
      </c>
      <c r="K679" s="107">
        <v>1</v>
      </c>
      <c r="L679" s="95">
        <v>23000000</v>
      </c>
      <c r="M679" s="95">
        <v>23000000</v>
      </c>
      <c r="N679" s="73" t="s">
        <v>207</v>
      </c>
    </row>
    <row r="680" spans="1:14" ht="12" thickBot="1">
      <c r="A680" s="223"/>
      <c r="B680" s="222">
        <v>44461</v>
      </c>
      <c r="C680" s="224"/>
      <c r="D680" s="225"/>
      <c r="E680" s="225"/>
      <c r="F680" s="225"/>
      <c r="G680" s="225"/>
      <c r="H680" s="225"/>
      <c r="I680" s="225"/>
      <c r="J680" s="105"/>
      <c r="K680" s="226"/>
      <c r="L680" s="227" t="s">
        <v>706</v>
      </c>
      <c r="M680" s="105">
        <v>232827408.07953128</v>
      </c>
      <c r="N680" s="225"/>
    </row>
    <row r="681" spans="1:14" ht="12" thickBot="1">
      <c r="A681" s="223"/>
      <c r="B681" s="224"/>
      <c r="C681" s="224"/>
      <c r="D681" s="225"/>
      <c r="E681" s="225"/>
      <c r="F681" s="225"/>
      <c r="G681" s="225"/>
      <c r="H681" s="225"/>
      <c r="I681" s="225"/>
      <c r="J681" s="105"/>
      <c r="K681" s="226"/>
      <c r="L681" s="227" t="s">
        <v>707</v>
      </c>
      <c r="M681" s="105">
        <f xml:space="preserve"> ROUND($M$676+ SUM($M$679:$M$679)-$M$680,2)</f>
        <v>0</v>
      </c>
      <c r="N681" s="225"/>
    </row>
    <row r="682" spans="1:14" ht="12.75" thickTop="1" thickBot="1">
      <c r="A682" s="215" t="s">
        <v>153</v>
      </c>
      <c r="B682" s="221" t="s">
        <v>137</v>
      </c>
      <c r="C682" s="216" t="s">
        <v>703</v>
      </c>
      <c r="D682" s="217" t="s">
        <v>648</v>
      </c>
      <c r="E682" s="217" t="s">
        <v>144</v>
      </c>
      <c r="F682" s="217" t="s">
        <v>647</v>
      </c>
      <c r="G682" s="217" t="s">
        <v>704</v>
      </c>
      <c r="H682" s="217" t="s">
        <v>143</v>
      </c>
      <c r="I682" s="217" t="s">
        <v>658</v>
      </c>
      <c r="J682" s="218" t="s">
        <v>705</v>
      </c>
      <c r="K682" s="219" t="s">
        <v>148</v>
      </c>
      <c r="L682" s="218" t="s">
        <v>140</v>
      </c>
      <c r="M682" s="218" t="s">
        <v>630</v>
      </c>
      <c r="N682" s="217" t="s">
        <v>640</v>
      </c>
    </row>
    <row r="683" spans="1:14" ht="12" thickBot="1">
      <c r="A683" s="223"/>
      <c r="B683" s="222">
        <v>44462</v>
      </c>
      <c r="C683" s="224"/>
      <c r="D683" s="225"/>
      <c r="E683" s="225"/>
      <c r="F683" s="225"/>
      <c r="G683" s="225"/>
      <c r="H683" s="225"/>
      <c r="I683" s="225"/>
      <c r="J683" s="105"/>
      <c r="K683" s="226"/>
      <c r="L683" s="227" t="s">
        <v>706</v>
      </c>
      <c r="M683" s="105">
        <v>232827408.07953128</v>
      </c>
      <c r="N683" s="225"/>
    </row>
    <row r="684" spans="1:14" ht="12" thickBot="1">
      <c r="A684" s="223"/>
      <c r="B684" s="224"/>
      <c r="C684" s="224"/>
      <c r="D684" s="225"/>
      <c r="E684" s="225"/>
      <c r="F684" s="225"/>
      <c r="G684" s="225"/>
      <c r="H684" s="225"/>
      <c r="I684" s="225"/>
      <c r="J684" s="105"/>
      <c r="K684" s="226"/>
      <c r="L684" s="227" t="s">
        <v>707</v>
      </c>
      <c r="M684" s="105">
        <f xml:space="preserve"> ROUND($M$680+ SUM($M$682:$M$682)-$M$683,2)</f>
        <v>0</v>
      </c>
      <c r="N684" s="225"/>
    </row>
    <row r="685" spans="1:14" ht="12" thickTop="1">
      <c r="A685" s="215" t="s">
        <v>153</v>
      </c>
      <c r="B685" s="216" t="s">
        <v>137</v>
      </c>
      <c r="C685" s="216" t="s">
        <v>703</v>
      </c>
      <c r="D685" s="217" t="s">
        <v>648</v>
      </c>
      <c r="E685" s="217" t="s">
        <v>144</v>
      </c>
      <c r="F685" s="217" t="s">
        <v>647</v>
      </c>
      <c r="G685" s="217" t="s">
        <v>704</v>
      </c>
      <c r="H685" s="217" t="s">
        <v>143</v>
      </c>
      <c r="I685" s="217" t="s">
        <v>658</v>
      </c>
      <c r="J685" s="218" t="s">
        <v>705</v>
      </c>
      <c r="K685" s="219" t="s">
        <v>148</v>
      </c>
      <c r="L685" s="218" t="s">
        <v>140</v>
      </c>
      <c r="M685" s="218" t="s">
        <v>630</v>
      </c>
      <c r="N685" s="217" t="s">
        <v>640</v>
      </c>
    </row>
    <row r="686" spans="1:14" ht="12" thickBot="1">
      <c r="A686" s="100">
        <v>70411567</v>
      </c>
      <c r="B686" s="94">
        <v>44454</v>
      </c>
      <c r="C686" s="94">
        <v>44463</v>
      </c>
      <c r="D686" s="73" t="s">
        <v>710</v>
      </c>
      <c r="E686" s="73" t="s">
        <v>204</v>
      </c>
      <c r="F686" s="73" t="s">
        <v>880</v>
      </c>
      <c r="G686" s="73" t="s">
        <v>881</v>
      </c>
      <c r="I686" s="73" t="s">
        <v>681</v>
      </c>
      <c r="J686" s="95">
        <v>5634134.2300000004</v>
      </c>
      <c r="K686" s="107">
        <v>0.98031250000000003</v>
      </c>
      <c r="L686" s="95">
        <v>-5523212.21</v>
      </c>
      <c r="M686" s="95">
        <v>110922.02</v>
      </c>
      <c r="N686" s="73" t="s">
        <v>207</v>
      </c>
    </row>
    <row r="687" spans="1:14" ht="12" thickBot="1">
      <c r="A687" s="223"/>
      <c r="B687" s="222">
        <v>44463</v>
      </c>
      <c r="C687" s="224"/>
      <c r="D687" s="225"/>
      <c r="E687" s="225"/>
      <c r="F687" s="225"/>
      <c r="G687" s="225"/>
      <c r="H687" s="225"/>
      <c r="I687" s="225"/>
      <c r="J687" s="105"/>
      <c r="K687" s="226"/>
      <c r="L687" s="227" t="s">
        <v>706</v>
      </c>
      <c r="M687" s="105">
        <v>232938330.09718439</v>
      </c>
      <c r="N687" s="225"/>
    </row>
    <row r="688" spans="1:14" ht="12" thickBot="1">
      <c r="A688" s="223"/>
      <c r="B688" s="224"/>
      <c r="C688" s="224"/>
      <c r="D688" s="225"/>
      <c r="E688" s="225"/>
      <c r="F688" s="225"/>
      <c r="G688" s="225"/>
      <c r="H688" s="225"/>
      <c r="I688" s="225"/>
      <c r="J688" s="105"/>
      <c r="K688" s="226"/>
      <c r="L688" s="227" t="s">
        <v>707</v>
      </c>
      <c r="M688" s="105">
        <f xml:space="preserve"> ROUND($M$683+ SUM($M$686:$M$686)-$M$687,2)</f>
        <v>0</v>
      </c>
      <c r="N688" s="225"/>
    </row>
    <row r="689" spans="1:14" ht="12.75" thickTop="1" thickBot="1">
      <c r="A689" s="215" t="s">
        <v>153</v>
      </c>
      <c r="B689" s="221" t="s">
        <v>137</v>
      </c>
      <c r="C689" s="216" t="s">
        <v>703</v>
      </c>
      <c r="D689" s="217" t="s">
        <v>648</v>
      </c>
      <c r="E689" s="217" t="s">
        <v>144</v>
      </c>
      <c r="F689" s="217" t="s">
        <v>647</v>
      </c>
      <c r="G689" s="217" t="s">
        <v>704</v>
      </c>
      <c r="H689" s="217" t="s">
        <v>143</v>
      </c>
      <c r="I689" s="217" t="s">
        <v>658</v>
      </c>
      <c r="J689" s="218" t="s">
        <v>705</v>
      </c>
      <c r="K689" s="219" t="s">
        <v>148</v>
      </c>
      <c r="L689" s="218" t="s">
        <v>140</v>
      </c>
      <c r="M689" s="218" t="s">
        <v>630</v>
      </c>
      <c r="N689" s="217" t="s">
        <v>640</v>
      </c>
    </row>
    <row r="690" spans="1:14" ht="12" thickBot="1">
      <c r="A690" s="223"/>
      <c r="B690" s="222">
        <v>44466</v>
      </c>
      <c r="C690" s="224"/>
      <c r="D690" s="225"/>
      <c r="E690" s="225"/>
      <c r="F690" s="225"/>
      <c r="G690" s="225"/>
      <c r="H690" s="225"/>
      <c r="I690" s="225"/>
      <c r="J690" s="105"/>
      <c r="K690" s="226"/>
      <c r="L690" s="227" t="s">
        <v>706</v>
      </c>
      <c r="M690" s="105">
        <v>232938330.09718442</v>
      </c>
      <c r="N690" s="225"/>
    </row>
    <row r="691" spans="1:14" ht="12" thickBot="1">
      <c r="A691" s="223"/>
      <c r="B691" s="224"/>
      <c r="C691" s="224"/>
      <c r="D691" s="225"/>
      <c r="E691" s="225"/>
      <c r="F691" s="225"/>
      <c r="G691" s="225"/>
      <c r="H691" s="225"/>
      <c r="I691" s="225"/>
      <c r="J691" s="105"/>
      <c r="K691" s="226"/>
      <c r="L691" s="227" t="s">
        <v>707</v>
      </c>
      <c r="M691" s="105">
        <f xml:space="preserve"> ROUND($M$687+ SUM($M$689:$M$689)-$M$690,2)</f>
        <v>0</v>
      </c>
      <c r="N691" s="225"/>
    </row>
    <row r="692" spans="1:14" ht="12.75" thickTop="1" thickBot="1">
      <c r="A692" s="215" t="s">
        <v>153</v>
      </c>
      <c r="B692" s="221" t="s">
        <v>137</v>
      </c>
      <c r="C692" s="216" t="s">
        <v>703</v>
      </c>
      <c r="D692" s="217" t="s">
        <v>648</v>
      </c>
      <c r="E692" s="217" t="s">
        <v>144</v>
      </c>
      <c r="F692" s="217" t="s">
        <v>647</v>
      </c>
      <c r="G692" s="217" t="s">
        <v>704</v>
      </c>
      <c r="H692" s="217" t="s">
        <v>143</v>
      </c>
      <c r="I692" s="217" t="s">
        <v>658</v>
      </c>
      <c r="J692" s="218" t="s">
        <v>705</v>
      </c>
      <c r="K692" s="219" t="s">
        <v>148</v>
      </c>
      <c r="L692" s="218" t="s">
        <v>140</v>
      </c>
      <c r="M692" s="218" t="s">
        <v>630</v>
      </c>
      <c r="N692" s="217" t="s">
        <v>640</v>
      </c>
    </row>
    <row r="693" spans="1:14" ht="12" thickBot="1">
      <c r="A693" s="223"/>
      <c r="B693" s="222">
        <v>44467</v>
      </c>
      <c r="C693" s="224"/>
      <c r="D693" s="225"/>
      <c r="E693" s="225"/>
      <c r="F693" s="225"/>
      <c r="G693" s="225"/>
      <c r="H693" s="225"/>
      <c r="I693" s="225"/>
      <c r="J693" s="105"/>
      <c r="K693" s="226"/>
      <c r="L693" s="227" t="s">
        <v>706</v>
      </c>
      <c r="M693" s="105">
        <v>232938330.09718442</v>
      </c>
      <c r="N693" s="225"/>
    </row>
    <row r="694" spans="1:14" ht="12" thickBot="1">
      <c r="A694" s="223"/>
      <c r="B694" s="224"/>
      <c r="C694" s="224"/>
      <c r="D694" s="225"/>
      <c r="E694" s="225"/>
      <c r="F694" s="225"/>
      <c r="G694" s="225"/>
      <c r="H694" s="225"/>
      <c r="I694" s="225"/>
      <c r="J694" s="105"/>
      <c r="K694" s="226"/>
      <c r="L694" s="227" t="s">
        <v>707</v>
      </c>
      <c r="M694" s="105">
        <f xml:space="preserve"> ROUND($M$690+ SUM($M$692:$M$692)-$M$693,2)</f>
        <v>0</v>
      </c>
      <c r="N694" s="225"/>
    </row>
    <row r="695" spans="1:14" ht="12.75" thickTop="1" thickBot="1">
      <c r="A695" s="215" t="s">
        <v>153</v>
      </c>
      <c r="B695" s="221" t="s">
        <v>137</v>
      </c>
      <c r="C695" s="216" t="s">
        <v>703</v>
      </c>
      <c r="D695" s="217" t="s">
        <v>648</v>
      </c>
      <c r="E695" s="217" t="s">
        <v>144</v>
      </c>
      <c r="F695" s="217" t="s">
        <v>647</v>
      </c>
      <c r="G695" s="217" t="s">
        <v>704</v>
      </c>
      <c r="H695" s="217" t="s">
        <v>143</v>
      </c>
      <c r="I695" s="217" t="s">
        <v>658</v>
      </c>
      <c r="J695" s="218" t="s">
        <v>705</v>
      </c>
      <c r="K695" s="219" t="s">
        <v>148</v>
      </c>
      <c r="L695" s="218" t="s">
        <v>140</v>
      </c>
      <c r="M695" s="218" t="s">
        <v>630</v>
      </c>
      <c r="N695" s="217" t="s">
        <v>640</v>
      </c>
    </row>
    <row r="696" spans="1:14" ht="12" thickBot="1">
      <c r="A696" s="223"/>
      <c r="B696" s="222">
        <v>44468</v>
      </c>
      <c r="C696" s="224"/>
      <c r="D696" s="225"/>
      <c r="E696" s="225"/>
      <c r="F696" s="225"/>
      <c r="G696" s="225"/>
      <c r="H696" s="225"/>
      <c r="I696" s="225"/>
      <c r="J696" s="105"/>
      <c r="K696" s="226"/>
      <c r="L696" s="227" t="s">
        <v>706</v>
      </c>
      <c r="M696" s="105">
        <v>232938330.09718442</v>
      </c>
      <c r="N696" s="225"/>
    </row>
    <row r="697" spans="1:14" ht="12" thickBot="1">
      <c r="A697" s="223"/>
      <c r="B697" s="224"/>
      <c r="C697" s="224"/>
      <c r="D697" s="225"/>
      <c r="E697" s="225"/>
      <c r="F697" s="225"/>
      <c r="G697" s="225"/>
      <c r="H697" s="225"/>
      <c r="I697" s="225"/>
      <c r="J697" s="105"/>
      <c r="K697" s="226"/>
      <c r="L697" s="227" t="s">
        <v>707</v>
      </c>
      <c r="M697" s="105">
        <f xml:space="preserve"> ROUND($M$693+ SUM($M$695:$M$695)-$M$696,2)</f>
        <v>0</v>
      </c>
      <c r="N697" s="225"/>
    </row>
    <row r="698" spans="1:14" ht="12" thickTop="1">
      <c r="A698" s="215" t="s">
        <v>153</v>
      </c>
      <c r="B698" s="216" t="s">
        <v>137</v>
      </c>
      <c r="C698" s="216" t="s">
        <v>703</v>
      </c>
      <c r="D698" s="217" t="s">
        <v>648</v>
      </c>
      <c r="E698" s="217" t="s">
        <v>144</v>
      </c>
      <c r="F698" s="217" t="s">
        <v>647</v>
      </c>
      <c r="G698" s="217" t="s">
        <v>704</v>
      </c>
      <c r="H698" s="217" t="s">
        <v>143</v>
      </c>
      <c r="I698" s="217" t="s">
        <v>658</v>
      </c>
      <c r="J698" s="218" t="s">
        <v>705</v>
      </c>
      <c r="K698" s="219" t="s">
        <v>148</v>
      </c>
      <c r="L698" s="218" t="s">
        <v>140</v>
      </c>
      <c r="M698" s="218" t="s">
        <v>630</v>
      </c>
      <c r="N698" s="217" t="s">
        <v>640</v>
      </c>
    </row>
    <row r="699" spans="1:14">
      <c r="A699" s="100">
        <v>2010574</v>
      </c>
      <c r="B699" s="94">
        <v>44469</v>
      </c>
      <c r="C699" s="94">
        <v>44469</v>
      </c>
      <c r="D699" s="73" t="s">
        <v>709</v>
      </c>
      <c r="I699" s="73" t="s">
        <v>681</v>
      </c>
      <c r="J699" s="95">
        <v>0</v>
      </c>
      <c r="K699" s="107">
        <v>1</v>
      </c>
      <c r="L699" s="95">
        <v>-21000000</v>
      </c>
      <c r="M699" s="95">
        <v>-21000000</v>
      </c>
      <c r="N699" s="73" t="s">
        <v>207</v>
      </c>
    </row>
    <row r="700" spans="1:14">
      <c r="A700" s="100">
        <v>999</v>
      </c>
      <c r="B700" s="94">
        <v>44295</v>
      </c>
      <c r="C700" s="94">
        <v>44420</v>
      </c>
      <c r="D700" s="73" t="s">
        <v>824</v>
      </c>
      <c r="E700" s="73" t="s">
        <v>281</v>
      </c>
      <c r="F700" s="73" t="s">
        <v>487</v>
      </c>
      <c r="G700" s="73" t="s">
        <v>485</v>
      </c>
      <c r="H700" s="73" t="s">
        <v>486</v>
      </c>
      <c r="I700" s="73" t="s">
        <v>681</v>
      </c>
      <c r="J700" s="95">
        <v>-976920.75</v>
      </c>
      <c r="K700" s="107">
        <v>1.0024999999999999</v>
      </c>
      <c r="L700" s="95">
        <v>979363.05</v>
      </c>
      <c r="M700" s="95">
        <v>2442.3000000000002</v>
      </c>
      <c r="N700" s="73" t="s">
        <v>841</v>
      </c>
    </row>
    <row r="701" spans="1:14" ht="12" thickBot="1">
      <c r="A701" s="100">
        <v>999</v>
      </c>
      <c r="B701" s="94">
        <v>44295</v>
      </c>
      <c r="C701" s="94">
        <v>44469</v>
      </c>
      <c r="D701" s="73" t="s">
        <v>710</v>
      </c>
      <c r="E701" s="73" t="s">
        <v>281</v>
      </c>
      <c r="F701" s="73" t="s">
        <v>487</v>
      </c>
      <c r="G701" s="73" t="s">
        <v>485</v>
      </c>
      <c r="H701" s="73" t="s">
        <v>486</v>
      </c>
      <c r="I701" s="73" t="s">
        <v>681</v>
      </c>
      <c r="J701" s="95">
        <v>974478.45</v>
      </c>
      <c r="K701" s="107">
        <v>1.0024999999999999</v>
      </c>
      <c r="L701" s="95">
        <v>-976914.64</v>
      </c>
      <c r="M701" s="95">
        <v>-2436.19</v>
      </c>
      <c r="N701" s="73" t="s">
        <v>841</v>
      </c>
    </row>
    <row r="702" spans="1:14" ht="12" thickBot="1">
      <c r="A702" s="223"/>
      <c r="B702" s="222">
        <v>44469</v>
      </c>
      <c r="C702" s="224"/>
      <c r="D702" s="225"/>
      <c r="E702" s="225"/>
      <c r="F702" s="225"/>
      <c r="G702" s="225"/>
      <c r="H702" s="225"/>
      <c r="I702" s="225"/>
      <c r="J702" s="105"/>
      <c r="K702" s="226"/>
      <c r="L702" s="227" t="s">
        <v>706</v>
      </c>
      <c r="M702" s="105">
        <v>211938336.20293438</v>
      </c>
      <c r="N702" s="225"/>
    </row>
    <row r="703" spans="1:14" ht="12" thickBot="1">
      <c r="A703" s="223"/>
      <c r="B703" s="224"/>
      <c r="C703" s="224"/>
      <c r="D703" s="225"/>
      <c r="E703" s="225"/>
      <c r="F703" s="225"/>
      <c r="G703" s="225"/>
      <c r="H703" s="225"/>
      <c r="I703" s="225"/>
      <c r="J703" s="105"/>
      <c r="K703" s="226"/>
      <c r="L703" s="227" t="s">
        <v>707</v>
      </c>
      <c r="M703" s="105">
        <f xml:space="preserve"> ROUND($M$696+ SUM($M$699:$M$701)-$M$702,2)</f>
        <v>0</v>
      </c>
      <c r="N703" s="225"/>
    </row>
    <row r="704" spans="1:14" ht="12" thickTop="1">
      <c r="A704" s="215" t="s">
        <v>153</v>
      </c>
      <c r="B704" s="216" t="s">
        <v>137</v>
      </c>
      <c r="C704" s="216" t="s">
        <v>703</v>
      </c>
      <c r="D704" s="217" t="s">
        <v>648</v>
      </c>
      <c r="E704" s="217" t="s">
        <v>144</v>
      </c>
      <c r="F704" s="217" t="s">
        <v>647</v>
      </c>
      <c r="G704" s="217" t="s">
        <v>704</v>
      </c>
      <c r="H704" s="217" t="s">
        <v>143</v>
      </c>
      <c r="I704" s="217" t="s">
        <v>658</v>
      </c>
      <c r="J704" s="218" t="s">
        <v>705</v>
      </c>
      <c r="K704" s="219" t="s">
        <v>148</v>
      </c>
      <c r="L704" s="218" t="s">
        <v>140</v>
      </c>
      <c r="M704" s="218" t="s">
        <v>630</v>
      </c>
      <c r="N704" s="217" t="s">
        <v>640</v>
      </c>
    </row>
    <row r="705" spans="1:14" ht="12" thickBot="1">
      <c r="A705" s="100">
        <v>71402782</v>
      </c>
      <c r="B705" s="94">
        <v>44469</v>
      </c>
      <c r="C705" s="94">
        <v>44470</v>
      </c>
      <c r="D705" s="73" t="s">
        <v>823</v>
      </c>
      <c r="E705" s="73" t="s">
        <v>325</v>
      </c>
      <c r="F705" s="73" t="s">
        <v>326</v>
      </c>
      <c r="G705" s="73" t="s">
        <v>324</v>
      </c>
      <c r="I705" s="73" t="s">
        <v>681</v>
      </c>
      <c r="J705" s="95">
        <v>30142.53</v>
      </c>
      <c r="K705" s="107">
        <v>1</v>
      </c>
      <c r="L705" s="95">
        <v>0</v>
      </c>
      <c r="M705" s="95">
        <v>30142.53</v>
      </c>
      <c r="N705" s="73" t="s">
        <v>715</v>
      </c>
    </row>
    <row r="706" spans="1:14" ht="12" thickBot="1">
      <c r="A706" s="223"/>
      <c r="B706" s="222">
        <v>44470</v>
      </c>
      <c r="C706" s="224"/>
      <c r="D706" s="225"/>
      <c r="E706" s="225"/>
      <c r="F706" s="225"/>
      <c r="G706" s="225"/>
      <c r="H706" s="225"/>
      <c r="I706" s="225"/>
      <c r="J706" s="105"/>
      <c r="K706" s="226"/>
      <c r="L706" s="227" t="s">
        <v>706</v>
      </c>
      <c r="M706" s="105">
        <v>211968478.73293433</v>
      </c>
      <c r="N706" s="225"/>
    </row>
    <row r="707" spans="1:14" ht="12" thickBot="1">
      <c r="A707" s="223"/>
      <c r="B707" s="224"/>
      <c r="C707" s="224"/>
      <c r="D707" s="225"/>
      <c r="E707" s="225"/>
      <c r="F707" s="225"/>
      <c r="G707" s="225"/>
      <c r="H707" s="225"/>
      <c r="I707" s="225"/>
      <c r="J707" s="105"/>
      <c r="K707" s="226"/>
      <c r="L707" s="227" t="s">
        <v>707</v>
      </c>
      <c r="M707" s="105">
        <f xml:space="preserve"> ROUND($M$702+ SUM($M$705:$M$705)-$M$706,2)</f>
        <v>0</v>
      </c>
      <c r="N707" s="225"/>
    </row>
    <row r="708" spans="1:14" ht="12.75" thickTop="1" thickBot="1">
      <c r="A708" s="215" t="s">
        <v>153</v>
      </c>
      <c r="B708" s="221" t="s">
        <v>137</v>
      </c>
      <c r="C708" s="216" t="s">
        <v>703</v>
      </c>
      <c r="D708" s="217" t="s">
        <v>648</v>
      </c>
      <c r="E708" s="217" t="s">
        <v>144</v>
      </c>
      <c r="F708" s="217" t="s">
        <v>647</v>
      </c>
      <c r="G708" s="217" t="s">
        <v>704</v>
      </c>
      <c r="H708" s="217" t="s">
        <v>143</v>
      </c>
      <c r="I708" s="217" t="s">
        <v>658</v>
      </c>
      <c r="J708" s="218" t="s">
        <v>705</v>
      </c>
      <c r="K708" s="219" t="s">
        <v>148</v>
      </c>
      <c r="L708" s="218" t="s">
        <v>140</v>
      </c>
      <c r="M708" s="218" t="s">
        <v>630</v>
      </c>
      <c r="N708" s="217" t="s">
        <v>640</v>
      </c>
    </row>
    <row r="709" spans="1:14" ht="12" thickBot="1">
      <c r="A709" s="223"/>
      <c r="B709" s="222">
        <v>44473</v>
      </c>
      <c r="C709" s="224"/>
      <c r="D709" s="225"/>
      <c r="E709" s="225"/>
      <c r="F709" s="225"/>
      <c r="G709" s="225"/>
      <c r="H709" s="225"/>
      <c r="I709" s="225"/>
      <c r="J709" s="105"/>
      <c r="K709" s="226"/>
      <c r="L709" s="227" t="s">
        <v>706</v>
      </c>
      <c r="M709" s="105">
        <v>211968478.73201555</v>
      </c>
      <c r="N709" s="225"/>
    </row>
    <row r="710" spans="1:14" ht="12" thickBot="1">
      <c r="A710" s="223"/>
      <c r="B710" s="224"/>
      <c r="C710" s="224"/>
      <c r="D710" s="225"/>
      <c r="E710" s="225"/>
      <c r="F710" s="225"/>
      <c r="G710" s="225"/>
      <c r="H710" s="225"/>
      <c r="I710" s="225"/>
      <c r="J710" s="105"/>
      <c r="K710" s="226"/>
      <c r="L710" s="227" t="s">
        <v>707</v>
      </c>
      <c r="M710" s="105">
        <f xml:space="preserve"> ROUND($M$706+ SUM($M$708:$M$708)-$M$709,2)</f>
        <v>0</v>
      </c>
      <c r="N710" s="225"/>
    </row>
    <row r="711" spans="1:14" ht="12.75" thickTop="1" thickBot="1">
      <c r="A711" s="215" t="s">
        <v>153</v>
      </c>
      <c r="B711" s="221" t="s">
        <v>137</v>
      </c>
      <c r="C711" s="216" t="s">
        <v>703</v>
      </c>
      <c r="D711" s="217" t="s">
        <v>648</v>
      </c>
      <c r="E711" s="217" t="s">
        <v>144</v>
      </c>
      <c r="F711" s="217" t="s">
        <v>647</v>
      </c>
      <c r="G711" s="217" t="s">
        <v>704</v>
      </c>
      <c r="H711" s="217" t="s">
        <v>143</v>
      </c>
      <c r="I711" s="217" t="s">
        <v>658</v>
      </c>
      <c r="J711" s="218" t="s">
        <v>705</v>
      </c>
      <c r="K711" s="219" t="s">
        <v>148</v>
      </c>
      <c r="L711" s="218" t="s">
        <v>140</v>
      </c>
      <c r="M711" s="218" t="s">
        <v>630</v>
      </c>
      <c r="N711" s="217" t="s">
        <v>640</v>
      </c>
    </row>
    <row r="712" spans="1:14" ht="12" thickBot="1">
      <c r="A712" s="223"/>
      <c r="B712" s="222">
        <v>44474</v>
      </c>
      <c r="C712" s="224"/>
      <c r="D712" s="225"/>
      <c r="E712" s="225"/>
      <c r="F712" s="225"/>
      <c r="G712" s="225"/>
      <c r="H712" s="225"/>
      <c r="I712" s="225"/>
      <c r="J712" s="105"/>
      <c r="K712" s="226"/>
      <c r="L712" s="227" t="s">
        <v>706</v>
      </c>
      <c r="M712" s="105">
        <v>211968478.73201555</v>
      </c>
      <c r="N712" s="225"/>
    </row>
    <row r="713" spans="1:14" ht="12" thickBot="1">
      <c r="A713" s="223"/>
      <c r="B713" s="224"/>
      <c r="C713" s="224"/>
      <c r="D713" s="225"/>
      <c r="E713" s="225"/>
      <c r="F713" s="225"/>
      <c r="G713" s="225"/>
      <c r="H713" s="225"/>
      <c r="I713" s="225"/>
      <c r="J713" s="105"/>
      <c r="K713" s="226"/>
      <c r="L713" s="227" t="s">
        <v>707</v>
      </c>
      <c r="M713" s="105">
        <f xml:space="preserve"> ROUND($M$709+ SUM($M$711:$M$711)-$M$712,2)</f>
        <v>0</v>
      </c>
      <c r="N713" s="225"/>
    </row>
    <row r="714" spans="1:14" ht="12.75" thickTop="1" thickBot="1">
      <c r="A714" s="215" t="s">
        <v>153</v>
      </c>
      <c r="B714" s="221" t="s">
        <v>137</v>
      </c>
      <c r="C714" s="216" t="s">
        <v>703</v>
      </c>
      <c r="D714" s="217" t="s">
        <v>648</v>
      </c>
      <c r="E714" s="217" t="s">
        <v>144</v>
      </c>
      <c r="F714" s="217" t="s">
        <v>647</v>
      </c>
      <c r="G714" s="217" t="s">
        <v>704</v>
      </c>
      <c r="H714" s="217" t="s">
        <v>143</v>
      </c>
      <c r="I714" s="217" t="s">
        <v>658</v>
      </c>
      <c r="J714" s="218" t="s">
        <v>705</v>
      </c>
      <c r="K714" s="219" t="s">
        <v>148</v>
      </c>
      <c r="L714" s="218" t="s">
        <v>140</v>
      </c>
      <c r="M714" s="218" t="s">
        <v>630</v>
      </c>
      <c r="N714" s="217" t="s">
        <v>640</v>
      </c>
    </row>
    <row r="715" spans="1:14" ht="12" thickBot="1">
      <c r="A715" s="223"/>
      <c r="B715" s="222">
        <v>44475</v>
      </c>
      <c r="C715" s="224"/>
      <c r="D715" s="225"/>
      <c r="E715" s="225"/>
      <c r="F715" s="225"/>
      <c r="G715" s="225"/>
      <c r="H715" s="225"/>
      <c r="I715" s="225"/>
      <c r="J715" s="105"/>
      <c r="K715" s="226"/>
      <c r="L715" s="227" t="s">
        <v>706</v>
      </c>
      <c r="M715" s="105">
        <v>211968478.73201555</v>
      </c>
      <c r="N715" s="225"/>
    </row>
    <row r="716" spans="1:14" ht="12" thickBot="1">
      <c r="A716" s="223"/>
      <c r="B716" s="224"/>
      <c r="C716" s="224"/>
      <c r="D716" s="225"/>
      <c r="E716" s="225"/>
      <c r="F716" s="225"/>
      <c r="G716" s="225"/>
      <c r="H716" s="225"/>
      <c r="I716" s="225"/>
      <c r="J716" s="105"/>
      <c r="K716" s="226"/>
      <c r="L716" s="227" t="s">
        <v>707</v>
      </c>
      <c r="M716" s="105">
        <f xml:space="preserve"> ROUND($M$712+ SUM($M$714:$M$714)-$M$715,2)</f>
        <v>0</v>
      </c>
      <c r="N716" s="225"/>
    </row>
    <row r="717" spans="1:14" ht="12.75" thickTop="1" thickBot="1">
      <c r="A717" s="215" t="s">
        <v>153</v>
      </c>
      <c r="B717" s="221" t="s">
        <v>137</v>
      </c>
      <c r="C717" s="216" t="s">
        <v>703</v>
      </c>
      <c r="D717" s="217" t="s">
        <v>648</v>
      </c>
      <c r="E717" s="217" t="s">
        <v>144</v>
      </c>
      <c r="F717" s="217" t="s">
        <v>647</v>
      </c>
      <c r="G717" s="217" t="s">
        <v>704</v>
      </c>
      <c r="H717" s="217" t="s">
        <v>143</v>
      </c>
      <c r="I717" s="217" t="s">
        <v>658</v>
      </c>
      <c r="J717" s="218" t="s">
        <v>705</v>
      </c>
      <c r="K717" s="219" t="s">
        <v>148</v>
      </c>
      <c r="L717" s="218" t="s">
        <v>140</v>
      </c>
      <c r="M717" s="218" t="s">
        <v>630</v>
      </c>
      <c r="N717" s="217" t="s">
        <v>640</v>
      </c>
    </row>
    <row r="718" spans="1:14" ht="12" thickBot="1">
      <c r="A718" s="223"/>
      <c r="B718" s="222">
        <v>44476</v>
      </c>
      <c r="C718" s="224"/>
      <c r="D718" s="225"/>
      <c r="E718" s="225"/>
      <c r="F718" s="225"/>
      <c r="G718" s="225"/>
      <c r="H718" s="225"/>
      <c r="I718" s="225"/>
      <c r="J718" s="105"/>
      <c r="K718" s="226"/>
      <c r="L718" s="227" t="s">
        <v>706</v>
      </c>
      <c r="M718" s="105">
        <v>211968478.73201555</v>
      </c>
      <c r="N718" s="225"/>
    </row>
    <row r="719" spans="1:14" ht="12" thickBot="1">
      <c r="A719" s="223"/>
      <c r="B719" s="224"/>
      <c r="C719" s="224"/>
      <c r="D719" s="225"/>
      <c r="E719" s="225"/>
      <c r="F719" s="225"/>
      <c r="G719" s="225"/>
      <c r="H719" s="225"/>
      <c r="I719" s="225"/>
      <c r="J719" s="105"/>
      <c r="K719" s="226"/>
      <c r="L719" s="227" t="s">
        <v>707</v>
      </c>
      <c r="M719" s="105">
        <f xml:space="preserve"> ROUND($M$715+ SUM($M$717:$M$717)-$M$718,2)</f>
        <v>0</v>
      </c>
      <c r="N719" s="225"/>
    </row>
    <row r="720" spans="1:14" ht="12" thickTop="1">
      <c r="A720" s="215" t="s">
        <v>153</v>
      </c>
      <c r="B720" s="216" t="s">
        <v>137</v>
      </c>
      <c r="C720" s="216" t="s">
        <v>703</v>
      </c>
      <c r="D720" s="217" t="s">
        <v>648</v>
      </c>
      <c r="E720" s="217" t="s">
        <v>144</v>
      </c>
      <c r="F720" s="217" t="s">
        <v>647</v>
      </c>
      <c r="G720" s="217" t="s">
        <v>704</v>
      </c>
      <c r="H720" s="217" t="s">
        <v>143</v>
      </c>
      <c r="I720" s="217" t="s">
        <v>658</v>
      </c>
      <c r="J720" s="218" t="s">
        <v>705</v>
      </c>
      <c r="K720" s="219" t="s">
        <v>148</v>
      </c>
      <c r="L720" s="218" t="s">
        <v>140</v>
      </c>
      <c r="M720" s="218" t="s">
        <v>630</v>
      </c>
      <c r="N720" s="217" t="s">
        <v>640</v>
      </c>
    </row>
    <row r="721" spans="1:14" ht="12" thickBot="1">
      <c r="A721" s="100">
        <v>2019723</v>
      </c>
      <c r="B721" s="94">
        <v>44477</v>
      </c>
      <c r="C721" s="94">
        <v>44477</v>
      </c>
      <c r="D721" s="73" t="s">
        <v>709</v>
      </c>
      <c r="I721" s="73" t="s">
        <v>681</v>
      </c>
      <c r="J721" s="95">
        <v>0</v>
      </c>
      <c r="K721" s="107">
        <v>1</v>
      </c>
      <c r="L721" s="95">
        <v>15400000</v>
      </c>
      <c r="M721" s="95">
        <v>15400000</v>
      </c>
      <c r="N721" s="73" t="s">
        <v>207</v>
      </c>
    </row>
    <row r="722" spans="1:14" ht="12" thickBot="1">
      <c r="A722" s="223"/>
      <c r="B722" s="222">
        <v>44477</v>
      </c>
      <c r="C722" s="224"/>
      <c r="D722" s="225"/>
      <c r="E722" s="225"/>
      <c r="F722" s="225"/>
      <c r="G722" s="225"/>
      <c r="H722" s="225"/>
      <c r="I722" s="225"/>
      <c r="J722" s="105"/>
      <c r="K722" s="226"/>
      <c r="L722" s="227" t="s">
        <v>706</v>
      </c>
      <c r="M722" s="105">
        <v>227368478.73152807</v>
      </c>
      <c r="N722" s="225"/>
    </row>
    <row r="723" spans="1:14" ht="12" thickBot="1">
      <c r="A723" s="223"/>
      <c r="B723" s="224"/>
      <c r="C723" s="224"/>
      <c r="D723" s="225"/>
      <c r="E723" s="225"/>
      <c r="F723" s="225"/>
      <c r="G723" s="225"/>
      <c r="H723" s="225"/>
      <c r="I723" s="225"/>
      <c r="J723" s="105"/>
      <c r="K723" s="226"/>
      <c r="L723" s="227" t="s">
        <v>707</v>
      </c>
      <c r="M723" s="105">
        <f xml:space="preserve"> ROUND($M$718+ SUM($M$721:$M$721)-$M$722,2)</f>
        <v>0</v>
      </c>
      <c r="N723" s="225"/>
    </row>
    <row r="724" spans="1:14" ht="12.75" thickTop="1" thickBot="1">
      <c r="A724" s="215" t="s">
        <v>153</v>
      </c>
      <c r="B724" s="221" t="s">
        <v>137</v>
      </c>
      <c r="C724" s="216" t="s">
        <v>703</v>
      </c>
      <c r="D724" s="217" t="s">
        <v>648</v>
      </c>
      <c r="E724" s="217" t="s">
        <v>144</v>
      </c>
      <c r="F724" s="217" t="s">
        <v>647</v>
      </c>
      <c r="G724" s="217" t="s">
        <v>704</v>
      </c>
      <c r="H724" s="217" t="s">
        <v>143</v>
      </c>
      <c r="I724" s="217" t="s">
        <v>658</v>
      </c>
      <c r="J724" s="218" t="s">
        <v>705</v>
      </c>
      <c r="K724" s="219" t="s">
        <v>148</v>
      </c>
      <c r="L724" s="218" t="s">
        <v>140</v>
      </c>
      <c r="M724" s="218" t="s">
        <v>630</v>
      </c>
      <c r="N724" s="217" t="s">
        <v>640</v>
      </c>
    </row>
    <row r="725" spans="1:14" ht="12" thickBot="1">
      <c r="A725" s="223"/>
      <c r="B725" s="222">
        <v>44481</v>
      </c>
      <c r="C725" s="224"/>
      <c r="D725" s="225"/>
      <c r="E725" s="225"/>
      <c r="F725" s="225"/>
      <c r="G725" s="225"/>
      <c r="H725" s="225"/>
      <c r="I725" s="225"/>
      <c r="J725" s="105"/>
      <c r="K725" s="226"/>
      <c r="L725" s="227" t="s">
        <v>706</v>
      </c>
      <c r="M725" s="105">
        <v>227368478.73152807</v>
      </c>
      <c r="N725" s="225"/>
    </row>
    <row r="726" spans="1:14" ht="12" thickBot="1">
      <c r="A726" s="223"/>
      <c r="B726" s="224"/>
      <c r="C726" s="224"/>
      <c r="D726" s="225"/>
      <c r="E726" s="225"/>
      <c r="F726" s="225"/>
      <c r="G726" s="225"/>
      <c r="H726" s="225"/>
      <c r="I726" s="225"/>
      <c r="J726" s="105"/>
      <c r="K726" s="226"/>
      <c r="L726" s="227" t="s">
        <v>707</v>
      </c>
      <c r="M726" s="105">
        <f xml:space="preserve"> ROUND($M$722+ SUM($M$724:$M$724)-$M$725,2)</f>
        <v>0</v>
      </c>
      <c r="N726" s="225"/>
    </row>
    <row r="727" spans="1:14" ht="12.75" thickTop="1" thickBot="1">
      <c r="A727" s="215" t="s">
        <v>153</v>
      </c>
      <c r="B727" s="221" t="s">
        <v>137</v>
      </c>
      <c r="C727" s="216" t="s">
        <v>703</v>
      </c>
      <c r="D727" s="217" t="s">
        <v>648</v>
      </c>
      <c r="E727" s="217" t="s">
        <v>144</v>
      </c>
      <c r="F727" s="217" t="s">
        <v>647</v>
      </c>
      <c r="G727" s="217" t="s">
        <v>704</v>
      </c>
      <c r="H727" s="217" t="s">
        <v>143</v>
      </c>
      <c r="I727" s="217" t="s">
        <v>658</v>
      </c>
      <c r="J727" s="218" t="s">
        <v>705</v>
      </c>
      <c r="K727" s="219" t="s">
        <v>148</v>
      </c>
      <c r="L727" s="218" t="s">
        <v>140</v>
      </c>
      <c r="M727" s="218" t="s">
        <v>630</v>
      </c>
      <c r="N727" s="217" t="s">
        <v>640</v>
      </c>
    </row>
    <row r="728" spans="1:14" ht="12" thickBot="1">
      <c r="A728" s="223"/>
      <c r="B728" s="222">
        <v>44482</v>
      </c>
      <c r="C728" s="224"/>
      <c r="D728" s="225"/>
      <c r="E728" s="225"/>
      <c r="F728" s="225"/>
      <c r="G728" s="225"/>
      <c r="H728" s="225"/>
      <c r="I728" s="225"/>
      <c r="J728" s="105"/>
      <c r="K728" s="226"/>
      <c r="L728" s="227" t="s">
        <v>706</v>
      </c>
      <c r="M728" s="105">
        <v>227368478.73152807</v>
      </c>
      <c r="N728" s="225"/>
    </row>
    <row r="729" spans="1:14" ht="12" thickBot="1">
      <c r="A729" s="223"/>
      <c r="B729" s="224"/>
      <c r="C729" s="224"/>
      <c r="D729" s="225"/>
      <c r="E729" s="225"/>
      <c r="F729" s="225"/>
      <c r="G729" s="225"/>
      <c r="H729" s="225"/>
      <c r="I729" s="225"/>
      <c r="J729" s="105"/>
      <c r="K729" s="226"/>
      <c r="L729" s="227" t="s">
        <v>707</v>
      </c>
      <c r="M729" s="105">
        <f xml:space="preserve"> ROUND($M$725+ SUM($M$727:$M$727)-$M$728,2)</f>
        <v>0</v>
      </c>
      <c r="N729" s="225"/>
    </row>
    <row r="730" spans="1:14" ht="12.75" thickTop="1" thickBot="1">
      <c r="A730" s="215" t="s">
        <v>153</v>
      </c>
      <c r="B730" s="221" t="s">
        <v>137</v>
      </c>
      <c r="C730" s="216" t="s">
        <v>703</v>
      </c>
      <c r="D730" s="217" t="s">
        <v>648</v>
      </c>
      <c r="E730" s="217" t="s">
        <v>144</v>
      </c>
      <c r="F730" s="217" t="s">
        <v>647</v>
      </c>
      <c r="G730" s="217" t="s">
        <v>704</v>
      </c>
      <c r="H730" s="217" t="s">
        <v>143</v>
      </c>
      <c r="I730" s="217" t="s">
        <v>658</v>
      </c>
      <c r="J730" s="218" t="s">
        <v>705</v>
      </c>
      <c r="K730" s="219" t="s">
        <v>148</v>
      </c>
      <c r="L730" s="218" t="s">
        <v>140</v>
      </c>
      <c r="M730" s="218" t="s">
        <v>630</v>
      </c>
      <c r="N730" s="217" t="s">
        <v>640</v>
      </c>
    </row>
    <row r="731" spans="1:14" ht="12" thickBot="1">
      <c r="A731" s="223"/>
      <c r="B731" s="222">
        <v>44483</v>
      </c>
      <c r="C731" s="224"/>
      <c r="D731" s="225"/>
      <c r="E731" s="225"/>
      <c r="F731" s="225"/>
      <c r="G731" s="225"/>
      <c r="H731" s="225"/>
      <c r="I731" s="225"/>
      <c r="J731" s="105"/>
      <c r="K731" s="226"/>
      <c r="L731" s="227" t="s">
        <v>706</v>
      </c>
      <c r="M731" s="105">
        <v>227368478.73152807</v>
      </c>
      <c r="N731" s="225"/>
    </row>
    <row r="732" spans="1:14" ht="12" thickBot="1">
      <c r="A732" s="223"/>
      <c r="B732" s="224"/>
      <c r="C732" s="224"/>
      <c r="D732" s="225"/>
      <c r="E732" s="225"/>
      <c r="F732" s="225"/>
      <c r="G732" s="225"/>
      <c r="H732" s="225"/>
      <c r="I732" s="225"/>
      <c r="J732" s="105"/>
      <c r="K732" s="226"/>
      <c r="L732" s="227" t="s">
        <v>707</v>
      </c>
      <c r="M732" s="105">
        <f xml:space="preserve"> ROUND($M$728+ SUM($M$730:$M$730)-$M$731,2)</f>
        <v>0</v>
      </c>
      <c r="N732" s="225"/>
    </row>
    <row r="733" spans="1:14" ht="12" thickTop="1">
      <c r="A733" s="215" t="s">
        <v>153</v>
      </c>
      <c r="B733" s="216" t="s">
        <v>137</v>
      </c>
      <c r="C733" s="216" t="s">
        <v>703</v>
      </c>
      <c r="D733" s="217" t="s">
        <v>648</v>
      </c>
      <c r="E733" s="217" t="s">
        <v>144</v>
      </c>
      <c r="F733" s="217" t="s">
        <v>647</v>
      </c>
      <c r="G733" s="217" t="s">
        <v>704</v>
      </c>
      <c r="H733" s="217" t="s">
        <v>143</v>
      </c>
      <c r="I733" s="217" t="s">
        <v>658</v>
      </c>
      <c r="J733" s="218" t="s">
        <v>705</v>
      </c>
      <c r="K733" s="219" t="s">
        <v>148</v>
      </c>
      <c r="L733" s="218" t="s">
        <v>140</v>
      </c>
      <c r="M733" s="218" t="s">
        <v>630</v>
      </c>
      <c r="N733" s="217" t="s">
        <v>640</v>
      </c>
    </row>
    <row r="734" spans="1:14" ht="12" thickBot="1">
      <c r="A734" s="100">
        <v>2025424</v>
      </c>
      <c r="B734" s="94">
        <v>44484</v>
      </c>
      <c r="C734" s="94">
        <v>44484</v>
      </c>
      <c r="D734" s="73" t="s">
        <v>709</v>
      </c>
      <c r="I734" s="73" t="s">
        <v>681</v>
      </c>
      <c r="J734" s="95">
        <v>0</v>
      </c>
      <c r="K734" s="107">
        <v>1</v>
      </c>
      <c r="L734" s="95">
        <v>2700000</v>
      </c>
      <c r="M734" s="95">
        <v>2700000</v>
      </c>
      <c r="N734" s="73" t="s">
        <v>207</v>
      </c>
    </row>
    <row r="735" spans="1:14" ht="12" thickBot="1">
      <c r="A735" s="223"/>
      <c r="B735" s="222">
        <v>44484</v>
      </c>
      <c r="C735" s="224"/>
      <c r="D735" s="225"/>
      <c r="E735" s="225"/>
      <c r="F735" s="225"/>
      <c r="G735" s="225"/>
      <c r="H735" s="225"/>
      <c r="I735" s="225"/>
      <c r="J735" s="105"/>
      <c r="K735" s="226"/>
      <c r="L735" s="227" t="s">
        <v>706</v>
      </c>
      <c r="M735" s="105">
        <v>230068478.73152807</v>
      </c>
      <c r="N735" s="225"/>
    </row>
    <row r="736" spans="1:14" ht="12" thickBot="1">
      <c r="A736" s="223"/>
      <c r="B736" s="224"/>
      <c r="C736" s="224"/>
      <c r="D736" s="225"/>
      <c r="E736" s="225"/>
      <c r="F736" s="225"/>
      <c r="G736" s="225"/>
      <c r="H736" s="225"/>
      <c r="I736" s="225"/>
      <c r="J736" s="105"/>
      <c r="K736" s="226"/>
      <c r="L736" s="227" t="s">
        <v>707</v>
      </c>
      <c r="M736" s="105">
        <f xml:space="preserve"> ROUND($M$731+ SUM($M$734:$M$734)-$M$735,2)</f>
        <v>0</v>
      </c>
      <c r="N736" s="225"/>
    </row>
    <row r="737" spans="1:14" ht="12.75" thickTop="1" thickBot="1">
      <c r="A737" s="215" t="s">
        <v>153</v>
      </c>
      <c r="B737" s="221" t="s">
        <v>137</v>
      </c>
      <c r="C737" s="216" t="s">
        <v>703</v>
      </c>
      <c r="D737" s="217" t="s">
        <v>648</v>
      </c>
      <c r="E737" s="217" t="s">
        <v>144</v>
      </c>
      <c r="F737" s="217" t="s">
        <v>647</v>
      </c>
      <c r="G737" s="217" t="s">
        <v>704</v>
      </c>
      <c r="H737" s="217" t="s">
        <v>143</v>
      </c>
      <c r="I737" s="217" t="s">
        <v>658</v>
      </c>
      <c r="J737" s="218" t="s">
        <v>705</v>
      </c>
      <c r="K737" s="219" t="s">
        <v>148</v>
      </c>
      <c r="L737" s="218" t="s">
        <v>140</v>
      </c>
      <c r="M737" s="218" t="s">
        <v>630</v>
      </c>
      <c r="N737" s="217" t="s">
        <v>640</v>
      </c>
    </row>
    <row r="738" spans="1:14" ht="12" thickBot="1">
      <c r="A738" s="223"/>
      <c r="B738" s="222">
        <v>44487</v>
      </c>
      <c r="C738" s="224"/>
      <c r="D738" s="225"/>
      <c r="E738" s="225"/>
      <c r="F738" s="225"/>
      <c r="G738" s="225"/>
      <c r="H738" s="225"/>
      <c r="I738" s="225"/>
      <c r="J738" s="105"/>
      <c r="K738" s="226"/>
      <c r="L738" s="227" t="s">
        <v>706</v>
      </c>
      <c r="M738" s="105">
        <v>230068478.73152807</v>
      </c>
      <c r="N738" s="225"/>
    </row>
    <row r="739" spans="1:14" ht="12" thickBot="1">
      <c r="A739" s="223"/>
      <c r="B739" s="224"/>
      <c r="C739" s="224"/>
      <c r="D739" s="225"/>
      <c r="E739" s="225"/>
      <c r="F739" s="225"/>
      <c r="G739" s="225"/>
      <c r="H739" s="225"/>
      <c r="I739" s="225"/>
      <c r="J739" s="105"/>
      <c r="K739" s="226"/>
      <c r="L739" s="227" t="s">
        <v>707</v>
      </c>
      <c r="M739" s="105">
        <f xml:space="preserve"> ROUND($M$735+ SUM($M$737:$M$737)-$M$738,2)</f>
        <v>0</v>
      </c>
      <c r="N739" s="225"/>
    </row>
    <row r="740" spans="1:14" ht="12" thickTop="1">
      <c r="A740" s="215" t="s">
        <v>153</v>
      </c>
      <c r="B740" s="216" t="s">
        <v>137</v>
      </c>
      <c r="C740" s="216" t="s">
        <v>703</v>
      </c>
      <c r="D740" s="217" t="s">
        <v>648</v>
      </c>
      <c r="E740" s="217" t="s">
        <v>144</v>
      </c>
      <c r="F740" s="217" t="s">
        <v>647</v>
      </c>
      <c r="G740" s="217" t="s">
        <v>704</v>
      </c>
      <c r="H740" s="217" t="s">
        <v>143</v>
      </c>
      <c r="I740" s="217" t="s">
        <v>658</v>
      </c>
      <c r="J740" s="218" t="s">
        <v>705</v>
      </c>
      <c r="K740" s="219" t="s">
        <v>148</v>
      </c>
      <c r="L740" s="218" t="s">
        <v>140</v>
      </c>
      <c r="M740" s="218" t="s">
        <v>630</v>
      </c>
      <c r="N740" s="217" t="s">
        <v>640</v>
      </c>
    </row>
    <row r="741" spans="1:14" ht="12" thickBot="1">
      <c r="A741" s="100">
        <v>71884636</v>
      </c>
      <c r="B741" s="94">
        <v>44481</v>
      </c>
      <c r="C741" s="94">
        <v>44488</v>
      </c>
      <c r="D741" s="73" t="s">
        <v>710</v>
      </c>
      <c r="E741" s="73" t="s">
        <v>550</v>
      </c>
      <c r="F741" s="73" t="s">
        <v>551</v>
      </c>
      <c r="G741" s="73" t="s">
        <v>548</v>
      </c>
      <c r="H741" s="73" t="s">
        <v>549</v>
      </c>
      <c r="I741" s="73" t="s">
        <v>681</v>
      </c>
      <c r="J741" s="95">
        <v>4264375</v>
      </c>
      <c r="K741" s="107">
        <v>0.99</v>
      </c>
      <c r="L741" s="95">
        <v>-4221731.25</v>
      </c>
      <c r="M741" s="95">
        <v>42643.75</v>
      </c>
      <c r="N741" s="73" t="s">
        <v>207</v>
      </c>
    </row>
    <row r="742" spans="1:14" ht="12" thickBot="1">
      <c r="A742" s="223"/>
      <c r="B742" s="222">
        <v>44488</v>
      </c>
      <c r="C742" s="224"/>
      <c r="D742" s="225"/>
      <c r="E742" s="225"/>
      <c r="F742" s="225"/>
      <c r="G742" s="225"/>
      <c r="H742" s="225"/>
      <c r="I742" s="225"/>
      <c r="J742" s="105"/>
      <c r="K742" s="226"/>
      <c r="L742" s="227" t="s">
        <v>706</v>
      </c>
      <c r="M742" s="105">
        <v>230111122.48152804</v>
      </c>
      <c r="N742" s="225"/>
    </row>
    <row r="743" spans="1:14" ht="12" thickBot="1">
      <c r="A743" s="223"/>
      <c r="B743" s="224"/>
      <c r="C743" s="224"/>
      <c r="D743" s="225"/>
      <c r="E743" s="225"/>
      <c r="F743" s="225"/>
      <c r="G743" s="225"/>
      <c r="H743" s="225"/>
      <c r="I743" s="225"/>
      <c r="J743" s="105"/>
      <c r="K743" s="226"/>
      <c r="L743" s="227" t="s">
        <v>707</v>
      </c>
      <c r="M743" s="105">
        <f xml:space="preserve"> ROUND($M$738+ SUM($M$741:$M$741)-$M$742,2)</f>
        <v>0</v>
      </c>
      <c r="N743" s="225"/>
    </row>
    <row r="744" spans="1:14" ht="12.75" thickTop="1" thickBot="1">
      <c r="A744" s="215" t="s">
        <v>153</v>
      </c>
      <c r="B744" s="221" t="s">
        <v>137</v>
      </c>
      <c r="C744" s="216" t="s">
        <v>703</v>
      </c>
      <c r="D744" s="217" t="s">
        <v>648</v>
      </c>
      <c r="E744" s="217" t="s">
        <v>144</v>
      </c>
      <c r="F744" s="217" t="s">
        <v>647</v>
      </c>
      <c r="G744" s="217" t="s">
        <v>704</v>
      </c>
      <c r="H744" s="217" t="s">
        <v>143</v>
      </c>
      <c r="I744" s="217" t="s">
        <v>658</v>
      </c>
      <c r="J744" s="218" t="s">
        <v>705</v>
      </c>
      <c r="K744" s="219" t="s">
        <v>148</v>
      </c>
      <c r="L744" s="218" t="s">
        <v>140</v>
      </c>
      <c r="M744" s="218" t="s">
        <v>630</v>
      </c>
      <c r="N744" s="217" t="s">
        <v>640</v>
      </c>
    </row>
    <row r="745" spans="1:14" ht="12" thickBot="1">
      <c r="A745" s="223"/>
      <c r="B745" s="222">
        <v>44489</v>
      </c>
      <c r="C745" s="224"/>
      <c r="D745" s="225"/>
      <c r="E745" s="225"/>
      <c r="F745" s="225"/>
      <c r="G745" s="225"/>
      <c r="H745" s="225"/>
      <c r="I745" s="225"/>
      <c r="J745" s="105"/>
      <c r="K745" s="226"/>
      <c r="L745" s="227" t="s">
        <v>706</v>
      </c>
      <c r="M745" s="105">
        <v>230111122.48152807</v>
      </c>
      <c r="N745" s="225"/>
    </row>
    <row r="746" spans="1:14" ht="12" thickBot="1">
      <c r="A746" s="223"/>
      <c r="B746" s="224"/>
      <c r="C746" s="224"/>
      <c r="D746" s="225"/>
      <c r="E746" s="225"/>
      <c r="F746" s="225"/>
      <c r="G746" s="225"/>
      <c r="H746" s="225"/>
      <c r="I746" s="225"/>
      <c r="J746" s="105"/>
      <c r="K746" s="226"/>
      <c r="L746" s="227" t="s">
        <v>707</v>
      </c>
      <c r="M746" s="105">
        <f xml:space="preserve"> ROUND($M$742+ SUM($M$744:$M$744)-$M$745,2)</f>
        <v>0</v>
      </c>
      <c r="N746" s="225"/>
    </row>
    <row r="747" spans="1:14" ht="12" thickTop="1">
      <c r="A747" s="215" t="s">
        <v>153</v>
      </c>
      <c r="B747" s="216" t="s">
        <v>137</v>
      </c>
      <c r="C747" s="216" t="s">
        <v>703</v>
      </c>
      <c r="D747" s="217" t="s">
        <v>648</v>
      </c>
      <c r="E747" s="217" t="s">
        <v>144</v>
      </c>
      <c r="F747" s="217" t="s">
        <v>647</v>
      </c>
      <c r="G747" s="217" t="s">
        <v>704</v>
      </c>
      <c r="H747" s="217" t="s">
        <v>143</v>
      </c>
      <c r="I747" s="217" t="s">
        <v>658</v>
      </c>
      <c r="J747" s="218" t="s">
        <v>705</v>
      </c>
      <c r="K747" s="219" t="s">
        <v>148</v>
      </c>
      <c r="L747" s="218" t="s">
        <v>140</v>
      </c>
      <c r="M747" s="218" t="s">
        <v>630</v>
      </c>
      <c r="N747" s="217" t="s">
        <v>640</v>
      </c>
    </row>
    <row r="748" spans="1:14">
      <c r="A748" s="100">
        <v>999</v>
      </c>
      <c r="B748" s="94">
        <v>44475</v>
      </c>
      <c r="C748" s="94">
        <v>44490</v>
      </c>
      <c r="D748" s="73" t="s">
        <v>710</v>
      </c>
      <c r="E748" s="73" t="s">
        <v>882</v>
      </c>
      <c r="F748" s="73" t="s">
        <v>883</v>
      </c>
      <c r="G748" s="73" t="s">
        <v>884</v>
      </c>
      <c r="H748" s="73" t="s">
        <v>885</v>
      </c>
      <c r="I748" s="73" t="s">
        <v>681</v>
      </c>
      <c r="J748" s="95">
        <v>3971912.59</v>
      </c>
      <c r="K748" s="107">
        <v>0.98031250000000003</v>
      </c>
      <c r="L748" s="95">
        <v>-2248019.7799999998</v>
      </c>
      <c r="M748" s="95">
        <v>1723892.81</v>
      </c>
      <c r="N748" s="73" t="s">
        <v>207</v>
      </c>
    </row>
    <row r="749" spans="1:14" ht="12" thickBot="1">
      <c r="A749" s="100">
        <v>2034032</v>
      </c>
      <c r="B749" s="94">
        <v>44490</v>
      </c>
      <c r="C749" s="94">
        <v>44490</v>
      </c>
      <c r="D749" s="73" t="s">
        <v>709</v>
      </c>
      <c r="I749" s="73" t="s">
        <v>681</v>
      </c>
      <c r="J749" s="95">
        <v>0</v>
      </c>
      <c r="K749" s="107">
        <v>1</v>
      </c>
      <c r="L749" s="95">
        <v>8300000</v>
      </c>
      <c r="M749" s="95">
        <v>8300000</v>
      </c>
      <c r="N749" s="73" t="s">
        <v>207</v>
      </c>
    </row>
    <row r="750" spans="1:14" ht="12" thickBot="1">
      <c r="A750" s="223"/>
      <c r="B750" s="222">
        <v>44490</v>
      </c>
      <c r="C750" s="224"/>
      <c r="D750" s="225"/>
      <c r="E750" s="225"/>
      <c r="F750" s="225"/>
      <c r="G750" s="225"/>
      <c r="H750" s="225"/>
      <c r="I750" s="225"/>
      <c r="J750" s="105"/>
      <c r="K750" s="226"/>
      <c r="L750" s="227" t="s">
        <v>706</v>
      </c>
      <c r="M750" s="105">
        <v>240102615.65793681</v>
      </c>
      <c r="N750" s="225"/>
    </row>
    <row r="751" spans="1:14" ht="12" thickBot="1">
      <c r="A751" s="223"/>
      <c r="B751" s="224"/>
      <c r="C751" s="224"/>
      <c r="D751" s="225"/>
      <c r="E751" s="225"/>
      <c r="F751" s="225"/>
      <c r="G751" s="225"/>
      <c r="H751" s="225"/>
      <c r="I751" s="225"/>
      <c r="J751" s="105"/>
      <c r="K751" s="226"/>
      <c r="L751" s="227" t="s">
        <v>707</v>
      </c>
      <c r="M751" s="105">
        <f xml:space="preserve"> ROUND($M$745+ SUM($M$748:$M$749)-$M$750,2)</f>
        <v>32399.63</v>
      </c>
      <c r="N751" s="225"/>
    </row>
    <row r="752" spans="1:14" ht="12.75" thickTop="1" thickBot="1">
      <c r="A752" s="215" t="s">
        <v>153</v>
      </c>
      <c r="B752" s="221" t="s">
        <v>137</v>
      </c>
      <c r="C752" s="216" t="s">
        <v>703</v>
      </c>
      <c r="D752" s="217" t="s">
        <v>648</v>
      </c>
      <c r="E752" s="217" t="s">
        <v>144</v>
      </c>
      <c r="F752" s="217" t="s">
        <v>647</v>
      </c>
      <c r="G752" s="217" t="s">
        <v>704</v>
      </c>
      <c r="H752" s="217" t="s">
        <v>143</v>
      </c>
      <c r="I752" s="217" t="s">
        <v>658</v>
      </c>
      <c r="J752" s="218" t="s">
        <v>705</v>
      </c>
      <c r="K752" s="219" t="s">
        <v>148</v>
      </c>
      <c r="L752" s="218" t="s">
        <v>140</v>
      </c>
      <c r="M752" s="218" t="s">
        <v>630</v>
      </c>
      <c r="N752" s="217" t="s">
        <v>640</v>
      </c>
    </row>
    <row r="753" spans="1:14" ht="12" thickBot="1">
      <c r="A753" s="223"/>
      <c r="B753" s="222">
        <v>44491</v>
      </c>
      <c r="C753" s="224"/>
      <c r="D753" s="225"/>
      <c r="E753" s="225"/>
      <c r="F753" s="225"/>
      <c r="G753" s="225"/>
      <c r="H753" s="225"/>
      <c r="I753" s="225"/>
      <c r="J753" s="105"/>
      <c r="K753" s="226"/>
      <c r="L753" s="227" t="s">
        <v>706</v>
      </c>
      <c r="M753" s="105">
        <v>240102615.65793681</v>
      </c>
      <c r="N753" s="225"/>
    </row>
    <row r="754" spans="1:14" ht="12" thickBot="1">
      <c r="A754" s="223"/>
      <c r="B754" s="224"/>
      <c r="C754" s="224"/>
      <c r="D754" s="225"/>
      <c r="E754" s="225"/>
      <c r="F754" s="225"/>
      <c r="G754" s="225"/>
      <c r="H754" s="225"/>
      <c r="I754" s="225"/>
      <c r="J754" s="105"/>
      <c r="K754" s="226"/>
      <c r="L754" s="227" t="s">
        <v>707</v>
      </c>
      <c r="M754" s="105">
        <f xml:space="preserve"> ROUND($M$750+ SUM($M$752:$M$752)-$M$753,2)</f>
        <v>0</v>
      </c>
      <c r="N754" s="225"/>
    </row>
    <row r="755" spans="1:14" ht="12.75" thickTop="1" thickBot="1">
      <c r="A755" s="215" t="s">
        <v>153</v>
      </c>
      <c r="B755" s="221" t="s">
        <v>137</v>
      </c>
      <c r="C755" s="216" t="s">
        <v>703</v>
      </c>
      <c r="D755" s="217" t="s">
        <v>648</v>
      </c>
      <c r="E755" s="217" t="s">
        <v>144</v>
      </c>
      <c r="F755" s="217" t="s">
        <v>647</v>
      </c>
      <c r="G755" s="217" t="s">
        <v>704</v>
      </c>
      <c r="H755" s="217" t="s">
        <v>143</v>
      </c>
      <c r="I755" s="217" t="s">
        <v>658</v>
      </c>
      <c r="J755" s="218" t="s">
        <v>705</v>
      </c>
      <c r="K755" s="219" t="s">
        <v>148</v>
      </c>
      <c r="L755" s="218" t="s">
        <v>140</v>
      </c>
      <c r="M755" s="218" t="s">
        <v>630</v>
      </c>
      <c r="N755" s="217" t="s">
        <v>640</v>
      </c>
    </row>
    <row r="756" spans="1:14" ht="12" thickBot="1">
      <c r="A756" s="223"/>
      <c r="B756" s="222">
        <v>44494</v>
      </c>
      <c r="C756" s="224"/>
      <c r="D756" s="225"/>
      <c r="E756" s="225"/>
      <c r="F756" s="225"/>
      <c r="G756" s="225"/>
      <c r="H756" s="225"/>
      <c r="I756" s="225"/>
      <c r="J756" s="105"/>
      <c r="K756" s="226"/>
      <c r="L756" s="227" t="s">
        <v>706</v>
      </c>
      <c r="M756" s="105">
        <v>240102615.65793681</v>
      </c>
      <c r="N756" s="225"/>
    </row>
    <row r="757" spans="1:14" ht="12" thickBot="1">
      <c r="A757" s="223"/>
      <c r="B757" s="224"/>
      <c r="C757" s="224"/>
      <c r="D757" s="225"/>
      <c r="E757" s="225"/>
      <c r="F757" s="225"/>
      <c r="G757" s="225"/>
      <c r="H757" s="225"/>
      <c r="I757" s="225"/>
      <c r="J757" s="105"/>
      <c r="K757" s="226"/>
      <c r="L757" s="227" t="s">
        <v>707</v>
      </c>
      <c r="M757" s="105">
        <f xml:space="preserve"> ROUND($M$753+ SUM($M$755:$M$755)-$M$756,2)</f>
        <v>0</v>
      </c>
      <c r="N757" s="225"/>
    </row>
    <row r="758" spans="1:14" ht="12" thickTop="1">
      <c r="A758" s="215" t="s">
        <v>153</v>
      </c>
      <c r="B758" s="216" t="s">
        <v>137</v>
      </c>
      <c r="C758" s="216" t="s">
        <v>703</v>
      </c>
      <c r="D758" s="217" t="s">
        <v>648</v>
      </c>
      <c r="E758" s="217" t="s">
        <v>144</v>
      </c>
      <c r="F758" s="217" t="s">
        <v>647</v>
      </c>
      <c r="G758" s="217" t="s">
        <v>704</v>
      </c>
      <c r="H758" s="217" t="s">
        <v>143</v>
      </c>
      <c r="I758" s="217" t="s">
        <v>658</v>
      </c>
      <c r="J758" s="218" t="s">
        <v>705</v>
      </c>
      <c r="K758" s="219" t="s">
        <v>148</v>
      </c>
      <c r="L758" s="218" t="s">
        <v>140</v>
      </c>
      <c r="M758" s="218" t="s">
        <v>630</v>
      </c>
      <c r="N758" s="217" t="s">
        <v>640</v>
      </c>
    </row>
    <row r="759" spans="1:14">
      <c r="A759" s="100">
        <v>72074401</v>
      </c>
      <c r="B759" s="94">
        <v>44483</v>
      </c>
      <c r="C759" s="94">
        <v>44495</v>
      </c>
      <c r="D759" s="73" t="s">
        <v>710</v>
      </c>
      <c r="E759" s="73" t="s">
        <v>475</v>
      </c>
      <c r="F759" s="73" t="s">
        <v>688</v>
      </c>
      <c r="G759" s="73" t="s">
        <v>473</v>
      </c>
      <c r="I759" s="73" t="s">
        <v>681</v>
      </c>
      <c r="J759" s="95">
        <v>10000000</v>
      </c>
      <c r="K759" s="107">
        <v>0.97781249999999997</v>
      </c>
      <c r="L759" s="95">
        <v>-9778125</v>
      </c>
      <c r="M759" s="95">
        <v>221875</v>
      </c>
      <c r="N759" s="73" t="s">
        <v>207</v>
      </c>
    </row>
    <row r="760" spans="1:14" ht="12" thickBot="1">
      <c r="A760" s="100">
        <v>72070303</v>
      </c>
      <c r="B760" s="94">
        <v>44483</v>
      </c>
      <c r="C760" s="94">
        <v>44495</v>
      </c>
      <c r="D760" s="73" t="s">
        <v>710</v>
      </c>
      <c r="E760" s="73" t="s">
        <v>886</v>
      </c>
      <c r="F760" s="73" t="s">
        <v>887</v>
      </c>
      <c r="G760" s="73" t="s">
        <v>888</v>
      </c>
      <c r="H760" s="73" t="s">
        <v>889</v>
      </c>
      <c r="I760" s="73" t="s">
        <v>681</v>
      </c>
      <c r="J760" s="95">
        <v>3500000</v>
      </c>
      <c r="K760" s="107">
        <v>0.98031250000000003</v>
      </c>
      <c r="L760" s="95">
        <v>-3431093.75</v>
      </c>
      <c r="M760" s="95">
        <v>68906.25</v>
      </c>
      <c r="N760" s="73" t="s">
        <v>207</v>
      </c>
    </row>
    <row r="761" spans="1:14" ht="12" thickBot="1">
      <c r="A761" s="223"/>
      <c r="B761" s="222">
        <v>44495</v>
      </c>
      <c r="C761" s="224"/>
      <c r="D761" s="225"/>
      <c r="E761" s="225"/>
      <c r="F761" s="225"/>
      <c r="G761" s="225"/>
      <c r="H761" s="225"/>
      <c r="I761" s="225"/>
      <c r="J761" s="105"/>
      <c r="K761" s="226"/>
      <c r="L761" s="227" t="s">
        <v>706</v>
      </c>
      <c r="M761" s="105">
        <v>240393396.90793681</v>
      </c>
      <c r="N761" s="225"/>
    </row>
    <row r="762" spans="1:14" ht="12" thickBot="1">
      <c r="A762" s="223"/>
      <c r="B762" s="224"/>
      <c r="C762" s="224"/>
      <c r="D762" s="225"/>
      <c r="E762" s="225"/>
      <c r="F762" s="225"/>
      <c r="G762" s="225"/>
      <c r="H762" s="225"/>
      <c r="I762" s="225"/>
      <c r="J762" s="105"/>
      <c r="K762" s="226"/>
      <c r="L762" s="227" t="s">
        <v>707</v>
      </c>
      <c r="M762" s="105">
        <f xml:space="preserve"> ROUND($M$756+ SUM($M$759:$M$760)-$M$761,2)</f>
        <v>0</v>
      </c>
      <c r="N762" s="225"/>
    </row>
    <row r="763" spans="1:14" ht="12" thickTop="1">
      <c r="A763" s="215" t="s">
        <v>153</v>
      </c>
      <c r="B763" s="216" t="s">
        <v>137</v>
      </c>
      <c r="C763" s="216" t="s">
        <v>703</v>
      </c>
      <c r="D763" s="217" t="s">
        <v>648</v>
      </c>
      <c r="E763" s="217" t="s">
        <v>144</v>
      </c>
      <c r="F763" s="217" t="s">
        <v>647</v>
      </c>
      <c r="G763" s="217" t="s">
        <v>704</v>
      </c>
      <c r="H763" s="217" t="s">
        <v>143</v>
      </c>
      <c r="I763" s="217" t="s">
        <v>658</v>
      </c>
      <c r="J763" s="218" t="s">
        <v>705</v>
      </c>
      <c r="K763" s="219" t="s">
        <v>148</v>
      </c>
      <c r="L763" s="218" t="s">
        <v>140</v>
      </c>
      <c r="M763" s="218" t="s">
        <v>630</v>
      </c>
      <c r="N763" s="217" t="s">
        <v>640</v>
      </c>
    </row>
    <row r="764" spans="1:14">
      <c r="A764" s="100">
        <v>72090532</v>
      </c>
      <c r="B764" s="94">
        <v>44484</v>
      </c>
      <c r="C764" s="94">
        <v>44496</v>
      </c>
      <c r="D764" s="73" t="s">
        <v>710</v>
      </c>
      <c r="E764" s="73" t="s">
        <v>890</v>
      </c>
      <c r="F764" s="73" t="s">
        <v>891</v>
      </c>
      <c r="G764" s="73" t="s">
        <v>892</v>
      </c>
      <c r="H764" s="73" t="s">
        <v>893</v>
      </c>
      <c r="I764" s="73" t="s">
        <v>681</v>
      </c>
      <c r="J764" s="95">
        <v>1630299.47</v>
      </c>
      <c r="K764" s="107">
        <v>0.98031250000000003</v>
      </c>
      <c r="L764" s="95">
        <v>-1598202.95</v>
      </c>
      <c r="M764" s="95">
        <v>32096.52</v>
      </c>
      <c r="N764" s="73" t="s">
        <v>207</v>
      </c>
    </row>
    <row r="765" spans="1:14" ht="12" thickBot="1">
      <c r="A765" s="100">
        <v>72090757</v>
      </c>
      <c r="B765" s="94">
        <v>44484</v>
      </c>
      <c r="C765" s="94">
        <v>44496</v>
      </c>
      <c r="D765" s="73" t="s">
        <v>710</v>
      </c>
      <c r="E765" s="73" t="s">
        <v>890</v>
      </c>
      <c r="F765" s="73" t="s">
        <v>894</v>
      </c>
      <c r="G765" s="73" t="s">
        <v>895</v>
      </c>
      <c r="I765" s="73" t="s">
        <v>681</v>
      </c>
      <c r="J765" s="95">
        <v>3369700.53</v>
      </c>
      <c r="K765" s="107">
        <v>0.98031250000000003</v>
      </c>
      <c r="L765" s="95">
        <v>-3303359.55</v>
      </c>
      <c r="M765" s="95">
        <v>66340.98</v>
      </c>
      <c r="N765" s="73" t="s">
        <v>207</v>
      </c>
    </row>
    <row r="766" spans="1:14" ht="12" thickBot="1">
      <c r="A766" s="223"/>
      <c r="B766" s="222">
        <v>44496</v>
      </c>
      <c r="C766" s="224"/>
      <c r="D766" s="225"/>
      <c r="E766" s="225"/>
      <c r="F766" s="225"/>
      <c r="G766" s="225"/>
      <c r="H766" s="225"/>
      <c r="I766" s="225"/>
      <c r="J766" s="105"/>
      <c r="K766" s="226"/>
      <c r="L766" s="227" t="s">
        <v>706</v>
      </c>
      <c r="M766" s="105">
        <v>240491834.40793678</v>
      </c>
      <c r="N766" s="225"/>
    </row>
    <row r="767" spans="1:14" ht="12" thickBot="1">
      <c r="A767" s="223"/>
      <c r="B767" s="224"/>
      <c r="C767" s="224"/>
      <c r="D767" s="225"/>
      <c r="E767" s="225"/>
      <c r="F767" s="225"/>
      <c r="G767" s="225"/>
      <c r="H767" s="225"/>
      <c r="I767" s="225"/>
      <c r="J767" s="105"/>
      <c r="K767" s="226"/>
      <c r="L767" s="227" t="s">
        <v>707</v>
      </c>
      <c r="M767" s="105">
        <f xml:space="preserve"> ROUND($M$761+ SUM($M$764:$M$765)-$M$766,2)</f>
        <v>0</v>
      </c>
      <c r="N767" s="225"/>
    </row>
    <row r="768" spans="1:14" ht="12.75" thickTop="1" thickBot="1">
      <c r="A768" s="215" t="s">
        <v>153</v>
      </c>
      <c r="B768" s="221" t="s">
        <v>137</v>
      </c>
      <c r="C768" s="216" t="s">
        <v>703</v>
      </c>
      <c r="D768" s="217" t="s">
        <v>648</v>
      </c>
      <c r="E768" s="217" t="s">
        <v>144</v>
      </c>
      <c r="F768" s="217" t="s">
        <v>647</v>
      </c>
      <c r="G768" s="217" t="s">
        <v>704</v>
      </c>
      <c r="H768" s="217" t="s">
        <v>143</v>
      </c>
      <c r="I768" s="217" t="s">
        <v>658</v>
      </c>
      <c r="J768" s="218" t="s">
        <v>705</v>
      </c>
      <c r="K768" s="219" t="s">
        <v>148</v>
      </c>
      <c r="L768" s="218" t="s">
        <v>140</v>
      </c>
      <c r="M768" s="218" t="s">
        <v>630</v>
      </c>
      <c r="N768" s="217" t="s">
        <v>640</v>
      </c>
    </row>
    <row r="769" spans="1:14" ht="12" thickBot="1">
      <c r="A769" s="223"/>
      <c r="B769" s="222">
        <v>44497</v>
      </c>
      <c r="C769" s="224"/>
      <c r="D769" s="225"/>
      <c r="E769" s="225"/>
      <c r="F769" s="225"/>
      <c r="G769" s="225"/>
      <c r="H769" s="225"/>
      <c r="I769" s="225"/>
      <c r="J769" s="105"/>
      <c r="K769" s="226"/>
      <c r="L769" s="227" t="s">
        <v>706</v>
      </c>
      <c r="M769" s="105">
        <v>240491834.40793678</v>
      </c>
      <c r="N769" s="225"/>
    </row>
    <row r="770" spans="1:14" ht="12" thickBot="1">
      <c r="A770" s="223"/>
      <c r="B770" s="224"/>
      <c r="C770" s="224"/>
      <c r="D770" s="225"/>
      <c r="E770" s="225"/>
      <c r="F770" s="225"/>
      <c r="G770" s="225"/>
      <c r="H770" s="225"/>
      <c r="I770" s="225"/>
      <c r="J770" s="105"/>
      <c r="K770" s="226"/>
      <c r="L770" s="227" t="s">
        <v>707</v>
      </c>
      <c r="M770" s="105">
        <f xml:space="preserve"> ROUND($M$766+ SUM($M$768:$M$768)-$M$769,2)</f>
        <v>0</v>
      </c>
      <c r="N770" s="225"/>
    </row>
    <row r="771" spans="1:14" ht="12" thickTop="1">
      <c r="A771" s="215" t="s">
        <v>153</v>
      </c>
      <c r="B771" s="216" t="s">
        <v>137</v>
      </c>
      <c r="C771" s="216" t="s">
        <v>703</v>
      </c>
      <c r="D771" s="217" t="s">
        <v>648</v>
      </c>
      <c r="E771" s="217" t="s">
        <v>144</v>
      </c>
      <c r="F771" s="217" t="s">
        <v>647</v>
      </c>
      <c r="G771" s="217" t="s">
        <v>704</v>
      </c>
      <c r="H771" s="217" t="s">
        <v>143</v>
      </c>
      <c r="I771" s="217" t="s">
        <v>658</v>
      </c>
      <c r="J771" s="218" t="s">
        <v>705</v>
      </c>
      <c r="K771" s="219" t="s">
        <v>148</v>
      </c>
      <c r="L771" s="218" t="s">
        <v>140</v>
      </c>
      <c r="M771" s="218" t="s">
        <v>630</v>
      </c>
      <c r="N771" s="217" t="s">
        <v>640</v>
      </c>
    </row>
    <row r="772" spans="1:14">
      <c r="A772" s="100">
        <v>2040993</v>
      </c>
      <c r="B772" s="94">
        <v>44498</v>
      </c>
      <c r="C772" s="94">
        <v>44498</v>
      </c>
      <c r="D772" s="73" t="s">
        <v>709</v>
      </c>
      <c r="I772" s="73" t="s">
        <v>681</v>
      </c>
      <c r="J772" s="95">
        <v>0</v>
      </c>
      <c r="K772" s="107">
        <v>1</v>
      </c>
      <c r="L772" s="95">
        <v>20000000</v>
      </c>
      <c r="M772" s="95">
        <v>20000000</v>
      </c>
      <c r="N772" s="73" t="s">
        <v>207</v>
      </c>
    </row>
    <row r="773" spans="1:14" ht="12" thickBot="1">
      <c r="A773" s="100">
        <v>2041028</v>
      </c>
      <c r="B773" s="94">
        <v>44498</v>
      </c>
      <c r="C773" s="94">
        <v>44498</v>
      </c>
      <c r="D773" s="73" t="s">
        <v>709</v>
      </c>
      <c r="I773" s="73" t="s">
        <v>681</v>
      </c>
      <c r="J773" s="95">
        <v>0</v>
      </c>
      <c r="K773" s="107">
        <v>1</v>
      </c>
      <c r="L773" s="95">
        <v>-20000000</v>
      </c>
      <c r="M773" s="95">
        <v>-20000000</v>
      </c>
      <c r="N773" s="73" t="s">
        <v>207</v>
      </c>
    </row>
    <row r="774" spans="1:14" ht="12" thickBot="1">
      <c r="A774" s="223"/>
      <c r="B774" s="222">
        <v>44498</v>
      </c>
      <c r="C774" s="224"/>
      <c r="D774" s="225"/>
      <c r="E774" s="225"/>
      <c r="F774" s="225"/>
      <c r="G774" s="225"/>
      <c r="H774" s="225"/>
      <c r="I774" s="225"/>
      <c r="J774" s="105"/>
      <c r="K774" s="226"/>
      <c r="L774" s="227" t="s">
        <v>706</v>
      </c>
      <c r="M774" s="105">
        <v>240491834.40793681</v>
      </c>
      <c r="N774" s="225"/>
    </row>
    <row r="775" spans="1:14" ht="12" thickBot="1">
      <c r="A775" s="223"/>
      <c r="B775" s="224"/>
      <c r="C775" s="224"/>
      <c r="D775" s="225"/>
      <c r="E775" s="225"/>
      <c r="F775" s="225"/>
      <c r="G775" s="225"/>
      <c r="H775" s="225"/>
      <c r="I775" s="225"/>
      <c r="J775" s="105"/>
      <c r="K775" s="226"/>
      <c r="L775" s="227" t="s">
        <v>707</v>
      </c>
      <c r="M775" s="105">
        <f xml:space="preserve"> ROUND($M$769+ SUM($M$772:$M$773)-$M$774,2)</f>
        <v>0</v>
      </c>
      <c r="N775" s="225"/>
    </row>
    <row r="776" spans="1:14" ht="12.75" thickTop="1" thickBot="1">
      <c r="A776" s="215" t="s">
        <v>153</v>
      </c>
      <c r="B776" s="221" t="s">
        <v>137</v>
      </c>
      <c r="C776" s="216" t="s">
        <v>703</v>
      </c>
      <c r="D776" s="217" t="s">
        <v>648</v>
      </c>
      <c r="E776" s="217" t="s">
        <v>144</v>
      </c>
      <c r="F776" s="217" t="s">
        <v>647</v>
      </c>
      <c r="G776" s="217" t="s">
        <v>704</v>
      </c>
      <c r="H776" s="217" t="s">
        <v>143</v>
      </c>
      <c r="I776" s="217" t="s">
        <v>658</v>
      </c>
      <c r="J776" s="218" t="s">
        <v>705</v>
      </c>
      <c r="K776" s="219" t="s">
        <v>148</v>
      </c>
      <c r="L776" s="218" t="s">
        <v>140</v>
      </c>
      <c r="M776" s="218" t="s">
        <v>630</v>
      </c>
      <c r="N776" s="217" t="s">
        <v>640</v>
      </c>
    </row>
    <row r="777" spans="1:14" ht="12" thickBot="1">
      <c r="A777" s="223"/>
      <c r="B777" s="222">
        <v>44501</v>
      </c>
      <c r="C777" s="224"/>
      <c r="D777" s="225"/>
      <c r="E777" s="225"/>
      <c r="F777" s="225"/>
      <c r="G777" s="225"/>
      <c r="H777" s="225"/>
      <c r="I777" s="225"/>
      <c r="J777" s="105"/>
      <c r="K777" s="226"/>
      <c r="L777" s="227" t="s">
        <v>706</v>
      </c>
      <c r="M777" s="105">
        <v>240491834.40793681</v>
      </c>
      <c r="N777" s="225"/>
    </row>
    <row r="778" spans="1:14" ht="12" thickBot="1">
      <c r="A778" s="223"/>
      <c r="B778" s="224"/>
      <c r="C778" s="224"/>
      <c r="D778" s="225"/>
      <c r="E778" s="225"/>
      <c r="F778" s="225"/>
      <c r="G778" s="225"/>
      <c r="H778" s="225"/>
      <c r="I778" s="225"/>
      <c r="J778" s="105"/>
      <c r="K778" s="226"/>
      <c r="L778" s="227" t="s">
        <v>707</v>
      </c>
      <c r="M778" s="105">
        <f xml:space="preserve"> ROUND($M$774+ SUM($M$776:$M$776)-$M$777,2)</f>
        <v>0</v>
      </c>
      <c r="N778" s="225"/>
    </row>
    <row r="779" spans="1:14" ht="12.75" thickTop="1" thickBot="1">
      <c r="A779" s="215" t="s">
        <v>153</v>
      </c>
      <c r="B779" s="221" t="s">
        <v>137</v>
      </c>
      <c r="C779" s="216" t="s">
        <v>703</v>
      </c>
      <c r="D779" s="217" t="s">
        <v>648</v>
      </c>
      <c r="E779" s="217" t="s">
        <v>144</v>
      </c>
      <c r="F779" s="217" t="s">
        <v>647</v>
      </c>
      <c r="G779" s="217" t="s">
        <v>704</v>
      </c>
      <c r="H779" s="217" t="s">
        <v>143</v>
      </c>
      <c r="I779" s="217" t="s">
        <v>658</v>
      </c>
      <c r="J779" s="218" t="s">
        <v>705</v>
      </c>
      <c r="K779" s="219" t="s">
        <v>148</v>
      </c>
      <c r="L779" s="218" t="s">
        <v>140</v>
      </c>
      <c r="M779" s="218" t="s">
        <v>630</v>
      </c>
      <c r="N779" s="217" t="s">
        <v>640</v>
      </c>
    </row>
    <row r="780" spans="1:14" ht="12" thickBot="1">
      <c r="A780" s="223"/>
      <c r="B780" s="222">
        <v>44502</v>
      </c>
      <c r="C780" s="224"/>
      <c r="D780" s="225"/>
      <c r="E780" s="225"/>
      <c r="F780" s="225"/>
      <c r="G780" s="225"/>
      <c r="H780" s="225"/>
      <c r="I780" s="225"/>
      <c r="J780" s="105"/>
      <c r="K780" s="226"/>
      <c r="L780" s="227" t="s">
        <v>706</v>
      </c>
      <c r="M780" s="105">
        <v>240491834.40793681</v>
      </c>
      <c r="N780" s="225"/>
    </row>
    <row r="781" spans="1:14" ht="12" thickBot="1">
      <c r="A781" s="223"/>
      <c r="B781" s="224"/>
      <c r="C781" s="224"/>
      <c r="D781" s="225"/>
      <c r="E781" s="225"/>
      <c r="F781" s="225"/>
      <c r="G781" s="225"/>
      <c r="H781" s="225"/>
      <c r="I781" s="225"/>
      <c r="J781" s="105"/>
      <c r="K781" s="226"/>
      <c r="L781" s="227" t="s">
        <v>707</v>
      </c>
      <c r="M781" s="105">
        <f xml:space="preserve"> ROUND($M$777+ SUM($M$779:$M$779)-$M$780,2)</f>
        <v>0</v>
      </c>
      <c r="N781" s="225"/>
    </row>
    <row r="782" spans="1:14" ht="12.75" thickTop="1" thickBot="1">
      <c r="A782" s="215" t="s">
        <v>153</v>
      </c>
      <c r="B782" s="221" t="s">
        <v>137</v>
      </c>
      <c r="C782" s="216" t="s">
        <v>703</v>
      </c>
      <c r="D782" s="217" t="s">
        <v>648</v>
      </c>
      <c r="E782" s="217" t="s">
        <v>144</v>
      </c>
      <c r="F782" s="217" t="s">
        <v>647</v>
      </c>
      <c r="G782" s="217" t="s">
        <v>704</v>
      </c>
      <c r="H782" s="217" t="s">
        <v>143</v>
      </c>
      <c r="I782" s="217" t="s">
        <v>658</v>
      </c>
      <c r="J782" s="218" t="s">
        <v>705</v>
      </c>
      <c r="K782" s="219" t="s">
        <v>148</v>
      </c>
      <c r="L782" s="218" t="s">
        <v>140</v>
      </c>
      <c r="M782" s="218" t="s">
        <v>630</v>
      </c>
      <c r="N782" s="217" t="s">
        <v>640</v>
      </c>
    </row>
    <row r="783" spans="1:14" ht="12" thickBot="1">
      <c r="A783" s="223"/>
      <c r="B783" s="222">
        <v>44503</v>
      </c>
      <c r="C783" s="224"/>
      <c r="D783" s="225"/>
      <c r="E783" s="225"/>
      <c r="F783" s="225"/>
      <c r="G783" s="225"/>
      <c r="H783" s="225"/>
      <c r="I783" s="225"/>
      <c r="J783" s="105"/>
      <c r="K783" s="226"/>
      <c r="L783" s="227" t="s">
        <v>706</v>
      </c>
      <c r="M783" s="105">
        <v>240491834.40793681</v>
      </c>
      <c r="N783" s="225"/>
    </row>
    <row r="784" spans="1:14" ht="12" thickBot="1">
      <c r="A784" s="223"/>
      <c r="B784" s="224"/>
      <c r="C784" s="224"/>
      <c r="D784" s="225"/>
      <c r="E784" s="225"/>
      <c r="F784" s="225"/>
      <c r="G784" s="225"/>
      <c r="H784" s="225"/>
      <c r="I784" s="225"/>
      <c r="J784" s="105"/>
      <c r="K784" s="226"/>
      <c r="L784" s="227" t="s">
        <v>707</v>
      </c>
      <c r="M784" s="105">
        <f xml:space="preserve"> ROUND($M$780+ SUM($M$782:$M$782)-$M$783,2)</f>
        <v>0</v>
      </c>
      <c r="N784" s="225"/>
    </row>
    <row r="785" spans="1:14" ht="12.75" thickTop="1" thickBot="1">
      <c r="A785" s="215" t="s">
        <v>153</v>
      </c>
      <c r="B785" s="221" t="s">
        <v>137</v>
      </c>
      <c r="C785" s="216" t="s">
        <v>703</v>
      </c>
      <c r="D785" s="217" t="s">
        <v>648</v>
      </c>
      <c r="E785" s="217" t="s">
        <v>144</v>
      </c>
      <c r="F785" s="217" t="s">
        <v>647</v>
      </c>
      <c r="G785" s="217" t="s">
        <v>704</v>
      </c>
      <c r="H785" s="217" t="s">
        <v>143</v>
      </c>
      <c r="I785" s="217" t="s">
        <v>658</v>
      </c>
      <c r="J785" s="218" t="s">
        <v>705</v>
      </c>
      <c r="K785" s="219" t="s">
        <v>148</v>
      </c>
      <c r="L785" s="218" t="s">
        <v>140</v>
      </c>
      <c r="M785" s="218" t="s">
        <v>630</v>
      </c>
      <c r="N785" s="217" t="s">
        <v>640</v>
      </c>
    </row>
    <row r="786" spans="1:14" ht="12" thickBot="1">
      <c r="A786" s="223"/>
      <c r="B786" s="222">
        <v>44504</v>
      </c>
      <c r="C786" s="224"/>
      <c r="D786" s="225"/>
      <c r="E786" s="225"/>
      <c r="F786" s="225"/>
      <c r="G786" s="225"/>
      <c r="H786" s="225"/>
      <c r="I786" s="225"/>
      <c r="J786" s="105"/>
      <c r="K786" s="226"/>
      <c r="L786" s="227" t="s">
        <v>706</v>
      </c>
      <c r="M786" s="105">
        <v>240491834.40793681</v>
      </c>
      <c r="N786" s="225"/>
    </row>
    <row r="787" spans="1:14" ht="12" thickBot="1">
      <c r="A787" s="223"/>
      <c r="B787" s="224"/>
      <c r="C787" s="224"/>
      <c r="D787" s="225"/>
      <c r="E787" s="225"/>
      <c r="F787" s="225"/>
      <c r="G787" s="225"/>
      <c r="H787" s="225"/>
      <c r="I787" s="225"/>
      <c r="J787" s="105"/>
      <c r="K787" s="226"/>
      <c r="L787" s="227" t="s">
        <v>707</v>
      </c>
      <c r="M787" s="105">
        <f xml:space="preserve"> ROUND($M$783+ SUM($M$785:$M$785)-$M$786,2)</f>
        <v>0</v>
      </c>
      <c r="N787" s="225"/>
    </row>
    <row r="788" spans="1:14" ht="12.75" thickTop="1" thickBot="1">
      <c r="A788" s="215" t="s">
        <v>153</v>
      </c>
      <c r="B788" s="221" t="s">
        <v>137</v>
      </c>
      <c r="C788" s="216" t="s">
        <v>703</v>
      </c>
      <c r="D788" s="217" t="s">
        <v>648</v>
      </c>
      <c r="E788" s="217" t="s">
        <v>144</v>
      </c>
      <c r="F788" s="217" t="s">
        <v>647</v>
      </c>
      <c r="G788" s="217" t="s">
        <v>704</v>
      </c>
      <c r="H788" s="217" t="s">
        <v>143</v>
      </c>
      <c r="I788" s="217" t="s">
        <v>658</v>
      </c>
      <c r="J788" s="218" t="s">
        <v>705</v>
      </c>
      <c r="K788" s="219" t="s">
        <v>148</v>
      </c>
      <c r="L788" s="218" t="s">
        <v>140</v>
      </c>
      <c r="M788" s="218" t="s">
        <v>630</v>
      </c>
      <c r="N788" s="217" t="s">
        <v>640</v>
      </c>
    </row>
    <row r="789" spans="1:14" ht="12" thickBot="1">
      <c r="A789" s="223"/>
      <c r="B789" s="222">
        <v>44505</v>
      </c>
      <c r="C789" s="224"/>
      <c r="D789" s="225"/>
      <c r="E789" s="225"/>
      <c r="F789" s="225"/>
      <c r="G789" s="225"/>
      <c r="H789" s="225"/>
      <c r="I789" s="225"/>
      <c r="J789" s="105"/>
      <c r="K789" s="226"/>
      <c r="L789" s="227" t="s">
        <v>706</v>
      </c>
      <c r="M789" s="105">
        <v>240491834.40793681</v>
      </c>
      <c r="N789" s="225"/>
    </row>
    <row r="790" spans="1:14" ht="12" thickBot="1">
      <c r="A790" s="223"/>
      <c r="B790" s="224"/>
      <c r="C790" s="224"/>
      <c r="D790" s="225"/>
      <c r="E790" s="225"/>
      <c r="F790" s="225"/>
      <c r="G790" s="225"/>
      <c r="H790" s="225"/>
      <c r="I790" s="225"/>
      <c r="J790" s="105"/>
      <c r="K790" s="226"/>
      <c r="L790" s="227" t="s">
        <v>707</v>
      </c>
      <c r="M790" s="105">
        <f xml:space="preserve"> ROUND($M$786+ SUM($M$788:$M$788)-$M$789,2)</f>
        <v>0</v>
      </c>
      <c r="N790" s="225"/>
    </row>
    <row r="791" spans="1:14" ht="12.75" thickTop="1" thickBot="1">
      <c r="A791" s="215" t="s">
        <v>153</v>
      </c>
      <c r="B791" s="221" t="s">
        <v>137</v>
      </c>
      <c r="C791" s="216" t="s">
        <v>703</v>
      </c>
      <c r="D791" s="217" t="s">
        <v>648</v>
      </c>
      <c r="E791" s="217" t="s">
        <v>144</v>
      </c>
      <c r="F791" s="217" t="s">
        <v>647</v>
      </c>
      <c r="G791" s="217" t="s">
        <v>704</v>
      </c>
      <c r="H791" s="217" t="s">
        <v>143</v>
      </c>
      <c r="I791" s="217" t="s">
        <v>658</v>
      </c>
      <c r="J791" s="218" t="s">
        <v>705</v>
      </c>
      <c r="K791" s="219" t="s">
        <v>148</v>
      </c>
      <c r="L791" s="218" t="s">
        <v>140</v>
      </c>
      <c r="M791" s="218" t="s">
        <v>630</v>
      </c>
      <c r="N791" s="217" t="s">
        <v>640</v>
      </c>
    </row>
    <row r="792" spans="1:14" ht="12" thickBot="1">
      <c r="A792" s="223"/>
      <c r="B792" s="222">
        <v>44508</v>
      </c>
      <c r="C792" s="224"/>
      <c r="D792" s="225"/>
      <c r="E792" s="225"/>
      <c r="F792" s="225"/>
      <c r="G792" s="225"/>
      <c r="H792" s="225"/>
      <c r="I792" s="225"/>
      <c r="J792" s="105"/>
      <c r="K792" s="226"/>
      <c r="L792" s="227" t="s">
        <v>706</v>
      </c>
      <c r="M792" s="105">
        <v>240491834.40793681</v>
      </c>
      <c r="N792" s="225"/>
    </row>
    <row r="793" spans="1:14" ht="12" thickBot="1">
      <c r="A793" s="223"/>
      <c r="B793" s="224"/>
      <c r="C793" s="224"/>
      <c r="D793" s="225"/>
      <c r="E793" s="225"/>
      <c r="F793" s="225"/>
      <c r="G793" s="225"/>
      <c r="H793" s="225"/>
      <c r="I793" s="225"/>
      <c r="J793" s="105"/>
      <c r="K793" s="226"/>
      <c r="L793" s="227" t="s">
        <v>707</v>
      </c>
      <c r="M793" s="105">
        <f xml:space="preserve"> ROUND($M$789+ SUM($M$791:$M$791)-$M$792,2)</f>
        <v>0</v>
      </c>
      <c r="N793" s="225"/>
    </row>
    <row r="794" spans="1:14" ht="12.75" thickTop="1" thickBot="1">
      <c r="A794" s="215" t="s">
        <v>153</v>
      </c>
      <c r="B794" s="221" t="s">
        <v>137</v>
      </c>
      <c r="C794" s="216" t="s">
        <v>703</v>
      </c>
      <c r="D794" s="217" t="s">
        <v>648</v>
      </c>
      <c r="E794" s="217" t="s">
        <v>144</v>
      </c>
      <c r="F794" s="217" t="s">
        <v>647</v>
      </c>
      <c r="G794" s="217" t="s">
        <v>704</v>
      </c>
      <c r="H794" s="217" t="s">
        <v>143</v>
      </c>
      <c r="I794" s="217" t="s">
        <v>658</v>
      </c>
      <c r="J794" s="218" t="s">
        <v>705</v>
      </c>
      <c r="K794" s="219" t="s">
        <v>148</v>
      </c>
      <c r="L794" s="218" t="s">
        <v>140</v>
      </c>
      <c r="M794" s="218" t="s">
        <v>630</v>
      </c>
      <c r="N794" s="217" t="s">
        <v>640</v>
      </c>
    </row>
    <row r="795" spans="1:14" ht="12" thickBot="1">
      <c r="A795" s="223"/>
      <c r="B795" s="222">
        <v>44509</v>
      </c>
      <c r="C795" s="224"/>
      <c r="D795" s="225"/>
      <c r="E795" s="225"/>
      <c r="F795" s="225"/>
      <c r="G795" s="225"/>
      <c r="H795" s="225"/>
      <c r="I795" s="225"/>
      <c r="J795" s="105"/>
      <c r="K795" s="226"/>
      <c r="L795" s="227" t="s">
        <v>706</v>
      </c>
      <c r="M795" s="105">
        <v>240491834.40793681</v>
      </c>
      <c r="N795" s="225"/>
    </row>
    <row r="796" spans="1:14" ht="12" thickBot="1">
      <c r="A796" s="223"/>
      <c r="B796" s="224"/>
      <c r="C796" s="224"/>
      <c r="D796" s="225"/>
      <c r="E796" s="225"/>
      <c r="F796" s="225"/>
      <c r="G796" s="225"/>
      <c r="H796" s="225"/>
      <c r="I796" s="225"/>
      <c r="J796" s="105"/>
      <c r="K796" s="226"/>
      <c r="L796" s="227" t="s">
        <v>707</v>
      </c>
      <c r="M796" s="105">
        <f xml:space="preserve"> ROUND($M$792+ SUM($M$794:$M$794)-$M$795,2)</f>
        <v>0</v>
      </c>
      <c r="N796" s="225"/>
    </row>
    <row r="797" spans="1:14" ht="12.75" thickTop="1" thickBot="1">
      <c r="A797" s="215" t="s">
        <v>153</v>
      </c>
      <c r="B797" s="221" t="s">
        <v>137</v>
      </c>
      <c r="C797" s="216" t="s">
        <v>703</v>
      </c>
      <c r="D797" s="217" t="s">
        <v>648</v>
      </c>
      <c r="E797" s="217" t="s">
        <v>144</v>
      </c>
      <c r="F797" s="217" t="s">
        <v>647</v>
      </c>
      <c r="G797" s="217" t="s">
        <v>704</v>
      </c>
      <c r="H797" s="217" t="s">
        <v>143</v>
      </c>
      <c r="I797" s="217" t="s">
        <v>658</v>
      </c>
      <c r="J797" s="218" t="s">
        <v>705</v>
      </c>
      <c r="K797" s="219" t="s">
        <v>148</v>
      </c>
      <c r="L797" s="218" t="s">
        <v>140</v>
      </c>
      <c r="M797" s="218" t="s">
        <v>630</v>
      </c>
      <c r="N797" s="217" t="s">
        <v>640</v>
      </c>
    </row>
    <row r="798" spans="1:14" ht="12" thickBot="1">
      <c r="A798" s="223"/>
      <c r="B798" s="222">
        <v>44510</v>
      </c>
      <c r="C798" s="224"/>
      <c r="D798" s="225"/>
      <c r="E798" s="225"/>
      <c r="F798" s="225"/>
      <c r="G798" s="225"/>
      <c r="H798" s="225"/>
      <c r="I798" s="225"/>
      <c r="J798" s="105"/>
      <c r="K798" s="226"/>
      <c r="L798" s="227" t="s">
        <v>706</v>
      </c>
      <c r="M798" s="105">
        <v>240491834.40793681</v>
      </c>
      <c r="N798" s="225"/>
    </row>
    <row r="799" spans="1:14" ht="12" thickBot="1">
      <c r="A799" s="223"/>
      <c r="B799" s="224"/>
      <c r="C799" s="224"/>
      <c r="D799" s="225"/>
      <c r="E799" s="225"/>
      <c r="F799" s="225"/>
      <c r="G799" s="225"/>
      <c r="H799" s="225"/>
      <c r="I799" s="225"/>
      <c r="J799" s="105"/>
      <c r="K799" s="226"/>
      <c r="L799" s="227" t="s">
        <v>707</v>
      </c>
      <c r="M799" s="105">
        <f xml:space="preserve"> ROUND($M$795+ SUM($M$797:$M$797)-$M$798,2)</f>
        <v>0</v>
      </c>
      <c r="N799" s="225"/>
    </row>
    <row r="800" spans="1:14" ht="12.75" thickTop="1" thickBot="1">
      <c r="A800" s="215" t="s">
        <v>153</v>
      </c>
      <c r="B800" s="221" t="s">
        <v>137</v>
      </c>
      <c r="C800" s="216" t="s">
        <v>703</v>
      </c>
      <c r="D800" s="217" t="s">
        <v>648</v>
      </c>
      <c r="E800" s="217" t="s">
        <v>144</v>
      </c>
      <c r="F800" s="217" t="s">
        <v>647</v>
      </c>
      <c r="G800" s="217" t="s">
        <v>704</v>
      </c>
      <c r="H800" s="217" t="s">
        <v>143</v>
      </c>
      <c r="I800" s="217" t="s">
        <v>658</v>
      </c>
      <c r="J800" s="218" t="s">
        <v>705</v>
      </c>
      <c r="K800" s="219" t="s">
        <v>148</v>
      </c>
      <c r="L800" s="218" t="s">
        <v>140</v>
      </c>
      <c r="M800" s="218" t="s">
        <v>630</v>
      </c>
      <c r="N800" s="217" t="s">
        <v>640</v>
      </c>
    </row>
    <row r="801" spans="1:14" ht="12" thickBot="1">
      <c r="A801" s="223"/>
      <c r="B801" s="222">
        <v>44512</v>
      </c>
      <c r="C801" s="224"/>
      <c r="D801" s="225"/>
      <c r="E801" s="225"/>
      <c r="F801" s="225"/>
      <c r="G801" s="225"/>
      <c r="H801" s="225"/>
      <c r="I801" s="225"/>
      <c r="J801" s="105"/>
      <c r="K801" s="226"/>
      <c r="L801" s="227" t="s">
        <v>706</v>
      </c>
      <c r="M801" s="105">
        <v>240491834.40793681</v>
      </c>
      <c r="N801" s="225"/>
    </row>
    <row r="802" spans="1:14" ht="12" thickBot="1">
      <c r="A802" s="223"/>
      <c r="B802" s="224"/>
      <c r="C802" s="224"/>
      <c r="D802" s="225"/>
      <c r="E802" s="225"/>
      <c r="F802" s="225"/>
      <c r="G802" s="225"/>
      <c r="H802" s="225"/>
      <c r="I802" s="225"/>
      <c r="J802" s="105"/>
      <c r="K802" s="226"/>
      <c r="L802" s="227" t="s">
        <v>707</v>
      </c>
      <c r="M802" s="105">
        <f xml:space="preserve"> ROUND($M$798+ SUM($M$800:$M$800)-$M$801,2)</f>
        <v>0</v>
      </c>
      <c r="N802" s="225"/>
    </row>
    <row r="803" spans="1:14" ht="12.75" thickTop="1" thickBot="1">
      <c r="A803" s="215" t="s">
        <v>153</v>
      </c>
      <c r="B803" s="221" t="s">
        <v>137</v>
      </c>
      <c r="C803" s="216" t="s">
        <v>703</v>
      </c>
      <c r="D803" s="217" t="s">
        <v>648</v>
      </c>
      <c r="E803" s="217" t="s">
        <v>144</v>
      </c>
      <c r="F803" s="217" t="s">
        <v>647</v>
      </c>
      <c r="G803" s="217" t="s">
        <v>704</v>
      </c>
      <c r="H803" s="217" t="s">
        <v>143</v>
      </c>
      <c r="I803" s="217" t="s">
        <v>658</v>
      </c>
      <c r="J803" s="218" t="s">
        <v>705</v>
      </c>
      <c r="K803" s="219" t="s">
        <v>148</v>
      </c>
      <c r="L803" s="218" t="s">
        <v>140</v>
      </c>
      <c r="M803" s="218" t="s">
        <v>630</v>
      </c>
      <c r="N803" s="217" t="s">
        <v>640</v>
      </c>
    </row>
    <row r="804" spans="1:14" ht="12" thickBot="1">
      <c r="A804" s="223"/>
      <c r="B804" s="222">
        <v>44515</v>
      </c>
      <c r="C804" s="224"/>
      <c r="D804" s="225"/>
      <c r="E804" s="225"/>
      <c r="F804" s="225"/>
      <c r="G804" s="225"/>
      <c r="H804" s="225"/>
      <c r="I804" s="225"/>
      <c r="J804" s="105"/>
      <c r="K804" s="226"/>
      <c r="L804" s="227" t="s">
        <v>706</v>
      </c>
      <c r="M804" s="105">
        <v>240491834.40793681</v>
      </c>
      <c r="N804" s="225"/>
    </row>
    <row r="805" spans="1:14" ht="12" thickBot="1">
      <c r="A805" s="223"/>
      <c r="B805" s="224"/>
      <c r="C805" s="224"/>
      <c r="D805" s="225"/>
      <c r="E805" s="225"/>
      <c r="F805" s="225"/>
      <c r="G805" s="225"/>
      <c r="H805" s="225"/>
      <c r="I805" s="225"/>
      <c r="J805" s="105"/>
      <c r="K805" s="226"/>
      <c r="L805" s="227" t="s">
        <v>707</v>
      </c>
      <c r="M805" s="105">
        <f xml:space="preserve"> ROUND($M$801+ SUM($M$803:$M$803)-$M$804,2)</f>
        <v>0</v>
      </c>
      <c r="N805" s="225"/>
    </row>
    <row r="806" spans="1:14" ht="12.75" thickTop="1" thickBot="1">
      <c r="A806" s="215" t="s">
        <v>153</v>
      </c>
      <c r="B806" s="221" t="s">
        <v>137</v>
      </c>
      <c r="C806" s="216" t="s">
        <v>703</v>
      </c>
      <c r="D806" s="217" t="s">
        <v>648</v>
      </c>
      <c r="E806" s="217" t="s">
        <v>144</v>
      </c>
      <c r="F806" s="217" t="s">
        <v>647</v>
      </c>
      <c r="G806" s="217" t="s">
        <v>704</v>
      </c>
      <c r="H806" s="217" t="s">
        <v>143</v>
      </c>
      <c r="I806" s="217" t="s">
        <v>658</v>
      </c>
      <c r="J806" s="218" t="s">
        <v>705</v>
      </c>
      <c r="K806" s="219" t="s">
        <v>148</v>
      </c>
      <c r="L806" s="218" t="s">
        <v>140</v>
      </c>
      <c r="M806" s="218" t="s">
        <v>630</v>
      </c>
      <c r="N806" s="217" t="s">
        <v>640</v>
      </c>
    </row>
    <row r="807" spans="1:14" ht="12" thickBot="1">
      <c r="A807" s="223"/>
      <c r="B807" s="222">
        <v>44516</v>
      </c>
      <c r="C807" s="224"/>
      <c r="D807" s="225"/>
      <c r="E807" s="225"/>
      <c r="F807" s="225"/>
      <c r="G807" s="225"/>
      <c r="H807" s="225"/>
      <c r="I807" s="225"/>
      <c r="J807" s="105"/>
      <c r="K807" s="226"/>
      <c r="L807" s="227" t="s">
        <v>706</v>
      </c>
      <c r="M807" s="105">
        <v>240491834.40793681</v>
      </c>
      <c r="N807" s="225"/>
    </row>
    <row r="808" spans="1:14" ht="12" thickBot="1">
      <c r="A808" s="223"/>
      <c r="B808" s="224"/>
      <c r="C808" s="224"/>
      <c r="D808" s="225"/>
      <c r="E808" s="225"/>
      <c r="F808" s="225"/>
      <c r="G808" s="225"/>
      <c r="H808" s="225"/>
      <c r="I808" s="225"/>
      <c r="J808" s="105"/>
      <c r="K808" s="226"/>
      <c r="L808" s="227" t="s">
        <v>707</v>
      </c>
      <c r="M808" s="105">
        <f xml:space="preserve"> ROUND($M$804+ SUM($M$806:$M$806)-$M$807,2)</f>
        <v>0</v>
      </c>
      <c r="N808" s="225"/>
    </row>
    <row r="809" spans="1:14" ht="12.75" thickTop="1" thickBot="1">
      <c r="A809" s="215" t="s">
        <v>153</v>
      </c>
      <c r="B809" s="221" t="s">
        <v>137</v>
      </c>
      <c r="C809" s="216" t="s">
        <v>703</v>
      </c>
      <c r="D809" s="217" t="s">
        <v>648</v>
      </c>
      <c r="E809" s="217" t="s">
        <v>144</v>
      </c>
      <c r="F809" s="217" t="s">
        <v>647</v>
      </c>
      <c r="G809" s="217" t="s">
        <v>704</v>
      </c>
      <c r="H809" s="217" t="s">
        <v>143</v>
      </c>
      <c r="I809" s="217" t="s">
        <v>658</v>
      </c>
      <c r="J809" s="218" t="s">
        <v>705</v>
      </c>
      <c r="K809" s="219" t="s">
        <v>148</v>
      </c>
      <c r="L809" s="218" t="s">
        <v>140</v>
      </c>
      <c r="M809" s="218" t="s">
        <v>630</v>
      </c>
      <c r="N809" s="217" t="s">
        <v>640</v>
      </c>
    </row>
    <row r="810" spans="1:14" ht="12" thickBot="1">
      <c r="A810" s="223"/>
      <c r="B810" s="222">
        <v>44517</v>
      </c>
      <c r="C810" s="224"/>
      <c r="D810" s="225"/>
      <c r="E810" s="225"/>
      <c r="F810" s="225"/>
      <c r="G810" s="225"/>
      <c r="H810" s="225"/>
      <c r="I810" s="225"/>
      <c r="J810" s="105"/>
      <c r="K810" s="226"/>
      <c r="L810" s="227" t="s">
        <v>706</v>
      </c>
      <c r="M810" s="105">
        <v>240491834.40793678</v>
      </c>
      <c r="N810" s="225"/>
    </row>
    <row r="811" spans="1:14" ht="12" thickBot="1">
      <c r="A811" s="223"/>
      <c r="B811" s="224"/>
      <c r="C811" s="224"/>
      <c r="D811" s="225"/>
      <c r="E811" s="225"/>
      <c r="F811" s="225"/>
      <c r="G811" s="225"/>
      <c r="H811" s="225"/>
      <c r="I811" s="225"/>
      <c r="J811" s="105"/>
      <c r="K811" s="226"/>
      <c r="L811" s="227" t="s">
        <v>707</v>
      </c>
      <c r="M811" s="105">
        <f xml:space="preserve"> ROUND($M$807+ SUM($M$809:$M$809)-$M$810,2)</f>
        <v>0</v>
      </c>
      <c r="N811" s="225"/>
    </row>
    <row r="812" spans="1:14" ht="12.75" thickTop="1" thickBot="1">
      <c r="A812" s="215" t="s">
        <v>153</v>
      </c>
      <c r="B812" s="221" t="s">
        <v>137</v>
      </c>
      <c r="C812" s="216" t="s">
        <v>703</v>
      </c>
      <c r="D812" s="217" t="s">
        <v>648</v>
      </c>
      <c r="E812" s="217" t="s">
        <v>144</v>
      </c>
      <c r="F812" s="217" t="s">
        <v>647</v>
      </c>
      <c r="G812" s="217" t="s">
        <v>704</v>
      </c>
      <c r="H812" s="217" t="s">
        <v>143</v>
      </c>
      <c r="I812" s="217" t="s">
        <v>658</v>
      </c>
      <c r="J812" s="218" t="s">
        <v>705</v>
      </c>
      <c r="K812" s="219" t="s">
        <v>148</v>
      </c>
      <c r="L812" s="218" t="s">
        <v>140</v>
      </c>
      <c r="M812" s="218" t="s">
        <v>630</v>
      </c>
      <c r="N812" s="217" t="s">
        <v>640</v>
      </c>
    </row>
    <row r="813" spans="1:14" ht="12" thickBot="1">
      <c r="A813" s="223"/>
      <c r="B813" s="222">
        <v>44518</v>
      </c>
      <c r="C813" s="224"/>
      <c r="D813" s="225"/>
      <c r="E813" s="225"/>
      <c r="F813" s="225"/>
      <c r="G813" s="225"/>
      <c r="H813" s="225"/>
      <c r="I813" s="225"/>
      <c r="J813" s="105"/>
      <c r="K813" s="226"/>
      <c r="L813" s="227" t="s">
        <v>706</v>
      </c>
      <c r="M813" s="105">
        <v>240491834.40793678</v>
      </c>
      <c r="N813" s="225"/>
    </row>
    <row r="814" spans="1:14" ht="12" thickBot="1">
      <c r="A814" s="223"/>
      <c r="B814" s="224"/>
      <c r="C814" s="224"/>
      <c r="D814" s="225"/>
      <c r="E814" s="225"/>
      <c r="F814" s="225"/>
      <c r="G814" s="225"/>
      <c r="H814" s="225"/>
      <c r="I814" s="225"/>
      <c r="J814" s="105"/>
      <c r="K814" s="226"/>
      <c r="L814" s="227" t="s">
        <v>707</v>
      </c>
      <c r="M814" s="105">
        <f xml:space="preserve"> ROUND($M$810+ SUM($M$812:$M$812)-$M$813,2)</f>
        <v>0</v>
      </c>
      <c r="N814" s="225"/>
    </row>
    <row r="815" spans="1:14" ht="12.75" thickTop="1" thickBot="1">
      <c r="A815" s="215" t="s">
        <v>153</v>
      </c>
      <c r="B815" s="221" t="s">
        <v>137</v>
      </c>
      <c r="C815" s="216" t="s">
        <v>703</v>
      </c>
      <c r="D815" s="217" t="s">
        <v>648</v>
      </c>
      <c r="E815" s="217" t="s">
        <v>144</v>
      </c>
      <c r="F815" s="217" t="s">
        <v>647</v>
      </c>
      <c r="G815" s="217" t="s">
        <v>704</v>
      </c>
      <c r="H815" s="217" t="s">
        <v>143</v>
      </c>
      <c r="I815" s="217" t="s">
        <v>658</v>
      </c>
      <c r="J815" s="218" t="s">
        <v>705</v>
      </c>
      <c r="K815" s="219" t="s">
        <v>148</v>
      </c>
      <c r="L815" s="218" t="s">
        <v>140</v>
      </c>
      <c r="M815" s="218" t="s">
        <v>630</v>
      </c>
      <c r="N815" s="217" t="s">
        <v>640</v>
      </c>
    </row>
    <row r="816" spans="1:14" ht="12" thickBot="1">
      <c r="A816" s="223"/>
      <c r="B816" s="222">
        <v>44519</v>
      </c>
      <c r="C816" s="224"/>
      <c r="D816" s="225"/>
      <c r="E816" s="225"/>
      <c r="F816" s="225"/>
      <c r="G816" s="225"/>
      <c r="H816" s="225"/>
      <c r="I816" s="225"/>
      <c r="J816" s="105"/>
      <c r="K816" s="226"/>
      <c r="L816" s="227" t="s">
        <v>706</v>
      </c>
      <c r="M816" s="105">
        <v>240491834.40793678</v>
      </c>
      <c r="N816" s="225"/>
    </row>
    <row r="817" spans="1:14" ht="12" thickBot="1">
      <c r="A817" s="223"/>
      <c r="B817" s="224"/>
      <c r="C817" s="224"/>
      <c r="D817" s="225"/>
      <c r="E817" s="225"/>
      <c r="F817" s="225"/>
      <c r="G817" s="225"/>
      <c r="H817" s="225"/>
      <c r="I817" s="225"/>
      <c r="J817" s="105"/>
      <c r="K817" s="226"/>
      <c r="L817" s="227" t="s">
        <v>707</v>
      </c>
      <c r="M817" s="105">
        <f xml:space="preserve"> ROUND($M$813+ SUM($M$815:$M$815)-$M$816,2)</f>
        <v>0</v>
      </c>
      <c r="N817" s="225"/>
    </row>
    <row r="818" spans="1:14" ht="12.75" thickTop="1" thickBot="1">
      <c r="A818" s="215" t="s">
        <v>153</v>
      </c>
      <c r="B818" s="221" t="s">
        <v>137</v>
      </c>
      <c r="C818" s="216" t="s">
        <v>703</v>
      </c>
      <c r="D818" s="217" t="s">
        <v>648</v>
      </c>
      <c r="E818" s="217" t="s">
        <v>144</v>
      </c>
      <c r="F818" s="217" t="s">
        <v>647</v>
      </c>
      <c r="G818" s="217" t="s">
        <v>704</v>
      </c>
      <c r="H818" s="217" t="s">
        <v>143</v>
      </c>
      <c r="I818" s="217" t="s">
        <v>658</v>
      </c>
      <c r="J818" s="218" t="s">
        <v>705</v>
      </c>
      <c r="K818" s="219" t="s">
        <v>148</v>
      </c>
      <c r="L818" s="218" t="s">
        <v>140</v>
      </c>
      <c r="M818" s="218" t="s">
        <v>630</v>
      </c>
      <c r="N818" s="217" t="s">
        <v>640</v>
      </c>
    </row>
    <row r="819" spans="1:14" ht="12" thickBot="1">
      <c r="A819" s="223"/>
      <c r="B819" s="222">
        <v>44522</v>
      </c>
      <c r="C819" s="224"/>
      <c r="D819" s="225"/>
      <c r="E819" s="225"/>
      <c r="F819" s="225"/>
      <c r="G819" s="225"/>
      <c r="H819" s="225"/>
      <c r="I819" s="225"/>
      <c r="J819" s="105"/>
      <c r="K819" s="226"/>
      <c r="L819" s="227" t="s">
        <v>706</v>
      </c>
      <c r="M819" s="105">
        <v>240491834.40793678</v>
      </c>
      <c r="N819" s="225"/>
    </row>
    <row r="820" spans="1:14" ht="12" thickBot="1">
      <c r="A820" s="223"/>
      <c r="B820" s="224"/>
      <c r="C820" s="224"/>
      <c r="D820" s="225"/>
      <c r="E820" s="225"/>
      <c r="F820" s="225"/>
      <c r="G820" s="225"/>
      <c r="H820" s="225"/>
      <c r="I820" s="225"/>
      <c r="J820" s="105"/>
      <c r="K820" s="226"/>
      <c r="L820" s="227" t="s">
        <v>707</v>
      </c>
      <c r="M820" s="105">
        <f xml:space="preserve"> ROUND($M$816+ SUM($M$818:$M$818)-$M$819,2)</f>
        <v>0</v>
      </c>
      <c r="N820" s="225"/>
    </row>
    <row r="821" spans="1:14" ht="12.75" thickTop="1" thickBot="1">
      <c r="A821" s="215" t="s">
        <v>153</v>
      </c>
      <c r="B821" s="221" t="s">
        <v>137</v>
      </c>
      <c r="C821" s="216" t="s">
        <v>703</v>
      </c>
      <c r="D821" s="217" t="s">
        <v>648</v>
      </c>
      <c r="E821" s="217" t="s">
        <v>144</v>
      </c>
      <c r="F821" s="217" t="s">
        <v>647</v>
      </c>
      <c r="G821" s="217" t="s">
        <v>704</v>
      </c>
      <c r="H821" s="217" t="s">
        <v>143</v>
      </c>
      <c r="I821" s="217" t="s">
        <v>658</v>
      </c>
      <c r="J821" s="218" t="s">
        <v>705</v>
      </c>
      <c r="K821" s="219" t="s">
        <v>148</v>
      </c>
      <c r="L821" s="218" t="s">
        <v>140</v>
      </c>
      <c r="M821" s="218" t="s">
        <v>630</v>
      </c>
      <c r="N821" s="217" t="s">
        <v>640</v>
      </c>
    </row>
    <row r="822" spans="1:14" ht="12" thickBot="1">
      <c r="A822" s="223"/>
      <c r="B822" s="222">
        <v>44523</v>
      </c>
      <c r="C822" s="224"/>
      <c r="D822" s="225"/>
      <c r="E822" s="225"/>
      <c r="F822" s="225"/>
      <c r="G822" s="225"/>
      <c r="H822" s="225"/>
      <c r="I822" s="225"/>
      <c r="J822" s="105"/>
      <c r="K822" s="226"/>
      <c r="L822" s="227" t="s">
        <v>706</v>
      </c>
      <c r="M822" s="105">
        <v>240491834.40793678</v>
      </c>
      <c r="N822" s="225"/>
    </row>
    <row r="823" spans="1:14" ht="12" thickBot="1">
      <c r="A823" s="223"/>
      <c r="B823" s="224"/>
      <c r="C823" s="224"/>
      <c r="D823" s="225"/>
      <c r="E823" s="225"/>
      <c r="F823" s="225"/>
      <c r="G823" s="225"/>
      <c r="H823" s="225"/>
      <c r="I823" s="225"/>
      <c r="J823" s="105"/>
      <c r="K823" s="226"/>
      <c r="L823" s="227" t="s">
        <v>707</v>
      </c>
      <c r="M823" s="105">
        <f xml:space="preserve"> ROUND($M$819+ SUM($M$821:$M$821)-$M$822,2)</f>
        <v>0</v>
      </c>
      <c r="N823" s="225"/>
    </row>
    <row r="824" spans="1:14" ht="12" thickTop="1">
      <c r="A824" s="215" t="s">
        <v>153</v>
      </c>
      <c r="B824" s="216" t="s">
        <v>137</v>
      </c>
      <c r="C824" s="216" t="s">
        <v>703</v>
      </c>
      <c r="D824" s="217" t="s">
        <v>648</v>
      </c>
      <c r="E824" s="217" t="s">
        <v>144</v>
      </c>
      <c r="F824" s="217" t="s">
        <v>647</v>
      </c>
      <c r="G824" s="217" t="s">
        <v>704</v>
      </c>
      <c r="H824" s="217" t="s">
        <v>143</v>
      </c>
      <c r="I824" s="217" t="s">
        <v>658</v>
      </c>
      <c r="J824" s="218" t="s">
        <v>705</v>
      </c>
      <c r="K824" s="219" t="s">
        <v>148</v>
      </c>
      <c r="L824" s="218" t="s">
        <v>140</v>
      </c>
      <c r="M824" s="218" t="s">
        <v>630</v>
      </c>
      <c r="N824" s="217" t="s">
        <v>640</v>
      </c>
    </row>
    <row r="825" spans="1:14">
      <c r="A825" s="100">
        <v>999</v>
      </c>
      <c r="B825" s="94">
        <v>44475</v>
      </c>
      <c r="C825" s="94">
        <v>44524</v>
      </c>
      <c r="D825" s="73" t="s">
        <v>896</v>
      </c>
      <c r="E825" s="73" t="s">
        <v>882</v>
      </c>
      <c r="F825" s="73" t="s">
        <v>883</v>
      </c>
      <c r="G825" s="73" t="s">
        <v>884</v>
      </c>
      <c r="H825" s="73" t="s">
        <v>885</v>
      </c>
      <c r="I825" s="73" t="s">
        <v>681</v>
      </c>
      <c r="J825" s="95">
        <v>0</v>
      </c>
      <c r="K825" s="107">
        <v>1</v>
      </c>
      <c r="L825" s="95">
        <v>1539.5</v>
      </c>
      <c r="M825" s="95">
        <v>1539.5</v>
      </c>
      <c r="N825" s="73" t="s">
        <v>207</v>
      </c>
    </row>
    <row r="826" spans="1:14">
      <c r="A826" s="100">
        <v>999</v>
      </c>
      <c r="B826" s="94">
        <v>44475</v>
      </c>
      <c r="C826" s="94">
        <v>44490</v>
      </c>
      <c r="D826" s="73" t="s">
        <v>824</v>
      </c>
      <c r="E826" s="73" t="s">
        <v>882</v>
      </c>
      <c r="F826" s="73" t="s">
        <v>883</v>
      </c>
      <c r="G826" s="73" t="s">
        <v>884</v>
      </c>
      <c r="H826" s="73" t="s">
        <v>885</v>
      </c>
      <c r="I826" s="73" t="s">
        <v>681</v>
      </c>
      <c r="J826" s="95">
        <v>-3971912.59</v>
      </c>
      <c r="K826" s="107">
        <v>0.98031250000000003</v>
      </c>
      <c r="L826" s="95">
        <v>2248019.7799999998</v>
      </c>
      <c r="M826" s="95">
        <v>-1723892.81</v>
      </c>
      <c r="N826" s="73" t="s">
        <v>207</v>
      </c>
    </row>
    <row r="827" spans="1:14" ht="12" thickBot="1">
      <c r="A827" s="100">
        <v>999</v>
      </c>
      <c r="B827" s="94">
        <v>44475</v>
      </c>
      <c r="C827" s="94">
        <v>44524</v>
      </c>
      <c r="D827" s="73" t="s">
        <v>710</v>
      </c>
      <c r="E827" s="73" t="s">
        <v>882</v>
      </c>
      <c r="F827" s="73" t="s">
        <v>883</v>
      </c>
      <c r="G827" s="73" t="s">
        <v>884</v>
      </c>
      <c r="H827" s="73" t="s">
        <v>885</v>
      </c>
      <c r="I827" s="73" t="s">
        <v>681</v>
      </c>
      <c r="J827" s="95">
        <v>3971912.59</v>
      </c>
      <c r="K827" s="107">
        <v>0.98031250000000003</v>
      </c>
      <c r="L827" s="95">
        <v>-3817058.04</v>
      </c>
      <c r="M827" s="95">
        <v>154854.54999999999</v>
      </c>
      <c r="N827" s="73" t="s">
        <v>841</v>
      </c>
    </row>
    <row r="828" spans="1:14" ht="12" thickBot="1">
      <c r="A828" s="223"/>
      <c r="B828" s="222">
        <v>44524</v>
      </c>
      <c r="C828" s="224"/>
      <c r="D828" s="225"/>
      <c r="E828" s="225"/>
      <c r="F828" s="225"/>
      <c r="G828" s="225"/>
      <c r="H828" s="225"/>
      <c r="I828" s="225"/>
      <c r="J828" s="105"/>
      <c r="K828" s="226"/>
      <c r="L828" s="227" t="s">
        <v>706</v>
      </c>
      <c r="M828" s="105">
        <v>238956735.28564861</v>
      </c>
      <c r="N828" s="225"/>
    </row>
    <row r="829" spans="1:14" ht="12" thickBot="1">
      <c r="A829" s="223"/>
      <c r="B829" s="224"/>
      <c r="C829" s="224"/>
      <c r="D829" s="225"/>
      <c r="E829" s="225"/>
      <c r="F829" s="225"/>
      <c r="G829" s="225"/>
      <c r="H829" s="225"/>
      <c r="I829" s="225"/>
      <c r="J829" s="105"/>
      <c r="K829" s="226"/>
      <c r="L829" s="227" t="s">
        <v>707</v>
      </c>
      <c r="M829" s="105">
        <f xml:space="preserve"> ROUND($M$822+ SUM($M$825:$M$827)-$M$828,2)</f>
        <v>-32399.64</v>
      </c>
      <c r="N829" s="225"/>
    </row>
    <row r="830" spans="1:14" ht="12.75" thickTop="1" thickBot="1">
      <c r="A830" s="215" t="s">
        <v>153</v>
      </c>
      <c r="B830" s="221" t="s">
        <v>137</v>
      </c>
      <c r="C830" s="216" t="s">
        <v>703</v>
      </c>
      <c r="D830" s="217" t="s">
        <v>648</v>
      </c>
      <c r="E830" s="217" t="s">
        <v>144</v>
      </c>
      <c r="F830" s="217" t="s">
        <v>647</v>
      </c>
      <c r="G830" s="217" t="s">
        <v>704</v>
      </c>
      <c r="H830" s="217" t="s">
        <v>143</v>
      </c>
      <c r="I830" s="217" t="s">
        <v>658</v>
      </c>
      <c r="J830" s="218" t="s">
        <v>705</v>
      </c>
      <c r="K830" s="219" t="s">
        <v>148</v>
      </c>
      <c r="L830" s="218" t="s">
        <v>140</v>
      </c>
      <c r="M830" s="218" t="s">
        <v>630</v>
      </c>
      <c r="N830" s="217" t="s">
        <v>640</v>
      </c>
    </row>
    <row r="831" spans="1:14" ht="12" thickBot="1">
      <c r="A831" s="223"/>
      <c r="B831" s="222">
        <v>44526</v>
      </c>
      <c r="C831" s="224"/>
      <c r="D831" s="225"/>
      <c r="E831" s="225"/>
      <c r="F831" s="225"/>
      <c r="G831" s="225"/>
      <c r="H831" s="225"/>
      <c r="I831" s="225"/>
      <c r="J831" s="105"/>
      <c r="K831" s="226"/>
      <c r="L831" s="227" t="s">
        <v>706</v>
      </c>
      <c r="M831" s="105">
        <v>238956735.28483295</v>
      </c>
      <c r="N831" s="225"/>
    </row>
    <row r="832" spans="1:14" ht="12" thickBot="1">
      <c r="A832" s="223"/>
      <c r="B832" s="224"/>
      <c r="C832" s="224"/>
      <c r="D832" s="225"/>
      <c r="E832" s="225"/>
      <c r="F832" s="225"/>
      <c r="G832" s="225"/>
      <c r="H832" s="225"/>
      <c r="I832" s="225"/>
      <c r="J832" s="105"/>
      <c r="K832" s="226"/>
      <c r="L832" s="227" t="s">
        <v>707</v>
      </c>
      <c r="M832" s="105">
        <f xml:space="preserve"> ROUND($M$828+ SUM($M$830:$M$830)-$M$831,2)</f>
        <v>0</v>
      </c>
      <c r="N832" s="225"/>
    </row>
    <row r="833" spans="1:14" ht="12" thickTop="1">
      <c r="A833" s="215" t="s">
        <v>153</v>
      </c>
      <c r="B833" s="216" t="s">
        <v>137</v>
      </c>
      <c r="C833" s="216" t="s">
        <v>703</v>
      </c>
      <c r="D833" s="217" t="s">
        <v>648</v>
      </c>
      <c r="E833" s="217" t="s">
        <v>144</v>
      </c>
      <c r="F833" s="217" t="s">
        <v>647</v>
      </c>
      <c r="G833" s="217" t="s">
        <v>704</v>
      </c>
      <c r="H833" s="217" t="s">
        <v>143</v>
      </c>
      <c r="I833" s="217" t="s">
        <v>658</v>
      </c>
      <c r="J833" s="218" t="s">
        <v>705</v>
      </c>
      <c r="K833" s="219" t="s">
        <v>148</v>
      </c>
      <c r="L833" s="218" t="s">
        <v>140</v>
      </c>
      <c r="M833" s="218" t="s">
        <v>630</v>
      </c>
      <c r="N833" s="217" t="s">
        <v>640</v>
      </c>
    </row>
    <row r="834" spans="1:14">
      <c r="A834" s="100">
        <v>999</v>
      </c>
      <c r="B834" s="94">
        <v>44475</v>
      </c>
      <c r="C834" s="94">
        <v>44524</v>
      </c>
      <c r="D834" s="73" t="s">
        <v>897</v>
      </c>
      <c r="E834" s="73" t="s">
        <v>882</v>
      </c>
      <c r="F834" s="73" t="s">
        <v>883</v>
      </c>
      <c r="G834" s="73" t="s">
        <v>884</v>
      </c>
      <c r="H834" s="73" t="s">
        <v>885</v>
      </c>
      <c r="I834" s="73" t="s">
        <v>681</v>
      </c>
      <c r="J834" s="95">
        <v>0</v>
      </c>
      <c r="K834" s="107">
        <v>1</v>
      </c>
      <c r="L834" s="95">
        <v>-1539.5</v>
      </c>
      <c r="M834" s="95">
        <v>-1539.5</v>
      </c>
      <c r="N834" s="73" t="s">
        <v>207</v>
      </c>
    </row>
    <row r="835" spans="1:14">
      <c r="A835" s="100">
        <v>999</v>
      </c>
      <c r="B835" s="94">
        <v>44475</v>
      </c>
      <c r="C835" s="94">
        <v>44524</v>
      </c>
      <c r="D835" s="73" t="s">
        <v>824</v>
      </c>
      <c r="E835" s="73" t="s">
        <v>882</v>
      </c>
      <c r="F835" s="73" t="s">
        <v>883</v>
      </c>
      <c r="G835" s="73" t="s">
        <v>884</v>
      </c>
      <c r="H835" s="73" t="s">
        <v>885</v>
      </c>
      <c r="I835" s="73" t="s">
        <v>681</v>
      </c>
      <c r="J835" s="95">
        <v>-3971912.59</v>
      </c>
      <c r="K835" s="107">
        <v>0.98031250000000003</v>
      </c>
      <c r="L835" s="95">
        <v>3817058.04</v>
      </c>
      <c r="M835" s="95">
        <v>-154854.54999999999</v>
      </c>
      <c r="N835" s="73" t="s">
        <v>841</v>
      </c>
    </row>
    <row r="836" spans="1:14" ht="12" thickBot="1">
      <c r="A836" s="100">
        <v>71945973</v>
      </c>
      <c r="B836" s="94">
        <v>44475</v>
      </c>
      <c r="C836" s="94">
        <v>44529</v>
      </c>
      <c r="D836" s="73" t="s">
        <v>710</v>
      </c>
      <c r="E836" s="73" t="s">
        <v>882</v>
      </c>
      <c r="F836" s="73" t="s">
        <v>883</v>
      </c>
      <c r="G836" s="73" t="s">
        <v>884</v>
      </c>
      <c r="H836" s="73" t="s">
        <v>885</v>
      </c>
      <c r="I836" s="73" t="s">
        <v>681</v>
      </c>
      <c r="J836" s="95">
        <v>3961982.81</v>
      </c>
      <c r="K836" s="107">
        <v>0.98031250000000003</v>
      </c>
      <c r="L836" s="95">
        <v>-3883981.27</v>
      </c>
      <c r="M836" s="95">
        <v>78001.539999999994</v>
      </c>
      <c r="N836" s="73" t="s">
        <v>841</v>
      </c>
    </row>
    <row r="837" spans="1:14" ht="12" thickBot="1">
      <c r="A837" s="223"/>
      <c r="B837" s="222">
        <v>44529</v>
      </c>
      <c r="C837" s="224"/>
      <c r="D837" s="225"/>
      <c r="E837" s="225"/>
      <c r="F837" s="225"/>
      <c r="G837" s="225"/>
      <c r="H837" s="225"/>
      <c r="I837" s="225"/>
      <c r="J837" s="105"/>
      <c r="K837" s="226"/>
      <c r="L837" s="227" t="s">
        <v>706</v>
      </c>
      <c r="M837" s="105">
        <v>238878342.77152804</v>
      </c>
      <c r="N837" s="225"/>
    </row>
    <row r="838" spans="1:14" ht="12" thickBot="1">
      <c r="A838" s="223"/>
      <c r="B838" s="224"/>
      <c r="C838" s="224"/>
      <c r="D838" s="225"/>
      <c r="E838" s="225"/>
      <c r="F838" s="225"/>
      <c r="G838" s="225"/>
      <c r="H838" s="225"/>
      <c r="I838" s="225"/>
      <c r="J838" s="105"/>
      <c r="K838" s="226"/>
      <c r="L838" s="227" t="s">
        <v>707</v>
      </c>
      <c r="M838" s="105">
        <f xml:space="preserve"> ROUND($M$831+ SUM($M$834:$M$836)-$M$837,2)</f>
        <v>0</v>
      </c>
      <c r="N838" s="225"/>
    </row>
    <row r="839" spans="1:14" ht="12" thickTop="1">
      <c r="A839" s="215" t="s">
        <v>153</v>
      </c>
      <c r="B839" s="216" t="s">
        <v>137</v>
      </c>
      <c r="C839" s="216" t="s">
        <v>703</v>
      </c>
      <c r="D839" s="217" t="s">
        <v>648</v>
      </c>
      <c r="E839" s="217" t="s">
        <v>144</v>
      </c>
      <c r="F839" s="217" t="s">
        <v>647</v>
      </c>
      <c r="G839" s="217" t="s">
        <v>704</v>
      </c>
      <c r="H839" s="217" t="s">
        <v>143</v>
      </c>
      <c r="I839" s="217" t="s">
        <v>658</v>
      </c>
      <c r="J839" s="218" t="s">
        <v>705</v>
      </c>
      <c r="K839" s="219" t="s">
        <v>148</v>
      </c>
      <c r="L839" s="218" t="s">
        <v>140</v>
      </c>
      <c r="M839" s="218" t="s">
        <v>630</v>
      </c>
      <c r="N839" s="217" t="s">
        <v>640</v>
      </c>
    </row>
    <row r="840" spans="1:14">
      <c r="A840" s="100">
        <v>73257029</v>
      </c>
      <c r="B840" s="94">
        <v>44470</v>
      </c>
      <c r="C840" s="94">
        <v>44530</v>
      </c>
      <c r="D840" s="73" t="s">
        <v>830</v>
      </c>
      <c r="E840" s="73" t="s">
        <v>812</v>
      </c>
      <c r="F840" s="73" t="s">
        <v>815</v>
      </c>
      <c r="G840" s="73" t="s">
        <v>816</v>
      </c>
      <c r="I840" s="73" t="s">
        <v>681</v>
      </c>
      <c r="J840" s="95">
        <v>-1773.02</v>
      </c>
      <c r="K840" s="107">
        <v>1</v>
      </c>
      <c r="L840" s="95">
        <v>0</v>
      </c>
      <c r="M840" s="95">
        <v>-1773.02</v>
      </c>
      <c r="N840" s="73" t="s">
        <v>715</v>
      </c>
    </row>
    <row r="841" spans="1:14" ht="12" thickBot="1">
      <c r="A841" s="100">
        <v>73257198</v>
      </c>
      <c r="B841" s="94">
        <v>44470</v>
      </c>
      <c r="C841" s="94">
        <v>44530</v>
      </c>
      <c r="D841" s="73" t="s">
        <v>710</v>
      </c>
      <c r="E841" s="73" t="s">
        <v>812</v>
      </c>
      <c r="F841" s="73" t="s">
        <v>815</v>
      </c>
      <c r="G841" s="73" t="s">
        <v>816</v>
      </c>
      <c r="I841" s="73" t="s">
        <v>681</v>
      </c>
      <c r="J841" s="95">
        <v>1773.02</v>
      </c>
      <c r="K841" s="107">
        <v>1</v>
      </c>
      <c r="L841" s="95">
        <v>0</v>
      </c>
      <c r="M841" s="95">
        <v>1773.02</v>
      </c>
      <c r="N841" s="73" t="s">
        <v>715</v>
      </c>
    </row>
    <row r="842" spans="1:14" ht="12" thickBot="1">
      <c r="A842" s="223"/>
      <c r="B842" s="222">
        <v>44530</v>
      </c>
      <c r="C842" s="224"/>
      <c r="D842" s="225"/>
      <c r="E842" s="225"/>
      <c r="F842" s="225"/>
      <c r="G842" s="225"/>
      <c r="H842" s="225"/>
      <c r="I842" s="225"/>
      <c r="J842" s="105"/>
      <c r="K842" s="226"/>
      <c r="L842" s="227" t="s">
        <v>706</v>
      </c>
      <c r="M842" s="105">
        <v>238878342.77152801</v>
      </c>
      <c r="N842" s="225"/>
    </row>
    <row r="843" spans="1:14" ht="12" thickBot="1">
      <c r="A843" s="223"/>
      <c r="B843" s="224"/>
      <c r="C843" s="224"/>
      <c r="D843" s="225"/>
      <c r="E843" s="225"/>
      <c r="F843" s="225"/>
      <c r="G843" s="225"/>
      <c r="H843" s="225"/>
      <c r="I843" s="225"/>
      <c r="J843" s="105"/>
      <c r="K843" s="226"/>
      <c r="L843" s="227" t="s">
        <v>707</v>
      </c>
      <c r="M843" s="105">
        <f xml:space="preserve"> ROUND($M$837+ SUM($M$840:$M$841)-$M$842,2)</f>
        <v>0</v>
      </c>
      <c r="N843" s="225"/>
    </row>
    <row r="844" spans="1:14" ht="12.75" thickTop="1" thickBot="1">
      <c r="A844" s="215" t="s">
        <v>153</v>
      </c>
      <c r="B844" s="221" t="s">
        <v>137</v>
      </c>
      <c r="C844" s="216" t="s">
        <v>703</v>
      </c>
      <c r="D844" s="217" t="s">
        <v>648</v>
      </c>
      <c r="E844" s="217" t="s">
        <v>144</v>
      </c>
      <c r="F844" s="217" t="s">
        <v>647</v>
      </c>
      <c r="G844" s="217" t="s">
        <v>704</v>
      </c>
      <c r="H844" s="217" t="s">
        <v>143</v>
      </c>
      <c r="I844" s="217" t="s">
        <v>658</v>
      </c>
      <c r="J844" s="218" t="s">
        <v>705</v>
      </c>
      <c r="K844" s="219" t="s">
        <v>148</v>
      </c>
      <c r="L844" s="218" t="s">
        <v>140</v>
      </c>
      <c r="M844" s="218" t="s">
        <v>630</v>
      </c>
      <c r="N844" s="217" t="s">
        <v>640</v>
      </c>
    </row>
    <row r="845" spans="1:14" ht="12" thickBot="1">
      <c r="A845" s="223"/>
      <c r="B845" s="222">
        <v>44531</v>
      </c>
      <c r="C845" s="224"/>
      <c r="D845" s="225"/>
      <c r="E845" s="225"/>
      <c r="F845" s="225"/>
      <c r="G845" s="225"/>
      <c r="H845" s="225"/>
      <c r="I845" s="225"/>
      <c r="J845" s="105"/>
      <c r="K845" s="226"/>
      <c r="L845" s="227" t="s">
        <v>706</v>
      </c>
      <c r="M845" s="105">
        <v>238878342.77152801</v>
      </c>
      <c r="N845" s="225"/>
    </row>
    <row r="846" spans="1:14" ht="12" thickBot="1">
      <c r="A846" s="223"/>
      <c r="B846" s="224"/>
      <c r="C846" s="224"/>
      <c r="D846" s="225"/>
      <c r="E846" s="225"/>
      <c r="F846" s="225"/>
      <c r="G846" s="225"/>
      <c r="H846" s="225"/>
      <c r="I846" s="225"/>
      <c r="J846" s="105"/>
      <c r="K846" s="226"/>
      <c r="L846" s="227" t="s">
        <v>707</v>
      </c>
      <c r="M846" s="105">
        <f xml:space="preserve"> ROUND($M$842+ SUM($M$844:$M$844)-$M$845,2)</f>
        <v>0</v>
      </c>
      <c r="N846" s="225"/>
    </row>
    <row r="847" spans="1:14" ht="12" thickTop="1">
      <c r="A847" s="215" t="s">
        <v>153</v>
      </c>
      <c r="B847" s="216" t="s">
        <v>137</v>
      </c>
      <c r="C847" s="216" t="s">
        <v>703</v>
      </c>
      <c r="D847" s="217" t="s">
        <v>648</v>
      </c>
      <c r="E847" s="217" t="s">
        <v>144</v>
      </c>
      <c r="F847" s="217" t="s">
        <v>647</v>
      </c>
      <c r="G847" s="217" t="s">
        <v>704</v>
      </c>
      <c r="H847" s="217" t="s">
        <v>143</v>
      </c>
      <c r="I847" s="217" t="s">
        <v>658</v>
      </c>
      <c r="J847" s="218" t="s">
        <v>705</v>
      </c>
      <c r="K847" s="219" t="s">
        <v>148</v>
      </c>
      <c r="L847" s="218" t="s">
        <v>140</v>
      </c>
      <c r="M847" s="218" t="s">
        <v>630</v>
      </c>
      <c r="N847" s="217" t="s">
        <v>640</v>
      </c>
    </row>
    <row r="848" spans="1:14" ht="12" thickBot="1">
      <c r="A848" s="100">
        <v>2067427</v>
      </c>
      <c r="B848" s="94">
        <v>44532</v>
      </c>
      <c r="C848" s="94">
        <v>44532</v>
      </c>
      <c r="D848" s="73" t="s">
        <v>709</v>
      </c>
      <c r="I848" s="73" t="s">
        <v>681</v>
      </c>
      <c r="J848" s="95">
        <v>0</v>
      </c>
      <c r="K848" s="107">
        <v>1</v>
      </c>
      <c r="L848" s="95">
        <v>33000000</v>
      </c>
      <c r="M848" s="95">
        <v>33000000</v>
      </c>
      <c r="N848" s="73" t="s">
        <v>207</v>
      </c>
    </row>
    <row r="849" spans="1:14" ht="12" thickBot="1">
      <c r="A849" s="223"/>
      <c r="B849" s="222">
        <v>44532</v>
      </c>
      <c r="C849" s="224"/>
      <c r="D849" s="225"/>
      <c r="E849" s="225"/>
      <c r="F849" s="225"/>
      <c r="G849" s="225"/>
      <c r="H849" s="225"/>
      <c r="I849" s="225"/>
      <c r="J849" s="105"/>
      <c r="K849" s="226"/>
      <c r="L849" s="227" t="s">
        <v>706</v>
      </c>
      <c r="M849" s="105">
        <v>271878342.77152801</v>
      </c>
      <c r="N849" s="225"/>
    </row>
    <row r="850" spans="1:14" ht="12" thickBot="1">
      <c r="A850" s="223"/>
      <c r="B850" s="224"/>
      <c r="C850" s="224"/>
      <c r="D850" s="225"/>
      <c r="E850" s="225"/>
      <c r="F850" s="225"/>
      <c r="G850" s="225"/>
      <c r="H850" s="225"/>
      <c r="I850" s="225"/>
      <c r="J850" s="105"/>
      <c r="K850" s="226"/>
      <c r="L850" s="227" t="s">
        <v>707</v>
      </c>
      <c r="M850" s="105">
        <f xml:space="preserve"> ROUND($M$845+ SUM($M$848:$M$848)-$M$849,2)</f>
        <v>0</v>
      </c>
      <c r="N850" s="225"/>
    </row>
    <row r="851" spans="1:14" ht="12" thickTop="1">
      <c r="A851" s="215" t="s">
        <v>153</v>
      </c>
      <c r="B851" s="216" t="s">
        <v>137</v>
      </c>
      <c r="C851" s="216" t="s">
        <v>703</v>
      </c>
      <c r="D851" s="217" t="s">
        <v>648</v>
      </c>
      <c r="E851" s="217" t="s">
        <v>144</v>
      </c>
      <c r="F851" s="217" t="s">
        <v>647</v>
      </c>
      <c r="G851" s="217" t="s">
        <v>704</v>
      </c>
      <c r="H851" s="217" t="s">
        <v>143</v>
      </c>
      <c r="I851" s="217" t="s">
        <v>658</v>
      </c>
      <c r="J851" s="218" t="s">
        <v>705</v>
      </c>
      <c r="K851" s="219" t="s">
        <v>148</v>
      </c>
      <c r="L851" s="218" t="s">
        <v>140</v>
      </c>
      <c r="M851" s="218" t="s">
        <v>630</v>
      </c>
      <c r="N851" s="217" t="s">
        <v>640</v>
      </c>
    </row>
    <row r="852" spans="1:14">
      <c r="A852" s="100">
        <v>73357605</v>
      </c>
      <c r="B852" s="94">
        <v>44530</v>
      </c>
      <c r="C852" s="94">
        <v>44533</v>
      </c>
      <c r="D852" s="73" t="s">
        <v>710</v>
      </c>
      <c r="E852" s="73" t="s">
        <v>578</v>
      </c>
      <c r="F852" s="73" t="s">
        <v>579</v>
      </c>
      <c r="G852" s="73" t="s">
        <v>577</v>
      </c>
      <c r="I852" s="73" t="s">
        <v>681</v>
      </c>
      <c r="J852" s="95">
        <v>3466024.5</v>
      </c>
      <c r="K852" s="107">
        <v>0.98031250000000003</v>
      </c>
      <c r="L852" s="95">
        <v>-3397787.14</v>
      </c>
      <c r="M852" s="95">
        <v>68237.36</v>
      </c>
      <c r="N852" s="73" t="s">
        <v>207</v>
      </c>
    </row>
    <row r="853" spans="1:14">
      <c r="A853" s="100">
        <v>73357643</v>
      </c>
      <c r="B853" s="94">
        <v>44530</v>
      </c>
      <c r="C853" s="94">
        <v>44533</v>
      </c>
      <c r="D853" s="73" t="s">
        <v>710</v>
      </c>
      <c r="E853" s="73" t="s">
        <v>898</v>
      </c>
      <c r="F853" s="73" t="s">
        <v>899</v>
      </c>
      <c r="G853" s="73" t="s">
        <v>900</v>
      </c>
      <c r="I853" s="73" t="s">
        <v>681</v>
      </c>
      <c r="J853" s="95">
        <v>15000000</v>
      </c>
      <c r="K853" s="107">
        <v>0.98031250000000003</v>
      </c>
      <c r="L853" s="95">
        <v>-14704687.5</v>
      </c>
      <c r="M853" s="95">
        <v>295312.5</v>
      </c>
      <c r="N853" s="73" t="s">
        <v>207</v>
      </c>
    </row>
    <row r="854" spans="1:14">
      <c r="A854" s="100">
        <v>73357708</v>
      </c>
      <c r="B854" s="94">
        <v>44530</v>
      </c>
      <c r="C854" s="94">
        <v>44533</v>
      </c>
      <c r="D854" s="73" t="s">
        <v>710</v>
      </c>
      <c r="E854" s="73" t="s">
        <v>901</v>
      </c>
      <c r="F854" s="73" t="s">
        <v>902</v>
      </c>
      <c r="G854" s="73" t="s">
        <v>903</v>
      </c>
      <c r="I854" s="73" t="s">
        <v>681</v>
      </c>
      <c r="J854" s="95">
        <v>3300024.02</v>
      </c>
      <c r="K854" s="107">
        <v>0.98281249999999998</v>
      </c>
      <c r="L854" s="95">
        <v>-3243304.86</v>
      </c>
      <c r="M854" s="95">
        <v>56719.16</v>
      </c>
      <c r="N854" s="73" t="s">
        <v>207</v>
      </c>
    </row>
    <row r="855" spans="1:14" ht="12" thickBot="1">
      <c r="A855" s="100">
        <v>73357551</v>
      </c>
      <c r="B855" s="94">
        <v>44530</v>
      </c>
      <c r="C855" s="94">
        <v>44533</v>
      </c>
      <c r="D855" s="73" t="s">
        <v>710</v>
      </c>
      <c r="E855" s="73" t="s">
        <v>218</v>
      </c>
      <c r="F855" s="73" t="s">
        <v>904</v>
      </c>
      <c r="G855" s="73" t="s">
        <v>216</v>
      </c>
      <c r="I855" s="73" t="s">
        <v>681</v>
      </c>
      <c r="J855" s="95">
        <v>10000000</v>
      </c>
      <c r="K855" s="107">
        <v>0.98031250000000003</v>
      </c>
      <c r="L855" s="95">
        <v>-9803125</v>
      </c>
      <c r="M855" s="95">
        <v>196875</v>
      </c>
      <c r="N855" s="73" t="s">
        <v>207</v>
      </c>
    </row>
    <row r="856" spans="1:14" ht="12" thickBot="1">
      <c r="A856" s="223"/>
      <c r="B856" s="222">
        <v>44533</v>
      </c>
      <c r="C856" s="224"/>
      <c r="D856" s="225"/>
      <c r="E856" s="225"/>
      <c r="F856" s="225"/>
      <c r="G856" s="225"/>
      <c r="H856" s="225"/>
      <c r="I856" s="225"/>
      <c r="J856" s="105"/>
      <c r="K856" s="226"/>
      <c r="L856" s="227" t="s">
        <v>706</v>
      </c>
      <c r="M856" s="105">
        <v>272495486.79152799</v>
      </c>
      <c r="N856" s="225"/>
    </row>
    <row r="857" spans="1:14" ht="12" thickBot="1">
      <c r="A857" s="223"/>
      <c r="B857" s="224"/>
      <c r="C857" s="224"/>
      <c r="D857" s="225"/>
      <c r="E857" s="225"/>
      <c r="F857" s="225"/>
      <c r="G857" s="225"/>
      <c r="H857" s="225"/>
      <c r="I857" s="225"/>
      <c r="J857" s="105"/>
      <c r="K857" s="226"/>
      <c r="L857" s="227" t="s">
        <v>707</v>
      </c>
      <c r="M857" s="105">
        <f xml:space="preserve"> ROUND($M$849+ SUM($M$852:$M$855)-$M$856,2)</f>
        <v>0</v>
      </c>
      <c r="N857" s="225"/>
    </row>
    <row r="858" spans="1:14" ht="12.75" thickTop="1" thickBot="1">
      <c r="A858" s="215" t="s">
        <v>153</v>
      </c>
      <c r="B858" s="221" t="s">
        <v>137</v>
      </c>
      <c r="C858" s="216" t="s">
        <v>703</v>
      </c>
      <c r="D858" s="217" t="s">
        <v>648</v>
      </c>
      <c r="E858" s="217" t="s">
        <v>144</v>
      </c>
      <c r="F858" s="217" t="s">
        <v>647</v>
      </c>
      <c r="G858" s="217" t="s">
        <v>704</v>
      </c>
      <c r="H858" s="217" t="s">
        <v>143</v>
      </c>
      <c r="I858" s="217" t="s">
        <v>658</v>
      </c>
      <c r="J858" s="218" t="s">
        <v>705</v>
      </c>
      <c r="K858" s="219" t="s">
        <v>148</v>
      </c>
      <c r="L858" s="218" t="s">
        <v>140</v>
      </c>
      <c r="M858" s="218" t="s">
        <v>630</v>
      </c>
      <c r="N858" s="217" t="s">
        <v>640</v>
      </c>
    </row>
    <row r="859" spans="1:14" ht="12" thickBot="1">
      <c r="A859" s="223"/>
      <c r="B859" s="222">
        <v>44536</v>
      </c>
      <c r="C859" s="224"/>
      <c r="D859" s="225"/>
      <c r="E859" s="225"/>
      <c r="F859" s="225"/>
      <c r="G859" s="225"/>
      <c r="H859" s="225"/>
      <c r="I859" s="225"/>
      <c r="J859" s="105"/>
      <c r="K859" s="226"/>
      <c r="L859" s="227" t="s">
        <v>706</v>
      </c>
      <c r="M859" s="105">
        <v>272495486.79152799</v>
      </c>
      <c r="N859" s="225"/>
    </row>
    <row r="860" spans="1:14" ht="12" thickBot="1">
      <c r="A860" s="223"/>
      <c r="B860" s="224"/>
      <c r="C860" s="224"/>
      <c r="D860" s="225"/>
      <c r="E860" s="225"/>
      <c r="F860" s="225"/>
      <c r="G860" s="225"/>
      <c r="H860" s="225"/>
      <c r="I860" s="225"/>
      <c r="J860" s="105"/>
      <c r="K860" s="226"/>
      <c r="L860" s="227" t="s">
        <v>707</v>
      </c>
      <c r="M860" s="105">
        <f xml:space="preserve"> ROUND($M$856+ SUM($M$858:$M$858)-$M$859,2)</f>
        <v>0</v>
      </c>
      <c r="N860" s="225"/>
    </row>
    <row r="861" spans="1:14" ht="12.75" thickTop="1" thickBot="1">
      <c r="A861" s="215" t="s">
        <v>153</v>
      </c>
      <c r="B861" s="221" t="s">
        <v>137</v>
      </c>
      <c r="C861" s="216" t="s">
        <v>703</v>
      </c>
      <c r="D861" s="217" t="s">
        <v>648</v>
      </c>
      <c r="E861" s="217" t="s">
        <v>144</v>
      </c>
      <c r="F861" s="217" t="s">
        <v>647</v>
      </c>
      <c r="G861" s="217" t="s">
        <v>704</v>
      </c>
      <c r="H861" s="217" t="s">
        <v>143</v>
      </c>
      <c r="I861" s="217" t="s">
        <v>658</v>
      </c>
      <c r="J861" s="218" t="s">
        <v>705</v>
      </c>
      <c r="K861" s="219" t="s">
        <v>148</v>
      </c>
      <c r="L861" s="218" t="s">
        <v>140</v>
      </c>
      <c r="M861" s="218" t="s">
        <v>630</v>
      </c>
      <c r="N861" s="217" t="s">
        <v>640</v>
      </c>
    </row>
    <row r="862" spans="1:14" ht="12" thickBot="1">
      <c r="A862" s="223"/>
      <c r="B862" s="222">
        <v>44537</v>
      </c>
      <c r="C862" s="224"/>
      <c r="D862" s="225"/>
      <c r="E862" s="225"/>
      <c r="F862" s="225"/>
      <c r="G862" s="225"/>
      <c r="H862" s="225"/>
      <c r="I862" s="225"/>
      <c r="J862" s="105"/>
      <c r="K862" s="226"/>
      <c r="L862" s="227" t="s">
        <v>706</v>
      </c>
      <c r="M862" s="105">
        <v>272495486.79152799</v>
      </c>
      <c r="N862" s="225"/>
    </row>
    <row r="863" spans="1:14" ht="12" thickBot="1">
      <c r="A863" s="223"/>
      <c r="B863" s="224"/>
      <c r="C863" s="224"/>
      <c r="D863" s="225"/>
      <c r="E863" s="225"/>
      <c r="F863" s="225"/>
      <c r="G863" s="225"/>
      <c r="H863" s="225"/>
      <c r="I863" s="225"/>
      <c r="J863" s="105"/>
      <c r="K863" s="226"/>
      <c r="L863" s="227" t="s">
        <v>707</v>
      </c>
      <c r="M863" s="105">
        <f xml:space="preserve"> ROUND($M$859+ SUM($M$861:$M$861)-$M$862,2)</f>
        <v>0</v>
      </c>
      <c r="N863" s="225"/>
    </row>
    <row r="864" spans="1:14" ht="12.75" thickTop="1" thickBot="1">
      <c r="A864" s="215" t="s">
        <v>153</v>
      </c>
      <c r="B864" s="221" t="s">
        <v>137</v>
      </c>
      <c r="C864" s="216" t="s">
        <v>703</v>
      </c>
      <c r="D864" s="217" t="s">
        <v>648</v>
      </c>
      <c r="E864" s="217" t="s">
        <v>144</v>
      </c>
      <c r="F864" s="217" t="s">
        <v>647</v>
      </c>
      <c r="G864" s="217" t="s">
        <v>704</v>
      </c>
      <c r="H864" s="217" t="s">
        <v>143</v>
      </c>
      <c r="I864" s="217" t="s">
        <v>658</v>
      </c>
      <c r="J864" s="218" t="s">
        <v>705</v>
      </c>
      <c r="K864" s="219" t="s">
        <v>148</v>
      </c>
      <c r="L864" s="218" t="s">
        <v>140</v>
      </c>
      <c r="M864" s="218" t="s">
        <v>630</v>
      </c>
      <c r="N864" s="217" t="s">
        <v>640</v>
      </c>
    </row>
    <row r="865" spans="1:14" ht="12" thickBot="1">
      <c r="A865" s="223"/>
      <c r="B865" s="222">
        <v>44538</v>
      </c>
      <c r="C865" s="224"/>
      <c r="D865" s="225"/>
      <c r="E865" s="225"/>
      <c r="F865" s="225"/>
      <c r="G865" s="225"/>
      <c r="H865" s="225"/>
      <c r="I865" s="225"/>
      <c r="J865" s="105"/>
      <c r="K865" s="226"/>
      <c r="L865" s="227" t="s">
        <v>706</v>
      </c>
      <c r="M865" s="105">
        <v>272495486.79152799</v>
      </c>
      <c r="N865" s="225"/>
    </row>
    <row r="866" spans="1:14" ht="12" thickBot="1">
      <c r="A866" s="223"/>
      <c r="B866" s="224"/>
      <c r="C866" s="224"/>
      <c r="D866" s="225"/>
      <c r="E866" s="225"/>
      <c r="F866" s="225"/>
      <c r="G866" s="225"/>
      <c r="H866" s="225"/>
      <c r="I866" s="225"/>
      <c r="J866" s="105"/>
      <c r="K866" s="226"/>
      <c r="L866" s="227" t="s">
        <v>707</v>
      </c>
      <c r="M866" s="105">
        <f xml:space="preserve"> ROUND($M$862+ SUM($M$864:$M$864)-$M$865,2)</f>
        <v>0</v>
      </c>
      <c r="N866" s="225"/>
    </row>
    <row r="867" spans="1:14" ht="12.75" thickTop="1" thickBot="1">
      <c r="A867" s="215" t="s">
        <v>153</v>
      </c>
      <c r="B867" s="221" t="s">
        <v>137</v>
      </c>
      <c r="C867" s="216" t="s">
        <v>703</v>
      </c>
      <c r="D867" s="217" t="s">
        <v>648</v>
      </c>
      <c r="E867" s="217" t="s">
        <v>144</v>
      </c>
      <c r="F867" s="217" t="s">
        <v>647</v>
      </c>
      <c r="G867" s="217" t="s">
        <v>704</v>
      </c>
      <c r="H867" s="217" t="s">
        <v>143</v>
      </c>
      <c r="I867" s="217" t="s">
        <v>658</v>
      </c>
      <c r="J867" s="218" t="s">
        <v>705</v>
      </c>
      <c r="K867" s="219" t="s">
        <v>148</v>
      </c>
      <c r="L867" s="218" t="s">
        <v>140</v>
      </c>
      <c r="M867" s="218" t="s">
        <v>630</v>
      </c>
      <c r="N867" s="217" t="s">
        <v>640</v>
      </c>
    </row>
    <row r="868" spans="1:14" ht="12" thickBot="1">
      <c r="A868" s="223"/>
      <c r="B868" s="222">
        <v>44539</v>
      </c>
      <c r="C868" s="224"/>
      <c r="D868" s="225"/>
      <c r="E868" s="225"/>
      <c r="F868" s="225"/>
      <c r="G868" s="225"/>
      <c r="H868" s="225"/>
      <c r="I868" s="225"/>
      <c r="J868" s="105"/>
      <c r="K868" s="226"/>
      <c r="L868" s="227" t="s">
        <v>706</v>
      </c>
      <c r="M868" s="105">
        <v>272495486.79152799</v>
      </c>
      <c r="N868" s="225"/>
    </row>
    <row r="869" spans="1:14" ht="12" thickBot="1">
      <c r="A869" s="223"/>
      <c r="B869" s="224"/>
      <c r="C869" s="224"/>
      <c r="D869" s="225"/>
      <c r="E869" s="225"/>
      <c r="F869" s="225"/>
      <c r="G869" s="225"/>
      <c r="H869" s="225"/>
      <c r="I869" s="225"/>
      <c r="J869" s="105"/>
      <c r="K869" s="226"/>
      <c r="L869" s="227" t="s">
        <v>707</v>
      </c>
      <c r="M869" s="105">
        <f xml:space="preserve"> ROUND($M$865+ SUM($M$867:$M$867)-$M$868,2)</f>
        <v>0</v>
      </c>
      <c r="N869" s="225"/>
    </row>
    <row r="870" spans="1:14" ht="12.75" thickTop="1" thickBot="1">
      <c r="A870" s="215" t="s">
        <v>153</v>
      </c>
      <c r="B870" s="221" t="s">
        <v>137</v>
      </c>
      <c r="C870" s="216" t="s">
        <v>703</v>
      </c>
      <c r="D870" s="217" t="s">
        <v>648</v>
      </c>
      <c r="E870" s="217" t="s">
        <v>144</v>
      </c>
      <c r="F870" s="217" t="s">
        <v>647</v>
      </c>
      <c r="G870" s="217" t="s">
        <v>704</v>
      </c>
      <c r="H870" s="217" t="s">
        <v>143</v>
      </c>
      <c r="I870" s="217" t="s">
        <v>658</v>
      </c>
      <c r="J870" s="218" t="s">
        <v>705</v>
      </c>
      <c r="K870" s="219" t="s">
        <v>148</v>
      </c>
      <c r="L870" s="218" t="s">
        <v>140</v>
      </c>
      <c r="M870" s="218" t="s">
        <v>630</v>
      </c>
      <c r="N870" s="217" t="s">
        <v>640</v>
      </c>
    </row>
    <row r="871" spans="1:14" ht="12" thickBot="1">
      <c r="A871" s="223"/>
      <c r="B871" s="222">
        <v>44540</v>
      </c>
      <c r="C871" s="224"/>
      <c r="D871" s="225"/>
      <c r="E871" s="225"/>
      <c r="F871" s="225"/>
      <c r="G871" s="225"/>
      <c r="H871" s="225"/>
      <c r="I871" s="225"/>
      <c r="J871" s="105"/>
      <c r="K871" s="226"/>
      <c r="L871" s="227" t="s">
        <v>706</v>
      </c>
      <c r="M871" s="105">
        <v>272495486.79152799</v>
      </c>
      <c r="N871" s="225"/>
    </row>
    <row r="872" spans="1:14" ht="12" thickBot="1">
      <c r="A872" s="223"/>
      <c r="B872" s="224"/>
      <c r="C872" s="224"/>
      <c r="D872" s="225"/>
      <c r="E872" s="225"/>
      <c r="F872" s="225"/>
      <c r="G872" s="225"/>
      <c r="H872" s="225"/>
      <c r="I872" s="225"/>
      <c r="J872" s="105"/>
      <c r="K872" s="226"/>
      <c r="L872" s="227" t="s">
        <v>707</v>
      </c>
      <c r="M872" s="105">
        <f xml:space="preserve"> ROUND($M$868+ SUM($M$870:$M$870)-$M$871,2)</f>
        <v>0</v>
      </c>
      <c r="N872" s="225"/>
    </row>
    <row r="873" spans="1:14" ht="12.75" thickTop="1" thickBot="1">
      <c r="A873" s="215" t="s">
        <v>153</v>
      </c>
      <c r="B873" s="221" t="s">
        <v>137</v>
      </c>
      <c r="C873" s="216" t="s">
        <v>703</v>
      </c>
      <c r="D873" s="217" t="s">
        <v>648</v>
      </c>
      <c r="E873" s="217" t="s">
        <v>144</v>
      </c>
      <c r="F873" s="217" t="s">
        <v>647</v>
      </c>
      <c r="G873" s="217" t="s">
        <v>704</v>
      </c>
      <c r="H873" s="217" t="s">
        <v>143</v>
      </c>
      <c r="I873" s="217" t="s">
        <v>658</v>
      </c>
      <c r="J873" s="218" t="s">
        <v>705</v>
      </c>
      <c r="K873" s="219" t="s">
        <v>148</v>
      </c>
      <c r="L873" s="218" t="s">
        <v>140</v>
      </c>
      <c r="M873" s="218" t="s">
        <v>630</v>
      </c>
      <c r="N873" s="217" t="s">
        <v>640</v>
      </c>
    </row>
    <row r="874" spans="1:14" ht="12" thickBot="1">
      <c r="A874" s="223"/>
      <c r="B874" s="222">
        <v>44543</v>
      </c>
      <c r="C874" s="224"/>
      <c r="D874" s="225"/>
      <c r="E874" s="225"/>
      <c r="F874" s="225"/>
      <c r="G874" s="225"/>
      <c r="H874" s="225"/>
      <c r="I874" s="225"/>
      <c r="J874" s="105"/>
      <c r="K874" s="226"/>
      <c r="L874" s="227" t="s">
        <v>706</v>
      </c>
      <c r="M874" s="105">
        <v>272495486.79152799</v>
      </c>
      <c r="N874" s="225"/>
    </row>
    <row r="875" spans="1:14" ht="12" thickBot="1">
      <c r="A875" s="223"/>
      <c r="B875" s="224"/>
      <c r="C875" s="224"/>
      <c r="D875" s="225"/>
      <c r="E875" s="225"/>
      <c r="F875" s="225"/>
      <c r="G875" s="225"/>
      <c r="H875" s="225"/>
      <c r="I875" s="225"/>
      <c r="J875" s="105"/>
      <c r="K875" s="226"/>
      <c r="L875" s="227" t="s">
        <v>707</v>
      </c>
      <c r="M875" s="105">
        <f xml:space="preserve"> ROUND($M$871+ SUM($M$873:$M$873)-$M$874,2)</f>
        <v>0</v>
      </c>
      <c r="N875" s="225"/>
    </row>
    <row r="876" spans="1:14" ht="12.75" thickTop="1" thickBot="1">
      <c r="A876" s="215" t="s">
        <v>153</v>
      </c>
      <c r="B876" s="221" t="s">
        <v>137</v>
      </c>
      <c r="C876" s="216" t="s">
        <v>703</v>
      </c>
      <c r="D876" s="217" t="s">
        <v>648</v>
      </c>
      <c r="E876" s="217" t="s">
        <v>144</v>
      </c>
      <c r="F876" s="217" t="s">
        <v>647</v>
      </c>
      <c r="G876" s="217" t="s">
        <v>704</v>
      </c>
      <c r="H876" s="217" t="s">
        <v>143</v>
      </c>
      <c r="I876" s="217" t="s">
        <v>658</v>
      </c>
      <c r="J876" s="218" t="s">
        <v>705</v>
      </c>
      <c r="K876" s="219" t="s">
        <v>148</v>
      </c>
      <c r="L876" s="218" t="s">
        <v>140</v>
      </c>
      <c r="M876" s="218" t="s">
        <v>630</v>
      </c>
      <c r="N876" s="217" t="s">
        <v>640</v>
      </c>
    </row>
    <row r="877" spans="1:14" ht="12" thickBot="1">
      <c r="A877" s="223"/>
      <c r="B877" s="222">
        <v>44544</v>
      </c>
      <c r="C877" s="224"/>
      <c r="D877" s="225"/>
      <c r="E877" s="225"/>
      <c r="F877" s="225"/>
      <c r="G877" s="225"/>
      <c r="H877" s="225"/>
      <c r="I877" s="225"/>
      <c r="J877" s="105"/>
      <c r="K877" s="226"/>
      <c r="L877" s="227" t="s">
        <v>706</v>
      </c>
      <c r="M877" s="105">
        <v>272495486.79152799</v>
      </c>
      <c r="N877" s="225"/>
    </row>
    <row r="878" spans="1:14" ht="12" thickBot="1">
      <c r="A878" s="223"/>
      <c r="B878" s="224"/>
      <c r="C878" s="224"/>
      <c r="D878" s="225"/>
      <c r="E878" s="225"/>
      <c r="F878" s="225"/>
      <c r="G878" s="225"/>
      <c r="H878" s="225"/>
      <c r="I878" s="225"/>
      <c r="J878" s="105"/>
      <c r="K878" s="226"/>
      <c r="L878" s="227" t="s">
        <v>707</v>
      </c>
      <c r="M878" s="105">
        <f xml:space="preserve"> ROUND($M$874+ SUM($M$876:$M$876)-$M$877,2)</f>
        <v>0</v>
      </c>
      <c r="N878" s="225"/>
    </row>
    <row r="879" spans="1:14" ht="12.75" thickTop="1" thickBot="1">
      <c r="A879" s="215" t="s">
        <v>153</v>
      </c>
      <c r="B879" s="221" t="s">
        <v>137</v>
      </c>
      <c r="C879" s="216" t="s">
        <v>703</v>
      </c>
      <c r="D879" s="217" t="s">
        <v>648</v>
      </c>
      <c r="E879" s="217" t="s">
        <v>144</v>
      </c>
      <c r="F879" s="217" t="s">
        <v>647</v>
      </c>
      <c r="G879" s="217" t="s">
        <v>704</v>
      </c>
      <c r="H879" s="217" t="s">
        <v>143</v>
      </c>
      <c r="I879" s="217" t="s">
        <v>658</v>
      </c>
      <c r="J879" s="218" t="s">
        <v>705</v>
      </c>
      <c r="K879" s="219" t="s">
        <v>148</v>
      </c>
      <c r="L879" s="218" t="s">
        <v>140</v>
      </c>
      <c r="M879" s="218" t="s">
        <v>630</v>
      </c>
      <c r="N879" s="217" t="s">
        <v>640</v>
      </c>
    </row>
    <row r="880" spans="1:14" ht="12" thickBot="1">
      <c r="A880" s="223"/>
      <c r="B880" s="222">
        <v>44545</v>
      </c>
      <c r="C880" s="224"/>
      <c r="D880" s="225"/>
      <c r="E880" s="225"/>
      <c r="F880" s="225"/>
      <c r="G880" s="225"/>
      <c r="H880" s="225"/>
      <c r="I880" s="225"/>
      <c r="J880" s="105"/>
      <c r="K880" s="226"/>
      <c r="L880" s="227" t="s">
        <v>706</v>
      </c>
      <c r="M880" s="105">
        <v>272495486.79152799</v>
      </c>
      <c r="N880" s="225"/>
    </row>
    <row r="881" spans="1:14" ht="12" thickBot="1">
      <c r="A881" s="223"/>
      <c r="B881" s="224"/>
      <c r="C881" s="224"/>
      <c r="D881" s="225"/>
      <c r="E881" s="225"/>
      <c r="F881" s="225"/>
      <c r="G881" s="225"/>
      <c r="H881" s="225"/>
      <c r="I881" s="225"/>
      <c r="J881" s="105"/>
      <c r="K881" s="226"/>
      <c r="L881" s="227" t="s">
        <v>707</v>
      </c>
      <c r="M881" s="105">
        <f xml:space="preserve"> ROUND($M$877+ SUM($M$879:$M$879)-$M$880,2)</f>
        <v>0</v>
      </c>
      <c r="N881" s="225"/>
    </row>
    <row r="882" spans="1:14" ht="12" thickTop="1">
      <c r="A882" s="215" t="s">
        <v>153</v>
      </c>
      <c r="B882" s="216" t="s">
        <v>137</v>
      </c>
      <c r="C882" s="216" t="s">
        <v>703</v>
      </c>
      <c r="D882" s="217" t="s">
        <v>648</v>
      </c>
      <c r="E882" s="217" t="s">
        <v>144</v>
      </c>
      <c r="F882" s="217" t="s">
        <v>647</v>
      </c>
      <c r="G882" s="217" t="s">
        <v>704</v>
      </c>
      <c r="H882" s="217" t="s">
        <v>143</v>
      </c>
      <c r="I882" s="217" t="s">
        <v>658</v>
      </c>
      <c r="J882" s="218" t="s">
        <v>705</v>
      </c>
      <c r="K882" s="219" t="s">
        <v>148</v>
      </c>
      <c r="L882" s="218" t="s">
        <v>140</v>
      </c>
      <c r="M882" s="218" t="s">
        <v>630</v>
      </c>
      <c r="N882" s="217" t="s">
        <v>640</v>
      </c>
    </row>
    <row r="883" spans="1:14" ht="12" thickBot="1">
      <c r="A883" s="100">
        <v>73707252</v>
      </c>
      <c r="B883" s="94">
        <v>44295</v>
      </c>
      <c r="C883" s="94">
        <v>44546</v>
      </c>
      <c r="D883" s="73" t="s">
        <v>830</v>
      </c>
      <c r="E883" s="73" t="s">
        <v>735</v>
      </c>
      <c r="F883" s="73" t="s">
        <v>736</v>
      </c>
      <c r="G883" s="73" t="s">
        <v>737</v>
      </c>
      <c r="I883" s="73" t="s">
        <v>738</v>
      </c>
      <c r="J883" s="95">
        <v>-10000000</v>
      </c>
      <c r="K883" s="107">
        <v>0.96</v>
      </c>
      <c r="L883" s="95">
        <v>9600000</v>
      </c>
      <c r="M883" s="95">
        <v>-400000</v>
      </c>
      <c r="N883" s="73" t="s">
        <v>289</v>
      </c>
    </row>
    <row r="884" spans="1:14" ht="12" thickBot="1">
      <c r="A884" s="223"/>
      <c r="B884" s="222">
        <v>44546</v>
      </c>
      <c r="C884" s="224"/>
      <c r="D884" s="225"/>
      <c r="E884" s="225"/>
      <c r="F884" s="225"/>
      <c r="G884" s="225"/>
      <c r="H884" s="225"/>
      <c r="I884" s="225"/>
      <c r="J884" s="105"/>
      <c r="K884" s="226"/>
      <c r="L884" s="227" t="s">
        <v>706</v>
      </c>
      <c r="M884" s="105">
        <v>272095486.79152805</v>
      </c>
      <c r="N884" s="225"/>
    </row>
    <row r="885" spans="1:14" ht="12" thickBot="1">
      <c r="A885" s="223"/>
      <c r="B885" s="224"/>
      <c r="C885" s="224"/>
      <c r="D885" s="225"/>
      <c r="E885" s="225"/>
      <c r="F885" s="225"/>
      <c r="G885" s="225"/>
      <c r="H885" s="225"/>
      <c r="I885" s="225"/>
      <c r="J885" s="105"/>
      <c r="K885" s="226"/>
      <c r="L885" s="227" t="s">
        <v>707</v>
      </c>
      <c r="M885" s="105">
        <f xml:space="preserve"> ROUND($M$880+ SUM($M$883:$M$883)-$M$884,2)</f>
        <v>0</v>
      </c>
      <c r="N885" s="225"/>
    </row>
    <row r="886" spans="1:14" ht="12.75" thickTop="1" thickBot="1">
      <c r="A886" s="215" t="s">
        <v>153</v>
      </c>
      <c r="B886" s="221" t="s">
        <v>137</v>
      </c>
      <c r="C886" s="216" t="s">
        <v>703</v>
      </c>
      <c r="D886" s="217" t="s">
        <v>648</v>
      </c>
      <c r="E886" s="217" t="s">
        <v>144</v>
      </c>
      <c r="F886" s="217" t="s">
        <v>647</v>
      </c>
      <c r="G886" s="217" t="s">
        <v>704</v>
      </c>
      <c r="H886" s="217" t="s">
        <v>143</v>
      </c>
      <c r="I886" s="217" t="s">
        <v>658</v>
      </c>
      <c r="J886" s="218" t="s">
        <v>705</v>
      </c>
      <c r="K886" s="219" t="s">
        <v>148</v>
      </c>
      <c r="L886" s="218" t="s">
        <v>140</v>
      </c>
      <c r="M886" s="218" t="s">
        <v>630</v>
      </c>
      <c r="N886" s="217" t="s">
        <v>640</v>
      </c>
    </row>
    <row r="887" spans="1:14" ht="12" thickBot="1">
      <c r="A887" s="223"/>
      <c r="B887" s="222">
        <v>44547</v>
      </c>
      <c r="C887" s="224"/>
      <c r="D887" s="225"/>
      <c r="E887" s="225"/>
      <c r="F887" s="225"/>
      <c r="G887" s="225"/>
      <c r="H887" s="225"/>
      <c r="I887" s="225"/>
      <c r="J887" s="105"/>
      <c r="K887" s="226"/>
      <c r="L887" s="227" t="s">
        <v>706</v>
      </c>
      <c r="M887" s="105">
        <v>272095486.79152799</v>
      </c>
      <c r="N887" s="225"/>
    </row>
    <row r="888" spans="1:14" ht="12" thickBot="1">
      <c r="A888" s="223"/>
      <c r="B888" s="224"/>
      <c r="C888" s="224"/>
      <c r="D888" s="225"/>
      <c r="E888" s="225"/>
      <c r="F888" s="225"/>
      <c r="G888" s="225"/>
      <c r="H888" s="225"/>
      <c r="I888" s="225"/>
      <c r="J888" s="105"/>
      <c r="K888" s="226"/>
      <c r="L888" s="227" t="s">
        <v>707</v>
      </c>
      <c r="M888" s="105">
        <f xml:space="preserve"> ROUND($M$884+ SUM($M$886:$M$886)-$M$887,2)</f>
        <v>0</v>
      </c>
      <c r="N888" s="225"/>
    </row>
    <row r="889" spans="1:14" ht="12" thickTop="1">
      <c r="A889" s="215" t="s">
        <v>153</v>
      </c>
      <c r="B889" s="216" t="s">
        <v>137</v>
      </c>
      <c r="C889" s="216" t="s">
        <v>703</v>
      </c>
      <c r="D889" s="217" t="s">
        <v>648</v>
      </c>
      <c r="E889" s="217" t="s">
        <v>144</v>
      </c>
      <c r="F889" s="217" t="s">
        <v>647</v>
      </c>
      <c r="G889" s="217" t="s">
        <v>704</v>
      </c>
      <c r="H889" s="217" t="s">
        <v>143</v>
      </c>
      <c r="I889" s="217" t="s">
        <v>658</v>
      </c>
      <c r="J889" s="218" t="s">
        <v>705</v>
      </c>
      <c r="K889" s="219" t="s">
        <v>148</v>
      </c>
      <c r="L889" s="218" t="s">
        <v>140</v>
      </c>
      <c r="M889" s="218" t="s">
        <v>630</v>
      </c>
      <c r="N889" s="217" t="s">
        <v>640</v>
      </c>
    </row>
    <row r="890" spans="1:14" ht="12" thickBot="1">
      <c r="A890" s="100">
        <v>2074814</v>
      </c>
      <c r="B890" s="94">
        <v>44547</v>
      </c>
      <c r="C890" s="94">
        <v>44550</v>
      </c>
      <c r="D890" s="73" t="s">
        <v>709</v>
      </c>
      <c r="I890" s="73" t="s">
        <v>681</v>
      </c>
      <c r="J890" s="95">
        <v>0</v>
      </c>
      <c r="K890" s="107">
        <v>1</v>
      </c>
      <c r="L890" s="95">
        <v>15600000</v>
      </c>
      <c r="M890" s="95">
        <v>15600000</v>
      </c>
      <c r="N890" s="73" t="s">
        <v>207</v>
      </c>
    </row>
    <row r="891" spans="1:14" ht="12" thickBot="1">
      <c r="A891" s="223"/>
      <c r="B891" s="222">
        <v>44550</v>
      </c>
      <c r="C891" s="224"/>
      <c r="D891" s="225"/>
      <c r="E891" s="225"/>
      <c r="F891" s="225"/>
      <c r="G891" s="225"/>
      <c r="H891" s="225"/>
      <c r="I891" s="225"/>
      <c r="J891" s="105"/>
      <c r="K891" s="226"/>
      <c r="L891" s="227" t="s">
        <v>706</v>
      </c>
      <c r="M891" s="105">
        <v>287695486.79387492</v>
      </c>
      <c r="N891" s="225"/>
    </row>
    <row r="892" spans="1:14" ht="12" thickBot="1">
      <c r="A892" s="223"/>
      <c r="B892" s="224"/>
      <c r="C892" s="224"/>
      <c r="D892" s="225"/>
      <c r="E892" s="225"/>
      <c r="F892" s="225"/>
      <c r="G892" s="225"/>
      <c r="H892" s="225"/>
      <c r="I892" s="225"/>
      <c r="J892" s="105"/>
      <c r="K892" s="226"/>
      <c r="L892" s="227" t="s">
        <v>707</v>
      </c>
      <c r="M892" s="105">
        <f xml:space="preserve"> ROUND($M$887+ SUM($M$890:$M$890)-$M$891,2)</f>
        <v>0</v>
      </c>
      <c r="N892" s="225"/>
    </row>
    <row r="893" spans="1:14" ht="12.75" thickTop="1" thickBot="1">
      <c r="A893" s="215" t="s">
        <v>153</v>
      </c>
      <c r="B893" s="221" t="s">
        <v>137</v>
      </c>
      <c r="C893" s="216" t="s">
        <v>703</v>
      </c>
      <c r="D893" s="217" t="s">
        <v>648</v>
      </c>
      <c r="E893" s="217" t="s">
        <v>144</v>
      </c>
      <c r="F893" s="217" t="s">
        <v>647</v>
      </c>
      <c r="G893" s="217" t="s">
        <v>704</v>
      </c>
      <c r="H893" s="217" t="s">
        <v>143</v>
      </c>
      <c r="I893" s="217" t="s">
        <v>658</v>
      </c>
      <c r="J893" s="218" t="s">
        <v>705</v>
      </c>
      <c r="K893" s="219" t="s">
        <v>148</v>
      </c>
      <c r="L893" s="218" t="s">
        <v>140</v>
      </c>
      <c r="M893" s="218" t="s">
        <v>630</v>
      </c>
      <c r="N893" s="217" t="s">
        <v>640</v>
      </c>
    </row>
    <row r="894" spans="1:14" ht="12" thickBot="1">
      <c r="A894" s="223"/>
      <c r="B894" s="222">
        <v>44551</v>
      </c>
      <c r="C894" s="224"/>
      <c r="D894" s="225"/>
      <c r="E894" s="225"/>
      <c r="F894" s="225"/>
      <c r="G894" s="225"/>
      <c r="H894" s="225"/>
      <c r="I894" s="225"/>
      <c r="J894" s="105"/>
      <c r="K894" s="226"/>
      <c r="L894" s="227" t="s">
        <v>706</v>
      </c>
      <c r="M894" s="105">
        <v>287695486.79387486</v>
      </c>
      <c r="N894" s="225"/>
    </row>
    <row r="895" spans="1:14" ht="12" thickBot="1">
      <c r="A895" s="223"/>
      <c r="B895" s="224"/>
      <c r="C895" s="224"/>
      <c r="D895" s="225"/>
      <c r="E895" s="225"/>
      <c r="F895" s="225"/>
      <c r="G895" s="225"/>
      <c r="H895" s="225"/>
      <c r="I895" s="225"/>
      <c r="J895" s="105"/>
      <c r="K895" s="226"/>
      <c r="L895" s="227" t="s">
        <v>707</v>
      </c>
      <c r="M895" s="105">
        <f xml:space="preserve"> ROUND($M$891+ SUM($M$893:$M$893)-$M$894,2)</f>
        <v>0</v>
      </c>
      <c r="N895" s="225"/>
    </row>
    <row r="896" spans="1:14" ht="12.75" thickTop="1" thickBot="1">
      <c r="A896" s="215" t="s">
        <v>153</v>
      </c>
      <c r="B896" s="221" t="s">
        <v>137</v>
      </c>
      <c r="C896" s="216" t="s">
        <v>703</v>
      </c>
      <c r="D896" s="217" t="s">
        <v>648</v>
      </c>
      <c r="E896" s="217" t="s">
        <v>144</v>
      </c>
      <c r="F896" s="217" t="s">
        <v>647</v>
      </c>
      <c r="G896" s="217" t="s">
        <v>704</v>
      </c>
      <c r="H896" s="217" t="s">
        <v>143</v>
      </c>
      <c r="I896" s="217" t="s">
        <v>658</v>
      </c>
      <c r="J896" s="218" t="s">
        <v>705</v>
      </c>
      <c r="K896" s="219" t="s">
        <v>148</v>
      </c>
      <c r="L896" s="218" t="s">
        <v>140</v>
      </c>
      <c r="M896" s="218" t="s">
        <v>630</v>
      </c>
      <c r="N896" s="217" t="s">
        <v>640</v>
      </c>
    </row>
    <row r="897" spans="1:14" ht="12" thickBot="1">
      <c r="A897" s="223"/>
      <c r="B897" s="222">
        <v>44552</v>
      </c>
      <c r="C897" s="224"/>
      <c r="D897" s="225"/>
      <c r="E897" s="225"/>
      <c r="F897" s="225"/>
      <c r="G897" s="225"/>
      <c r="H897" s="225"/>
      <c r="I897" s="225"/>
      <c r="J897" s="105"/>
      <c r="K897" s="226"/>
      <c r="L897" s="227" t="s">
        <v>706</v>
      </c>
      <c r="M897" s="105">
        <v>287695486.79387492</v>
      </c>
      <c r="N897" s="225"/>
    </row>
    <row r="898" spans="1:14" ht="12" thickBot="1">
      <c r="A898" s="223"/>
      <c r="B898" s="224"/>
      <c r="C898" s="224"/>
      <c r="D898" s="225"/>
      <c r="E898" s="225"/>
      <c r="F898" s="225"/>
      <c r="G898" s="225"/>
      <c r="H898" s="225"/>
      <c r="I898" s="225"/>
      <c r="J898" s="105"/>
      <c r="K898" s="226"/>
      <c r="L898" s="227" t="s">
        <v>707</v>
      </c>
      <c r="M898" s="105">
        <f xml:space="preserve"> ROUND($M$894+ SUM($M$896:$M$896)-$M$897,2)</f>
        <v>0</v>
      </c>
      <c r="N898" s="225"/>
    </row>
    <row r="899" spans="1:14" ht="12" thickTop="1">
      <c r="A899" s="215" t="s">
        <v>153</v>
      </c>
      <c r="B899" s="216" t="s">
        <v>137</v>
      </c>
      <c r="C899" s="216" t="s">
        <v>703</v>
      </c>
      <c r="D899" s="217" t="s">
        <v>648</v>
      </c>
      <c r="E899" s="217" t="s">
        <v>144</v>
      </c>
      <c r="F899" s="217" t="s">
        <v>647</v>
      </c>
      <c r="G899" s="217" t="s">
        <v>704</v>
      </c>
      <c r="H899" s="217" t="s">
        <v>143</v>
      </c>
      <c r="I899" s="217" t="s">
        <v>658</v>
      </c>
      <c r="J899" s="218" t="s">
        <v>705</v>
      </c>
      <c r="K899" s="219" t="s">
        <v>148</v>
      </c>
      <c r="L899" s="218" t="s">
        <v>140</v>
      </c>
      <c r="M899" s="218" t="s">
        <v>630</v>
      </c>
      <c r="N899" s="217" t="s">
        <v>640</v>
      </c>
    </row>
    <row r="900" spans="1:14" ht="12" thickBot="1">
      <c r="A900" s="100">
        <v>2079467</v>
      </c>
      <c r="B900" s="94">
        <v>44553</v>
      </c>
      <c r="C900" s="94">
        <v>44553</v>
      </c>
      <c r="D900" s="73" t="s">
        <v>709</v>
      </c>
      <c r="I900" s="73" t="s">
        <v>681</v>
      </c>
      <c r="J900" s="95">
        <v>0</v>
      </c>
      <c r="K900" s="107">
        <v>1</v>
      </c>
      <c r="L900" s="95">
        <v>36500000</v>
      </c>
      <c r="M900" s="95">
        <v>36500000</v>
      </c>
      <c r="N900" s="73" t="s">
        <v>207</v>
      </c>
    </row>
    <row r="901" spans="1:14" ht="12" thickBot="1">
      <c r="A901" s="223"/>
      <c r="B901" s="222">
        <v>44553</v>
      </c>
      <c r="C901" s="224"/>
      <c r="D901" s="225"/>
      <c r="E901" s="225"/>
      <c r="F901" s="225"/>
      <c r="G901" s="225"/>
      <c r="H901" s="225"/>
      <c r="I901" s="225"/>
      <c r="J901" s="105"/>
      <c r="K901" s="226"/>
      <c r="L901" s="227" t="s">
        <v>706</v>
      </c>
      <c r="M901" s="105">
        <v>324195486.79387486</v>
      </c>
      <c r="N901" s="225"/>
    </row>
    <row r="902" spans="1:14" ht="12" thickBot="1">
      <c r="A902" s="223"/>
      <c r="B902" s="224"/>
      <c r="C902" s="224"/>
      <c r="D902" s="225"/>
      <c r="E902" s="225"/>
      <c r="F902" s="225"/>
      <c r="G902" s="225"/>
      <c r="H902" s="225"/>
      <c r="I902" s="225"/>
      <c r="J902" s="105"/>
      <c r="K902" s="226"/>
      <c r="L902" s="227" t="s">
        <v>707</v>
      </c>
      <c r="M902" s="105">
        <f xml:space="preserve"> ROUND($M$897+ SUM($M$900:$M$900)-$M$901,2)</f>
        <v>0</v>
      </c>
      <c r="N902" s="225"/>
    </row>
    <row r="903" spans="1:14" ht="12.75" thickTop="1" thickBot="1">
      <c r="A903" s="215" t="s">
        <v>153</v>
      </c>
      <c r="B903" s="221" t="s">
        <v>137</v>
      </c>
      <c r="C903" s="216" t="s">
        <v>703</v>
      </c>
      <c r="D903" s="217" t="s">
        <v>648</v>
      </c>
      <c r="E903" s="217" t="s">
        <v>144</v>
      </c>
      <c r="F903" s="217" t="s">
        <v>647</v>
      </c>
      <c r="G903" s="217" t="s">
        <v>704</v>
      </c>
      <c r="H903" s="217" t="s">
        <v>143</v>
      </c>
      <c r="I903" s="217" t="s">
        <v>658</v>
      </c>
      <c r="J903" s="218" t="s">
        <v>705</v>
      </c>
      <c r="K903" s="219" t="s">
        <v>148</v>
      </c>
      <c r="L903" s="218" t="s">
        <v>140</v>
      </c>
      <c r="M903" s="218" t="s">
        <v>630</v>
      </c>
      <c r="N903" s="217" t="s">
        <v>640</v>
      </c>
    </row>
    <row r="904" spans="1:14" ht="12" thickBot="1">
      <c r="A904" s="223"/>
      <c r="B904" s="222">
        <v>44554</v>
      </c>
      <c r="C904" s="224"/>
      <c r="D904" s="225"/>
      <c r="E904" s="225"/>
      <c r="F904" s="225"/>
      <c r="G904" s="225"/>
      <c r="H904" s="225"/>
      <c r="I904" s="225"/>
      <c r="J904" s="105"/>
      <c r="K904" s="226"/>
      <c r="L904" s="227" t="s">
        <v>706</v>
      </c>
      <c r="M904" s="105">
        <v>324195486.79387492</v>
      </c>
      <c r="N904" s="225"/>
    </row>
    <row r="905" spans="1:14" ht="12" thickBot="1">
      <c r="A905" s="223"/>
      <c r="B905" s="224"/>
      <c r="C905" s="224"/>
      <c r="D905" s="225"/>
      <c r="E905" s="225"/>
      <c r="F905" s="225"/>
      <c r="G905" s="225"/>
      <c r="H905" s="225"/>
      <c r="I905" s="225"/>
      <c r="J905" s="105"/>
      <c r="K905" s="226"/>
      <c r="L905" s="227" t="s">
        <v>707</v>
      </c>
      <c r="M905" s="105">
        <f xml:space="preserve"> ROUND($M$901+ SUM($M$903:$M$903)-$M$904,2)</f>
        <v>0</v>
      </c>
      <c r="N905" s="225"/>
    </row>
    <row r="906" spans="1:14" ht="12.75" thickTop="1" thickBot="1">
      <c r="A906" s="215" t="s">
        <v>153</v>
      </c>
      <c r="B906" s="221" t="s">
        <v>137</v>
      </c>
      <c r="C906" s="216" t="s">
        <v>703</v>
      </c>
      <c r="D906" s="217" t="s">
        <v>648</v>
      </c>
      <c r="E906" s="217" t="s">
        <v>144</v>
      </c>
      <c r="F906" s="217" t="s">
        <v>647</v>
      </c>
      <c r="G906" s="217" t="s">
        <v>704</v>
      </c>
      <c r="H906" s="217" t="s">
        <v>143</v>
      </c>
      <c r="I906" s="217" t="s">
        <v>658</v>
      </c>
      <c r="J906" s="218" t="s">
        <v>705</v>
      </c>
      <c r="K906" s="219" t="s">
        <v>148</v>
      </c>
      <c r="L906" s="218" t="s">
        <v>140</v>
      </c>
      <c r="M906" s="218" t="s">
        <v>630</v>
      </c>
      <c r="N906" s="217" t="s">
        <v>640</v>
      </c>
    </row>
    <row r="907" spans="1:14" ht="12" thickBot="1">
      <c r="A907" s="223"/>
      <c r="B907" s="222">
        <v>44557</v>
      </c>
      <c r="C907" s="224"/>
      <c r="D907" s="225"/>
      <c r="E907" s="225"/>
      <c r="F907" s="225"/>
      <c r="G907" s="225"/>
      <c r="H907" s="225"/>
      <c r="I907" s="225"/>
      <c r="J907" s="105"/>
      <c r="K907" s="226"/>
      <c r="L907" s="227" t="s">
        <v>706</v>
      </c>
      <c r="M907" s="105">
        <v>324195486.79387492</v>
      </c>
      <c r="N907" s="225"/>
    </row>
    <row r="908" spans="1:14" ht="12" thickBot="1">
      <c r="A908" s="223"/>
      <c r="B908" s="224"/>
      <c r="C908" s="224"/>
      <c r="D908" s="225"/>
      <c r="E908" s="225"/>
      <c r="F908" s="225"/>
      <c r="G908" s="225"/>
      <c r="H908" s="225"/>
      <c r="I908" s="225"/>
      <c r="J908" s="105"/>
      <c r="K908" s="226"/>
      <c r="L908" s="227" t="s">
        <v>707</v>
      </c>
      <c r="M908" s="105">
        <f xml:space="preserve"> ROUND($M$904+ SUM($M$906:$M$906)-$M$907,2)</f>
        <v>0</v>
      </c>
      <c r="N908" s="225"/>
    </row>
    <row r="909" spans="1:14" ht="12.75" thickTop="1" thickBot="1">
      <c r="A909" s="215" t="s">
        <v>153</v>
      </c>
      <c r="B909" s="221" t="s">
        <v>137</v>
      </c>
      <c r="C909" s="216" t="s">
        <v>703</v>
      </c>
      <c r="D909" s="217" t="s">
        <v>648</v>
      </c>
      <c r="E909" s="217" t="s">
        <v>144</v>
      </c>
      <c r="F909" s="217" t="s">
        <v>647</v>
      </c>
      <c r="G909" s="217" t="s">
        <v>704</v>
      </c>
      <c r="H909" s="217" t="s">
        <v>143</v>
      </c>
      <c r="I909" s="217" t="s">
        <v>658</v>
      </c>
      <c r="J909" s="218" t="s">
        <v>705</v>
      </c>
      <c r="K909" s="219" t="s">
        <v>148</v>
      </c>
      <c r="L909" s="218" t="s">
        <v>140</v>
      </c>
      <c r="M909" s="218" t="s">
        <v>630</v>
      </c>
      <c r="N909" s="217" t="s">
        <v>640</v>
      </c>
    </row>
    <row r="910" spans="1:14" ht="12" thickBot="1">
      <c r="A910" s="223"/>
      <c r="B910" s="222">
        <v>44558</v>
      </c>
      <c r="C910" s="224"/>
      <c r="D910" s="225"/>
      <c r="E910" s="225"/>
      <c r="F910" s="225"/>
      <c r="G910" s="225"/>
      <c r="H910" s="225"/>
      <c r="I910" s="225"/>
      <c r="J910" s="105"/>
      <c r="K910" s="226"/>
      <c r="L910" s="227" t="s">
        <v>706</v>
      </c>
      <c r="M910" s="105">
        <v>324195486.79387492</v>
      </c>
      <c r="N910" s="225"/>
    </row>
    <row r="911" spans="1:14" ht="12" thickBot="1">
      <c r="A911" s="223"/>
      <c r="B911" s="224"/>
      <c r="C911" s="224"/>
      <c r="D911" s="225"/>
      <c r="E911" s="225"/>
      <c r="F911" s="225"/>
      <c r="G911" s="225"/>
      <c r="H911" s="225"/>
      <c r="I911" s="225"/>
      <c r="J911" s="105"/>
      <c r="K911" s="226"/>
      <c r="L911" s="227" t="s">
        <v>707</v>
      </c>
      <c r="M911" s="105">
        <f xml:space="preserve"> ROUND($M$907+ SUM($M$909:$M$909)-$M$910,2)</f>
        <v>0</v>
      </c>
      <c r="N911" s="225"/>
    </row>
    <row r="912" spans="1:14" ht="12.75" thickTop="1" thickBot="1">
      <c r="A912" s="215" t="s">
        <v>153</v>
      </c>
      <c r="B912" s="221" t="s">
        <v>137</v>
      </c>
      <c r="C912" s="216" t="s">
        <v>703</v>
      </c>
      <c r="D912" s="217" t="s">
        <v>648</v>
      </c>
      <c r="E912" s="217" t="s">
        <v>144</v>
      </c>
      <c r="F912" s="217" t="s">
        <v>647</v>
      </c>
      <c r="G912" s="217" t="s">
        <v>704</v>
      </c>
      <c r="H912" s="217" t="s">
        <v>143</v>
      </c>
      <c r="I912" s="217" t="s">
        <v>658</v>
      </c>
      <c r="J912" s="218" t="s">
        <v>705</v>
      </c>
      <c r="K912" s="219" t="s">
        <v>148</v>
      </c>
      <c r="L912" s="218" t="s">
        <v>140</v>
      </c>
      <c r="M912" s="218" t="s">
        <v>630</v>
      </c>
      <c r="N912" s="217" t="s">
        <v>640</v>
      </c>
    </row>
    <row r="913" spans="1:14" ht="12" thickBot="1">
      <c r="A913" s="223"/>
      <c r="B913" s="222">
        <v>44559</v>
      </c>
      <c r="C913" s="224"/>
      <c r="D913" s="225"/>
      <c r="E913" s="225"/>
      <c r="F913" s="225"/>
      <c r="G913" s="225"/>
      <c r="H913" s="225"/>
      <c r="I913" s="225"/>
      <c r="J913" s="105"/>
      <c r="K913" s="226"/>
      <c r="L913" s="227" t="s">
        <v>706</v>
      </c>
      <c r="M913" s="105">
        <v>324195486.79387486</v>
      </c>
      <c r="N913" s="225"/>
    </row>
    <row r="914" spans="1:14" ht="12" thickBot="1">
      <c r="A914" s="223"/>
      <c r="B914" s="224"/>
      <c r="C914" s="224"/>
      <c r="D914" s="225"/>
      <c r="E914" s="225"/>
      <c r="F914" s="225"/>
      <c r="G914" s="225"/>
      <c r="H914" s="225"/>
      <c r="I914" s="225"/>
      <c r="J914" s="105"/>
      <c r="K914" s="226"/>
      <c r="L914" s="227" t="s">
        <v>707</v>
      </c>
      <c r="M914" s="105">
        <f xml:space="preserve"> ROUND($M$910+ SUM($M$912:$M$912)-$M$913,2)</f>
        <v>0</v>
      </c>
      <c r="N914" s="225"/>
    </row>
    <row r="915" spans="1:14" ht="12" thickTop="1">
      <c r="A915" s="215" t="s">
        <v>153</v>
      </c>
      <c r="B915" s="216" t="s">
        <v>137</v>
      </c>
      <c r="C915" s="216" t="s">
        <v>703</v>
      </c>
      <c r="D915" s="217" t="s">
        <v>648</v>
      </c>
      <c r="E915" s="217" t="s">
        <v>144</v>
      </c>
      <c r="F915" s="217" t="s">
        <v>647</v>
      </c>
      <c r="G915" s="217" t="s">
        <v>704</v>
      </c>
      <c r="H915" s="217" t="s">
        <v>143</v>
      </c>
      <c r="I915" s="217" t="s">
        <v>658</v>
      </c>
      <c r="J915" s="218" t="s">
        <v>705</v>
      </c>
      <c r="K915" s="219" t="s">
        <v>148</v>
      </c>
      <c r="L915" s="218" t="s">
        <v>140</v>
      </c>
      <c r="M915" s="218" t="s">
        <v>630</v>
      </c>
      <c r="N915" s="217" t="s">
        <v>640</v>
      </c>
    </row>
    <row r="916" spans="1:14">
      <c r="A916" s="100">
        <v>74613600</v>
      </c>
      <c r="B916" s="94">
        <v>44557</v>
      </c>
      <c r="C916" s="94">
        <v>44560</v>
      </c>
      <c r="D916" s="73" t="s">
        <v>710</v>
      </c>
      <c r="E916" s="73" t="s">
        <v>499</v>
      </c>
      <c r="F916" s="73" t="s">
        <v>500</v>
      </c>
      <c r="G916" s="73" t="s">
        <v>498</v>
      </c>
      <c r="I916" s="73" t="s">
        <v>681</v>
      </c>
      <c r="J916" s="95">
        <v>4427317.3600000003</v>
      </c>
      <c r="K916" s="107">
        <v>0.98281249999999998</v>
      </c>
      <c r="L916" s="95">
        <v>-4351222.84</v>
      </c>
      <c r="M916" s="95">
        <v>76094.52</v>
      </c>
      <c r="N916" s="73" t="s">
        <v>207</v>
      </c>
    </row>
    <row r="917" spans="1:14">
      <c r="A917" s="100">
        <v>74621023</v>
      </c>
      <c r="B917" s="94">
        <v>44557</v>
      </c>
      <c r="C917" s="94">
        <v>44560</v>
      </c>
      <c r="D917" s="73" t="s">
        <v>710</v>
      </c>
      <c r="E917" s="73" t="s">
        <v>499</v>
      </c>
      <c r="F917" s="73" t="s">
        <v>506</v>
      </c>
      <c r="G917" s="73" t="s">
        <v>504</v>
      </c>
      <c r="I917" s="73" t="s">
        <v>681</v>
      </c>
      <c r="J917" s="95">
        <v>5951760.8200000003</v>
      </c>
      <c r="K917" s="107">
        <v>0.98281249999999998</v>
      </c>
      <c r="L917" s="95">
        <v>-5849464.9299999997</v>
      </c>
      <c r="M917" s="95">
        <v>102295.89</v>
      </c>
      <c r="N917" s="73" t="s">
        <v>207</v>
      </c>
    </row>
    <row r="918" spans="1:14">
      <c r="A918" s="100">
        <v>74618019</v>
      </c>
      <c r="B918" s="94">
        <v>44557</v>
      </c>
      <c r="C918" s="94">
        <v>44560</v>
      </c>
      <c r="D918" s="73" t="s">
        <v>710</v>
      </c>
      <c r="E918" s="73" t="s">
        <v>905</v>
      </c>
      <c r="F918" s="73" t="s">
        <v>906</v>
      </c>
      <c r="G918" s="73" t="s">
        <v>907</v>
      </c>
      <c r="H918" s="73" t="s">
        <v>908</v>
      </c>
      <c r="I918" s="73" t="s">
        <v>681</v>
      </c>
      <c r="J918" s="95">
        <v>5404356.4800000004</v>
      </c>
      <c r="K918" s="107">
        <v>0.98031250000000003</v>
      </c>
      <c r="L918" s="95">
        <v>-5297958.21</v>
      </c>
      <c r="M918" s="95">
        <v>106398.27</v>
      </c>
      <c r="N918" s="73" t="s">
        <v>207</v>
      </c>
    </row>
    <row r="919" spans="1:14">
      <c r="A919" s="100">
        <v>388147</v>
      </c>
      <c r="B919" s="94">
        <v>44560</v>
      </c>
      <c r="C919" s="94">
        <v>44560</v>
      </c>
      <c r="D919" s="73" t="s">
        <v>909</v>
      </c>
      <c r="I919" s="73" t="s">
        <v>738</v>
      </c>
      <c r="J919" s="95">
        <v>0</v>
      </c>
      <c r="K919" s="107">
        <v>1</v>
      </c>
      <c r="L919" s="95">
        <v>168660.96</v>
      </c>
      <c r="M919" s="95">
        <v>168660.96</v>
      </c>
      <c r="N919" s="73" t="s">
        <v>910</v>
      </c>
    </row>
    <row r="920" spans="1:14" ht="12" thickBot="1">
      <c r="A920" s="100">
        <v>2083894</v>
      </c>
      <c r="B920" s="94">
        <v>44560</v>
      </c>
      <c r="C920" s="94">
        <v>44560</v>
      </c>
      <c r="D920" s="73" t="s">
        <v>911</v>
      </c>
      <c r="I920" s="73" t="s">
        <v>738</v>
      </c>
      <c r="J920" s="95">
        <v>0</v>
      </c>
      <c r="K920" s="107">
        <v>1</v>
      </c>
      <c r="L920" s="95">
        <v>79189.38</v>
      </c>
      <c r="M920" s="95">
        <v>79189.38</v>
      </c>
      <c r="N920" s="73" t="s">
        <v>289</v>
      </c>
    </row>
    <row r="921" spans="1:14" ht="12" thickBot="1">
      <c r="A921" s="223"/>
      <c r="B921" s="222">
        <v>44560</v>
      </c>
      <c r="C921" s="224"/>
      <c r="D921" s="225"/>
      <c r="E921" s="225"/>
      <c r="F921" s="225"/>
      <c r="G921" s="225"/>
      <c r="H921" s="225"/>
      <c r="I921" s="225"/>
      <c r="J921" s="105"/>
      <c r="K921" s="226"/>
      <c r="L921" s="227" t="s">
        <v>706</v>
      </c>
      <c r="M921" s="105">
        <v>324728125.81387484</v>
      </c>
      <c r="N921" s="225"/>
    </row>
    <row r="922" spans="1:14" ht="12" thickBot="1">
      <c r="A922" s="223"/>
      <c r="B922" s="224"/>
      <c r="C922" s="224"/>
      <c r="D922" s="225"/>
      <c r="E922" s="225"/>
      <c r="F922" s="225"/>
      <c r="G922" s="225"/>
      <c r="H922" s="225"/>
      <c r="I922" s="225"/>
      <c r="J922" s="105"/>
      <c r="K922" s="226"/>
      <c r="L922" s="227" t="s">
        <v>707</v>
      </c>
      <c r="M922" s="105">
        <f xml:space="preserve"> ROUND($M$913+ SUM($M$916:$M$920)-$M$921,2)</f>
        <v>0</v>
      </c>
      <c r="N922" s="225"/>
    </row>
    <row r="923" spans="1:14" ht="12" thickTop="1">
      <c r="A923" s="215" t="s">
        <v>153</v>
      </c>
      <c r="B923" s="216" t="s">
        <v>137</v>
      </c>
      <c r="C923" s="216" t="s">
        <v>703</v>
      </c>
      <c r="D923" s="217" t="s">
        <v>648</v>
      </c>
      <c r="E923" s="217" t="s">
        <v>144</v>
      </c>
      <c r="F923" s="217" t="s">
        <v>647</v>
      </c>
      <c r="G923" s="217" t="s">
        <v>704</v>
      </c>
      <c r="H923" s="217" t="s">
        <v>143</v>
      </c>
      <c r="I923" s="217" t="s">
        <v>658</v>
      </c>
      <c r="J923" s="218" t="s">
        <v>705</v>
      </c>
      <c r="K923" s="219" t="s">
        <v>148</v>
      </c>
      <c r="L923" s="218" t="s">
        <v>140</v>
      </c>
      <c r="M923" s="218" t="s">
        <v>630</v>
      </c>
      <c r="N923" s="217" t="s">
        <v>640</v>
      </c>
    </row>
    <row r="924" spans="1:14">
      <c r="A924" s="100">
        <v>74660520</v>
      </c>
      <c r="B924" s="94">
        <v>44561</v>
      </c>
      <c r="C924" s="94">
        <v>44561</v>
      </c>
      <c r="D924" s="73" t="s">
        <v>823</v>
      </c>
      <c r="E924" s="73" t="s">
        <v>325</v>
      </c>
      <c r="F924" s="73" t="s">
        <v>326</v>
      </c>
      <c r="G924" s="73" t="s">
        <v>324</v>
      </c>
      <c r="I924" s="73" t="s">
        <v>681</v>
      </c>
      <c r="J924" s="95">
        <v>30116.29</v>
      </c>
      <c r="K924" s="107">
        <v>1</v>
      </c>
      <c r="L924" s="95">
        <v>0</v>
      </c>
      <c r="M924" s="95">
        <v>30116.29</v>
      </c>
      <c r="N924" s="73" t="s">
        <v>715</v>
      </c>
    </row>
    <row r="925" spans="1:14">
      <c r="A925" s="100">
        <v>999</v>
      </c>
      <c r="B925" s="94">
        <v>44295</v>
      </c>
      <c r="C925" s="94">
        <v>44469</v>
      </c>
      <c r="D925" s="73" t="s">
        <v>824</v>
      </c>
      <c r="E925" s="73" t="s">
        <v>281</v>
      </c>
      <c r="F925" s="73" t="s">
        <v>487</v>
      </c>
      <c r="G925" s="73" t="s">
        <v>485</v>
      </c>
      <c r="H925" s="73" t="s">
        <v>486</v>
      </c>
      <c r="I925" s="73" t="s">
        <v>681</v>
      </c>
      <c r="J925" s="95">
        <v>-974478.45</v>
      </c>
      <c r="K925" s="107">
        <v>1.0024999999999999</v>
      </c>
      <c r="L925" s="95">
        <v>976914.64</v>
      </c>
      <c r="M925" s="95">
        <v>2436.19</v>
      </c>
      <c r="N925" s="73" t="s">
        <v>841</v>
      </c>
    </row>
    <row r="926" spans="1:14" ht="12" thickBot="1">
      <c r="A926" s="100">
        <v>999</v>
      </c>
      <c r="B926" s="94">
        <v>44295</v>
      </c>
      <c r="C926" s="94">
        <v>44561</v>
      </c>
      <c r="D926" s="73" t="s">
        <v>710</v>
      </c>
      <c r="E926" s="73" t="s">
        <v>281</v>
      </c>
      <c r="F926" s="73" t="s">
        <v>487</v>
      </c>
      <c r="G926" s="73" t="s">
        <v>485</v>
      </c>
      <c r="H926" s="73" t="s">
        <v>486</v>
      </c>
      <c r="I926" s="73" t="s">
        <v>681</v>
      </c>
      <c r="J926" s="95">
        <v>972036.15</v>
      </c>
      <c r="K926" s="107">
        <v>1.0024999999999999</v>
      </c>
      <c r="L926" s="95">
        <v>-974466.23</v>
      </c>
      <c r="M926" s="95">
        <v>-2430.08</v>
      </c>
      <c r="N926" s="73" t="s">
        <v>841</v>
      </c>
    </row>
    <row r="927" spans="1:14" ht="12" thickBot="1">
      <c r="A927" s="223"/>
      <c r="B927" s="222">
        <v>44561</v>
      </c>
      <c r="C927" s="224"/>
      <c r="D927" s="225"/>
      <c r="E927" s="225"/>
      <c r="F927" s="225"/>
      <c r="G927" s="225"/>
      <c r="H927" s="225"/>
      <c r="I927" s="225"/>
      <c r="J927" s="105"/>
      <c r="K927" s="226"/>
      <c r="L927" s="227" t="s">
        <v>706</v>
      </c>
      <c r="M927" s="105">
        <v>324758248.20962489</v>
      </c>
      <c r="N927" s="225"/>
    </row>
    <row r="928" spans="1:14" ht="12" thickBot="1">
      <c r="A928" s="223"/>
      <c r="B928" s="224"/>
      <c r="C928" s="224"/>
      <c r="D928" s="225"/>
      <c r="E928" s="225"/>
      <c r="F928" s="225"/>
      <c r="G928" s="225"/>
      <c r="H928" s="225"/>
      <c r="I928" s="225"/>
      <c r="J928" s="105"/>
      <c r="K928" s="226"/>
      <c r="L928" s="227" t="s">
        <v>707</v>
      </c>
      <c r="M928" s="105">
        <f xml:space="preserve"> ROUND($M$921+ SUM($M$924:$M$926)-$M$927,2)</f>
        <v>0</v>
      </c>
      <c r="N928" s="225"/>
    </row>
    <row r="929" spans="1:14" ht="12" thickTop="1">
      <c r="A929" s="215" t="s">
        <v>153</v>
      </c>
      <c r="B929" s="216" t="s">
        <v>137</v>
      </c>
      <c r="C929" s="216" t="s">
        <v>703</v>
      </c>
      <c r="D929" s="217" t="s">
        <v>648</v>
      </c>
      <c r="E929" s="217" t="s">
        <v>144</v>
      </c>
      <c r="F929" s="217" t="s">
        <v>647</v>
      </c>
      <c r="G929" s="217" t="s">
        <v>704</v>
      </c>
      <c r="H929" s="217" t="s">
        <v>143</v>
      </c>
      <c r="I929" s="217" t="s">
        <v>658</v>
      </c>
      <c r="J929" s="218" t="s">
        <v>705</v>
      </c>
      <c r="K929" s="219" t="s">
        <v>148</v>
      </c>
      <c r="L929" s="218" t="s">
        <v>140</v>
      </c>
      <c r="M929" s="218" t="s">
        <v>630</v>
      </c>
      <c r="N929" s="217" t="s">
        <v>640</v>
      </c>
    </row>
    <row r="930" spans="1:14">
      <c r="A930" s="100">
        <v>388371</v>
      </c>
      <c r="B930" s="94">
        <v>44560</v>
      </c>
      <c r="C930" s="94">
        <v>44564</v>
      </c>
      <c r="D930" s="73" t="s">
        <v>909</v>
      </c>
      <c r="I930" s="73" t="s">
        <v>738</v>
      </c>
      <c r="J930" s="95">
        <v>0</v>
      </c>
      <c r="K930" s="107">
        <v>1</v>
      </c>
      <c r="L930" s="95">
        <v>-9847850.3399999999</v>
      </c>
      <c r="M930" s="95">
        <v>-9847850.3399999999</v>
      </c>
      <c r="N930" s="73" t="s">
        <v>912</v>
      </c>
    </row>
    <row r="931" spans="1:14">
      <c r="A931" s="100">
        <v>388371</v>
      </c>
      <c r="B931" s="94">
        <v>44560</v>
      </c>
      <c r="C931" s="94">
        <v>44564</v>
      </c>
      <c r="D931" s="73" t="s">
        <v>909</v>
      </c>
      <c r="I931" s="73" t="s">
        <v>681</v>
      </c>
      <c r="J931" s="95">
        <v>0</v>
      </c>
      <c r="K931" s="107">
        <v>1</v>
      </c>
      <c r="L931" s="95">
        <v>7135752.3600000003</v>
      </c>
      <c r="M931" s="95">
        <v>7135752.3600000003</v>
      </c>
      <c r="N931" s="73" t="s">
        <v>912</v>
      </c>
    </row>
    <row r="932" spans="1:14" ht="12" thickBot="1">
      <c r="A932" s="100">
        <v>74918051</v>
      </c>
      <c r="B932" s="94">
        <v>44561</v>
      </c>
      <c r="C932" s="94">
        <v>44564</v>
      </c>
      <c r="D932" s="73" t="s">
        <v>817</v>
      </c>
      <c r="E932" s="73" t="s">
        <v>787</v>
      </c>
      <c r="F932" s="73" t="s">
        <v>788</v>
      </c>
      <c r="G932" s="73" t="s">
        <v>789</v>
      </c>
      <c r="H932" s="73" t="s">
        <v>790</v>
      </c>
      <c r="I932" s="73" t="s">
        <v>681</v>
      </c>
      <c r="J932" s="95">
        <v>0</v>
      </c>
      <c r="K932" s="107">
        <v>1</v>
      </c>
      <c r="L932" s="95">
        <v>0.06</v>
      </c>
      <c r="M932" s="95">
        <v>0.06</v>
      </c>
      <c r="N932" s="73" t="s">
        <v>207</v>
      </c>
    </row>
    <row r="933" spans="1:14" ht="12" thickBot="1">
      <c r="A933" s="223"/>
      <c r="B933" s="222">
        <v>44564</v>
      </c>
      <c r="C933" s="224"/>
      <c r="D933" s="225"/>
      <c r="E933" s="225"/>
      <c r="F933" s="225"/>
      <c r="G933" s="225"/>
      <c r="H933" s="225"/>
      <c r="I933" s="225"/>
      <c r="J933" s="105"/>
      <c r="K933" s="226"/>
      <c r="L933" s="227" t="s">
        <v>706</v>
      </c>
      <c r="M933" s="105">
        <v>322046150.28962505</v>
      </c>
      <c r="N933" s="225"/>
    </row>
    <row r="934" spans="1:14" ht="12" thickBot="1">
      <c r="A934" s="223"/>
      <c r="B934" s="224"/>
      <c r="C934" s="224"/>
      <c r="D934" s="225"/>
      <c r="E934" s="225"/>
      <c r="F934" s="225"/>
      <c r="G934" s="225"/>
      <c r="H934" s="225"/>
      <c r="I934" s="225"/>
      <c r="J934" s="105"/>
      <c r="K934" s="226"/>
      <c r="L934" s="227" t="s">
        <v>707</v>
      </c>
      <c r="M934" s="105">
        <f xml:space="preserve"> ROUND($M$927+ SUM($M$930:$M$932)-$M$933,2)</f>
        <v>0</v>
      </c>
      <c r="N934" s="225"/>
    </row>
    <row r="935" spans="1:14" ht="12.75" thickTop="1" thickBot="1">
      <c r="A935" s="215" t="s">
        <v>153</v>
      </c>
      <c r="B935" s="221" t="s">
        <v>137</v>
      </c>
      <c r="C935" s="216" t="s">
        <v>703</v>
      </c>
      <c r="D935" s="217" t="s">
        <v>648</v>
      </c>
      <c r="E935" s="217" t="s">
        <v>144</v>
      </c>
      <c r="F935" s="217" t="s">
        <v>647</v>
      </c>
      <c r="G935" s="217" t="s">
        <v>704</v>
      </c>
      <c r="H935" s="217" t="s">
        <v>143</v>
      </c>
      <c r="I935" s="217" t="s">
        <v>658</v>
      </c>
      <c r="J935" s="218" t="s">
        <v>705</v>
      </c>
      <c r="K935" s="219" t="s">
        <v>148</v>
      </c>
      <c r="L935" s="218" t="s">
        <v>140</v>
      </c>
      <c r="M935" s="218" t="s">
        <v>630</v>
      </c>
      <c r="N935" s="217" t="s">
        <v>640</v>
      </c>
    </row>
    <row r="936" spans="1:14" ht="12" thickBot="1">
      <c r="A936" s="223"/>
      <c r="B936" s="222">
        <v>44565</v>
      </c>
      <c r="C936" s="224"/>
      <c r="D936" s="225"/>
      <c r="E936" s="225"/>
      <c r="F936" s="225"/>
      <c r="G936" s="225"/>
      <c r="H936" s="225"/>
      <c r="I936" s="225"/>
      <c r="J936" s="105"/>
      <c r="K936" s="226"/>
      <c r="L936" s="227" t="s">
        <v>706</v>
      </c>
      <c r="M936" s="105">
        <v>322046150.28962499</v>
      </c>
      <c r="N936" s="225"/>
    </row>
    <row r="937" spans="1:14" ht="12" thickBot="1">
      <c r="A937" s="223"/>
      <c r="B937" s="224"/>
      <c r="C937" s="224"/>
      <c r="D937" s="225"/>
      <c r="E937" s="225"/>
      <c r="F937" s="225"/>
      <c r="G937" s="225"/>
      <c r="H937" s="225"/>
      <c r="I937" s="225"/>
      <c r="J937" s="105"/>
      <c r="K937" s="226"/>
      <c r="L937" s="227" t="s">
        <v>707</v>
      </c>
      <c r="M937" s="105">
        <f xml:space="preserve"> ROUND($M$933+ SUM($M$935:$M$935)-$M$936,2)</f>
        <v>0</v>
      </c>
      <c r="N937" s="225"/>
    </row>
    <row r="938" spans="1:14" ht="12.75" thickTop="1" thickBot="1">
      <c r="A938" s="215" t="s">
        <v>153</v>
      </c>
      <c r="B938" s="221" t="s">
        <v>137</v>
      </c>
      <c r="C938" s="216" t="s">
        <v>703</v>
      </c>
      <c r="D938" s="217" t="s">
        <v>648</v>
      </c>
      <c r="E938" s="217" t="s">
        <v>144</v>
      </c>
      <c r="F938" s="217" t="s">
        <v>647</v>
      </c>
      <c r="G938" s="217" t="s">
        <v>704</v>
      </c>
      <c r="H938" s="217" t="s">
        <v>143</v>
      </c>
      <c r="I938" s="217" t="s">
        <v>658</v>
      </c>
      <c r="J938" s="218" t="s">
        <v>705</v>
      </c>
      <c r="K938" s="219" t="s">
        <v>148</v>
      </c>
      <c r="L938" s="218" t="s">
        <v>140</v>
      </c>
      <c r="M938" s="218" t="s">
        <v>630</v>
      </c>
      <c r="N938" s="217" t="s">
        <v>640</v>
      </c>
    </row>
    <row r="939" spans="1:14" ht="12" thickBot="1">
      <c r="A939" s="223"/>
      <c r="B939" s="222">
        <v>44566</v>
      </c>
      <c r="C939" s="224"/>
      <c r="D939" s="225"/>
      <c r="E939" s="225"/>
      <c r="F939" s="225"/>
      <c r="G939" s="225"/>
      <c r="H939" s="225"/>
      <c r="I939" s="225"/>
      <c r="J939" s="105"/>
      <c r="K939" s="226"/>
      <c r="L939" s="227" t="s">
        <v>706</v>
      </c>
      <c r="M939" s="105">
        <v>322046150.28962499</v>
      </c>
      <c r="N939" s="225"/>
    </row>
    <row r="940" spans="1:14" ht="12" thickBot="1">
      <c r="A940" s="223"/>
      <c r="B940" s="224"/>
      <c r="C940" s="224"/>
      <c r="D940" s="225"/>
      <c r="E940" s="225"/>
      <c r="F940" s="225"/>
      <c r="G940" s="225"/>
      <c r="H940" s="225"/>
      <c r="I940" s="225"/>
      <c r="J940" s="105"/>
      <c r="K940" s="226"/>
      <c r="L940" s="227" t="s">
        <v>707</v>
      </c>
      <c r="M940" s="105">
        <f xml:space="preserve"> ROUND($M$936+ SUM($M$938:$M$938)-$M$939,2)</f>
        <v>0</v>
      </c>
      <c r="N940" s="225"/>
    </row>
    <row r="941" spans="1:14" ht="12.75" thickTop="1" thickBot="1">
      <c r="A941" s="215" t="s">
        <v>153</v>
      </c>
      <c r="B941" s="221" t="s">
        <v>137</v>
      </c>
      <c r="C941" s="216" t="s">
        <v>703</v>
      </c>
      <c r="D941" s="217" t="s">
        <v>648</v>
      </c>
      <c r="E941" s="217" t="s">
        <v>144</v>
      </c>
      <c r="F941" s="217" t="s">
        <v>647</v>
      </c>
      <c r="G941" s="217" t="s">
        <v>704</v>
      </c>
      <c r="H941" s="217" t="s">
        <v>143</v>
      </c>
      <c r="I941" s="217" t="s">
        <v>658</v>
      </c>
      <c r="J941" s="218" t="s">
        <v>705</v>
      </c>
      <c r="K941" s="219" t="s">
        <v>148</v>
      </c>
      <c r="L941" s="218" t="s">
        <v>140</v>
      </c>
      <c r="M941" s="218" t="s">
        <v>630</v>
      </c>
      <c r="N941" s="217" t="s">
        <v>640</v>
      </c>
    </row>
    <row r="942" spans="1:14" ht="12" thickBot="1">
      <c r="A942" s="223"/>
      <c r="B942" s="222">
        <v>44567</v>
      </c>
      <c r="C942" s="224"/>
      <c r="D942" s="225"/>
      <c r="E942" s="225"/>
      <c r="F942" s="225"/>
      <c r="G942" s="225"/>
      <c r="H942" s="225"/>
      <c r="I942" s="225"/>
      <c r="J942" s="105"/>
      <c r="K942" s="226"/>
      <c r="L942" s="227" t="s">
        <v>706</v>
      </c>
      <c r="M942" s="105">
        <v>322046150.28962499</v>
      </c>
      <c r="N942" s="225"/>
    </row>
    <row r="943" spans="1:14" ht="12" thickBot="1">
      <c r="A943" s="223"/>
      <c r="B943" s="224"/>
      <c r="C943" s="224"/>
      <c r="D943" s="225"/>
      <c r="E943" s="225"/>
      <c r="F943" s="225"/>
      <c r="G943" s="225"/>
      <c r="H943" s="225"/>
      <c r="I943" s="225"/>
      <c r="J943" s="105"/>
      <c r="K943" s="226"/>
      <c r="L943" s="227" t="s">
        <v>707</v>
      </c>
      <c r="M943" s="105">
        <f xml:space="preserve"> ROUND($M$939+ SUM($M$941:$M$941)-$M$942,2)</f>
        <v>0</v>
      </c>
      <c r="N943" s="225"/>
    </row>
    <row r="944" spans="1:14" ht="12" thickTop="1">
      <c r="A944" s="215" t="s">
        <v>153</v>
      </c>
      <c r="B944" s="216" t="s">
        <v>137</v>
      </c>
      <c r="C944" s="216" t="s">
        <v>703</v>
      </c>
      <c r="D944" s="217" t="s">
        <v>648</v>
      </c>
      <c r="E944" s="217" t="s">
        <v>144</v>
      </c>
      <c r="F944" s="217" t="s">
        <v>647</v>
      </c>
      <c r="G944" s="217" t="s">
        <v>704</v>
      </c>
      <c r="H944" s="217" t="s">
        <v>143</v>
      </c>
      <c r="I944" s="217" t="s">
        <v>658</v>
      </c>
      <c r="J944" s="218" t="s">
        <v>705</v>
      </c>
      <c r="K944" s="219" t="s">
        <v>148</v>
      </c>
      <c r="L944" s="218" t="s">
        <v>140</v>
      </c>
      <c r="M944" s="218" t="s">
        <v>630</v>
      </c>
      <c r="N944" s="217" t="s">
        <v>640</v>
      </c>
    </row>
    <row r="945" spans="1:14">
      <c r="A945" s="100">
        <v>75168086</v>
      </c>
      <c r="B945" s="94">
        <v>44533</v>
      </c>
      <c r="C945" s="94">
        <v>44568</v>
      </c>
      <c r="D945" s="73" t="s">
        <v>823</v>
      </c>
      <c r="E945" s="73" t="s">
        <v>496</v>
      </c>
      <c r="F945" s="73" t="s">
        <v>831</v>
      </c>
      <c r="G945" s="73" t="s">
        <v>832</v>
      </c>
      <c r="I945" s="73" t="s">
        <v>681</v>
      </c>
      <c r="J945" s="95">
        <v>37312.5</v>
      </c>
      <c r="K945" s="107">
        <v>1</v>
      </c>
      <c r="L945" s="95">
        <v>0</v>
      </c>
      <c r="M945" s="95">
        <v>37312.5</v>
      </c>
      <c r="N945" s="73" t="s">
        <v>715</v>
      </c>
    </row>
    <row r="946" spans="1:14" ht="12" thickBot="1">
      <c r="A946" s="100">
        <v>999</v>
      </c>
      <c r="B946" s="94">
        <v>44561</v>
      </c>
      <c r="C946" s="94">
        <v>44568</v>
      </c>
      <c r="D946" s="73" t="s">
        <v>823</v>
      </c>
      <c r="E946" s="73" t="s">
        <v>496</v>
      </c>
      <c r="F946" s="73" t="s">
        <v>831</v>
      </c>
      <c r="G946" s="73" t="s">
        <v>832</v>
      </c>
      <c r="I946" s="73" t="s">
        <v>681</v>
      </c>
      <c r="J946" s="95">
        <v>14374.64</v>
      </c>
      <c r="K946" s="107">
        <v>1</v>
      </c>
      <c r="L946" s="95">
        <v>0</v>
      </c>
      <c r="M946" s="95">
        <v>14374.64</v>
      </c>
      <c r="N946" s="73" t="s">
        <v>715</v>
      </c>
    </row>
    <row r="947" spans="1:14" ht="12" thickBot="1">
      <c r="A947" s="223"/>
      <c r="B947" s="222">
        <v>44568</v>
      </c>
      <c r="C947" s="224"/>
      <c r="D947" s="225"/>
      <c r="E947" s="225"/>
      <c r="F947" s="225"/>
      <c r="G947" s="225"/>
      <c r="H947" s="225"/>
      <c r="I947" s="225"/>
      <c r="J947" s="105"/>
      <c r="K947" s="226"/>
      <c r="L947" s="227" t="s">
        <v>706</v>
      </c>
      <c r="M947" s="105">
        <v>322097837.42972493</v>
      </c>
      <c r="N947" s="225"/>
    </row>
    <row r="948" spans="1:14" ht="12" thickBot="1">
      <c r="A948" s="223"/>
      <c r="B948" s="224"/>
      <c r="C948" s="224"/>
      <c r="D948" s="225"/>
      <c r="E948" s="225"/>
      <c r="F948" s="225"/>
      <c r="G948" s="225"/>
      <c r="H948" s="225"/>
      <c r="I948" s="225"/>
      <c r="J948" s="105"/>
      <c r="K948" s="226"/>
      <c r="L948" s="227" t="s">
        <v>707</v>
      </c>
      <c r="M948" s="105">
        <f xml:space="preserve"> ROUND($M$942+ SUM($M$945:$M$946)-$M$947,2)</f>
        <v>0</v>
      </c>
      <c r="N948" s="225"/>
    </row>
    <row r="949" spans="1:14" ht="12.75" thickTop="1" thickBot="1">
      <c r="A949" s="215" t="s">
        <v>153</v>
      </c>
      <c r="B949" s="221" t="s">
        <v>137</v>
      </c>
      <c r="C949" s="216" t="s">
        <v>703</v>
      </c>
      <c r="D949" s="217" t="s">
        <v>648</v>
      </c>
      <c r="E949" s="217" t="s">
        <v>144</v>
      </c>
      <c r="F949" s="217" t="s">
        <v>647</v>
      </c>
      <c r="G949" s="217" t="s">
        <v>704</v>
      </c>
      <c r="H949" s="217" t="s">
        <v>143</v>
      </c>
      <c r="I949" s="217" t="s">
        <v>658</v>
      </c>
      <c r="J949" s="218" t="s">
        <v>705</v>
      </c>
      <c r="K949" s="219" t="s">
        <v>148</v>
      </c>
      <c r="L949" s="218" t="s">
        <v>140</v>
      </c>
      <c r="M949" s="218" t="s">
        <v>630</v>
      </c>
      <c r="N949" s="217" t="s">
        <v>640</v>
      </c>
    </row>
    <row r="950" spans="1:14" ht="12" thickBot="1">
      <c r="A950" s="223"/>
      <c r="B950" s="222">
        <v>44571</v>
      </c>
      <c r="C950" s="224"/>
      <c r="D950" s="225"/>
      <c r="E950" s="225"/>
      <c r="F950" s="225"/>
      <c r="G950" s="225"/>
      <c r="H950" s="225"/>
      <c r="I950" s="225"/>
      <c r="J950" s="105"/>
      <c r="K950" s="226"/>
      <c r="L950" s="227" t="s">
        <v>706</v>
      </c>
      <c r="M950" s="105">
        <v>322097837.42972493</v>
      </c>
      <c r="N950" s="225"/>
    </row>
    <row r="951" spans="1:14" ht="12" thickBot="1">
      <c r="A951" s="223"/>
      <c r="B951" s="224"/>
      <c r="C951" s="224"/>
      <c r="D951" s="225"/>
      <c r="E951" s="225"/>
      <c r="F951" s="225"/>
      <c r="G951" s="225"/>
      <c r="H951" s="225"/>
      <c r="I951" s="225"/>
      <c r="J951" s="105"/>
      <c r="K951" s="226"/>
      <c r="L951" s="227" t="s">
        <v>707</v>
      </c>
      <c r="M951" s="105">
        <f xml:space="preserve"> ROUND($M$947+ SUM($M$949:$M$949)-$M$950,2)</f>
        <v>0</v>
      </c>
      <c r="N951" s="225"/>
    </row>
    <row r="952" spans="1:14" ht="12.75" thickTop="1" thickBot="1">
      <c r="A952" s="215" t="s">
        <v>153</v>
      </c>
      <c r="B952" s="221" t="s">
        <v>137</v>
      </c>
      <c r="C952" s="216" t="s">
        <v>703</v>
      </c>
      <c r="D952" s="217" t="s">
        <v>648</v>
      </c>
      <c r="E952" s="217" t="s">
        <v>144</v>
      </c>
      <c r="F952" s="217" t="s">
        <v>647</v>
      </c>
      <c r="G952" s="217" t="s">
        <v>704</v>
      </c>
      <c r="H952" s="217" t="s">
        <v>143</v>
      </c>
      <c r="I952" s="217" t="s">
        <v>658</v>
      </c>
      <c r="J952" s="218" t="s">
        <v>705</v>
      </c>
      <c r="K952" s="219" t="s">
        <v>148</v>
      </c>
      <c r="L952" s="218" t="s">
        <v>140</v>
      </c>
      <c r="M952" s="218" t="s">
        <v>630</v>
      </c>
      <c r="N952" s="217" t="s">
        <v>640</v>
      </c>
    </row>
    <row r="953" spans="1:14" ht="12" thickBot="1">
      <c r="A953" s="223"/>
      <c r="B953" s="222">
        <v>44572</v>
      </c>
      <c r="C953" s="224"/>
      <c r="D953" s="225"/>
      <c r="E953" s="225"/>
      <c r="F953" s="225"/>
      <c r="G953" s="225"/>
      <c r="H953" s="225"/>
      <c r="I953" s="225"/>
      <c r="J953" s="105"/>
      <c r="K953" s="226"/>
      <c r="L953" s="227" t="s">
        <v>706</v>
      </c>
      <c r="M953" s="105">
        <v>322097837.42972499</v>
      </c>
      <c r="N953" s="225"/>
    </row>
    <row r="954" spans="1:14" ht="12" thickBot="1">
      <c r="A954" s="223"/>
      <c r="B954" s="224"/>
      <c r="C954" s="224"/>
      <c r="D954" s="225"/>
      <c r="E954" s="225"/>
      <c r="F954" s="225"/>
      <c r="G954" s="225"/>
      <c r="H954" s="225"/>
      <c r="I954" s="225"/>
      <c r="J954" s="105"/>
      <c r="K954" s="226"/>
      <c r="L954" s="227" t="s">
        <v>707</v>
      </c>
      <c r="M954" s="105">
        <f xml:space="preserve"> ROUND($M$950+ SUM($M$952:$M$952)-$M$953,2)</f>
        <v>0</v>
      </c>
      <c r="N954" s="225"/>
    </row>
    <row r="955" spans="1:14" ht="12.75" thickTop="1" thickBot="1">
      <c r="A955" s="215" t="s">
        <v>153</v>
      </c>
      <c r="B955" s="221" t="s">
        <v>137</v>
      </c>
      <c r="C955" s="216" t="s">
        <v>703</v>
      </c>
      <c r="D955" s="217" t="s">
        <v>648</v>
      </c>
      <c r="E955" s="217" t="s">
        <v>144</v>
      </c>
      <c r="F955" s="217" t="s">
        <v>647</v>
      </c>
      <c r="G955" s="217" t="s">
        <v>704</v>
      </c>
      <c r="H955" s="217" t="s">
        <v>143</v>
      </c>
      <c r="I955" s="217" t="s">
        <v>658</v>
      </c>
      <c r="J955" s="218" t="s">
        <v>705</v>
      </c>
      <c r="K955" s="219" t="s">
        <v>148</v>
      </c>
      <c r="L955" s="218" t="s">
        <v>140</v>
      </c>
      <c r="M955" s="218" t="s">
        <v>630</v>
      </c>
      <c r="N955" s="217" t="s">
        <v>640</v>
      </c>
    </row>
    <row r="956" spans="1:14" ht="12" thickBot="1">
      <c r="A956" s="223"/>
      <c r="B956" s="222">
        <v>44573</v>
      </c>
      <c r="C956" s="224"/>
      <c r="D956" s="225"/>
      <c r="E956" s="225"/>
      <c r="F956" s="225"/>
      <c r="G956" s="225"/>
      <c r="H956" s="225"/>
      <c r="I956" s="225"/>
      <c r="J956" s="105"/>
      <c r="K956" s="226"/>
      <c r="L956" s="227" t="s">
        <v>706</v>
      </c>
      <c r="M956" s="105">
        <v>322097837.42972499</v>
      </c>
      <c r="N956" s="225"/>
    </row>
    <row r="957" spans="1:14" ht="12" thickBot="1">
      <c r="A957" s="223"/>
      <c r="B957" s="224"/>
      <c r="C957" s="224"/>
      <c r="D957" s="225"/>
      <c r="E957" s="225"/>
      <c r="F957" s="225"/>
      <c r="G957" s="225"/>
      <c r="H957" s="225"/>
      <c r="I957" s="225"/>
      <c r="J957" s="105"/>
      <c r="K957" s="226"/>
      <c r="L957" s="227" t="s">
        <v>707</v>
      </c>
      <c r="M957" s="105">
        <f xml:space="preserve"> ROUND($M$953+ SUM($M$955:$M$955)-$M$956,2)</f>
        <v>0</v>
      </c>
      <c r="N957" s="225"/>
    </row>
    <row r="958" spans="1:14" ht="12.75" thickTop="1" thickBot="1">
      <c r="A958" s="215" t="s">
        <v>153</v>
      </c>
      <c r="B958" s="221" t="s">
        <v>137</v>
      </c>
      <c r="C958" s="216" t="s">
        <v>703</v>
      </c>
      <c r="D958" s="217" t="s">
        <v>648</v>
      </c>
      <c r="E958" s="217" t="s">
        <v>144</v>
      </c>
      <c r="F958" s="217" t="s">
        <v>647</v>
      </c>
      <c r="G958" s="217" t="s">
        <v>704</v>
      </c>
      <c r="H958" s="217" t="s">
        <v>143</v>
      </c>
      <c r="I958" s="217" t="s">
        <v>658</v>
      </c>
      <c r="J958" s="218" t="s">
        <v>705</v>
      </c>
      <c r="K958" s="219" t="s">
        <v>148</v>
      </c>
      <c r="L958" s="218" t="s">
        <v>140</v>
      </c>
      <c r="M958" s="218" t="s">
        <v>630</v>
      </c>
      <c r="N958" s="217" t="s">
        <v>640</v>
      </c>
    </row>
    <row r="959" spans="1:14" ht="12" thickBot="1">
      <c r="A959" s="223"/>
      <c r="B959" s="222">
        <v>44574</v>
      </c>
      <c r="C959" s="224"/>
      <c r="D959" s="225"/>
      <c r="E959" s="225"/>
      <c r="F959" s="225"/>
      <c r="G959" s="225"/>
      <c r="H959" s="225"/>
      <c r="I959" s="225"/>
      <c r="J959" s="105"/>
      <c r="K959" s="226"/>
      <c r="L959" s="227" t="s">
        <v>706</v>
      </c>
      <c r="M959" s="105">
        <v>322097837.42972499</v>
      </c>
      <c r="N959" s="225"/>
    </row>
    <row r="960" spans="1:14" ht="12" thickBot="1">
      <c r="A960" s="223"/>
      <c r="B960" s="224"/>
      <c r="C960" s="224"/>
      <c r="D960" s="225"/>
      <c r="E960" s="225"/>
      <c r="F960" s="225"/>
      <c r="G960" s="225"/>
      <c r="H960" s="225"/>
      <c r="I960" s="225"/>
      <c r="J960" s="105"/>
      <c r="K960" s="226"/>
      <c r="L960" s="227" t="s">
        <v>707</v>
      </c>
      <c r="M960" s="105">
        <f xml:space="preserve"> ROUND($M$956+ SUM($M$958:$M$958)-$M$959,2)</f>
        <v>0</v>
      </c>
      <c r="N960" s="225"/>
    </row>
    <row r="961" spans="1:14" ht="12" thickTop="1">
      <c r="A961" s="215" t="s">
        <v>153</v>
      </c>
      <c r="B961" s="216" t="s">
        <v>137</v>
      </c>
      <c r="C961" s="216" t="s">
        <v>703</v>
      </c>
      <c r="D961" s="217" t="s">
        <v>648</v>
      </c>
      <c r="E961" s="217" t="s">
        <v>144</v>
      </c>
      <c r="F961" s="217" t="s">
        <v>647</v>
      </c>
      <c r="G961" s="217" t="s">
        <v>704</v>
      </c>
      <c r="H961" s="217" t="s">
        <v>143</v>
      </c>
      <c r="I961" s="217" t="s">
        <v>658</v>
      </c>
      <c r="J961" s="218" t="s">
        <v>705</v>
      </c>
      <c r="K961" s="219" t="s">
        <v>148</v>
      </c>
      <c r="L961" s="218" t="s">
        <v>140</v>
      </c>
      <c r="M961" s="218" t="s">
        <v>630</v>
      </c>
      <c r="N961" s="217" t="s">
        <v>640</v>
      </c>
    </row>
    <row r="962" spans="1:14">
      <c r="A962" s="100">
        <v>75356065</v>
      </c>
      <c r="B962" s="94">
        <v>44561</v>
      </c>
      <c r="C962" s="94">
        <v>44575</v>
      </c>
      <c r="D962" s="73" t="s">
        <v>823</v>
      </c>
      <c r="E962" s="73" t="s">
        <v>496</v>
      </c>
      <c r="F962" s="73" t="s">
        <v>831</v>
      </c>
      <c r="G962" s="73" t="s">
        <v>832</v>
      </c>
      <c r="I962" s="73" t="s">
        <v>681</v>
      </c>
      <c r="J962" s="95">
        <v>14374.64</v>
      </c>
      <c r="K962" s="107">
        <v>1</v>
      </c>
      <c r="L962" s="95">
        <v>0</v>
      </c>
      <c r="M962" s="95">
        <v>14374.64</v>
      </c>
      <c r="N962" s="73" t="s">
        <v>715</v>
      </c>
    </row>
    <row r="963" spans="1:14" ht="12" thickBot="1">
      <c r="A963" s="100">
        <v>999</v>
      </c>
      <c r="B963" s="94">
        <v>44561</v>
      </c>
      <c r="C963" s="94">
        <v>44568</v>
      </c>
      <c r="D963" s="73" t="s">
        <v>913</v>
      </c>
      <c r="E963" s="73" t="s">
        <v>496</v>
      </c>
      <c r="F963" s="73" t="s">
        <v>831</v>
      </c>
      <c r="G963" s="73" t="s">
        <v>832</v>
      </c>
      <c r="I963" s="73" t="s">
        <v>681</v>
      </c>
      <c r="J963" s="95">
        <v>-14374.64</v>
      </c>
      <c r="K963" s="107">
        <v>1</v>
      </c>
      <c r="L963" s="95">
        <v>0</v>
      </c>
      <c r="M963" s="95">
        <v>-14374.64</v>
      </c>
      <c r="N963" s="73" t="s">
        <v>715</v>
      </c>
    </row>
    <row r="964" spans="1:14" ht="12" thickBot="1">
      <c r="A964" s="223"/>
      <c r="B964" s="222">
        <v>44575</v>
      </c>
      <c r="C964" s="224"/>
      <c r="D964" s="225"/>
      <c r="E964" s="225"/>
      <c r="F964" s="225"/>
      <c r="G964" s="225"/>
      <c r="H964" s="225"/>
      <c r="I964" s="225"/>
      <c r="J964" s="105"/>
      <c r="K964" s="226"/>
      <c r="L964" s="227" t="s">
        <v>706</v>
      </c>
      <c r="M964" s="105">
        <v>322097837.42962509</v>
      </c>
      <c r="N964" s="225"/>
    </row>
    <row r="965" spans="1:14" ht="12" thickBot="1">
      <c r="A965" s="223"/>
      <c r="B965" s="224"/>
      <c r="C965" s="224"/>
      <c r="D965" s="225"/>
      <c r="E965" s="225"/>
      <c r="F965" s="225"/>
      <c r="G965" s="225"/>
      <c r="H965" s="225"/>
      <c r="I965" s="225"/>
      <c r="J965" s="105"/>
      <c r="K965" s="226"/>
      <c r="L965" s="227" t="s">
        <v>707</v>
      </c>
      <c r="M965" s="105">
        <f xml:space="preserve"> ROUND($M$959+ SUM($M$962:$M$963)-$M$964,2)</f>
        <v>0</v>
      </c>
      <c r="N965" s="225"/>
    </row>
    <row r="966" spans="1:14" ht="12.75" thickTop="1" thickBot="1">
      <c r="A966" s="215" t="s">
        <v>153</v>
      </c>
      <c r="B966" s="221" t="s">
        <v>137</v>
      </c>
      <c r="C966" s="216" t="s">
        <v>703</v>
      </c>
      <c r="D966" s="217" t="s">
        <v>648</v>
      </c>
      <c r="E966" s="217" t="s">
        <v>144</v>
      </c>
      <c r="F966" s="217" t="s">
        <v>647</v>
      </c>
      <c r="G966" s="217" t="s">
        <v>704</v>
      </c>
      <c r="H966" s="217" t="s">
        <v>143</v>
      </c>
      <c r="I966" s="217" t="s">
        <v>658</v>
      </c>
      <c r="J966" s="218" t="s">
        <v>705</v>
      </c>
      <c r="K966" s="219" t="s">
        <v>148</v>
      </c>
      <c r="L966" s="218" t="s">
        <v>140</v>
      </c>
      <c r="M966" s="218" t="s">
        <v>630</v>
      </c>
      <c r="N966" s="217" t="s">
        <v>640</v>
      </c>
    </row>
    <row r="967" spans="1:14" ht="12" thickBot="1">
      <c r="A967" s="223"/>
      <c r="B967" s="222">
        <v>44579</v>
      </c>
      <c r="C967" s="224"/>
      <c r="D967" s="225"/>
      <c r="E967" s="225"/>
      <c r="F967" s="225"/>
      <c r="G967" s="225"/>
      <c r="H967" s="225"/>
      <c r="I967" s="225"/>
      <c r="J967" s="105"/>
      <c r="K967" s="226"/>
      <c r="L967" s="227" t="s">
        <v>706</v>
      </c>
      <c r="M967" s="105">
        <v>322097837.42962509</v>
      </c>
      <c r="N967" s="225"/>
    </row>
    <row r="968" spans="1:14" ht="12" thickBot="1">
      <c r="A968" s="223"/>
      <c r="B968" s="224"/>
      <c r="C968" s="224"/>
      <c r="D968" s="225"/>
      <c r="E968" s="225"/>
      <c r="F968" s="225"/>
      <c r="G968" s="225"/>
      <c r="H968" s="225"/>
      <c r="I968" s="225"/>
      <c r="J968" s="105"/>
      <c r="K968" s="226"/>
      <c r="L968" s="227" t="s">
        <v>707</v>
      </c>
      <c r="M968" s="105">
        <f xml:space="preserve"> ROUND($M$964+ SUM($M$966:$M$966)-$M$967,2)</f>
        <v>0</v>
      </c>
      <c r="N968" s="225"/>
    </row>
    <row r="969" spans="1:14" ht="12" thickTop="1">
      <c r="A969" s="215" t="s">
        <v>153</v>
      </c>
      <c r="B969" s="216" t="s">
        <v>137</v>
      </c>
      <c r="C969" s="216" t="s">
        <v>703</v>
      </c>
      <c r="D969" s="217" t="s">
        <v>648</v>
      </c>
      <c r="E969" s="217" t="s">
        <v>144</v>
      </c>
      <c r="F969" s="217" t="s">
        <v>647</v>
      </c>
      <c r="G969" s="217" t="s">
        <v>704</v>
      </c>
      <c r="H969" s="217" t="s">
        <v>143</v>
      </c>
      <c r="I969" s="217" t="s">
        <v>658</v>
      </c>
      <c r="J969" s="218" t="s">
        <v>705</v>
      </c>
      <c r="K969" s="219" t="s">
        <v>148</v>
      </c>
      <c r="L969" s="218" t="s">
        <v>140</v>
      </c>
      <c r="M969" s="218" t="s">
        <v>630</v>
      </c>
      <c r="N969" s="217" t="s">
        <v>640</v>
      </c>
    </row>
    <row r="970" spans="1:14">
      <c r="A970" s="100">
        <v>75433341</v>
      </c>
      <c r="B970" s="94">
        <v>44557</v>
      </c>
      <c r="C970" s="94">
        <v>44580</v>
      </c>
      <c r="D970" s="73" t="s">
        <v>710</v>
      </c>
      <c r="E970" s="73" t="s">
        <v>874</v>
      </c>
      <c r="F970" s="73" t="s">
        <v>914</v>
      </c>
      <c r="G970" s="73" t="s">
        <v>915</v>
      </c>
      <c r="I970" s="73" t="s">
        <v>681</v>
      </c>
      <c r="J970" s="95">
        <v>5000000</v>
      </c>
      <c r="K970" s="107">
        <v>0.98031250000000003</v>
      </c>
      <c r="L970" s="95">
        <v>-4901562.5</v>
      </c>
      <c r="M970" s="95">
        <v>98437.5</v>
      </c>
      <c r="N970" s="73" t="s">
        <v>207</v>
      </c>
    </row>
    <row r="971" spans="1:14">
      <c r="A971" s="100">
        <v>75433091</v>
      </c>
      <c r="B971" s="94">
        <v>44557</v>
      </c>
      <c r="C971" s="94">
        <v>44580</v>
      </c>
      <c r="D971" s="73" t="s">
        <v>710</v>
      </c>
      <c r="E971" s="73" t="s">
        <v>572</v>
      </c>
      <c r="F971" s="73" t="s">
        <v>916</v>
      </c>
      <c r="G971" s="73" t="s">
        <v>571</v>
      </c>
      <c r="I971" s="73" t="s">
        <v>681</v>
      </c>
      <c r="J971" s="95">
        <v>3075000</v>
      </c>
      <c r="K971" s="107">
        <v>0.98031250000000003</v>
      </c>
      <c r="L971" s="95">
        <v>-3014460.94</v>
      </c>
      <c r="M971" s="95">
        <v>60539.06</v>
      </c>
      <c r="N971" s="73" t="s">
        <v>207</v>
      </c>
    </row>
    <row r="972" spans="1:14">
      <c r="A972" s="100">
        <v>75433247</v>
      </c>
      <c r="B972" s="94">
        <v>44557</v>
      </c>
      <c r="C972" s="94">
        <v>44580</v>
      </c>
      <c r="D972" s="73" t="s">
        <v>710</v>
      </c>
      <c r="E972" s="73" t="s">
        <v>917</v>
      </c>
      <c r="F972" s="73" t="s">
        <v>918</v>
      </c>
      <c r="G972" s="73" t="s">
        <v>919</v>
      </c>
      <c r="I972" s="73" t="s">
        <v>681</v>
      </c>
      <c r="J972" s="95">
        <v>4706674.8499999996</v>
      </c>
      <c r="K972" s="107">
        <v>0.97531250000000003</v>
      </c>
      <c r="L972" s="95">
        <v>-4590478.8099999996</v>
      </c>
      <c r="M972" s="95">
        <v>116196.04</v>
      </c>
      <c r="N972" s="73" t="s">
        <v>207</v>
      </c>
    </row>
    <row r="973" spans="1:14">
      <c r="A973" s="100">
        <v>75433168</v>
      </c>
      <c r="B973" s="94">
        <v>44557</v>
      </c>
      <c r="C973" s="94">
        <v>44580</v>
      </c>
      <c r="D973" s="73" t="s">
        <v>710</v>
      </c>
      <c r="E973" s="73" t="s">
        <v>180</v>
      </c>
      <c r="F973" s="73" t="s">
        <v>920</v>
      </c>
      <c r="G973" s="73" t="s">
        <v>921</v>
      </c>
      <c r="H973" s="73" t="s">
        <v>922</v>
      </c>
      <c r="I973" s="73" t="s">
        <v>681</v>
      </c>
      <c r="J973" s="95">
        <v>10000000</v>
      </c>
      <c r="K973" s="107">
        <v>0.97531250000000003</v>
      </c>
      <c r="L973" s="95">
        <v>-9753125</v>
      </c>
      <c r="M973" s="95">
        <v>246875</v>
      </c>
      <c r="N973" s="73" t="s">
        <v>207</v>
      </c>
    </row>
    <row r="974" spans="1:14" ht="12" thickBot="1">
      <c r="A974" s="100">
        <v>75432992</v>
      </c>
      <c r="B974" s="94">
        <v>44557</v>
      </c>
      <c r="C974" s="94">
        <v>44580</v>
      </c>
      <c r="D974" s="73" t="s">
        <v>710</v>
      </c>
      <c r="E974" s="73" t="s">
        <v>218</v>
      </c>
      <c r="F974" s="73" t="s">
        <v>489</v>
      </c>
      <c r="G974" s="73" t="s">
        <v>488</v>
      </c>
      <c r="I974" s="73" t="s">
        <v>681</v>
      </c>
      <c r="J974" s="95">
        <v>2000000</v>
      </c>
      <c r="K974" s="107">
        <v>0.980325</v>
      </c>
      <c r="L974" s="95">
        <v>-1960650</v>
      </c>
      <c r="M974" s="95">
        <v>39350</v>
      </c>
      <c r="N974" s="73" t="s">
        <v>207</v>
      </c>
    </row>
    <row r="975" spans="1:14" ht="12" thickBot="1">
      <c r="A975" s="223"/>
      <c r="B975" s="222">
        <v>44580</v>
      </c>
      <c r="C975" s="224"/>
      <c r="D975" s="225"/>
      <c r="E975" s="225"/>
      <c r="F975" s="225"/>
      <c r="G975" s="225"/>
      <c r="H975" s="225"/>
      <c r="I975" s="225"/>
      <c r="J975" s="105"/>
      <c r="K975" s="226"/>
      <c r="L975" s="227" t="s">
        <v>706</v>
      </c>
      <c r="M975" s="105">
        <v>322659235.029625</v>
      </c>
      <c r="N975" s="225"/>
    </row>
    <row r="976" spans="1:14" ht="12" thickBot="1">
      <c r="A976" s="223"/>
      <c r="B976" s="224"/>
      <c r="C976" s="224"/>
      <c r="D976" s="225"/>
      <c r="E976" s="225"/>
      <c r="F976" s="225"/>
      <c r="G976" s="225"/>
      <c r="H976" s="225"/>
      <c r="I976" s="225"/>
      <c r="J976" s="105"/>
      <c r="K976" s="226"/>
      <c r="L976" s="227" t="s">
        <v>707</v>
      </c>
      <c r="M976" s="105">
        <f xml:space="preserve"> ROUND($M$967+ SUM($M$970:$M$974)-$M$975,2)</f>
        <v>0</v>
      </c>
      <c r="N976" s="225"/>
    </row>
    <row r="977" spans="1:14" ht="12.75" thickTop="1" thickBot="1">
      <c r="A977" s="215" t="s">
        <v>153</v>
      </c>
      <c r="B977" s="221" t="s">
        <v>137</v>
      </c>
      <c r="C977" s="216" t="s">
        <v>703</v>
      </c>
      <c r="D977" s="217" t="s">
        <v>648</v>
      </c>
      <c r="E977" s="217" t="s">
        <v>144</v>
      </c>
      <c r="F977" s="217" t="s">
        <v>647</v>
      </c>
      <c r="G977" s="217" t="s">
        <v>704</v>
      </c>
      <c r="H977" s="217" t="s">
        <v>143</v>
      </c>
      <c r="I977" s="217" t="s">
        <v>658</v>
      </c>
      <c r="J977" s="218" t="s">
        <v>705</v>
      </c>
      <c r="K977" s="219" t="s">
        <v>148</v>
      </c>
      <c r="L977" s="218" t="s">
        <v>140</v>
      </c>
      <c r="M977" s="218" t="s">
        <v>630</v>
      </c>
      <c r="N977" s="217" t="s">
        <v>640</v>
      </c>
    </row>
    <row r="978" spans="1:14" ht="12" thickBot="1">
      <c r="A978" s="223"/>
      <c r="B978" s="222">
        <v>44581</v>
      </c>
      <c r="C978" s="224"/>
      <c r="D978" s="225"/>
      <c r="E978" s="225"/>
      <c r="F978" s="225"/>
      <c r="G978" s="225"/>
      <c r="H978" s="225"/>
      <c r="I978" s="225"/>
      <c r="J978" s="105"/>
      <c r="K978" s="226"/>
      <c r="L978" s="227" t="s">
        <v>706</v>
      </c>
      <c r="M978" s="105">
        <v>322659235.029625</v>
      </c>
      <c r="N978" s="225"/>
    </row>
    <row r="979" spans="1:14" ht="12" thickBot="1">
      <c r="A979" s="223"/>
      <c r="B979" s="224"/>
      <c r="C979" s="224"/>
      <c r="D979" s="225"/>
      <c r="E979" s="225"/>
      <c r="F979" s="225"/>
      <c r="G979" s="225"/>
      <c r="H979" s="225"/>
      <c r="I979" s="225"/>
      <c r="J979" s="105"/>
      <c r="K979" s="226"/>
      <c r="L979" s="227" t="s">
        <v>707</v>
      </c>
      <c r="M979" s="105">
        <f xml:space="preserve"> ROUND($M$975+ SUM($M$977:$M$977)-$M$978,2)</f>
        <v>0</v>
      </c>
      <c r="N979" s="225"/>
    </row>
    <row r="980" spans="1:14" ht="12.75" thickTop="1" thickBot="1">
      <c r="A980" s="215" t="s">
        <v>153</v>
      </c>
      <c r="B980" s="221" t="s">
        <v>137</v>
      </c>
      <c r="C980" s="216" t="s">
        <v>703</v>
      </c>
      <c r="D980" s="217" t="s">
        <v>648</v>
      </c>
      <c r="E980" s="217" t="s">
        <v>144</v>
      </c>
      <c r="F980" s="217" t="s">
        <v>647</v>
      </c>
      <c r="G980" s="217" t="s">
        <v>704</v>
      </c>
      <c r="H980" s="217" t="s">
        <v>143</v>
      </c>
      <c r="I980" s="217" t="s">
        <v>658</v>
      </c>
      <c r="J980" s="218" t="s">
        <v>705</v>
      </c>
      <c r="K980" s="219" t="s">
        <v>148</v>
      </c>
      <c r="L980" s="218" t="s">
        <v>140</v>
      </c>
      <c r="M980" s="218" t="s">
        <v>630</v>
      </c>
      <c r="N980" s="217" t="s">
        <v>640</v>
      </c>
    </row>
    <row r="981" spans="1:14" ht="12" thickBot="1">
      <c r="A981" s="223"/>
      <c r="B981" s="222">
        <v>44582</v>
      </c>
      <c r="C981" s="224"/>
      <c r="D981" s="225"/>
      <c r="E981" s="225"/>
      <c r="F981" s="225"/>
      <c r="G981" s="225"/>
      <c r="H981" s="225"/>
      <c r="I981" s="225"/>
      <c r="J981" s="105"/>
      <c r="K981" s="226"/>
      <c r="L981" s="227" t="s">
        <v>706</v>
      </c>
      <c r="M981" s="105">
        <v>322659235.029625</v>
      </c>
      <c r="N981" s="225"/>
    </row>
    <row r="982" spans="1:14" ht="12" thickBot="1">
      <c r="A982" s="223"/>
      <c r="B982" s="224"/>
      <c r="C982" s="224"/>
      <c r="D982" s="225"/>
      <c r="E982" s="225"/>
      <c r="F982" s="225"/>
      <c r="G982" s="225"/>
      <c r="H982" s="225"/>
      <c r="I982" s="225"/>
      <c r="J982" s="105"/>
      <c r="K982" s="226"/>
      <c r="L982" s="227" t="s">
        <v>707</v>
      </c>
      <c r="M982" s="105">
        <f xml:space="preserve"> ROUND($M$978+ SUM($M$980:$M$980)-$M$981,2)</f>
        <v>0</v>
      </c>
      <c r="N982" s="225"/>
    </row>
    <row r="983" spans="1:14" ht="12.75" thickTop="1" thickBot="1">
      <c r="A983" s="215" t="s">
        <v>153</v>
      </c>
      <c r="B983" s="221" t="s">
        <v>137</v>
      </c>
      <c r="C983" s="216" t="s">
        <v>703</v>
      </c>
      <c r="D983" s="217" t="s">
        <v>648</v>
      </c>
      <c r="E983" s="217" t="s">
        <v>144</v>
      </c>
      <c r="F983" s="217" t="s">
        <v>647</v>
      </c>
      <c r="G983" s="217" t="s">
        <v>704</v>
      </c>
      <c r="H983" s="217" t="s">
        <v>143</v>
      </c>
      <c r="I983" s="217" t="s">
        <v>658</v>
      </c>
      <c r="J983" s="218" t="s">
        <v>705</v>
      </c>
      <c r="K983" s="219" t="s">
        <v>148</v>
      </c>
      <c r="L983" s="218" t="s">
        <v>140</v>
      </c>
      <c r="M983" s="218" t="s">
        <v>630</v>
      </c>
      <c r="N983" s="217" t="s">
        <v>640</v>
      </c>
    </row>
    <row r="984" spans="1:14" ht="12" thickBot="1">
      <c r="A984" s="223"/>
      <c r="B984" s="222">
        <v>44585</v>
      </c>
      <c r="C984" s="224"/>
      <c r="D984" s="225"/>
      <c r="E984" s="225"/>
      <c r="F984" s="225"/>
      <c r="G984" s="225"/>
      <c r="H984" s="225"/>
      <c r="I984" s="225"/>
      <c r="J984" s="105"/>
      <c r="K984" s="226"/>
      <c r="L984" s="227" t="s">
        <v>706</v>
      </c>
      <c r="M984" s="105">
        <v>322659235.029625</v>
      </c>
      <c r="N984" s="225"/>
    </row>
    <row r="985" spans="1:14" ht="12" thickBot="1">
      <c r="A985" s="223"/>
      <c r="B985" s="224"/>
      <c r="C985" s="224"/>
      <c r="D985" s="225"/>
      <c r="E985" s="225"/>
      <c r="F985" s="225"/>
      <c r="G985" s="225"/>
      <c r="H985" s="225"/>
      <c r="I985" s="225"/>
      <c r="J985" s="105"/>
      <c r="K985" s="226"/>
      <c r="L985" s="227" t="s">
        <v>707</v>
      </c>
      <c r="M985" s="105">
        <f xml:space="preserve"> ROUND($M$981+ SUM($M$983:$M$983)-$M$984,2)</f>
        <v>0</v>
      </c>
      <c r="N985" s="225"/>
    </row>
    <row r="986" spans="1:14" ht="12.75" thickTop="1" thickBot="1">
      <c r="A986" s="215" t="s">
        <v>153</v>
      </c>
      <c r="B986" s="221" t="s">
        <v>137</v>
      </c>
      <c r="C986" s="216" t="s">
        <v>703</v>
      </c>
      <c r="D986" s="217" t="s">
        <v>648</v>
      </c>
      <c r="E986" s="217" t="s">
        <v>144</v>
      </c>
      <c r="F986" s="217" t="s">
        <v>647</v>
      </c>
      <c r="G986" s="217" t="s">
        <v>704</v>
      </c>
      <c r="H986" s="217" t="s">
        <v>143</v>
      </c>
      <c r="I986" s="217" t="s">
        <v>658</v>
      </c>
      <c r="J986" s="218" t="s">
        <v>705</v>
      </c>
      <c r="K986" s="219" t="s">
        <v>148</v>
      </c>
      <c r="L986" s="218" t="s">
        <v>140</v>
      </c>
      <c r="M986" s="218" t="s">
        <v>630</v>
      </c>
      <c r="N986" s="217" t="s">
        <v>640</v>
      </c>
    </row>
    <row r="987" spans="1:14" ht="12" thickBot="1">
      <c r="A987" s="223"/>
      <c r="B987" s="222">
        <v>44586</v>
      </c>
      <c r="C987" s="224"/>
      <c r="D987" s="225"/>
      <c r="E987" s="225"/>
      <c r="F987" s="225"/>
      <c r="G987" s="225"/>
      <c r="H987" s="225"/>
      <c r="I987" s="225"/>
      <c r="J987" s="105"/>
      <c r="K987" s="226"/>
      <c r="L987" s="227" t="s">
        <v>706</v>
      </c>
      <c r="M987" s="105">
        <v>322659235.029625</v>
      </c>
      <c r="N987" s="225"/>
    </row>
    <row r="988" spans="1:14" ht="12" thickBot="1">
      <c r="A988" s="223"/>
      <c r="B988" s="224"/>
      <c r="C988" s="224"/>
      <c r="D988" s="225"/>
      <c r="E988" s="225"/>
      <c r="F988" s="225"/>
      <c r="G988" s="225"/>
      <c r="H988" s="225"/>
      <c r="I988" s="225"/>
      <c r="J988" s="105"/>
      <c r="K988" s="226"/>
      <c r="L988" s="227" t="s">
        <v>707</v>
      </c>
      <c r="M988" s="105">
        <f xml:space="preserve"> ROUND($M$984+ SUM($M$986:$M$986)-$M$987,2)</f>
        <v>0</v>
      </c>
      <c r="N988" s="225"/>
    </row>
    <row r="989" spans="1:14" ht="12.75" thickTop="1" thickBot="1">
      <c r="A989" s="215" t="s">
        <v>153</v>
      </c>
      <c r="B989" s="221" t="s">
        <v>137</v>
      </c>
      <c r="C989" s="216" t="s">
        <v>703</v>
      </c>
      <c r="D989" s="217" t="s">
        <v>648</v>
      </c>
      <c r="E989" s="217" t="s">
        <v>144</v>
      </c>
      <c r="F989" s="217" t="s">
        <v>647</v>
      </c>
      <c r="G989" s="217" t="s">
        <v>704</v>
      </c>
      <c r="H989" s="217" t="s">
        <v>143</v>
      </c>
      <c r="I989" s="217" t="s">
        <v>658</v>
      </c>
      <c r="J989" s="218" t="s">
        <v>705</v>
      </c>
      <c r="K989" s="219" t="s">
        <v>148</v>
      </c>
      <c r="L989" s="218" t="s">
        <v>140</v>
      </c>
      <c r="M989" s="218" t="s">
        <v>630</v>
      </c>
      <c r="N989" s="217" t="s">
        <v>640</v>
      </c>
    </row>
    <row r="990" spans="1:14" ht="12" thickBot="1">
      <c r="A990" s="223"/>
      <c r="B990" s="222">
        <v>44587</v>
      </c>
      <c r="C990" s="224"/>
      <c r="D990" s="225"/>
      <c r="E990" s="225"/>
      <c r="F990" s="225"/>
      <c r="G990" s="225"/>
      <c r="H990" s="225"/>
      <c r="I990" s="225"/>
      <c r="J990" s="105"/>
      <c r="K990" s="226"/>
      <c r="L990" s="227" t="s">
        <v>706</v>
      </c>
      <c r="M990" s="105">
        <v>322659235.029625</v>
      </c>
      <c r="N990" s="225"/>
    </row>
    <row r="991" spans="1:14" ht="12" thickBot="1">
      <c r="A991" s="223"/>
      <c r="B991" s="224"/>
      <c r="C991" s="224"/>
      <c r="D991" s="225"/>
      <c r="E991" s="225"/>
      <c r="F991" s="225"/>
      <c r="G991" s="225"/>
      <c r="H991" s="225"/>
      <c r="I991" s="225"/>
      <c r="J991" s="105"/>
      <c r="K991" s="226"/>
      <c r="L991" s="227" t="s">
        <v>707</v>
      </c>
      <c r="M991" s="105">
        <f xml:space="preserve"> ROUND($M$987+ SUM($M$989:$M$989)-$M$990,2)</f>
        <v>0</v>
      </c>
      <c r="N991" s="225"/>
    </row>
    <row r="992" spans="1:14" ht="12" thickTop="1">
      <c r="A992" s="215" t="s">
        <v>153</v>
      </c>
      <c r="B992" s="216" t="s">
        <v>137</v>
      </c>
      <c r="C992" s="216" t="s">
        <v>703</v>
      </c>
      <c r="D992" s="217" t="s">
        <v>648</v>
      </c>
      <c r="E992" s="217" t="s">
        <v>144</v>
      </c>
      <c r="F992" s="217" t="s">
        <v>647</v>
      </c>
      <c r="G992" s="217" t="s">
        <v>704</v>
      </c>
      <c r="H992" s="217" t="s">
        <v>143</v>
      </c>
      <c r="I992" s="217" t="s">
        <v>658</v>
      </c>
      <c r="J992" s="218" t="s">
        <v>705</v>
      </c>
      <c r="K992" s="219" t="s">
        <v>148</v>
      </c>
      <c r="L992" s="218" t="s">
        <v>140</v>
      </c>
      <c r="M992" s="218" t="s">
        <v>630</v>
      </c>
      <c r="N992" s="217" t="s">
        <v>640</v>
      </c>
    </row>
    <row r="993" spans="1:14" ht="12" thickBot="1">
      <c r="A993" s="100">
        <v>2111456</v>
      </c>
      <c r="B993" s="94">
        <v>44586</v>
      </c>
      <c r="C993" s="94">
        <v>44588</v>
      </c>
      <c r="D993" s="73" t="s">
        <v>709</v>
      </c>
      <c r="I993" s="73" t="s">
        <v>681</v>
      </c>
      <c r="J993" s="95">
        <v>0</v>
      </c>
      <c r="K993" s="107">
        <v>1</v>
      </c>
      <c r="L993" s="95">
        <v>-15000000</v>
      </c>
      <c r="M993" s="95">
        <v>-15000000</v>
      </c>
      <c r="N993" s="73" t="s">
        <v>207</v>
      </c>
    </row>
    <row r="994" spans="1:14" ht="12" thickBot="1">
      <c r="A994" s="223"/>
      <c r="B994" s="222">
        <v>44588</v>
      </c>
      <c r="C994" s="224"/>
      <c r="D994" s="225"/>
      <c r="E994" s="225"/>
      <c r="F994" s="225"/>
      <c r="G994" s="225"/>
      <c r="H994" s="225"/>
      <c r="I994" s="225"/>
      <c r="J994" s="105"/>
      <c r="K994" s="226"/>
      <c r="L994" s="227" t="s">
        <v>706</v>
      </c>
      <c r="M994" s="105">
        <v>307659235.02962494</v>
      </c>
      <c r="N994" s="225"/>
    </row>
    <row r="995" spans="1:14" ht="12" thickBot="1">
      <c r="A995" s="223"/>
      <c r="B995" s="224"/>
      <c r="C995" s="224"/>
      <c r="D995" s="225"/>
      <c r="E995" s="225"/>
      <c r="F995" s="225"/>
      <c r="G995" s="225"/>
      <c r="H995" s="225"/>
      <c r="I995" s="225"/>
      <c r="J995" s="105"/>
      <c r="K995" s="226"/>
      <c r="L995" s="227" t="s">
        <v>707</v>
      </c>
      <c r="M995" s="105">
        <f xml:space="preserve"> ROUND($M$990+ SUM($M$993:$M$993)-$M$994,2)</f>
        <v>0</v>
      </c>
      <c r="N995" s="225"/>
    </row>
    <row r="996" spans="1:14" ht="12.75" thickTop="1" thickBot="1">
      <c r="A996" s="215" t="s">
        <v>153</v>
      </c>
      <c r="B996" s="221" t="s">
        <v>137</v>
      </c>
      <c r="C996" s="216" t="s">
        <v>703</v>
      </c>
      <c r="D996" s="217" t="s">
        <v>648</v>
      </c>
      <c r="E996" s="217" t="s">
        <v>144</v>
      </c>
      <c r="F996" s="217" t="s">
        <v>647</v>
      </c>
      <c r="G996" s="217" t="s">
        <v>704</v>
      </c>
      <c r="H996" s="217" t="s">
        <v>143</v>
      </c>
      <c r="I996" s="217" t="s">
        <v>658</v>
      </c>
      <c r="J996" s="218" t="s">
        <v>705</v>
      </c>
      <c r="K996" s="219" t="s">
        <v>148</v>
      </c>
      <c r="L996" s="218" t="s">
        <v>140</v>
      </c>
      <c r="M996" s="218" t="s">
        <v>630</v>
      </c>
      <c r="N996" s="217" t="s">
        <v>640</v>
      </c>
    </row>
    <row r="997" spans="1:14" ht="12" thickBot="1">
      <c r="A997" s="223"/>
      <c r="B997" s="222">
        <v>44589</v>
      </c>
      <c r="C997" s="224"/>
      <c r="D997" s="225"/>
      <c r="E997" s="225"/>
      <c r="F997" s="225"/>
      <c r="G997" s="225"/>
      <c r="H997" s="225"/>
      <c r="I997" s="225"/>
      <c r="J997" s="105"/>
      <c r="K997" s="226"/>
      <c r="L997" s="227" t="s">
        <v>706</v>
      </c>
      <c r="M997" s="105">
        <v>307659235.02962494</v>
      </c>
      <c r="N997" s="225"/>
    </row>
    <row r="998" spans="1:14" ht="12" thickBot="1">
      <c r="A998" s="223"/>
      <c r="B998" s="224"/>
      <c r="C998" s="224"/>
      <c r="D998" s="225"/>
      <c r="E998" s="225"/>
      <c r="F998" s="225"/>
      <c r="G998" s="225"/>
      <c r="H998" s="225"/>
      <c r="I998" s="225"/>
      <c r="J998" s="105"/>
      <c r="K998" s="226"/>
      <c r="L998" s="227" t="s">
        <v>707</v>
      </c>
      <c r="M998" s="105">
        <f xml:space="preserve"> ROUND($M$994+ SUM($M$996:$M$996)-$M$997,2)</f>
        <v>0</v>
      </c>
      <c r="N998" s="225"/>
    </row>
    <row r="999" spans="1:14" ht="12.75" thickTop="1" thickBot="1">
      <c r="A999" s="215" t="s">
        <v>153</v>
      </c>
      <c r="B999" s="221" t="s">
        <v>137</v>
      </c>
      <c r="C999" s="216" t="s">
        <v>703</v>
      </c>
      <c r="D999" s="217" t="s">
        <v>648</v>
      </c>
      <c r="E999" s="217" t="s">
        <v>144</v>
      </c>
      <c r="F999" s="217" t="s">
        <v>647</v>
      </c>
      <c r="G999" s="217" t="s">
        <v>704</v>
      </c>
      <c r="H999" s="217" t="s">
        <v>143</v>
      </c>
      <c r="I999" s="217" t="s">
        <v>658</v>
      </c>
      <c r="J999" s="218" t="s">
        <v>705</v>
      </c>
      <c r="K999" s="219" t="s">
        <v>148</v>
      </c>
      <c r="L999" s="218" t="s">
        <v>140</v>
      </c>
      <c r="M999" s="218" t="s">
        <v>630</v>
      </c>
      <c r="N999" s="217" t="s">
        <v>640</v>
      </c>
    </row>
    <row r="1000" spans="1:14" ht="12" thickBot="1">
      <c r="A1000" s="223"/>
      <c r="B1000" s="222">
        <v>44592</v>
      </c>
      <c r="C1000" s="224"/>
      <c r="D1000" s="225"/>
      <c r="E1000" s="225"/>
      <c r="F1000" s="225"/>
      <c r="G1000" s="225"/>
      <c r="H1000" s="225"/>
      <c r="I1000" s="225"/>
      <c r="J1000" s="105"/>
      <c r="K1000" s="226"/>
      <c r="L1000" s="227" t="s">
        <v>706</v>
      </c>
      <c r="M1000" s="105">
        <v>307659235.02962494</v>
      </c>
      <c r="N1000" s="225"/>
    </row>
    <row r="1001" spans="1:14" ht="12" thickBot="1">
      <c r="A1001" s="223"/>
      <c r="B1001" s="224"/>
      <c r="C1001" s="224"/>
      <c r="D1001" s="225"/>
      <c r="E1001" s="225"/>
      <c r="F1001" s="225"/>
      <c r="G1001" s="225"/>
      <c r="H1001" s="225"/>
      <c r="I1001" s="225"/>
      <c r="J1001" s="105"/>
      <c r="K1001" s="226"/>
      <c r="L1001" s="227" t="s">
        <v>707</v>
      </c>
      <c r="M1001" s="105">
        <f xml:space="preserve"> ROUND($M$997+ SUM($M$999:$M$999)-$M$1000,2)</f>
        <v>0</v>
      </c>
      <c r="N1001" s="225"/>
    </row>
    <row r="1002" spans="1:14" ht="12.75" thickTop="1" thickBot="1">
      <c r="A1002" s="215" t="s">
        <v>153</v>
      </c>
      <c r="B1002" s="221" t="s">
        <v>137</v>
      </c>
      <c r="C1002" s="216" t="s">
        <v>703</v>
      </c>
      <c r="D1002" s="217" t="s">
        <v>648</v>
      </c>
      <c r="E1002" s="217" t="s">
        <v>144</v>
      </c>
      <c r="F1002" s="217" t="s">
        <v>647</v>
      </c>
      <c r="G1002" s="217" t="s">
        <v>704</v>
      </c>
      <c r="H1002" s="217" t="s">
        <v>143</v>
      </c>
      <c r="I1002" s="217" t="s">
        <v>658</v>
      </c>
      <c r="J1002" s="218" t="s">
        <v>705</v>
      </c>
      <c r="K1002" s="219" t="s">
        <v>148</v>
      </c>
      <c r="L1002" s="218" t="s">
        <v>140</v>
      </c>
      <c r="M1002" s="218" t="s">
        <v>630</v>
      </c>
      <c r="N1002" s="217" t="s">
        <v>640</v>
      </c>
    </row>
    <row r="1003" spans="1:14" ht="12" thickBot="1">
      <c r="A1003" s="223"/>
      <c r="B1003" s="222">
        <v>44593</v>
      </c>
      <c r="C1003" s="224"/>
      <c r="D1003" s="225"/>
      <c r="E1003" s="225"/>
      <c r="F1003" s="225"/>
      <c r="G1003" s="225"/>
      <c r="H1003" s="225"/>
      <c r="I1003" s="225"/>
      <c r="J1003" s="105"/>
      <c r="K1003" s="226"/>
      <c r="L1003" s="227" t="s">
        <v>706</v>
      </c>
      <c r="M1003" s="105">
        <v>307659235.02962494</v>
      </c>
      <c r="N1003" s="225"/>
    </row>
    <row r="1004" spans="1:14" ht="12" thickBot="1">
      <c r="A1004" s="223"/>
      <c r="B1004" s="224"/>
      <c r="C1004" s="224"/>
      <c r="D1004" s="225"/>
      <c r="E1004" s="225"/>
      <c r="F1004" s="225"/>
      <c r="G1004" s="225"/>
      <c r="H1004" s="225"/>
      <c r="I1004" s="225"/>
      <c r="J1004" s="105"/>
      <c r="K1004" s="226"/>
      <c r="L1004" s="227" t="s">
        <v>707</v>
      </c>
      <c r="M1004" s="105">
        <f xml:space="preserve"> ROUND($M$1000+ SUM($M$1002:$M$1002)-$M$1003,2)</f>
        <v>0</v>
      </c>
      <c r="N1004" s="225"/>
    </row>
    <row r="1005" spans="1:14" ht="12.75" thickTop="1" thickBot="1">
      <c r="A1005" s="215" t="s">
        <v>153</v>
      </c>
      <c r="B1005" s="221" t="s">
        <v>137</v>
      </c>
      <c r="C1005" s="216" t="s">
        <v>703</v>
      </c>
      <c r="D1005" s="217" t="s">
        <v>648</v>
      </c>
      <c r="E1005" s="217" t="s">
        <v>144</v>
      </c>
      <c r="F1005" s="217" t="s">
        <v>647</v>
      </c>
      <c r="G1005" s="217" t="s">
        <v>704</v>
      </c>
      <c r="H1005" s="217" t="s">
        <v>143</v>
      </c>
      <c r="I1005" s="217" t="s">
        <v>658</v>
      </c>
      <c r="J1005" s="218" t="s">
        <v>705</v>
      </c>
      <c r="K1005" s="219" t="s">
        <v>148</v>
      </c>
      <c r="L1005" s="218" t="s">
        <v>140</v>
      </c>
      <c r="M1005" s="218" t="s">
        <v>630</v>
      </c>
      <c r="N1005" s="217" t="s">
        <v>640</v>
      </c>
    </row>
    <row r="1006" spans="1:14" ht="12" thickBot="1">
      <c r="A1006" s="223"/>
      <c r="B1006" s="222">
        <v>44594</v>
      </c>
      <c r="C1006" s="224"/>
      <c r="D1006" s="225"/>
      <c r="E1006" s="225"/>
      <c r="F1006" s="225"/>
      <c r="G1006" s="225"/>
      <c r="H1006" s="225"/>
      <c r="I1006" s="225"/>
      <c r="J1006" s="105"/>
      <c r="K1006" s="226"/>
      <c r="L1006" s="227" t="s">
        <v>706</v>
      </c>
      <c r="M1006" s="105">
        <v>307659235.02962494</v>
      </c>
      <c r="N1006" s="225"/>
    </row>
    <row r="1007" spans="1:14" ht="12" thickBot="1">
      <c r="A1007" s="223"/>
      <c r="B1007" s="224"/>
      <c r="C1007" s="224"/>
      <c r="D1007" s="225"/>
      <c r="E1007" s="225"/>
      <c r="F1007" s="225"/>
      <c r="G1007" s="225"/>
      <c r="H1007" s="225"/>
      <c r="I1007" s="225"/>
      <c r="J1007" s="105"/>
      <c r="K1007" s="226"/>
      <c r="L1007" s="227" t="s">
        <v>707</v>
      </c>
      <c r="M1007" s="105">
        <f xml:space="preserve"> ROUND($M$1003+ SUM($M$1005:$M$1005)-$M$1006,2)</f>
        <v>0</v>
      </c>
      <c r="N1007" s="225"/>
    </row>
    <row r="1008" spans="1:14" ht="12.75" thickTop="1" thickBot="1">
      <c r="A1008" s="215" t="s">
        <v>153</v>
      </c>
      <c r="B1008" s="221" t="s">
        <v>137</v>
      </c>
      <c r="C1008" s="216" t="s">
        <v>703</v>
      </c>
      <c r="D1008" s="217" t="s">
        <v>648</v>
      </c>
      <c r="E1008" s="217" t="s">
        <v>144</v>
      </c>
      <c r="F1008" s="217" t="s">
        <v>647</v>
      </c>
      <c r="G1008" s="217" t="s">
        <v>704</v>
      </c>
      <c r="H1008" s="217" t="s">
        <v>143</v>
      </c>
      <c r="I1008" s="217" t="s">
        <v>658</v>
      </c>
      <c r="J1008" s="218" t="s">
        <v>705</v>
      </c>
      <c r="K1008" s="219" t="s">
        <v>148</v>
      </c>
      <c r="L1008" s="218" t="s">
        <v>140</v>
      </c>
      <c r="M1008" s="218" t="s">
        <v>630</v>
      </c>
      <c r="N1008" s="217" t="s">
        <v>640</v>
      </c>
    </row>
    <row r="1009" spans="1:14" ht="12" thickBot="1">
      <c r="A1009" s="223"/>
      <c r="B1009" s="222">
        <v>44595</v>
      </c>
      <c r="C1009" s="224"/>
      <c r="D1009" s="225"/>
      <c r="E1009" s="225"/>
      <c r="F1009" s="225"/>
      <c r="G1009" s="225"/>
      <c r="H1009" s="225"/>
      <c r="I1009" s="225"/>
      <c r="J1009" s="105"/>
      <c r="K1009" s="226"/>
      <c r="L1009" s="227" t="s">
        <v>706</v>
      </c>
      <c r="M1009" s="105">
        <v>307659235.02962494</v>
      </c>
      <c r="N1009" s="225"/>
    </row>
    <row r="1010" spans="1:14" ht="12" thickBot="1">
      <c r="A1010" s="223"/>
      <c r="B1010" s="224"/>
      <c r="C1010" s="224"/>
      <c r="D1010" s="225"/>
      <c r="E1010" s="225"/>
      <c r="F1010" s="225"/>
      <c r="G1010" s="225"/>
      <c r="H1010" s="225"/>
      <c r="I1010" s="225"/>
      <c r="J1010" s="105"/>
      <c r="K1010" s="226"/>
      <c r="L1010" s="227" t="s">
        <v>707</v>
      </c>
      <c r="M1010" s="105">
        <f xml:space="preserve"> ROUND($M$1006+ SUM($M$1008:$M$1008)-$M$1009,2)</f>
        <v>0</v>
      </c>
      <c r="N1010" s="225"/>
    </row>
    <row r="1011" spans="1:14" ht="12.75" thickTop="1" thickBot="1">
      <c r="A1011" s="215" t="s">
        <v>153</v>
      </c>
      <c r="B1011" s="221" t="s">
        <v>137</v>
      </c>
      <c r="C1011" s="216" t="s">
        <v>703</v>
      </c>
      <c r="D1011" s="217" t="s">
        <v>648</v>
      </c>
      <c r="E1011" s="217" t="s">
        <v>144</v>
      </c>
      <c r="F1011" s="217" t="s">
        <v>647</v>
      </c>
      <c r="G1011" s="217" t="s">
        <v>704</v>
      </c>
      <c r="H1011" s="217" t="s">
        <v>143</v>
      </c>
      <c r="I1011" s="217" t="s">
        <v>658</v>
      </c>
      <c r="J1011" s="218" t="s">
        <v>705</v>
      </c>
      <c r="K1011" s="219" t="s">
        <v>148</v>
      </c>
      <c r="L1011" s="218" t="s">
        <v>140</v>
      </c>
      <c r="M1011" s="218" t="s">
        <v>630</v>
      </c>
      <c r="N1011" s="217" t="s">
        <v>640</v>
      </c>
    </row>
    <row r="1012" spans="1:14" ht="12" thickBot="1">
      <c r="A1012" s="223"/>
      <c r="B1012" s="222">
        <v>44596</v>
      </c>
      <c r="C1012" s="224"/>
      <c r="D1012" s="225"/>
      <c r="E1012" s="225"/>
      <c r="F1012" s="225"/>
      <c r="G1012" s="225"/>
      <c r="H1012" s="225"/>
      <c r="I1012" s="225"/>
      <c r="J1012" s="105"/>
      <c r="K1012" s="226"/>
      <c r="L1012" s="227" t="s">
        <v>706</v>
      </c>
      <c r="M1012" s="105">
        <v>307659235.02962494</v>
      </c>
      <c r="N1012" s="225"/>
    </row>
    <row r="1013" spans="1:14" ht="12" thickBot="1">
      <c r="A1013" s="223"/>
      <c r="B1013" s="224"/>
      <c r="C1013" s="224"/>
      <c r="D1013" s="225"/>
      <c r="E1013" s="225"/>
      <c r="F1013" s="225"/>
      <c r="G1013" s="225"/>
      <c r="H1013" s="225"/>
      <c r="I1013" s="225"/>
      <c r="J1013" s="105"/>
      <c r="K1013" s="226"/>
      <c r="L1013" s="227" t="s">
        <v>707</v>
      </c>
      <c r="M1013" s="105">
        <f xml:space="preserve"> ROUND($M$1009+ SUM($M$1011:$M$1011)-$M$1012,2)</f>
        <v>0</v>
      </c>
      <c r="N1013" s="225"/>
    </row>
    <row r="1014" spans="1:14" ht="12.75" thickTop="1" thickBot="1">
      <c r="A1014" s="215" t="s">
        <v>153</v>
      </c>
      <c r="B1014" s="221" t="s">
        <v>137</v>
      </c>
      <c r="C1014" s="216" t="s">
        <v>703</v>
      </c>
      <c r="D1014" s="217" t="s">
        <v>648</v>
      </c>
      <c r="E1014" s="217" t="s">
        <v>144</v>
      </c>
      <c r="F1014" s="217" t="s">
        <v>647</v>
      </c>
      <c r="G1014" s="217" t="s">
        <v>704</v>
      </c>
      <c r="H1014" s="217" t="s">
        <v>143</v>
      </c>
      <c r="I1014" s="217" t="s">
        <v>658</v>
      </c>
      <c r="J1014" s="218" t="s">
        <v>705</v>
      </c>
      <c r="K1014" s="219" t="s">
        <v>148</v>
      </c>
      <c r="L1014" s="218" t="s">
        <v>140</v>
      </c>
      <c r="M1014" s="218" t="s">
        <v>630</v>
      </c>
      <c r="N1014" s="217" t="s">
        <v>640</v>
      </c>
    </row>
    <row r="1015" spans="1:14" ht="12" thickBot="1">
      <c r="A1015" s="223"/>
      <c r="B1015" s="222">
        <v>44599</v>
      </c>
      <c r="C1015" s="224"/>
      <c r="D1015" s="225"/>
      <c r="E1015" s="225"/>
      <c r="F1015" s="225"/>
      <c r="G1015" s="225"/>
      <c r="H1015" s="225"/>
      <c r="I1015" s="225"/>
      <c r="J1015" s="105"/>
      <c r="K1015" s="226"/>
      <c r="L1015" s="227" t="s">
        <v>706</v>
      </c>
      <c r="M1015" s="105">
        <v>307659235.029625</v>
      </c>
      <c r="N1015" s="225"/>
    </row>
    <row r="1016" spans="1:14" ht="12" thickBot="1">
      <c r="A1016" s="223"/>
      <c r="B1016" s="224"/>
      <c r="C1016" s="224"/>
      <c r="D1016" s="225"/>
      <c r="E1016" s="225"/>
      <c r="F1016" s="225"/>
      <c r="G1016" s="225"/>
      <c r="H1016" s="225"/>
      <c r="I1016" s="225"/>
      <c r="J1016" s="105"/>
      <c r="K1016" s="226"/>
      <c r="L1016" s="227" t="s">
        <v>707</v>
      </c>
      <c r="M1016" s="105">
        <f xml:space="preserve"> ROUND($M$1012+ SUM($M$1014:$M$1014)-$M$1015,2)</f>
        <v>0</v>
      </c>
      <c r="N1016" s="225"/>
    </row>
    <row r="1017" spans="1:14" ht="12.75" thickTop="1" thickBot="1">
      <c r="A1017" s="215" t="s">
        <v>153</v>
      </c>
      <c r="B1017" s="221" t="s">
        <v>137</v>
      </c>
      <c r="C1017" s="216" t="s">
        <v>703</v>
      </c>
      <c r="D1017" s="217" t="s">
        <v>648</v>
      </c>
      <c r="E1017" s="217" t="s">
        <v>144</v>
      </c>
      <c r="F1017" s="217" t="s">
        <v>647</v>
      </c>
      <c r="G1017" s="217" t="s">
        <v>704</v>
      </c>
      <c r="H1017" s="217" t="s">
        <v>143</v>
      </c>
      <c r="I1017" s="217" t="s">
        <v>658</v>
      </c>
      <c r="J1017" s="218" t="s">
        <v>705</v>
      </c>
      <c r="K1017" s="219" t="s">
        <v>148</v>
      </c>
      <c r="L1017" s="218" t="s">
        <v>140</v>
      </c>
      <c r="M1017" s="218" t="s">
        <v>630</v>
      </c>
      <c r="N1017" s="217" t="s">
        <v>640</v>
      </c>
    </row>
    <row r="1018" spans="1:14" ht="12" thickBot="1">
      <c r="A1018" s="223"/>
      <c r="B1018" s="222">
        <v>44600</v>
      </c>
      <c r="C1018" s="224"/>
      <c r="D1018" s="225"/>
      <c r="E1018" s="225"/>
      <c r="F1018" s="225"/>
      <c r="G1018" s="225"/>
      <c r="H1018" s="225"/>
      <c r="I1018" s="225"/>
      <c r="J1018" s="105"/>
      <c r="K1018" s="226"/>
      <c r="L1018" s="227" t="s">
        <v>706</v>
      </c>
      <c r="M1018" s="105">
        <v>307659235.029625</v>
      </c>
      <c r="N1018" s="225"/>
    </row>
    <row r="1019" spans="1:14" ht="12" thickBot="1">
      <c r="A1019" s="223"/>
      <c r="B1019" s="224"/>
      <c r="C1019" s="224"/>
      <c r="D1019" s="225"/>
      <c r="E1019" s="225"/>
      <c r="F1019" s="225"/>
      <c r="G1019" s="225"/>
      <c r="H1019" s="225"/>
      <c r="I1019" s="225"/>
      <c r="J1019" s="105"/>
      <c r="K1019" s="226"/>
      <c r="L1019" s="227" t="s">
        <v>707</v>
      </c>
      <c r="M1019" s="105">
        <f xml:space="preserve"> ROUND($M$1015+ SUM($M$1017:$M$1017)-$M$1018,2)</f>
        <v>0</v>
      </c>
      <c r="N1019" s="225"/>
    </row>
    <row r="1020" spans="1:14" ht="12.75" thickTop="1" thickBot="1">
      <c r="A1020" s="215" t="s">
        <v>153</v>
      </c>
      <c r="B1020" s="221" t="s">
        <v>137</v>
      </c>
      <c r="C1020" s="216" t="s">
        <v>703</v>
      </c>
      <c r="D1020" s="217" t="s">
        <v>648</v>
      </c>
      <c r="E1020" s="217" t="s">
        <v>144</v>
      </c>
      <c r="F1020" s="217" t="s">
        <v>647</v>
      </c>
      <c r="G1020" s="217" t="s">
        <v>704</v>
      </c>
      <c r="H1020" s="217" t="s">
        <v>143</v>
      </c>
      <c r="I1020" s="217" t="s">
        <v>658</v>
      </c>
      <c r="J1020" s="218" t="s">
        <v>705</v>
      </c>
      <c r="K1020" s="219" t="s">
        <v>148</v>
      </c>
      <c r="L1020" s="218" t="s">
        <v>140</v>
      </c>
      <c r="M1020" s="218" t="s">
        <v>630</v>
      </c>
      <c r="N1020" s="217" t="s">
        <v>640</v>
      </c>
    </row>
    <row r="1021" spans="1:14" ht="12" thickBot="1">
      <c r="A1021" s="223"/>
      <c r="B1021" s="222">
        <v>44601</v>
      </c>
      <c r="C1021" s="224"/>
      <c r="D1021" s="225"/>
      <c r="E1021" s="225"/>
      <c r="F1021" s="225"/>
      <c r="G1021" s="225"/>
      <c r="H1021" s="225"/>
      <c r="I1021" s="225"/>
      <c r="J1021" s="105"/>
      <c r="K1021" s="226"/>
      <c r="L1021" s="227" t="s">
        <v>706</v>
      </c>
      <c r="M1021" s="105">
        <v>307659235.029625</v>
      </c>
      <c r="N1021" s="225"/>
    </row>
    <row r="1022" spans="1:14" ht="12" thickBot="1">
      <c r="A1022" s="223"/>
      <c r="B1022" s="224"/>
      <c r="C1022" s="224"/>
      <c r="D1022" s="225"/>
      <c r="E1022" s="225"/>
      <c r="F1022" s="225"/>
      <c r="G1022" s="225"/>
      <c r="H1022" s="225"/>
      <c r="I1022" s="225"/>
      <c r="J1022" s="105"/>
      <c r="K1022" s="226"/>
      <c r="L1022" s="227" t="s">
        <v>707</v>
      </c>
      <c r="M1022" s="105">
        <f xml:space="preserve"> ROUND($M$1018+ SUM($M$1020:$M$1020)-$M$1021,2)</f>
        <v>0</v>
      </c>
      <c r="N1022" s="225"/>
    </row>
    <row r="1023" spans="1:14" ht="12.75" thickTop="1" thickBot="1">
      <c r="A1023" s="215" t="s">
        <v>153</v>
      </c>
      <c r="B1023" s="221" t="s">
        <v>137</v>
      </c>
      <c r="C1023" s="216" t="s">
        <v>703</v>
      </c>
      <c r="D1023" s="217" t="s">
        <v>648</v>
      </c>
      <c r="E1023" s="217" t="s">
        <v>144</v>
      </c>
      <c r="F1023" s="217" t="s">
        <v>647</v>
      </c>
      <c r="G1023" s="217" t="s">
        <v>704</v>
      </c>
      <c r="H1023" s="217" t="s">
        <v>143</v>
      </c>
      <c r="I1023" s="217" t="s">
        <v>658</v>
      </c>
      <c r="J1023" s="218" t="s">
        <v>705</v>
      </c>
      <c r="K1023" s="219" t="s">
        <v>148</v>
      </c>
      <c r="L1023" s="218" t="s">
        <v>140</v>
      </c>
      <c r="M1023" s="218" t="s">
        <v>630</v>
      </c>
      <c r="N1023" s="217" t="s">
        <v>640</v>
      </c>
    </row>
    <row r="1024" spans="1:14" ht="12" thickBot="1">
      <c r="A1024" s="223"/>
      <c r="B1024" s="222">
        <v>44602</v>
      </c>
      <c r="C1024" s="224"/>
      <c r="D1024" s="225"/>
      <c r="E1024" s="225"/>
      <c r="F1024" s="225"/>
      <c r="G1024" s="225"/>
      <c r="H1024" s="225"/>
      <c r="I1024" s="225"/>
      <c r="J1024" s="105"/>
      <c r="K1024" s="226"/>
      <c r="L1024" s="227" t="s">
        <v>706</v>
      </c>
      <c r="M1024" s="105">
        <v>307659235.029625</v>
      </c>
      <c r="N1024" s="225"/>
    </row>
    <row r="1025" spans="1:14" ht="12" thickBot="1">
      <c r="A1025" s="223"/>
      <c r="B1025" s="224"/>
      <c r="C1025" s="224"/>
      <c r="D1025" s="225"/>
      <c r="E1025" s="225"/>
      <c r="F1025" s="225"/>
      <c r="G1025" s="225"/>
      <c r="H1025" s="225"/>
      <c r="I1025" s="225"/>
      <c r="J1025" s="105"/>
      <c r="K1025" s="226"/>
      <c r="L1025" s="227" t="s">
        <v>707</v>
      </c>
      <c r="M1025" s="105">
        <f xml:space="preserve"> ROUND($M$1021+ SUM($M$1023:$M$1023)-$M$1024,2)</f>
        <v>0</v>
      </c>
      <c r="N1025" s="225"/>
    </row>
    <row r="1026" spans="1:14" ht="12.75" thickTop="1" thickBot="1">
      <c r="A1026" s="215" t="s">
        <v>153</v>
      </c>
      <c r="B1026" s="221" t="s">
        <v>137</v>
      </c>
      <c r="C1026" s="216" t="s">
        <v>703</v>
      </c>
      <c r="D1026" s="217" t="s">
        <v>648</v>
      </c>
      <c r="E1026" s="217" t="s">
        <v>144</v>
      </c>
      <c r="F1026" s="217" t="s">
        <v>647</v>
      </c>
      <c r="G1026" s="217" t="s">
        <v>704</v>
      </c>
      <c r="H1026" s="217" t="s">
        <v>143</v>
      </c>
      <c r="I1026" s="217" t="s">
        <v>658</v>
      </c>
      <c r="J1026" s="218" t="s">
        <v>705</v>
      </c>
      <c r="K1026" s="219" t="s">
        <v>148</v>
      </c>
      <c r="L1026" s="218" t="s">
        <v>140</v>
      </c>
      <c r="M1026" s="218" t="s">
        <v>630</v>
      </c>
      <c r="N1026" s="217" t="s">
        <v>640</v>
      </c>
    </row>
    <row r="1027" spans="1:14" ht="12" thickBot="1">
      <c r="A1027" s="223"/>
      <c r="B1027" s="222">
        <v>44603</v>
      </c>
      <c r="C1027" s="224"/>
      <c r="D1027" s="225"/>
      <c r="E1027" s="225"/>
      <c r="F1027" s="225"/>
      <c r="G1027" s="225"/>
      <c r="H1027" s="225"/>
      <c r="I1027" s="225"/>
      <c r="J1027" s="105"/>
      <c r="K1027" s="226"/>
      <c r="L1027" s="227" t="s">
        <v>706</v>
      </c>
      <c r="M1027" s="105">
        <v>307659235.029625</v>
      </c>
      <c r="N1027" s="225"/>
    </row>
    <row r="1028" spans="1:14" ht="12" thickBot="1">
      <c r="A1028" s="223"/>
      <c r="B1028" s="224"/>
      <c r="C1028" s="224"/>
      <c r="D1028" s="225"/>
      <c r="E1028" s="225"/>
      <c r="F1028" s="225"/>
      <c r="G1028" s="225"/>
      <c r="H1028" s="225"/>
      <c r="I1028" s="225"/>
      <c r="J1028" s="105"/>
      <c r="K1028" s="226"/>
      <c r="L1028" s="227" t="s">
        <v>707</v>
      </c>
      <c r="M1028" s="105">
        <f xml:space="preserve"> ROUND($M$1024+ SUM($M$1026:$M$1026)-$M$1027,2)</f>
        <v>0</v>
      </c>
      <c r="N1028" s="225"/>
    </row>
    <row r="1029" spans="1:14" ht="12.75" thickTop="1" thickBot="1">
      <c r="A1029" s="215" t="s">
        <v>153</v>
      </c>
      <c r="B1029" s="221" t="s">
        <v>137</v>
      </c>
      <c r="C1029" s="216" t="s">
        <v>703</v>
      </c>
      <c r="D1029" s="217" t="s">
        <v>648</v>
      </c>
      <c r="E1029" s="217" t="s">
        <v>144</v>
      </c>
      <c r="F1029" s="217" t="s">
        <v>647</v>
      </c>
      <c r="G1029" s="217" t="s">
        <v>704</v>
      </c>
      <c r="H1029" s="217" t="s">
        <v>143</v>
      </c>
      <c r="I1029" s="217" t="s">
        <v>658</v>
      </c>
      <c r="J1029" s="218" t="s">
        <v>705</v>
      </c>
      <c r="K1029" s="219" t="s">
        <v>148</v>
      </c>
      <c r="L1029" s="218" t="s">
        <v>140</v>
      </c>
      <c r="M1029" s="218" t="s">
        <v>630</v>
      </c>
      <c r="N1029" s="217" t="s">
        <v>640</v>
      </c>
    </row>
    <row r="1030" spans="1:14" ht="12" thickBot="1">
      <c r="A1030" s="223"/>
      <c r="B1030" s="222">
        <v>44606</v>
      </c>
      <c r="C1030" s="224"/>
      <c r="D1030" s="225"/>
      <c r="E1030" s="225"/>
      <c r="F1030" s="225"/>
      <c r="G1030" s="225"/>
      <c r="H1030" s="225"/>
      <c r="I1030" s="225"/>
      <c r="J1030" s="105"/>
      <c r="K1030" s="226"/>
      <c r="L1030" s="227" t="s">
        <v>706</v>
      </c>
      <c r="M1030" s="105">
        <v>307659235.029625</v>
      </c>
      <c r="N1030" s="225"/>
    </row>
    <row r="1031" spans="1:14" ht="12" thickBot="1">
      <c r="A1031" s="223"/>
      <c r="B1031" s="224"/>
      <c r="C1031" s="224"/>
      <c r="D1031" s="225"/>
      <c r="E1031" s="225"/>
      <c r="F1031" s="225"/>
      <c r="G1031" s="225"/>
      <c r="H1031" s="225"/>
      <c r="I1031" s="225"/>
      <c r="J1031" s="105"/>
      <c r="K1031" s="226"/>
      <c r="L1031" s="227" t="s">
        <v>707</v>
      </c>
      <c r="M1031" s="105">
        <f xml:space="preserve"> ROUND($M$1027+ SUM($M$1029:$M$1029)-$M$1030,2)</f>
        <v>0</v>
      </c>
      <c r="N1031" s="225"/>
    </row>
    <row r="1032" spans="1:14" ht="12.75" thickTop="1" thickBot="1">
      <c r="A1032" s="215" t="s">
        <v>153</v>
      </c>
      <c r="B1032" s="221" t="s">
        <v>137</v>
      </c>
      <c r="C1032" s="216" t="s">
        <v>703</v>
      </c>
      <c r="D1032" s="217" t="s">
        <v>648</v>
      </c>
      <c r="E1032" s="217" t="s">
        <v>144</v>
      </c>
      <c r="F1032" s="217" t="s">
        <v>647</v>
      </c>
      <c r="G1032" s="217" t="s">
        <v>704</v>
      </c>
      <c r="H1032" s="217" t="s">
        <v>143</v>
      </c>
      <c r="I1032" s="217" t="s">
        <v>658</v>
      </c>
      <c r="J1032" s="218" t="s">
        <v>705</v>
      </c>
      <c r="K1032" s="219" t="s">
        <v>148</v>
      </c>
      <c r="L1032" s="218" t="s">
        <v>140</v>
      </c>
      <c r="M1032" s="218" t="s">
        <v>630</v>
      </c>
      <c r="N1032" s="217" t="s">
        <v>640</v>
      </c>
    </row>
    <row r="1033" spans="1:14" ht="12" thickBot="1">
      <c r="A1033" s="223"/>
      <c r="B1033" s="222">
        <v>44607</v>
      </c>
      <c r="C1033" s="224"/>
      <c r="D1033" s="225"/>
      <c r="E1033" s="225"/>
      <c r="F1033" s="225"/>
      <c r="G1033" s="225"/>
      <c r="H1033" s="225"/>
      <c r="I1033" s="225"/>
      <c r="J1033" s="105"/>
      <c r="K1033" s="226"/>
      <c r="L1033" s="227" t="s">
        <v>706</v>
      </c>
      <c r="M1033" s="105">
        <v>307659235.029625</v>
      </c>
      <c r="N1033" s="225"/>
    </row>
    <row r="1034" spans="1:14" ht="12" thickBot="1">
      <c r="A1034" s="223"/>
      <c r="B1034" s="224"/>
      <c r="C1034" s="224"/>
      <c r="D1034" s="225"/>
      <c r="E1034" s="225"/>
      <c r="F1034" s="225"/>
      <c r="G1034" s="225"/>
      <c r="H1034" s="225"/>
      <c r="I1034" s="225"/>
      <c r="J1034" s="105"/>
      <c r="K1034" s="226"/>
      <c r="L1034" s="227" t="s">
        <v>707</v>
      </c>
      <c r="M1034" s="105">
        <f xml:space="preserve"> ROUND($M$1030+ SUM($M$1032:$M$1032)-$M$1033,2)</f>
        <v>0</v>
      </c>
      <c r="N1034" s="225"/>
    </row>
    <row r="1035" spans="1:14" ht="12.75" thickTop="1" thickBot="1">
      <c r="A1035" s="215" t="s">
        <v>153</v>
      </c>
      <c r="B1035" s="221" t="s">
        <v>137</v>
      </c>
      <c r="C1035" s="216" t="s">
        <v>703</v>
      </c>
      <c r="D1035" s="217" t="s">
        <v>648</v>
      </c>
      <c r="E1035" s="217" t="s">
        <v>144</v>
      </c>
      <c r="F1035" s="217" t="s">
        <v>647</v>
      </c>
      <c r="G1035" s="217" t="s">
        <v>704</v>
      </c>
      <c r="H1035" s="217" t="s">
        <v>143</v>
      </c>
      <c r="I1035" s="217" t="s">
        <v>658</v>
      </c>
      <c r="J1035" s="218" t="s">
        <v>705</v>
      </c>
      <c r="K1035" s="219" t="s">
        <v>148</v>
      </c>
      <c r="L1035" s="218" t="s">
        <v>140</v>
      </c>
      <c r="M1035" s="218" t="s">
        <v>630</v>
      </c>
      <c r="N1035" s="217" t="s">
        <v>640</v>
      </c>
    </row>
    <row r="1036" spans="1:14" ht="12" thickBot="1">
      <c r="A1036" s="223"/>
      <c r="B1036" s="222">
        <v>44608</v>
      </c>
      <c r="C1036" s="224"/>
      <c r="D1036" s="225"/>
      <c r="E1036" s="225"/>
      <c r="F1036" s="225"/>
      <c r="G1036" s="225"/>
      <c r="H1036" s="225"/>
      <c r="I1036" s="225"/>
      <c r="J1036" s="105"/>
      <c r="K1036" s="226"/>
      <c r="L1036" s="227" t="s">
        <v>706</v>
      </c>
      <c r="M1036" s="105">
        <v>307659235.029625</v>
      </c>
      <c r="N1036" s="225"/>
    </row>
    <row r="1037" spans="1:14" ht="12" thickBot="1">
      <c r="A1037" s="223"/>
      <c r="B1037" s="224"/>
      <c r="C1037" s="224"/>
      <c r="D1037" s="225"/>
      <c r="E1037" s="225"/>
      <c r="F1037" s="225"/>
      <c r="G1037" s="225"/>
      <c r="H1037" s="225"/>
      <c r="I1037" s="225"/>
      <c r="J1037" s="105"/>
      <c r="K1037" s="226"/>
      <c r="L1037" s="227" t="s">
        <v>707</v>
      </c>
      <c r="M1037" s="105">
        <f xml:space="preserve"> ROUND($M$1033+ SUM($M$1035:$M$1035)-$M$1036,2)</f>
        <v>0</v>
      </c>
      <c r="N1037" s="225"/>
    </row>
    <row r="1038" spans="1:14" ht="12.75" thickTop="1" thickBot="1">
      <c r="A1038" s="215" t="s">
        <v>153</v>
      </c>
      <c r="B1038" s="221" t="s">
        <v>137</v>
      </c>
      <c r="C1038" s="216" t="s">
        <v>703</v>
      </c>
      <c r="D1038" s="217" t="s">
        <v>648</v>
      </c>
      <c r="E1038" s="217" t="s">
        <v>144</v>
      </c>
      <c r="F1038" s="217" t="s">
        <v>647</v>
      </c>
      <c r="G1038" s="217" t="s">
        <v>704</v>
      </c>
      <c r="H1038" s="217" t="s">
        <v>143</v>
      </c>
      <c r="I1038" s="217" t="s">
        <v>658</v>
      </c>
      <c r="J1038" s="218" t="s">
        <v>705</v>
      </c>
      <c r="K1038" s="219" t="s">
        <v>148</v>
      </c>
      <c r="L1038" s="218" t="s">
        <v>140</v>
      </c>
      <c r="M1038" s="218" t="s">
        <v>630</v>
      </c>
      <c r="N1038" s="217" t="s">
        <v>640</v>
      </c>
    </row>
    <row r="1039" spans="1:14" ht="12" thickBot="1">
      <c r="A1039" s="223"/>
      <c r="B1039" s="222">
        <v>44609</v>
      </c>
      <c r="C1039" s="224"/>
      <c r="D1039" s="225"/>
      <c r="E1039" s="225"/>
      <c r="F1039" s="225"/>
      <c r="G1039" s="225"/>
      <c r="H1039" s="225"/>
      <c r="I1039" s="225"/>
      <c r="J1039" s="105"/>
      <c r="K1039" s="226"/>
      <c r="L1039" s="227" t="s">
        <v>706</v>
      </c>
      <c r="M1039" s="105">
        <v>307659235.029625</v>
      </c>
      <c r="N1039" s="225"/>
    </row>
    <row r="1040" spans="1:14" ht="12" thickBot="1">
      <c r="A1040" s="223"/>
      <c r="B1040" s="224"/>
      <c r="C1040" s="224"/>
      <c r="D1040" s="225"/>
      <c r="E1040" s="225"/>
      <c r="F1040" s="225"/>
      <c r="G1040" s="225"/>
      <c r="H1040" s="225"/>
      <c r="I1040" s="225"/>
      <c r="J1040" s="105"/>
      <c r="K1040" s="226"/>
      <c r="L1040" s="227" t="s">
        <v>707</v>
      </c>
      <c r="M1040" s="105">
        <f xml:space="preserve"> ROUND($M$1036+ SUM($M$1038:$M$1038)-$M$1039,2)</f>
        <v>0</v>
      </c>
      <c r="N1040" s="225"/>
    </row>
    <row r="1041" spans="1:14" ht="12.75" thickTop="1" thickBot="1">
      <c r="A1041" s="215" t="s">
        <v>153</v>
      </c>
      <c r="B1041" s="221" t="s">
        <v>137</v>
      </c>
      <c r="C1041" s="216" t="s">
        <v>703</v>
      </c>
      <c r="D1041" s="217" t="s">
        <v>648</v>
      </c>
      <c r="E1041" s="217" t="s">
        <v>144</v>
      </c>
      <c r="F1041" s="217" t="s">
        <v>647</v>
      </c>
      <c r="G1041" s="217" t="s">
        <v>704</v>
      </c>
      <c r="H1041" s="217" t="s">
        <v>143</v>
      </c>
      <c r="I1041" s="217" t="s">
        <v>658</v>
      </c>
      <c r="J1041" s="218" t="s">
        <v>705</v>
      </c>
      <c r="K1041" s="219" t="s">
        <v>148</v>
      </c>
      <c r="L1041" s="218" t="s">
        <v>140</v>
      </c>
      <c r="M1041" s="218" t="s">
        <v>630</v>
      </c>
      <c r="N1041" s="217" t="s">
        <v>640</v>
      </c>
    </row>
    <row r="1042" spans="1:14" ht="12" thickBot="1">
      <c r="A1042" s="223"/>
      <c r="B1042" s="222">
        <v>44610</v>
      </c>
      <c r="C1042" s="224"/>
      <c r="D1042" s="225"/>
      <c r="E1042" s="225"/>
      <c r="F1042" s="225"/>
      <c r="G1042" s="225"/>
      <c r="H1042" s="225"/>
      <c r="I1042" s="225"/>
      <c r="J1042" s="105"/>
      <c r="K1042" s="226"/>
      <c r="L1042" s="227" t="s">
        <v>706</v>
      </c>
      <c r="M1042" s="105">
        <v>307659235.029625</v>
      </c>
      <c r="N1042" s="225"/>
    </row>
    <row r="1043" spans="1:14" ht="12" thickBot="1">
      <c r="A1043" s="223"/>
      <c r="B1043" s="224"/>
      <c r="C1043" s="224"/>
      <c r="D1043" s="225"/>
      <c r="E1043" s="225"/>
      <c r="F1043" s="225"/>
      <c r="G1043" s="225"/>
      <c r="H1043" s="225"/>
      <c r="I1043" s="225"/>
      <c r="J1043" s="105"/>
      <c r="K1043" s="226"/>
      <c r="L1043" s="227" t="s">
        <v>707</v>
      </c>
      <c r="M1043" s="105">
        <f xml:space="preserve"> ROUND($M$1039+ SUM($M$1041:$M$1041)-$M$1042,2)</f>
        <v>0</v>
      </c>
      <c r="N1043" s="225"/>
    </row>
    <row r="1044" spans="1:14" ht="12.75" thickTop="1" thickBot="1">
      <c r="A1044" s="215" t="s">
        <v>153</v>
      </c>
      <c r="B1044" s="221" t="s">
        <v>137</v>
      </c>
      <c r="C1044" s="216" t="s">
        <v>703</v>
      </c>
      <c r="D1044" s="217" t="s">
        <v>648</v>
      </c>
      <c r="E1044" s="217" t="s">
        <v>144</v>
      </c>
      <c r="F1044" s="217" t="s">
        <v>647</v>
      </c>
      <c r="G1044" s="217" t="s">
        <v>704</v>
      </c>
      <c r="H1044" s="217" t="s">
        <v>143</v>
      </c>
      <c r="I1044" s="217" t="s">
        <v>658</v>
      </c>
      <c r="J1044" s="218" t="s">
        <v>705</v>
      </c>
      <c r="K1044" s="219" t="s">
        <v>148</v>
      </c>
      <c r="L1044" s="218" t="s">
        <v>140</v>
      </c>
      <c r="M1044" s="218" t="s">
        <v>630</v>
      </c>
      <c r="N1044" s="217" t="s">
        <v>640</v>
      </c>
    </row>
    <row r="1045" spans="1:14" ht="12" thickBot="1">
      <c r="A1045" s="223"/>
      <c r="B1045" s="222">
        <v>44614</v>
      </c>
      <c r="C1045" s="224"/>
      <c r="D1045" s="225"/>
      <c r="E1045" s="225"/>
      <c r="F1045" s="225"/>
      <c r="G1045" s="225"/>
      <c r="H1045" s="225"/>
      <c r="I1045" s="225"/>
      <c r="J1045" s="105"/>
      <c r="K1045" s="226"/>
      <c r="L1045" s="227" t="s">
        <v>706</v>
      </c>
      <c r="M1045" s="105">
        <v>307659235.029625</v>
      </c>
      <c r="N1045" s="225"/>
    </row>
    <row r="1046" spans="1:14" ht="12" thickBot="1">
      <c r="A1046" s="223"/>
      <c r="B1046" s="224"/>
      <c r="C1046" s="224"/>
      <c r="D1046" s="225"/>
      <c r="E1046" s="225"/>
      <c r="F1046" s="225"/>
      <c r="G1046" s="225"/>
      <c r="H1046" s="225"/>
      <c r="I1046" s="225"/>
      <c r="J1046" s="105"/>
      <c r="K1046" s="226"/>
      <c r="L1046" s="227" t="s">
        <v>707</v>
      </c>
      <c r="M1046" s="105">
        <f xml:space="preserve"> ROUND($M$1042+ SUM($M$1044:$M$1044)-$M$1045,2)</f>
        <v>0</v>
      </c>
      <c r="N1046" s="225"/>
    </row>
    <row r="1047" spans="1:14" ht="12.75" thickTop="1" thickBot="1">
      <c r="A1047" s="215" t="s">
        <v>153</v>
      </c>
      <c r="B1047" s="221" t="s">
        <v>137</v>
      </c>
      <c r="C1047" s="216" t="s">
        <v>703</v>
      </c>
      <c r="D1047" s="217" t="s">
        <v>648</v>
      </c>
      <c r="E1047" s="217" t="s">
        <v>144</v>
      </c>
      <c r="F1047" s="217" t="s">
        <v>647</v>
      </c>
      <c r="G1047" s="217" t="s">
        <v>704</v>
      </c>
      <c r="H1047" s="217" t="s">
        <v>143</v>
      </c>
      <c r="I1047" s="217" t="s">
        <v>658</v>
      </c>
      <c r="J1047" s="218" t="s">
        <v>705</v>
      </c>
      <c r="K1047" s="219" t="s">
        <v>148</v>
      </c>
      <c r="L1047" s="218" t="s">
        <v>140</v>
      </c>
      <c r="M1047" s="218" t="s">
        <v>630</v>
      </c>
      <c r="N1047" s="217" t="s">
        <v>640</v>
      </c>
    </row>
    <row r="1048" spans="1:14" ht="12" thickBot="1">
      <c r="A1048" s="223"/>
      <c r="B1048" s="222">
        <v>44615</v>
      </c>
      <c r="C1048" s="224"/>
      <c r="D1048" s="225"/>
      <c r="E1048" s="225"/>
      <c r="F1048" s="225"/>
      <c r="G1048" s="225"/>
      <c r="H1048" s="225"/>
      <c r="I1048" s="225"/>
      <c r="J1048" s="105"/>
      <c r="K1048" s="226"/>
      <c r="L1048" s="227" t="s">
        <v>706</v>
      </c>
      <c r="M1048" s="105">
        <v>307659235.029625</v>
      </c>
      <c r="N1048" s="225"/>
    </row>
    <row r="1049" spans="1:14" ht="12" thickBot="1">
      <c r="A1049" s="223"/>
      <c r="B1049" s="224"/>
      <c r="C1049" s="224"/>
      <c r="D1049" s="225"/>
      <c r="E1049" s="225"/>
      <c r="F1049" s="225"/>
      <c r="G1049" s="225"/>
      <c r="H1049" s="225"/>
      <c r="I1049" s="225"/>
      <c r="J1049" s="105"/>
      <c r="K1049" s="226"/>
      <c r="L1049" s="227" t="s">
        <v>707</v>
      </c>
      <c r="M1049" s="105">
        <f xml:space="preserve"> ROUND($M$1045+ SUM($M$1047:$M$1047)-$M$1048,2)</f>
        <v>0</v>
      </c>
      <c r="N1049" s="225"/>
    </row>
    <row r="1050" spans="1:14" ht="12.75" thickTop="1" thickBot="1">
      <c r="A1050" s="215" t="s">
        <v>153</v>
      </c>
      <c r="B1050" s="221" t="s">
        <v>137</v>
      </c>
      <c r="C1050" s="216" t="s">
        <v>703</v>
      </c>
      <c r="D1050" s="217" t="s">
        <v>648</v>
      </c>
      <c r="E1050" s="217" t="s">
        <v>144</v>
      </c>
      <c r="F1050" s="217" t="s">
        <v>647</v>
      </c>
      <c r="G1050" s="217" t="s">
        <v>704</v>
      </c>
      <c r="H1050" s="217" t="s">
        <v>143</v>
      </c>
      <c r="I1050" s="217" t="s">
        <v>658</v>
      </c>
      <c r="J1050" s="218" t="s">
        <v>705</v>
      </c>
      <c r="K1050" s="219" t="s">
        <v>148</v>
      </c>
      <c r="L1050" s="218" t="s">
        <v>140</v>
      </c>
      <c r="M1050" s="218" t="s">
        <v>630</v>
      </c>
      <c r="N1050" s="217" t="s">
        <v>640</v>
      </c>
    </row>
    <row r="1051" spans="1:14" ht="12" thickBot="1">
      <c r="A1051" s="223"/>
      <c r="B1051" s="222">
        <v>44616</v>
      </c>
      <c r="C1051" s="224"/>
      <c r="D1051" s="225"/>
      <c r="E1051" s="225"/>
      <c r="F1051" s="225"/>
      <c r="G1051" s="225"/>
      <c r="H1051" s="225"/>
      <c r="I1051" s="225"/>
      <c r="J1051" s="105"/>
      <c r="K1051" s="226"/>
      <c r="L1051" s="227" t="s">
        <v>706</v>
      </c>
      <c r="M1051" s="105">
        <v>307659235.029625</v>
      </c>
      <c r="N1051" s="225"/>
    </row>
    <row r="1052" spans="1:14" ht="12" thickBot="1">
      <c r="A1052" s="223"/>
      <c r="B1052" s="224"/>
      <c r="C1052" s="224"/>
      <c r="D1052" s="225"/>
      <c r="E1052" s="225"/>
      <c r="F1052" s="225"/>
      <c r="G1052" s="225"/>
      <c r="H1052" s="225"/>
      <c r="I1052" s="225"/>
      <c r="J1052" s="105"/>
      <c r="K1052" s="226"/>
      <c r="L1052" s="227" t="s">
        <v>707</v>
      </c>
      <c r="M1052" s="105">
        <f xml:space="preserve"> ROUND($M$1048+ SUM($M$1050:$M$1050)-$M$1051,2)</f>
        <v>0</v>
      </c>
      <c r="N1052" s="225"/>
    </row>
    <row r="1053" spans="1:14" ht="12.75" thickTop="1" thickBot="1">
      <c r="A1053" s="215" t="s">
        <v>153</v>
      </c>
      <c r="B1053" s="221" t="s">
        <v>137</v>
      </c>
      <c r="C1053" s="216" t="s">
        <v>703</v>
      </c>
      <c r="D1053" s="217" t="s">
        <v>648</v>
      </c>
      <c r="E1053" s="217" t="s">
        <v>144</v>
      </c>
      <c r="F1053" s="217" t="s">
        <v>647</v>
      </c>
      <c r="G1053" s="217" t="s">
        <v>704</v>
      </c>
      <c r="H1053" s="217" t="s">
        <v>143</v>
      </c>
      <c r="I1053" s="217" t="s">
        <v>658</v>
      </c>
      <c r="J1053" s="218" t="s">
        <v>705</v>
      </c>
      <c r="K1053" s="219" t="s">
        <v>148</v>
      </c>
      <c r="L1053" s="218" t="s">
        <v>140</v>
      </c>
      <c r="M1053" s="218" t="s">
        <v>630</v>
      </c>
      <c r="N1053" s="217" t="s">
        <v>640</v>
      </c>
    </row>
    <row r="1054" spans="1:14" ht="12" thickBot="1">
      <c r="A1054" s="223"/>
      <c r="B1054" s="222">
        <v>44617</v>
      </c>
      <c r="C1054" s="224"/>
      <c r="D1054" s="225"/>
      <c r="E1054" s="225"/>
      <c r="F1054" s="225"/>
      <c r="G1054" s="225"/>
      <c r="H1054" s="225"/>
      <c r="I1054" s="225"/>
      <c r="J1054" s="105"/>
      <c r="K1054" s="226"/>
      <c r="L1054" s="227" t="s">
        <v>706</v>
      </c>
      <c r="M1054" s="105">
        <v>307659235.029625</v>
      </c>
      <c r="N1054" s="225"/>
    </row>
    <row r="1055" spans="1:14" ht="12" thickBot="1">
      <c r="A1055" s="223"/>
      <c r="B1055" s="224"/>
      <c r="C1055" s="224"/>
      <c r="D1055" s="225"/>
      <c r="E1055" s="225"/>
      <c r="F1055" s="225"/>
      <c r="G1055" s="225"/>
      <c r="H1055" s="225"/>
      <c r="I1055" s="225"/>
      <c r="J1055" s="105"/>
      <c r="K1055" s="226"/>
      <c r="L1055" s="227" t="s">
        <v>707</v>
      </c>
      <c r="M1055" s="105">
        <f xml:space="preserve"> ROUND($M$1051+ SUM($M$1053:$M$1053)-$M$1054,2)</f>
        <v>0</v>
      </c>
      <c r="N1055" s="225"/>
    </row>
    <row r="1056" spans="1:14" ht="12" thickTop="1">
      <c r="A1056" s="215" t="s">
        <v>153</v>
      </c>
      <c r="B1056" s="216" t="s">
        <v>137</v>
      </c>
      <c r="C1056" s="216" t="s">
        <v>703</v>
      </c>
      <c r="D1056" s="217" t="s">
        <v>648</v>
      </c>
      <c r="E1056" s="217" t="s">
        <v>144</v>
      </c>
      <c r="F1056" s="217" t="s">
        <v>647</v>
      </c>
      <c r="G1056" s="217" t="s">
        <v>704</v>
      </c>
      <c r="H1056" s="217" t="s">
        <v>143</v>
      </c>
      <c r="I1056" s="217" t="s">
        <v>658</v>
      </c>
      <c r="J1056" s="218" t="s">
        <v>705</v>
      </c>
      <c r="K1056" s="219" t="s">
        <v>148</v>
      </c>
      <c r="L1056" s="218" t="s">
        <v>140</v>
      </c>
      <c r="M1056" s="218" t="s">
        <v>630</v>
      </c>
      <c r="N1056" s="217" t="s">
        <v>640</v>
      </c>
    </row>
    <row r="1057" spans="1:14" ht="12" thickBot="1">
      <c r="A1057" s="100">
        <v>76705275</v>
      </c>
      <c r="B1057" s="94">
        <v>44608</v>
      </c>
      <c r="C1057" s="94">
        <v>44620</v>
      </c>
      <c r="D1057" s="73" t="s">
        <v>710</v>
      </c>
      <c r="E1057" s="73" t="s">
        <v>923</v>
      </c>
      <c r="F1057" s="73" t="s">
        <v>924</v>
      </c>
      <c r="G1057" s="73" t="s">
        <v>925</v>
      </c>
      <c r="I1057" s="73" t="s">
        <v>681</v>
      </c>
      <c r="J1057" s="95">
        <v>4000000</v>
      </c>
      <c r="K1057" s="107">
        <v>0.98031250000000003</v>
      </c>
      <c r="L1057" s="95">
        <v>-3921250</v>
      </c>
      <c r="M1057" s="95">
        <v>78750</v>
      </c>
      <c r="N1057" s="73" t="s">
        <v>207</v>
      </c>
    </row>
    <row r="1058" spans="1:14" ht="12" thickBot="1">
      <c r="A1058" s="223"/>
      <c r="B1058" s="222">
        <v>44620</v>
      </c>
      <c r="C1058" s="224"/>
      <c r="D1058" s="225"/>
      <c r="E1058" s="225"/>
      <c r="F1058" s="225"/>
      <c r="G1058" s="225"/>
      <c r="H1058" s="225"/>
      <c r="I1058" s="225"/>
      <c r="J1058" s="105"/>
      <c r="K1058" s="226"/>
      <c r="L1058" s="227" t="s">
        <v>706</v>
      </c>
      <c r="M1058" s="105">
        <v>307737985.029625</v>
      </c>
      <c r="N1058" s="225"/>
    </row>
    <row r="1059" spans="1:14" ht="12" thickBot="1">
      <c r="A1059" s="223"/>
      <c r="B1059" s="224"/>
      <c r="C1059" s="224"/>
      <c r="D1059" s="225"/>
      <c r="E1059" s="225"/>
      <c r="F1059" s="225"/>
      <c r="G1059" s="225"/>
      <c r="H1059" s="225"/>
      <c r="I1059" s="225"/>
      <c r="J1059" s="105"/>
      <c r="K1059" s="226"/>
      <c r="L1059" s="227" t="s">
        <v>707</v>
      </c>
      <c r="M1059" s="105">
        <f xml:space="preserve"> ROUND($M$1054+ SUM($M$1057:$M$1057)-$M$1058,2)</f>
        <v>0</v>
      </c>
      <c r="N1059" s="225"/>
    </row>
    <row r="1060" spans="1:14" ht="12.75" thickTop="1" thickBot="1">
      <c r="A1060" s="215" t="s">
        <v>153</v>
      </c>
      <c r="B1060" s="221" t="s">
        <v>137</v>
      </c>
      <c r="C1060" s="216" t="s">
        <v>703</v>
      </c>
      <c r="D1060" s="217" t="s">
        <v>648</v>
      </c>
      <c r="E1060" s="217" t="s">
        <v>144</v>
      </c>
      <c r="F1060" s="217" t="s">
        <v>647</v>
      </c>
      <c r="G1060" s="217" t="s">
        <v>704</v>
      </c>
      <c r="H1060" s="217" t="s">
        <v>143</v>
      </c>
      <c r="I1060" s="217" t="s">
        <v>658</v>
      </c>
      <c r="J1060" s="218" t="s">
        <v>705</v>
      </c>
      <c r="K1060" s="219" t="s">
        <v>148</v>
      </c>
      <c r="L1060" s="218" t="s">
        <v>140</v>
      </c>
      <c r="M1060" s="218" t="s">
        <v>630</v>
      </c>
      <c r="N1060" s="217" t="s">
        <v>640</v>
      </c>
    </row>
    <row r="1061" spans="1:14" ht="12" thickBot="1">
      <c r="A1061" s="223"/>
      <c r="B1061" s="222">
        <v>44621</v>
      </c>
      <c r="C1061" s="224"/>
      <c r="D1061" s="225"/>
      <c r="E1061" s="225"/>
      <c r="F1061" s="225"/>
      <c r="G1061" s="225"/>
      <c r="H1061" s="225"/>
      <c r="I1061" s="225"/>
      <c r="J1061" s="105"/>
      <c r="K1061" s="226"/>
      <c r="L1061" s="227" t="s">
        <v>706</v>
      </c>
      <c r="M1061" s="105">
        <v>307737985.029625</v>
      </c>
      <c r="N1061" s="225"/>
    </row>
    <row r="1062" spans="1:14" ht="12" thickBot="1">
      <c r="A1062" s="223"/>
      <c r="B1062" s="224"/>
      <c r="C1062" s="224"/>
      <c r="D1062" s="225"/>
      <c r="E1062" s="225"/>
      <c r="F1062" s="225"/>
      <c r="G1062" s="225"/>
      <c r="H1062" s="225"/>
      <c r="I1062" s="225"/>
      <c r="J1062" s="105"/>
      <c r="K1062" s="226"/>
      <c r="L1062" s="227" t="s">
        <v>707</v>
      </c>
      <c r="M1062" s="105">
        <f xml:space="preserve"> ROUND($M$1058+ SUM($M$1060:$M$1060)-$M$1061,2)</f>
        <v>0</v>
      </c>
      <c r="N1062" s="225"/>
    </row>
    <row r="1063" spans="1:14" ht="12.75" thickTop="1" thickBot="1">
      <c r="A1063" s="215" t="s">
        <v>153</v>
      </c>
      <c r="B1063" s="221" t="s">
        <v>137</v>
      </c>
      <c r="C1063" s="216" t="s">
        <v>703</v>
      </c>
      <c r="D1063" s="217" t="s">
        <v>648</v>
      </c>
      <c r="E1063" s="217" t="s">
        <v>144</v>
      </c>
      <c r="F1063" s="217" t="s">
        <v>647</v>
      </c>
      <c r="G1063" s="217" t="s">
        <v>704</v>
      </c>
      <c r="H1063" s="217" t="s">
        <v>143</v>
      </c>
      <c r="I1063" s="217" t="s">
        <v>658</v>
      </c>
      <c r="J1063" s="218" t="s">
        <v>705</v>
      </c>
      <c r="K1063" s="219" t="s">
        <v>148</v>
      </c>
      <c r="L1063" s="218" t="s">
        <v>140</v>
      </c>
      <c r="M1063" s="218" t="s">
        <v>630</v>
      </c>
      <c r="N1063" s="217" t="s">
        <v>640</v>
      </c>
    </row>
    <row r="1064" spans="1:14" ht="12" thickBot="1">
      <c r="A1064" s="223"/>
      <c r="B1064" s="222">
        <v>44622</v>
      </c>
      <c r="C1064" s="224"/>
      <c r="D1064" s="225"/>
      <c r="E1064" s="225"/>
      <c r="F1064" s="225"/>
      <c r="G1064" s="225"/>
      <c r="H1064" s="225"/>
      <c r="I1064" s="225"/>
      <c r="J1064" s="105"/>
      <c r="K1064" s="226"/>
      <c r="L1064" s="227" t="s">
        <v>706</v>
      </c>
      <c r="M1064" s="105">
        <v>307737985.029625</v>
      </c>
      <c r="N1064" s="225"/>
    </row>
    <row r="1065" spans="1:14" ht="12" thickBot="1">
      <c r="A1065" s="223"/>
      <c r="B1065" s="224"/>
      <c r="C1065" s="224"/>
      <c r="D1065" s="225"/>
      <c r="E1065" s="225"/>
      <c r="F1065" s="225"/>
      <c r="G1065" s="225"/>
      <c r="H1065" s="225"/>
      <c r="I1065" s="225"/>
      <c r="J1065" s="105"/>
      <c r="K1065" s="226"/>
      <c r="L1065" s="227" t="s">
        <v>707</v>
      </c>
      <c r="M1065" s="105">
        <f xml:space="preserve"> ROUND($M$1061+ SUM($M$1063:$M$1063)-$M$1064,2)</f>
        <v>0</v>
      </c>
      <c r="N1065" s="225"/>
    </row>
    <row r="1066" spans="1:14" ht="12.75" thickTop="1" thickBot="1">
      <c r="A1066" s="215" t="s">
        <v>153</v>
      </c>
      <c r="B1066" s="221" t="s">
        <v>137</v>
      </c>
      <c r="C1066" s="216" t="s">
        <v>703</v>
      </c>
      <c r="D1066" s="217" t="s">
        <v>648</v>
      </c>
      <c r="E1066" s="217" t="s">
        <v>144</v>
      </c>
      <c r="F1066" s="217" t="s">
        <v>647</v>
      </c>
      <c r="G1066" s="217" t="s">
        <v>704</v>
      </c>
      <c r="H1066" s="217" t="s">
        <v>143</v>
      </c>
      <c r="I1066" s="217" t="s">
        <v>658</v>
      </c>
      <c r="J1066" s="218" t="s">
        <v>705</v>
      </c>
      <c r="K1066" s="219" t="s">
        <v>148</v>
      </c>
      <c r="L1066" s="218" t="s">
        <v>140</v>
      </c>
      <c r="M1066" s="218" t="s">
        <v>630</v>
      </c>
      <c r="N1066" s="217" t="s">
        <v>640</v>
      </c>
    </row>
    <row r="1067" spans="1:14" ht="12" thickBot="1">
      <c r="A1067" s="223"/>
      <c r="B1067" s="222">
        <v>44623</v>
      </c>
      <c r="C1067" s="224"/>
      <c r="D1067" s="225"/>
      <c r="E1067" s="225"/>
      <c r="F1067" s="225"/>
      <c r="G1067" s="225"/>
      <c r="H1067" s="225"/>
      <c r="I1067" s="225"/>
      <c r="J1067" s="105"/>
      <c r="K1067" s="226"/>
      <c r="L1067" s="227" t="s">
        <v>706</v>
      </c>
      <c r="M1067" s="105">
        <v>307737985.029625</v>
      </c>
      <c r="N1067" s="225"/>
    </row>
    <row r="1068" spans="1:14" ht="12" thickBot="1">
      <c r="A1068" s="223"/>
      <c r="B1068" s="224"/>
      <c r="C1068" s="224"/>
      <c r="D1068" s="225"/>
      <c r="E1068" s="225"/>
      <c r="F1068" s="225"/>
      <c r="G1068" s="225"/>
      <c r="H1068" s="225"/>
      <c r="I1068" s="225"/>
      <c r="J1068" s="105"/>
      <c r="K1068" s="226"/>
      <c r="L1068" s="227" t="s">
        <v>707</v>
      </c>
      <c r="M1068" s="105">
        <f xml:space="preserve"> ROUND($M$1064+ SUM($M$1066:$M$1066)-$M$1067,2)</f>
        <v>0</v>
      </c>
      <c r="N1068" s="225"/>
    </row>
    <row r="1069" spans="1:14" ht="12.75" thickTop="1" thickBot="1">
      <c r="A1069" s="215" t="s">
        <v>153</v>
      </c>
      <c r="B1069" s="221" t="s">
        <v>137</v>
      </c>
      <c r="C1069" s="216" t="s">
        <v>703</v>
      </c>
      <c r="D1069" s="217" t="s">
        <v>648</v>
      </c>
      <c r="E1069" s="217" t="s">
        <v>144</v>
      </c>
      <c r="F1069" s="217" t="s">
        <v>647</v>
      </c>
      <c r="G1069" s="217" t="s">
        <v>704</v>
      </c>
      <c r="H1069" s="217" t="s">
        <v>143</v>
      </c>
      <c r="I1069" s="217" t="s">
        <v>658</v>
      </c>
      <c r="J1069" s="218" t="s">
        <v>705</v>
      </c>
      <c r="K1069" s="219" t="s">
        <v>148</v>
      </c>
      <c r="L1069" s="218" t="s">
        <v>140</v>
      </c>
      <c r="M1069" s="218" t="s">
        <v>630</v>
      </c>
      <c r="N1069" s="217" t="s">
        <v>640</v>
      </c>
    </row>
    <row r="1070" spans="1:14" ht="12" thickBot="1">
      <c r="A1070" s="223"/>
      <c r="B1070" s="222">
        <v>44624</v>
      </c>
      <c r="C1070" s="224"/>
      <c r="D1070" s="225"/>
      <c r="E1070" s="225"/>
      <c r="F1070" s="225"/>
      <c r="G1070" s="225"/>
      <c r="H1070" s="225"/>
      <c r="I1070" s="225"/>
      <c r="J1070" s="105"/>
      <c r="K1070" s="226"/>
      <c r="L1070" s="227" t="s">
        <v>706</v>
      </c>
      <c r="M1070" s="105">
        <v>307737985.029625</v>
      </c>
      <c r="N1070" s="225"/>
    </row>
    <row r="1071" spans="1:14" ht="12" thickBot="1">
      <c r="A1071" s="223"/>
      <c r="B1071" s="224"/>
      <c r="C1071" s="224"/>
      <c r="D1071" s="225"/>
      <c r="E1071" s="225"/>
      <c r="F1071" s="225"/>
      <c r="G1071" s="225"/>
      <c r="H1071" s="225"/>
      <c r="I1071" s="225"/>
      <c r="J1071" s="105"/>
      <c r="K1071" s="226"/>
      <c r="L1071" s="227" t="s">
        <v>707</v>
      </c>
      <c r="M1071" s="105">
        <f xml:space="preserve"> ROUND($M$1067+ SUM($M$1069:$M$1069)-$M$1070,2)</f>
        <v>0</v>
      </c>
      <c r="N1071" s="225"/>
    </row>
    <row r="1072" spans="1:14" ht="12" thickTop="1">
      <c r="A1072" s="215" t="s">
        <v>153</v>
      </c>
      <c r="B1072" s="216" t="s">
        <v>137</v>
      </c>
      <c r="C1072" s="216" t="s">
        <v>703</v>
      </c>
      <c r="D1072" s="217" t="s">
        <v>648</v>
      </c>
      <c r="E1072" s="217" t="s">
        <v>144</v>
      </c>
      <c r="F1072" s="217" t="s">
        <v>647</v>
      </c>
      <c r="G1072" s="217" t="s">
        <v>704</v>
      </c>
      <c r="H1072" s="217" t="s">
        <v>143</v>
      </c>
      <c r="I1072" s="217" t="s">
        <v>658</v>
      </c>
      <c r="J1072" s="218" t="s">
        <v>705</v>
      </c>
      <c r="K1072" s="219" t="s">
        <v>148</v>
      </c>
      <c r="L1072" s="218" t="s">
        <v>140</v>
      </c>
      <c r="M1072" s="218" t="s">
        <v>630</v>
      </c>
      <c r="N1072" s="217" t="s">
        <v>640</v>
      </c>
    </row>
    <row r="1073" spans="1:14">
      <c r="A1073" s="100">
        <v>76855305</v>
      </c>
      <c r="B1073" s="94">
        <v>44621</v>
      </c>
      <c r="C1073" s="94">
        <v>44627</v>
      </c>
      <c r="D1073" s="73" t="s">
        <v>830</v>
      </c>
      <c r="E1073" s="73" t="s">
        <v>764</v>
      </c>
      <c r="F1073" s="73" t="s">
        <v>765</v>
      </c>
      <c r="G1073" s="73" t="s">
        <v>766</v>
      </c>
      <c r="H1073" s="73" t="s">
        <v>767</v>
      </c>
      <c r="I1073" s="73" t="s">
        <v>681</v>
      </c>
      <c r="J1073" s="95">
        <v>-7703418.6600000001</v>
      </c>
      <c r="K1073" s="107">
        <v>0.99</v>
      </c>
      <c r="L1073" s="95">
        <v>0</v>
      </c>
      <c r="M1073" s="95">
        <v>-7703418.6600000001</v>
      </c>
      <c r="N1073" s="73" t="s">
        <v>715</v>
      </c>
    </row>
    <row r="1074" spans="1:14" ht="12" thickBot="1">
      <c r="A1074" s="100">
        <v>76855537</v>
      </c>
      <c r="B1074" s="94">
        <v>44621</v>
      </c>
      <c r="C1074" s="94">
        <v>44627</v>
      </c>
      <c r="D1074" s="73" t="s">
        <v>710</v>
      </c>
      <c r="E1074" s="73" t="s">
        <v>764</v>
      </c>
      <c r="F1074" s="73" t="s">
        <v>765</v>
      </c>
      <c r="G1074" s="73" t="s">
        <v>766</v>
      </c>
      <c r="H1074" s="73" t="s">
        <v>767</v>
      </c>
      <c r="I1074" s="73" t="s">
        <v>681</v>
      </c>
      <c r="J1074" s="95">
        <v>7703418.6600000001</v>
      </c>
      <c r="K1074" s="107">
        <v>0.99</v>
      </c>
      <c r="L1074" s="95">
        <v>0</v>
      </c>
      <c r="M1074" s="95">
        <v>7703418.6600000001</v>
      </c>
      <c r="N1074" s="73" t="s">
        <v>715</v>
      </c>
    </row>
    <row r="1075" spans="1:14" ht="12" thickBot="1">
      <c r="A1075" s="223"/>
      <c r="B1075" s="222">
        <v>44627</v>
      </c>
      <c r="C1075" s="224"/>
      <c r="D1075" s="225"/>
      <c r="E1075" s="225"/>
      <c r="F1075" s="225"/>
      <c r="G1075" s="225"/>
      <c r="H1075" s="225"/>
      <c r="I1075" s="225"/>
      <c r="J1075" s="105"/>
      <c r="K1075" s="226"/>
      <c r="L1075" s="227" t="s">
        <v>706</v>
      </c>
      <c r="M1075" s="105">
        <v>307737985.029625</v>
      </c>
      <c r="N1075" s="225"/>
    </row>
    <row r="1076" spans="1:14" ht="12" thickBot="1">
      <c r="A1076" s="223"/>
      <c r="B1076" s="224"/>
      <c r="C1076" s="224"/>
      <c r="D1076" s="225"/>
      <c r="E1076" s="225"/>
      <c r="F1076" s="225"/>
      <c r="G1076" s="225"/>
      <c r="H1076" s="225"/>
      <c r="I1076" s="225"/>
      <c r="J1076" s="105"/>
      <c r="K1076" s="226"/>
      <c r="L1076" s="227" t="s">
        <v>707</v>
      </c>
      <c r="M1076" s="105">
        <f xml:space="preserve"> ROUND($M$1070+ SUM($M$1073:$M$1074)-$M$1075,2)</f>
        <v>0</v>
      </c>
      <c r="N1076" s="225"/>
    </row>
    <row r="1077" spans="1:14" ht="12.75" thickTop="1" thickBot="1">
      <c r="A1077" s="215" t="s">
        <v>153</v>
      </c>
      <c r="B1077" s="221" t="s">
        <v>137</v>
      </c>
      <c r="C1077" s="216" t="s">
        <v>703</v>
      </c>
      <c r="D1077" s="217" t="s">
        <v>648</v>
      </c>
      <c r="E1077" s="217" t="s">
        <v>144</v>
      </c>
      <c r="F1077" s="217" t="s">
        <v>647</v>
      </c>
      <c r="G1077" s="217" t="s">
        <v>704</v>
      </c>
      <c r="H1077" s="217" t="s">
        <v>143</v>
      </c>
      <c r="I1077" s="217" t="s">
        <v>658</v>
      </c>
      <c r="J1077" s="218" t="s">
        <v>705</v>
      </c>
      <c r="K1077" s="219" t="s">
        <v>148</v>
      </c>
      <c r="L1077" s="218" t="s">
        <v>140</v>
      </c>
      <c r="M1077" s="218" t="s">
        <v>630</v>
      </c>
      <c r="N1077" s="217" t="s">
        <v>640</v>
      </c>
    </row>
    <row r="1078" spans="1:14" ht="12" thickBot="1">
      <c r="A1078" s="223"/>
      <c r="B1078" s="222">
        <v>44628</v>
      </c>
      <c r="C1078" s="224"/>
      <c r="D1078" s="225"/>
      <c r="E1078" s="225"/>
      <c r="F1078" s="225"/>
      <c r="G1078" s="225"/>
      <c r="H1078" s="225"/>
      <c r="I1078" s="225"/>
      <c r="J1078" s="105"/>
      <c r="K1078" s="226"/>
      <c r="L1078" s="227" t="s">
        <v>706</v>
      </c>
      <c r="M1078" s="105">
        <v>307737985.029625</v>
      </c>
      <c r="N1078" s="225"/>
    </row>
    <row r="1079" spans="1:14" ht="12" thickBot="1">
      <c r="A1079" s="223"/>
      <c r="B1079" s="224"/>
      <c r="C1079" s="224"/>
      <c r="D1079" s="225"/>
      <c r="E1079" s="225"/>
      <c r="F1079" s="225"/>
      <c r="G1079" s="225"/>
      <c r="H1079" s="225"/>
      <c r="I1079" s="225"/>
      <c r="J1079" s="105"/>
      <c r="K1079" s="226"/>
      <c r="L1079" s="227" t="s">
        <v>707</v>
      </c>
      <c r="M1079" s="105">
        <f xml:space="preserve"> ROUND($M$1075+ SUM($M$1077:$M$1077)-$M$1078,2)</f>
        <v>0</v>
      </c>
      <c r="N1079" s="225"/>
    </row>
    <row r="1080" spans="1:14" ht="12.75" thickTop="1" thickBot="1">
      <c r="A1080" s="215" t="s">
        <v>153</v>
      </c>
      <c r="B1080" s="221" t="s">
        <v>137</v>
      </c>
      <c r="C1080" s="216" t="s">
        <v>703</v>
      </c>
      <c r="D1080" s="217" t="s">
        <v>648</v>
      </c>
      <c r="E1080" s="217" t="s">
        <v>144</v>
      </c>
      <c r="F1080" s="217" t="s">
        <v>647</v>
      </c>
      <c r="G1080" s="217" t="s">
        <v>704</v>
      </c>
      <c r="H1080" s="217" t="s">
        <v>143</v>
      </c>
      <c r="I1080" s="217" t="s">
        <v>658</v>
      </c>
      <c r="J1080" s="218" t="s">
        <v>705</v>
      </c>
      <c r="K1080" s="219" t="s">
        <v>148</v>
      </c>
      <c r="L1080" s="218" t="s">
        <v>140</v>
      </c>
      <c r="M1080" s="218" t="s">
        <v>630</v>
      </c>
      <c r="N1080" s="217" t="s">
        <v>640</v>
      </c>
    </row>
    <row r="1081" spans="1:14" ht="12" thickBot="1">
      <c r="A1081" s="223"/>
      <c r="B1081" s="222">
        <v>44629</v>
      </c>
      <c r="C1081" s="224"/>
      <c r="D1081" s="225"/>
      <c r="E1081" s="225"/>
      <c r="F1081" s="225"/>
      <c r="G1081" s="225"/>
      <c r="H1081" s="225"/>
      <c r="I1081" s="225"/>
      <c r="J1081" s="105"/>
      <c r="K1081" s="226"/>
      <c r="L1081" s="227" t="s">
        <v>706</v>
      </c>
      <c r="M1081" s="105">
        <v>307737985.029625</v>
      </c>
      <c r="N1081" s="225"/>
    </row>
    <row r="1082" spans="1:14" ht="12" thickBot="1">
      <c r="A1082" s="223"/>
      <c r="B1082" s="224"/>
      <c r="C1082" s="224"/>
      <c r="D1082" s="225"/>
      <c r="E1082" s="225"/>
      <c r="F1082" s="225"/>
      <c r="G1082" s="225"/>
      <c r="H1082" s="225"/>
      <c r="I1082" s="225"/>
      <c r="J1082" s="105"/>
      <c r="K1082" s="226"/>
      <c r="L1082" s="227" t="s">
        <v>707</v>
      </c>
      <c r="M1082" s="105">
        <f xml:space="preserve"> ROUND($M$1078+ SUM($M$1080:$M$1080)-$M$1081,2)</f>
        <v>0</v>
      </c>
      <c r="N1082" s="225"/>
    </row>
    <row r="1083" spans="1:14" ht="12.75" thickTop="1" thickBot="1">
      <c r="A1083" s="215" t="s">
        <v>153</v>
      </c>
      <c r="B1083" s="221" t="s">
        <v>137</v>
      </c>
      <c r="C1083" s="216" t="s">
        <v>703</v>
      </c>
      <c r="D1083" s="217" t="s">
        <v>648</v>
      </c>
      <c r="E1083" s="217" t="s">
        <v>144</v>
      </c>
      <c r="F1083" s="217" t="s">
        <v>647</v>
      </c>
      <c r="G1083" s="217" t="s">
        <v>704</v>
      </c>
      <c r="H1083" s="217" t="s">
        <v>143</v>
      </c>
      <c r="I1083" s="217" t="s">
        <v>658</v>
      </c>
      <c r="J1083" s="218" t="s">
        <v>705</v>
      </c>
      <c r="K1083" s="219" t="s">
        <v>148</v>
      </c>
      <c r="L1083" s="218" t="s">
        <v>140</v>
      </c>
      <c r="M1083" s="218" t="s">
        <v>630</v>
      </c>
      <c r="N1083" s="217" t="s">
        <v>640</v>
      </c>
    </row>
    <row r="1084" spans="1:14" ht="12" thickBot="1">
      <c r="A1084" s="223"/>
      <c r="B1084" s="222">
        <v>44630</v>
      </c>
      <c r="C1084" s="224"/>
      <c r="D1084" s="225"/>
      <c r="E1084" s="225"/>
      <c r="F1084" s="225"/>
      <c r="G1084" s="225"/>
      <c r="H1084" s="225"/>
      <c r="I1084" s="225"/>
      <c r="J1084" s="105"/>
      <c r="K1084" s="226"/>
      <c r="L1084" s="227" t="s">
        <v>706</v>
      </c>
      <c r="M1084" s="105">
        <v>307737985.029625</v>
      </c>
      <c r="N1084" s="225"/>
    </row>
    <row r="1085" spans="1:14" ht="12" thickBot="1">
      <c r="A1085" s="223"/>
      <c r="B1085" s="224"/>
      <c r="C1085" s="224"/>
      <c r="D1085" s="225"/>
      <c r="E1085" s="225"/>
      <c r="F1085" s="225"/>
      <c r="G1085" s="225"/>
      <c r="H1085" s="225"/>
      <c r="I1085" s="225"/>
      <c r="J1085" s="105"/>
      <c r="K1085" s="226"/>
      <c r="L1085" s="227" t="s">
        <v>707</v>
      </c>
      <c r="M1085" s="105">
        <f xml:space="preserve"> ROUND($M$1081+ SUM($M$1083:$M$1083)-$M$1084,2)</f>
        <v>0</v>
      </c>
      <c r="N1085" s="225"/>
    </row>
    <row r="1086" spans="1:14" ht="12.75" thickTop="1" thickBot="1">
      <c r="A1086" s="215" t="s">
        <v>153</v>
      </c>
      <c r="B1086" s="221" t="s">
        <v>137</v>
      </c>
      <c r="C1086" s="216" t="s">
        <v>703</v>
      </c>
      <c r="D1086" s="217" t="s">
        <v>648</v>
      </c>
      <c r="E1086" s="217" t="s">
        <v>144</v>
      </c>
      <c r="F1086" s="217" t="s">
        <v>647</v>
      </c>
      <c r="G1086" s="217" t="s">
        <v>704</v>
      </c>
      <c r="H1086" s="217" t="s">
        <v>143</v>
      </c>
      <c r="I1086" s="217" t="s">
        <v>658</v>
      </c>
      <c r="J1086" s="218" t="s">
        <v>705</v>
      </c>
      <c r="K1086" s="219" t="s">
        <v>148</v>
      </c>
      <c r="L1086" s="218" t="s">
        <v>140</v>
      </c>
      <c r="M1086" s="218" t="s">
        <v>630</v>
      </c>
      <c r="N1086" s="217" t="s">
        <v>640</v>
      </c>
    </row>
    <row r="1087" spans="1:14" ht="12" thickBot="1">
      <c r="A1087" s="223"/>
      <c r="B1087" s="222">
        <v>44631</v>
      </c>
      <c r="C1087" s="224"/>
      <c r="D1087" s="225"/>
      <c r="E1087" s="225"/>
      <c r="F1087" s="225"/>
      <c r="G1087" s="225"/>
      <c r="H1087" s="225"/>
      <c r="I1087" s="225"/>
      <c r="J1087" s="105"/>
      <c r="K1087" s="226"/>
      <c r="L1087" s="227" t="s">
        <v>706</v>
      </c>
      <c r="M1087" s="105">
        <v>307737985.029625</v>
      </c>
      <c r="N1087" s="225"/>
    </row>
    <row r="1088" spans="1:14" ht="12" thickBot="1">
      <c r="A1088" s="223"/>
      <c r="B1088" s="224"/>
      <c r="C1088" s="224"/>
      <c r="D1088" s="225"/>
      <c r="E1088" s="225"/>
      <c r="F1088" s="225"/>
      <c r="G1088" s="225"/>
      <c r="H1088" s="225"/>
      <c r="I1088" s="225"/>
      <c r="J1088" s="105"/>
      <c r="K1088" s="226"/>
      <c r="L1088" s="227" t="s">
        <v>707</v>
      </c>
      <c r="M1088" s="105">
        <f xml:space="preserve"> ROUND($M$1084+ SUM($M$1086:$M$1086)-$M$1087,2)</f>
        <v>0</v>
      </c>
      <c r="N1088" s="225"/>
    </row>
    <row r="1089" spans="1:14" ht="12.75" thickTop="1" thickBot="1">
      <c r="A1089" s="215" t="s">
        <v>153</v>
      </c>
      <c r="B1089" s="221" t="s">
        <v>137</v>
      </c>
      <c r="C1089" s="216" t="s">
        <v>703</v>
      </c>
      <c r="D1089" s="217" t="s">
        <v>648</v>
      </c>
      <c r="E1089" s="217" t="s">
        <v>144</v>
      </c>
      <c r="F1089" s="217" t="s">
        <v>647</v>
      </c>
      <c r="G1089" s="217" t="s">
        <v>704</v>
      </c>
      <c r="H1089" s="217" t="s">
        <v>143</v>
      </c>
      <c r="I1089" s="217" t="s">
        <v>658</v>
      </c>
      <c r="J1089" s="218" t="s">
        <v>705</v>
      </c>
      <c r="K1089" s="219" t="s">
        <v>148</v>
      </c>
      <c r="L1089" s="218" t="s">
        <v>140</v>
      </c>
      <c r="M1089" s="218" t="s">
        <v>630</v>
      </c>
      <c r="N1089" s="217" t="s">
        <v>640</v>
      </c>
    </row>
    <row r="1090" spans="1:14" ht="12" thickBot="1">
      <c r="A1090" s="223"/>
      <c r="B1090" s="222">
        <v>44634</v>
      </c>
      <c r="C1090" s="224"/>
      <c r="D1090" s="225"/>
      <c r="E1090" s="225"/>
      <c r="F1090" s="225"/>
      <c r="G1090" s="225"/>
      <c r="H1090" s="225"/>
      <c r="I1090" s="225"/>
      <c r="J1090" s="105"/>
      <c r="K1090" s="226"/>
      <c r="L1090" s="227" t="s">
        <v>706</v>
      </c>
      <c r="M1090" s="105">
        <v>307737985.029625</v>
      </c>
      <c r="N1090" s="225"/>
    </row>
    <row r="1091" spans="1:14" ht="12" thickBot="1">
      <c r="A1091" s="223"/>
      <c r="B1091" s="224"/>
      <c r="C1091" s="224"/>
      <c r="D1091" s="225"/>
      <c r="E1091" s="225"/>
      <c r="F1091" s="225"/>
      <c r="G1091" s="225"/>
      <c r="H1091" s="225"/>
      <c r="I1091" s="225"/>
      <c r="J1091" s="105"/>
      <c r="K1091" s="226"/>
      <c r="L1091" s="227" t="s">
        <v>707</v>
      </c>
      <c r="M1091" s="105">
        <f xml:space="preserve"> ROUND($M$1087+ SUM($M$1089:$M$1089)-$M$1090,2)</f>
        <v>0</v>
      </c>
      <c r="N1091" s="225"/>
    </row>
    <row r="1092" spans="1:14" ht="12.75" thickTop="1" thickBot="1">
      <c r="A1092" s="215" t="s">
        <v>153</v>
      </c>
      <c r="B1092" s="221" t="s">
        <v>137</v>
      </c>
      <c r="C1092" s="216" t="s">
        <v>703</v>
      </c>
      <c r="D1092" s="217" t="s">
        <v>648</v>
      </c>
      <c r="E1092" s="217" t="s">
        <v>144</v>
      </c>
      <c r="F1092" s="217" t="s">
        <v>647</v>
      </c>
      <c r="G1092" s="217" t="s">
        <v>704</v>
      </c>
      <c r="H1092" s="217" t="s">
        <v>143</v>
      </c>
      <c r="I1092" s="217" t="s">
        <v>658</v>
      </c>
      <c r="J1092" s="218" t="s">
        <v>705</v>
      </c>
      <c r="K1092" s="219" t="s">
        <v>148</v>
      </c>
      <c r="L1092" s="218" t="s">
        <v>140</v>
      </c>
      <c r="M1092" s="218" t="s">
        <v>630</v>
      </c>
      <c r="N1092" s="217" t="s">
        <v>640</v>
      </c>
    </row>
    <row r="1093" spans="1:14" ht="12" thickBot="1">
      <c r="A1093" s="223"/>
      <c r="B1093" s="222">
        <v>44635</v>
      </c>
      <c r="C1093" s="224"/>
      <c r="D1093" s="225"/>
      <c r="E1093" s="225"/>
      <c r="F1093" s="225"/>
      <c r="G1093" s="225"/>
      <c r="H1093" s="225"/>
      <c r="I1093" s="225"/>
      <c r="J1093" s="105"/>
      <c r="K1093" s="226"/>
      <c r="L1093" s="227" t="s">
        <v>706</v>
      </c>
      <c r="M1093" s="105">
        <v>307737985.029625</v>
      </c>
      <c r="N1093" s="225"/>
    </row>
    <row r="1094" spans="1:14" ht="12" thickBot="1">
      <c r="A1094" s="223"/>
      <c r="B1094" s="224"/>
      <c r="C1094" s="224"/>
      <c r="D1094" s="225"/>
      <c r="E1094" s="225"/>
      <c r="F1094" s="225"/>
      <c r="G1094" s="225"/>
      <c r="H1094" s="225"/>
      <c r="I1094" s="225"/>
      <c r="J1094" s="105"/>
      <c r="K1094" s="226"/>
      <c r="L1094" s="227" t="s">
        <v>707</v>
      </c>
      <c r="M1094" s="105">
        <f xml:space="preserve"> ROUND($M$1090+ SUM($M$1092:$M$1092)-$M$1093,2)</f>
        <v>0</v>
      </c>
      <c r="N1094" s="225"/>
    </row>
    <row r="1095" spans="1:14" ht="12.75" thickTop="1" thickBot="1">
      <c r="A1095" s="215" t="s">
        <v>153</v>
      </c>
      <c r="B1095" s="221" t="s">
        <v>137</v>
      </c>
      <c r="C1095" s="216" t="s">
        <v>703</v>
      </c>
      <c r="D1095" s="217" t="s">
        <v>648</v>
      </c>
      <c r="E1095" s="217" t="s">
        <v>144</v>
      </c>
      <c r="F1095" s="217" t="s">
        <v>647</v>
      </c>
      <c r="G1095" s="217" t="s">
        <v>704</v>
      </c>
      <c r="H1095" s="217" t="s">
        <v>143</v>
      </c>
      <c r="I1095" s="217" t="s">
        <v>658</v>
      </c>
      <c r="J1095" s="218" t="s">
        <v>705</v>
      </c>
      <c r="K1095" s="219" t="s">
        <v>148</v>
      </c>
      <c r="L1095" s="218" t="s">
        <v>140</v>
      </c>
      <c r="M1095" s="218" t="s">
        <v>630</v>
      </c>
      <c r="N1095" s="217" t="s">
        <v>640</v>
      </c>
    </row>
    <row r="1096" spans="1:14" ht="12" thickBot="1">
      <c r="A1096" s="223"/>
      <c r="B1096" s="222">
        <v>44636</v>
      </c>
      <c r="C1096" s="224"/>
      <c r="D1096" s="225"/>
      <c r="E1096" s="225"/>
      <c r="F1096" s="225"/>
      <c r="G1096" s="225"/>
      <c r="H1096" s="225"/>
      <c r="I1096" s="225"/>
      <c r="J1096" s="105"/>
      <c r="K1096" s="226"/>
      <c r="L1096" s="227" t="s">
        <v>706</v>
      </c>
      <c r="M1096" s="105">
        <v>307737985.029625</v>
      </c>
      <c r="N1096" s="225"/>
    </row>
    <row r="1097" spans="1:14" ht="12" thickBot="1">
      <c r="A1097" s="223"/>
      <c r="B1097" s="224"/>
      <c r="C1097" s="224"/>
      <c r="D1097" s="225"/>
      <c r="E1097" s="225"/>
      <c r="F1097" s="225"/>
      <c r="G1097" s="225"/>
      <c r="H1097" s="225"/>
      <c r="I1097" s="225"/>
      <c r="J1097" s="105"/>
      <c r="K1097" s="226"/>
      <c r="L1097" s="227" t="s">
        <v>707</v>
      </c>
      <c r="M1097" s="105">
        <f xml:space="preserve"> ROUND($M$1093+ SUM($M$1095:$M$1095)-$M$1096,2)</f>
        <v>0</v>
      </c>
      <c r="N1097" s="225"/>
    </row>
    <row r="1098" spans="1:14" ht="12" thickTop="1">
      <c r="A1098" s="215" t="s">
        <v>153</v>
      </c>
      <c r="B1098" s="216" t="s">
        <v>137</v>
      </c>
      <c r="C1098" s="216" t="s">
        <v>703</v>
      </c>
      <c r="D1098" s="217" t="s">
        <v>648</v>
      </c>
      <c r="E1098" s="217" t="s">
        <v>144</v>
      </c>
      <c r="F1098" s="217" t="s">
        <v>647</v>
      </c>
      <c r="G1098" s="217" t="s">
        <v>704</v>
      </c>
      <c r="H1098" s="217" t="s">
        <v>143</v>
      </c>
      <c r="I1098" s="217" t="s">
        <v>658</v>
      </c>
      <c r="J1098" s="218" t="s">
        <v>705</v>
      </c>
      <c r="K1098" s="219" t="s">
        <v>148</v>
      </c>
      <c r="L1098" s="218" t="s">
        <v>140</v>
      </c>
      <c r="M1098" s="218" t="s">
        <v>630</v>
      </c>
      <c r="N1098" s="217" t="s">
        <v>640</v>
      </c>
    </row>
    <row r="1099" spans="1:14">
      <c r="A1099" s="100">
        <v>77129234</v>
      </c>
      <c r="B1099" s="94">
        <v>44561</v>
      </c>
      <c r="C1099" s="94">
        <v>44637</v>
      </c>
      <c r="D1099" s="73" t="s">
        <v>830</v>
      </c>
      <c r="E1099" s="73" t="s">
        <v>564</v>
      </c>
      <c r="F1099" s="73" t="s">
        <v>576</v>
      </c>
      <c r="G1099" s="73" t="s">
        <v>574</v>
      </c>
      <c r="H1099" s="73" t="s">
        <v>575</v>
      </c>
      <c r="I1099" s="73" t="s">
        <v>681</v>
      </c>
      <c r="J1099" s="95">
        <v>-12953.7</v>
      </c>
      <c r="K1099" s="107">
        <v>1</v>
      </c>
      <c r="L1099" s="95">
        <v>0</v>
      </c>
      <c r="M1099" s="95">
        <v>-12953.7</v>
      </c>
      <c r="N1099" s="73" t="s">
        <v>715</v>
      </c>
    </row>
    <row r="1100" spans="1:14" ht="12" thickBot="1">
      <c r="A1100" s="100">
        <v>77129526</v>
      </c>
      <c r="B1100" s="94">
        <v>44561</v>
      </c>
      <c r="C1100" s="94">
        <v>44637</v>
      </c>
      <c r="D1100" s="73" t="s">
        <v>710</v>
      </c>
      <c r="E1100" s="73" t="s">
        <v>564</v>
      </c>
      <c r="F1100" s="73" t="s">
        <v>576</v>
      </c>
      <c r="G1100" s="73" t="s">
        <v>574</v>
      </c>
      <c r="H1100" s="73" t="s">
        <v>575</v>
      </c>
      <c r="I1100" s="73" t="s">
        <v>681</v>
      </c>
      <c r="J1100" s="95">
        <v>12953.7</v>
      </c>
      <c r="K1100" s="107">
        <v>1</v>
      </c>
      <c r="L1100" s="95">
        <v>0</v>
      </c>
      <c r="M1100" s="95">
        <v>12953.7</v>
      </c>
      <c r="N1100" s="73" t="s">
        <v>715</v>
      </c>
    </row>
    <row r="1101" spans="1:14" ht="12" thickBot="1">
      <c r="A1101" s="223"/>
      <c r="B1101" s="222">
        <v>44637</v>
      </c>
      <c r="C1101" s="224"/>
      <c r="D1101" s="225"/>
      <c r="E1101" s="225"/>
      <c r="F1101" s="225"/>
      <c r="G1101" s="225"/>
      <c r="H1101" s="225"/>
      <c r="I1101" s="225"/>
      <c r="J1101" s="105"/>
      <c r="K1101" s="226"/>
      <c r="L1101" s="227" t="s">
        <v>706</v>
      </c>
      <c r="M1101" s="105">
        <v>307737985.029625</v>
      </c>
      <c r="N1101" s="225"/>
    </row>
    <row r="1102" spans="1:14" ht="12" thickBot="1">
      <c r="A1102" s="223"/>
      <c r="B1102" s="224"/>
      <c r="C1102" s="224"/>
      <c r="D1102" s="225"/>
      <c r="E1102" s="225"/>
      <c r="F1102" s="225"/>
      <c r="G1102" s="225"/>
      <c r="H1102" s="225"/>
      <c r="I1102" s="225"/>
      <c r="J1102" s="105"/>
      <c r="K1102" s="226"/>
      <c r="L1102" s="227" t="s">
        <v>707</v>
      </c>
      <c r="M1102" s="105">
        <f xml:space="preserve"> ROUND($M$1096+ SUM($M$1099:$M$1100)-$M$1101,2)</f>
        <v>0</v>
      </c>
      <c r="N1102" s="225"/>
    </row>
    <row r="1103" spans="1:14" ht="12.75" thickTop="1" thickBot="1">
      <c r="A1103" s="215" t="s">
        <v>153</v>
      </c>
      <c r="B1103" s="221" t="s">
        <v>137</v>
      </c>
      <c r="C1103" s="216" t="s">
        <v>703</v>
      </c>
      <c r="D1103" s="217" t="s">
        <v>648</v>
      </c>
      <c r="E1103" s="217" t="s">
        <v>144</v>
      </c>
      <c r="F1103" s="217" t="s">
        <v>647</v>
      </c>
      <c r="G1103" s="217" t="s">
        <v>704</v>
      </c>
      <c r="H1103" s="217" t="s">
        <v>143</v>
      </c>
      <c r="I1103" s="217" t="s">
        <v>658</v>
      </c>
      <c r="J1103" s="218" t="s">
        <v>705</v>
      </c>
      <c r="K1103" s="219" t="s">
        <v>148</v>
      </c>
      <c r="L1103" s="218" t="s">
        <v>140</v>
      </c>
      <c r="M1103" s="218" t="s">
        <v>630</v>
      </c>
      <c r="N1103" s="217" t="s">
        <v>640</v>
      </c>
    </row>
    <row r="1104" spans="1:14" ht="12" thickBot="1">
      <c r="A1104" s="223"/>
      <c r="B1104" s="222">
        <v>44638</v>
      </c>
      <c r="C1104" s="224"/>
      <c r="D1104" s="225"/>
      <c r="E1104" s="225"/>
      <c r="F1104" s="225"/>
      <c r="G1104" s="225"/>
      <c r="H1104" s="225"/>
      <c r="I1104" s="225"/>
      <c r="J1104" s="105"/>
      <c r="K1104" s="226"/>
      <c r="L1104" s="227" t="s">
        <v>706</v>
      </c>
      <c r="M1104" s="105">
        <v>307737985.02962494</v>
      </c>
      <c r="N1104" s="225"/>
    </row>
    <row r="1105" spans="1:14" ht="12" thickBot="1">
      <c r="A1105" s="223"/>
      <c r="B1105" s="224"/>
      <c r="C1105" s="224"/>
      <c r="D1105" s="225"/>
      <c r="E1105" s="225"/>
      <c r="F1105" s="225"/>
      <c r="G1105" s="225"/>
      <c r="H1105" s="225"/>
      <c r="I1105" s="225"/>
      <c r="J1105" s="105"/>
      <c r="K1105" s="226"/>
      <c r="L1105" s="227" t="s">
        <v>707</v>
      </c>
      <c r="M1105" s="105">
        <f xml:space="preserve"> ROUND($M$1101+ SUM($M$1103:$M$1103)-$M$1104,2)</f>
        <v>0</v>
      </c>
      <c r="N1105" s="225"/>
    </row>
    <row r="1106" spans="1:14" ht="12.75" thickTop="1" thickBot="1">
      <c r="A1106" s="215" t="s">
        <v>153</v>
      </c>
      <c r="B1106" s="221" t="s">
        <v>137</v>
      </c>
      <c r="C1106" s="216" t="s">
        <v>703</v>
      </c>
      <c r="D1106" s="217" t="s">
        <v>648</v>
      </c>
      <c r="E1106" s="217" t="s">
        <v>144</v>
      </c>
      <c r="F1106" s="217" t="s">
        <v>647</v>
      </c>
      <c r="G1106" s="217" t="s">
        <v>704</v>
      </c>
      <c r="H1106" s="217" t="s">
        <v>143</v>
      </c>
      <c r="I1106" s="217" t="s">
        <v>658</v>
      </c>
      <c r="J1106" s="218" t="s">
        <v>705</v>
      </c>
      <c r="K1106" s="219" t="s">
        <v>148</v>
      </c>
      <c r="L1106" s="218" t="s">
        <v>140</v>
      </c>
      <c r="M1106" s="218" t="s">
        <v>630</v>
      </c>
      <c r="N1106" s="217" t="s">
        <v>640</v>
      </c>
    </row>
    <row r="1107" spans="1:14" ht="12" thickBot="1">
      <c r="A1107" s="223"/>
      <c r="B1107" s="222">
        <v>44641</v>
      </c>
      <c r="C1107" s="224"/>
      <c r="D1107" s="225"/>
      <c r="E1107" s="225"/>
      <c r="F1107" s="225"/>
      <c r="G1107" s="225"/>
      <c r="H1107" s="225"/>
      <c r="I1107" s="225"/>
      <c r="J1107" s="105"/>
      <c r="K1107" s="226"/>
      <c r="L1107" s="227" t="s">
        <v>706</v>
      </c>
      <c r="M1107" s="105">
        <v>307737985.01962483</v>
      </c>
      <c r="N1107" s="225"/>
    </row>
    <row r="1108" spans="1:14" ht="12" thickBot="1">
      <c r="A1108" s="223"/>
      <c r="B1108" s="224"/>
      <c r="C1108" s="224"/>
      <c r="D1108" s="225"/>
      <c r="E1108" s="225"/>
      <c r="F1108" s="225"/>
      <c r="G1108" s="225"/>
      <c r="H1108" s="225"/>
      <c r="I1108" s="225"/>
      <c r="J1108" s="105"/>
      <c r="K1108" s="226"/>
      <c r="L1108" s="227" t="s">
        <v>707</v>
      </c>
      <c r="M1108" s="105">
        <f xml:space="preserve"> ROUND($M$1104+ SUM($M$1106:$M$1106)-$M$1107,2)</f>
        <v>0.01</v>
      </c>
      <c r="N1108" s="225"/>
    </row>
    <row r="1109" spans="1:14" ht="12.75" thickTop="1" thickBot="1">
      <c r="A1109" s="215" t="s">
        <v>153</v>
      </c>
      <c r="B1109" s="221" t="s">
        <v>137</v>
      </c>
      <c r="C1109" s="216" t="s">
        <v>703</v>
      </c>
      <c r="D1109" s="217" t="s">
        <v>648</v>
      </c>
      <c r="E1109" s="217" t="s">
        <v>144</v>
      </c>
      <c r="F1109" s="217" t="s">
        <v>647</v>
      </c>
      <c r="G1109" s="217" t="s">
        <v>704</v>
      </c>
      <c r="H1109" s="217" t="s">
        <v>143</v>
      </c>
      <c r="I1109" s="217" t="s">
        <v>658</v>
      </c>
      <c r="J1109" s="218" t="s">
        <v>705</v>
      </c>
      <c r="K1109" s="219" t="s">
        <v>148</v>
      </c>
      <c r="L1109" s="218" t="s">
        <v>140</v>
      </c>
      <c r="M1109" s="218" t="s">
        <v>630</v>
      </c>
      <c r="N1109" s="217" t="s">
        <v>640</v>
      </c>
    </row>
    <row r="1110" spans="1:14" ht="12" thickBot="1">
      <c r="A1110" s="223"/>
      <c r="B1110" s="222">
        <v>44642</v>
      </c>
      <c r="C1110" s="224"/>
      <c r="D1110" s="225"/>
      <c r="E1110" s="225"/>
      <c r="F1110" s="225"/>
      <c r="G1110" s="225"/>
      <c r="H1110" s="225"/>
      <c r="I1110" s="225"/>
      <c r="J1110" s="105"/>
      <c r="K1110" s="226"/>
      <c r="L1110" s="227" t="s">
        <v>706</v>
      </c>
      <c r="M1110" s="105">
        <v>307737985.01962483</v>
      </c>
      <c r="N1110" s="225"/>
    </row>
    <row r="1111" spans="1:14" ht="12" thickBot="1">
      <c r="A1111" s="223"/>
      <c r="B1111" s="224"/>
      <c r="C1111" s="224"/>
      <c r="D1111" s="225"/>
      <c r="E1111" s="225"/>
      <c r="F1111" s="225"/>
      <c r="G1111" s="225"/>
      <c r="H1111" s="225"/>
      <c r="I1111" s="225"/>
      <c r="J1111" s="105"/>
      <c r="K1111" s="226"/>
      <c r="L1111" s="227" t="s">
        <v>707</v>
      </c>
      <c r="M1111" s="105">
        <f xml:space="preserve"> ROUND($M$1107+ SUM($M$1109:$M$1109)-$M$1110,2)</f>
        <v>0</v>
      </c>
      <c r="N1111" s="225"/>
    </row>
    <row r="1112" spans="1:14" ht="12" thickTop="1">
      <c r="A1112" s="215" t="s">
        <v>153</v>
      </c>
      <c r="B1112" s="216" t="s">
        <v>137</v>
      </c>
      <c r="C1112" s="216" t="s">
        <v>703</v>
      </c>
      <c r="D1112" s="217" t="s">
        <v>648</v>
      </c>
      <c r="E1112" s="217" t="s">
        <v>144</v>
      </c>
      <c r="F1112" s="217" t="s">
        <v>647</v>
      </c>
      <c r="G1112" s="217" t="s">
        <v>704</v>
      </c>
      <c r="H1112" s="217" t="s">
        <v>143</v>
      </c>
      <c r="I1112" s="217" t="s">
        <v>658</v>
      </c>
      <c r="J1112" s="218" t="s">
        <v>705</v>
      </c>
      <c r="K1112" s="219" t="s">
        <v>148</v>
      </c>
      <c r="L1112" s="218" t="s">
        <v>140</v>
      </c>
      <c r="M1112" s="218" t="s">
        <v>630</v>
      </c>
      <c r="N1112" s="217" t="s">
        <v>640</v>
      </c>
    </row>
    <row r="1113" spans="1:14">
      <c r="A1113" s="100">
        <v>77236407</v>
      </c>
      <c r="B1113" s="94">
        <v>44634</v>
      </c>
      <c r="C1113" s="94">
        <v>44643</v>
      </c>
      <c r="D1113" s="73" t="s">
        <v>710</v>
      </c>
      <c r="E1113" s="73" t="s">
        <v>926</v>
      </c>
      <c r="F1113" s="73" t="s">
        <v>927</v>
      </c>
      <c r="G1113" s="73" t="s">
        <v>928</v>
      </c>
      <c r="H1113" s="73" t="s">
        <v>929</v>
      </c>
      <c r="I1113" s="73" t="s">
        <v>681</v>
      </c>
      <c r="J1113" s="95">
        <v>4000000</v>
      </c>
      <c r="K1113" s="107">
        <v>0.98281249999999998</v>
      </c>
      <c r="L1113" s="95">
        <v>-3931250</v>
      </c>
      <c r="M1113" s="95">
        <v>68750</v>
      </c>
      <c r="N1113" s="73" t="s">
        <v>207</v>
      </c>
    </row>
    <row r="1114" spans="1:14">
      <c r="A1114" s="100">
        <v>77236755</v>
      </c>
      <c r="B1114" s="94">
        <v>44637</v>
      </c>
      <c r="C1114" s="94">
        <v>44643</v>
      </c>
      <c r="D1114" s="73" t="s">
        <v>710</v>
      </c>
      <c r="E1114" s="73" t="s">
        <v>930</v>
      </c>
      <c r="F1114" s="73" t="s">
        <v>931</v>
      </c>
      <c r="G1114" s="73" t="s">
        <v>932</v>
      </c>
      <c r="I1114" s="73" t="s">
        <v>681</v>
      </c>
      <c r="J1114" s="95">
        <v>2971000</v>
      </c>
      <c r="K1114" s="107">
        <v>0.98531250000000004</v>
      </c>
      <c r="L1114" s="95">
        <v>-2927363.44</v>
      </c>
      <c r="M1114" s="95">
        <v>43636.56</v>
      </c>
      <c r="N1114" s="73" t="s">
        <v>207</v>
      </c>
    </row>
    <row r="1115" spans="1:14">
      <c r="A1115" s="100">
        <v>77236938</v>
      </c>
      <c r="B1115" s="94">
        <v>44638</v>
      </c>
      <c r="C1115" s="94">
        <v>44643</v>
      </c>
      <c r="D1115" s="73" t="s">
        <v>710</v>
      </c>
      <c r="E1115" s="73" t="s">
        <v>933</v>
      </c>
      <c r="F1115" s="73" t="s">
        <v>934</v>
      </c>
      <c r="G1115" s="73" t="s">
        <v>935</v>
      </c>
      <c r="I1115" s="73" t="s">
        <v>681</v>
      </c>
      <c r="J1115" s="95">
        <v>10000000</v>
      </c>
      <c r="K1115" s="107">
        <v>0.98031250000000003</v>
      </c>
      <c r="L1115" s="95">
        <v>-9803125</v>
      </c>
      <c r="M1115" s="95">
        <v>196875</v>
      </c>
      <c r="N1115" s="73" t="s">
        <v>207</v>
      </c>
    </row>
    <row r="1116" spans="1:14" ht="12" thickBot="1">
      <c r="A1116" s="100">
        <v>2152336</v>
      </c>
      <c r="B1116" s="94">
        <v>44641</v>
      </c>
      <c r="C1116" s="94">
        <v>44643</v>
      </c>
      <c r="D1116" s="73" t="s">
        <v>709</v>
      </c>
      <c r="I1116" s="73" t="s">
        <v>681</v>
      </c>
      <c r="J1116" s="95">
        <v>0</v>
      </c>
      <c r="K1116" s="107">
        <v>1</v>
      </c>
      <c r="L1116" s="95">
        <v>21000000</v>
      </c>
      <c r="M1116" s="95">
        <v>21000000</v>
      </c>
      <c r="N1116" s="73" t="s">
        <v>207</v>
      </c>
    </row>
    <row r="1117" spans="1:14" ht="12" thickBot="1">
      <c r="A1117" s="223"/>
      <c r="B1117" s="222">
        <v>44643</v>
      </c>
      <c r="C1117" s="224"/>
      <c r="D1117" s="225"/>
      <c r="E1117" s="225"/>
      <c r="F1117" s="225"/>
      <c r="G1117" s="225"/>
      <c r="H1117" s="225"/>
      <c r="I1117" s="225"/>
      <c r="J1117" s="105"/>
      <c r="K1117" s="226"/>
      <c r="L1117" s="227" t="s">
        <v>706</v>
      </c>
      <c r="M1117" s="105">
        <v>329047246.57962465</v>
      </c>
      <c r="N1117" s="225"/>
    </row>
    <row r="1118" spans="1:14" ht="12" thickBot="1">
      <c r="A1118" s="223"/>
      <c r="B1118" s="224"/>
      <c r="C1118" s="224"/>
      <c r="D1118" s="225"/>
      <c r="E1118" s="225"/>
      <c r="F1118" s="225"/>
      <c r="G1118" s="225"/>
      <c r="H1118" s="225"/>
      <c r="I1118" s="225"/>
      <c r="J1118" s="105"/>
      <c r="K1118" s="226"/>
      <c r="L1118" s="227" t="s">
        <v>707</v>
      </c>
      <c r="M1118" s="105">
        <f xml:space="preserve"> ROUND($M$1110+ SUM($M$1113:$M$1116)-$M$1117,2)</f>
        <v>0</v>
      </c>
      <c r="N1118" s="225"/>
    </row>
    <row r="1119" spans="1:14" ht="12.75" thickTop="1" thickBot="1">
      <c r="A1119" s="215" t="s">
        <v>153</v>
      </c>
      <c r="B1119" s="221" t="s">
        <v>137</v>
      </c>
      <c r="C1119" s="216" t="s">
        <v>703</v>
      </c>
      <c r="D1119" s="217" t="s">
        <v>648</v>
      </c>
      <c r="E1119" s="217" t="s">
        <v>144</v>
      </c>
      <c r="F1119" s="217" t="s">
        <v>647</v>
      </c>
      <c r="G1119" s="217" t="s">
        <v>704</v>
      </c>
      <c r="H1119" s="217" t="s">
        <v>143</v>
      </c>
      <c r="I1119" s="217" t="s">
        <v>658</v>
      </c>
      <c r="J1119" s="218" t="s">
        <v>705</v>
      </c>
      <c r="K1119" s="219" t="s">
        <v>148</v>
      </c>
      <c r="L1119" s="218" t="s">
        <v>140</v>
      </c>
      <c r="M1119" s="218" t="s">
        <v>630</v>
      </c>
      <c r="N1119" s="217" t="s">
        <v>640</v>
      </c>
    </row>
    <row r="1120" spans="1:14" ht="12" thickBot="1">
      <c r="A1120" s="223"/>
      <c r="B1120" s="222">
        <v>44644</v>
      </c>
      <c r="C1120" s="224"/>
      <c r="D1120" s="225"/>
      <c r="E1120" s="225"/>
      <c r="F1120" s="225"/>
      <c r="G1120" s="225"/>
      <c r="H1120" s="225"/>
      <c r="I1120" s="225"/>
      <c r="J1120" s="105"/>
      <c r="K1120" s="226"/>
      <c r="L1120" s="227" t="s">
        <v>706</v>
      </c>
      <c r="M1120" s="105">
        <v>329047246.57962465</v>
      </c>
      <c r="N1120" s="225"/>
    </row>
    <row r="1121" spans="1:14" ht="12" thickBot="1">
      <c r="A1121" s="223"/>
      <c r="B1121" s="224"/>
      <c r="C1121" s="224"/>
      <c r="D1121" s="225"/>
      <c r="E1121" s="225"/>
      <c r="F1121" s="225"/>
      <c r="G1121" s="225"/>
      <c r="H1121" s="225"/>
      <c r="I1121" s="225"/>
      <c r="J1121" s="105"/>
      <c r="K1121" s="226"/>
      <c r="L1121" s="227" t="s">
        <v>707</v>
      </c>
      <c r="M1121" s="105">
        <f xml:space="preserve"> ROUND($M$1117+ SUM($M$1119:$M$1119)-$M$1120,2)</f>
        <v>0</v>
      </c>
      <c r="N1121" s="225"/>
    </row>
    <row r="1122" spans="1:14" ht="12.75" thickTop="1" thickBot="1">
      <c r="A1122" s="215" t="s">
        <v>153</v>
      </c>
      <c r="B1122" s="221" t="s">
        <v>137</v>
      </c>
      <c r="C1122" s="216" t="s">
        <v>703</v>
      </c>
      <c r="D1122" s="217" t="s">
        <v>648</v>
      </c>
      <c r="E1122" s="217" t="s">
        <v>144</v>
      </c>
      <c r="F1122" s="217" t="s">
        <v>647</v>
      </c>
      <c r="G1122" s="217" t="s">
        <v>704</v>
      </c>
      <c r="H1122" s="217" t="s">
        <v>143</v>
      </c>
      <c r="I1122" s="217" t="s">
        <v>658</v>
      </c>
      <c r="J1122" s="218" t="s">
        <v>705</v>
      </c>
      <c r="K1122" s="219" t="s">
        <v>148</v>
      </c>
      <c r="L1122" s="218" t="s">
        <v>140</v>
      </c>
      <c r="M1122" s="218" t="s">
        <v>630</v>
      </c>
      <c r="N1122" s="217" t="s">
        <v>640</v>
      </c>
    </row>
    <row r="1123" spans="1:14" ht="12" thickBot="1">
      <c r="A1123" s="223"/>
      <c r="B1123" s="222">
        <v>44645</v>
      </c>
      <c r="C1123" s="224"/>
      <c r="D1123" s="225"/>
      <c r="E1123" s="225"/>
      <c r="F1123" s="225"/>
      <c r="G1123" s="225"/>
      <c r="H1123" s="225"/>
      <c r="I1123" s="225"/>
      <c r="J1123" s="105"/>
      <c r="K1123" s="226"/>
      <c r="L1123" s="227" t="s">
        <v>706</v>
      </c>
      <c r="M1123" s="105">
        <v>329047246.57962465</v>
      </c>
      <c r="N1123" s="225"/>
    </row>
    <row r="1124" spans="1:14" ht="12" thickBot="1">
      <c r="A1124" s="223"/>
      <c r="B1124" s="224"/>
      <c r="C1124" s="224"/>
      <c r="D1124" s="225"/>
      <c r="E1124" s="225"/>
      <c r="F1124" s="225"/>
      <c r="G1124" s="225"/>
      <c r="H1124" s="225"/>
      <c r="I1124" s="225"/>
      <c r="J1124" s="105"/>
      <c r="K1124" s="226"/>
      <c r="L1124" s="227" t="s">
        <v>707</v>
      </c>
      <c r="M1124" s="105">
        <f xml:space="preserve"> ROUND($M$1120+ SUM($M$1122:$M$1122)-$M$1123,2)</f>
        <v>0</v>
      </c>
      <c r="N1124" s="225"/>
    </row>
    <row r="1125" spans="1:14" ht="12.75" thickTop="1" thickBot="1">
      <c r="A1125" s="215" t="s">
        <v>153</v>
      </c>
      <c r="B1125" s="221" t="s">
        <v>137</v>
      </c>
      <c r="C1125" s="216" t="s">
        <v>703</v>
      </c>
      <c r="D1125" s="217" t="s">
        <v>648</v>
      </c>
      <c r="E1125" s="217" t="s">
        <v>144</v>
      </c>
      <c r="F1125" s="217" t="s">
        <v>647</v>
      </c>
      <c r="G1125" s="217" t="s">
        <v>704</v>
      </c>
      <c r="H1125" s="217" t="s">
        <v>143</v>
      </c>
      <c r="I1125" s="217" t="s">
        <v>658</v>
      </c>
      <c r="J1125" s="218" t="s">
        <v>705</v>
      </c>
      <c r="K1125" s="219" t="s">
        <v>148</v>
      </c>
      <c r="L1125" s="218" t="s">
        <v>140</v>
      </c>
      <c r="M1125" s="218" t="s">
        <v>630</v>
      </c>
      <c r="N1125" s="217" t="s">
        <v>640</v>
      </c>
    </row>
    <row r="1126" spans="1:14" ht="12" thickBot="1">
      <c r="A1126" s="223"/>
      <c r="B1126" s="222">
        <v>44648</v>
      </c>
      <c r="C1126" s="224"/>
      <c r="D1126" s="225"/>
      <c r="E1126" s="225"/>
      <c r="F1126" s="225"/>
      <c r="G1126" s="225"/>
      <c r="H1126" s="225"/>
      <c r="I1126" s="225"/>
      <c r="J1126" s="105"/>
      <c r="K1126" s="226"/>
      <c r="L1126" s="227" t="s">
        <v>706</v>
      </c>
      <c r="M1126" s="105">
        <v>329047246.57962465</v>
      </c>
      <c r="N1126" s="225"/>
    </row>
    <row r="1127" spans="1:14" ht="12" thickBot="1">
      <c r="A1127" s="223"/>
      <c r="B1127" s="224"/>
      <c r="C1127" s="224"/>
      <c r="D1127" s="225"/>
      <c r="E1127" s="225"/>
      <c r="F1127" s="225"/>
      <c r="G1127" s="225"/>
      <c r="H1127" s="225"/>
      <c r="I1127" s="225"/>
      <c r="J1127" s="105"/>
      <c r="K1127" s="226"/>
      <c r="L1127" s="227" t="s">
        <v>707</v>
      </c>
      <c r="M1127" s="105">
        <f xml:space="preserve"> ROUND($M$1123+ SUM($M$1125:$M$1125)-$M$1126,2)</f>
        <v>0</v>
      </c>
      <c r="N1127" s="225"/>
    </row>
    <row r="1128" spans="1:14" ht="12.75" thickTop="1" thickBot="1">
      <c r="A1128" s="215" t="s">
        <v>153</v>
      </c>
      <c r="B1128" s="221" t="s">
        <v>137</v>
      </c>
      <c r="C1128" s="216" t="s">
        <v>703</v>
      </c>
      <c r="D1128" s="217" t="s">
        <v>648</v>
      </c>
      <c r="E1128" s="217" t="s">
        <v>144</v>
      </c>
      <c r="F1128" s="217" t="s">
        <v>647</v>
      </c>
      <c r="G1128" s="217" t="s">
        <v>704</v>
      </c>
      <c r="H1128" s="217" t="s">
        <v>143</v>
      </c>
      <c r="I1128" s="217" t="s">
        <v>658</v>
      </c>
      <c r="J1128" s="218" t="s">
        <v>705</v>
      </c>
      <c r="K1128" s="219" t="s">
        <v>148</v>
      </c>
      <c r="L1128" s="218" t="s">
        <v>140</v>
      </c>
      <c r="M1128" s="218" t="s">
        <v>630</v>
      </c>
      <c r="N1128" s="217" t="s">
        <v>640</v>
      </c>
    </row>
    <row r="1129" spans="1:14" ht="12" thickBot="1">
      <c r="A1129" s="223"/>
      <c r="B1129" s="222">
        <v>44649</v>
      </c>
      <c r="C1129" s="224"/>
      <c r="D1129" s="225"/>
      <c r="E1129" s="225"/>
      <c r="F1129" s="225"/>
      <c r="G1129" s="225"/>
      <c r="H1129" s="225"/>
      <c r="I1129" s="225"/>
      <c r="J1129" s="105"/>
      <c r="K1129" s="226"/>
      <c r="L1129" s="227" t="s">
        <v>706</v>
      </c>
      <c r="M1129" s="105">
        <v>329047246.57962465</v>
      </c>
      <c r="N1129" s="225"/>
    </row>
    <row r="1130" spans="1:14" ht="12" thickBot="1">
      <c r="A1130" s="223"/>
      <c r="B1130" s="224"/>
      <c r="C1130" s="224"/>
      <c r="D1130" s="225"/>
      <c r="E1130" s="225"/>
      <c r="F1130" s="225"/>
      <c r="G1130" s="225"/>
      <c r="H1130" s="225"/>
      <c r="I1130" s="225"/>
      <c r="J1130" s="105"/>
      <c r="K1130" s="226"/>
      <c r="L1130" s="227" t="s">
        <v>707</v>
      </c>
      <c r="M1130" s="105">
        <f xml:space="preserve"> ROUND($M$1126+ SUM($M$1128:$M$1128)-$M$1129,2)</f>
        <v>0</v>
      </c>
      <c r="N1130" s="225"/>
    </row>
    <row r="1131" spans="1:14" ht="12" thickTop="1">
      <c r="A1131" s="215" t="s">
        <v>153</v>
      </c>
      <c r="B1131" s="216" t="s">
        <v>137</v>
      </c>
      <c r="C1131" s="216" t="s">
        <v>703</v>
      </c>
      <c r="D1131" s="217" t="s">
        <v>648</v>
      </c>
      <c r="E1131" s="217" t="s">
        <v>144</v>
      </c>
      <c r="F1131" s="217" t="s">
        <v>647</v>
      </c>
      <c r="G1131" s="217" t="s">
        <v>704</v>
      </c>
      <c r="H1131" s="217" t="s">
        <v>143</v>
      </c>
      <c r="I1131" s="217" t="s">
        <v>658</v>
      </c>
      <c r="J1131" s="218" t="s">
        <v>705</v>
      </c>
      <c r="K1131" s="219" t="s">
        <v>148</v>
      </c>
      <c r="L1131" s="218" t="s">
        <v>140</v>
      </c>
      <c r="M1131" s="218" t="s">
        <v>630</v>
      </c>
      <c r="N1131" s="217" t="s">
        <v>640</v>
      </c>
    </row>
    <row r="1132" spans="1:14">
      <c r="A1132" s="100">
        <v>2157633</v>
      </c>
      <c r="B1132" s="94">
        <v>44649</v>
      </c>
      <c r="C1132" s="94">
        <v>44650</v>
      </c>
      <c r="D1132" s="73" t="s">
        <v>709</v>
      </c>
      <c r="I1132" s="73" t="s">
        <v>681</v>
      </c>
      <c r="J1132" s="95">
        <v>0</v>
      </c>
      <c r="K1132" s="107">
        <v>1</v>
      </c>
      <c r="L1132" s="95">
        <v>25000000</v>
      </c>
      <c r="M1132" s="95">
        <v>25000000</v>
      </c>
      <c r="N1132" s="73" t="s">
        <v>207</v>
      </c>
    </row>
    <row r="1133" spans="1:14" ht="12" thickBot="1">
      <c r="A1133" s="100">
        <v>2158011</v>
      </c>
      <c r="B1133" s="94">
        <v>44650</v>
      </c>
      <c r="C1133" s="94">
        <v>44650</v>
      </c>
      <c r="D1133" s="73" t="s">
        <v>709</v>
      </c>
      <c r="I1133" s="73" t="s">
        <v>681</v>
      </c>
      <c r="J1133" s="95">
        <v>0</v>
      </c>
      <c r="K1133" s="107">
        <v>1</v>
      </c>
      <c r="L1133" s="95">
        <v>-25000000</v>
      </c>
      <c r="M1133" s="95">
        <v>-25000000</v>
      </c>
      <c r="N1133" s="73" t="s">
        <v>207</v>
      </c>
    </row>
    <row r="1134" spans="1:14" ht="12" thickBot="1">
      <c r="A1134" s="223"/>
      <c r="B1134" s="222">
        <v>44650</v>
      </c>
      <c r="C1134" s="224"/>
      <c r="D1134" s="225"/>
      <c r="E1134" s="225"/>
      <c r="F1134" s="225"/>
      <c r="G1134" s="225"/>
      <c r="H1134" s="225"/>
      <c r="I1134" s="225"/>
      <c r="J1134" s="105"/>
      <c r="K1134" s="226"/>
      <c r="L1134" s="227" t="s">
        <v>706</v>
      </c>
      <c r="M1134" s="105">
        <v>329047246.57962471</v>
      </c>
      <c r="N1134" s="225"/>
    </row>
    <row r="1135" spans="1:14" ht="12" thickBot="1">
      <c r="A1135" s="223"/>
      <c r="B1135" s="224"/>
      <c r="C1135" s="224"/>
      <c r="D1135" s="225"/>
      <c r="E1135" s="225"/>
      <c r="F1135" s="225"/>
      <c r="G1135" s="225"/>
      <c r="H1135" s="225"/>
      <c r="I1135" s="225"/>
      <c r="J1135" s="105"/>
      <c r="K1135" s="226"/>
      <c r="L1135" s="227" t="s">
        <v>707</v>
      </c>
      <c r="M1135" s="105">
        <f xml:space="preserve"> ROUND($M$1129+ SUM($M$1132:$M$1133)-$M$1134,2)</f>
        <v>0</v>
      </c>
      <c r="N1135" s="225"/>
    </row>
    <row r="1136" spans="1:14" ht="12.75" thickTop="1" thickBot="1">
      <c r="A1136" s="215" t="s">
        <v>153</v>
      </c>
      <c r="B1136" s="221" t="s">
        <v>137</v>
      </c>
      <c r="C1136" s="216" t="s">
        <v>703</v>
      </c>
      <c r="D1136" s="217" t="s">
        <v>648</v>
      </c>
      <c r="E1136" s="217" t="s">
        <v>144</v>
      </c>
      <c r="F1136" s="217" t="s">
        <v>647</v>
      </c>
      <c r="G1136" s="217" t="s">
        <v>704</v>
      </c>
      <c r="H1136" s="217" t="s">
        <v>143</v>
      </c>
      <c r="I1136" s="217" t="s">
        <v>658</v>
      </c>
      <c r="J1136" s="218" t="s">
        <v>705</v>
      </c>
      <c r="K1136" s="219" t="s">
        <v>148</v>
      </c>
      <c r="L1136" s="218" t="s">
        <v>140</v>
      </c>
      <c r="M1136" s="218" t="s">
        <v>630</v>
      </c>
      <c r="N1136" s="217" t="s">
        <v>640</v>
      </c>
    </row>
    <row r="1137" spans="1:14" ht="12" thickBot="1">
      <c r="A1137" s="223"/>
      <c r="B1137" s="222">
        <v>44651</v>
      </c>
      <c r="C1137" s="224"/>
      <c r="D1137" s="225"/>
      <c r="E1137" s="225"/>
      <c r="F1137" s="225"/>
      <c r="G1137" s="225"/>
      <c r="H1137" s="225"/>
      <c r="I1137" s="225"/>
      <c r="J1137" s="105"/>
      <c r="K1137" s="226"/>
      <c r="L1137" s="227" t="s">
        <v>706</v>
      </c>
      <c r="M1137" s="105">
        <v>329047246.57962483</v>
      </c>
      <c r="N1137" s="225"/>
    </row>
    <row r="1138" spans="1:14" ht="12" thickBot="1">
      <c r="A1138" s="223"/>
      <c r="B1138" s="224"/>
      <c r="C1138" s="224"/>
      <c r="D1138" s="225"/>
      <c r="E1138" s="225"/>
      <c r="F1138" s="225"/>
      <c r="G1138" s="225"/>
      <c r="H1138" s="225"/>
      <c r="I1138" s="225"/>
      <c r="J1138" s="105"/>
      <c r="K1138" s="226"/>
      <c r="L1138" s="227" t="s">
        <v>707</v>
      </c>
      <c r="M1138" s="105">
        <f xml:space="preserve"> ROUND($M$1134+ SUM($M$1136:$M$1136)-$M$1137,2)</f>
        <v>0</v>
      </c>
      <c r="N1138" s="225"/>
    </row>
    <row r="1139" spans="1:14" ht="12" thickTop="1">
      <c r="A1139" s="215" t="s">
        <v>153</v>
      </c>
      <c r="B1139" s="216" t="s">
        <v>137</v>
      </c>
      <c r="C1139" s="216" t="s">
        <v>703</v>
      </c>
      <c r="D1139" s="217" t="s">
        <v>648</v>
      </c>
      <c r="E1139" s="217" t="s">
        <v>144</v>
      </c>
      <c r="F1139" s="217" t="s">
        <v>647</v>
      </c>
      <c r="G1139" s="217" t="s">
        <v>704</v>
      </c>
      <c r="H1139" s="217" t="s">
        <v>143</v>
      </c>
      <c r="I1139" s="217" t="s">
        <v>658</v>
      </c>
      <c r="J1139" s="218" t="s">
        <v>705</v>
      </c>
      <c r="K1139" s="219" t="s">
        <v>148</v>
      </c>
      <c r="L1139" s="218" t="s">
        <v>140</v>
      </c>
      <c r="M1139" s="218" t="s">
        <v>630</v>
      </c>
      <c r="N1139" s="217" t="s">
        <v>640</v>
      </c>
    </row>
    <row r="1140" spans="1:14">
      <c r="A1140" s="100">
        <v>999</v>
      </c>
      <c r="B1140" s="94">
        <v>44635</v>
      </c>
      <c r="C1140" s="94">
        <v>44652</v>
      </c>
      <c r="D1140" s="73" t="s">
        <v>830</v>
      </c>
      <c r="E1140" s="73" t="s">
        <v>482</v>
      </c>
      <c r="F1140" s="73" t="s">
        <v>936</v>
      </c>
      <c r="G1140" s="73" t="s">
        <v>870</v>
      </c>
      <c r="H1140" s="73" t="s">
        <v>937</v>
      </c>
      <c r="I1140" s="73" t="s">
        <v>681</v>
      </c>
      <c r="J1140" s="95">
        <v>-3460869.57</v>
      </c>
      <c r="K1140" s="107">
        <v>0.98250000000000004</v>
      </c>
      <c r="L1140" s="95">
        <v>3400304.35</v>
      </c>
      <c r="M1140" s="95">
        <v>-60565.22</v>
      </c>
      <c r="N1140" s="73" t="s">
        <v>207</v>
      </c>
    </row>
    <row r="1141" spans="1:14">
      <c r="A1141" s="100">
        <v>999</v>
      </c>
      <c r="B1141" s="94">
        <v>44635</v>
      </c>
      <c r="C1141" s="94">
        <v>44652</v>
      </c>
      <c r="D1141" s="73" t="s">
        <v>710</v>
      </c>
      <c r="E1141" s="73" t="s">
        <v>874</v>
      </c>
      <c r="F1141" s="73" t="s">
        <v>875</v>
      </c>
      <c r="G1141" s="73" t="s">
        <v>876</v>
      </c>
      <c r="I1141" s="73" t="s">
        <v>681</v>
      </c>
      <c r="J1141" s="95">
        <v>3246343.65</v>
      </c>
      <c r="K1141" s="107">
        <v>0.98</v>
      </c>
      <c r="L1141" s="95">
        <v>-3181416.78</v>
      </c>
      <c r="M1141" s="95">
        <v>64926.87</v>
      </c>
      <c r="N1141" s="73" t="s">
        <v>207</v>
      </c>
    </row>
    <row r="1142" spans="1:14">
      <c r="A1142" s="100">
        <v>999</v>
      </c>
      <c r="B1142" s="94">
        <v>44635</v>
      </c>
      <c r="C1142" s="94">
        <v>44652</v>
      </c>
      <c r="D1142" s="73" t="s">
        <v>710</v>
      </c>
      <c r="E1142" s="73" t="s">
        <v>731</v>
      </c>
      <c r="F1142" s="73" t="s">
        <v>732</v>
      </c>
      <c r="G1142" s="73" t="s">
        <v>733</v>
      </c>
      <c r="H1142" s="73" t="s">
        <v>734</v>
      </c>
      <c r="I1142" s="73" t="s">
        <v>681</v>
      </c>
      <c r="J1142" s="95">
        <v>3702991.65</v>
      </c>
      <c r="K1142" s="107">
        <v>0.99</v>
      </c>
      <c r="L1142" s="95">
        <v>-3665961.73</v>
      </c>
      <c r="M1142" s="95">
        <v>37029.919999999998</v>
      </c>
      <c r="N1142" s="73" t="s">
        <v>207</v>
      </c>
    </row>
    <row r="1143" spans="1:14">
      <c r="A1143" s="100">
        <v>999</v>
      </c>
      <c r="B1143" s="94">
        <v>44635</v>
      </c>
      <c r="C1143" s="94">
        <v>44652</v>
      </c>
      <c r="D1143" s="73" t="s">
        <v>830</v>
      </c>
      <c r="E1143" s="73" t="s">
        <v>850</v>
      </c>
      <c r="F1143" s="73" t="s">
        <v>851</v>
      </c>
      <c r="G1143" s="73" t="s">
        <v>852</v>
      </c>
      <c r="I1143" s="73" t="s">
        <v>681</v>
      </c>
      <c r="J1143" s="95">
        <v>-2817066.91</v>
      </c>
      <c r="K1143" s="107">
        <v>0.99</v>
      </c>
      <c r="L1143" s="95">
        <v>2788896.24</v>
      </c>
      <c r="M1143" s="95">
        <v>-28170.67</v>
      </c>
      <c r="N1143" s="73" t="s">
        <v>207</v>
      </c>
    </row>
    <row r="1144" spans="1:14">
      <c r="A1144" s="100">
        <v>999</v>
      </c>
      <c r="B1144" s="94">
        <v>44635</v>
      </c>
      <c r="C1144" s="94">
        <v>44652</v>
      </c>
      <c r="D1144" s="73" t="s">
        <v>830</v>
      </c>
      <c r="E1144" s="73" t="s">
        <v>877</v>
      </c>
      <c r="F1144" s="73" t="s">
        <v>878</v>
      </c>
      <c r="G1144" s="73" t="s">
        <v>879</v>
      </c>
      <c r="H1144" s="73" t="s">
        <v>938</v>
      </c>
      <c r="I1144" s="73" t="s">
        <v>681</v>
      </c>
      <c r="J1144" s="95">
        <v>-2386875</v>
      </c>
      <c r="K1144" s="107">
        <v>0.97750000000000004</v>
      </c>
      <c r="L1144" s="95">
        <v>2333170.31</v>
      </c>
      <c r="M1144" s="95">
        <v>-53704.69</v>
      </c>
      <c r="N1144" s="73" t="s">
        <v>207</v>
      </c>
    </row>
    <row r="1145" spans="1:14">
      <c r="A1145" s="100">
        <v>999</v>
      </c>
      <c r="B1145" s="94">
        <v>44635</v>
      </c>
      <c r="C1145" s="94">
        <v>44652</v>
      </c>
      <c r="D1145" s="73" t="s">
        <v>830</v>
      </c>
      <c r="E1145" s="73" t="s">
        <v>905</v>
      </c>
      <c r="F1145" s="73" t="s">
        <v>906</v>
      </c>
      <c r="G1145" s="73" t="s">
        <v>907</v>
      </c>
      <c r="H1145" s="73" t="s">
        <v>908</v>
      </c>
      <c r="I1145" s="73" t="s">
        <v>681</v>
      </c>
      <c r="J1145" s="95">
        <v>-5404356.4800000004</v>
      </c>
      <c r="K1145" s="107">
        <v>0.98</v>
      </c>
      <c r="L1145" s="95">
        <v>5296269.3499999996</v>
      </c>
      <c r="M1145" s="95">
        <v>-108087.13</v>
      </c>
      <c r="N1145" s="73" t="s">
        <v>207</v>
      </c>
    </row>
    <row r="1146" spans="1:14">
      <c r="A1146" s="100">
        <v>999</v>
      </c>
      <c r="B1146" s="94">
        <v>44635</v>
      </c>
      <c r="C1146" s="94">
        <v>44652</v>
      </c>
      <c r="D1146" s="73" t="s">
        <v>830</v>
      </c>
      <c r="E1146" s="73" t="s">
        <v>890</v>
      </c>
      <c r="F1146" s="73" t="s">
        <v>894</v>
      </c>
      <c r="G1146" s="73" t="s">
        <v>895</v>
      </c>
      <c r="I1146" s="73" t="s">
        <v>681</v>
      </c>
      <c r="J1146" s="95">
        <v>-2817066.91</v>
      </c>
      <c r="K1146" s="107">
        <v>0.97250000000000003</v>
      </c>
      <c r="L1146" s="95">
        <v>2739597.57</v>
      </c>
      <c r="M1146" s="95">
        <v>-77469.34</v>
      </c>
      <c r="N1146" s="73" t="s">
        <v>207</v>
      </c>
    </row>
    <row r="1147" spans="1:14">
      <c r="A1147" s="100">
        <v>999</v>
      </c>
      <c r="B1147" s="94">
        <v>44635</v>
      </c>
      <c r="C1147" s="94">
        <v>44652</v>
      </c>
      <c r="D1147" s="73" t="s">
        <v>830</v>
      </c>
      <c r="E1147" s="73" t="s">
        <v>898</v>
      </c>
      <c r="F1147" s="73" t="s">
        <v>899</v>
      </c>
      <c r="G1147" s="73" t="s">
        <v>900</v>
      </c>
      <c r="I1147" s="73" t="s">
        <v>681</v>
      </c>
      <c r="J1147" s="95">
        <v>-4987500</v>
      </c>
      <c r="K1147" s="107">
        <v>0.98</v>
      </c>
      <c r="L1147" s="95">
        <v>4875500</v>
      </c>
      <c r="M1147" s="95">
        <v>-112000</v>
      </c>
      <c r="N1147" s="73" t="s">
        <v>207</v>
      </c>
    </row>
    <row r="1148" spans="1:14">
      <c r="A1148" s="100">
        <v>999</v>
      </c>
      <c r="B1148" s="94">
        <v>44635</v>
      </c>
      <c r="C1148" s="94">
        <v>44652</v>
      </c>
      <c r="D1148" s="73" t="s">
        <v>710</v>
      </c>
      <c r="E1148" s="73" t="s">
        <v>853</v>
      </c>
      <c r="F1148" s="73" t="s">
        <v>854</v>
      </c>
      <c r="G1148" s="73" t="s">
        <v>855</v>
      </c>
      <c r="I1148" s="73" t="s">
        <v>681</v>
      </c>
      <c r="J1148" s="95">
        <v>3244717</v>
      </c>
      <c r="K1148" s="107">
        <v>0.995</v>
      </c>
      <c r="L1148" s="95">
        <v>-3228493.42</v>
      </c>
      <c r="M1148" s="95">
        <v>16223.58</v>
      </c>
      <c r="N1148" s="73" t="s">
        <v>207</v>
      </c>
    </row>
    <row r="1149" spans="1:14">
      <c r="A1149" s="100">
        <v>999</v>
      </c>
      <c r="B1149" s="94">
        <v>44635</v>
      </c>
      <c r="C1149" s="94">
        <v>44652</v>
      </c>
      <c r="D1149" s="73" t="s">
        <v>830</v>
      </c>
      <c r="E1149" s="73" t="s">
        <v>836</v>
      </c>
      <c r="F1149" s="73" t="s">
        <v>837</v>
      </c>
      <c r="G1149" s="73" t="s">
        <v>838</v>
      </c>
      <c r="H1149" s="73" t="s">
        <v>839</v>
      </c>
      <c r="I1149" s="73" t="s">
        <v>681</v>
      </c>
      <c r="J1149" s="95">
        <v>-1736875</v>
      </c>
      <c r="K1149" s="107">
        <v>0.99</v>
      </c>
      <c r="L1149" s="95">
        <v>1719506.25</v>
      </c>
      <c r="M1149" s="95">
        <v>-17368.75</v>
      </c>
      <c r="N1149" s="73" t="s">
        <v>207</v>
      </c>
    </row>
    <row r="1150" spans="1:14">
      <c r="A1150" s="100">
        <v>999</v>
      </c>
      <c r="B1150" s="94">
        <v>44635</v>
      </c>
      <c r="C1150" s="94">
        <v>44652</v>
      </c>
      <c r="D1150" s="73" t="s">
        <v>710</v>
      </c>
      <c r="E1150" s="73" t="s">
        <v>768</v>
      </c>
      <c r="F1150" s="73" t="s">
        <v>769</v>
      </c>
      <c r="G1150" s="73" t="s">
        <v>770</v>
      </c>
      <c r="H1150" s="73" t="s">
        <v>771</v>
      </c>
      <c r="I1150" s="73" t="s">
        <v>681</v>
      </c>
      <c r="J1150" s="95">
        <v>3702507.94</v>
      </c>
      <c r="K1150" s="107">
        <v>0.94499999999999995</v>
      </c>
      <c r="L1150" s="95">
        <v>-3498870</v>
      </c>
      <c r="M1150" s="95">
        <v>203637.94</v>
      </c>
      <c r="N1150" s="73" t="s">
        <v>207</v>
      </c>
    </row>
    <row r="1151" spans="1:14">
      <c r="A1151" s="100">
        <v>999</v>
      </c>
      <c r="B1151" s="94">
        <v>44635</v>
      </c>
      <c r="C1151" s="94">
        <v>44652</v>
      </c>
      <c r="D1151" s="73" t="s">
        <v>710</v>
      </c>
      <c r="E1151" s="73" t="s">
        <v>939</v>
      </c>
      <c r="F1151" s="73" t="s">
        <v>940</v>
      </c>
      <c r="G1151" s="73" t="s">
        <v>941</v>
      </c>
      <c r="H1151" s="73" t="s">
        <v>942</v>
      </c>
      <c r="I1151" s="73" t="s">
        <v>681</v>
      </c>
      <c r="J1151" s="95">
        <v>1692290.42</v>
      </c>
      <c r="K1151" s="107">
        <v>0.95499800000000001</v>
      </c>
      <c r="L1151" s="95">
        <v>-1616133.97</v>
      </c>
      <c r="M1151" s="95">
        <v>76156.45</v>
      </c>
      <c r="N1151" s="73" t="s">
        <v>207</v>
      </c>
    </row>
    <row r="1152" spans="1:14">
      <c r="A1152" s="100">
        <v>999</v>
      </c>
      <c r="B1152" s="94">
        <v>44635</v>
      </c>
      <c r="C1152" s="94">
        <v>44652</v>
      </c>
      <c r="D1152" s="73" t="s">
        <v>830</v>
      </c>
      <c r="E1152" s="73" t="s">
        <v>882</v>
      </c>
      <c r="F1152" s="73" t="s">
        <v>883</v>
      </c>
      <c r="G1152" s="73" t="s">
        <v>884</v>
      </c>
      <c r="H1152" s="73" t="s">
        <v>885</v>
      </c>
      <c r="I1152" s="73" t="s">
        <v>681</v>
      </c>
      <c r="J1152" s="95">
        <v>-3952077.85</v>
      </c>
      <c r="K1152" s="107">
        <v>0.98</v>
      </c>
      <c r="L1152" s="95">
        <v>3873036.29</v>
      </c>
      <c r="M1152" s="95">
        <v>-79041.56</v>
      </c>
      <c r="N1152" s="73" t="s">
        <v>207</v>
      </c>
    </row>
    <row r="1153" spans="1:14">
      <c r="A1153" s="100">
        <v>999</v>
      </c>
      <c r="B1153" s="94">
        <v>44635</v>
      </c>
      <c r="C1153" s="94">
        <v>44652</v>
      </c>
      <c r="D1153" s="73" t="s">
        <v>710</v>
      </c>
      <c r="E1153" s="73" t="s">
        <v>281</v>
      </c>
      <c r="F1153" s="73" t="s">
        <v>282</v>
      </c>
      <c r="G1153" s="73" t="s">
        <v>279</v>
      </c>
      <c r="H1153" s="73" t="s">
        <v>280</v>
      </c>
      <c r="I1153" s="73" t="s">
        <v>681</v>
      </c>
      <c r="J1153" s="95">
        <v>3721691.16</v>
      </c>
      <c r="K1153" s="107">
        <v>0.97750000000000004</v>
      </c>
      <c r="L1153" s="95">
        <v>-3637953.11</v>
      </c>
      <c r="M1153" s="95">
        <v>83738.05</v>
      </c>
      <c r="N1153" s="73" t="s">
        <v>207</v>
      </c>
    </row>
    <row r="1154" spans="1:14">
      <c r="A1154" s="100">
        <v>78407605</v>
      </c>
      <c r="B1154" s="94">
        <v>44635</v>
      </c>
      <c r="C1154" s="94">
        <v>44652</v>
      </c>
      <c r="D1154" s="73" t="s">
        <v>710</v>
      </c>
      <c r="E1154" s="73" t="s">
        <v>783</v>
      </c>
      <c r="F1154" s="73" t="s">
        <v>784</v>
      </c>
      <c r="G1154" s="73" t="s">
        <v>785</v>
      </c>
      <c r="H1154" s="73" t="s">
        <v>786</v>
      </c>
      <c r="I1154" s="73" t="s">
        <v>681</v>
      </c>
      <c r="J1154" s="95">
        <v>3673522.27</v>
      </c>
      <c r="K1154" s="107">
        <v>0.99333000000000005</v>
      </c>
      <c r="L1154" s="95">
        <v>-3649019.88</v>
      </c>
      <c r="M1154" s="95">
        <v>24502.39</v>
      </c>
      <c r="N1154" s="73" t="s">
        <v>207</v>
      </c>
    </row>
    <row r="1155" spans="1:14" ht="12" thickBot="1">
      <c r="A1155" s="100">
        <v>999</v>
      </c>
      <c r="B1155" s="94">
        <v>44635</v>
      </c>
      <c r="C1155" s="94">
        <v>44652</v>
      </c>
      <c r="D1155" s="73" t="s">
        <v>710</v>
      </c>
      <c r="E1155" s="73" t="s">
        <v>797</v>
      </c>
      <c r="F1155" s="73" t="s">
        <v>798</v>
      </c>
      <c r="G1155" s="73" t="s">
        <v>799</v>
      </c>
      <c r="H1155" s="73" t="s">
        <v>800</v>
      </c>
      <c r="I1155" s="73" t="s">
        <v>681</v>
      </c>
      <c r="J1155" s="95">
        <v>1338163.67</v>
      </c>
      <c r="K1155" s="107">
        <v>0.98499999999999999</v>
      </c>
      <c r="L1155" s="95">
        <v>-1318091.21</v>
      </c>
      <c r="M1155" s="95">
        <v>20072.46</v>
      </c>
      <c r="N1155" s="73" t="s">
        <v>207</v>
      </c>
    </row>
    <row r="1156" spans="1:14" ht="12" thickBot="1">
      <c r="A1156" s="223"/>
      <c r="B1156" s="222">
        <v>44652</v>
      </c>
      <c r="C1156" s="224"/>
      <c r="D1156" s="225"/>
      <c r="E1156" s="225"/>
      <c r="F1156" s="225"/>
      <c r="G1156" s="225"/>
      <c r="H1156" s="225"/>
      <c r="I1156" s="225"/>
      <c r="J1156" s="105"/>
      <c r="K1156" s="226"/>
      <c r="L1156" s="227" t="s">
        <v>706</v>
      </c>
      <c r="M1156" s="105">
        <v>329099340.95329648</v>
      </c>
      <c r="N1156" s="225"/>
    </row>
    <row r="1157" spans="1:14" ht="12" thickBot="1">
      <c r="A1157" s="223"/>
      <c r="B1157" s="224"/>
      <c r="C1157" s="224"/>
      <c r="D1157" s="225"/>
      <c r="E1157" s="225"/>
      <c r="F1157" s="225"/>
      <c r="G1157" s="225"/>
      <c r="H1157" s="225"/>
      <c r="I1157" s="225"/>
      <c r="J1157" s="105"/>
      <c r="K1157" s="226"/>
      <c r="L1157" s="227" t="s">
        <v>707</v>
      </c>
      <c r="M1157" s="105">
        <f xml:space="preserve"> ROUND($M$1137+ SUM($M$1140:$M$1155)-$M$1156,2)</f>
        <v>-62214.07</v>
      </c>
      <c r="N1157" s="225"/>
    </row>
    <row r="1158" spans="1:14" ht="12" thickTop="1">
      <c r="A1158" s="215" t="s">
        <v>153</v>
      </c>
      <c r="B1158" s="216" t="s">
        <v>137</v>
      </c>
      <c r="C1158" s="216" t="s">
        <v>703</v>
      </c>
      <c r="D1158" s="217" t="s">
        <v>648</v>
      </c>
      <c r="E1158" s="217" t="s">
        <v>144</v>
      </c>
      <c r="F1158" s="217" t="s">
        <v>647</v>
      </c>
      <c r="G1158" s="217" t="s">
        <v>704</v>
      </c>
      <c r="H1158" s="217" t="s">
        <v>143</v>
      </c>
      <c r="I1158" s="217" t="s">
        <v>658</v>
      </c>
      <c r="J1158" s="218" t="s">
        <v>705</v>
      </c>
      <c r="K1158" s="219" t="s">
        <v>148</v>
      </c>
      <c r="L1158" s="218" t="s">
        <v>140</v>
      </c>
      <c r="M1158" s="218" t="s">
        <v>630</v>
      </c>
      <c r="N1158" s="217" t="s">
        <v>640</v>
      </c>
    </row>
    <row r="1159" spans="1:14">
      <c r="A1159" s="100">
        <v>999</v>
      </c>
      <c r="B1159" s="94">
        <v>44638</v>
      </c>
      <c r="C1159" s="94">
        <v>44655</v>
      </c>
      <c r="D1159" s="73" t="s">
        <v>710</v>
      </c>
      <c r="E1159" s="73" t="s">
        <v>164</v>
      </c>
      <c r="F1159" s="73" t="s">
        <v>347</v>
      </c>
      <c r="G1159" s="73" t="s">
        <v>345</v>
      </c>
      <c r="H1159" s="73" t="s">
        <v>346</v>
      </c>
      <c r="I1159" s="73" t="s">
        <v>681</v>
      </c>
      <c r="J1159" s="95">
        <v>13170969.77</v>
      </c>
      <c r="K1159" s="107">
        <v>0.98531250000000004</v>
      </c>
      <c r="L1159" s="95">
        <v>-12977521.15</v>
      </c>
      <c r="M1159" s="95">
        <v>193448.62</v>
      </c>
      <c r="N1159" s="73" t="s">
        <v>207</v>
      </c>
    </row>
    <row r="1160" spans="1:14">
      <c r="A1160" s="100">
        <v>999</v>
      </c>
      <c r="B1160" s="94">
        <v>44638</v>
      </c>
      <c r="C1160" s="94">
        <v>44655</v>
      </c>
      <c r="D1160" s="73" t="s">
        <v>710</v>
      </c>
      <c r="E1160" s="73" t="s">
        <v>267</v>
      </c>
      <c r="F1160" s="73" t="s">
        <v>268</v>
      </c>
      <c r="G1160" s="73" t="s">
        <v>265</v>
      </c>
      <c r="H1160" s="73" t="s">
        <v>266</v>
      </c>
      <c r="I1160" s="73" t="s">
        <v>681</v>
      </c>
      <c r="J1160" s="95">
        <v>5000000</v>
      </c>
      <c r="K1160" s="107">
        <v>0.98031250000000003</v>
      </c>
      <c r="L1160" s="95">
        <v>-4901562.5</v>
      </c>
      <c r="M1160" s="95">
        <v>98437.5</v>
      </c>
      <c r="N1160" s="73" t="s">
        <v>207</v>
      </c>
    </row>
    <row r="1161" spans="1:14">
      <c r="A1161" s="100">
        <v>78469183</v>
      </c>
      <c r="B1161" s="94">
        <v>44638</v>
      </c>
      <c r="C1161" s="94">
        <v>44655</v>
      </c>
      <c r="D1161" s="73" t="s">
        <v>710</v>
      </c>
      <c r="E1161" s="73" t="s">
        <v>791</v>
      </c>
      <c r="F1161" s="73" t="s">
        <v>792</v>
      </c>
      <c r="G1161" s="73" t="s">
        <v>793</v>
      </c>
      <c r="I1161" s="73" t="s">
        <v>681</v>
      </c>
      <c r="J1161" s="95">
        <v>6512157.0899999999</v>
      </c>
      <c r="K1161" s="107">
        <v>0.98031250000000003</v>
      </c>
      <c r="L1161" s="95">
        <v>-6383949</v>
      </c>
      <c r="M1161" s="95">
        <v>128208.09</v>
      </c>
      <c r="N1161" s="73" t="s">
        <v>207</v>
      </c>
    </row>
    <row r="1162" spans="1:14">
      <c r="A1162" s="100">
        <v>78467598</v>
      </c>
      <c r="B1162" s="94">
        <v>44651</v>
      </c>
      <c r="C1162" s="94">
        <v>44655</v>
      </c>
      <c r="D1162" s="73" t="s">
        <v>710</v>
      </c>
      <c r="E1162" s="73" t="s">
        <v>559</v>
      </c>
      <c r="F1162" s="73" t="s">
        <v>943</v>
      </c>
      <c r="G1162" s="73" t="s">
        <v>557</v>
      </c>
      <c r="I1162" s="73" t="s">
        <v>681</v>
      </c>
      <c r="J1162" s="95">
        <v>13000000</v>
      </c>
      <c r="K1162" s="107">
        <v>0.98531250000000004</v>
      </c>
      <c r="L1162" s="95">
        <v>-12809062.5</v>
      </c>
      <c r="M1162" s="95">
        <v>190937.5</v>
      </c>
      <c r="N1162" s="73" t="s">
        <v>207</v>
      </c>
    </row>
    <row r="1163" spans="1:14">
      <c r="A1163" s="100">
        <v>999</v>
      </c>
      <c r="B1163" s="94">
        <v>44651</v>
      </c>
      <c r="C1163" s="94">
        <v>44655</v>
      </c>
      <c r="D1163" s="73" t="s">
        <v>944</v>
      </c>
      <c r="E1163" s="73" t="s">
        <v>812</v>
      </c>
      <c r="F1163" s="73" t="s">
        <v>813</v>
      </c>
      <c r="G1163" s="73" t="s">
        <v>814</v>
      </c>
      <c r="I1163" s="73" t="s">
        <v>681</v>
      </c>
      <c r="J1163" s="95">
        <v>-1388.68</v>
      </c>
      <c r="K1163" s="107">
        <v>1</v>
      </c>
      <c r="L1163" s="95">
        <v>0</v>
      </c>
      <c r="M1163" s="95">
        <v>-1388.68</v>
      </c>
      <c r="N1163" s="73" t="s">
        <v>715</v>
      </c>
    </row>
    <row r="1164" spans="1:14">
      <c r="A1164" s="100">
        <v>999</v>
      </c>
      <c r="B1164" s="94">
        <v>44635</v>
      </c>
      <c r="C1164" s="94">
        <v>44652</v>
      </c>
      <c r="D1164" s="73" t="s">
        <v>824</v>
      </c>
      <c r="E1164" s="73" t="s">
        <v>797</v>
      </c>
      <c r="F1164" s="73" t="s">
        <v>798</v>
      </c>
      <c r="G1164" s="73" t="s">
        <v>799</v>
      </c>
      <c r="H1164" s="73" t="s">
        <v>800</v>
      </c>
      <c r="I1164" s="73" t="s">
        <v>681</v>
      </c>
      <c r="J1164" s="95">
        <v>-1338163.67</v>
      </c>
      <c r="K1164" s="107">
        <v>0.98499999999999999</v>
      </c>
      <c r="L1164" s="95">
        <v>1318091.21</v>
      </c>
      <c r="M1164" s="95">
        <v>-20072.46</v>
      </c>
      <c r="N1164" s="73" t="s">
        <v>207</v>
      </c>
    </row>
    <row r="1165" spans="1:14" ht="12" thickBot="1">
      <c r="A1165" s="100">
        <v>999</v>
      </c>
      <c r="B1165" s="94">
        <v>44635</v>
      </c>
      <c r="C1165" s="94">
        <v>44655</v>
      </c>
      <c r="D1165" s="73" t="s">
        <v>710</v>
      </c>
      <c r="E1165" s="73" t="s">
        <v>797</v>
      </c>
      <c r="F1165" s="73" t="s">
        <v>798</v>
      </c>
      <c r="G1165" s="73" t="s">
        <v>799</v>
      </c>
      <c r="H1165" s="73" t="s">
        <v>800</v>
      </c>
      <c r="I1165" s="73" t="s">
        <v>681</v>
      </c>
      <c r="J1165" s="95">
        <v>1334708.54</v>
      </c>
      <c r="K1165" s="107">
        <v>0.98499999999999999</v>
      </c>
      <c r="L1165" s="95">
        <v>-1314687.9099999999</v>
      </c>
      <c r="M1165" s="95">
        <v>20020.63</v>
      </c>
      <c r="N1165" s="73" t="s">
        <v>841</v>
      </c>
    </row>
    <row r="1166" spans="1:14" ht="12" thickBot="1">
      <c r="A1166" s="223"/>
      <c r="B1166" s="222">
        <v>44655</v>
      </c>
      <c r="C1166" s="224"/>
      <c r="D1166" s="225"/>
      <c r="E1166" s="225"/>
      <c r="F1166" s="225"/>
      <c r="G1166" s="225"/>
      <c r="H1166" s="225"/>
      <c r="I1166" s="225"/>
      <c r="J1166" s="105"/>
      <c r="K1166" s="226"/>
      <c r="L1166" s="227" t="s">
        <v>706</v>
      </c>
      <c r="M1166" s="105">
        <v>329660356.77755272</v>
      </c>
      <c r="N1166" s="225"/>
    </row>
    <row r="1167" spans="1:14" ht="12" thickBot="1">
      <c r="A1167" s="223"/>
      <c r="B1167" s="224"/>
      <c r="C1167" s="224"/>
      <c r="D1167" s="225"/>
      <c r="E1167" s="225"/>
      <c r="F1167" s="225"/>
      <c r="G1167" s="225"/>
      <c r="H1167" s="225"/>
      <c r="I1167" s="225"/>
      <c r="J1167" s="105"/>
      <c r="K1167" s="226"/>
      <c r="L1167" s="227" t="s">
        <v>707</v>
      </c>
      <c r="M1167" s="105">
        <f xml:space="preserve"> ROUND($M$1156+ SUM($M$1159:$M$1165)-$M$1166,2)</f>
        <v>48575.38</v>
      </c>
      <c r="N1167" s="225"/>
    </row>
    <row r="1168" spans="1:14" ht="12" thickTop="1">
      <c r="A1168" s="215" t="s">
        <v>153</v>
      </c>
      <c r="B1168" s="216" t="s">
        <v>137</v>
      </c>
      <c r="C1168" s="216" t="s">
        <v>703</v>
      </c>
      <c r="D1168" s="217" t="s">
        <v>648</v>
      </c>
      <c r="E1168" s="217" t="s">
        <v>144</v>
      </c>
      <c r="F1168" s="217" t="s">
        <v>647</v>
      </c>
      <c r="G1168" s="217" t="s">
        <v>704</v>
      </c>
      <c r="H1168" s="217" t="s">
        <v>143</v>
      </c>
      <c r="I1168" s="217" t="s">
        <v>658</v>
      </c>
      <c r="J1168" s="218" t="s">
        <v>705</v>
      </c>
      <c r="K1168" s="219" t="s">
        <v>148</v>
      </c>
      <c r="L1168" s="218" t="s">
        <v>140</v>
      </c>
      <c r="M1168" s="218" t="s">
        <v>630</v>
      </c>
      <c r="N1168" s="217" t="s">
        <v>640</v>
      </c>
    </row>
    <row r="1169" spans="1:14">
      <c r="A1169" s="100">
        <v>999</v>
      </c>
      <c r="B1169" s="94">
        <v>44651</v>
      </c>
      <c r="C1169" s="94">
        <v>44655</v>
      </c>
      <c r="D1169" s="73" t="s">
        <v>945</v>
      </c>
      <c r="E1169" s="73" t="s">
        <v>812</v>
      </c>
      <c r="F1169" s="73" t="s">
        <v>813</v>
      </c>
      <c r="G1169" s="73" t="s">
        <v>814</v>
      </c>
      <c r="I1169" s="73" t="s">
        <v>681</v>
      </c>
      <c r="J1169" s="95">
        <v>1388.68</v>
      </c>
      <c r="K1169" s="107">
        <v>1</v>
      </c>
      <c r="L1169" s="95">
        <v>0</v>
      </c>
      <c r="M1169" s="95">
        <v>1388.68</v>
      </c>
      <c r="N1169" s="73" t="s">
        <v>715</v>
      </c>
    </row>
    <row r="1170" spans="1:14">
      <c r="A1170" s="100">
        <v>999</v>
      </c>
      <c r="B1170" s="94">
        <v>44635</v>
      </c>
      <c r="C1170" s="94">
        <v>44652</v>
      </c>
      <c r="D1170" s="73" t="s">
        <v>840</v>
      </c>
      <c r="E1170" s="73" t="s">
        <v>877</v>
      </c>
      <c r="F1170" s="73" t="s">
        <v>878</v>
      </c>
      <c r="G1170" s="73" t="s">
        <v>879</v>
      </c>
      <c r="H1170" s="73" t="s">
        <v>938</v>
      </c>
      <c r="I1170" s="73" t="s">
        <v>681</v>
      </c>
      <c r="J1170" s="95">
        <v>2386875</v>
      </c>
      <c r="K1170" s="107">
        <v>0.97750000000000004</v>
      </c>
      <c r="L1170" s="95">
        <v>-2333170.31</v>
      </c>
      <c r="M1170" s="95">
        <v>53704.69</v>
      </c>
      <c r="N1170" s="73" t="s">
        <v>207</v>
      </c>
    </row>
    <row r="1171" spans="1:14">
      <c r="A1171" s="100">
        <v>999</v>
      </c>
      <c r="B1171" s="94">
        <v>44635</v>
      </c>
      <c r="C1171" s="94">
        <v>44656</v>
      </c>
      <c r="D1171" s="73" t="s">
        <v>830</v>
      </c>
      <c r="E1171" s="73" t="s">
        <v>877</v>
      </c>
      <c r="F1171" s="73" t="s">
        <v>878</v>
      </c>
      <c r="G1171" s="73" t="s">
        <v>879</v>
      </c>
      <c r="H1171" s="73" t="s">
        <v>938</v>
      </c>
      <c r="I1171" s="73" t="s">
        <v>681</v>
      </c>
      <c r="J1171" s="95">
        <v>-2380892.86</v>
      </c>
      <c r="K1171" s="107">
        <v>0.97750000000000004</v>
      </c>
      <c r="L1171" s="95">
        <v>2327322.77</v>
      </c>
      <c r="M1171" s="95">
        <v>-53570.09</v>
      </c>
      <c r="N1171" s="73" t="s">
        <v>841</v>
      </c>
    </row>
    <row r="1172" spans="1:14">
      <c r="A1172" s="100">
        <v>999</v>
      </c>
      <c r="B1172" s="94">
        <v>44635</v>
      </c>
      <c r="C1172" s="94">
        <v>44652</v>
      </c>
      <c r="D1172" s="73" t="s">
        <v>840</v>
      </c>
      <c r="E1172" s="73" t="s">
        <v>905</v>
      </c>
      <c r="F1172" s="73" t="s">
        <v>906</v>
      </c>
      <c r="G1172" s="73" t="s">
        <v>907</v>
      </c>
      <c r="H1172" s="73" t="s">
        <v>908</v>
      </c>
      <c r="I1172" s="73" t="s">
        <v>681</v>
      </c>
      <c r="J1172" s="95">
        <v>5404356.4800000004</v>
      </c>
      <c r="K1172" s="107">
        <v>0.98</v>
      </c>
      <c r="L1172" s="95">
        <v>-5296269.3499999996</v>
      </c>
      <c r="M1172" s="95">
        <v>108087.13</v>
      </c>
      <c r="N1172" s="73" t="s">
        <v>207</v>
      </c>
    </row>
    <row r="1173" spans="1:14" ht="12" thickBot="1">
      <c r="A1173" s="100">
        <v>999</v>
      </c>
      <c r="B1173" s="94">
        <v>44635</v>
      </c>
      <c r="C1173" s="94">
        <v>44656</v>
      </c>
      <c r="D1173" s="73" t="s">
        <v>830</v>
      </c>
      <c r="E1173" s="73" t="s">
        <v>905</v>
      </c>
      <c r="F1173" s="73" t="s">
        <v>906</v>
      </c>
      <c r="G1173" s="73" t="s">
        <v>907</v>
      </c>
      <c r="H1173" s="73" t="s">
        <v>908</v>
      </c>
      <c r="I1173" s="73" t="s">
        <v>681</v>
      </c>
      <c r="J1173" s="95">
        <v>-5390845.5899999999</v>
      </c>
      <c r="K1173" s="107">
        <v>0.98</v>
      </c>
      <c r="L1173" s="95">
        <v>5283028.68</v>
      </c>
      <c r="M1173" s="95">
        <v>-107816.91</v>
      </c>
      <c r="N1173" s="73" t="s">
        <v>841</v>
      </c>
    </row>
    <row r="1174" spans="1:14" ht="12" thickBot="1">
      <c r="A1174" s="223"/>
      <c r="B1174" s="222">
        <v>44656</v>
      </c>
      <c r="C1174" s="224"/>
      <c r="D1174" s="225"/>
      <c r="E1174" s="225"/>
      <c r="F1174" s="225"/>
      <c r="G1174" s="225"/>
      <c r="H1174" s="225"/>
      <c r="I1174" s="225"/>
      <c r="J1174" s="105"/>
      <c r="K1174" s="226"/>
      <c r="L1174" s="227" t="s">
        <v>706</v>
      </c>
      <c r="M1174" s="105">
        <v>329660761.59350264</v>
      </c>
      <c r="N1174" s="225"/>
    </row>
    <row r="1175" spans="1:14" ht="12" thickBot="1">
      <c r="A1175" s="223"/>
      <c r="B1175" s="224"/>
      <c r="C1175" s="224"/>
      <c r="D1175" s="225"/>
      <c r="E1175" s="225"/>
      <c r="F1175" s="225"/>
      <c r="G1175" s="225"/>
      <c r="H1175" s="225"/>
      <c r="I1175" s="225"/>
      <c r="J1175" s="105"/>
      <c r="K1175" s="226"/>
      <c r="L1175" s="227" t="s">
        <v>707</v>
      </c>
      <c r="M1175" s="105">
        <f xml:space="preserve"> ROUND($M$1166+ SUM($M$1169:$M$1173)-$M$1174,2)</f>
        <v>1388.68</v>
      </c>
      <c r="N1175" s="225"/>
    </row>
    <row r="1176" spans="1:14" ht="12.75" thickTop="1" thickBot="1">
      <c r="A1176" s="215" t="s">
        <v>153</v>
      </c>
      <c r="B1176" s="221" t="s">
        <v>137</v>
      </c>
      <c r="C1176" s="216" t="s">
        <v>703</v>
      </c>
      <c r="D1176" s="217" t="s">
        <v>648</v>
      </c>
      <c r="E1176" s="217" t="s">
        <v>144</v>
      </c>
      <c r="F1176" s="217" t="s">
        <v>647</v>
      </c>
      <c r="G1176" s="217" t="s">
        <v>704</v>
      </c>
      <c r="H1176" s="217" t="s">
        <v>143</v>
      </c>
      <c r="I1176" s="217" t="s">
        <v>658</v>
      </c>
      <c r="J1176" s="218" t="s">
        <v>705</v>
      </c>
      <c r="K1176" s="219" t="s">
        <v>148</v>
      </c>
      <c r="L1176" s="218" t="s">
        <v>140</v>
      </c>
      <c r="M1176" s="218" t="s">
        <v>630</v>
      </c>
      <c r="N1176" s="217" t="s">
        <v>640</v>
      </c>
    </row>
    <row r="1177" spans="1:14" ht="12" thickBot="1">
      <c r="A1177" s="223"/>
      <c r="B1177" s="222">
        <v>44657</v>
      </c>
      <c r="C1177" s="224"/>
      <c r="D1177" s="225"/>
      <c r="E1177" s="225"/>
      <c r="F1177" s="225"/>
      <c r="G1177" s="225"/>
      <c r="H1177" s="225"/>
      <c r="I1177" s="225"/>
      <c r="J1177" s="105"/>
      <c r="K1177" s="226"/>
      <c r="L1177" s="227" t="s">
        <v>706</v>
      </c>
      <c r="M1177" s="105">
        <v>329660761.59350264</v>
      </c>
      <c r="N1177" s="225"/>
    </row>
    <row r="1178" spans="1:14" ht="12" thickBot="1">
      <c r="A1178" s="223"/>
      <c r="B1178" s="224"/>
      <c r="C1178" s="224"/>
      <c r="D1178" s="225"/>
      <c r="E1178" s="225"/>
      <c r="F1178" s="225"/>
      <c r="G1178" s="225"/>
      <c r="H1178" s="225"/>
      <c r="I1178" s="225"/>
      <c r="J1178" s="105"/>
      <c r="K1178" s="226"/>
      <c r="L1178" s="227" t="s">
        <v>707</v>
      </c>
      <c r="M1178" s="105">
        <f xml:space="preserve"> ROUND($M$1174+ SUM($M$1176:$M$1176)-$M$1177,2)</f>
        <v>0</v>
      </c>
      <c r="N1178" s="225"/>
    </row>
    <row r="1179" spans="1:14" ht="12.75" thickTop="1" thickBot="1">
      <c r="A1179" s="215" t="s">
        <v>153</v>
      </c>
      <c r="B1179" s="221" t="s">
        <v>137</v>
      </c>
      <c r="C1179" s="216" t="s">
        <v>703</v>
      </c>
      <c r="D1179" s="217" t="s">
        <v>648</v>
      </c>
      <c r="E1179" s="217" t="s">
        <v>144</v>
      </c>
      <c r="F1179" s="217" t="s">
        <v>647</v>
      </c>
      <c r="G1179" s="217" t="s">
        <v>704</v>
      </c>
      <c r="H1179" s="217" t="s">
        <v>143</v>
      </c>
      <c r="I1179" s="217" t="s">
        <v>658</v>
      </c>
      <c r="J1179" s="218" t="s">
        <v>705</v>
      </c>
      <c r="K1179" s="219" t="s">
        <v>148</v>
      </c>
      <c r="L1179" s="218" t="s">
        <v>140</v>
      </c>
      <c r="M1179" s="218" t="s">
        <v>630</v>
      </c>
      <c r="N1179" s="217" t="s">
        <v>640</v>
      </c>
    </row>
    <row r="1180" spans="1:14" ht="12" thickBot="1">
      <c r="A1180" s="223"/>
      <c r="B1180" s="222">
        <v>44658</v>
      </c>
      <c r="C1180" s="224"/>
      <c r="D1180" s="225"/>
      <c r="E1180" s="225"/>
      <c r="F1180" s="225"/>
      <c r="G1180" s="225"/>
      <c r="H1180" s="225"/>
      <c r="I1180" s="225"/>
      <c r="J1180" s="105"/>
      <c r="K1180" s="226"/>
      <c r="L1180" s="227" t="s">
        <v>706</v>
      </c>
      <c r="M1180" s="105">
        <v>329660761.59350264</v>
      </c>
      <c r="N1180" s="225"/>
    </row>
    <row r="1181" spans="1:14" ht="12" thickBot="1">
      <c r="A1181" s="223"/>
      <c r="B1181" s="224"/>
      <c r="C1181" s="224"/>
      <c r="D1181" s="225"/>
      <c r="E1181" s="225"/>
      <c r="F1181" s="225"/>
      <c r="G1181" s="225"/>
      <c r="H1181" s="225"/>
      <c r="I1181" s="225"/>
      <c r="J1181" s="105"/>
      <c r="K1181" s="226"/>
      <c r="L1181" s="227" t="s">
        <v>707</v>
      </c>
      <c r="M1181" s="105">
        <f xml:space="preserve"> ROUND($M$1177+ SUM($M$1179:$M$1179)-$M$1180,2)</f>
        <v>0</v>
      </c>
      <c r="N1181" s="225"/>
    </row>
    <row r="1182" spans="1:14" ht="12" thickTop="1">
      <c r="A1182" s="215" t="s">
        <v>153</v>
      </c>
      <c r="B1182" s="216" t="s">
        <v>137</v>
      </c>
      <c r="C1182" s="216" t="s">
        <v>703</v>
      </c>
      <c r="D1182" s="217" t="s">
        <v>648</v>
      </c>
      <c r="E1182" s="217" t="s">
        <v>144</v>
      </c>
      <c r="F1182" s="217" t="s">
        <v>647</v>
      </c>
      <c r="G1182" s="217" t="s">
        <v>704</v>
      </c>
      <c r="H1182" s="217" t="s">
        <v>143</v>
      </c>
      <c r="I1182" s="217" t="s">
        <v>658</v>
      </c>
      <c r="J1182" s="218" t="s">
        <v>705</v>
      </c>
      <c r="K1182" s="219" t="s">
        <v>148</v>
      </c>
      <c r="L1182" s="218" t="s">
        <v>140</v>
      </c>
      <c r="M1182" s="218" t="s">
        <v>630</v>
      </c>
      <c r="N1182" s="217" t="s">
        <v>640</v>
      </c>
    </row>
    <row r="1183" spans="1:14">
      <c r="A1183" s="100">
        <v>999</v>
      </c>
      <c r="B1183" s="94">
        <v>44295</v>
      </c>
      <c r="C1183" s="94">
        <v>44561</v>
      </c>
      <c r="D1183" s="73" t="s">
        <v>824</v>
      </c>
      <c r="E1183" s="73" t="s">
        <v>281</v>
      </c>
      <c r="F1183" s="73" t="s">
        <v>487</v>
      </c>
      <c r="G1183" s="73" t="s">
        <v>485</v>
      </c>
      <c r="H1183" s="73" t="s">
        <v>486</v>
      </c>
      <c r="I1183" s="73" t="s">
        <v>681</v>
      </c>
      <c r="J1183" s="95">
        <v>-972036.15</v>
      </c>
      <c r="K1183" s="107">
        <v>1.0024999999999999</v>
      </c>
      <c r="L1183" s="95">
        <v>974466.23</v>
      </c>
      <c r="M1183" s="95">
        <v>2430.08</v>
      </c>
      <c r="N1183" s="73" t="s">
        <v>841</v>
      </c>
    </row>
    <row r="1184" spans="1:14" ht="12" thickBot="1">
      <c r="A1184" s="100">
        <v>999</v>
      </c>
      <c r="B1184" s="94">
        <v>44295</v>
      </c>
      <c r="C1184" s="94">
        <v>44659</v>
      </c>
      <c r="D1184" s="73" t="s">
        <v>710</v>
      </c>
      <c r="E1184" s="73" t="s">
        <v>281</v>
      </c>
      <c r="F1184" s="73" t="s">
        <v>487</v>
      </c>
      <c r="G1184" s="73" t="s">
        <v>485</v>
      </c>
      <c r="H1184" s="73" t="s">
        <v>486</v>
      </c>
      <c r="I1184" s="73" t="s">
        <v>681</v>
      </c>
      <c r="J1184" s="95">
        <v>969593.85</v>
      </c>
      <c r="K1184" s="107">
        <v>1.0024999999999999</v>
      </c>
      <c r="L1184" s="95">
        <v>-972017.82</v>
      </c>
      <c r="M1184" s="95">
        <v>-2423.9699999999998</v>
      </c>
      <c r="N1184" s="73" t="s">
        <v>841</v>
      </c>
    </row>
    <row r="1185" spans="1:14" ht="12" thickBot="1">
      <c r="A1185" s="223"/>
      <c r="B1185" s="222">
        <v>44659</v>
      </c>
      <c r="C1185" s="224"/>
      <c r="D1185" s="225"/>
      <c r="E1185" s="225"/>
      <c r="F1185" s="225"/>
      <c r="G1185" s="225"/>
      <c r="H1185" s="225"/>
      <c r="I1185" s="225"/>
      <c r="J1185" s="105"/>
      <c r="K1185" s="226"/>
      <c r="L1185" s="227" t="s">
        <v>706</v>
      </c>
      <c r="M1185" s="105">
        <v>329660767.69925272</v>
      </c>
      <c r="N1185" s="225"/>
    </row>
    <row r="1186" spans="1:14" ht="12" thickBot="1">
      <c r="A1186" s="223"/>
      <c r="B1186" s="224"/>
      <c r="C1186" s="224"/>
      <c r="D1186" s="225"/>
      <c r="E1186" s="225"/>
      <c r="F1186" s="225"/>
      <c r="G1186" s="225"/>
      <c r="H1186" s="225"/>
      <c r="I1186" s="225"/>
      <c r="J1186" s="105"/>
      <c r="K1186" s="226"/>
      <c r="L1186" s="227" t="s">
        <v>707</v>
      </c>
      <c r="M1186" s="105">
        <f xml:space="preserve"> ROUND($M$1180+ SUM($M$1183:$M$1184)-$M$1185,2)</f>
        <v>0</v>
      </c>
      <c r="N1186" s="225"/>
    </row>
    <row r="1187" spans="1:14" ht="12.75" thickTop="1" thickBot="1">
      <c r="A1187" s="215" t="s">
        <v>153</v>
      </c>
      <c r="B1187" s="221" t="s">
        <v>137</v>
      </c>
      <c r="C1187" s="216" t="s">
        <v>703</v>
      </c>
      <c r="D1187" s="217" t="s">
        <v>648</v>
      </c>
      <c r="E1187" s="217" t="s">
        <v>144</v>
      </c>
      <c r="F1187" s="217" t="s">
        <v>647</v>
      </c>
      <c r="G1187" s="217" t="s">
        <v>704</v>
      </c>
      <c r="H1187" s="217" t="s">
        <v>143</v>
      </c>
      <c r="I1187" s="217" t="s">
        <v>658</v>
      </c>
      <c r="J1187" s="218" t="s">
        <v>705</v>
      </c>
      <c r="K1187" s="219" t="s">
        <v>148</v>
      </c>
      <c r="L1187" s="218" t="s">
        <v>140</v>
      </c>
      <c r="M1187" s="218" t="s">
        <v>630</v>
      </c>
      <c r="N1187" s="217" t="s">
        <v>640</v>
      </c>
    </row>
    <row r="1188" spans="1:14" ht="12" thickBot="1">
      <c r="A1188" s="223"/>
      <c r="B1188" s="222">
        <v>44662</v>
      </c>
      <c r="C1188" s="224"/>
      <c r="D1188" s="225"/>
      <c r="E1188" s="225"/>
      <c r="F1188" s="225"/>
      <c r="G1188" s="225"/>
      <c r="H1188" s="225"/>
      <c r="I1188" s="225"/>
      <c r="J1188" s="105"/>
      <c r="K1188" s="226"/>
      <c r="L1188" s="227" t="s">
        <v>706</v>
      </c>
      <c r="M1188" s="105">
        <v>329660767.69925272</v>
      </c>
      <c r="N1188" s="225"/>
    </row>
    <row r="1189" spans="1:14" ht="12" thickBot="1">
      <c r="A1189" s="223"/>
      <c r="B1189" s="224"/>
      <c r="C1189" s="224"/>
      <c r="D1189" s="225"/>
      <c r="E1189" s="225"/>
      <c r="F1189" s="225"/>
      <c r="G1189" s="225"/>
      <c r="H1189" s="225"/>
      <c r="I1189" s="225"/>
      <c r="J1189" s="105"/>
      <c r="K1189" s="226"/>
      <c r="L1189" s="227" t="s">
        <v>707</v>
      </c>
      <c r="M1189" s="105">
        <f xml:space="preserve"> ROUND($M$1185+ SUM($M$1187:$M$1187)-$M$1188,2)</f>
        <v>0</v>
      </c>
      <c r="N1189" s="225"/>
    </row>
    <row r="1190" spans="1:14" ht="12.75" thickTop="1" thickBot="1">
      <c r="A1190" s="215" t="s">
        <v>153</v>
      </c>
      <c r="B1190" s="221" t="s">
        <v>137</v>
      </c>
      <c r="C1190" s="216" t="s">
        <v>703</v>
      </c>
      <c r="D1190" s="217" t="s">
        <v>648</v>
      </c>
      <c r="E1190" s="217" t="s">
        <v>144</v>
      </c>
      <c r="F1190" s="217" t="s">
        <v>647</v>
      </c>
      <c r="G1190" s="217" t="s">
        <v>704</v>
      </c>
      <c r="H1190" s="217" t="s">
        <v>143</v>
      </c>
      <c r="I1190" s="217" t="s">
        <v>658</v>
      </c>
      <c r="J1190" s="218" t="s">
        <v>705</v>
      </c>
      <c r="K1190" s="219" t="s">
        <v>148</v>
      </c>
      <c r="L1190" s="218" t="s">
        <v>140</v>
      </c>
      <c r="M1190" s="218" t="s">
        <v>630</v>
      </c>
      <c r="N1190" s="217" t="s">
        <v>640</v>
      </c>
    </row>
    <row r="1191" spans="1:14" ht="12" thickBot="1">
      <c r="A1191" s="223"/>
      <c r="B1191" s="222">
        <v>44663</v>
      </c>
      <c r="C1191" s="224"/>
      <c r="D1191" s="225"/>
      <c r="E1191" s="225"/>
      <c r="F1191" s="225"/>
      <c r="G1191" s="225"/>
      <c r="H1191" s="225"/>
      <c r="I1191" s="225"/>
      <c r="J1191" s="105"/>
      <c r="K1191" s="226"/>
      <c r="L1191" s="227" t="s">
        <v>706</v>
      </c>
      <c r="M1191" s="105">
        <v>329660767.69925272</v>
      </c>
      <c r="N1191" s="225"/>
    </row>
    <row r="1192" spans="1:14" ht="12" thickBot="1">
      <c r="A1192" s="223"/>
      <c r="B1192" s="224"/>
      <c r="C1192" s="224"/>
      <c r="D1192" s="225"/>
      <c r="E1192" s="225"/>
      <c r="F1192" s="225"/>
      <c r="G1192" s="225"/>
      <c r="H1192" s="225"/>
      <c r="I1192" s="225"/>
      <c r="J1192" s="105"/>
      <c r="K1192" s="226"/>
      <c r="L1192" s="227" t="s">
        <v>707</v>
      </c>
      <c r="M1192" s="105">
        <f xml:space="preserve"> ROUND($M$1188+ SUM($M$1190:$M$1190)-$M$1191,2)</f>
        <v>0</v>
      </c>
      <c r="N1192" s="225"/>
    </row>
    <row r="1193" spans="1:14" ht="12" thickTop="1">
      <c r="A1193" s="215" t="s">
        <v>153</v>
      </c>
      <c r="B1193" s="216" t="s">
        <v>137</v>
      </c>
      <c r="C1193" s="216" t="s">
        <v>703</v>
      </c>
      <c r="D1193" s="217" t="s">
        <v>648</v>
      </c>
      <c r="E1193" s="217" t="s">
        <v>144</v>
      </c>
      <c r="F1193" s="217" t="s">
        <v>647</v>
      </c>
      <c r="G1193" s="217" t="s">
        <v>704</v>
      </c>
      <c r="H1193" s="217" t="s">
        <v>143</v>
      </c>
      <c r="I1193" s="217" t="s">
        <v>658</v>
      </c>
      <c r="J1193" s="218" t="s">
        <v>705</v>
      </c>
      <c r="K1193" s="219" t="s">
        <v>148</v>
      </c>
      <c r="L1193" s="218" t="s">
        <v>140</v>
      </c>
      <c r="M1193" s="218" t="s">
        <v>630</v>
      </c>
      <c r="N1193" s="217" t="s">
        <v>640</v>
      </c>
    </row>
    <row r="1194" spans="1:14">
      <c r="A1194" s="100">
        <v>999</v>
      </c>
      <c r="B1194" s="94">
        <v>44635</v>
      </c>
      <c r="C1194" s="94">
        <v>44652</v>
      </c>
      <c r="D1194" s="73" t="s">
        <v>840</v>
      </c>
      <c r="E1194" s="73" t="s">
        <v>850</v>
      </c>
      <c r="F1194" s="73" t="s">
        <v>851</v>
      </c>
      <c r="G1194" s="73" t="s">
        <v>852</v>
      </c>
      <c r="I1194" s="73" t="s">
        <v>681</v>
      </c>
      <c r="J1194" s="95">
        <v>2817066.91</v>
      </c>
      <c r="K1194" s="107">
        <v>0.99</v>
      </c>
      <c r="L1194" s="95">
        <v>-2788896.24</v>
      </c>
      <c r="M1194" s="95">
        <v>28170.67</v>
      </c>
      <c r="N1194" s="73" t="s">
        <v>207</v>
      </c>
    </row>
    <row r="1195" spans="1:14">
      <c r="A1195" s="100">
        <v>999</v>
      </c>
      <c r="B1195" s="94">
        <v>44635</v>
      </c>
      <c r="C1195" s="94">
        <v>44664</v>
      </c>
      <c r="D1195" s="73" t="s">
        <v>830</v>
      </c>
      <c r="E1195" s="73" t="s">
        <v>850</v>
      </c>
      <c r="F1195" s="73" t="s">
        <v>851</v>
      </c>
      <c r="G1195" s="73" t="s">
        <v>852</v>
      </c>
      <c r="I1195" s="73" t="s">
        <v>681</v>
      </c>
      <c r="J1195" s="95">
        <v>-2317066.91</v>
      </c>
      <c r="K1195" s="107">
        <v>0.99</v>
      </c>
      <c r="L1195" s="95">
        <v>2293896.2400000002</v>
      </c>
      <c r="M1195" s="95">
        <v>-23170.67</v>
      </c>
      <c r="N1195" s="73" t="s">
        <v>841</v>
      </c>
    </row>
    <row r="1196" spans="1:14">
      <c r="A1196" s="100">
        <v>999</v>
      </c>
      <c r="B1196" s="94">
        <v>44635</v>
      </c>
      <c r="C1196" s="94">
        <v>44652</v>
      </c>
      <c r="D1196" s="73" t="s">
        <v>840</v>
      </c>
      <c r="E1196" s="73" t="s">
        <v>890</v>
      </c>
      <c r="F1196" s="73" t="s">
        <v>894</v>
      </c>
      <c r="G1196" s="73" t="s">
        <v>895</v>
      </c>
      <c r="I1196" s="73" t="s">
        <v>681</v>
      </c>
      <c r="J1196" s="95">
        <v>2817066.91</v>
      </c>
      <c r="K1196" s="107">
        <v>0.97250000000000003</v>
      </c>
      <c r="L1196" s="95">
        <v>-2739597.57</v>
      </c>
      <c r="M1196" s="95">
        <v>77469.34</v>
      </c>
      <c r="N1196" s="73" t="s">
        <v>207</v>
      </c>
    </row>
    <row r="1197" spans="1:14">
      <c r="A1197" s="100">
        <v>999</v>
      </c>
      <c r="B1197" s="94">
        <v>44635</v>
      </c>
      <c r="C1197" s="94">
        <v>44664</v>
      </c>
      <c r="D1197" s="73" t="s">
        <v>830</v>
      </c>
      <c r="E1197" s="73" t="s">
        <v>890</v>
      </c>
      <c r="F1197" s="73" t="s">
        <v>894</v>
      </c>
      <c r="G1197" s="73" t="s">
        <v>895</v>
      </c>
      <c r="I1197" s="73" t="s">
        <v>681</v>
      </c>
      <c r="J1197" s="95">
        <v>-1517066.91</v>
      </c>
      <c r="K1197" s="107">
        <v>0.97250000000000003</v>
      </c>
      <c r="L1197" s="95">
        <v>1475347.57</v>
      </c>
      <c r="M1197" s="95">
        <v>-41719.339999999997</v>
      </c>
      <c r="N1197" s="73" t="s">
        <v>841</v>
      </c>
    </row>
    <row r="1198" spans="1:14">
      <c r="A1198" s="100">
        <v>999</v>
      </c>
      <c r="B1198" s="94">
        <v>44635</v>
      </c>
      <c r="C1198" s="94">
        <v>44652</v>
      </c>
      <c r="D1198" s="73" t="s">
        <v>840</v>
      </c>
      <c r="E1198" s="73" t="s">
        <v>482</v>
      </c>
      <c r="F1198" s="73" t="s">
        <v>936</v>
      </c>
      <c r="G1198" s="73" t="s">
        <v>870</v>
      </c>
      <c r="H1198" s="73" t="s">
        <v>937</v>
      </c>
      <c r="I1198" s="73" t="s">
        <v>681</v>
      </c>
      <c r="J1198" s="95">
        <v>3460869.57</v>
      </c>
      <c r="K1198" s="107">
        <v>0.98250000000000004</v>
      </c>
      <c r="L1198" s="95">
        <v>-3400304.35</v>
      </c>
      <c r="M1198" s="95">
        <v>60565.22</v>
      </c>
      <c r="N1198" s="73" t="s">
        <v>207</v>
      </c>
    </row>
    <row r="1199" spans="1:14">
      <c r="A1199" s="100">
        <v>999</v>
      </c>
      <c r="B1199" s="94">
        <v>44635</v>
      </c>
      <c r="C1199" s="94">
        <v>44664</v>
      </c>
      <c r="D1199" s="73" t="s">
        <v>830</v>
      </c>
      <c r="E1199" s="73" t="s">
        <v>482</v>
      </c>
      <c r="F1199" s="73" t="s">
        <v>936</v>
      </c>
      <c r="G1199" s="73" t="s">
        <v>870</v>
      </c>
      <c r="H1199" s="73" t="s">
        <v>937</v>
      </c>
      <c r="I1199" s="73" t="s">
        <v>681</v>
      </c>
      <c r="J1199" s="95">
        <v>-3278260.87</v>
      </c>
      <c r="K1199" s="107">
        <v>0.98250000000000004</v>
      </c>
      <c r="L1199" s="95">
        <v>3220891.3</v>
      </c>
      <c r="M1199" s="95">
        <v>-57369.57</v>
      </c>
      <c r="N1199" s="73" t="s">
        <v>841</v>
      </c>
    </row>
    <row r="1200" spans="1:14">
      <c r="A1200" s="100">
        <v>999</v>
      </c>
      <c r="B1200" s="94">
        <v>44635</v>
      </c>
      <c r="C1200" s="94">
        <v>44652</v>
      </c>
      <c r="D1200" s="73" t="s">
        <v>840</v>
      </c>
      <c r="E1200" s="73" t="s">
        <v>836</v>
      </c>
      <c r="F1200" s="73" t="s">
        <v>837</v>
      </c>
      <c r="G1200" s="73" t="s">
        <v>838</v>
      </c>
      <c r="H1200" s="73" t="s">
        <v>839</v>
      </c>
      <c r="I1200" s="73" t="s">
        <v>681</v>
      </c>
      <c r="J1200" s="95">
        <v>1736875</v>
      </c>
      <c r="K1200" s="107">
        <v>0.99</v>
      </c>
      <c r="L1200" s="95">
        <v>-1719506.25</v>
      </c>
      <c r="M1200" s="95">
        <v>17368.75</v>
      </c>
      <c r="N1200" s="73" t="s">
        <v>207</v>
      </c>
    </row>
    <row r="1201" spans="1:14" ht="12" thickBot="1">
      <c r="A1201" s="100">
        <v>999</v>
      </c>
      <c r="B1201" s="94">
        <v>44635</v>
      </c>
      <c r="C1201" s="94">
        <v>44664</v>
      </c>
      <c r="D1201" s="73" t="s">
        <v>830</v>
      </c>
      <c r="E1201" s="73" t="s">
        <v>836</v>
      </c>
      <c r="F1201" s="73" t="s">
        <v>837</v>
      </c>
      <c r="G1201" s="73" t="s">
        <v>838</v>
      </c>
      <c r="H1201" s="73" t="s">
        <v>839</v>
      </c>
      <c r="I1201" s="73" t="s">
        <v>681</v>
      </c>
      <c r="J1201" s="95">
        <v>-1541250</v>
      </c>
      <c r="K1201" s="107">
        <v>0.99</v>
      </c>
      <c r="L1201" s="95">
        <v>1525837.5</v>
      </c>
      <c r="M1201" s="95">
        <v>-15412.5</v>
      </c>
      <c r="N1201" s="73" t="s">
        <v>841</v>
      </c>
    </row>
    <row r="1202" spans="1:14" ht="12" thickBot="1">
      <c r="A1202" s="223"/>
      <c r="B1202" s="222">
        <v>44664</v>
      </c>
      <c r="C1202" s="224"/>
      <c r="D1202" s="225"/>
      <c r="E1202" s="225"/>
      <c r="F1202" s="225"/>
      <c r="G1202" s="225"/>
      <c r="H1202" s="225"/>
      <c r="I1202" s="225"/>
      <c r="J1202" s="105"/>
      <c r="K1202" s="226"/>
      <c r="L1202" s="227" t="s">
        <v>706</v>
      </c>
      <c r="M1202" s="105">
        <v>329706669.60150278</v>
      </c>
      <c r="N1202" s="225"/>
    </row>
    <row r="1203" spans="1:14" ht="12" thickBot="1">
      <c r="A1203" s="223"/>
      <c r="B1203" s="224"/>
      <c r="C1203" s="224"/>
      <c r="D1203" s="225"/>
      <c r="E1203" s="225"/>
      <c r="F1203" s="225"/>
      <c r="G1203" s="225"/>
      <c r="H1203" s="225"/>
      <c r="I1203" s="225"/>
      <c r="J1203" s="105"/>
      <c r="K1203" s="226"/>
      <c r="L1203" s="227" t="s">
        <v>707</v>
      </c>
      <c r="M1203" s="105">
        <f xml:space="preserve"> ROUND($M$1191+ SUM($M$1194:$M$1201)-$M$1202,2)</f>
        <v>0</v>
      </c>
      <c r="N1203" s="225"/>
    </row>
    <row r="1204" spans="1:14" ht="12" thickTop="1">
      <c r="A1204" s="215" t="s">
        <v>153</v>
      </c>
      <c r="B1204" s="216" t="s">
        <v>137</v>
      </c>
      <c r="C1204" s="216" t="s">
        <v>703</v>
      </c>
      <c r="D1204" s="217" t="s">
        <v>648</v>
      </c>
      <c r="E1204" s="217" t="s">
        <v>144</v>
      </c>
      <c r="F1204" s="217" t="s">
        <v>647</v>
      </c>
      <c r="G1204" s="217" t="s">
        <v>704</v>
      </c>
      <c r="H1204" s="217" t="s">
        <v>143</v>
      </c>
      <c r="I1204" s="217" t="s">
        <v>658</v>
      </c>
      <c r="J1204" s="218" t="s">
        <v>705</v>
      </c>
      <c r="K1204" s="219" t="s">
        <v>148</v>
      </c>
      <c r="L1204" s="218" t="s">
        <v>140</v>
      </c>
      <c r="M1204" s="218" t="s">
        <v>630</v>
      </c>
      <c r="N1204" s="217" t="s">
        <v>640</v>
      </c>
    </row>
    <row r="1205" spans="1:14" ht="12" thickBot="1">
      <c r="A1205" s="100">
        <v>78834495</v>
      </c>
      <c r="B1205" s="94">
        <v>44651</v>
      </c>
      <c r="C1205" s="94">
        <v>44665</v>
      </c>
      <c r="D1205" s="73" t="s">
        <v>823</v>
      </c>
      <c r="E1205" s="73" t="s">
        <v>325</v>
      </c>
      <c r="F1205" s="73" t="s">
        <v>326</v>
      </c>
      <c r="G1205" s="73" t="s">
        <v>324</v>
      </c>
      <c r="I1205" s="73" t="s">
        <v>681</v>
      </c>
      <c r="J1205" s="95">
        <v>29536.84</v>
      </c>
      <c r="K1205" s="107">
        <v>1</v>
      </c>
      <c r="L1205" s="95">
        <v>0</v>
      </c>
      <c r="M1205" s="95">
        <v>29536.84</v>
      </c>
      <c r="N1205" s="73" t="s">
        <v>715</v>
      </c>
    </row>
    <row r="1206" spans="1:14" ht="12" thickBot="1">
      <c r="A1206" s="223"/>
      <c r="B1206" s="222">
        <v>44665</v>
      </c>
      <c r="C1206" s="224"/>
      <c r="D1206" s="225"/>
      <c r="E1206" s="225"/>
      <c r="F1206" s="225"/>
      <c r="G1206" s="225"/>
      <c r="H1206" s="225"/>
      <c r="I1206" s="225"/>
      <c r="J1206" s="105"/>
      <c r="K1206" s="226"/>
      <c r="L1206" s="227" t="s">
        <v>706</v>
      </c>
      <c r="M1206" s="105">
        <v>329736206.44150269</v>
      </c>
      <c r="N1206" s="225"/>
    </row>
    <row r="1207" spans="1:14" ht="12" thickBot="1">
      <c r="A1207" s="223"/>
      <c r="B1207" s="224"/>
      <c r="C1207" s="224"/>
      <c r="D1207" s="225"/>
      <c r="E1207" s="225"/>
      <c r="F1207" s="225"/>
      <c r="G1207" s="225"/>
      <c r="H1207" s="225"/>
      <c r="I1207" s="225"/>
      <c r="J1207" s="105"/>
      <c r="K1207" s="226"/>
      <c r="L1207" s="227" t="s">
        <v>707</v>
      </c>
      <c r="M1207" s="105">
        <f xml:space="preserve"> ROUND($M$1202+ SUM($M$1205:$M$1205)-$M$1206,2)</f>
        <v>0</v>
      </c>
      <c r="N1207" s="225"/>
    </row>
    <row r="1208" spans="1:14" ht="12.75" thickTop="1" thickBot="1">
      <c r="A1208" s="215" t="s">
        <v>153</v>
      </c>
      <c r="B1208" s="221" t="s">
        <v>137</v>
      </c>
      <c r="C1208" s="216" t="s">
        <v>703</v>
      </c>
      <c r="D1208" s="217" t="s">
        <v>648</v>
      </c>
      <c r="E1208" s="217" t="s">
        <v>144</v>
      </c>
      <c r="F1208" s="217" t="s">
        <v>647</v>
      </c>
      <c r="G1208" s="217" t="s">
        <v>704</v>
      </c>
      <c r="H1208" s="217" t="s">
        <v>143</v>
      </c>
      <c r="I1208" s="217" t="s">
        <v>658</v>
      </c>
      <c r="J1208" s="218" t="s">
        <v>705</v>
      </c>
      <c r="K1208" s="219" t="s">
        <v>148</v>
      </c>
      <c r="L1208" s="218" t="s">
        <v>140</v>
      </c>
      <c r="M1208" s="218" t="s">
        <v>630</v>
      </c>
      <c r="N1208" s="217" t="s">
        <v>640</v>
      </c>
    </row>
    <row r="1209" spans="1:14" ht="12" thickBot="1">
      <c r="A1209" s="223"/>
      <c r="B1209" s="222">
        <v>44666</v>
      </c>
      <c r="C1209" s="224"/>
      <c r="D1209" s="225"/>
      <c r="E1209" s="225"/>
      <c r="F1209" s="225"/>
      <c r="G1209" s="225"/>
      <c r="H1209" s="225"/>
      <c r="I1209" s="225"/>
      <c r="J1209" s="105"/>
      <c r="K1209" s="226"/>
      <c r="L1209" s="227" t="s">
        <v>706</v>
      </c>
      <c r="M1209" s="105">
        <v>329736206.44150269</v>
      </c>
      <c r="N1209" s="225"/>
    </row>
    <row r="1210" spans="1:14" ht="12" thickBot="1">
      <c r="A1210" s="223"/>
      <c r="B1210" s="224"/>
      <c r="C1210" s="224"/>
      <c r="D1210" s="225"/>
      <c r="E1210" s="225"/>
      <c r="F1210" s="225"/>
      <c r="G1210" s="225"/>
      <c r="H1210" s="225"/>
      <c r="I1210" s="225"/>
      <c r="J1210" s="105"/>
      <c r="K1210" s="226"/>
      <c r="L1210" s="227" t="s">
        <v>707</v>
      </c>
      <c r="M1210" s="105">
        <f xml:space="preserve"> ROUND($M$1206+ SUM($M$1208:$M$1208)-$M$1209,2)</f>
        <v>0</v>
      </c>
      <c r="N1210" s="225"/>
    </row>
    <row r="1211" spans="1:14" ht="12.75" thickTop="1" thickBot="1">
      <c r="A1211" s="215" t="s">
        <v>153</v>
      </c>
      <c r="B1211" s="221" t="s">
        <v>137</v>
      </c>
      <c r="C1211" s="216" t="s">
        <v>703</v>
      </c>
      <c r="D1211" s="217" t="s">
        <v>648</v>
      </c>
      <c r="E1211" s="217" t="s">
        <v>144</v>
      </c>
      <c r="F1211" s="217" t="s">
        <v>647</v>
      </c>
      <c r="G1211" s="217" t="s">
        <v>704</v>
      </c>
      <c r="H1211" s="217" t="s">
        <v>143</v>
      </c>
      <c r="I1211" s="217" t="s">
        <v>658</v>
      </c>
      <c r="J1211" s="218" t="s">
        <v>705</v>
      </c>
      <c r="K1211" s="219" t="s">
        <v>148</v>
      </c>
      <c r="L1211" s="218" t="s">
        <v>140</v>
      </c>
      <c r="M1211" s="218" t="s">
        <v>630</v>
      </c>
      <c r="N1211" s="217" t="s">
        <v>640</v>
      </c>
    </row>
    <row r="1212" spans="1:14" ht="12" thickBot="1">
      <c r="A1212" s="223"/>
      <c r="B1212" s="222">
        <v>44669</v>
      </c>
      <c r="C1212" s="224"/>
      <c r="D1212" s="225"/>
      <c r="E1212" s="225"/>
      <c r="F1212" s="225"/>
      <c r="G1212" s="225"/>
      <c r="H1212" s="225"/>
      <c r="I1212" s="225"/>
      <c r="J1212" s="105"/>
      <c r="K1212" s="226"/>
      <c r="L1212" s="227" t="s">
        <v>706</v>
      </c>
      <c r="M1212" s="105">
        <v>329736206.44150269</v>
      </c>
      <c r="N1212" s="225"/>
    </row>
    <row r="1213" spans="1:14" ht="12" thickBot="1">
      <c r="A1213" s="223"/>
      <c r="B1213" s="224"/>
      <c r="C1213" s="224"/>
      <c r="D1213" s="225"/>
      <c r="E1213" s="225"/>
      <c r="F1213" s="225"/>
      <c r="G1213" s="225"/>
      <c r="H1213" s="225"/>
      <c r="I1213" s="225"/>
      <c r="J1213" s="105"/>
      <c r="K1213" s="226"/>
      <c r="L1213" s="227" t="s">
        <v>707</v>
      </c>
      <c r="M1213" s="105">
        <f xml:space="preserve"> ROUND($M$1209+ SUM($M$1211:$M$1211)-$M$1212,2)</f>
        <v>0</v>
      </c>
      <c r="N1213" s="225"/>
    </row>
    <row r="1214" spans="1:14" ht="12.75" thickTop="1" thickBot="1">
      <c r="A1214" s="215" t="s">
        <v>153</v>
      </c>
      <c r="B1214" s="221" t="s">
        <v>137</v>
      </c>
      <c r="C1214" s="216" t="s">
        <v>703</v>
      </c>
      <c r="D1214" s="217" t="s">
        <v>648</v>
      </c>
      <c r="E1214" s="217" t="s">
        <v>144</v>
      </c>
      <c r="F1214" s="217" t="s">
        <v>647</v>
      </c>
      <c r="G1214" s="217" t="s">
        <v>704</v>
      </c>
      <c r="H1214" s="217" t="s">
        <v>143</v>
      </c>
      <c r="I1214" s="217" t="s">
        <v>658</v>
      </c>
      <c r="J1214" s="218" t="s">
        <v>705</v>
      </c>
      <c r="K1214" s="219" t="s">
        <v>148</v>
      </c>
      <c r="L1214" s="218" t="s">
        <v>140</v>
      </c>
      <c r="M1214" s="218" t="s">
        <v>630</v>
      </c>
      <c r="N1214" s="217" t="s">
        <v>640</v>
      </c>
    </row>
    <row r="1215" spans="1:14" ht="12" thickBot="1">
      <c r="A1215" s="223"/>
      <c r="B1215" s="222">
        <v>44670</v>
      </c>
      <c r="C1215" s="224"/>
      <c r="D1215" s="225"/>
      <c r="E1215" s="225"/>
      <c r="F1215" s="225"/>
      <c r="G1215" s="225"/>
      <c r="H1215" s="225"/>
      <c r="I1215" s="225"/>
      <c r="J1215" s="105"/>
      <c r="K1215" s="226"/>
      <c r="L1215" s="227" t="s">
        <v>706</v>
      </c>
      <c r="M1215" s="105">
        <v>329736206.44150269</v>
      </c>
      <c r="N1215" s="225"/>
    </row>
    <row r="1216" spans="1:14" ht="12" thickBot="1">
      <c r="A1216" s="223"/>
      <c r="B1216" s="224"/>
      <c r="C1216" s="224"/>
      <c r="D1216" s="225"/>
      <c r="E1216" s="225"/>
      <c r="F1216" s="225"/>
      <c r="G1216" s="225"/>
      <c r="H1216" s="225"/>
      <c r="I1216" s="225"/>
      <c r="J1216" s="105"/>
      <c r="K1216" s="226"/>
      <c r="L1216" s="227" t="s">
        <v>707</v>
      </c>
      <c r="M1216" s="105">
        <f xml:space="preserve"> ROUND($M$1212+ SUM($M$1214:$M$1214)-$M$1215,2)</f>
        <v>0</v>
      </c>
      <c r="N1216" s="225"/>
    </row>
    <row r="1217" spans="1:14" ht="12.75" thickTop="1" thickBot="1">
      <c r="A1217" s="215" t="s">
        <v>153</v>
      </c>
      <c r="B1217" s="221" t="s">
        <v>137</v>
      </c>
      <c r="C1217" s="216" t="s">
        <v>703</v>
      </c>
      <c r="D1217" s="217" t="s">
        <v>648</v>
      </c>
      <c r="E1217" s="217" t="s">
        <v>144</v>
      </c>
      <c r="F1217" s="217" t="s">
        <v>647</v>
      </c>
      <c r="G1217" s="217" t="s">
        <v>704</v>
      </c>
      <c r="H1217" s="217" t="s">
        <v>143</v>
      </c>
      <c r="I1217" s="217" t="s">
        <v>658</v>
      </c>
      <c r="J1217" s="218" t="s">
        <v>705</v>
      </c>
      <c r="K1217" s="219" t="s">
        <v>148</v>
      </c>
      <c r="L1217" s="218" t="s">
        <v>140</v>
      </c>
      <c r="M1217" s="218" t="s">
        <v>630</v>
      </c>
      <c r="N1217" s="217" t="s">
        <v>640</v>
      </c>
    </row>
    <row r="1218" spans="1:14" ht="12" thickBot="1">
      <c r="A1218" s="223"/>
      <c r="B1218" s="222">
        <v>44671</v>
      </c>
      <c r="C1218" s="224"/>
      <c r="D1218" s="225"/>
      <c r="E1218" s="225"/>
      <c r="F1218" s="225"/>
      <c r="G1218" s="225"/>
      <c r="H1218" s="225"/>
      <c r="I1218" s="225"/>
      <c r="J1218" s="105"/>
      <c r="K1218" s="226"/>
      <c r="L1218" s="227" t="s">
        <v>706</v>
      </c>
      <c r="M1218" s="105">
        <v>329736206.44150269</v>
      </c>
      <c r="N1218" s="225"/>
    </row>
    <row r="1219" spans="1:14" ht="12" thickBot="1">
      <c r="A1219" s="223"/>
      <c r="B1219" s="224"/>
      <c r="C1219" s="224"/>
      <c r="D1219" s="225"/>
      <c r="E1219" s="225"/>
      <c r="F1219" s="225"/>
      <c r="G1219" s="225"/>
      <c r="H1219" s="225"/>
      <c r="I1219" s="225"/>
      <c r="J1219" s="105"/>
      <c r="K1219" s="226"/>
      <c r="L1219" s="227" t="s">
        <v>707</v>
      </c>
      <c r="M1219" s="105">
        <f xml:space="preserve"> ROUND($M$1215+ SUM($M$1217:$M$1217)-$M$1218,2)</f>
        <v>0</v>
      </c>
      <c r="N1219" s="225"/>
    </row>
    <row r="1220" spans="1:14" ht="12.75" thickTop="1" thickBot="1">
      <c r="A1220" s="215" t="s">
        <v>153</v>
      </c>
      <c r="B1220" s="221" t="s">
        <v>137</v>
      </c>
      <c r="C1220" s="216" t="s">
        <v>703</v>
      </c>
      <c r="D1220" s="217" t="s">
        <v>648</v>
      </c>
      <c r="E1220" s="217" t="s">
        <v>144</v>
      </c>
      <c r="F1220" s="217" t="s">
        <v>647</v>
      </c>
      <c r="G1220" s="217" t="s">
        <v>704</v>
      </c>
      <c r="H1220" s="217" t="s">
        <v>143</v>
      </c>
      <c r="I1220" s="217" t="s">
        <v>658</v>
      </c>
      <c r="J1220" s="218" t="s">
        <v>705</v>
      </c>
      <c r="K1220" s="219" t="s">
        <v>148</v>
      </c>
      <c r="L1220" s="218" t="s">
        <v>140</v>
      </c>
      <c r="M1220" s="218" t="s">
        <v>630</v>
      </c>
      <c r="N1220" s="217" t="s">
        <v>640</v>
      </c>
    </row>
    <row r="1221" spans="1:14" ht="12" thickBot="1">
      <c r="A1221" s="223"/>
      <c r="B1221" s="222">
        <v>44672</v>
      </c>
      <c r="C1221" s="224"/>
      <c r="D1221" s="225"/>
      <c r="E1221" s="225"/>
      <c r="F1221" s="225"/>
      <c r="G1221" s="225"/>
      <c r="H1221" s="225"/>
      <c r="I1221" s="225"/>
      <c r="J1221" s="105"/>
      <c r="K1221" s="226"/>
      <c r="L1221" s="227" t="s">
        <v>706</v>
      </c>
      <c r="M1221" s="105">
        <v>329736206.44150269</v>
      </c>
      <c r="N1221" s="225"/>
    </row>
    <row r="1222" spans="1:14" ht="12" thickBot="1">
      <c r="A1222" s="223"/>
      <c r="B1222" s="224"/>
      <c r="C1222" s="224"/>
      <c r="D1222" s="225"/>
      <c r="E1222" s="225"/>
      <c r="F1222" s="225"/>
      <c r="G1222" s="225"/>
      <c r="H1222" s="225"/>
      <c r="I1222" s="225"/>
      <c r="J1222" s="105"/>
      <c r="K1222" s="226"/>
      <c r="L1222" s="227" t="s">
        <v>707</v>
      </c>
      <c r="M1222" s="105">
        <f xml:space="preserve"> ROUND($M$1218+ SUM($M$1220:$M$1220)-$M$1221,2)</f>
        <v>0</v>
      </c>
      <c r="N1222" s="225"/>
    </row>
    <row r="1223" spans="1:14" ht="12" thickTop="1">
      <c r="A1223" s="215" t="s">
        <v>153</v>
      </c>
      <c r="B1223" s="216" t="s">
        <v>137</v>
      </c>
      <c r="C1223" s="216" t="s">
        <v>703</v>
      </c>
      <c r="D1223" s="217" t="s">
        <v>648</v>
      </c>
      <c r="E1223" s="217" t="s">
        <v>144</v>
      </c>
      <c r="F1223" s="217" t="s">
        <v>647</v>
      </c>
      <c r="G1223" s="217" t="s">
        <v>704</v>
      </c>
      <c r="H1223" s="217" t="s">
        <v>143</v>
      </c>
      <c r="I1223" s="217" t="s">
        <v>658</v>
      </c>
      <c r="J1223" s="218" t="s">
        <v>705</v>
      </c>
      <c r="K1223" s="219" t="s">
        <v>148</v>
      </c>
      <c r="L1223" s="218" t="s">
        <v>140</v>
      </c>
      <c r="M1223" s="218" t="s">
        <v>630</v>
      </c>
      <c r="N1223" s="217" t="s">
        <v>640</v>
      </c>
    </row>
    <row r="1224" spans="1:14">
      <c r="A1224" s="100">
        <v>79057234</v>
      </c>
      <c r="B1224" s="94">
        <v>44651</v>
      </c>
      <c r="C1224" s="94">
        <v>44673</v>
      </c>
      <c r="D1224" s="73" t="s">
        <v>710</v>
      </c>
      <c r="E1224" s="73" t="s">
        <v>716</v>
      </c>
      <c r="F1224" s="73" t="s">
        <v>946</v>
      </c>
      <c r="G1224" s="73" t="s">
        <v>947</v>
      </c>
      <c r="I1224" s="73" t="s">
        <v>681</v>
      </c>
      <c r="J1224" s="95">
        <v>2605736.2599999998</v>
      </c>
      <c r="K1224" s="107">
        <v>1</v>
      </c>
      <c r="L1224" s="95">
        <v>0</v>
      </c>
      <c r="M1224" s="95">
        <v>2605736.2599999998</v>
      </c>
      <c r="N1224" s="73" t="s">
        <v>715</v>
      </c>
    </row>
    <row r="1225" spans="1:14" ht="12" thickBot="1">
      <c r="A1225" s="100">
        <v>79057271</v>
      </c>
      <c r="B1225" s="94">
        <v>44651</v>
      </c>
      <c r="C1225" s="94">
        <v>44673</v>
      </c>
      <c r="D1225" s="73" t="s">
        <v>830</v>
      </c>
      <c r="E1225" s="73" t="s">
        <v>716</v>
      </c>
      <c r="F1225" s="73" t="s">
        <v>717</v>
      </c>
      <c r="G1225" s="73" t="s">
        <v>718</v>
      </c>
      <c r="H1225" s="73" t="s">
        <v>719</v>
      </c>
      <c r="I1225" s="73" t="s">
        <v>681</v>
      </c>
      <c r="J1225" s="95">
        <v>-2605736.2599999998</v>
      </c>
      <c r="K1225" s="107">
        <v>1</v>
      </c>
      <c r="L1225" s="95">
        <v>0</v>
      </c>
      <c r="M1225" s="95">
        <v>-2605736.2599999998</v>
      </c>
      <c r="N1225" s="73" t="s">
        <v>715</v>
      </c>
    </row>
    <row r="1226" spans="1:14" ht="12" thickBot="1">
      <c r="A1226" s="223"/>
      <c r="B1226" s="222">
        <v>44673</v>
      </c>
      <c r="C1226" s="224"/>
      <c r="D1226" s="225"/>
      <c r="E1226" s="225"/>
      <c r="F1226" s="225"/>
      <c r="G1226" s="225"/>
      <c r="H1226" s="225"/>
      <c r="I1226" s="225"/>
      <c r="J1226" s="105"/>
      <c r="K1226" s="226"/>
      <c r="L1226" s="227" t="s">
        <v>706</v>
      </c>
      <c r="M1226" s="105">
        <v>329736206.44150269</v>
      </c>
      <c r="N1226" s="225"/>
    </row>
    <row r="1227" spans="1:14" ht="12" thickBot="1">
      <c r="A1227" s="223"/>
      <c r="B1227" s="224"/>
      <c r="C1227" s="224"/>
      <c r="D1227" s="225"/>
      <c r="E1227" s="225"/>
      <c r="F1227" s="225"/>
      <c r="G1227" s="225"/>
      <c r="H1227" s="225"/>
      <c r="I1227" s="225"/>
      <c r="J1227" s="105"/>
      <c r="K1227" s="226"/>
      <c r="L1227" s="227" t="s">
        <v>707</v>
      </c>
      <c r="M1227" s="105">
        <f xml:space="preserve"> ROUND($M$1221+ SUM($M$1224:$M$1225)-$M$1226,2)</f>
        <v>0</v>
      </c>
      <c r="N1227" s="225"/>
    </row>
    <row r="1228" spans="1:14" ht="12" thickTop="1">
      <c r="A1228" s="215" t="s">
        <v>153</v>
      </c>
      <c r="B1228" s="216" t="s">
        <v>137</v>
      </c>
      <c r="C1228" s="216" t="s">
        <v>703</v>
      </c>
      <c r="D1228" s="217" t="s">
        <v>648</v>
      </c>
      <c r="E1228" s="217" t="s">
        <v>144</v>
      </c>
      <c r="F1228" s="217" t="s">
        <v>647</v>
      </c>
      <c r="G1228" s="217" t="s">
        <v>704</v>
      </c>
      <c r="H1228" s="217" t="s">
        <v>143</v>
      </c>
      <c r="I1228" s="217" t="s">
        <v>658</v>
      </c>
      <c r="J1228" s="218" t="s">
        <v>705</v>
      </c>
      <c r="K1228" s="219" t="s">
        <v>148</v>
      </c>
      <c r="L1228" s="218" t="s">
        <v>140</v>
      </c>
      <c r="M1228" s="218" t="s">
        <v>630</v>
      </c>
      <c r="N1228" s="217" t="s">
        <v>640</v>
      </c>
    </row>
    <row r="1229" spans="1:14">
      <c r="A1229" s="100">
        <v>999</v>
      </c>
      <c r="B1229" s="94">
        <v>44673</v>
      </c>
      <c r="C1229" s="94">
        <v>44676</v>
      </c>
      <c r="D1229" s="73" t="s">
        <v>817</v>
      </c>
      <c r="E1229" s="73" t="s">
        <v>874</v>
      </c>
      <c r="F1229" s="73" t="s">
        <v>914</v>
      </c>
      <c r="G1229" s="73" t="s">
        <v>915</v>
      </c>
      <c r="I1229" s="73" t="s">
        <v>681</v>
      </c>
      <c r="J1229" s="95">
        <v>0</v>
      </c>
      <c r="K1229" s="107">
        <v>1</v>
      </c>
      <c r="L1229" s="95">
        <v>87499.98</v>
      </c>
      <c r="M1229" s="95">
        <v>87499.98</v>
      </c>
      <c r="N1229" s="73" t="s">
        <v>207</v>
      </c>
    </row>
    <row r="1230" spans="1:14">
      <c r="A1230" s="100">
        <v>999</v>
      </c>
      <c r="B1230" s="94">
        <v>44673</v>
      </c>
      <c r="C1230" s="94">
        <v>44676</v>
      </c>
      <c r="D1230" s="73" t="s">
        <v>817</v>
      </c>
      <c r="E1230" s="73" t="s">
        <v>499</v>
      </c>
      <c r="F1230" s="73" t="s">
        <v>500</v>
      </c>
      <c r="G1230" s="73" t="s">
        <v>498</v>
      </c>
      <c r="I1230" s="73" t="s">
        <v>681</v>
      </c>
      <c r="J1230" s="95">
        <v>0</v>
      </c>
      <c r="K1230" s="107">
        <v>1</v>
      </c>
      <c r="L1230" s="95">
        <v>82832.34</v>
      </c>
      <c r="M1230" s="95">
        <v>82832.34</v>
      </c>
      <c r="N1230" s="73" t="s">
        <v>207</v>
      </c>
    </row>
    <row r="1231" spans="1:14">
      <c r="A1231" s="100">
        <v>999</v>
      </c>
      <c r="B1231" s="94">
        <v>44673</v>
      </c>
      <c r="C1231" s="94">
        <v>44676</v>
      </c>
      <c r="D1231" s="73" t="s">
        <v>817</v>
      </c>
      <c r="E1231" s="73" t="s">
        <v>572</v>
      </c>
      <c r="F1231" s="73" t="s">
        <v>948</v>
      </c>
      <c r="G1231" s="73" t="s">
        <v>571</v>
      </c>
      <c r="I1231" s="73" t="s">
        <v>681</v>
      </c>
      <c r="J1231" s="95">
        <v>0</v>
      </c>
      <c r="K1231" s="107">
        <v>1</v>
      </c>
      <c r="L1231" s="95">
        <v>49840.63</v>
      </c>
      <c r="M1231" s="95">
        <v>49840.63</v>
      </c>
      <c r="N1231" s="73" t="s">
        <v>207</v>
      </c>
    </row>
    <row r="1232" spans="1:14">
      <c r="A1232" s="100">
        <v>999</v>
      </c>
      <c r="B1232" s="94">
        <v>44673</v>
      </c>
      <c r="C1232" s="94">
        <v>44676</v>
      </c>
      <c r="D1232" s="73" t="s">
        <v>817</v>
      </c>
      <c r="E1232" s="73" t="s">
        <v>905</v>
      </c>
      <c r="F1232" s="73" t="s">
        <v>906</v>
      </c>
      <c r="G1232" s="73" t="s">
        <v>907</v>
      </c>
      <c r="H1232" s="73" t="s">
        <v>908</v>
      </c>
      <c r="I1232" s="73" t="s">
        <v>681</v>
      </c>
      <c r="J1232" s="95">
        <v>0</v>
      </c>
      <c r="K1232" s="107">
        <v>1</v>
      </c>
      <c r="L1232" s="95">
        <v>13735.33</v>
      </c>
      <c r="M1232" s="95">
        <v>13735.33</v>
      </c>
      <c r="N1232" s="73" t="s">
        <v>207</v>
      </c>
    </row>
    <row r="1233" spans="1:14">
      <c r="A1233" s="100">
        <v>999</v>
      </c>
      <c r="B1233" s="94">
        <v>44673</v>
      </c>
      <c r="C1233" s="94">
        <v>44676</v>
      </c>
      <c r="D1233" s="73" t="s">
        <v>817</v>
      </c>
      <c r="E1233" s="73" t="s">
        <v>917</v>
      </c>
      <c r="F1233" s="73" t="s">
        <v>918</v>
      </c>
      <c r="G1233" s="73" t="s">
        <v>919</v>
      </c>
      <c r="I1233" s="73" t="s">
        <v>681</v>
      </c>
      <c r="J1233" s="95">
        <v>0</v>
      </c>
      <c r="K1233" s="107">
        <v>1</v>
      </c>
      <c r="L1233" s="95">
        <v>11766.69</v>
      </c>
      <c r="M1233" s="95">
        <v>11766.69</v>
      </c>
      <c r="N1233" s="73" t="s">
        <v>207</v>
      </c>
    </row>
    <row r="1234" spans="1:14">
      <c r="A1234" s="100">
        <v>999</v>
      </c>
      <c r="B1234" s="94">
        <v>44673</v>
      </c>
      <c r="C1234" s="94">
        <v>44676</v>
      </c>
      <c r="D1234" s="73" t="s">
        <v>817</v>
      </c>
      <c r="E1234" s="73" t="s">
        <v>890</v>
      </c>
      <c r="F1234" s="73" t="s">
        <v>891</v>
      </c>
      <c r="G1234" s="73" t="s">
        <v>892</v>
      </c>
      <c r="H1234" s="73" t="s">
        <v>893</v>
      </c>
      <c r="I1234" s="73" t="s">
        <v>681</v>
      </c>
      <c r="J1234" s="95">
        <v>0</v>
      </c>
      <c r="K1234" s="107">
        <v>1</v>
      </c>
      <c r="L1234" s="95">
        <v>17695.55</v>
      </c>
      <c r="M1234" s="95">
        <v>17695.55</v>
      </c>
      <c r="N1234" s="73" t="s">
        <v>207</v>
      </c>
    </row>
    <row r="1235" spans="1:14">
      <c r="A1235" s="100">
        <v>999</v>
      </c>
      <c r="B1235" s="94">
        <v>44673</v>
      </c>
      <c r="C1235" s="94">
        <v>44676</v>
      </c>
      <c r="D1235" s="73" t="s">
        <v>817</v>
      </c>
      <c r="E1235" s="73" t="s">
        <v>890</v>
      </c>
      <c r="F1235" s="73" t="s">
        <v>894</v>
      </c>
      <c r="G1235" s="73" t="s">
        <v>895</v>
      </c>
      <c r="I1235" s="73" t="s">
        <v>681</v>
      </c>
      <c r="J1235" s="95">
        <v>0</v>
      </c>
      <c r="K1235" s="107">
        <v>1</v>
      </c>
      <c r="L1235" s="95">
        <v>77409.899999999994</v>
      </c>
      <c r="M1235" s="95">
        <v>77409.899999999994</v>
      </c>
      <c r="N1235" s="73" t="s">
        <v>207</v>
      </c>
    </row>
    <row r="1236" spans="1:14">
      <c r="A1236" s="100">
        <v>999</v>
      </c>
      <c r="B1236" s="94">
        <v>44673</v>
      </c>
      <c r="C1236" s="94">
        <v>44676</v>
      </c>
      <c r="D1236" s="73" t="s">
        <v>817</v>
      </c>
      <c r="E1236" s="73" t="s">
        <v>898</v>
      </c>
      <c r="F1236" s="73" t="s">
        <v>899</v>
      </c>
      <c r="G1236" s="73" t="s">
        <v>900</v>
      </c>
      <c r="I1236" s="73" t="s">
        <v>681</v>
      </c>
      <c r="J1236" s="95">
        <v>0</v>
      </c>
      <c r="K1236" s="107">
        <v>1</v>
      </c>
      <c r="L1236" s="95">
        <v>209583.35</v>
      </c>
      <c r="M1236" s="95">
        <v>209583.35</v>
      </c>
      <c r="N1236" s="73" t="s">
        <v>207</v>
      </c>
    </row>
    <row r="1237" spans="1:14">
      <c r="A1237" s="100">
        <v>999</v>
      </c>
      <c r="B1237" s="94">
        <v>44673</v>
      </c>
      <c r="C1237" s="94">
        <v>44676</v>
      </c>
      <c r="D1237" s="73" t="s">
        <v>817</v>
      </c>
      <c r="E1237" s="73" t="s">
        <v>886</v>
      </c>
      <c r="F1237" s="73" t="s">
        <v>887</v>
      </c>
      <c r="G1237" s="73" t="s">
        <v>888</v>
      </c>
      <c r="H1237" s="73" t="s">
        <v>889</v>
      </c>
      <c r="I1237" s="73" t="s">
        <v>681</v>
      </c>
      <c r="J1237" s="95">
        <v>0</v>
      </c>
      <c r="K1237" s="107">
        <v>1</v>
      </c>
      <c r="L1237" s="95">
        <v>61118.75</v>
      </c>
      <c r="M1237" s="95">
        <v>61118.75</v>
      </c>
      <c r="N1237" s="73" t="s">
        <v>207</v>
      </c>
    </row>
    <row r="1238" spans="1:14">
      <c r="A1238" s="100">
        <v>999</v>
      </c>
      <c r="B1238" s="94">
        <v>44673</v>
      </c>
      <c r="C1238" s="94">
        <v>44676</v>
      </c>
      <c r="D1238" s="73" t="s">
        <v>817</v>
      </c>
      <c r="E1238" s="73" t="s">
        <v>901</v>
      </c>
      <c r="F1238" s="73" t="s">
        <v>902</v>
      </c>
      <c r="G1238" s="73" t="s">
        <v>903</v>
      </c>
      <c r="I1238" s="73" t="s">
        <v>681</v>
      </c>
      <c r="J1238" s="95">
        <v>0</v>
      </c>
      <c r="K1238" s="107">
        <v>1</v>
      </c>
      <c r="L1238" s="95">
        <v>70125.509999999995</v>
      </c>
      <c r="M1238" s="95">
        <v>70125.509999999995</v>
      </c>
      <c r="N1238" s="73" t="s">
        <v>207</v>
      </c>
    </row>
    <row r="1239" spans="1:14">
      <c r="A1239" s="100">
        <v>999</v>
      </c>
      <c r="B1239" s="94">
        <v>44673</v>
      </c>
      <c r="C1239" s="94">
        <v>44676</v>
      </c>
      <c r="D1239" s="73" t="s">
        <v>817</v>
      </c>
      <c r="E1239" s="73" t="s">
        <v>882</v>
      </c>
      <c r="F1239" s="73" t="s">
        <v>883</v>
      </c>
      <c r="G1239" s="73" t="s">
        <v>884</v>
      </c>
      <c r="H1239" s="73" t="s">
        <v>885</v>
      </c>
      <c r="I1239" s="73" t="s">
        <v>681</v>
      </c>
      <c r="J1239" s="95">
        <v>0</v>
      </c>
      <c r="K1239" s="107">
        <v>1</v>
      </c>
      <c r="L1239" s="95">
        <v>81203.960000000006</v>
      </c>
      <c r="M1239" s="95">
        <v>81203.960000000006</v>
      </c>
      <c r="N1239" s="73" t="s">
        <v>207</v>
      </c>
    </row>
    <row r="1240" spans="1:14" ht="12" thickBot="1">
      <c r="A1240" s="100">
        <v>2186578</v>
      </c>
      <c r="B1240" s="94">
        <v>44676</v>
      </c>
      <c r="C1240" s="94">
        <v>44676</v>
      </c>
      <c r="D1240" s="73" t="s">
        <v>709</v>
      </c>
      <c r="I1240" s="73" t="s">
        <v>681</v>
      </c>
      <c r="J1240" s="95">
        <v>0</v>
      </c>
      <c r="K1240" s="107">
        <v>1</v>
      </c>
      <c r="L1240" s="95">
        <v>36000000</v>
      </c>
      <c r="M1240" s="95">
        <v>36000000</v>
      </c>
      <c r="N1240" s="73" t="s">
        <v>207</v>
      </c>
    </row>
    <row r="1241" spans="1:14" ht="12" thickBot="1">
      <c r="A1241" s="223"/>
      <c r="B1241" s="222">
        <v>44676</v>
      </c>
      <c r="C1241" s="224"/>
      <c r="D1241" s="225"/>
      <c r="E1241" s="225"/>
      <c r="F1241" s="225"/>
      <c r="G1241" s="225"/>
      <c r="H1241" s="225"/>
      <c r="I1241" s="225"/>
      <c r="J1241" s="105"/>
      <c r="K1241" s="226"/>
      <c r="L1241" s="227" t="s">
        <v>706</v>
      </c>
      <c r="M1241" s="105">
        <v>366499018.43150264</v>
      </c>
      <c r="N1241" s="225"/>
    </row>
    <row r="1242" spans="1:14" ht="12" thickBot="1">
      <c r="A1242" s="223"/>
      <c r="B1242" s="224"/>
      <c r="C1242" s="224"/>
      <c r="D1242" s="225"/>
      <c r="E1242" s="225"/>
      <c r="F1242" s="225"/>
      <c r="G1242" s="225"/>
      <c r="H1242" s="225"/>
      <c r="I1242" s="225"/>
      <c r="J1242" s="105"/>
      <c r="K1242" s="226"/>
      <c r="L1242" s="227" t="s">
        <v>707</v>
      </c>
      <c r="M1242" s="105">
        <f xml:space="preserve"> ROUND($M$1226+ SUM($M$1229:$M$1240)-$M$1241,2)</f>
        <v>0</v>
      </c>
      <c r="N1242" s="225"/>
    </row>
    <row r="1243" spans="1:14" ht="12" thickTop="1">
      <c r="A1243" s="215" t="s">
        <v>153</v>
      </c>
      <c r="B1243" s="216" t="s">
        <v>137</v>
      </c>
      <c r="C1243" s="216" t="s">
        <v>703</v>
      </c>
      <c r="D1243" s="217" t="s">
        <v>648</v>
      </c>
      <c r="E1243" s="217" t="s">
        <v>144</v>
      </c>
      <c r="F1243" s="217" t="s">
        <v>647</v>
      </c>
      <c r="G1243" s="217" t="s">
        <v>704</v>
      </c>
      <c r="H1243" s="217" t="s">
        <v>143</v>
      </c>
      <c r="I1243" s="217" t="s">
        <v>658</v>
      </c>
      <c r="J1243" s="218" t="s">
        <v>705</v>
      </c>
      <c r="K1243" s="219" t="s">
        <v>148</v>
      </c>
      <c r="L1243" s="218" t="s">
        <v>140</v>
      </c>
      <c r="M1243" s="218" t="s">
        <v>630</v>
      </c>
      <c r="N1243" s="217" t="s">
        <v>640</v>
      </c>
    </row>
    <row r="1244" spans="1:14">
      <c r="A1244" s="100">
        <v>79148103</v>
      </c>
      <c r="B1244" s="94">
        <v>44659</v>
      </c>
      <c r="C1244" s="94">
        <v>44677</v>
      </c>
      <c r="D1244" s="73" t="s">
        <v>710</v>
      </c>
      <c r="E1244" s="73" t="s">
        <v>454</v>
      </c>
      <c r="F1244" s="73" t="s">
        <v>570</v>
      </c>
      <c r="G1244" s="73" t="s">
        <v>568</v>
      </c>
      <c r="H1244" s="73" t="s">
        <v>569</v>
      </c>
      <c r="I1244" s="73" t="s">
        <v>681</v>
      </c>
      <c r="J1244" s="95">
        <v>10000000</v>
      </c>
      <c r="K1244" s="107">
        <v>0.98</v>
      </c>
      <c r="L1244" s="95">
        <v>-9800000</v>
      </c>
      <c r="M1244" s="95">
        <v>200000</v>
      </c>
      <c r="N1244" s="73" t="s">
        <v>207</v>
      </c>
    </row>
    <row r="1245" spans="1:14">
      <c r="A1245" s="100">
        <v>999</v>
      </c>
      <c r="B1245" s="94">
        <v>44635</v>
      </c>
      <c r="C1245" s="94">
        <v>44652</v>
      </c>
      <c r="D1245" s="73" t="s">
        <v>840</v>
      </c>
      <c r="E1245" s="73" t="s">
        <v>882</v>
      </c>
      <c r="F1245" s="73" t="s">
        <v>883</v>
      </c>
      <c r="G1245" s="73" t="s">
        <v>884</v>
      </c>
      <c r="H1245" s="73" t="s">
        <v>885</v>
      </c>
      <c r="I1245" s="73" t="s">
        <v>681</v>
      </c>
      <c r="J1245" s="95">
        <v>3952077.85</v>
      </c>
      <c r="K1245" s="107">
        <v>0.98</v>
      </c>
      <c r="L1245" s="95">
        <v>-3873036.29</v>
      </c>
      <c r="M1245" s="95">
        <v>79041.56</v>
      </c>
      <c r="N1245" s="73" t="s">
        <v>207</v>
      </c>
    </row>
    <row r="1246" spans="1:14" ht="12" thickBot="1">
      <c r="A1246" s="100">
        <v>999</v>
      </c>
      <c r="B1246" s="94">
        <v>44635</v>
      </c>
      <c r="C1246" s="94">
        <v>44677</v>
      </c>
      <c r="D1246" s="73" t="s">
        <v>830</v>
      </c>
      <c r="E1246" s="73" t="s">
        <v>882</v>
      </c>
      <c r="F1246" s="73" t="s">
        <v>883</v>
      </c>
      <c r="G1246" s="73" t="s">
        <v>884</v>
      </c>
      <c r="H1246" s="73" t="s">
        <v>885</v>
      </c>
      <c r="I1246" s="73" t="s">
        <v>681</v>
      </c>
      <c r="J1246" s="95">
        <v>-3946282.86</v>
      </c>
      <c r="K1246" s="107">
        <v>0.98</v>
      </c>
      <c r="L1246" s="95">
        <v>3867357.2</v>
      </c>
      <c r="M1246" s="95">
        <v>-78925.66</v>
      </c>
      <c r="N1246" s="73" t="s">
        <v>841</v>
      </c>
    </row>
    <row r="1247" spans="1:14" ht="12" thickBot="1">
      <c r="A1247" s="223"/>
      <c r="B1247" s="222">
        <v>44677</v>
      </c>
      <c r="C1247" s="224"/>
      <c r="D1247" s="225"/>
      <c r="E1247" s="225"/>
      <c r="F1247" s="225"/>
      <c r="G1247" s="225"/>
      <c r="H1247" s="225"/>
      <c r="I1247" s="225"/>
      <c r="J1247" s="105"/>
      <c r="K1247" s="226"/>
      <c r="L1247" s="227" t="s">
        <v>706</v>
      </c>
      <c r="M1247" s="105">
        <v>365089693.31352013</v>
      </c>
      <c r="N1247" s="225"/>
    </row>
    <row r="1248" spans="1:14" ht="12" thickBot="1">
      <c r="A1248" s="223"/>
      <c r="B1248" s="224"/>
      <c r="C1248" s="224"/>
      <c r="D1248" s="225"/>
      <c r="E1248" s="225"/>
      <c r="F1248" s="225"/>
      <c r="G1248" s="225"/>
      <c r="H1248" s="225"/>
      <c r="I1248" s="225"/>
      <c r="J1248" s="105"/>
      <c r="K1248" s="226"/>
      <c r="L1248" s="227" t="s">
        <v>707</v>
      </c>
      <c r="M1248" s="105">
        <f xml:space="preserve"> ROUND($M$1241+ SUM($M$1244:$M$1246)-$M$1247,2)</f>
        <v>1609441.02</v>
      </c>
      <c r="N1248" s="225"/>
    </row>
    <row r="1249" spans="1:14" ht="12" thickTop="1">
      <c r="A1249" s="215" t="s">
        <v>153</v>
      </c>
      <c r="B1249" s="216" t="s">
        <v>137</v>
      </c>
      <c r="C1249" s="216" t="s">
        <v>703</v>
      </c>
      <c r="D1249" s="217" t="s">
        <v>648</v>
      </c>
      <c r="E1249" s="217" t="s">
        <v>144</v>
      </c>
      <c r="F1249" s="217" t="s">
        <v>647</v>
      </c>
      <c r="G1249" s="217" t="s">
        <v>704</v>
      </c>
      <c r="H1249" s="217" t="s">
        <v>143</v>
      </c>
      <c r="I1249" s="217" t="s">
        <v>658</v>
      </c>
      <c r="J1249" s="218" t="s">
        <v>705</v>
      </c>
      <c r="K1249" s="219" t="s">
        <v>148</v>
      </c>
      <c r="L1249" s="218" t="s">
        <v>140</v>
      </c>
      <c r="M1249" s="218" t="s">
        <v>630</v>
      </c>
      <c r="N1249" s="217" t="s">
        <v>640</v>
      </c>
    </row>
    <row r="1250" spans="1:14">
      <c r="A1250" s="100">
        <v>999</v>
      </c>
      <c r="B1250" s="94">
        <v>44673</v>
      </c>
      <c r="C1250" s="94">
        <v>44676</v>
      </c>
      <c r="D1250" s="73" t="s">
        <v>949</v>
      </c>
      <c r="E1250" s="73" t="s">
        <v>874</v>
      </c>
      <c r="F1250" s="73" t="s">
        <v>914</v>
      </c>
      <c r="G1250" s="73" t="s">
        <v>915</v>
      </c>
      <c r="I1250" s="73" t="s">
        <v>681</v>
      </c>
      <c r="J1250" s="95">
        <v>0</v>
      </c>
      <c r="K1250" s="107">
        <v>1</v>
      </c>
      <c r="L1250" s="95">
        <v>-87499.98</v>
      </c>
      <c r="M1250" s="95">
        <v>-87499.98</v>
      </c>
      <c r="N1250" s="73" t="s">
        <v>207</v>
      </c>
    </row>
    <row r="1251" spans="1:14">
      <c r="A1251" s="100">
        <v>999</v>
      </c>
      <c r="B1251" s="94">
        <v>44673</v>
      </c>
      <c r="C1251" s="94">
        <v>44676</v>
      </c>
      <c r="D1251" s="73" t="s">
        <v>949</v>
      </c>
      <c r="E1251" s="73" t="s">
        <v>499</v>
      </c>
      <c r="F1251" s="73" t="s">
        <v>500</v>
      </c>
      <c r="G1251" s="73" t="s">
        <v>498</v>
      </c>
      <c r="I1251" s="73" t="s">
        <v>681</v>
      </c>
      <c r="J1251" s="95">
        <v>0</v>
      </c>
      <c r="K1251" s="107">
        <v>1</v>
      </c>
      <c r="L1251" s="95">
        <v>-82832.34</v>
      </c>
      <c r="M1251" s="95">
        <v>-82832.34</v>
      </c>
      <c r="N1251" s="73" t="s">
        <v>207</v>
      </c>
    </row>
    <row r="1252" spans="1:14">
      <c r="A1252" s="100">
        <v>999</v>
      </c>
      <c r="B1252" s="94">
        <v>44673</v>
      </c>
      <c r="C1252" s="94">
        <v>44676</v>
      </c>
      <c r="D1252" s="73" t="s">
        <v>949</v>
      </c>
      <c r="E1252" s="73" t="s">
        <v>572</v>
      </c>
      <c r="F1252" s="73" t="s">
        <v>948</v>
      </c>
      <c r="G1252" s="73" t="s">
        <v>571</v>
      </c>
      <c r="I1252" s="73" t="s">
        <v>681</v>
      </c>
      <c r="J1252" s="95">
        <v>0</v>
      </c>
      <c r="K1252" s="107">
        <v>1</v>
      </c>
      <c r="L1252" s="95">
        <v>-49840.63</v>
      </c>
      <c r="M1252" s="95">
        <v>-49840.63</v>
      </c>
      <c r="N1252" s="73" t="s">
        <v>207</v>
      </c>
    </row>
    <row r="1253" spans="1:14">
      <c r="A1253" s="100">
        <v>999</v>
      </c>
      <c r="B1253" s="94">
        <v>44673</v>
      </c>
      <c r="C1253" s="94">
        <v>44676</v>
      </c>
      <c r="D1253" s="73" t="s">
        <v>949</v>
      </c>
      <c r="E1253" s="73" t="s">
        <v>905</v>
      </c>
      <c r="F1253" s="73" t="s">
        <v>906</v>
      </c>
      <c r="G1253" s="73" t="s">
        <v>907</v>
      </c>
      <c r="H1253" s="73" t="s">
        <v>908</v>
      </c>
      <c r="I1253" s="73" t="s">
        <v>681</v>
      </c>
      <c r="J1253" s="95">
        <v>0</v>
      </c>
      <c r="K1253" s="107">
        <v>1</v>
      </c>
      <c r="L1253" s="95">
        <v>-13735.33</v>
      </c>
      <c r="M1253" s="95">
        <v>-13735.33</v>
      </c>
      <c r="N1253" s="73" t="s">
        <v>207</v>
      </c>
    </row>
    <row r="1254" spans="1:14">
      <c r="A1254" s="100">
        <v>999</v>
      </c>
      <c r="B1254" s="94">
        <v>44673</v>
      </c>
      <c r="C1254" s="94">
        <v>44676</v>
      </c>
      <c r="D1254" s="73" t="s">
        <v>949</v>
      </c>
      <c r="E1254" s="73" t="s">
        <v>917</v>
      </c>
      <c r="F1254" s="73" t="s">
        <v>918</v>
      </c>
      <c r="G1254" s="73" t="s">
        <v>919</v>
      </c>
      <c r="I1254" s="73" t="s">
        <v>681</v>
      </c>
      <c r="J1254" s="95">
        <v>0</v>
      </c>
      <c r="K1254" s="107">
        <v>1</v>
      </c>
      <c r="L1254" s="95">
        <v>-11766.69</v>
      </c>
      <c r="M1254" s="95">
        <v>-11766.69</v>
      </c>
      <c r="N1254" s="73" t="s">
        <v>207</v>
      </c>
    </row>
    <row r="1255" spans="1:14">
      <c r="A1255" s="100">
        <v>999</v>
      </c>
      <c r="B1255" s="94">
        <v>44673</v>
      </c>
      <c r="C1255" s="94">
        <v>44676</v>
      </c>
      <c r="D1255" s="73" t="s">
        <v>949</v>
      </c>
      <c r="E1255" s="73" t="s">
        <v>890</v>
      </c>
      <c r="F1255" s="73" t="s">
        <v>891</v>
      </c>
      <c r="G1255" s="73" t="s">
        <v>892</v>
      </c>
      <c r="H1255" s="73" t="s">
        <v>893</v>
      </c>
      <c r="I1255" s="73" t="s">
        <v>681</v>
      </c>
      <c r="J1255" s="95">
        <v>0</v>
      </c>
      <c r="K1255" s="107">
        <v>1</v>
      </c>
      <c r="L1255" s="95">
        <v>-17695.55</v>
      </c>
      <c r="M1255" s="95">
        <v>-17695.55</v>
      </c>
      <c r="N1255" s="73" t="s">
        <v>207</v>
      </c>
    </row>
    <row r="1256" spans="1:14">
      <c r="A1256" s="100">
        <v>999</v>
      </c>
      <c r="B1256" s="94">
        <v>44673</v>
      </c>
      <c r="C1256" s="94">
        <v>44676</v>
      </c>
      <c r="D1256" s="73" t="s">
        <v>949</v>
      </c>
      <c r="E1256" s="73" t="s">
        <v>890</v>
      </c>
      <c r="F1256" s="73" t="s">
        <v>894</v>
      </c>
      <c r="G1256" s="73" t="s">
        <v>895</v>
      </c>
      <c r="I1256" s="73" t="s">
        <v>681</v>
      </c>
      <c r="J1256" s="95">
        <v>0</v>
      </c>
      <c r="K1256" s="107">
        <v>1</v>
      </c>
      <c r="L1256" s="95">
        <v>-77409.899999999994</v>
      </c>
      <c r="M1256" s="95">
        <v>-77409.899999999994</v>
      </c>
      <c r="N1256" s="73" t="s">
        <v>207</v>
      </c>
    </row>
    <row r="1257" spans="1:14">
      <c r="A1257" s="100">
        <v>999</v>
      </c>
      <c r="B1257" s="94">
        <v>44673</v>
      </c>
      <c r="C1257" s="94">
        <v>44676</v>
      </c>
      <c r="D1257" s="73" t="s">
        <v>949</v>
      </c>
      <c r="E1257" s="73" t="s">
        <v>898</v>
      </c>
      <c r="F1257" s="73" t="s">
        <v>899</v>
      </c>
      <c r="G1257" s="73" t="s">
        <v>900</v>
      </c>
      <c r="I1257" s="73" t="s">
        <v>681</v>
      </c>
      <c r="J1257" s="95">
        <v>0</v>
      </c>
      <c r="K1257" s="107">
        <v>1</v>
      </c>
      <c r="L1257" s="95">
        <v>-209583.35</v>
      </c>
      <c r="M1257" s="95">
        <v>-209583.35</v>
      </c>
      <c r="N1257" s="73" t="s">
        <v>207</v>
      </c>
    </row>
    <row r="1258" spans="1:14">
      <c r="A1258" s="100">
        <v>999</v>
      </c>
      <c r="B1258" s="94">
        <v>44673</v>
      </c>
      <c r="C1258" s="94">
        <v>44676</v>
      </c>
      <c r="D1258" s="73" t="s">
        <v>949</v>
      </c>
      <c r="E1258" s="73" t="s">
        <v>886</v>
      </c>
      <c r="F1258" s="73" t="s">
        <v>887</v>
      </c>
      <c r="G1258" s="73" t="s">
        <v>888</v>
      </c>
      <c r="H1258" s="73" t="s">
        <v>889</v>
      </c>
      <c r="I1258" s="73" t="s">
        <v>681</v>
      </c>
      <c r="J1258" s="95">
        <v>0</v>
      </c>
      <c r="K1258" s="107">
        <v>1</v>
      </c>
      <c r="L1258" s="95">
        <v>-61118.75</v>
      </c>
      <c r="M1258" s="95">
        <v>-61118.75</v>
      </c>
      <c r="N1258" s="73" t="s">
        <v>207</v>
      </c>
    </row>
    <row r="1259" spans="1:14">
      <c r="A1259" s="100">
        <v>999</v>
      </c>
      <c r="B1259" s="94">
        <v>44673</v>
      </c>
      <c r="C1259" s="94">
        <v>44676</v>
      </c>
      <c r="D1259" s="73" t="s">
        <v>949</v>
      </c>
      <c r="E1259" s="73" t="s">
        <v>901</v>
      </c>
      <c r="F1259" s="73" t="s">
        <v>902</v>
      </c>
      <c r="G1259" s="73" t="s">
        <v>903</v>
      </c>
      <c r="I1259" s="73" t="s">
        <v>681</v>
      </c>
      <c r="J1259" s="95">
        <v>0</v>
      </c>
      <c r="K1259" s="107">
        <v>1</v>
      </c>
      <c r="L1259" s="95">
        <v>-70125.509999999995</v>
      </c>
      <c r="M1259" s="95">
        <v>-70125.509999999995</v>
      </c>
      <c r="N1259" s="73" t="s">
        <v>207</v>
      </c>
    </row>
    <row r="1260" spans="1:14" ht="12" thickBot="1">
      <c r="A1260" s="100">
        <v>999</v>
      </c>
      <c r="B1260" s="94">
        <v>44673</v>
      </c>
      <c r="C1260" s="94">
        <v>44676</v>
      </c>
      <c r="D1260" s="73" t="s">
        <v>949</v>
      </c>
      <c r="E1260" s="73" t="s">
        <v>882</v>
      </c>
      <c r="F1260" s="73" t="s">
        <v>883</v>
      </c>
      <c r="G1260" s="73" t="s">
        <v>884</v>
      </c>
      <c r="H1260" s="73" t="s">
        <v>885</v>
      </c>
      <c r="I1260" s="73" t="s">
        <v>681</v>
      </c>
      <c r="J1260" s="95">
        <v>0</v>
      </c>
      <c r="K1260" s="107">
        <v>1</v>
      </c>
      <c r="L1260" s="95">
        <v>-81203.960000000006</v>
      </c>
      <c r="M1260" s="95">
        <v>-81203.960000000006</v>
      </c>
      <c r="N1260" s="73" t="s">
        <v>207</v>
      </c>
    </row>
    <row r="1261" spans="1:14" ht="12" thickBot="1">
      <c r="A1261" s="223"/>
      <c r="B1261" s="222">
        <v>44678</v>
      </c>
      <c r="C1261" s="224"/>
      <c r="D1261" s="225"/>
      <c r="E1261" s="225"/>
      <c r="F1261" s="225"/>
      <c r="G1261" s="225"/>
      <c r="H1261" s="225"/>
      <c r="I1261" s="225"/>
      <c r="J1261" s="105"/>
      <c r="K1261" s="226"/>
      <c r="L1261" s="227" t="s">
        <v>706</v>
      </c>
      <c r="M1261" s="105">
        <v>364326881.32352018</v>
      </c>
      <c r="N1261" s="225"/>
    </row>
    <row r="1262" spans="1:14" ht="12" thickBot="1">
      <c r="A1262" s="223"/>
      <c r="B1262" s="224"/>
      <c r="C1262" s="224"/>
      <c r="D1262" s="225"/>
      <c r="E1262" s="225"/>
      <c r="F1262" s="225"/>
      <c r="G1262" s="225"/>
      <c r="H1262" s="225"/>
      <c r="I1262" s="225"/>
      <c r="J1262" s="105"/>
      <c r="K1262" s="226"/>
      <c r="L1262" s="227" t="s">
        <v>707</v>
      </c>
      <c r="M1262" s="105">
        <f xml:space="preserve"> ROUND($M$1247+ SUM($M$1250:$M$1260)-$M$1261,2)</f>
        <v>0</v>
      </c>
      <c r="N1262" s="225"/>
    </row>
    <row r="1263" spans="1:14" ht="12.75" thickTop="1" thickBot="1">
      <c r="A1263" s="215" t="s">
        <v>153</v>
      </c>
      <c r="B1263" s="221" t="s">
        <v>137</v>
      </c>
      <c r="C1263" s="216" t="s">
        <v>703</v>
      </c>
      <c r="D1263" s="217" t="s">
        <v>648</v>
      </c>
      <c r="E1263" s="217" t="s">
        <v>144</v>
      </c>
      <c r="F1263" s="217" t="s">
        <v>647</v>
      </c>
      <c r="G1263" s="217" t="s">
        <v>704</v>
      </c>
      <c r="H1263" s="217" t="s">
        <v>143</v>
      </c>
      <c r="I1263" s="217" t="s">
        <v>658</v>
      </c>
      <c r="J1263" s="218" t="s">
        <v>705</v>
      </c>
      <c r="K1263" s="219" t="s">
        <v>148</v>
      </c>
      <c r="L1263" s="218" t="s">
        <v>140</v>
      </c>
      <c r="M1263" s="218" t="s">
        <v>630</v>
      </c>
      <c r="N1263" s="217" t="s">
        <v>640</v>
      </c>
    </row>
    <row r="1264" spans="1:14" ht="12" thickBot="1">
      <c r="A1264" s="223"/>
      <c r="B1264" s="222">
        <v>44679</v>
      </c>
      <c r="C1264" s="224"/>
      <c r="D1264" s="225"/>
      <c r="E1264" s="225"/>
      <c r="F1264" s="225"/>
      <c r="G1264" s="225"/>
      <c r="H1264" s="225"/>
      <c r="I1264" s="225"/>
      <c r="J1264" s="105"/>
      <c r="K1264" s="226"/>
      <c r="L1264" s="227" t="s">
        <v>706</v>
      </c>
      <c r="M1264" s="105">
        <v>364326881.32352018</v>
      </c>
      <c r="N1264" s="225"/>
    </row>
    <row r="1265" spans="1:14" ht="12" thickBot="1">
      <c r="A1265" s="223"/>
      <c r="B1265" s="224"/>
      <c r="C1265" s="224"/>
      <c r="D1265" s="225"/>
      <c r="E1265" s="225"/>
      <c r="F1265" s="225"/>
      <c r="G1265" s="225"/>
      <c r="H1265" s="225"/>
      <c r="I1265" s="225"/>
      <c r="J1265" s="105"/>
      <c r="K1265" s="226"/>
      <c r="L1265" s="227" t="s">
        <v>707</v>
      </c>
      <c r="M1265" s="105">
        <f xml:space="preserve"> ROUND($M$1261+ SUM($M$1263:$M$1263)-$M$1264,2)</f>
        <v>0</v>
      </c>
      <c r="N1265" s="225"/>
    </row>
    <row r="1266" spans="1:14" ht="12.75" thickTop="1" thickBot="1">
      <c r="A1266" s="215" t="s">
        <v>153</v>
      </c>
      <c r="B1266" s="221" t="s">
        <v>137</v>
      </c>
      <c r="C1266" s="216" t="s">
        <v>703</v>
      </c>
      <c r="D1266" s="217" t="s">
        <v>648</v>
      </c>
      <c r="E1266" s="217" t="s">
        <v>144</v>
      </c>
      <c r="F1266" s="217" t="s">
        <v>647</v>
      </c>
      <c r="G1266" s="217" t="s">
        <v>704</v>
      </c>
      <c r="H1266" s="217" t="s">
        <v>143</v>
      </c>
      <c r="I1266" s="217" t="s">
        <v>658</v>
      </c>
      <c r="J1266" s="218" t="s">
        <v>705</v>
      </c>
      <c r="K1266" s="219" t="s">
        <v>148</v>
      </c>
      <c r="L1266" s="218" t="s">
        <v>140</v>
      </c>
      <c r="M1266" s="218" t="s">
        <v>630</v>
      </c>
      <c r="N1266" s="217" t="s">
        <v>640</v>
      </c>
    </row>
    <row r="1267" spans="1:14" ht="12" thickBot="1">
      <c r="A1267" s="223"/>
      <c r="B1267" s="222">
        <v>44680</v>
      </c>
      <c r="C1267" s="224"/>
      <c r="D1267" s="225"/>
      <c r="E1267" s="225"/>
      <c r="F1267" s="225"/>
      <c r="G1267" s="225"/>
      <c r="H1267" s="225"/>
      <c r="I1267" s="225"/>
      <c r="J1267" s="105"/>
      <c r="K1267" s="226"/>
      <c r="L1267" s="227" t="s">
        <v>706</v>
      </c>
      <c r="M1267" s="105">
        <v>364326881.32352018</v>
      </c>
      <c r="N1267" s="225"/>
    </row>
    <row r="1268" spans="1:14" ht="12" thickBot="1">
      <c r="A1268" s="223"/>
      <c r="B1268" s="224"/>
      <c r="C1268" s="224"/>
      <c r="D1268" s="225"/>
      <c r="E1268" s="225"/>
      <c r="F1268" s="225"/>
      <c r="G1268" s="225"/>
      <c r="H1268" s="225"/>
      <c r="I1268" s="225"/>
      <c r="J1268" s="105"/>
      <c r="K1268" s="226"/>
      <c r="L1268" s="227" t="s">
        <v>707</v>
      </c>
      <c r="M1268" s="105">
        <f xml:space="preserve"> ROUND($M$1264+ SUM($M$1266:$M$1266)-$M$1267,2)</f>
        <v>0</v>
      </c>
      <c r="N1268" s="225"/>
    </row>
    <row r="1269" spans="1:14" ht="12.75" thickTop="1" thickBot="1">
      <c r="A1269" s="215" t="s">
        <v>153</v>
      </c>
      <c r="B1269" s="221" t="s">
        <v>137</v>
      </c>
      <c r="C1269" s="216" t="s">
        <v>703</v>
      </c>
      <c r="D1269" s="217" t="s">
        <v>648</v>
      </c>
      <c r="E1269" s="217" t="s">
        <v>144</v>
      </c>
      <c r="F1269" s="217" t="s">
        <v>647</v>
      </c>
      <c r="G1269" s="217" t="s">
        <v>704</v>
      </c>
      <c r="H1269" s="217" t="s">
        <v>143</v>
      </c>
      <c r="I1269" s="217" t="s">
        <v>658</v>
      </c>
      <c r="J1269" s="218" t="s">
        <v>705</v>
      </c>
      <c r="K1269" s="219" t="s">
        <v>148</v>
      </c>
      <c r="L1269" s="218" t="s">
        <v>140</v>
      </c>
      <c r="M1269" s="218" t="s">
        <v>630</v>
      </c>
      <c r="N1269" s="217" t="s">
        <v>640</v>
      </c>
    </row>
    <row r="1270" spans="1:14" ht="12" thickBot="1">
      <c r="A1270" s="223"/>
      <c r="B1270" s="222">
        <v>44683</v>
      </c>
      <c r="C1270" s="224"/>
      <c r="D1270" s="225"/>
      <c r="E1270" s="225"/>
      <c r="F1270" s="225"/>
      <c r="G1270" s="225"/>
      <c r="H1270" s="225"/>
      <c r="I1270" s="225"/>
      <c r="J1270" s="105"/>
      <c r="K1270" s="226"/>
      <c r="L1270" s="227" t="s">
        <v>706</v>
      </c>
      <c r="M1270" s="105">
        <v>364326881.32352018</v>
      </c>
      <c r="N1270" s="225"/>
    </row>
    <row r="1271" spans="1:14" ht="12" thickBot="1">
      <c r="A1271" s="223"/>
      <c r="B1271" s="224"/>
      <c r="C1271" s="224"/>
      <c r="D1271" s="225"/>
      <c r="E1271" s="225"/>
      <c r="F1271" s="225"/>
      <c r="G1271" s="225"/>
      <c r="H1271" s="225"/>
      <c r="I1271" s="225"/>
      <c r="J1271" s="105"/>
      <c r="K1271" s="226"/>
      <c r="L1271" s="227" t="s">
        <v>707</v>
      </c>
      <c r="M1271" s="105">
        <f xml:space="preserve"> ROUND($M$1267+ SUM($M$1269:$M$1269)-$M$1270,2)</f>
        <v>0</v>
      </c>
      <c r="N1271" s="225"/>
    </row>
    <row r="1272" spans="1:14" ht="12.75" thickTop="1" thickBot="1">
      <c r="A1272" s="215" t="s">
        <v>153</v>
      </c>
      <c r="B1272" s="221" t="s">
        <v>137</v>
      </c>
      <c r="C1272" s="216" t="s">
        <v>703</v>
      </c>
      <c r="D1272" s="217" t="s">
        <v>648</v>
      </c>
      <c r="E1272" s="217" t="s">
        <v>144</v>
      </c>
      <c r="F1272" s="217" t="s">
        <v>647</v>
      </c>
      <c r="G1272" s="217" t="s">
        <v>704</v>
      </c>
      <c r="H1272" s="217" t="s">
        <v>143</v>
      </c>
      <c r="I1272" s="217" t="s">
        <v>658</v>
      </c>
      <c r="J1272" s="218" t="s">
        <v>705</v>
      </c>
      <c r="K1272" s="219" t="s">
        <v>148</v>
      </c>
      <c r="L1272" s="218" t="s">
        <v>140</v>
      </c>
      <c r="M1272" s="218" t="s">
        <v>630</v>
      </c>
      <c r="N1272" s="217" t="s">
        <v>640</v>
      </c>
    </row>
    <row r="1273" spans="1:14" ht="12" thickBot="1">
      <c r="A1273" s="223"/>
      <c r="B1273" s="222">
        <v>44684</v>
      </c>
      <c r="C1273" s="224"/>
      <c r="D1273" s="225"/>
      <c r="E1273" s="225"/>
      <c r="F1273" s="225"/>
      <c r="G1273" s="225"/>
      <c r="H1273" s="225"/>
      <c r="I1273" s="225"/>
      <c r="J1273" s="105"/>
      <c r="K1273" s="226"/>
      <c r="L1273" s="227" t="s">
        <v>706</v>
      </c>
      <c r="M1273" s="105">
        <v>364326881.32352018</v>
      </c>
      <c r="N1273" s="225"/>
    </row>
    <row r="1274" spans="1:14" ht="12" thickBot="1">
      <c r="A1274" s="223"/>
      <c r="B1274" s="224"/>
      <c r="C1274" s="224"/>
      <c r="D1274" s="225"/>
      <c r="E1274" s="225"/>
      <c r="F1274" s="225"/>
      <c r="G1274" s="225"/>
      <c r="H1274" s="225"/>
      <c r="I1274" s="225"/>
      <c r="J1274" s="105"/>
      <c r="K1274" s="226"/>
      <c r="L1274" s="227" t="s">
        <v>707</v>
      </c>
      <c r="M1274" s="105">
        <f xml:space="preserve"> ROUND($M$1270+ SUM($M$1272:$M$1272)-$M$1273,2)</f>
        <v>0</v>
      </c>
      <c r="N1274" s="225"/>
    </row>
    <row r="1275" spans="1:14" ht="12.75" thickTop="1" thickBot="1">
      <c r="A1275" s="215" t="s">
        <v>153</v>
      </c>
      <c r="B1275" s="221" t="s">
        <v>137</v>
      </c>
      <c r="C1275" s="216" t="s">
        <v>703</v>
      </c>
      <c r="D1275" s="217" t="s">
        <v>648</v>
      </c>
      <c r="E1275" s="217" t="s">
        <v>144</v>
      </c>
      <c r="F1275" s="217" t="s">
        <v>647</v>
      </c>
      <c r="G1275" s="217" t="s">
        <v>704</v>
      </c>
      <c r="H1275" s="217" t="s">
        <v>143</v>
      </c>
      <c r="I1275" s="217" t="s">
        <v>658</v>
      </c>
      <c r="J1275" s="218" t="s">
        <v>705</v>
      </c>
      <c r="K1275" s="219" t="s">
        <v>148</v>
      </c>
      <c r="L1275" s="218" t="s">
        <v>140</v>
      </c>
      <c r="M1275" s="218" t="s">
        <v>630</v>
      </c>
      <c r="N1275" s="217" t="s">
        <v>640</v>
      </c>
    </row>
    <row r="1276" spans="1:14" ht="12" thickBot="1">
      <c r="A1276" s="223"/>
      <c r="B1276" s="222">
        <v>44685</v>
      </c>
      <c r="C1276" s="224"/>
      <c r="D1276" s="225"/>
      <c r="E1276" s="225"/>
      <c r="F1276" s="225"/>
      <c r="G1276" s="225"/>
      <c r="H1276" s="225"/>
      <c r="I1276" s="225"/>
      <c r="J1276" s="105"/>
      <c r="K1276" s="226"/>
      <c r="L1276" s="227" t="s">
        <v>706</v>
      </c>
      <c r="M1276" s="105">
        <v>364331792.69352031</v>
      </c>
      <c r="N1276" s="225"/>
    </row>
    <row r="1277" spans="1:14" ht="12" thickBot="1">
      <c r="A1277" s="223"/>
      <c r="B1277" s="224"/>
      <c r="C1277" s="224"/>
      <c r="D1277" s="225"/>
      <c r="E1277" s="225"/>
      <c r="F1277" s="225"/>
      <c r="G1277" s="225"/>
      <c r="H1277" s="225"/>
      <c r="I1277" s="225"/>
      <c r="J1277" s="105"/>
      <c r="K1277" s="226"/>
      <c r="L1277" s="227" t="s">
        <v>707</v>
      </c>
      <c r="M1277" s="105">
        <f xml:space="preserve"> ROUND($M$1273+ SUM($M$1275:$M$1275)-$M$1276,2)</f>
        <v>-4911.37</v>
      </c>
      <c r="N1277" s="225"/>
    </row>
    <row r="1278" spans="1:14" ht="12" thickTop="1">
      <c r="A1278" s="215" t="s">
        <v>153</v>
      </c>
      <c r="B1278" s="216" t="s">
        <v>137</v>
      </c>
      <c r="C1278" s="216" t="s">
        <v>703</v>
      </c>
      <c r="D1278" s="217" t="s">
        <v>648</v>
      </c>
      <c r="E1278" s="217" t="s">
        <v>144</v>
      </c>
      <c r="F1278" s="217" t="s">
        <v>647</v>
      </c>
      <c r="G1278" s="217" t="s">
        <v>704</v>
      </c>
      <c r="H1278" s="217" t="s">
        <v>143</v>
      </c>
      <c r="I1278" s="217" t="s">
        <v>658</v>
      </c>
      <c r="J1278" s="218" t="s">
        <v>705</v>
      </c>
      <c r="K1278" s="219" t="s">
        <v>148</v>
      </c>
      <c r="L1278" s="218" t="s">
        <v>140</v>
      </c>
      <c r="M1278" s="218" t="s">
        <v>630</v>
      </c>
      <c r="N1278" s="217" t="s">
        <v>640</v>
      </c>
    </row>
    <row r="1279" spans="1:14" ht="12" thickBot="1">
      <c r="A1279" s="100">
        <v>999</v>
      </c>
      <c r="B1279" s="94">
        <v>44679</v>
      </c>
      <c r="C1279" s="94">
        <v>44686</v>
      </c>
      <c r="D1279" s="73" t="s">
        <v>710</v>
      </c>
      <c r="E1279" s="73" t="s">
        <v>950</v>
      </c>
      <c r="F1279" s="73" t="s">
        <v>951</v>
      </c>
      <c r="G1279" s="73" t="s">
        <v>952</v>
      </c>
      <c r="H1279" s="73" t="s">
        <v>953</v>
      </c>
      <c r="I1279" s="73" t="s">
        <v>681</v>
      </c>
      <c r="J1279" s="95">
        <v>5000000</v>
      </c>
      <c r="K1279" s="107">
        <v>0.98499999999999999</v>
      </c>
      <c r="L1279" s="95">
        <v>-4925000</v>
      </c>
      <c r="M1279" s="95">
        <v>75000</v>
      </c>
      <c r="N1279" s="73" t="s">
        <v>207</v>
      </c>
    </row>
    <row r="1280" spans="1:14" ht="12" thickBot="1">
      <c r="A1280" s="223"/>
      <c r="B1280" s="222">
        <v>44686</v>
      </c>
      <c r="C1280" s="224"/>
      <c r="D1280" s="225"/>
      <c r="E1280" s="225"/>
      <c r="F1280" s="225"/>
      <c r="G1280" s="225"/>
      <c r="H1280" s="225"/>
      <c r="I1280" s="225"/>
      <c r="J1280" s="105"/>
      <c r="K1280" s="226"/>
      <c r="L1280" s="227" t="s">
        <v>706</v>
      </c>
      <c r="M1280" s="105">
        <v>364406792.69352043</v>
      </c>
      <c r="N1280" s="225"/>
    </row>
    <row r="1281" spans="1:14" ht="12" thickBot="1">
      <c r="A1281" s="223"/>
      <c r="B1281" s="224"/>
      <c r="C1281" s="224"/>
      <c r="D1281" s="225"/>
      <c r="E1281" s="225"/>
      <c r="F1281" s="225"/>
      <c r="G1281" s="225"/>
      <c r="H1281" s="225"/>
      <c r="I1281" s="225"/>
      <c r="J1281" s="105"/>
      <c r="K1281" s="226"/>
      <c r="L1281" s="227" t="s">
        <v>707</v>
      </c>
      <c r="M1281" s="105">
        <f xml:space="preserve"> ROUND($M$1276+ SUM($M$1279:$M$1279)-$M$1280,2)</f>
        <v>0</v>
      </c>
      <c r="N1281" s="225"/>
    </row>
    <row r="1282" spans="1:14" ht="12" thickTop="1">
      <c r="A1282" s="215" t="s">
        <v>153</v>
      </c>
      <c r="B1282" s="216" t="s">
        <v>137</v>
      </c>
      <c r="C1282" s="216" t="s">
        <v>703</v>
      </c>
      <c r="D1282" s="217" t="s">
        <v>648</v>
      </c>
      <c r="E1282" s="217" t="s">
        <v>144</v>
      </c>
      <c r="F1282" s="217" t="s">
        <v>647</v>
      </c>
      <c r="G1282" s="217" t="s">
        <v>704</v>
      </c>
      <c r="H1282" s="217" t="s">
        <v>143</v>
      </c>
      <c r="I1282" s="217" t="s">
        <v>658</v>
      </c>
      <c r="J1282" s="218" t="s">
        <v>705</v>
      </c>
      <c r="K1282" s="219" t="s">
        <v>148</v>
      </c>
      <c r="L1282" s="218" t="s">
        <v>140</v>
      </c>
      <c r="M1282" s="218" t="s">
        <v>630</v>
      </c>
      <c r="N1282" s="217" t="s">
        <v>640</v>
      </c>
    </row>
    <row r="1283" spans="1:14">
      <c r="A1283" s="100">
        <v>79638621</v>
      </c>
      <c r="B1283" s="94">
        <v>44679</v>
      </c>
      <c r="C1283" s="94">
        <v>44687</v>
      </c>
      <c r="D1283" s="73" t="s">
        <v>710</v>
      </c>
      <c r="E1283" s="73" t="s">
        <v>950</v>
      </c>
      <c r="F1283" s="73" t="s">
        <v>951</v>
      </c>
      <c r="G1283" s="73" t="s">
        <v>954</v>
      </c>
      <c r="H1283" s="73" t="s">
        <v>953</v>
      </c>
      <c r="I1283" s="73" t="s">
        <v>681</v>
      </c>
      <c r="J1283" s="95">
        <v>5000000</v>
      </c>
      <c r="K1283" s="107">
        <v>0.98499999999999999</v>
      </c>
      <c r="L1283" s="95">
        <v>-4925000</v>
      </c>
      <c r="M1283" s="95">
        <v>75000</v>
      </c>
      <c r="N1283" s="73" t="s">
        <v>207</v>
      </c>
    </row>
    <row r="1284" spans="1:14" ht="12" thickBot="1">
      <c r="A1284" s="100">
        <v>999</v>
      </c>
      <c r="B1284" s="94">
        <v>44679</v>
      </c>
      <c r="C1284" s="94">
        <v>44686</v>
      </c>
      <c r="D1284" s="73" t="s">
        <v>824</v>
      </c>
      <c r="E1284" s="73" t="s">
        <v>950</v>
      </c>
      <c r="F1284" s="73" t="s">
        <v>951</v>
      </c>
      <c r="G1284" s="73" t="s">
        <v>952</v>
      </c>
      <c r="H1284" s="73" t="s">
        <v>953</v>
      </c>
      <c r="I1284" s="73" t="s">
        <v>681</v>
      </c>
      <c r="J1284" s="95">
        <v>-5000000</v>
      </c>
      <c r="K1284" s="107">
        <v>0.98499999999999999</v>
      </c>
      <c r="L1284" s="95">
        <v>4925000</v>
      </c>
      <c r="M1284" s="95">
        <v>-75000</v>
      </c>
      <c r="N1284" s="73" t="s">
        <v>207</v>
      </c>
    </row>
    <row r="1285" spans="1:14" ht="12" thickBot="1">
      <c r="A1285" s="223"/>
      <c r="B1285" s="222">
        <v>44687</v>
      </c>
      <c r="C1285" s="224"/>
      <c r="D1285" s="225"/>
      <c r="E1285" s="225"/>
      <c r="F1285" s="225"/>
      <c r="G1285" s="225"/>
      <c r="H1285" s="225"/>
      <c r="I1285" s="225"/>
      <c r="J1285" s="105"/>
      <c r="K1285" s="226"/>
      <c r="L1285" s="227" t="s">
        <v>706</v>
      </c>
      <c r="M1285" s="105">
        <v>364406792.69081104</v>
      </c>
      <c r="N1285" s="225"/>
    </row>
    <row r="1286" spans="1:14" ht="12" thickBot="1">
      <c r="A1286" s="223"/>
      <c r="B1286" s="224"/>
      <c r="C1286" s="224"/>
      <c r="D1286" s="225"/>
      <c r="E1286" s="225"/>
      <c r="F1286" s="225"/>
      <c r="G1286" s="225"/>
      <c r="H1286" s="225"/>
      <c r="I1286" s="225"/>
      <c r="J1286" s="105"/>
      <c r="K1286" s="226"/>
      <c r="L1286" s="227" t="s">
        <v>707</v>
      </c>
      <c r="M1286" s="105">
        <f xml:space="preserve"> ROUND($M$1280+ SUM($M$1283:$M$1284)-$M$1285,2)</f>
        <v>0</v>
      </c>
      <c r="N1286" s="225"/>
    </row>
    <row r="1287" spans="1:14" ht="12.75" thickTop="1" thickBot="1">
      <c r="A1287" s="215" t="s">
        <v>153</v>
      </c>
      <c r="B1287" s="221" t="s">
        <v>137</v>
      </c>
      <c r="C1287" s="216" t="s">
        <v>703</v>
      </c>
      <c r="D1287" s="217" t="s">
        <v>648</v>
      </c>
      <c r="E1287" s="217" t="s">
        <v>144</v>
      </c>
      <c r="F1287" s="217" t="s">
        <v>647</v>
      </c>
      <c r="G1287" s="217" t="s">
        <v>704</v>
      </c>
      <c r="H1287" s="217" t="s">
        <v>143</v>
      </c>
      <c r="I1287" s="217" t="s">
        <v>658</v>
      </c>
      <c r="J1287" s="218" t="s">
        <v>705</v>
      </c>
      <c r="K1287" s="219" t="s">
        <v>148</v>
      </c>
      <c r="L1287" s="218" t="s">
        <v>140</v>
      </c>
      <c r="M1287" s="218" t="s">
        <v>630</v>
      </c>
      <c r="N1287" s="217" t="s">
        <v>640</v>
      </c>
    </row>
    <row r="1288" spans="1:14" ht="12" thickBot="1">
      <c r="A1288" s="223"/>
      <c r="B1288" s="222">
        <v>44690</v>
      </c>
      <c r="C1288" s="224"/>
      <c r="D1288" s="225"/>
      <c r="E1288" s="225"/>
      <c r="F1288" s="225"/>
      <c r="G1288" s="225"/>
      <c r="H1288" s="225"/>
      <c r="I1288" s="225"/>
      <c r="J1288" s="105"/>
      <c r="K1288" s="226"/>
      <c r="L1288" s="227" t="s">
        <v>706</v>
      </c>
      <c r="M1288" s="105">
        <v>364406792.69081104</v>
      </c>
      <c r="N1288" s="225"/>
    </row>
    <row r="1289" spans="1:14" ht="12" thickBot="1">
      <c r="A1289" s="223"/>
      <c r="B1289" s="224"/>
      <c r="C1289" s="224"/>
      <c r="D1289" s="225"/>
      <c r="E1289" s="225"/>
      <c r="F1289" s="225"/>
      <c r="G1289" s="225"/>
      <c r="H1289" s="225"/>
      <c r="I1289" s="225"/>
      <c r="J1289" s="105"/>
      <c r="K1289" s="226"/>
      <c r="L1289" s="227" t="s">
        <v>707</v>
      </c>
      <c r="M1289" s="105">
        <f xml:space="preserve"> ROUND($M$1285+ SUM($M$1287:$M$1287)-$M$1288,2)</f>
        <v>0</v>
      </c>
      <c r="N1289" s="225"/>
    </row>
    <row r="1290" spans="1:14" ht="12.75" thickTop="1" thickBot="1">
      <c r="A1290" s="215" t="s">
        <v>153</v>
      </c>
      <c r="B1290" s="221" t="s">
        <v>137</v>
      </c>
      <c r="C1290" s="216" t="s">
        <v>703</v>
      </c>
      <c r="D1290" s="217" t="s">
        <v>648</v>
      </c>
      <c r="E1290" s="217" t="s">
        <v>144</v>
      </c>
      <c r="F1290" s="217" t="s">
        <v>647</v>
      </c>
      <c r="G1290" s="217" t="s">
        <v>704</v>
      </c>
      <c r="H1290" s="217" t="s">
        <v>143</v>
      </c>
      <c r="I1290" s="217" t="s">
        <v>658</v>
      </c>
      <c r="J1290" s="218" t="s">
        <v>705</v>
      </c>
      <c r="K1290" s="219" t="s">
        <v>148</v>
      </c>
      <c r="L1290" s="218" t="s">
        <v>140</v>
      </c>
      <c r="M1290" s="218" t="s">
        <v>630</v>
      </c>
      <c r="N1290" s="217" t="s">
        <v>640</v>
      </c>
    </row>
    <row r="1291" spans="1:14" ht="12" thickBot="1">
      <c r="A1291" s="223"/>
      <c r="B1291" s="222">
        <v>44691</v>
      </c>
      <c r="C1291" s="224"/>
      <c r="D1291" s="225"/>
      <c r="E1291" s="225"/>
      <c r="F1291" s="225"/>
      <c r="G1291" s="225"/>
      <c r="H1291" s="225"/>
      <c r="I1291" s="225"/>
      <c r="J1291" s="105"/>
      <c r="K1291" s="226"/>
      <c r="L1291" s="227" t="s">
        <v>706</v>
      </c>
      <c r="M1291" s="105">
        <v>364406792.69081104</v>
      </c>
      <c r="N1291" s="225"/>
    </row>
    <row r="1292" spans="1:14" ht="12" thickBot="1">
      <c r="A1292" s="223"/>
      <c r="B1292" s="224"/>
      <c r="C1292" s="224"/>
      <c r="D1292" s="225"/>
      <c r="E1292" s="225"/>
      <c r="F1292" s="225"/>
      <c r="G1292" s="225"/>
      <c r="H1292" s="225"/>
      <c r="I1292" s="225"/>
      <c r="J1292" s="105"/>
      <c r="K1292" s="226"/>
      <c r="L1292" s="227" t="s">
        <v>707</v>
      </c>
      <c r="M1292" s="105">
        <f xml:space="preserve"> ROUND($M$1288+ SUM($M$1290:$M$1290)-$M$1291,2)</f>
        <v>0</v>
      </c>
      <c r="N1292" s="225"/>
    </row>
    <row r="1293" spans="1:14" ht="12.75" thickTop="1" thickBot="1">
      <c r="A1293" s="215" t="s">
        <v>153</v>
      </c>
      <c r="B1293" s="221" t="s">
        <v>137</v>
      </c>
      <c r="C1293" s="216" t="s">
        <v>703</v>
      </c>
      <c r="D1293" s="217" t="s">
        <v>648</v>
      </c>
      <c r="E1293" s="217" t="s">
        <v>144</v>
      </c>
      <c r="F1293" s="217" t="s">
        <v>647</v>
      </c>
      <c r="G1293" s="217" t="s">
        <v>704</v>
      </c>
      <c r="H1293" s="217" t="s">
        <v>143</v>
      </c>
      <c r="I1293" s="217" t="s">
        <v>658</v>
      </c>
      <c r="J1293" s="218" t="s">
        <v>705</v>
      </c>
      <c r="K1293" s="219" t="s">
        <v>148</v>
      </c>
      <c r="L1293" s="218" t="s">
        <v>140</v>
      </c>
      <c r="M1293" s="218" t="s">
        <v>630</v>
      </c>
      <c r="N1293" s="217" t="s">
        <v>640</v>
      </c>
    </row>
    <row r="1294" spans="1:14" ht="12" thickBot="1">
      <c r="A1294" s="223"/>
      <c r="B1294" s="222">
        <v>44692</v>
      </c>
      <c r="C1294" s="224"/>
      <c r="D1294" s="225"/>
      <c r="E1294" s="225"/>
      <c r="F1294" s="225"/>
      <c r="G1294" s="225"/>
      <c r="H1294" s="225"/>
      <c r="I1294" s="225"/>
      <c r="J1294" s="105"/>
      <c r="K1294" s="226"/>
      <c r="L1294" s="227" t="s">
        <v>706</v>
      </c>
      <c r="M1294" s="105">
        <v>364406792.69081104</v>
      </c>
      <c r="N1294" s="225"/>
    </row>
    <row r="1295" spans="1:14" ht="12" thickBot="1">
      <c r="A1295" s="223"/>
      <c r="B1295" s="224"/>
      <c r="C1295" s="224"/>
      <c r="D1295" s="225"/>
      <c r="E1295" s="225"/>
      <c r="F1295" s="225"/>
      <c r="G1295" s="225"/>
      <c r="H1295" s="225"/>
      <c r="I1295" s="225"/>
      <c r="J1295" s="105"/>
      <c r="K1295" s="226"/>
      <c r="L1295" s="227" t="s">
        <v>707</v>
      </c>
      <c r="M1295" s="105">
        <f xml:space="preserve"> ROUND($M$1291+ SUM($M$1293:$M$1293)-$M$1294,2)</f>
        <v>0</v>
      </c>
      <c r="N1295" s="225"/>
    </row>
    <row r="1296" spans="1:14" ht="12.75" thickTop="1" thickBot="1">
      <c r="A1296" s="215" t="s">
        <v>153</v>
      </c>
      <c r="B1296" s="221" t="s">
        <v>137</v>
      </c>
      <c r="C1296" s="216" t="s">
        <v>703</v>
      </c>
      <c r="D1296" s="217" t="s">
        <v>648</v>
      </c>
      <c r="E1296" s="217" t="s">
        <v>144</v>
      </c>
      <c r="F1296" s="217" t="s">
        <v>647</v>
      </c>
      <c r="G1296" s="217" t="s">
        <v>704</v>
      </c>
      <c r="H1296" s="217" t="s">
        <v>143</v>
      </c>
      <c r="I1296" s="217" t="s">
        <v>658</v>
      </c>
      <c r="J1296" s="218" t="s">
        <v>705</v>
      </c>
      <c r="K1296" s="219" t="s">
        <v>148</v>
      </c>
      <c r="L1296" s="218" t="s">
        <v>140</v>
      </c>
      <c r="M1296" s="218" t="s">
        <v>630</v>
      </c>
      <c r="N1296" s="217" t="s">
        <v>640</v>
      </c>
    </row>
    <row r="1297" spans="1:14" ht="12" thickBot="1">
      <c r="A1297" s="223"/>
      <c r="B1297" s="222">
        <v>44693</v>
      </c>
      <c r="C1297" s="224"/>
      <c r="D1297" s="225"/>
      <c r="E1297" s="225"/>
      <c r="F1297" s="225"/>
      <c r="G1297" s="225"/>
      <c r="H1297" s="225"/>
      <c r="I1297" s="225"/>
      <c r="J1297" s="105"/>
      <c r="K1297" s="226"/>
      <c r="L1297" s="227" t="s">
        <v>706</v>
      </c>
      <c r="M1297" s="105">
        <v>364406792.69081104</v>
      </c>
      <c r="N1297" s="225"/>
    </row>
    <row r="1298" spans="1:14" ht="12" thickBot="1">
      <c r="A1298" s="223"/>
      <c r="B1298" s="224"/>
      <c r="C1298" s="224"/>
      <c r="D1298" s="225"/>
      <c r="E1298" s="225"/>
      <c r="F1298" s="225"/>
      <c r="G1298" s="225"/>
      <c r="H1298" s="225"/>
      <c r="I1298" s="225"/>
      <c r="J1298" s="105"/>
      <c r="K1298" s="226"/>
      <c r="L1298" s="227" t="s">
        <v>707</v>
      </c>
      <c r="M1298" s="105">
        <f xml:space="preserve"> ROUND($M$1294+ SUM($M$1296:$M$1296)-$M$1297,2)</f>
        <v>0</v>
      </c>
      <c r="N1298" s="225"/>
    </row>
    <row r="1299" spans="1:14" ht="12.75" thickTop="1" thickBot="1">
      <c r="A1299" s="215" t="s">
        <v>153</v>
      </c>
      <c r="B1299" s="221" t="s">
        <v>137</v>
      </c>
      <c r="C1299" s="216" t="s">
        <v>703</v>
      </c>
      <c r="D1299" s="217" t="s">
        <v>648</v>
      </c>
      <c r="E1299" s="217" t="s">
        <v>144</v>
      </c>
      <c r="F1299" s="217" t="s">
        <v>647</v>
      </c>
      <c r="G1299" s="217" t="s">
        <v>704</v>
      </c>
      <c r="H1299" s="217" t="s">
        <v>143</v>
      </c>
      <c r="I1299" s="217" t="s">
        <v>658</v>
      </c>
      <c r="J1299" s="218" t="s">
        <v>705</v>
      </c>
      <c r="K1299" s="219" t="s">
        <v>148</v>
      </c>
      <c r="L1299" s="218" t="s">
        <v>140</v>
      </c>
      <c r="M1299" s="218" t="s">
        <v>630</v>
      </c>
      <c r="N1299" s="217" t="s">
        <v>640</v>
      </c>
    </row>
    <row r="1300" spans="1:14" ht="12" thickBot="1">
      <c r="A1300" s="223"/>
      <c r="B1300" s="222">
        <v>44694</v>
      </c>
      <c r="C1300" s="224"/>
      <c r="D1300" s="225"/>
      <c r="E1300" s="225"/>
      <c r="F1300" s="225"/>
      <c r="G1300" s="225"/>
      <c r="H1300" s="225"/>
      <c r="I1300" s="225"/>
      <c r="J1300" s="105"/>
      <c r="K1300" s="226"/>
      <c r="L1300" s="227" t="s">
        <v>706</v>
      </c>
      <c r="M1300" s="105">
        <v>364406792.69081104</v>
      </c>
      <c r="N1300" s="225"/>
    </row>
    <row r="1301" spans="1:14" ht="12" thickBot="1">
      <c r="A1301" s="223"/>
      <c r="B1301" s="224"/>
      <c r="C1301" s="224"/>
      <c r="D1301" s="225"/>
      <c r="E1301" s="225"/>
      <c r="F1301" s="225"/>
      <c r="G1301" s="225"/>
      <c r="H1301" s="225"/>
      <c r="I1301" s="225"/>
      <c r="J1301" s="105"/>
      <c r="K1301" s="226"/>
      <c r="L1301" s="227" t="s">
        <v>707</v>
      </c>
      <c r="M1301" s="105">
        <f xml:space="preserve"> ROUND($M$1297+ SUM($M$1299:$M$1299)-$M$1300,2)</f>
        <v>0</v>
      </c>
      <c r="N1301" s="225"/>
    </row>
    <row r="1302" spans="1:14" ht="12.75" thickTop="1" thickBot="1">
      <c r="A1302" s="215" t="s">
        <v>153</v>
      </c>
      <c r="B1302" s="221" t="s">
        <v>137</v>
      </c>
      <c r="C1302" s="216" t="s">
        <v>703</v>
      </c>
      <c r="D1302" s="217" t="s">
        <v>648</v>
      </c>
      <c r="E1302" s="217" t="s">
        <v>144</v>
      </c>
      <c r="F1302" s="217" t="s">
        <v>647</v>
      </c>
      <c r="G1302" s="217" t="s">
        <v>704</v>
      </c>
      <c r="H1302" s="217" t="s">
        <v>143</v>
      </c>
      <c r="I1302" s="217" t="s">
        <v>658</v>
      </c>
      <c r="J1302" s="218" t="s">
        <v>705</v>
      </c>
      <c r="K1302" s="219" t="s">
        <v>148</v>
      </c>
      <c r="L1302" s="218" t="s">
        <v>140</v>
      </c>
      <c r="M1302" s="218" t="s">
        <v>630</v>
      </c>
      <c r="N1302" s="217" t="s">
        <v>640</v>
      </c>
    </row>
    <row r="1303" spans="1:14" ht="12" thickBot="1">
      <c r="A1303" s="223"/>
      <c r="B1303" s="222">
        <v>44697</v>
      </c>
      <c r="C1303" s="224"/>
      <c r="D1303" s="225"/>
      <c r="E1303" s="225"/>
      <c r="F1303" s="225"/>
      <c r="G1303" s="225"/>
      <c r="H1303" s="225"/>
      <c r="I1303" s="225"/>
      <c r="J1303" s="105"/>
      <c r="K1303" s="226"/>
      <c r="L1303" s="227" t="s">
        <v>706</v>
      </c>
      <c r="M1303" s="105">
        <v>364406792.69081104</v>
      </c>
      <c r="N1303" s="225"/>
    </row>
    <row r="1304" spans="1:14" ht="12" thickBot="1">
      <c r="A1304" s="223"/>
      <c r="B1304" s="224"/>
      <c r="C1304" s="224"/>
      <c r="D1304" s="225"/>
      <c r="E1304" s="225"/>
      <c r="F1304" s="225"/>
      <c r="G1304" s="225"/>
      <c r="H1304" s="225"/>
      <c r="I1304" s="225"/>
      <c r="J1304" s="105"/>
      <c r="K1304" s="226"/>
      <c r="L1304" s="227" t="s">
        <v>707</v>
      </c>
      <c r="M1304" s="105">
        <f xml:space="preserve"> ROUND($M$1300+ SUM($M$1302:$M$1302)-$M$1303,2)</f>
        <v>0</v>
      </c>
      <c r="N1304" s="225"/>
    </row>
    <row r="1305" spans="1:14" ht="12.75" thickTop="1" thickBot="1">
      <c r="A1305" s="215" t="s">
        <v>153</v>
      </c>
      <c r="B1305" s="221" t="s">
        <v>137</v>
      </c>
      <c r="C1305" s="216" t="s">
        <v>703</v>
      </c>
      <c r="D1305" s="217" t="s">
        <v>648</v>
      </c>
      <c r="E1305" s="217" t="s">
        <v>144</v>
      </c>
      <c r="F1305" s="217" t="s">
        <v>647</v>
      </c>
      <c r="G1305" s="217" t="s">
        <v>704</v>
      </c>
      <c r="H1305" s="217" t="s">
        <v>143</v>
      </c>
      <c r="I1305" s="217" t="s">
        <v>658</v>
      </c>
      <c r="J1305" s="218" t="s">
        <v>705</v>
      </c>
      <c r="K1305" s="219" t="s">
        <v>148</v>
      </c>
      <c r="L1305" s="218" t="s">
        <v>140</v>
      </c>
      <c r="M1305" s="218" t="s">
        <v>630</v>
      </c>
      <c r="N1305" s="217" t="s">
        <v>640</v>
      </c>
    </row>
    <row r="1306" spans="1:14" ht="12" thickBot="1">
      <c r="A1306" s="223"/>
      <c r="B1306" s="222">
        <v>44698</v>
      </c>
      <c r="C1306" s="224"/>
      <c r="D1306" s="225"/>
      <c r="E1306" s="225"/>
      <c r="F1306" s="225"/>
      <c r="G1306" s="225"/>
      <c r="H1306" s="225"/>
      <c r="I1306" s="225"/>
      <c r="J1306" s="105"/>
      <c r="K1306" s="226"/>
      <c r="L1306" s="227" t="s">
        <v>706</v>
      </c>
      <c r="M1306" s="105">
        <v>364406792.69081086</v>
      </c>
      <c r="N1306" s="225"/>
    </row>
    <row r="1307" spans="1:14" ht="12" thickBot="1">
      <c r="A1307" s="223"/>
      <c r="B1307" s="224"/>
      <c r="C1307" s="224"/>
      <c r="D1307" s="225"/>
      <c r="E1307" s="225"/>
      <c r="F1307" s="225"/>
      <c r="G1307" s="225"/>
      <c r="H1307" s="225"/>
      <c r="I1307" s="225"/>
      <c r="J1307" s="105"/>
      <c r="K1307" s="226"/>
      <c r="L1307" s="227" t="s">
        <v>707</v>
      </c>
      <c r="M1307" s="105">
        <f xml:space="preserve"> ROUND($M$1303+ SUM($M$1305:$M$1305)-$M$1306,2)</f>
        <v>0</v>
      </c>
      <c r="N1307" s="225"/>
    </row>
    <row r="1308" spans="1:14" ht="12" thickTop="1">
      <c r="A1308" s="215" t="s">
        <v>153</v>
      </c>
      <c r="B1308" s="216" t="s">
        <v>137</v>
      </c>
      <c r="C1308" s="216" t="s">
        <v>703</v>
      </c>
      <c r="D1308" s="217" t="s">
        <v>648</v>
      </c>
      <c r="E1308" s="217" t="s">
        <v>144</v>
      </c>
      <c r="F1308" s="217" t="s">
        <v>647</v>
      </c>
      <c r="G1308" s="217" t="s">
        <v>704</v>
      </c>
      <c r="H1308" s="217" t="s">
        <v>143</v>
      </c>
      <c r="I1308" s="217" t="s">
        <v>658</v>
      </c>
      <c r="J1308" s="218" t="s">
        <v>705</v>
      </c>
      <c r="K1308" s="219" t="s">
        <v>148</v>
      </c>
      <c r="L1308" s="218" t="s">
        <v>140</v>
      </c>
      <c r="M1308" s="218" t="s">
        <v>630</v>
      </c>
      <c r="N1308" s="217" t="s">
        <v>640</v>
      </c>
    </row>
    <row r="1309" spans="1:14">
      <c r="A1309" s="100">
        <v>999</v>
      </c>
      <c r="B1309" s="94">
        <v>44635</v>
      </c>
      <c r="C1309" s="94">
        <v>44677</v>
      </c>
      <c r="D1309" s="73" t="s">
        <v>840</v>
      </c>
      <c r="E1309" s="73" t="s">
        <v>882</v>
      </c>
      <c r="F1309" s="73" t="s">
        <v>883</v>
      </c>
      <c r="G1309" s="73" t="s">
        <v>884</v>
      </c>
      <c r="H1309" s="73" t="s">
        <v>885</v>
      </c>
      <c r="I1309" s="73" t="s">
        <v>681</v>
      </c>
      <c r="J1309" s="95">
        <v>3946282.86</v>
      </c>
      <c r="K1309" s="107">
        <v>0.98</v>
      </c>
      <c r="L1309" s="95">
        <v>-3867357.2</v>
      </c>
      <c r="M1309" s="95">
        <v>78925.66</v>
      </c>
      <c r="N1309" s="73" t="s">
        <v>841</v>
      </c>
    </row>
    <row r="1310" spans="1:14" ht="12" thickBot="1">
      <c r="A1310" s="100">
        <v>999</v>
      </c>
      <c r="B1310" s="94">
        <v>44635</v>
      </c>
      <c r="C1310" s="94">
        <v>44699</v>
      </c>
      <c r="D1310" s="73" t="s">
        <v>830</v>
      </c>
      <c r="E1310" s="73" t="s">
        <v>882</v>
      </c>
      <c r="F1310" s="73" t="s">
        <v>883</v>
      </c>
      <c r="G1310" s="73" t="s">
        <v>884</v>
      </c>
      <c r="H1310" s="73" t="s">
        <v>885</v>
      </c>
      <c r="I1310" s="73" t="s">
        <v>681</v>
      </c>
      <c r="J1310" s="95">
        <v>-3942172.89</v>
      </c>
      <c r="K1310" s="107">
        <v>0.98</v>
      </c>
      <c r="L1310" s="95">
        <v>3863329.43</v>
      </c>
      <c r="M1310" s="95">
        <v>-78843.460000000006</v>
      </c>
      <c r="N1310" s="73" t="s">
        <v>841</v>
      </c>
    </row>
    <row r="1311" spans="1:14" ht="12" thickBot="1">
      <c r="A1311" s="223"/>
      <c r="B1311" s="222">
        <v>44699</v>
      </c>
      <c r="C1311" s="224"/>
      <c r="D1311" s="225"/>
      <c r="E1311" s="225"/>
      <c r="F1311" s="225"/>
      <c r="G1311" s="225"/>
      <c r="H1311" s="225"/>
      <c r="I1311" s="225"/>
      <c r="J1311" s="105"/>
      <c r="K1311" s="226"/>
      <c r="L1311" s="227" t="s">
        <v>706</v>
      </c>
      <c r="M1311" s="105">
        <v>366016315.9079935</v>
      </c>
      <c r="N1311" s="225"/>
    </row>
    <row r="1312" spans="1:14" ht="12" thickBot="1">
      <c r="A1312" s="223"/>
      <c r="B1312" s="224"/>
      <c r="C1312" s="224"/>
      <c r="D1312" s="225"/>
      <c r="E1312" s="225"/>
      <c r="F1312" s="225"/>
      <c r="G1312" s="225"/>
      <c r="H1312" s="225"/>
      <c r="I1312" s="225"/>
      <c r="J1312" s="105"/>
      <c r="K1312" s="226"/>
      <c r="L1312" s="227" t="s">
        <v>707</v>
      </c>
      <c r="M1312" s="105">
        <f xml:space="preserve"> ROUND($M$1306+ SUM($M$1309:$M$1310)-$M$1311,2)</f>
        <v>-1609441.02</v>
      </c>
      <c r="N1312" s="225"/>
    </row>
    <row r="1313" spans="1:14" ht="12.75" thickTop="1" thickBot="1">
      <c r="A1313" s="215" t="s">
        <v>153</v>
      </c>
      <c r="B1313" s="221" t="s">
        <v>137</v>
      </c>
      <c r="C1313" s="216" t="s">
        <v>703</v>
      </c>
      <c r="D1313" s="217" t="s">
        <v>648</v>
      </c>
      <c r="E1313" s="217" t="s">
        <v>144</v>
      </c>
      <c r="F1313" s="217" t="s">
        <v>647</v>
      </c>
      <c r="G1313" s="217" t="s">
        <v>704</v>
      </c>
      <c r="H1313" s="217" t="s">
        <v>143</v>
      </c>
      <c r="I1313" s="217" t="s">
        <v>658</v>
      </c>
      <c r="J1313" s="218" t="s">
        <v>705</v>
      </c>
      <c r="K1313" s="219" t="s">
        <v>148</v>
      </c>
      <c r="L1313" s="218" t="s">
        <v>140</v>
      </c>
      <c r="M1313" s="218" t="s">
        <v>630</v>
      </c>
      <c r="N1313" s="217" t="s">
        <v>640</v>
      </c>
    </row>
    <row r="1314" spans="1:14" ht="12" thickBot="1">
      <c r="A1314" s="223"/>
      <c r="B1314" s="222">
        <v>44700</v>
      </c>
      <c r="C1314" s="224"/>
      <c r="D1314" s="225"/>
      <c r="E1314" s="225"/>
      <c r="F1314" s="225"/>
      <c r="G1314" s="225"/>
      <c r="H1314" s="225"/>
      <c r="I1314" s="225"/>
      <c r="J1314" s="105"/>
      <c r="K1314" s="226"/>
      <c r="L1314" s="227" t="s">
        <v>706</v>
      </c>
      <c r="M1314" s="105">
        <v>366016315.9079935</v>
      </c>
      <c r="N1314" s="225"/>
    </row>
    <row r="1315" spans="1:14" ht="12" thickBot="1">
      <c r="A1315" s="223"/>
      <c r="B1315" s="224"/>
      <c r="C1315" s="224"/>
      <c r="D1315" s="225"/>
      <c r="E1315" s="225"/>
      <c r="F1315" s="225"/>
      <c r="G1315" s="225"/>
      <c r="H1315" s="225"/>
      <c r="I1315" s="225"/>
      <c r="J1315" s="105"/>
      <c r="K1315" s="226"/>
      <c r="L1315" s="227" t="s">
        <v>707</v>
      </c>
      <c r="M1315" s="105">
        <f xml:space="preserve"> ROUND($M$1311+ SUM($M$1313:$M$1313)-$M$1314,2)</f>
        <v>0</v>
      </c>
      <c r="N1315" s="225"/>
    </row>
    <row r="1316" spans="1:14" ht="12.75" thickTop="1" thickBot="1">
      <c r="A1316" s="215" t="s">
        <v>153</v>
      </c>
      <c r="B1316" s="221" t="s">
        <v>137</v>
      </c>
      <c r="C1316" s="216" t="s">
        <v>703</v>
      </c>
      <c r="D1316" s="217" t="s">
        <v>648</v>
      </c>
      <c r="E1316" s="217" t="s">
        <v>144</v>
      </c>
      <c r="F1316" s="217" t="s">
        <v>647</v>
      </c>
      <c r="G1316" s="217" t="s">
        <v>704</v>
      </c>
      <c r="H1316" s="217" t="s">
        <v>143</v>
      </c>
      <c r="I1316" s="217" t="s">
        <v>658</v>
      </c>
      <c r="J1316" s="218" t="s">
        <v>705</v>
      </c>
      <c r="K1316" s="219" t="s">
        <v>148</v>
      </c>
      <c r="L1316" s="218" t="s">
        <v>140</v>
      </c>
      <c r="M1316" s="218" t="s">
        <v>630</v>
      </c>
      <c r="N1316" s="217" t="s">
        <v>640</v>
      </c>
    </row>
    <row r="1317" spans="1:14" ht="12" thickBot="1">
      <c r="A1317" s="223"/>
      <c r="B1317" s="222">
        <v>44701</v>
      </c>
      <c r="C1317" s="224"/>
      <c r="D1317" s="225"/>
      <c r="E1317" s="225"/>
      <c r="F1317" s="225"/>
      <c r="G1317" s="225"/>
      <c r="H1317" s="225"/>
      <c r="I1317" s="225"/>
      <c r="J1317" s="105"/>
      <c r="K1317" s="226"/>
      <c r="L1317" s="227" t="s">
        <v>706</v>
      </c>
      <c r="M1317" s="105">
        <v>366016315.9079935</v>
      </c>
      <c r="N1317" s="225"/>
    </row>
    <row r="1318" spans="1:14" ht="12" thickBot="1">
      <c r="A1318" s="223"/>
      <c r="B1318" s="224"/>
      <c r="C1318" s="224"/>
      <c r="D1318" s="225"/>
      <c r="E1318" s="225"/>
      <c r="F1318" s="225"/>
      <c r="G1318" s="225"/>
      <c r="H1318" s="225"/>
      <c r="I1318" s="225"/>
      <c r="J1318" s="105"/>
      <c r="K1318" s="226"/>
      <c r="L1318" s="227" t="s">
        <v>707</v>
      </c>
      <c r="M1318" s="105">
        <f xml:space="preserve"> ROUND($M$1314+ SUM($M$1316:$M$1316)-$M$1317,2)</f>
        <v>0</v>
      </c>
      <c r="N1318" s="225"/>
    </row>
    <row r="1319" spans="1:14" ht="12" thickTop="1">
      <c r="A1319" s="215" t="s">
        <v>153</v>
      </c>
      <c r="B1319" s="216" t="s">
        <v>137</v>
      </c>
      <c r="C1319" s="216" t="s">
        <v>703</v>
      </c>
      <c r="D1319" s="217" t="s">
        <v>648</v>
      </c>
      <c r="E1319" s="217" t="s">
        <v>144</v>
      </c>
      <c r="F1319" s="217" t="s">
        <v>647</v>
      </c>
      <c r="G1319" s="217" t="s">
        <v>704</v>
      </c>
      <c r="H1319" s="217" t="s">
        <v>143</v>
      </c>
      <c r="I1319" s="217" t="s">
        <v>658</v>
      </c>
      <c r="J1319" s="218" t="s">
        <v>705</v>
      </c>
      <c r="K1319" s="219" t="s">
        <v>148</v>
      </c>
      <c r="L1319" s="218" t="s">
        <v>140</v>
      </c>
      <c r="M1319" s="218" t="s">
        <v>630</v>
      </c>
      <c r="N1319" s="217" t="s">
        <v>640</v>
      </c>
    </row>
    <row r="1320" spans="1:14">
      <c r="A1320" s="100">
        <v>79973634</v>
      </c>
      <c r="B1320" s="94">
        <v>44652</v>
      </c>
      <c r="C1320" s="94">
        <v>44704</v>
      </c>
      <c r="D1320" s="73" t="s">
        <v>830</v>
      </c>
      <c r="E1320" s="73" t="s">
        <v>812</v>
      </c>
      <c r="F1320" s="73" t="s">
        <v>815</v>
      </c>
      <c r="G1320" s="73" t="s">
        <v>816</v>
      </c>
      <c r="I1320" s="73" t="s">
        <v>681</v>
      </c>
      <c r="J1320" s="95">
        <v>-2556198.7000000002</v>
      </c>
      <c r="K1320" s="107">
        <v>0.97</v>
      </c>
      <c r="L1320" s="95">
        <v>0</v>
      </c>
      <c r="M1320" s="95">
        <v>-2556198.7000000002</v>
      </c>
      <c r="N1320" s="73" t="s">
        <v>715</v>
      </c>
    </row>
    <row r="1321" spans="1:14">
      <c r="A1321" s="100">
        <v>79973682</v>
      </c>
      <c r="B1321" s="94">
        <v>44652</v>
      </c>
      <c r="C1321" s="94">
        <v>44704</v>
      </c>
      <c r="D1321" s="73" t="s">
        <v>710</v>
      </c>
      <c r="E1321" s="73" t="s">
        <v>236</v>
      </c>
      <c r="F1321" s="73" t="s">
        <v>237</v>
      </c>
      <c r="G1321" s="73" t="s">
        <v>234</v>
      </c>
      <c r="H1321" s="73" t="s">
        <v>235</v>
      </c>
      <c r="I1321" s="73" t="s">
        <v>681</v>
      </c>
      <c r="J1321" s="95">
        <v>2556198.7000000002</v>
      </c>
      <c r="K1321" s="107">
        <v>0.97</v>
      </c>
      <c r="L1321" s="95">
        <v>0</v>
      </c>
      <c r="M1321" s="95">
        <v>2556198.7000000002</v>
      </c>
      <c r="N1321" s="73" t="s">
        <v>715</v>
      </c>
    </row>
    <row r="1322" spans="1:14">
      <c r="A1322" s="100">
        <v>999</v>
      </c>
      <c r="B1322" s="94">
        <v>44295</v>
      </c>
      <c r="C1322" s="94">
        <v>44659</v>
      </c>
      <c r="D1322" s="73" t="s">
        <v>824</v>
      </c>
      <c r="E1322" s="73" t="s">
        <v>281</v>
      </c>
      <c r="F1322" s="73" t="s">
        <v>487</v>
      </c>
      <c r="G1322" s="73" t="s">
        <v>485</v>
      </c>
      <c r="H1322" s="73" t="s">
        <v>486</v>
      </c>
      <c r="I1322" s="73" t="s">
        <v>681</v>
      </c>
      <c r="J1322" s="95">
        <v>-969593.85</v>
      </c>
      <c r="K1322" s="107">
        <v>1.0024999999999999</v>
      </c>
      <c r="L1322" s="95">
        <v>972017.82</v>
      </c>
      <c r="M1322" s="95">
        <v>2423.9699999999998</v>
      </c>
      <c r="N1322" s="73" t="s">
        <v>841</v>
      </c>
    </row>
    <row r="1323" spans="1:14">
      <c r="A1323" s="100">
        <v>999</v>
      </c>
      <c r="B1323" s="94">
        <v>44295</v>
      </c>
      <c r="C1323" s="94">
        <v>44704</v>
      </c>
      <c r="D1323" s="73" t="s">
        <v>710</v>
      </c>
      <c r="E1323" s="73" t="s">
        <v>281</v>
      </c>
      <c r="F1323" s="73" t="s">
        <v>487</v>
      </c>
      <c r="G1323" s="73" t="s">
        <v>485</v>
      </c>
      <c r="H1323" s="73" t="s">
        <v>486</v>
      </c>
      <c r="I1323" s="73" t="s">
        <v>681</v>
      </c>
      <c r="J1323" s="95">
        <v>1500000</v>
      </c>
      <c r="K1323" s="107">
        <v>1.0024999999999999</v>
      </c>
      <c r="L1323" s="95">
        <v>-1503750</v>
      </c>
      <c r="M1323" s="95">
        <v>-3750</v>
      </c>
      <c r="N1323" s="73" t="s">
        <v>841</v>
      </c>
    </row>
    <row r="1324" spans="1:14">
      <c r="A1324" s="100">
        <v>999</v>
      </c>
      <c r="B1324" s="94">
        <v>44635</v>
      </c>
      <c r="C1324" s="94">
        <v>44655</v>
      </c>
      <c r="D1324" s="73" t="s">
        <v>824</v>
      </c>
      <c r="E1324" s="73" t="s">
        <v>797</v>
      </c>
      <c r="F1324" s="73" t="s">
        <v>798</v>
      </c>
      <c r="G1324" s="73" t="s">
        <v>799</v>
      </c>
      <c r="H1324" s="73" t="s">
        <v>800</v>
      </c>
      <c r="I1324" s="73" t="s">
        <v>681</v>
      </c>
      <c r="J1324" s="95">
        <v>-1334708.54</v>
      </c>
      <c r="K1324" s="107">
        <v>0.98499999999999999</v>
      </c>
      <c r="L1324" s="95">
        <v>1314687.9099999999</v>
      </c>
      <c r="M1324" s="95">
        <v>-20020.63</v>
      </c>
      <c r="N1324" s="73" t="s">
        <v>841</v>
      </c>
    </row>
    <row r="1325" spans="1:14">
      <c r="A1325" s="100">
        <v>999</v>
      </c>
      <c r="B1325" s="94">
        <v>44635</v>
      </c>
      <c r="C1325" s="94">
        <v>44704</v>
      </c>
      <c r="D1325" s="73" t="s">
        <v>710</v>
      </c>
      <c r="E1325" s="73" t="s">
        <v>797</v>
      </c>
      <c r="F1325" s="73" t="s">
        <v>798</v>
      </c>
      <c r="G1325" s="73" t="s">
        <v>799</v>
      </c>
      <c r="H1325" s="73" t="s">
        <v>800</v>
      </c>
      <c r="I1325" s="73" t="s">
        <v>681</v>
      </c>
      <c r="J1325" s="95">
        <v>1338163.67</v>
      </c>
      <c r="K1325" s="107">
        <v>0.98499999999999999</v>
      </c>
      <c r="L1325" s="95">
        <v>-1318091.21</v>
      </c>
      <c r="M1325" s="95">
        <v>20072.46</v>
      </c>
      <c r="N1325" s="73" t="s">
        <v>841</v>
      </c>
    </row>
    <row r="1326" spans="1:14">
      <c r="A1326" s="100">
        <v>999</v>
      </c>
      <c r="B1326" s="94">
        <v>44635</v>
      </c>
      <c r="C1326" s="94">
        <v>44652</v>
      </c>
      <c r="D1326" s="73" t="s">
        <v>840</v>
      </c>
      <c r="E1326" s="73" t="s">
        <v>898</v>
      </c>
      <c r="F1326" s="73" t="s">
        <v>899</v>
      </c>
      <c r="G1326" s="73" t="s">
        <v>900</v>
      </c>
      <c r="I1326" s="73" t="s">
        <v>681</v>
      </c>
      <c r="J1326" s="95">
        <v>4987500</v>
      </c>
      <c r="K1326" s="107">
        <v>0.98</v>
      </c>
      <c r="L1326" s="95">
        <v>-4875500</v>
      </c>
      <c r="M1326" s="95">
        <v>112000</v>
      </c>
      <c r="N1326" s="73" t="s">
        <v>207</v>
      </c>
    </row>
    <row r="1327" spans="1:14" ht="12" thickBot="1">
      <c r="A1327" s="100">
        <v>999</v>
      </c>
      <c r="B1327" s="94">
        <v>44635</v>
      </c>
      <c r="C1327" s="94">
        <v>44704</v>
      </c>
      <c r="D1327" s="73" t="s">
        <v>830</v>
      </c>
      <c r="E1327" s="73" t="s">
        <v>898</v>
      </c>
      <c r="F1327" s="73" t="s">
        <v>899</v>
      </c>
      <c r="G1327" s="73" t="s">
        <v>900</v>
      </c>
      <c r="I1327" s="73" t="s">
        <v>681</v>
      </c>
      <c r="J1327" s="95">
        <v>-5000000</v>
      </c>
      <c r="K1327" s="107">
        <v>0.98</v>
      </c>
      <c r="L1327" s="95">
        <v>4900000</v>
      </c>
      <c r="M1327" s="95">
        <v>-100000</v>
      </c>
      <c r="N1327" s="73" t="s">
        <v>841</v>
      </c>
    </row>
    <row r="1328" spans="1:14" ht="12" thickBot="1">
      <c r="A1328" s="223"/>
      <c r="B1328" s="222">
        <v>44704</v>
      </c>
      <c r="C1328" s="224"/>
      <c r="D1328" s="225"/>
      <c r="E1328" s="225"/>
      <c r="F1328" s="225"/>
      <c r="G1328" s="225"/>
      <c r="H1328" s="225"/>
      <c r="I1328" s="225"/>
      <c r="J1328" s="105"/>
      <c r="K1328" s="226"/>
      <c r="L1328" s="227" t="s">
        <v>706</v>
      </c>
      <c r="M1328" s="105">
        <v>366014791.71956849</v>
      </c>
      <c r="N1328" s="225"/>
    </row>
    <row r="1329" spans="1:14" ht="12" thickBot="1">
      <c r="A1329" s="223"/>
      <c r="B1329" s="224"/>
      <c r="C1329" s="224"/>
      <c r="D1329" s="225"/>
      <c r="E1329" s="225"/>
      <c r="F1329" s="225"/>
      <c r="G1329" s="225"/>
      <c r="H1329" s="225"/>
      <c r="I1329" s="225"/>
      <c r="J1329" s="105"/>
      <c r="K1329" s="226"/>
      <c r="L1329" s="227" t="s">
        <v>707</v>
      </c>
      <c r="M1329" s="105">
        <f xml:space="preserve"> ROUND($M$1317+ SUM($M$1320:$M$1327)-$M$1328,2)</f>
        <v>12249.99</v>
      </c>
      <c r="N1329" s="225"/>
    </row>
    <row r="1330" spans="1:14" ht="12" thickTop="1">
      <c r="A1330" s="215" t="s">
        <v>153</v>
      </c>
      <c r="B1330" s="216" t="s">
        <v>137</v>
      </c>
      <c r="C1330" s="216" t="s">
        <v>703</v>
      </c>
      <c r="D1330" s="217" t="s">
        <v>648</v>
      </c>
      <c r="E1330" s="217" t="s">
        <v>144</v>
      </c>
      <c r="F1330" s="217" t="s">
        <v>647</v>
      </c>
      <c r="G1330" s="217" t="s">
        <v>704</v>
      </c>
      <c r="H1330" s="217" t="s">
        <v>143</v>
      </c>
      <c r="I1330" s="217" t="s">
        <v>658</v>
      </c>
      <c r="J1330" s="218" t="s">
        <v>705</v>
      </c>
      <c r="K1330" s="219" t="s">
        <v>148</v>
      </c>
      <c r="L1330" s="218" t="s">
        <v>140</v>
      </c>
      <c r="M1330" s="218" t="s">
        <v>630</v>
      </c>
      <c r="N1330" s="217" t="s">
        <v>640</v>
      </c>
    </row>
    <row r="1331" spans="1:14" ht="12" thickBot="1">
      <c r="A1331" s="100">
        <v>999</v>
      </c>
      <c r="B1331" s="94">
        <v>44692</v>
      </c>
      <c r="C1331" s="94">
        <v>44705</v>
      </c>
      <c r="D1331" s="73" t="s">
        <v>710</v>
      </c>
      <c r="E1331" s="73" t="s">
        <v>917</v>
      </c>
      <c r="F1331" s="73" t="s">
        <v>955</v>
      </c>
      <c r="G1331" s="73" t="s">
        <v>956</v>
      </c>
      <c r="I1331" s="73" t="s">
        <v>681</v>
      </c>
      <c r="J1331" s="95">
        <v>7805091.8399999999</v>
      </c>
      <c r="K1331" s="107">
        <v>0.97531250000000003</v>
      </c>
      <c r="L1331" s="95">
        <v>192688.2</v>
      </c>
      <c r="M1331" s="95">
        <v>7997780.04</v>
      </c>
      <c r="N1331" s="73" t="s">
        <v>207</v>
      </c>
    </row>
    <row r="1332" spans="1:14" ht="12" thickBot="1">
      <c r="A1332" s="223"/>
      <c r="B1332" s="222">
        <v>44705</v>
      </c>
      <c r="C1332" s="224"/>
      <c r="D1332" s="225"/>
      <c r="E1332" s="225"/>
      <c r="F1332" s="225"/>
      <c r="G1332" s="225"/>
      <c r="H1332" s="225"/>
      <c r="I1332" s="225"/>
      <c r="J1332" s="105"/>
      <c r="K1332" s="226"/>
      <c r="L1332" s="227" t="s">
        <v>706</v>
      </c>
      <c r="M1332" s="105">
        <v>373819883.55956841</v>
      </c>
      <c r="N1332" s="225"/>
    </row>
    <row r="1333" spans="1:14" ht="12" thickBot="1">
      <c r="A1333" s="223"/>
      <c r="B1333" s="224"/>
      <c r="C1333" s="224"/>
      <c r="D1333" s="225"/>
      <c r="E1333" s="225"/>
      <c r="F1333" s="225"/>
      <c r="G1333" s="225"/>
      <c r="H1333" s="225"/>
      <c r="I1333" s="225"/>
      <c r="J1333" s="105"/>
      <c r="K1333" s="226"/>
      <c r="L1333" s="227" t="s">
        <v>707</v>
      </c>
      <c r="M1333" s="105">
        <f xml:space="preserve"> ROUND($M$1328+ SUM($M$1331:$M$1331)-$M$1332,2)</f>
        <v>192688.2</v>
      </c>
      <c r="N1333" s="225"/>
    </row>
    <row r="1334" spans="1:14" ht="12.75" thickTop="1" thickBot="1">
      <c r="A1334" s="215" t="s">
        <v>153</v>
      </c>
      <c r="B1334" s="221" t="s">
        <v>137</v>
      </c>
      <c r="C1334" s="216" t="s">
        <v>703</v>
      </c>
      <c r="D1334" s="217" t="s">
        <v>648</v>
      </c>
      <c r="E1334" s="217" t="s">
        <v>144</v>
      </c>
      <c r="F1334" s="217" t="s">
        <v>647</v>
      </c>
      <c r="G1334" s="217" t="s">
        <v>704</v>
      </c>
      <c r="H1334" s="217" t="s">
        <v>143</v>
      </c>
      <c r="I1334" s="217" t="s">
        <v>658</v>
      </c>
      <c r="J1334" s="218" t="s">
        <v>705</v>
      </c>
      <c r="K1334" s="219" t="s">
        <v>148</v>
      </c>
      <c r="L1334" s="218" t="s">
        <v>140</v>
      </c>
      <c r="M1334" s="218" t="s">
        <v>630</v>
      </c>
      <c r="N1334" s="217" t="s">
        <v>640</v>
      </c>
    </row>
    <row r="1335" spans="1:14" ht="12" thickBot="1">
      <c r="A1335" s="223"/>
      <c r="B1335" s="222">
        <v>44706</v>
      </c>
      <c r="C1335" s="224"/>
      <c r="D1335" s="225"/>
      <c r="E1335" s="225"/>
      <c r="F1335" s="225"/>
      <c r="G1335" s="225"/>
      <c r="H1335" s="225"/>
      <c r="I1335" s="225"/>
      <c r="J1335" s="105"/>
      <c r="K1335" s="226"/>
      <c r="L1335" s="227" t="s">
        <v>706</v>
      </c>
      <c r="M1335" s="105">
        <v>373819883.55956841</v>
      </c>
      <c r="N1335" s="225"/>
    </row>
    <row r="1336" spans="1:14" ht="12" thickBot="1">
      <c r="A1336" s="223"/>
      <c r="B1336" s="224"/>
      <c r="C1336" s="224"/>
      <c r="D1336" s="225"/>
      <c r="E1336" s="225"/>
      <c r="F1336" s="225"/>
      <c r="G1336" s="225"/>
      <c r="H1336" s="225"/>
      <c r="I1336" s="225"/>
      <c r="J1336" s="105"/>
      <c r="K1336" s="226"/>
      <c r="L1336" s="227" t="s">
        <v>707</v>
      </c>
      <c r="M1336" s="105">
        <f xml:space="preserve"> ROUND($M$1332+ SUM($M$1334:$M$1334)-$M$1335,2)</f>
        <v>0</v>
      </c>
      <c r="N1336" s="225"/>
    </row>
    <row r="1337" spans="1:14" ht="12.75" thickTop="1" thickBot="1">
      <c r="A1337" s="215" t="s">
        <v>153</v>
      </c>
      <c r="B1337" s="221" t="s">
        <v>137</v>
      </c>
      <c r="C1337" s="216" t="s">
        <v>703</v>
      </c>
      <c r="D1337" s="217" t="s">
        <v>648</v>
      </c>
      <c r="E1337" s="217" t="s">
        <v>144</v>
      </c>
      <c r="F1337" s="217" t="s">
        <v>647</v>
      </c>
      <c r="G1337" s="217" t="s">
        <v>704</v>
      </c>
      <c r="H1337" s="217" t="s">
        <v>143</v>
      </c>
      <c r="I1337" s="217" t="s">
        <v>658</v>
      </c>
      <c r="J1337" s="218" t="s">
        <v>705</v>
      </c>
      <c r="K1337" s="219" t="s">
        <v>148</v>
      </c>
      <c r="L1337" s="218" t="s">
        <v>140</v>
      </c>
      <c r="M1337" s="218" t="s">
        <v>630</v>
      </c>
      <c r="N1337" s="217" t="s">
        <v>640</v>
      </c>
    </row>
    <row r="1338" spans="1:14" ht="12" thickBot="1">
      <c r="A1338" s="223"/>
      <c r="B1338" s="222">
        <v>44707</v>
      </c>
      <c r="C1338" s="224"/>
      <c r="D1338" s="225"/>
      <c r="E1338" s="225"/>
      <c r="F1338" s="225"/>
      <c r="G1338" s="225"/>
      <c r="H1338" s="225"/>
      <c r="I1338" s="225"/>
      <c r="J1338" s="105"/>
      <c r="K1338" s="226"/>
      <c r="L1338" s="227" t="s">
        <v>706</v>
      </c>
      <c r="M1338" s="105">
        <v>373819883.55956841</v>
      </c>
      <c r="N1338" s="225"/>
    </row>
    <row r="1339" spans="1:14" ht="12" thickBot="1">
      <c r="A1339" s="223"/>
      <c r="B1339" s="224"/>
      <c r="C1339" s="224"/>
      <c r="D1339" s="225"/>
      <c r="E1339" s="225"/>
      <c r="F1339" s="225"/>
      <c r="G1339" s="225"/>
      <c r="H1339" s="225"/>
      <c r="I1339" s="225"/>
      <c r="J1339" s="105"/>
      <c r="K1339" s="226"/>
      <c r="L1339" s="227" t="s">
        <v>707</v>
      </c>
      <c r="M1339" s="105">
        <f xml:space="preserve"> ROUND($M$1335+ SUM($M$1337:$M$1337)-$M$1338,2)</f>
        <v>0</v>
      </c>
      <c r="N1339" s="225"/>
    </row>
    <row r="1340" spans="1:14" ht="12.75" thickTop="1" thickBot="1">
      <c r="A1340" s="215" t="s">
        <v>153</v>
      </c>
      <c r="B1340" s="221" t="s">
        <v>137</v>
      </c>
      <c r="C1340" s="216" t="s">
        <v>703</v>
      </c>
      <c r="D1340" s="217" t="s">
        <v>648</v>
      </c>
      <c r="E1340" s="217" t="s">
        <v>144</v>
      </c>
      <c r="F1340" s="217" t="s">
        <v>647</v>
      </c>
      <c r="G1340" s="217" t="s">
        <v>704</v>
      </c>
      <c r="H1340" s="217" t="s">
        <v>143</v>
      </c>
      <c r="I1340" s="217" t="s">
        <v>658</v>
      </c>
      <c r="J1340" s="218" t="s">
        <v>705</v>
      </c>
      <c r="K1340" s="219" t="s">
        <v>148</v>
      </c>
      <c r="L1340" s="218" t="s">
        <v>140</v>
      </c>
      <c r="M1340" s="218" t="s">
        <v>630</v>
      </c>
      <c r="N1340" s="217" t="s">
        <v>640</v>
      </c>
    </row>
    <row r="1341" spans="1:14" ht="12" thickBot="1">
      <c r="A1341" s="223"/>
      <c r="B1341" s="222">
        <v>44708</v>
      </c>
      <c r="C1341" s="224"/>
      <c r="D1341" s="225"/>
      <c r="E1341" s="225"/>
      <c r="F1341" s="225"/>
      <c r="G1341" s="225"/>
      <c r="H1341" s="225"/>
      <c r="I1341" s="225"/>
      <c r="J1341" s="105"/>
      <c r="K1341" s="226"/>
      <c r="L1341" s="227" t="s">
        <v>706</v>
      </c>
      <c r="M1341" s="105">
        <v>373819883.55956841</v>
      </c>
      <c r="N1341" s="225"/>
    </row>
    <row r="1342" spans="1:14" ht="12" thickBot="1">
      <c r="A1342" s="223"/>
      <c r="B1342" s="224"/>
      <c r="C1342" s="224"/>
      <c r="D1342" s="225"/>
      <c r="E1342" s="225"/>
      <c r="F1342" s="225"/>
      <c r="G1342" s="225"/>
      <c r="H1342" s="225"/>
      <c r="I1342" s="225"/>
      <c r="J1342" s="105"/>
      <c r="K1342" s="226"/>
      <c r="L1342" s="227" t="s">
        <v>707</v>
      </c>
      <c r="M1342" s="105">
        <f xml:space="preserve"> ROUND($M$1338+ SUM($M$1340:$M$1340)-$M$1341,2)</f>
        <v>0</v>
      </c>
      <c r="N1342" s="225"/>
    </row>
    <row r="1343" spans="1:14" ht="12" thickTop="1">
      <c r="A1343" s="215" t="s">
        <v>153</v>
      </c>
      <c r="B1343" s="216" t="s">
        <v>137</v>
      </c>
      <c r="C1343" s="216" t="s">
        <v>703</v>
      </c>
      <c r="D1343" s="217" t="s">
        <v>648</v>
      </c>
      <c r="E1343" s="217" t="s">
        <v>144</v>
      </c>
      <c r="F1343" s="217" t="s">
        <v>647</v>
      </c>
      <c r="G1343" s="217" t="s">
        <v>704</v>
      </c>
      <c r="H1343" s="217" t="s">
        <v>143</v>
      </c>
      <c r="I1343" s="217" t="s">
        <v>658</v>
      </c>
      <c r="J1343" s="218" t="s">
        <v>705</v>
      </c>
      <c r="K1343" s="219" t="s">
        <v>148</v>
      </c>
      <c r="L1343" s="218" t="s">
        <v>140</v>
      </c>
      <c r="M1343" s="218" t="s">
        <v>630</v>
      </c>
      <c r="N1343" s="217" t="s">
        <v>640</v>
      </c>
    </row>
    <row r="1344" spans="1:14">
      <c r="A1344" s="100">
        <v>2212076</v>
      </c>
      <c r="B1344" s="94">
        <v>44712</v>
      </c>
      <c r="C1344" s="94">
        <v>44712</v>
      </c>
      <c r="D1344" s="73" t="s">
        <v>709</v>
      </c>
      <c r="I1344" s="73" t="s">
        <v>681</v>
      </c>
      <c r="J1344" s="95">
        <v>0</v>
      </c>
      <c r="K1344" s="107">
        <v>1</v>
      </c>
      <c r="L1344" s="95">
        <v>29000000</v>
      </c>
      <c r="M1344" s="95">
        <v>29000000</v>
      </c>
      <c r="N1344" s="73" t="s">
        <v>207</v>
      </c>
    </row>
    <row r="1345" spans="1:14">
      <c r="A1345" s="100">
        <v>999</v>
      </c>
      <c r="B1345" s="94">
        <v>44635</v>
      </c>
      <c r="C1345" s="94">
        <v>44652</v>
      </c>
      <c r="D1345" s="73" t="s">
        <v>824</v>
      </c>
      <c r="E1345" s="73" t="s">
        <v>731</v>
      </c>
      <c r="F1345" s="73" t="s">
        <v>732</v>
      </c>
      <c r="G1345" s="73" t="s">
        <v>733</v>
      </c>
      <c r="H1345" s="73" t="s">
        <v>734</v>
      </c>
      <c r="I1345" s="73" t="s">
        <v>681</v>
      </c>
      <c r="J1345" s="95">
        <v>-3702991.65</v>
      </c>
      <c r="K1345" s="107">
        <v>0.99</v>
      </c>
      <c r="L1345" s="95">
        <v>3665961.73</v>
      </c>
      <c r="M1345" s="95">
        <v>-37029.919999999998</v>
      </c>
      <c r="N1345" s="73" t="s">
        <v>207</v>
      </c>
    </row>
    <row r="1346" spans="1:14" ht="12" thickBot="1">
      <c r="A1346" s="100">
        <v>999</v>
      </c>
      <c r="B1346" s="94">
        <v>44635</v>
      </c>
      <c r="C1346" s="94">
        <v>44712</v>
      </c>
      <c r="D1346" s="73" t="s">
        <v>710</v>
      </c>
      <c r="E1346" s="73" t="s">
        <v>731</v>
      </c>
      <c r="F1346" s="73" t="s">
        <v>732</v>
      </c>
      <c r="G1346" s="73" t="s">
        <v>733</v>
      </c>
      <c r="H1346" s="73" t="s">
        <v>734</v>
      </c>
      <c r="I1346" s="73" t="s">
        <v>681</v>
      </c>
      <c r="J1346" s="95">
        <v>3622567.11</v>
      </c>
      <c r="K1346" s="107">
        <v>0.99</v>
      </c>
      <c r="L1346" s="95">
        <v>-3586341.44</v>
      </c>
      <c r="M1346" s="95">
        <v>36225.67</v>
      </c>
      <c r="N1346" s="73" t="s">
        <v>841</v>
      </c>
    </row>
    <row r="1347" spans="1:14" ht="12" thickBot="1">
      <c r="A1347" s="223"/>
      <c r="B1347" s="222">
        <v>44712</v>
      </c>
      <c r="C1347" s="224"/>
      <c r="D1347" s="225"/>
      <c r="E1347" s="225"/>
      <c r="F1347" s="225"/>
      <c r="G1347" s="225"/>
      <c r="H1347" s="225"/>
      <c r="I1347" s="225"/>
      <c r="J1347" s="105"/>
      <c r="K1347" s="226"/>
      <c r="L1347" s="227" t="s">
        <v>706</v>
      </c>
      <c r="M1347" s="105">
        <v>402819079.3140685</v>
      </c>
      <c r="N1347" s="225"/>
    </row>
    <row r="1348" spans="1:14" ht="12" thickBot="1">
      <c r="A1348" s="223"/>
      <c r="B1348" s="224"/>
      <c r="C1348" s="224"/>
      <c r="D1348" s="225"/>
      <c r="E1348" s="225"/>
      <c r="F1348" s="225"/>
      <c r="G1348" s="225"/>
      <c r="H1348" s="225"/>
      <c r="I1348" s="225"/>
      <c r="J1348" s="105"/>
      <c r="K1348" s="226"/>
      <c r="L1348" s="227" t="s">
        <v>707</v>
      </c>
      <c r="M1348" s="105">
        <f xml:space="preserve"> ROUND($M$1341+ SUM($M$1344:$M$1346)-$M$1347,2)</f>
        <v>0</v>
      </c>
      <c r="N1348" s="225"/>
    </row>
    <row r="1349" spans="1:14" ht="12.75" thickTop="1" thickBot="1">
      <c r="A1349" s="215" t="s">
        <v>153</v>
      </c>
      <c r="B1349" s="221" t="s">
        <v>137</v>
      </c>
      <c r="C1349" s="216" t="s">
        <v>703</v>
      </c>
      <c r="D1349" s="217" t="s">
        <v>648</v>
      </c>
      <c r="E1349" s="217" t="s">
        <v>144</v>
      </c>
      <c r="F1349" s="217" t="s">
        <v>647</v>
      </c>
      <c r="G1349" s="217" t="s">
        <v>704</v>
      </c>
      <c r="H1349" s="217" t="s">
        <v>143</v>
      </c>
      <c r="I1349" s="217" t="s">
        <v>658</v>
      </c>
      <c r="J1349" s="218" t="s">
        <v>705</v>
      </c>
      <c r="K1349" s="219" t="s">
        <v>148</v>
      </c>
      <c r="L1349" s="218" t="s">
        <v>140</v>
      </c>
      <c r="M1349" s="218" t="s">
        <v>630</v>
      </c>
      <c r="N1349" s="217" t="s">
        <v>640</v>
      </c>
    </row>
    <row r="1350" spans="1:14" ht="12" thickBot="1">
      <c r="A1350" s="223"/>
      <c r="B1350" s="222">
        <v>44713</v>
      </c>
      <c r="C1350" s="224"/>
      <c r="D1350" s="225"/>
      <c r="E1350" s="225"/>
      <c r="F1350" s="225"/>
      <c r="G1350" s="225"/>
      <c r="H1350" s="225"/>
      <c r="I1350" s="225"/>
      <c r="J1350" s="105"/>
      <c r="K1350" s="226"/>
      <c r="L1350" s="227" t="s">
        <v>706</v>
      </c>
      <c r="M1350" s="105">
        <v>402819079.3140685</v>
      </c>
      <c r="N1350" s="225"/>
    </row>
    <row r="1351" spans="1:14" ht="12" thickBot="1">
      <c r="A1351" s="223"/>
      <c r="B1351" s="224"/>
      <c r="C1351" s="224"/>
      <c r="D1351" s="225"/>
      <c r="E1351" s="225"/>
      <c r="F1351" s="225"/>
      <c r="G1351" s="225"/>
      <c r="H1351" s="225"/>
      <c r="I1351" s="225"/>
      <c r="J1351" s="105"/>
      <c r="K1351" s="226"/>
      <c r="L1351" s="227" t="s">
        <v>707</v>
      </c>
      <c r="M1351" s="105">
        <f xml:space="preserve"> ROUND($M$1347+ SUM($M$1349:$M$1349)-$M$1350,2)</f>
        <v>0</v>
      </c>
      <c r="N1351" s="225"/>
    </row>
    <row r="1352" spans="1:14" ht="12" thickTop="1">
      <c r="A1352" s="215" t="s">
        <v>153</v>
      </c>
      <c r="B1352" s="216" t="s">
        <v>137</v>
      </c>
      <c r="C1352" s="216" t="s">
        <v>703</v>
      </c>
      <c r="D1352" s="217" t="s">
        <v>648</v>
      </c>
      <c r="E1352" s="217" t="s">
        <v>144</v>
      </c>
      <c r="F1352" s="217" t="s">
        <v>647</v>
      </c>
      <c r="G1352" s="217" t="s">
        <v>704</v>
      </c>
      <c r="H1352" s="217" t="s">
        <v>143</v>
      </c>
      <c r="I1352" s="217" t="s">
        <v>658</v>
      </c>
      <c r="J1352" s="218" t="s">
        <v>705</v>
      </c>
      <c r="K1352" s="219" t="s">
        <v>148</v>
      </c>
      <c r="L1352" s="218" t="s">
        <v>140</v>
      </c>
      <c r="M1352" s="218" t="s">
        <v>630</v>
      </c>
      <c r="N1352" s="217" t="s">
        <v>640</v>
      </c>
    </row>
    <row r="1353" spans="1:14">
      <c r="A1353" s="100">
        <v>999</v>
      </c>
      <c r="B1353" s="94">
        <v>44712</v>
      </c>
      <c r="C1353" s="94">
        <v>44714</v>
      </c>
      <c r="D1353" s="73" t="s">
        <v>710</v>
      </c>
      <c r="E1353" s="73" t="s">
        <v>582</v>
      </c>
      <c r="F1353" s="73" t="s">
        <v>583</v>
      </c>
      <c r="G1353" s="73" t="s">
        <v>580</v>
      </c>
      <c r="H1353" s="73" t="s">
        <v>581</v>
      </c>
      <c r="I1353" s="73" t="s">
        <v>681</v>
      </c>
      <c r="J1353" s="95">
        <v>4700000</v>
      </c>
      <c r="K1353" s="107">
        <v>0.98031250000000003</v>
      </c>
      <c r="L1353" s="95">
        <v>-4607468.75</v>
      </c>
      <c r="M1353" s="95">
        <v>92531.25</v>
      </c>
      <c r="N1353" s="73" t="s">
        <v>207</v>
      </c>
    </row>
    <row r="1354" spans="1:14">
      <c r="A1354" s="100">
        <v>999</v>
      </c>
      <c r="B1354" s="94">
        <v>44638</v>
      </c>
      <c r="C1354" s="94">
        <v>44655</v>
      </c>
      <c r="D1354" s="73" t="s">
        <v>824</v>
      </c>
      <c r="E1354" s="73" t="s">
        <v>164</v>
      </c>
      <c r="F1354" s="73" t="s">
        <v>347</v>
      </c>
      <c r="G1354" s="73" t="s">
        <v>345</v>
      </c>
      <c r="H1354" s="73" t="s">
        <v>346</v>
      </c>
      <c r="I1354" s="73" t="s">
        <v>681</v>
      </c>
      <c r="J1354" s="95">
        <v>-13170969.77</v>
      </c>
      <c r="K1354" s="107">
        <v>0.98531250000000004</v>
      </c>
      <c r="L1354" s="95">
        <v>12977521.15</v>
      </c>
      <c r="M1354" s="95">
        <v>-193448.62</v>
      </c>
      <c r="N1354" s="73" t="s">
        <v>207</v>
      </c>
    </row>
    <row r="1355" spans="1:14">
      <c r="A1355" s="100">
        <v>78470144</v>
      </c>
      <c r="B1355" s="94">
        <v>44638</v>
      </c>
      <c r="C1355" s="94">
        <v>44714</v>
      </c>
      <c r="D1355" s="73" t="s">
        <v>710</v>
      </c>
      <c r="E1355" s="73" t="s">
        <v>164</v>
      </c>
      <c r="F1355" s="73" t="s">
        <v>347</v>
      </c>
      <c r="G1355" s="73" t="s">
        <v>345</v>
      </c>
      <c r="H1355" s="73" t="s">
        <v>346</v>
      </c>
      <c r="I1355" s="73" t="s">
        <v>681</v>
      </c>
      <c r="J1355" s="95">
        <v>13137019.369999999</v>
      </c>
      <c r="K1355" s="107">
        <v>0.98531250000000004</v>
      </c>
      <c r="L1355" s="95">
        <v>-12944069.4</v>
      </c>
      <c r="M1355" s="95">
        <v>192949.97</v>
      </c>
      <c r="N1355" s="73" t="s">
        <v>841</v>
      </c>
    </row>
    <row r="1356" spans="1:14">
      <c r="A1356" s="100">
        <v>999</v>
      </c>
      <c r="B1356" s="94">
        <v>44638</v>
      </c>
      <c r="C1356" s="94">
        <v>44655</v>
      </c>
      <c r="D1356" s="73" t="s">
        <v>824</v>
      </c>
      <c r="E1356" s="73" t="s">
        <v>267</v>
      </c>
      <c r="F1356" s="73" t="s">
        <v>268</v>
      </c>
      <c r="G1356" s="73" t="s">
        <v>265</v>
      </c>
      <c r="H1356" s="73" t="s">
        <v>266</v>
      </c>
      <c r="I1356" s="73" t="s">
        <v>681</v>
      </c>
      <c r="J1356" s="95">
        <v>-5000000</v>
      </c>
      <c r="K1356" s="107">
        <v>0.98031250000000003</v>
      </c>
      <c r="L1356" s="95">
        <v>4901562.5</v>
      </c>
      <c r="M1356" s="95">
        <v>-98437.5</v>
      </c>
      <c r="N1356" s="73" t="s">
        <v>207</v>
      </c>
    </row>
    <row r="1357" spans="1:14" ht="12" thickBot="1">
      <c r="A1357" s="100">
        <v>78469638</v>
      </c>
      <c r="B1357" s="94">
        <v>44638</v>
      </c>
      <c r="C1357" s="94">
        <v>44714</v>
      </c>
      <c r="D1357" s="73" t="s">
        <v>710</v>
      </c>
      <c r="E1357" s="73" t="s">
        <v>267</v>
      </c>
      <c r="F1357" s="73" t="s">
        <v>268</v>
      </c>
      <c r="G1357" s="73" t="s">
        <v>265</v>
      </c>
      <c r="H1357" s="73" t="s">
        <v>266</v>
      </c>
      <c r="I1357" s="73" t="s">
        <v>681</v>
      </c>
      <c r="J1357" s="95">
        <v>4987468.67</v>
      </c>
      <c r="K1357" s="107">
        <v>0.98031250000000003</v>
      </c>
      <c r="L1357" s="95">
        <v>-4889277.88</v>
      </c>
      <c r="M1357" s="95">
        <v>98190.79</v>
      </c>
      <c r="N1357" s="73" t="s">
        <v>841</v>
      </c>
    </row>
    <row r="1358" spans="1:14" ht="12" thickBot="1">
      <c r="A1358" s="223"/>
      <c r="B1358" s="222">
        <v>44714</v>
      </c>
      <c r="C1358" s="224"/>
      <c r="D1358" s="225"/>
      <c r="E1358" s="225"/>
      <c r="F1358" s="225"/>
      <c r="G1358" s="225"/>
      <c r="H1358" s="225"/>
      <c r="I1358" s="225"/>
      <c r="J1358" s="105"/>
      <c r="K1358" s="226"/>
      <c r="L1358" s="227" t="s">
        <v>706</v>
      </c>
      <c r="M1358" s="105">
        <v>402910865.20557159</v>
      </c>
      <c r="N1358" s="225"/>
    </row>
    <row r="1359" spans="1:14" ht="12" thickBot="1">
      <c r="A1359" s="223"/>
      <c r="B1359" s="224"/>
      <c r="C1359" s="224"/>
      <c r="D1359" s="225"/>
      <c r="E1359" s="225"/>
      <c r="F1359" s="225"/>
      <c r="G1359" s="225"/>
      <c r="H1359" s="225"/>
      <c r="I1359" s="225"/>
      <c r="J1359" s="105"/>
      <c r="K1359" s="226"/>
      <c r="L1359" s="227" t="s">
        <v>707</v>
      </c>
      <c r="M1359" s="105">
        <f xml:space="preserve"> ROUND($M$1350+ SUM($M$1353:$M$1357)-$M$1358,2)</f>
        <v>0</v>
      </c>
      <c r="N1359" s="225"/>
    </row>
    <row r="1360" spans="1:14" ht="12" thickTop="1">
      <c r="A1360" s="215" t="s">
        <v>153</v>
      </c>
      <c r="B1360" s="216" t="s">
        <v>137</v>
      </c>
      <c r="C1360" s="216" t="s">
        <v>703</v>
      </c>
      <c r="D1360" s="217" t="s">
        <v>648</v>
      </c>
      <c r="E1360" s="217" t="s">
        <v>144</v>
      </c>
      <c r="F1360" s="217" t="s">
        <v>647</v>
      </c>
      <c r="G1360" s="217" t="s">
        <v>704</v>
      </c>
      <c r="H1360" s="217" t="s">
        <v>143</v>
      </c>
      <c r="I1360" s="217" t="s">
        <v>658</v>
      </c>
      <c r="J1360" s="218" t="s">
        <v>705</v>
      </c>
      <c r="K1360" s="219" t="s">
        <v>148</v>
      </c>
      <c r="L1360" s="218" t="s">
        <v>140</v>
      </c>
      <c r="M1360" s="218" t="s">
        <v>630</v>
      </c>
      <c r="N1360" s="217" t="s">
        <v>640</v>
      </c>
    </row>
    <row r="1361" spans="1:14">
      <c r="A1361" s="100">
        <v>80475576</v>
      </c>
      <c r="B1361" s="94">
        <v>44715</v>
      </c>
      <c r="C1361" s="94">
        <v>44715</v>
      </c>
      <c r="D1361" s="73" t="s">
        <v>856</v>
      </c>
      <c r="E1361" s="73" t="s">
        <v>731</v>
      </c>
      <c r="F1361" s="73" t="s">
        <v>732</v>
      </c>
      <c r="G1361" s="73" t="s">
        <v>733</v>
      </c>
      <c r="H1361" s="73" t="s">
        <v>734</v>
      </c>
      <c r="I1361" s="73" t="s">
        <v>681</v>
      </c>
      <c r="J1361" s="95">
        <v>0</v>
      </c>
      <c r="K1361" s="107">
        <v>1</v>
      </c>
      <c r="L1361" s="95">
        <v>537.99</v>
      </c>
      <c r="M1361" s="95">
        <v>537.99</v>
      </c>
      <c r="N1361" s="73" t="s">
        <v>207</v>
      </c>
    </row>
    <row r="1362" spans="1:14">
      <c r="A1362" s="100">
        <v>999</v>
      </c>
      <c r="B1362" s="94">
        <v>44635</v>
      </c>
      <c r="C1362" s="94">
        <v>44712</v>
      </c>
      <c r="D1362" s="73" t="s">
        <v>824</v>
      </c>
      <c r="E1362" s="73" t="s">
        <v>731</v>
      </c>
      <c r="F1362" s="73" t="s">
        <v>732</v>
      </c>
      <c r="G1362" s="73" t="s">
        <v>733</v>
      </c>
      <c r="H1362" s="73" t="s">
        <v>734</v>
      </c>
      <c r="I1362" s="73" t="s">
        <v>681</v>
      </c>
      <c r="J1362" s="95">
        <v>-3622567.11</v>
      </c>
      <c r="K1362" s="107">
        <v>0.99</v>
      </c>
      <c r="L1362" s="95">
        <v>3586341.44</v>
      </c>
      <c r="M1362" s="95">
        <v>-36225.67</v>
      </c>
      <c r="N1362" s="73" t="s">
        <v>841</v>
      </c>
    </row>
    <row r="1363" spans="1:14" ht="12" thickBot="1">
      <c r="A1363" s="100">
        <v>78407341</v>
      </c>
      <c r="B1363" s="94">
        <v>44635</v>
      </c>
      <c r="C1363" s="94">
        <v>44715</v>
      </c>
      <c r="D1363" s="73" t="s">
        <v>710</v>
      </c>
      <c r="E1363" s="73" t="s">
        <v>731</v>
      </c>
      <c r="F1363" s="73" t="s">
        <v>732</v>
      </c>
      <c r="G1363" s="73" t="s">
        <v>733</v>
      </c>
      <c r="H1363" s="73" t="s">
        <v>734</v>
      </c>
      <c r="I1363" s="73" t="s">
        <v>681</v>
      </c>
      <c r="J1363" s="95">
        <v>3613325.87</v>
      </c>
      <c r="K1363" s="107">
        <v>0.99399999999999999</v>
      </c>
      <c r="L1363" s="95">
        <v>-3591645.92</v>
      </c>
      <c r="M1363" s="95">
        <v>21679.95</v>
      </c>
      <c r="N1363" s="73" t="s">
        <v>841</v>
      </c>
    </row>
    <row r="1364" spans="1:14" ht="12" thickBot="1">
      <c r="A1364" s="223"/>
      <c r="B1364" s="222">
        <v>44715</v>
      </c>
      <c r="C1364" s="224"/>
      <c r="D1364" s="225"/>
      <c r="E1364" s="225"/>
      <c r="F1364" s="225"/>
      <c r="G1364" s="225"/>
      <c r="H1364" s="225"/>
      <c r="I1364" s="225"/>
      <c r="J1364" s="105"/>
      <c r="K1364" s="226"/>
      <c r="L1364" s="227" t="s">
        <v>706</v>
      </c>
      <c r="M1364" s="105">
        <v>402896857.47447157</v>
      </c>
      <c r="N1364" s="225"/>
    </row>
    <row r="1365" spans="1:14" ht="12" thickBot="1">
      <c r="A1365" s="223"/>
      <c r="B1365" s="224"/>
      <c r="C1365" s="224"/>
      <c r="D1365" s="225"/>
      <c r="E1365" s="225"/>
      <c r="F1365" s="225"/>
      <c r="G1365" s="225"/>
      <c r="H1365" s="225"/>
      <c r="I1365" s="225"/>
      <c r="J1365" s="105"/>
      <c r="K1365" s="226"/>
      <c r="L1365" s="227" t="s">
        <v>707</v>
      </c>
      <c r="M1365" s="105">
        <f xml:space="preserve"> ROUND($M$1358+ SUM($M$1361:$M$1363)-$M$1364,2)</f>
        <v>0</v>
      </c>
      <c r="N1365" s="225"/>
    </row>
    <row r="1366" spans="1:14" ht="12.75" thickTop="1" thickBot="1">
      <c r="A1366" s="215" t="s">
        <v>153</v>
      </c>
      <c r="B1366" s="221" t="s">
        <v>137</v>
      </c>
      <c r="C1366" s="216" t="s">
        <v>703</v>
      </c>
      <c r="D1366" s="217" t="s">
        <v>648</v>
      </c>
      <c r="E1366" s="217" t="s">
        <v>144</v>
      </c>
      <c r="F1366" s="217" t="s">
        <v>647</v>
      </c>
      <c r="G1366" s="217" t="s">
        <v>704</v>
      </c>
      <c r="H1366" s="217" t="s">
        <v>143</v>
      </c>
      <c r="I1366" s="217" t="s">
        <v>658</v>
      </c>
      <c r="J1366" s="218" t="s">
        <v>705</v>
      </c>
      <c r="K1366" s="219" t="s">
        <v>148</v>
      </c>
      <c r="L1366" s="218" t="s">
        <v>140</v>
      </c>
      <c r="M1366" s="218" t="s">
        <v>630</v>
      </c>
      <c r="N1366" s="217" t="s">
        <v>640</v>
      </c>
    </row>
    <row r="1367" spans="1:14" ht="12" thickBot="1">
      <c r="A1367" s="223"/>
      <c r="B1367" s="222">
        <v>44718</v>
      </c>
      <c r="C1367" s="224"/>
      <c r="D1367" s="225"/>
      <c r="E1367" s="225"/>
      <c r="F1367" s="225"/>
      <c r="G1367" s="225"/>
      <c r="H1367" s="225"/>
      <c r="I1367" s="225"/>
      <c r="J1367" s="105"/>
      <c r="K1367" s="226"/>
      <c r="L1367" s="227" t="s">
        <v>706</v>
      </c>
      <c r="M1367" s="105">
        <v>402896857.47447157</v>
      </c>
      <c r="N1367" s="225"/>
    </row>
    <row r="1368" spans="1:14" ht="12" thickBot="1">
      <c r="A1368" s="223"/>
      <c r="B1368" s="224"/>
      <c r="C1368" s="224"/>
      <c r="D1368" s="225"/>
      <c r="E1368" s="225"/>
      <c r="F1368" s="225"/>
      <c r="G1368" s="225"/>
      <c r="H1368" s="225"/>
      <c r="I1368" s="225"/>
      <c r="J1368" s="105"/>
      <c r="K1368" s="226"/>
      <c r="L1368" s="227" t="s">
        <v>707</v>
      </c>
      <c r="M1368" s="105">
        <f xml:space="preserve"> ROUND($M$1364+ SUM($M$1366:$M$1366)-$M$1367,2)</f>
        <v>0</v>
      </c>
      <c r="N1368" s="225"/>
    </row>
    <row r="1369" spans="1:14" ht="12.75" thickTop="1" thickBot="1">
      <c r="A1369" s="215" t="s">
        <v>153</v>
      </c>
      <c r="B1369" s="221" t="s">
        <v>137</v>
      </c>
      <c r="C1369" s="216" t="s">
        <v>703</v>
      </c>
      <c r="D1369" s="217" t="s">
        <v>648</v>
      </c>
      <c r="E1369" s="217" t="s">
        <v>144</v>
      </c>
      <c r="F1369" s="217" t="s">
        <v>647</v>
      </c>
      <c r="G1369" s="217" t="s">
        <v>704</v>
      </c>
      <c r="H1369" s="217" t="s">
        <v>143</v>
      </c>
      <c r="I1369" s="217" t="s">
        <v>658</v>
      </c>
      <c r="J1369" s="218" t="s">
        <v>705</v>
      </c>
      <c r="K1369" s="219" t="s">
        <v>148</v>
      </c>
      <c r="L1369" s="218" t="s">
        <v>140</v>
      </c>
      <c r="M1369" s="218" t="s">
        <v>630</v>
      </c>
      <c r="N1369" s="217" t="s">
        <v>640</v>
      </c>
    </row>
    <row r="1370" spans="1:14" ht="12" thickBot="1">
      <c r="A1370" s="223"/>
      <c r="B1370" s="222">
        <v>44719</v>
      </c>
      <c r="C1370" s="224"/>
      <c r="D1370" s="225"/>
      <c r="E1370" s="225"/>
      <c r="F1370" s="225"/>
      <c r="G1370" s="225"/>
      <c r="H1370" s="225"/>
      <c r="I1370" s="225"/>
      <c r="J1370" s="105"/>
      <c r="K1370" s="226"/>
      <c r="L1370" s="227" t="s">
        <v>706</v>
      </c>
      <c r="M1370" s="105">
        <v>402896857.47447157</v>
      </c>
      <c r="N1370" s="225"/>
    </row>
    <row r="1371" spans="1:14" ht="12" thickBot="1">
      <c r="A1371" s="223"/>
      <c r="B1371" s="224"/>
      <c r="C1371" s="224"/>
      <c r="D1371" s="225"/>
      <c r="E1371" s="225"/>
      <c r="F1371" s="225"/>
      <c r="G1371" s="225"/>
      <c r="H1371" s="225"/>
      <c r="I1371" s="225"/>
      <c r="J1371" s="105"/>
      <c r="K1371" s="226"/>
      <c r="L1371" s="227" t="s">
        <v>707</v>
      </c>
      <c r="M1371" s="105">
        <f xml:space="preserve"> ROUND($M$1367+ SUM($M$1369:$M$1369)-$M$1370,2)</f>
        <v>0</v>
      </c>
      <c r="N1371" s="225"/>
    </row>
    <row r="1372" spans="1:14" ht="12.75" thickTop="1" thickBot="1">
      <c r="A1372" s="215" t="s">
        <v>153</v>
      </c>
      <c r="B1372" s="221" t="s">
        <v>137</v>
      </c>
      <c r="C1372" s="216" t="s">
        <v>703</v>
      </c>
      <c r="D1372" s="217" t="s">
        <v>648</v>
      </c>
      <c r="E1372" s="217" t="s">
        <v>144</v>
      </c>
      <c r="F1372" s="217" t="s">
        <v>647</v>
      </c>
      <c r="G1372" s="217" t="s">
        <v>704</v>
      </c>
      <c r="H1372" s="217" t="s">
        <v>143</v>
      </c>
      <c r="I1372" s="217" t="s">
        <v>658</v>
      </c>
      <c r="J1372" s="218" t="s">
        <v>705</v>
      </c>
      <c r="K1372" s="219" t="s">
        <v>148</v>
      </c>
      <c r="L1372" s="218" t="s">
        <v>140</v>
      </c>
      <c r="M1372" s="218" t="s">
        <v>630</v>
      </c>
      <c r="N1372" s="217" t="s">
        <v>640</v>
      </c>
    </row>
    <row r="1373" spans="1:14" ht="12" thickBot="1">
      <c r="A1373" s="223"/>
      <c r="B1373" s="222">
        <v>44720</v>
      </c>
      <c r="C1373" s="224"/>
      <c r="D1373" s="225"/>
      <c r="E1373" s="225"/>
      <c r="F1373" s="225"/>
      <c r="G1373" s="225"/>
      <c r="H1373" s="225"/>
      <c r="I1373" s="225"/>
      <c r="J1373" s="105"/>
      <c r="K1373" s="226"/>
      <c r="L1373" s="227" t="s">
        <v>706</v>
      </c>
      <c r="M1373" s="105">
        <v>402896857.47447157</v>
      </c>
      <c r="N1373" s="225"/>
    </row>
    <row r="1374" spans="1:14" ht="12" thickBot="1">
      <c r="A1374" s="223"/>
      <c r="B1374" s="224"/>
      <c r="C1374" s="224"/>
      <c r="D1374" s="225"/>
      <c r="E1374" s="225"/>
      <c r="F1374" s="225"/>
      <c r="G1374" s="225"/>
      <c r="H1374" s="225"/>
      <c r="I1374" s="225"/>
      <c r="J1374" s="105"/>
      <c r="K1374" s="226"/>
      <c r="L1374" s="227" t="s">
        <v>707</v>
      </c>
      <c r="M1374" s="105">
        <f xml:space="preserve"> ROUND($M$1370+ SUM($M$1372:$M$1372)-$M$1373,2)</f>
        <v>0</v>
      </c>
      <c r="N1374" s="225"/>
    </row>
    <row r="1375" spans="1:14" ht="12" thickTop="1">
      <c r="A1375" s="215" t="s">
        <v>153</v>
      </c>
      <c r="B1375" s="216" t="s">
        <v>137</v>
      </c>
      <c r="C1375" s="216" t="s">
        <v>703</v>
      </c>
      <c r="D1375" s="217" t="s">
        <v>648</v>
      </c>
      <c r="E1375" s="217" t="s">
        <v>144</v>
      </c>
      <c r="F1375" s="217" t="s">
        <v>647</v>
      </c>
      <c r="G1375" s="217" t="s">
        <v>704</v>
      </c>
      <c r="H1375" s="217" t="s">
        <v>143</v>
      </c>
      <c r="I1375" s="217" t="s">
        <v>658</v>
      </c>
      <c r="J1375" s="218" t="s">
        <v>705</v>
      </c>
      <c r="K1375" s="219" t="s">
        <v>148</v>
      </c>
      <c r="L1375" s="218" t="s">
        <v>140</v>
      </c>
      <c r="M1375" s="218" t="s">
        <v>630</v>
      </c>
      <c r="N1375" s="217" t="s">
        <v>640</v>
      </c>
    </row>
    <row r="1376" spans="1:14">
      <c r="A1376" s="100">
        <v>80593227</v>
      </c>
      <c r="B1376" s="94">
        <v>44692</v>
      </c>
      <c r="C1376" s="94">
        <v>44721</v>
      </c>
      <c r="D1376" s="73" t="s">
        <v>710</v>
      </c>
      <c r="E1376" s="73" t="s">
        <v>917</v>
      </c>
      <c r="F1376" s="73" t="s">
        <v>918</v>
      </c>
      <c r="G1376" s="73" t="s">
        <v>919</v>
      </c>
      <c r="I1376" s="73" t="s">
        <v>681</v>
      </c>
      <c r="J1376" s="95">
        <v>7805091.8399999999</v>
      </c>
      <c r="K1376" s="107">
        <v>0.97531250000000003</v>
      </c>
      <c r="L1376" s="95">
        <v>-7612403.6399999997</v>
      </c>
      <c r="M1376" s="95">
        <v>192688.2</v>
      </c>
      <c r="N1376" s="73" t="s">
        <v>207</v>
      </c>
    </row>
    <row r="1377" spans="1:14" ht="12" thickBot="1">
      <c r="A1377" s="100">
        <v>999</v>
      </c>
      <c r="B1377" s="94">
        <v>44692</v>
      </c>
      <c r="C1377" s="94">
        <v>44705</v>
      </c>
      <c r="D1377" s="73" t="s">
        <v>824</v>
      </c>
      <c r="E1377" s="73" t="s">
        <v>917</v>
      </c>
      <c r="F1377" s="73" t="s">
        <v>955</v>
      </c>
      <c r="G1377" s="73" t="s">
        <v>956</v>
      </c>
      <c r="I1377" s="73" t="s">
        <v>681</v>
      </c>
      <c r="J1377" s="95">
        <v>-7805091.8399999999</v>
      </c>
      <c r="K1377" s="107">
        <v>0.97531250000000003</v>
      </c>
      <c r="L1377" s="95">
        <v>-192688.2</v>
      </c>
      <c r="M1377" s="95">
        <v>-7997780.04</v>
      </c>
      <c r="N1377" s="73" t="s">
        <v>207</v>
      </c>
    </row>
    <row r="1378" spans="1:14" ht="12" thickBot="1">
      <c r="A1378" s="223"/>
      <c r="B1378" s="222">
        <v>44721</v>
      </c>
      <c r="C1378" s="224"/>
      <c r="D1378" s="225"/>
      <c r="E1378" s="225"/>
      <c r="F1378" s="225"/>
      <c r="G1378" s="225"/>
      <c r="H1378" s="225"/>
      <c r="I1378" s="225"/>
      <c r="J1378" s="105"/>
      <c r="K1378" s="226"/>
      <c r="L1378" s="227" t="s">
        <v>706</v>
      </c>
      <c r="M1378" s="105">
        <v>395284453.83447158</v>
      </c>
      <c r="N1378" s="225"/>
    </row>
    <row r="1379" spans="1:14" ht="12" thickBot="1">
      <c r="A1379" s="223"/>
      <c r="B1379" s="224"/>
      <c r="C1379" s="224"/>
      <c r="D1379" s="225"/>
      <c r="E1379" s="225"/>
      <c r="F1379" s="225"/>
      <c r="G1379" s="225"/>
      <c r="H1379" s="225"/>
      <c r="I1379" s="225"/>
      <c r="J1379" s="105"/>
      <c r="K1379" s="226"/>
      <c r="L1379" s="227" t="s">
        <v>707</v>
      </c>
      <c r="M1379" s="105">
        <f xml:space="preserve"> ROUND($M$1373+ SUM($M$1376:$M$1377)-$M$1378,2)</f>
        <v>-192688.2</v>
      </c>
      <c r="N1379" s="225"/>
    </row>
    <row r="1380" spans="1:14" ht="12" thickTop="1">
      <c r="A1380" s="215" t="s">
        <v>153</v>
      </c>
      <c r="B1380" s="216" t="s">
        <v>137</v>
      </c>
      <c r="C1380" s="216" t="s">
        <v>703</v>
      </c>
      <c r="D1380" s="217" t="s">
        <v>648</v>
      </c>
      <c r="E1380" s="217" t="s">
        <v>144</v>
      </c>
      <c r="F1380" s="217" t="s">
        <v>647</v>
      </c>
      <c r="G1380" s="217" t="s">
        <v>704</v>
      </c>
      <c r="H1380" s="217" t="s">
        <v>143</v>
      </c>
      <c r="I1380" s="217" t="s">
        <v>658</v>
      </c>
      <c r="J1380" s="218" t="s">
        <v>705</v>
      </c>
      <c r="K1380" s="219" t="s">
        <v>148</v>
      </c>
      <c r="L1380" s="218" t="s">
        <v>140</v>
      </c>
      <c r="M1380" s="218" t="s">
        <v>630</v>
      </c>
      <c r="N1380" s="217" t="s">
        <v>640</v>
      </c>
    </row>
    <row r="1381" spans="1:14" ht="12" thickBot="1">
      <c r="A1381" s="100">
        <v>999</v>
      </c>
      <c r="B1381" s="94">
        <v>44720</v>
      </c>
      <c r="C1381" s="94">
        <v>44722</v>
      </c>
      <c r="D1381" s="73" t="s">
        <v>710</v>
      </c>
      <c r="E1381" s="73" t="s">
        <v>528</v>
      </c>
      <c r="F1381" s="73" t="s">
        <v>529</v>
      </c>
      <c r="G1381" s="73" t="s">
        <v>526</v>
      </c>
      <c r="H1381" s="73" t="s">
        <v>527</v>
      </c>
      <c r="I1381" s="73" t="s">
        <v>681</v>
      </c>
      <c r="J1381" s="95">
        <v>6000000</v>
      </c>
      <c r="K1381" s="107">
        <v>0.98531250000000004</v>
      </c>
      <c r="L1381" s="95">
        <v>-5911875</v>
      </c>
      <c r="M1381" s="95">
        <v>88125</v>
      </c>
      <c r="N1381" s="73" t="s">
        <v>207</v>
      </c>
    </row>
    <row r="1382" spans="1:14" ht="12" thickBot="1">
      <c r="A1382" s="223"/>
      <c r="B1382" s="222">
        <v>44722</v>
      </c>
      <c r="C1382" s="224"/>
      <c r="D1382" s="225"/>
      <c r="E1382" s="225"/>
      <c r="F1382" s="225"/>
      <c r="G1382" s="225"/>
      <c r="H1382" s="225"/>
      <c r="I1382" s="225"/>
      <c r="J1382" s="105"/>
      <c r="K1382" s="226"/>
      <c r="L1382" s="227" t="s">
        <v>706</v>
      </c>
      <c r="M1382" s="105">
        <v>395372578.8345716</v>
      </c>
      <c r="N1382" s="225"/>
    </row>
    <row r="1383" spans="1:14" ht="12" thickBot="1">
      <c r="A1383" s="223"/>
      <c r="B1383" s="224"/>
      <c r="C1383" s="224"/>
      <c r="D1383" s="225"/>
      <c r="E1383" s="225"/>
      <c r="F1383" s="225"/>
      <c r="G1383" s="225"/>
      <c r="H1383" s="225"/>
      <c r="I1383" s="225"/>
      <c r="J1383" s="105"/>
      <c r="K1383" s="226"/>
      <c r="L1383" s="227" t="s">
        <v>707</v>
      </c>
      <c r="M1383" s="105">
        <f xml:space="preserve"> ROUND($M$1378+ SUM($M$1381:$M$1381)-$M$1382,2)</f>
        <v>0</v>
      </c>
      <c r="N1383" s="225"/>
    </row>
    <row r="1384" spans="1:14" ht="12.75" thickTop="1" thickBot="1">
      <c r="A1384" s="215" t="s">
        <v>153</v>
      </c>
      <c r="B1384" s="221" t="s">
        <v>137</v>
      </c>
      <c r="C1384" s="216" t="s">
        <v>703</v>
      </c>
      <c r="D1384" s="217" t="s">
        <v>648</v>
      </c>
      <c r="E1384" s="217" t="s">
        <v>144</v>
      </c>
      <c r="F1384" s="217" t="s">
        <v>647</v>
      </c>
      <c r="G1384" s="217" t="s">
        <v>704</v>
      </c>
      <c r="H1384" s="217" t="s">
        <v>143</v>
      </c>
      <c r="I1384" s="217" t="s">
        <v>658</v>
      </c>
      <c r="J1384" s="218" t="s">
        <v>705</v>
      </c>
      <c r="K1384" s="219" t="s">
        <v>148</v>
      </c>
      <c r="L1384" s="218" t="s">
        <v>140</v>
      </c>
      <c r="M1384" s="218" t="s">
        <v>630</v>
      </c>
      <c r="N1384" s="217" t="s">
        <v>640</v>
      </c>
    </row>
    <row r="1385" spans="1:14" ht="12" thickBot="1">
      <c r="A1385" s="223"/>
      <c r="B1385" s="222">
        <v>44725</v>
      </c>
      <c r="C1385" s="224"/>
      <c r="D1385" s="225"/>
      <c r="E1385" s="225"/>
      <c r="F1385" s="225"/>
      <c r="G1385" s="225"/>
      <c r="H1385" s="225"/>
      <c r="I1385" s="225"/>
      <c r="J1385" s="105"/>
      <c r="K1385" s="226"/>
      <c r="L1385" s="227" t="s">
        <v>706</v>
      </c>
      <c r="M1385" s="105">
        <v>395372578.8345716</v>
      </c>
      <c r="N1385" s="225"/>
    </row>
    <row r="1386" spans="1:14" ht="12" thickBot="1">
      <c r="A1386" s="223"/>
      <c r="B1386" s="224"/>
      <c r="C1386" s="224"/>
      <c r="D1386" s="225"/>
      <c r="E1386" s="225"/>
      <c r="F1386" s="225"/>
      <c r="G1386" s="225"/>
      <c r="H1386" s="225"/>
      <c r="I1386" s="225"/>
      <c r="J1386" s="105"/>
      <c r="K1386" s="226"/>
      <c r="L1386" s="227" t="s">
        <v>707</v>
      </c>
      <c r="M1386" s="105">
        <f xml:space="preserve"> ROUND($M$1382+ SUM($M$1384:$M$1384)-$M$1385,2)</f>
        <v>0</v>
      </c>
      <c r="N1386" s="225"/>
    </row>
    <row r="1387" spans="1:14" ht="12" thickTop="1">
      <c r="A1387" s="215" t="s">
        <v>153</v>
      </c>
      <c r="B1387" s="216" t="s">
        <v>137</v>
      </c>
      <c r="C1387" s="216" t="s">
        <v>703</v>
      </c>
      <c r="D1387" s="217" t="s">
        <v>648</v>
      </c>
      <c r="E1387" s="217" t="s">
        <v>144</v>
      </c>
      <c r="F1387" s="217" t="s">
        <v>647</v>
      </c>
      <c r="G1387" s="217" t="s">
        <v>704</v>
      </c>
      <c r="H1387" s="217" t="s">
        <v>143</v>
      </c>
      <c r="I1387" s="217" t="s">
        <v>658</v>
      </c>
      <c r="J1387" s="218" t="s">
        <v>705</v>
      </c>
      <c r="K1387" s="219" t="s">
        <v>148</v>
      </c>
      <c r="L1387" s="218" t="s">
        <v>140</v>
      </c>
      <c r="M1387" s="218" t="s">
        <v>630</v>
      </c>
      <c r="N1387" s="217" t="s">
        <v>640</v>
      </c>
    </row>
    <row r="1388" spans="1:14">
      <c r="A1388" s="100">
        <v>999</v>
      </c>
      <c r="B1388" s="94">
        <v>44635</v>
      </c>
      <c r="C1388" s="94">
        <v>44699</v>
      </c>
      <c r="D1388" s="73" t="s">
        <v>840</v>
      </c>
      <c r="E1388" s="73" t="s">
        <v>882</v>
      </c>
      <c r="F1388" s="73" t="s">
        <v>883</v>
      </c>
      <c r="G1388" s="73" t="s">
        <v>884</v>
      </c>
      <c r="H1388" s="73" t="s">
        <v>885</v>
      </c>
      <c r="I1388" s="73" t="s">
        <v>681</v>
      </c>
      <c r="J1388" s="95">
        <v>3942172.89</v>
      </c>
      <c r="K1388" s="107">
        <v>0.98</v>
      </c>
      <c r="L1388" s="95">
        <v>-3863329.43</v>
      </c>
      <c r="M1388" s="95">
        <v>78843.460000000006</v>
      </c>
      <c r="N1388" s="73" t="s">
        <v>841</v>
      </c>
    </row>
    <row r="1389" spans="1:14" ht="12" thickBot="1">
      <c r="A1389" s="100">
        <v>999</v>
      </c>
      <c r="B1389" s="94">
        <v>44635</v>
      </c>
      <c r="C1389" s="94">
        <v>44726</v>
      </c>
      <c r="D1389" s="73" t="s">
        <v>830</v>
      </c>
      <c r="E1389" s="73" t="s">
        <v>882</v>
      </c>
      <c r="F1389" s="73" t="s">
        <v>883</v>
      </c>
      <c r="G1389" s="73" t="s">
        <v>884</v>
      </c>
      <c r="H1389" s="73" t="s">
        <v>885</v>
      </c>
      <c r="I1389" s="73" t="s">
        <v>681</v>
      </c>
      <c r="J1389" s="95">
        <v>-3942172.89</v>
      </c>
      <c r="K1389" s="107">
        <v>0.98</v>
      </c>
      <c r="L1389" s="95">
        <v>2604718.7599999998</v>
      </c>
      <c r="M1389" s="95">
        <v>-1337454.1299999999</v>
      </c>
      <c r="N1389" s="73" t="s">
        <v>841</v>
      </c>
    </row>
    <row r="1390" spans="1:14" ht="12" thickBot="1">
      <c r="A1390" s="223"/>
      <c r="B1390" s="222">
        <v>44726</v>
      </c>
      <c r="C1390" s="224"/>
      <c r="D1390" s="225"/>
      <c r="E1390" s="225"/>
      <c r="F1390" s="225"/>
      <c r="G1390" s="225"/>
      <c r="H1390" s="225"/>
      <c r="I1390" s="225"/>
      <c r="J1390" s="105"/>
      <c r="K1390" s="226"/>
      <c r="L1390" s="227" t="s">
        <v>706</v>
      </c>
      <c r="M1390" s="105">
        <v>394139140.38053632</v>
      </c>
      <c r="N1390" s="225"/>
    </row>
    <row r="1391" spans="1:14" ht="12" thickBot="1">
      <c r="A1391" s="223"/>
      <c r="B1391" s="224"/>
      <c r="C1391" s="224"/>
      <c r="D1391" s="225"/>
      <c r="E1391" s="225"/>
      <c r="F1391" s="225"/>
      <c r="G1391" s="225"/>
      <c r="H1391" s="225"/>
      <c r="I1391" s="225"/>
      <c r="J1391" s="105"/>
      <c r="K1391" s="226"/>
      <c r="L1391" s="227" t="s">
        <v>707</v>
      </c>
      <c r="M1391" s="105">
        <f xml:space="preserve"> ROUND($M$1385+ SUM($M$1388:$M$1389)-$M$1390,2)</f>
        <v>-25172.22</v>
      </c>
      <c r="N1391" s="225"/>
    </row>
    <row r="1392" spans="1:14" ht="12.75" thickTop="1" thickBot="1">
      <c r="A1392" s="215" t="s">
        <v>153</v>
      </c>
      <c r="B1392" s="221" t="s">
        <v>137</v>
      </c>
      <c r="C1392" s="216" t="s">
        <v>703</v>
      </c>
      <c r="D1392" s="217" t="s">
        <v>648</v>
      </c>
      <c r="E1392" s="217" t="s">
        <v>144</v>
      </c>
      <c r="F1392" s="217" t="s">
        <v>647</v>
      </c>
      <c r="G1392" s="217" t="s">
        <v>704</v>
      </c>
      <c r="H1392" s="217" t="s">
        <v>143</v>
      </c>
      <c r="I1392" s="217" t="s">
        <v>658</v>
      </c>
      <c r="J1392" s="218" t="s">
        <v>705</v>
      </c>
      <c r="K1392" s="219" t="s">
        <v>148</v>
      </c>
      <c r="L1392" s="218" t="s">
        <v>140</v>
      </c>
      <c r="M1392" s="218" t="s">
        <v>630</v>
      </c>
      <c r="N1392" s="217" t="s">
        <v>640</v>
      </c>
    </row>
    <row r="1393" spans="1:14" ht="12" thickBot="1">
      <c r="A1393" s="223"/>
      <c r="B1393" s="222">
        <v>44727</v>
      </c>
      <c r="C1393" s="224"/>
      <c r="D1393" s="225"/>
      <c r="E1393" s="225"/>
      <c r="F1393" s="225"/>
      <c r="G1393" s="225"/>
      <c r="H1393" s="225"/>
      <c r="I1393" s="225"/>
      <c r="J1393" s="105"/>
      <c r="K1393" s="226"/>
      <c r="L1393" s="227" t="s">
        <v>706</v>
      </c>
      <c r="M1393" s="105">
        <v>394139140.38053632</v>
      </c>
      <c r="N1393" s="225"/>
    </row>
    <row r="1394" spans="1:14" ht="12" thickBot="1">
      <c r="A1394" s="223"/>
      <c r="B1394" s="224"/>
      <c r="C1394" s="224"/>
      <c r="D1394" s="225"/>
      <c r="E1394" s="225"/>
      <c r="F1394" s="225"/>
      <c r="G1394" s="225"/>
      <c r="H1394" s="225"/>
      <c r="I1394" s="225"/>
      <c r="J1394" s="105"/>
      <c r="K1394" s="226"/>
      <c r="L1394" s="227" t="s">
        <v>707</v>
      </c>
      <c r="M1394" s="105">
        <f xml:space="preserve"> ROUND($M$1390+ SUM($M$1392:$M$1392)-$M$1393,2)</f>
        <v>0</v>
      </c>
      <c r="N1394" s="225"/>
    </row>
    <row r="1395" spans="1:14" ht="12.75" thickTop="1" thickBot="1">
      <c r="A1395" s="215" t="s">
        <v>153</v>
      </c>
      <c r="B1395" s="221" t="s">
        <v>137</v>
      </c>
      <c r="C1395" s="216" t="s">
        <v>703</v>
      </c>
      <c r="D1395" s="217" t="s">
        <v>648</v>
      </c>
      <c r="E1395" s="217" t="s">
        <v>144</v>
      </c>
      <c r="F1395" s="217" t="s">
        <v>647</v>
      </c>
      <c r="G1395" s="217" t="s">
        <v>704</v>
      </c>
      <c r="H1395" s="217" t="s">
        <v>143</v>
      </c>
      <c r="I1395" s="217" t="s">
        <v>658</v>
      </c>
      <c r="J1395" s="218" t="s">
        <v>705</v>
      </c>
      <c r="K1395" s="219" t="s">
        <v>148</v>
      </c>
      <c r="L1395" s="218" t="s">
        <v>140</v>
      </c>
      <c r="M1395" s="218" t="s">
        <v>630</v>
      </c>
      <c r="N1395" s="217" t="s">
        <v>640</v>
      </c>
    </row>
    <row r="1396" spans="1:14" ht="12" thickBot="1">
      <c r="A1396" s="223"/>
      <c r="B1396" s="222">
        <v>44728</v>
      </c>
      <c r="C1396" s="224"/>
      <c r="D1396" s="225"/>
      <c r="E1396" s="225"/>
      <c r="F1396" s="225"/>
      <c r="G1396" s="225"/>
      <c r="H1396" s="225"/>
      <c r="I1396" s="225"/>
      <c r="J1396" s="105"/>
      <c r="K1396" s="226"/>
      <c r="L1396" s="227" t="s">
        <v>706</v>
      </c>
      <c r="M1396" s="105">
        <v>394139140.38053626</v>
      </c>
      <c r="N1396" s="225"/>
    </row>
    <row r="1397" spans="1:14" ht="12" thickBot="1">
      <c r="A1397" s="223"/>
      <c r="B1397" s="224"/>
      <c r="C1397" s="224"/>
      <c r="D1397" s="225"/>
      <c r="E1397" s="225"/>
      <c r="F1397" s="225"/>
      <c r="G1397" s="225"/>
      <c r="H1397" s="225"/>
      <c r="I1397" s="225"/>
      <c r="J1397" s="105"/>
      <c r="K1397" s="226"/>
      <c r="L1397" s="227" t="s">
        <v>707</v>
      </c>
      <c r="M1397" s="105">
        <f xml:space="preserve"> ROUND($M$1393+ SUM($M$1395:$M$1395)-$M$1396,2)</f>
        <v>0</v>
      </c>
      <c r="N1397" s="225"/>
    </row>
    <row r="1398" spans="1:14" ht="12" thickTop="1">
      <c r="A1398" s="215" t="s">
        <v>153</v>
      </c>
      <c r="B1398" s="216" t="s">
        <v>137</v>
      </c>
      <c r="C1398" s="216" t="s">
        <v>703</v>
      </c>
      <c r="D1398" s="217" t="s">
        <v>648</v>
      </c>
      <c r="E1398" s="217" t="s">
        <v>144</v>
      </c>
      <c r="F1398" s="217" t="s">
        <v>647</v>
      </c>
      <c r="G1398" s="217" t="s">
        <v>704</v>
      </c>
      <c r="H1398" s="217" t="s">
        <v>143</v>
      </c>
      <c r="I1398" s="217" t="s">
        <v>658</v>
      </c>
      <c r="J1398" s="218" t="s">
        <v>705</v>
      </c>
      <c r="K1398" s="219" t="s">
        <v>148</v>
      </c>
      <c r="L1398" s="218" t="s">
        <v>140</v>
      </c>
      <c r="M1398" s="218" t="s">
        <v>630</v>
      </c>
      <c r="N1398" s="217" t="s">
        <v>640</v>
      </c>
    </row>
    <row r="1399" spans="1:14">
      <c r="A1399" s="100">
        <v>999</v>
      </c>
      <c r="B1399" s="94">
        <v>44722</v>
      </c>
      <c r="C1399" s="94">
        <v>44729</v>
      </c>
      <c r="D1399" s="73" t="s">
        <v>710</v>
      </c>
      <c r="E1399" s="73" t="s">
        <v>957</v>
      </c>
      <c r="F1399" s="73" t="s">
        <v>958</v>
      </c>
      <c r="G1399" s="73" t="s">
        <v>959</v>
      </c>
      <c r="H1399" s="73" t="s">
        <v>960</v>
      </c>
      <c r="I1399" s="73" t="s">
        <v>681</v>
      </c>
      <c r="J1399" s="95">
        <v>3975473.51</v>
      </c>
      <c r="K1399" s="107">
        <v>0.99250000000000005</v>
      </c>
      <c r="L1399" s="95">
        <v>0</v>
      </c>
      <c r="M1399" s="95">
        <v>3975473.51</v>
      </c>
      <c r="N1399" s="73" t="s">
        <v>207</v>
      </c>
    </row>
    <row r="1400" spans="1:14" ht="12" thickBot="1">
      <c r="A1400" s="100">
        <v>999</v>
      </c>
      <c r="B1400" s="94">
        <v>44722</v>
      </c>
      <c r="C1400" s="94">
        <v>44729</v>
      </c>
      <c r="D1400" s="73" t="s">
        <v>710</v>
      </c>
      <c r="E1400" s="73" t="s">
        <v>578</v>
      </c>
      <c r="F1400" s="73" t="s">
        <v>579</v>
      </c>
      <c r="G1400" s="73" t="s">
        <v>577</v>
      </c>
      <c r="I1400" s="73" t="s">
        <v>681</v>
      </c>
      <c r="J1400" s="95">
        <v>3457359.45</v>
      </c>
      <c r="K1400" s="107">
        <v>0.99</v>
      </c>
      <c r="L1400" s="95">
        <v>-3422785.86</v>
      </c>
      <c r="M1400" s="95">
        <v>34573.589999999997</v>
      </c>
      <c r="N1400" s="73" t="s">
        <v>207</v>
      </c>
    </row>
    <row r="1401" spans="1:14" ht="12" thickBot="1">
      <c r="A1401" s="223"/>
      <c r="B1401" s="222">
        <v>44729</v>
      </c>
      <c r="C1401" s="224"/>
      <c r="D1401" s="225"/>
      <c r="E1401" s="225"/>
      <c r="F1401" s="225"/>
      <c r="G1401" s="225"/>
      <c r="H1401" s="225"/>
      <c r="I1401" s="225"/>
      <c r="J1401" s="105"/>
      <c r="K1401" s="226"/>
      <c r="L1401" s="227" t="s">
        <v>706</v>
      </c>
      <c r="M1401" s="105">
        <v>398149187.48503637</v>
      </c>
      <c r="N1401" s="225"/>
    </row>
    <row r="1402" spans="1:14" ht="12" thickBot="1">
      <c r="A1402" s="223"/>
      <c r="B1402" s="224"/>
      <c r="C1402" s="224"/>
      <c r="D1402" s="225"/>
      <c r="E1402" s="225"/>
      <c r="F1402" s="225"/>
      <c r="G1402" s="225"/>
      <c r="H1402" s="225"/>
      <c r="I1402" s="225"/>
      <c r="J1402" s="105"/>
      <c r="K1402" s="226"/>
      <c r="L1402" s="227" t="s">
        <v>707</v>
      </c>
      <c r="M1402" s="105">
        <f xml:space="preserve"> ROUND($M$1396+ SUM($M$1399:$M$1400)-$M$1401,2)</f>
        <v>0</v>
      </c>
      <c r="N1402" s="225"/>
    </row>
    <row r="1403" spans="1:14" ht="12.75" thickTop="1" thickBot="1">
      <c r="A1403" s="215" t="s">
        <v>153</v>
      </c>
      <c r="B1403" s="221" t="s">
        <v>137</v>
      </c>
      <c r="C1403" s="216" t="s">
        <v>703</v>
      </c>
      <c r="D1403" s="217" t="s">
        <v>648</v>
      </c>
      <c r="E1403" s="217" t="s">
        <v>144</v>
      </c>
      <c r="F1403" s="217" t="s">
        <v>647</v>
      </c>
      <c r="G1403" s="217" t="s">
        <v>704</v>
      </c>
      <c r="H1403" s="217" t="s">
        <v>143</v>
      </c>
      <c r="I1403" s="217" t="s">
        <v>658</v>
      </c>
      <c r="J1403" s="218" t="s">
        <v>705</v>
      </c>
      <c r="K1403" s="219" t="s">
        <v>148</v>
      </c>
      <c r="L1403" s="218" t="s">
        <v>140</v>
      </c>
      <c r="M1403" s="218" t="s">
        <v>630</v>
      </c>
      <c r="N1403" s="217" t="s">
        <v>640</v>
      </c>
    </row>
    <row r="1404" spans="1:14" ht="12" thickBot="1">
      <c r="A1404" s="223"/>
      <c r="B1404" s="222">
        <v>44733</v>
      </c>
      <c r="C1404" s="224"/>
      <c r="D1404" s="225"/>
      <c r="E1404" s="225"/>
      <c r="F1404" s="225"/>
      <c r="G1404" s="225"/>
      <c r="H1404" s="225"/>
      <c r="I1404" s="225"/>
      <c r="J1404" s="105"/>
      <c r="K1404" s="226"/>
      <c r="L1404" s="227" t="s">
        <v>706</v>
      </c>
      <c r="M1404" s="105">
        <v>398149187.48503637</v>
      </c>
      <c r="N1404" s="225"/>
    </row>
    <row r="1405" spans="1:14" ht="12" thickBot="1">
      <c r="A1405" s="223"/>
      <c r="B1405" s="224"/>
      <c r="C1405" s="224"/>
      <c r="D1405" s="225"/>
      <c r="E1405" s="225"/>
      <c r="F1405" s="225"/>
      <c r="G1405" s="225"/>
      <c r="H1405" s="225"/>
      <c r="I1405" s="225"/>
      <c r="J1405" s="105"/>
      <c r="K1405" s="226"/>
      <c r="L1405" s="227" t="s">
        <v>707</v>
      </c>
      <c r="M1405" s="105">
        <f xml:space="preserve"> ROUND($M$1401+ SUM($M$1403:$M$1403)-$M$1404,2)</f>
        <v>0</v>
      </c>
      <c r="N1405" s="225"/>
    </row>
    <row r="1406" spans="1:14" ht="12" thickTop="1">
      <c r="A1406" s="215" t="s">
        <v>153</v>
      </c>
      <c r="B1406" s="216" t="s">
        <v>137</v>
      </c>
      <c r="C1406" s="216" t="s">
        <v>703</v>
      </c>
      <c r="D1406" s="217" t="s">
        <v>648</v>
      </c>
      <c r="E1406" s="217" t="s">
        <v>144</v>
      </c>
      <c r="F1406" s="217" t="s">
        <v>647</v>
      </c>
      <c r="G1406" s="217" t="s">
        <v>704</v>
      </c>
      <c r="H1406" s="217" t="s">
        <v>143</v>
      </c>
      <c r="I1406" s="217" t="s">
        <v>658</v>
      </c>
      <c r="J1406" s="218" t="s">
        <v>705</v>
      </c>
      <c r="K1406" s="219" t="s">
        <v>148</v>
      </c>
      <c r="L1406" s="218" t="s">
        <v>140</v>
      </c>
      <c r="M1406" s="218" t="s">
        <v>630</v>
      </c>
      <c r="N1406" s="217" t="s">
        <v>640</v>
      </c>
    </row>
    <row r="1407" spans="1:14" ht="12" thickBot="1">
      <c r="A1407" s="100">
        <v>999</v>
      </c>
      <c r="B1407" s="94">
        <v>44722</v>
      </c>
      <c r="C1407" s="94">
        <v>44734</v>
      </c>
      <c r="D1407" s="73" t="s">
        <v>710</v>
      </c>
      <c r="E1407" s="73" t="s">
        <v>586</v>
      </c>
      <c r="F1407" s="73" t="s">
        <v>587</v>
      </c>
      <c r="G1407" s="73" t="s">
        <v>584</v>
      </c>
      <c r="H1407" s="73" t="s">
        <v>585</v>
      </c>
      <c r="I1407" s="73" t="s">
        <v>681</v>
      </c>
      <c r="J1407" s="95">
        <v>3100333.33</v>
      </c>
      <c r="K1407" s="107">
        <v>0.99</v>
      </c>
      <c r="L1407" s="95">
        <v>-3069330</v>
      </c>
      <c r="M1407" s="95">
        <v>31003.33</v>
      </c>
      <c r="N1407" s="73" t="s">
        <v>207</v>
      </c>
    </row>
    <row r="1408" spans="1:14" ht="12" thickBot="1">
      <c r="A1408" s="223"/>
      <c r="B1408" s="222">
        <v>44734</v>
      </c>
      <c r="C1408" s="224"/>
      <c r="D1408" s="225"/>
      <c r="E1408" s="225"/>
      <c r="F1408" s="225"/>
      <c r="G1408" s="225"/>
      <c r="H1408" s="225"/>
      <c r="I1408" s="225"/>
      <c r="J1408" s="105"/>
      <c r="K1408" s="226"/>
      <c r="L1408" s="227" t="s">
        <v>706</v>
      </c>
      <c r="M1408" s="105">
        <v>398180190.81833637</v>
      </c>
      <c r="N1408" s="225"/>
    </row>
    <row r="1409" spans="1:14" ht="12" thickBot="1">
      <c r="A1409" s="223"/>
      <c r="B1409" s="224"/>
      <c r="C1409" s="224"/>
      <c r="D1409" s="225"/>
      <c r="E1409" s="225"/>
      <c r="F1409" s="225"/>
      <c r="G1409" s="225"/>
      <c r="H1409" s="225"/>
      <c r="I1409" s="225"/>
      <c r="J1409" s="105"/>
      <c r="K1409" s="226"/>
      <c r="L1409" s="227" t="s">
        <v>707</v>
      </c>
      <c r="M1409" s="105">
        <f xml:space="preserve"> ROUND($M$1404+ SUM($M$1407:$M$1407)-$M$1408,2)</f>
        <v>0</v>
      </c>
      <c r="N1409" s="225"/>
    </row>
    <row r="1410" spans="1:14" ht="12" thickTop="1">
      <c r="A1410" s="215" t="s">
        <v>153</v>
      </c>
      <c r="B1410" s="216" t="s">
        <v>137</v>
      </c>
      <c r="C1410" s="216" t="s">
        <v>703</v>
      </c>
      <c r="D1410" s="217" t="s">
        <v>648</v>
      </c>
      <c r="E1410" s="217" t="s">
        <v>144</v>
      </c>
      <c r="F1410" s="217" t="s">
        <v>647</v>
      </c>
      <c r="G1410" s="217" t="s">
        <v>704</v>
      </c>
      <c r="H1410" s="217" t="s">
        <v>143</v>
      </c>
      <c r="I1410" s="217" t="s">
        <v>658</v>
      </c>
      <c r="J1410" s="218" t="s">
        <v>705</v>
      </c>
      <c r="K1410" s="219" t="s">
        <v>148</v>
      </c>
      <c r="L1410" s="218" t="s">
        <v>140</v>
      </c>
      <c r="M1410" s="218" t="s">
        <v>630</v>
      </c>
      <c r="N1410" s="217" t="s">
        <v>640</v>
      </c>
    </row>
    <row r="1411" spans="1:14">
      <c r="A1411" s="100">
        <v>80895246</v>
      </c>
      <c r="B1411" s="94">
        <v>44635</v>
      </c>
      <c r="C1411" s="94">
        <v>44735</v>
      </c>
      <c r="D1411" s="73" t="s">
        <v>856</v>
      </c>
      <c r="E1411" s="73" t="s">
        <v>939</v>
      </c>
      <c r="F1411" s="73" t="s">
        <v>940</v>
      </c>
      <c r="G1411" s="73" t="s">
        <v>941</v>
      </c>
      <c r="H1411" s="73" t="s">
        <v>942</v>
      </c>
      <c r="I1411" s="73" t="s">
        <v>681</v>
      </c>
      <c r="J1411" s="95">
        <v>0</v>
      </c>
      <c r="K1411" s="107">
        <v>1</v>
      </c>
      <c r="L1411" s="95">
        <v>210.71</v>
      </c>
      <c r="M1411" s="95">
        <v>210.71</v>
      </c>
      <c r="N1411" s="73" t="s">
        <v>207</v>
      </c>
    </row>
    <row r="1412" spans="1:14">
      <c r="A1412" s="100">
        <v>999</v>
      </c>
      <c r="B1412" s="94">
        <v>44722</v>
      </c>
      <c r="C1412" s="94">
        <v>44735</v>
      </c>
      <c r="D1412" s="73" t="s">
        <v>710</v>
      </c>
      <c r="E1412" s="73" t="s">
        <v>164</v>
      </c>
      <c r="F1412" s="73" t="s">
        <v>247</v>
      </c>
      <c r="G1412" s="73" t="s">
        <v>245</v>
      </c>
      <c r="I1412" s="73" t="s">
        <v>681</v>
      </c>
      <c r="J1412" s="95">
        <v>923660.27</v>
      </c>
      <c r="K1412" s="107">
        <v>0.98499999999999999</v>
      </c>
      <c r="L1412" s="95">
        <v>13854.9</v>
      </c>
      <c r="M1412" s="95">
        <v>937515.17</v>
      </c>
      <c r="N1412" s="73" t="s">
        <v>207</v>
      </c>
    </row>
    <row r="1413" spans="1:14">
      <c r="A1413" s="100">
        <v>999</v>
      </c>
      <c r="B1413" s="94">
        <v>44635</v>
      </c>
      <c r="C1413" s="94">
        <v>44652</v>
      </c>
      <c r="D1413" s="73" t="s">
        <v>824</v>
      </c>
      <c r="E1413" s="73" t="s">
        <v>939</v>
      </c>
      <c r="F1413" s="73" t="s">
        <v>940</v>
      </c>
      <c r="G1413" s="73" t="s">
        <v>941</v>
      </c>
      <c r="H1413" s="73" t="s">
        <v>942</v>
      </c>
      <c r="I1413" s="73" t="s">
        <v>681</v>
      </c>
      <c r="J1413" s="95">
        <v>-1692290.42</v>
      </c>
      <c r="K1413" s="107">
        <v>0.95499800000000001</v>
      </c>
      <c r="L1413" s="95">
        <v>1616133.97</v>
      </c>
      <c r="M1413" s="95">
        <v>-76156.45</v>
      </c>
      <c r="N1413" s="73" t="s">
        <v>207</v>
      </c>
    </row>
    <row r="1414" spans="1:14" ht="12" thickBot="1">
      <c r="A1414" s="100">
        <v>78407490</v>
      </c>
      <c r="B1414" s="94">
        <v>44635</v>
      </c>
      <c r="C1414" s="94">
        <v>44735</v>
      </c>
      <c r="D1414" s="73" t="s">
        <v>710</v>
      </c>
      <c r="E1414" s="73" t="s">
        <v>939</v>
      </c>
      <c r="F1414" s="73" t="s">
        <v>940</v>
      </c>
      <c r="G1414" s="73" t="s">
        <v>941</v>
      </c>
      <c r="H1414" s="73" t="s">
        <v>942</v>
      </c>
      <c r="I1414" s="73" t="s">
        <v>681</v>
      </c>
      <c r="J1414" s="95">
        <v>1687608.12</v>
      </c>
      <c r="K1414" s="107">
        <v>0.95499800000000001</v>
      </c>
      <c r="L1414" s="95">
        <v>-1611662.38</v>
      </c>
      <c r="M1414" s="95">
        <v>75945.740000000005</v>
      </c>
      <c r="N1414" s="73" t="s">
        <v>841</v>
      </c>
    </row>
    <row r="1415" spans="1:14" ht="12" thickBot="1">
      <c r="A1415" s="223"/>
      <c r="B1415" s="222">
        <v>44735</v>
      </c>
      <c r="C1415" s="224"/>
      <c r="D1415" s="225"/>
      <c r="E1415" s="225"/>
      <c r="F1415" s="225"/>
      <c r="G1415" s="225"/>
      <c r="H1415" s="225"/>
      <c r="I1415" s="225"/>
      <c r="J1415" s="105"/>
      <c r="K1415" s="226"/>
      <c r="L1415" s="227" t="s">
        <v>706</v>
      </c>
      <c r="M1415" s="105">
        <v>399103851.08485562</v>
      </c>
      <c r="N1415" s="225"/>
    </row>
    <row r="1416" spans="1:14" ht="12" thickBot="1">
      <c r="A1416" s="223"/>
      <c r="B1416" s="224"/>
      <c r="C1416" s="224"/>
      <c r="D1416" s="225"/>
      <c r="E1416" s="225"/>
      <c r="F1416" s="225"/>
      <c r="G1416" s="225"/>
      <c r="H1416" s="225"/>
      <c r="I1416" s="225"/>
      <c r="J1416" s="105"/>
      <c r="K1416" s="226"/>
      <c r="L1416" s="227" t="s">
        <v>707</v>
      </c>
      <c r="M1416" s="105">
        <f xml:space="preserve"> ROUND($M$1408+ SUM($M$1411:$M$1414)-$M$1415,2)</f>
        <v>13854.9</v>
      </c>
      <c r="N1416" s="225"/>
    </row>
    <row r="1417" spans="1:14" ht="12.75" thickTop="1" thickBot="1">
      <c r="A1417" s="215" t="s">
        <v>153</v>
      </c>
      <c r="B1417" s="221" t="s">
        <v>137</v>
      </c>
      <c r="C1417" s="216" t="s">
        <v>703</v>
      </c>
      <c r="D1417" s="217" t="s">
        <v>648</v>
      </c>
      <c r="E1417" s="217" t="s">
        <v>144</v>
      </c>
      <c r="F1417" s="217" t="s">
        <v>647</v>
      </c>
      <c r="G1417" s="217" t="s">
        <v>704</v>
      </c>
      <c r="H1417" s="217" t="s">
        <v>143</v>
      </c>
      <c r="I1417" s="217" t="s">
        <v>658</v>
      </c>
      <c r="J1417" s="218" t="s">
        <v>705</v>
      </c>
      <c r="K1417" s="219" t="s">
        <v>148</v>
      </c>
      <c r="L1417" s="218" t="s">
        <v>140</v>
      </c>
      <c r="M1417" s="218" t="s">
        <v>630</v>
      </c>
      <c r="N1417" s="217" t="s">
        <v>640</v>
      </c>
    </row>
    <row r="1418" spans="1:14" ht="12" thickBot="1">
      <c r="A1418" s="223"/>
      <c r="B1418" s="222">
        <v>44736</v>
      </c>
      <c r="C1418" s="224"/>
      <c r="D1418" s="225"/>
      <c r="E1418" s="225"/>
      <c r="F1418" s="225"/>
      <c r="G1418" s="225"/>
      <c r="H1418" s="225"/>
      <c r="I1418" s="225"/>
      <c r="J1418" s="105"/>
      <c r="K1418" s="226"/>
      <c r="L1418" s="227" t="s">
        <v>706</v>
      </c>
      <c r="M1418" s="105">
        <v>399103851.08485574</v>
      </c>
      <c r="N1418" s="225"/>
    </row>
    <row r="1419" spans="1:14" ht="12" thickBot="1">
      <c r="A1419" s="223"/>
      <c r="B1419" s="224"/>
      <c r="C1419" s="224"/>
      <c r="D1419" s="225"/>
      <c r="E1419" s="225"/>
      <c r="F1419" s="225"/>
      <c r="G1419" s="225"/>
      <c r="H1419" s="225"/>
      <c r="I1419" s="225"/>
      <c r="J1419" s="105"/>
      <c r="K1419" s="226"/>
      <c r="L1419" s="227" t="s">
        <v>707</v>
      </c>
      <c r="M1419" s="105">
        <f xml:space="preserve"> ROUND($M$1415+ SUM($M$1417:$M$1417)-$M$1418,2)</f>
        <v>0</v>
      </c>
      <c r="N1419" s="225"/>
    </row>
    <row r="1420" spans="1:14" ht="12" thickTop="1">
      <c r="A1420" s="215" t="s">
        <v>153</v>
      </c>
      <c r="B1420" s="216" t="s">
        <v>137</v>
      </c>
      <c r="C1420" s="216" t="s">
        <v>703</v>
      </c>
      <c r="D1420" s="217" t="s">
        <v>648</v>
      </c>
      <c r="E1420" s="217" t="s">
        <v>144</v>
      </c>
      <c r="F1420" s="217" t="s">
        <v>647</v>
      </c>
      <c r="G1420" s="217" t="s">
        <v>704</v>
      </c>
      <c r="H1420" s="217" t="s">
        <v>143</v>
      </c>
      <c r="I1420" s="217" t="s">
        <v>658</v>
      </c>
      <c r="J1420" s="218" t="s">
        <v>705</v>
      </c>
      <c r="K1420" s="219" t="s">
        <v>148</v>
      </c>
      <c r="L1420" s="218" t="s">
        <v>140</v>
      </c>
      <c r="M1420" s="218" t="s">
        <v>630</v>
      </c>
      <c r="N1420" s="217" t="s">
        <v>640</v>
      </c>
    </row>
    <row r="1421" spans="1:14">
      <c r="A1421" s="100">
        <v>999</v>
      </c>
      <c r="B1421" s="94">
        <v>44712</v>
      </c>
      <c r="C1421" s="94">
        <v>44714</v>
      </c>
      <c r="D1421" s="73" t="s">
        <v>824</v>
      </c>
      <c r="E1421" s="73" t="s">
        <v>582</v>
      </c>
      <c r="F1421" s="73" t="s">
        <v>583</v>
      </c>
      <c r="G1421" s="73" t="s">
        <v>580</v>
      </c>
      <c r="H1421" s="73" t="s">
        <v>581</v>
      </c>
      <c r="I1421" s="73" t="s">
        <v>681</v>
      </c>
      <c r="J1421" s="95">
        <v>-4700000</v>
      </c>
      <c r="K1421" s="107">
        <v>0.98031250000000003</v>
      </c>
      <c r="L1421" s="95">
        <v>4607468.75</v>
      </c>
      <c r="M1421" s="95">
        <v>-92531.25</v>
      </c>
      <c r="N1421" s="73" t="s">
        <v>207</v>
      </c>
    </row>
    <row r="1422" spans="1:14">
      <c r="A1422" s="100">
        <v>80428635</v>
      </c>
      <c r="B1422" s="94">
        <v>44712</v>
      </c>
      <c r="C1422" s="94">
        <v>44739</v>
      </c>
      <c r="D1422" s="73" t="s">
        <v>710</v>
      </c>
      <c r="E1422" s="73" t="s">
        <v>582</v>
      </c>
      <c r="F1422" s="73" t="s">
        <v>583</v>
      </c>
      <c r="G1422" s="73" t="s">
        <v>580</v>
      </c>
      <c r="H1422" s="73" t="s">
        <v>581</v>
      </c>
      <c r="I1422" s="73" t="s">
        <v>681</v>
      </c>
      <c r="J1422" s="95">
        <v>4700000</v>
      </c>
      <c r="K1422" s="107">
        <v>0.98031250000000003</v>
      </c>
      <c r="L1422" s="95">
        <v>0</v>
      </c>
      <c r="M1422" s="95">
        <v>4700000</v>
      </c>
      <c r="N1422" s="73" t="s">
        <v>961</v>
      </c>
    </row>
    <row r="1423" spans="1:14">
      <c r="A1423" s="100">
        <v>999</v>
      </c>
      <c r="B1423" s="94">
        <v>44720</v>
      </c>
      <c r="C1423" s="94">
        <v>44722</v>
      </c>
      <c r="D1423" s="73" t="s">
        <v>824</v>
      </c>
      <c r="E1423" s="73" t="s">
        <v>528</v>
      </c>
      <c r="F1423" s="73" t="s">
        <v>529</v>
      </c>
      <c r="G1423" s="73" t="s">
        <v>526</v>
      </c>
      <c r="H1423" s="73" t="s">
        <v>527</v>
      </c>
      <c r="I1423" s="73" t="s">
        <v>681</v>
      </c>
      <c r="J1423" s="95">
        <v>-6000000</v>
      </c>
      <c r="K1423" s="107">
        <v>0.98531250000000004</v>
      </c>
      <c r="L1423" s="95">
        <v>5911875</v>
      </c>
      <c r="M1423" s="95">
        <v>-88125</v>
      </c>
      <c r="N1423" s="73" t="s">
        <v>207</v>
      </c>
    </row>
    <row r="1424" spans="1:14" ht="12" thickBot="1">
      <c r="A1424" s="100">
        <v>80626124</v>
      </c>
      <c r="B1424" s="94">
        <v>44720</v>
      </c>
      <c r="C1424" s="94">
        <v>44739</v>
      </c>
      <c r="D1424" s="73" t="s">
        <v>710</v>
      </c>
      <c r="E1424" s="73" t="s">
        <v>528</v>
      </c>
      <c r="F1424" s="73" t="s">
        <v>529</v>
      </c>
      <c r="G1424" s="73" t="s">
        <v>526</v>
      </c>
      <c r="H1424" s="73" t="s">
        <v>527</v>
      </c>
      <c r="I1424" s="73" t="s">
        <v>681</v>
      </c>
      <c r="J1424" s="95">
        <v>6000000</v>
      </c>
      <c r="K1424" s="107">
        <v>0.98531250000000004</v>
      </c>
      <c r="L1424" s="95">
        <v>0</v>
      </c>
      <c r="M1424" s="95">
        <v>6000000</v>
      </c>
      <c r="N1424" s="73" t="s">
        <v>961</v>
      </c>
    </row>
    <row r="1425" spans="1:14" ht="12" thickBot="1">
      <c r="A1425" s="223"/>
      <c r="B1425" s="222">
        <v>44739</v>
      </c>
      <c r="C1425" s="224"/>
      <c r="D1425" s="225"/>
      <c r="E1425" s="225"/>
      <c r="F1425" s="225"/>
      <c r="G1425" s="225"/>
      <c r="H1425" s="225"/>
      <c r="I1425" s="225"/>
      <c r="J1425" s="105"/>
      <c r="K1425" s="226"/>
      <c r="L1425" s="227" t="s">
        <v>706</v>
      </c>
      <c r="M1425" s="105">
        <v>409623194.83475566</v>
      </c>
      <c r="N1425" s="225"/>
    </row>
    <row r="1426" spans="1:14" ht="12" thickBot="1">
      <c r="A1426" s="223"/>
      <c r="B1426" s="224"/>
      <c r="C1426" s="224"/>
      <c r="D1426" s="225"/>
      <c r="E1426" s="225"/>
      <c r="F1426" s="225"/>
      <c r="G1426" s="225"/>
      <c r="H1426" s="225"/>
      <c r="I1426" s="225"/>
      <c r="J1426" s="105"/>
      <c r="K1426" s="226"/>
      <c r="L1426" s="227" t="s">
        <v>707</v>
      </c>
      <c r="M1426" s="105">
        <f xml:space="preserve"> ROUND($M$1418+ SUM($M$1421:$M$1424)-$M$1425,2)</f>
        <v>0</v>
      </c>
      <c r="N1426" s="225"/>
    </row>
    <row r="1427" spans="1:14" ht="12" thickTop="1">
      <c r="A1427" s="215" t="s">
        <v>153</v>
      </c>
      <c r="B1427" s="216" t="s">
        <v>137</v>
      </c>
      <c r="C1427" s="216" t="s">
        <v>703</v>
      </c>
      <c r="D1427" s="217" t="s">
        <v>648</v>
      </c>
      <c r="E1427" s="217" t="s">
        <v>144</v>
      </c>
      <c r="F1427" s="217" t="s">
        <v>647</v>
      </c>
      <c r="G1427" s="217" t="s">
        <v>704</v>
      </c>
      <c r="H1427" s="217" t="s">
        <v>143</v>
      </c>
      <c r="I1427" s="217" t="s">
        <v>658</v>
      </c>
      <c r="J1427" s="218" t="s">
        <v>705</v>
      </c>
      <c r="K1427" s="219" t="s">
        <v>148</v>
      </c>
      <c r="L1427" s="218" t="s">
        <v>140</v>
      </c>
      <c r="M1427" s="218" t="s">
        <v>630</v>
      </c>
      <c r="N1427" s="217" t="s">
        <v>640</v>
      </c>
    </row>
    <row r="1428" spans="1:14">
      <c r="A1428" s="100">
        <v>80809196</v>
      </c>
      <c r="B1428" s="94">
        <v>44722</v>
      </c>
      <c r="C1428" s="94">
        <v>44740</v>
      </c>
      <c r="D1428" s="73" t="s">
        <v>710</v>
      </c>
      <c r="E1428" s="73" t="s">
        <v>482</v>
      </c>
      <c r="F1428" s="73" t="s">
        <v>483</v>
      </c>
      <c r="G1428" s="73" t="s">
        <v>480</v>
      </c>
      <c r="H1428" s="73" t="s">
        <v>481</v>
      </c>
      <c r="I1428" s="73" t="s">
        <v>681</v>
      </c>
      <c r="J1428" s="95">
        <v>7000000</v>
      </c>
      <c r="K1428" s="107">
        <v>1</v>
      </c>
      <c r="L1428" s="95">
        <v>0</v>
      </c>
      <c r="M1428" s="95">
        <v>7000000</v>
      </c>
      <c r="N1428" s="73" t="s">
        <v>715</v>
      </c>
    </row>
    <row r="1429" spans="1:14">
      <c r="A1429" s="100">
        <v>999</v>
      </c>
      <c r="B1429" s="94">
        <v>44722</v>
      </c>
      <c r="C1429" s="94">
        <v>44734</v>
      </c>
      <c r="D1429" s="73" t="s">
        <v>824</v>
      </c>
      <c r="E1429" s="73" t="s">
        <v>586</v>
      </c>
      <c r="F1429" s="73" t="s">
        <v>587</v>
      </c>
      <c r="G1429" s="73" t="s">
        <v>584</v>
      </c>
      <c r="H1429" s="73" t="s">
        <v>585</v>
      </c>
      <c r="I1429" s="73" t="s">
        <v>681</v>
      </c>
      <c r="J1429" s="95">
        <v>-3100333.33</v>
      </c>
      <c r="K1429" s="107">
        <v>0.99</v>
      </c>
      <c r="L1429" s="95">
        <v>3069330</v>
      </c>
      <c r="M1429" s="95">
        <v>-31003.33</v>
      </c>
      <c r="N1429" s="73" t="s">
        <v>207</v>
      </c>
    </row>
    <row r="1430" spans="1:14">
      <c r="A1430" s="100">
        <v>80882292</v>
      </c>
      <c r="B1430" s="94">
        <v>44722</v>
      </c>
      <c r="C1430" s="94">
        <v>44740</v>
      </c>
      <c r="D1430" s="73" t="s">
        <v>710</v>
      </c>
      <c r="E1430" s="73" t="s">
        <v>586</v>
      </c>
      <c r="F1430" s="73" t="s">
        <v>587</v>
      </c>
      <c r="G1430" s="73" t="s">
        <v>584</v>
      </c>
      <c r="H1430" s="73" t="s">
        <v>585</v>
      </c>
      <c r="I1430" s="73" t="s">
        <v>681</v>
      </c>
      <c r="J1430" s="95">
        <v>3100333.33</v>
      </c>
      <c r="K1430" s="107">
        <v>0.99</v>
      </c>
      <c r="L1430" s="95">
        <v>0</v>
      </c>
      <c r="M1430" s="95">
        <v>3100333.33</v>
      </c>
      <c r="N1430" s="73" t="s">
        <v>961</v>
      </c>
    </row>
    <row r="1431" spans="1:14">
      <c r="A1431" s="100">
        <v>999</v>
      </c>
      <c r="B1431" s="94">
        <v>44722</v>
      </c>
      <c r="C1431" s="94">
        <v>44729</v>
      </c>
      <c r="D1431" s="73" t="s">
        <v>824</v>
      </c>
      <c r="E1431" s="73" t="s">
        <v>578</v>
      </c>
      <c r="F1431" s="73" t="s">
        <v>579</v>
      </c>
      <c r="G1431" s="73" t="s">
        <v>577</v>
      </c>
      <c r="I1431" s="73" t="s">
        <v>681</v>
      </c>
      <c r="J1431" s="95">
        <v>-3457359.45</v>
      </c>
      <c r="K1431" s="107">
        <v>0.99</v>
      </c>
      <c r="L1431" s="95">
        <v>3422785.86</v>
      </c>
      <c r="M1431" s="95">
        <v>-34573.589999999997</v>
      </c>
      <c r="N1431" s="73" t="s">
        <v>207</v>
      </c>
    </row>
    <row r="1432" spans="1:14">
      <c r="A1432" s="100">
        <v>80809848</v>
      </c>
      <c r="B1432" s="94">
        <v>44722</v>
      </c>
      <c r="C1432" s="94">
        <v>44740</v>
      </c>
      <c r="D1432" s="73" t="s">
        <v>710</v>
      </c>
      <c r="E1432" s="73" t="s">
        <v>578</v>
      </c>
      <c r="F1432" s="73" t="s">
        <v>579</v>
      </c>
      <c r="G1432" s="73" t="s">
        <v>577</v>
      </c>
      <c r="I1432" s="73" t="s">
        <v>681</v>
      </c>
      <c r="J1432" s="95">
        <v>3457359.45</v>
      </c>
      <c r="K1432" s="107">
        <v>0.99</v>
      </c>
      <c r="L1432" s="95">
        <v>0</v>
      </c>
      <c r="M1432" s="95">
        <v>3457359.45</v>
      </c>
      <c r="N1432" s="73" t="s">
        <v>961</v>
      </c>
    </row>
    <row r="1433" spans="1:14">
      <c r="A1433" s="100">
        <v>999</v>
      </c>
      <c r="B1433" s="94">
        <v>44722</v>
      </c>
      <c r="C1433" s="94">
        <v>44729</v>
      </c>
      <c r="D1433" s="73" t="s">
        <v>824</v>
      </c>
      <c r="E1433" s="73" t="s">
        <v>957</v>
      </c>
      <c r="F1433" s="73" t="s">
        <v>958</v>
      </c>
      <c r="G1433" s="73" t="s">
        <v>959</v>
      </c>
      <c r="H1433" s="73" t="s">
        <v>960</v>
      </c>
      <c r="I1433" s="73" t="s">
        <v>681</v>
      </c>
      <c r="J1433" s="95">
        <v>-3975473.51</v>
      </c>
      <c r="K1433" s="107">
        <v>0.99250000000000005</v>
      </c>
      <c r="L1433" s="95">
        <v>0</v>
      </c>
      <c r="M1433" s="95">
        <v>-3975473.51</v>
      </c>
      <c r="N1433" s="73" t="s">
        <v>207</v>
      </c>
    </row>
    <row r="1434" spans="1:14" ht="12" thickBot="1">
      <c r="A1434" s="100">
        <v>80809493</v>
      </c>
      <c r="B1434" s="94">
        <v>44722</v>
      </c>
      <c r="C1434" s="94">
        <v>44740</v>
      </c>
      <c r="D1434" s="73" t="s">
        <v>710</v>
      </c>
      <c r="E1434" s="73" t="s">
        <v>957</v>
      </c>
      <c r="F1434" s="73" t="s">
        <v>958</v>
      </c>
      <c r="G1434" s="73" t="s">
        <v>959</v>
      </c>
      <c r="H1434" s="73" t="s">
        <v>960</v>
      </c>
      <c r="I1434" s="73" t="s">
        <v>681</v>
      </c>
      <c r="J1434" s="95">
        <v>3975473.51</v>
      </c>
      <c r="K1434" s="107">
        <v>0.99250000000000005</v>
      </c>
      <c r="L1434" s="95">
        <v>0</v>
      </c>
      <c r="M1434" s="95">
        <v>3975473.51</v>
      </c>
      <c r="N1434" s="73" t="s">
        <v>961</v>
      </c>
    </row>
    <row r="1435" spans="1:14" ht="12" thickBot="1">
      <c r="A1435" s="223"/>
      <c r="B1435" s="222">
        <v>44740</v>
      </c>
      <c r="C1435" s="224"/>
      <c r="D1435" s="225"/>
      <c r="E1435" s="225"/>
      <c r="F1435" s="225"/>
      <c r="G1435" s="225"/>
      <c r="H1435" s="225"/>
      <c r="I1435" s="225"/>
      <c r="J1435" s="105"/>
      <c r="K1435" s="226"/>
      <c r="L1435" s="227" t="s">
        <v>706</v>
      </c>
      <c r="M1435" s="105">
        <v>423115310.68695569</v>
      </c>
      <c r="N1435" s="225"/>
    </row>
    <row r="1436" spans="1:14" ht="12" thickBot="1">
      <c r="A1436" s="223"/>
      <c r="B1436" s="224"/>
      <c r="C1436" s="224"/>
      <c r="D1436" s="225"/>
      <c r="E1436" s="225"/>
      <c r="F1436" s="225"/>
      <c r="G1436" s="225"/>
      <c r="H1436" s="225"/>
      <c r="I1436" s="225"/>
      <c r="J1436" s="105"/>
      <c r="K1436" s="226"/>
      <c r="L1436" s="227" t="s">
        <v>707</v>
      </c>
      <c r="M1436" s="105">
        <f xml:space="preserve"> ROUND($M$1425+ SUM($M$1428:$M$1434)-$M$1435,2)</f>
        <v>0.01</v>
      </c>
      <c r="N1436" s="225"/>
    </row>
    <row r="1437" spans="1:14" ht="12.75" thickTop="1" thickBot="1">
      <c r="A1437" s="215" t="s">
        <v>153</v>
      </c>
      <c r="B1437" s="221" t="s">
        <v>137</v>
      </c>
      <c r="C1437" s="216" t="s">
        <v>703</v>
      </c>
      <c r="D1437" s="217" t="s">
        <v>648</v>
      </c>
      <c r="E1437" s="217" t="s">
        <v>144</v>
      </c>
      <c r="F1437" s="217" t="s">
        <v>647</v>
      </c>
      <c r="G1437" s="217" t="s">
        <v>704</v>
      </c>
      <c r="H1437" s="217" t="s">
        <v>143</v>
      </c>
      <c r="I1437" s="217" t="s">
        <v>658</v>
      </c>
      <c r="J1437" s="218" t="s">
        <v>705</v>
      </c>
      <c r="K1437" s="219" t="s">
        <v>148</v>
      </c>
      <c r="L1437" s="218" t="s">
        <v>140</v>
      </c>
      <c r="M1437" s="218" t="s">
        <v>630</v>
      </c>
      <c r="N1437" s="217" t="s">
        <v>640</v>
      </c>
    </row>
    <row r="1438" spans="1:14" ht="12" thickBot="1">
      <c r="A1438" s="223"/>
      <c r="B1438" s="222">
        <v>44741</v>
      </c>
      <c r="C1438" s="224"/>
      <c r="D1438" s="225"/>
      <c r="E1438" s="225"/>
      <c r="F1438" s="225"/>
      <c r="G1438" s="225"/>
      <c r="H1438" s="225"/>
      <c r="I1438" s="225"/>
      <c r="J1438" s="105"/>
      <c r="K1438" s="226"/>
      <c r="L1438" s="227" t="s">
        <v>706</v>
      </c>
      <c r="M1438" s="105">
        <v>423115310.68695563</v>
      </c>
      <c r="N1438" s="225"/>
    </row>
    <row r="1439" spans="1:14" ht="12" thickBot="1">
      <c r="A1439" s="223"/>
      <c r="B1439" s="224"/>
      <c r="C1439" s="224"/>
      <c r="D1439" s="225"/>
      <c r="E1439" s="225"/>
      <c r="F1439" s="225"/>
      <c r="G1439" s="225"/>
      <c r="H1439" s="225"/>
      <c r="I1439" s="225"/>
      <c r="J1439" s="105"/>
      <c r="K1439" s="226"/>
      <c r="L1439" s="227" t="s">
        <v>707</v>
      </c>
      <c r="M1439" s="105">
        <f xml:space="preserve"> ROUND($M$1435+ SUM($M$1437:$M$1437)-$M$1438,2)</f>
        <v>0</v>
      </c>
      <c r="N1439" s="225"/>
    </row>
    <row r="1440" spans="1:14" ht="12" thickTop="1">
      <c r="A1440" s="215" t="s">
        <v>153</v>
      </c>
      <c r="B1440" s="216" t="s">
        <v>137</v>
      </c>
      <c r="C1440" s="216" t="s">
        <v>703</v>
      </c>
      <c r="D1440" s="217" t="s">
        <v>648</v>
      </c>
      <c r="E1440" s="217" t="s">
        <v>144</v>
      </c>
      <c r="F1440" s="217" t="s">
        <v>647</v>
      </c>
      <c r="G1440" s="217" t="s">
        <v>704</v>
      </c>
      <c r="H1440" s="217" t="s">
        <v>143</v>
      </c>
      <c r="I1440" s="217" t="s">
        <v>658</v>
      </c>
      <c r="J1440" s="218" t="s">
        <v>705</v>
      </c>
      <c r="K1440" s="219" t="s">
        <v>148</v>
      </c>
      <c r="L1440" s="218" t="s">
        <v>140</v>
      </c>
      <c r="M1440" s="218" t="s">
        <v>630</v>
      </c>
      <c r="N1440" s="217" t="s">
        <v>640</v>
      </c>
    </row>
    <row r="1441" spans="1:14">
      <c r="A1441" s="100">
        <v>81858317</v>
      </c>
      <c r="B1441" s="94">
        <v>44742</v>
      </c>
      <c r="C1441" s="94">
        <v>44742</v>
      </c>
      <c r="D1441" s="73" t="s">
        <v>823</v>
      </c>
      <c r="E1441" s="73" t="s">
        <v>496</v>
      </c>
      <c r="F1441" s="73" t="s">
        <v>831</v>
      </c>
      <c r="G1441" s="73" t="s">
        <v>832</v>
      </c>
      <c r="H1441" s="73" t="s">
        <v>962</v>
      </c>
      <c r="I1441" s="73" t="s">
        <v>681</v>
      </c>
      <c r="J1441" s="95">
        <v>57124.51</v>
      </c>
      <c r="K1441" s="107">
        <v>1</v>
      </c>
      <c r="L1441" s="95">
        <v>0</v>
      </c>
      <c r="M1441" s="95">
        <v>57124.51</v>
      </c>
      <c r="N1441" s="73" t="s">
        <v>715</v>
      </c>
    </row>
    <row r="1442" spans="1:14">
      <c r="A1442" s="100">
        <v>999</v>
      </c>
      <c r="B1442" s="94">
        <v>44295</v>
      </c>
      <c r="C1442" s="94">
        <v>44704</v>
      </c>
      <c r="D1442" s="73" t="s">
        <v>824</v>
      </c>
      <c r="E1442" s="73" t="s">
        <v>281</v>
      </c>
      <c r="F1442" s="73" t="s">
        <v>487</v>
      </c>
      <c r="G1442" s="73" t="s">
        <v>485</v>
      </c>
      <c r="H1442" s="73" t="s">
        <v>486</v>
      </c>
      <c r="I1442" s="73" t="s">
        <v>681</v>
      </c>
      <c r="J1442" s="95">
        <v>-1500000</v>
      </c>
      <c r="K1442" s="107">
        <v>1.0024999999999999</v>
      </c>
      <c r="L1442" s="95">
        <v>1503750</v>
      </c>
      <c r="M1442" s="95">
        <v>3750</v>
      </c>
      <c r="N1442" s="73" t="s">
        <v>841</v>
      </c>
    </row>
    <row r="1443" spans="1:14">
      <c r="A1443" s="100">
        <v>999</v>
      </c>
      <c r="B1443" s="94">
        <v>44295</v>
      </c>
      <c r="C1443" s="94">
        <v>44742</v>
      </c>
      <c r="D1443" s="73" t="s">
        <v>710</v>
      </c>
      <c r="E1443" s="73" t="s">
        <v>281</v>
      </c>
      <c r="F1443" s="73" t="s">
        <v>487</v>
      </c>
      <c r="G1443" s="73" t="s">
        <v>485</v>
      </c>
      <c r="H1443" s="73" t="s">
        <v>486</v>
      </c>
      <c r="I1443" s="73" t="s">
        <v>681</v>
      </c>
      <c r="J1443" s="95">
        <v>1496221.66</v>
      </c>
      <c r="K1443" s="107">
        <v>1.0024999999999999</v>
      </c>
      <c r="L1443" s="95">
        <v>-1499962.21</v>
      </c>
      <c r="M1443" s="95">
        <v>-3740.55</v>
      </c>
      <c r="N1443" s="73" t="s">
        <v>841</v>
      </c>
    </row>
    <row r="1444" spans="1:14">
      <c r="A1444" s="100">
        <v>999</v>
      </c>
      <c r="B1444" s="94">
        <v>44635</v>
      </c>
      <c r="C1444" s="94">
        <v>44652</v>
      </c>
      <c r="D1444" s="73" t="s">
        <v>824</v>
      </c>
      <c r="E1444" s="73" t="s">
        <v>853</v>
      </c>
      <c r="F1444" s="73" t="s">
        <v>854</v>
      </c>
      <c r="G1444" s="73" t="s">
        <v>855</v>
      </c>
      <c r="I1444" s="73" t="s">
        <v>681</v>
      </c>
      <c r="J1444" s="95">
        <v>-3244717</v>
      </c>
      <c r="K1444" s="107">
        <v>0.995</v>
      </c>
      <c r="L1444" s="95">
        <v>3228493.42</v>
      </c>
      <c r="M1444" s="95">
        <v>-16223.58</v>
      </c>
      <c r="N1444" s="73" t="s">
        <v>207</v>
      </c>
    </row>
    <row r="1445" spans="1:14">
      <c r="A1445" s="100">
        <v>999</v>
      </c>
      <c r="B1445" s="94">
        <v>44635</v>
      </c>
      <c r="C1445" s="94">
        <v>44742</v>
      </c>
      <c r="D1445" s="73" t="s">
        <v>710</v>
      </c>
      <c r="E1445" s="73" t="s">
        <v>853</v>
      </c>
      <c r="F1445" s="73" t="s">
        <v>854</v>
      </c>
      <c r="G1445" s="73" t="s">
        <v>855</v>
      </c>
      <c r="I1445" s="73" t="s">
        <v>681</v>
      </c>
      <c r="J1445" s="95">
        <v>3236564.44</v>
      </c>
      <c r="K1445" s="107">
        <v>0.995</v>
      </c>
      <c r="L1445" s="95">
        <v>-3220381.62</v>
      </c>
      <c r="M1445" s="95">
        <v>16182.82</v>
      </c>
      <c r="N1445" s="73" t="s">
        <v>841</v>
      </c>
    </row>
    <row r="1446" spans="1:14">
      <c r="A1446" s="100">
        <v>999</v>
      </c>
      <c r="B1446" s="94">
        <v>44635</v>
      </c>
      <c r="C1446" s="94">
        <v>44652</v>
      </c>
      <c r="D1446" s="73" t="s">
        <v>824</v>
      </c>
      <c r="E1446" s="73" t="s">
        <v>768</v>
      </c>
      <c r="F1446" s="73" t="s">
        <v>769</v>
      </c>
      <c r="G1446" s="73" t="s">
        <v>770</v>
      </c>
      <c r="H1446" s="73" t="s">
        <v>771</v>
      </c>
      <c r="I1446" s="73" t="s">
        <v>681</v>
      </c>
      <c r="J1446" s="95">
        <v>-3702507.94</v>
      </c>
      <c r="K1446" s="107">
        <v>0.94499999999999995</v>
      </c>
      <c r="L1446" s="95">
        <v>3498870</v>
      </c>
      <c r="M1446" s="95">
        <v>-203637.94</v>
      </c>
      <c r="N1446" s="73" t="s">
        <v>207</v>
      </c>
    </row>
    <row r="1447" spans="1:14">
      <c r="A1447" s="100">
        <v>999</v>
      </c>
      <c r="B1447" s="94">
        <v>44635</v>
      </c>
      <c r="C1447" s="94">
        <v>44742</v>
      </c>
      <c r="D1447" s="73" t="s">
        <v>710</v>
      </c>
      <c r="E1447" s="73" t="s">
        <v>768</v>
      </c>
      <c r="F1447" s="73" t="s">
        <v>769</v>
      </c>
      <c r="G1447" s="73" t="s">
        <v>770</v>
      </c>
      <c r="H1447" s="73" t="s">
        <v>771</v>
      </c>
      <c r="I1447" s="73" t="s">
        <v>681</v>
      </c>
      <c r="J1447" s="95">
        <v>3692915.95</v>
      </c>
      <c r="K1447" s="107">
        <v>0.94499999999999995</v>
      </c>
      <c r="L1447" s="95">
        <v>-3489805.57</v>
      </c>
      <c r="M1447" s="95">
        <v>203110.38</v>
      </c>
      <c r="N1447" s="73" t="s">
        <v>841</v>
      </c>
    </row>
    <row r="1448" spans="1:14">
      <c r="A1448" s="100">
        <v>999</v>
      </c>
      <c r="B1448" s="94">
        <v>44635</v>
      </c>
      <c r="C1448" s="94">
        <v>44652</v>
      </c>
      <c r="D1448" s="73" t="s">
        <v>824</v>
      </c>
      <c r="E1448" s="73" t="s">
        <v>281</v>
      </c>
      <c r="F1448" s="73" t="s">
        <v>282</v>
      </c>
      <c r="G1448" s="73" t="s">
        <v>279</v>
      </c>
      <c r="H1448" s="73" t="s">
        <v>280</v>
      </c>
      <c r="I1448" s="73" t="s">
        <v>681</v>
      </c>
      <c r="J1448" s="95">
        <v>-3721691.16</v>
      </c>
      <c r="K1448" s="107">
        <v>0.97750000000000004</v>
      </c>
      <c r="L1448" s="95">
        <v>3637953.11</v>
      </c>
      <c r="M1448" s="95">
        <v>-83738.05</v>
      </c>
      <c r="N1448" s="73" t="s">
        <v>207</v>
      </c>
    </row>
    <row r="1449" spans="1:14">
      <c r="A1449" s="100">
        <v>999</v>
      </c>
      <c r="B1449" s="94">
        <v>44635</v>
      </c>
      <c r="C1449" s="94">
        <v>44742</v>
      </c>
      <c r="D1449" s="73" t="s">
        <v>710</v>
      </c>
      <c r="E1449" s="73" t="s">
        <v>281</v>
      </c>
      <c r="F1449" s="73" t="s">
        <v>282</v>
      </c>
      <c r="G1449" s="73" t="s">
        <v>279</v>
      </c>
      <c r="H1449" s="73" t="s">
        <v>280</v>
      </c>
      <c r="I1449" s="73" t="s">
        <v>681</v>
      </c>
      <c r="J1449" s="95">
        <v>3712316.62</v>
      </c>
      <c r="K1449" s="107">
        <v>0.97750000000000004</v>
      </c>
      <c r="L1449" s="95">
        <v>-3628789.5</v>
      </c>
      <c r="M1449" s="95">
        <v>83527.12</v>
      </c>
      <c r="N1449" s="73" t="s">
        <v>841</v>
      </c>
    </row>
    <row r="1450" spans="1:14">
      <c r="A1450" s="100">
        <v>999</v>
      </c>
      <c r="B1450" s="94">
        <v>44635</v>
      </c>
      <c r="C1450" s="94">
        <v>44704</v>
      </c>
      <c r="D1450" s="73" t="s">
        <v>824</v>
      </c>
      <c r="E1450" s="73" t="s">
        <v>797</v>
      </c>
      <c r="F1450" s="73" t="s">
        <v>798</v>
      </c>
      <c r="G1450" s="73" t="s">
        <v>799</v>
      </c>
      <c r="H1450" s="73" t="s">
        <v>800</v>
      </c>
      <c r="I1450" s="73" t="s">
        <v>681</v>
      </c>
      <c r="J1450" s="95">
        <v>-1338163.67</v>
      </c>
      <c r="K1450" s="107">
        <v>0.98499999999999999</v>
      </c>
      <c r="L1450" s="95">
        <v>1318091.21</v>
      </c>
      <c r="M1450" s="95">
        <v>-20072.46</v>
      </c>
      <c r="N1450" s="73" t="s">
        <v>841</v>
      </c>
    </row>
    <row r="1451" spans="1:14">
      <c r="A1451" s="100">
        <v>999</v>
      </c>
      <c r="B1451" s="94">
        <v>44635</v>
      </c>
      <c r="C1451" s="94">
        <v>44742</v>
      </c>
      <c r="D1451" s="73" t="s">
        <v>710</v>
      </c>
      <c r="E1451" s="73" t="s">
        <v>797</v>
      </c>
      <c r="F1451" s="73" t="s">
        <v>798</v>
      </c>
      <c r="G1451" s="73" t="s">
        <v>799</v>
      </c>
      <c r="H1451" s="73" t="s">
        <v>800</v>
      </c>
      <c r="I1451" s="73" t="s">
        <v>681</v>
      </c>
      <c r="J1451" s="95">
        <v>1334699.6000000001</v>
      </c>
      <c r="K1451" s="107">
        <v>0.98499999999999999</v>
      </c>
      <c r="L1451" s="95">
        <v>-1314679.1000000001</v>
      </c>
      <c r="M1451" s="95">
        <v>20020.5</v>
      </c>
      <c r="N1451" s="73" t="s">
        <v>841</v>
      </c>
    </row>
    <row r="1452" spans="1:14">
      <c r="A1452" s="100">
        <v>999</v>
      </c>
      <c r="B1452" s="94">
        <v>44635</v>
      </c>
      <c r="C1452" s="94">
        <v>44664</v>
      </c>
      <c r="D1452" s="73" t="s">
        <v>840</v>
      </c>
      <c r="E1452" s="73" t="s">
        <v>836</v>
      </c>
      <c r="F1452" s="73" t="s">
        <v>837</v>
      </c>
      <c r="G1452" s="73" t="s">
        <v>838</v>
      </c>
      <c r="H1452" s="73" t="s">
        <v>839</v>
      </c>
      <c r="I1452" s="73" t="s">
        <v>681</v>
      </c>
      <c r="J1452" s="95">
        <v>1541250</v>
      </c>
      <c r="K1452" s="107">
        <v>0.99</v>
      </c>
      <c r="L1452" s="95">
        <v>-1525837.5</v>
      </c>
      <c r="M1452" s="95">
        <v>15412.5</v>
      </c>
      <c r="N1452" s="73" t="s">
        <v>841</v>
      </c>
    </row>
    <row r="1453" spans="1:14">
      <c r="A1453" s="100">
        <v>999</v>
      </c>
      <c r="B1453" s="94">
        <v>44635</v>
      </c>
      <c r="C1453" s="94">
        <v>44742</v>
      </c>
      <c r="D1453" s="73" t="s">
        <v>830</v>
      </c>
      <c r="E1453" s="73" t="s">
        <v>836</v>
      </c>
      <c r="F1453" s="73" t="s">
        <v>837</v>
      </c>
      <c r="G1453" s="73" t="s">
        <v>838</v>
      </c>
      <c r="H1453" s="73" t="s">
        <v>839</v>
      </c>
      <c r="I1453" s="73" t="s">
        <v>681</v>
      </c>
      <c r="J1453" s="95">
        <v>-1537367.76</v>
      </c>
      <c r="K1453" s="107">
        <v>0.99</v>
      </c>
      <c r="L1453" s="95">
        <v>1521994.08</v>
      </c>
      <c r="M1453" s="95">
        <v>-15373.68</v>
      </c>
      <c r="N1453" s="73" t="s">
        <v>841</v>
      </c>
    </row>
    <row r="1454" spans="1:14">
      <c r="A1454" s="100">
        <v>999</v>
      </c>
      <c r="B1454" s="94">
        <v>44635</v>
      </c>
      <c r="C1454" s="94">
        <v>44664</v>
      </c>
      <c r="D1454" s="73" t="s">
        <v>840</v>
      </c>
      <c r="E1454" s="73" t="s">
        <v>850</v>
      </c>
      <c r="F1454" s="73" t="s">
        <v>851</v>
      </c>
      <c r="G1454" s="73" t="s">
        <v>852</v>
      </c>
      <c r="I1454" s="73" t="s">
        <v>681</v>
      </c>
      <c r="J1454" s="95">
        <v>2317066.91</v>
      </c>
      <c r="K1454" s="107">
        <v>0.99</v>
      </c>
      <c r="L1454" s="95">
        <v>-2293896.2400000002</v>
      </c>
      <c r="M1454" s="95">
        <v>23170.67</v>
      </c>
      <c r="N1454" s="73" t="s">
        <v>841</v>
      </c>
    </row>
    <row r="1455" spans="1:14">
      <c r="A1455" s="100">
        <v>999</v>
      </c>
      <c r="B1455" s="94">
        <v>44635</v>
      </c>
      <c r="C1455" s="94">
        <v>44742</v>
      </c>
      <c r="D1455" s="73" t="s">
        <v>830</v>
      </c>
      <c r="E1455" s="73" t="s">
        <v>850</v>
      </c>
      <c r="F1455" s="73" t="s">
        <v>851</v>
      </c>
      <c r="G1455" s="73" t="s">
        <v>852</v>
      </c>
      <c r="I1455" s="73" t="s">
        <v>681</v>
      </c>
      <c r="J1455" s="95">
        <v>-2305325.7799999998</v>
      </c>
      <c r="K1455" s="107">
        <v>0.99</v>
      </c>
      <c r="L1455" s="95">
        <v>2282272.52</v>
      </c>
      <c r="M1455" s="95">
        <v>-23053.26</v>
      </c>
      <c r="N1455" s="73" t="s">
        <v>841</v>
      </c>
    </row>
    <row r="1456" spans="1:14">
      <c r="A1456" s="100">
        <v>999</v>
      </c>
      <c r="B1456" s="94">
        <v>44635</v>
      </c>
      <c r="C1456" s="94">
        <v>44656</v>
      </c>
      <c r="D1456" s="73" t="s">
        <v>840</v>
      </c>
      <c r="E1456" s="73" t="s">
        <v>877</v>
      </c>
      <c r="F1456" s="73" t="s">
        <v>878</v>
      </c>
      <c r="G1456" s="73" t="s">
        <v>879</v>
      </c>
      <c r="H1456" s="73" t="s">
        <v>938</v>
      </c>
      <c r="I1456" s="73" t="s">
        <v>681</v>
      </c>
      <c r="J1456" s="95">
        <v>2380892.86</v>
      </c>
      <c r="K1456" s="107">
        <v>0.97750000000000004</v>
      </c>
      <c r="L1456" s="95">
        <v>-2327322.77</v>
      </c>
      <c r="M1456" s="95">
        <v>53570.09</v>
      </c>
      <c r="N1456" s="73" t="s">
        <v>841</v>
      </c>
    </row>
    <row r="1457" spans="1:14">
      <c r="A1457" s="100">
        <v>78404936</v>
      </c>
      <c r="B1457" s="94">
        <v>44635</v>
      </c>
      <c r="C1457" s="94">
        <v>44742</v>
      </c>
      <c r="D1457" s="73" t="s">
        <v>830</v>
      </c>
      <c r="E1457" s="73" t="s">
        <v>877</v>
      </c>
      <c r="F1457" s="73" t="s">
        <v>878</v>
      </c>
      <c r="G1457" s="73" t="s">
        <v>879</v>
      </c>
      <c r="H1457" s="73" t="s">
        <v>938</v>
      </c>
      <c r="I1457" s="73" t="s">
        <v>681</v>
      </c>
      <c r="J1457" s="95">
        <v>-2374910.7200000002</v>
      </c>
      <c r="K1457" s="107">
        <v>0.97750000000000004</v>
      </c>
      <c r="L1457" s="95">
        <v>2321475.23</v>
      </c>
      <c r="M1457" s="95">
        <v>-53435.49</v>
      </c>
      <c r="N1457" s="73" t="s">
        <v>841</v>
      </c>
    </row>
    <row r="1458" spans="1:14">
      <c r="A1458" s="100">
        <v>999</v>
      </c>
      <c r="B1458" s="94">
        <v>44635</v>
      </c>
      <c r="C1458" s="94">
        <v>44664</v>
      </c>
      <c r="D1458" s="73" t="s">
        <v>840</v>
      </c>
      <c r="E1458" s="73" t="s">
        <v>890</v>
      </c>
      <c r="F1458" s="73" t="s">
        <v>894</v>
      </c>
      <c r="G1458" s="73" t="s">
        <v>895</v>
      </c>
      <c r="I1458" s="73" t="s">
        <v>681</v>
      </c>
      <c r="J1458" s="95">
        <v>1517066.91</v>
      </c>
      <c r="K1458" s="107">
        <v>0.97250000000000003</v>
      </c>
      <c r="L1458" s="95">
        <v>-1475347.57</v>
      </c>
      <c r="M1458" s="95">
        <v>41719.339999999997</v>
      </c>
      <c r="N1458" s="73" t="s">
        <v>841</v>
      </c>
    </row>
    <row r="1459" spans="1:14">
      <c r="A1459" s="100">
        <v>999</v>
      </c>
      <c r="B1459" s="94">
        <v>44635</v>
      </c>
      <c r="C1459" s="94">
        <v>44742</v>
      </c>
      <c r="D1459" s="73" t="s">
        <v>830</v>
      </c>
      <c r="E1459" s="73" t="s">
        <v>890</v>
      </c>
      <c r="F1459" s="73" t="s">
        <v>894</v>
      </c>
      <c r="G1459" s="73" t="s">
        <v>895</v>
      </c>
      <c r="I1459" s="73" t="s">
        <v>681</v>
      </c>
      <c r="J1459" s="95">
        <v>-1513196.84</v>
      </c>
      <c r="K1459" s="107">
        <v>0.97250000000000003</v>
      </c>
      <c r="L1459" s="95">
        <v>1471583.93</v>
      </c>
      <c r="M1459" s="95">
        <v>-41612.910000000003</v>
      </c>
      <c r="N1459" s="73" t="s">
        <v>841</v>
      </c>
    </row>
    <row r="1460" spans="1:14">
      <c r="A1460" s="100">
        <v>999</v>
      </c>
      <c r="B1460" s="94">
        <v>44635</v>
      </c>
      <c r="C1460" s="94">
        <v>44704</v>
      </c>
      <c r="D1460" s="73" t="s">
        <v>840</v>
      </c>
      <c r="E1460" s="73" t="s">
        <v>898</v>
      </c>
      <c r="F1460" s="73" t="s">
        <v>899</v>
      </c>
      <c r="G1460" s="73" t="s">
        <v>900</v>
      </c>
      <c r="I1460" s="73" t="s">
        <v>681</v>
      </c>
      <c r="J1460" s="95">
        <v>5000000</v>
      </c>
      <c r="K1460" s="107">
        <v>0.98</v>
      </c>
      <c r="L1460" s="95">
        <v>-4900000</v>
      </c>
      <c r="M1460" s="95">
        <v>100000</v>
      </c>
      <c r="N1460" s="73" t="s">
        <v>841</v>
      </c>
    </row>
    <row r="1461" spans="1:14" ht="12" thickBot="1">
      <c r="A1461" s="100">
        <v>999</v>
      </c>
      <c r="B1461" s="94">
        <v>44635</v>
      </c>
      <c r="C1461" s="94">
        <v>44742</v>
      </c>
      <c r="D1461" s="73" t="s">
        <v>830</v>
      </c>
      <c r="E1461" s="73" t="s">
        <v>898</v>
      </c>
      <c r="F1461" s="73" t="s">
        <v>899</v>
      </c>
      <c r="G1461" s="73" t="s">
        <v>900</v>
      </c>
      <c r="I1461" s="73" t="s">
        <v>681</v>
      </c>
      <c r="J1461" s="95">
        <v>-4987468.67</v>
      </c>
      <c r="K1461" s="107">
        <v>0.98</v>
      </c>
      <c r="L1461" s="95">
        <v>4887719.3</v>
      </c>
      <c r="M1461" s="95">
        <v>-99749.37</v>
      </c>
      <c r="N1461" s="73" t="s">
        <v>841</v>
      </c>
    </row>
    <row r="1462" spans="1:14" ht="12" thickBot="1">
      <c r="A1462" s="223"/>
      <c r="B1462" s="222">
        <v>44742</v>
      </c>
      <c r="C1462" s="224"/>
      <c r="D1462" s="225"/>
      <c r="E1462" s="225"/>
      <c r="F1462" s="225"/>
      <c r="G1462" s="225"/>
      <c r="H1462" s="225"/>
      <c r="I1462" s="225"/>
      <c r="J1462" s="105"/>
      <c r="K1462" s="226"/>
      <c r="L1462" s="227" t="s">
        <v>706</v>
      </c>
      <c r="M1462" s="105">
        <v>423172261.31783044</v>
      </c>
      <c r="N1462" s="225"/>
    </row>
    <row r="1463" spans="1:14" ht="12" thickBot="1">
      <c r="A1463" s="223"/>
      <c r="B1463" s="224"/>
      <c r="C1463" s="224"/>
      <c r="D1463" s="225"/>
      <c r="E1463" s="225"/>
      <c r="F1463" s="225"/>
      <c r="G1463" s="225"/>
      <c r="H1463" s="225"/>
      <c r="I1463" s="225"/>
      <c r="J1463" s="105"/>
      <c r="K1463" s="226"/>
      <c r="L1463" s="227" t="s">
        <v>707</v>
      </c>
      <c r="M1463" s="105">
        <f xml:space="preserve"> ROUND($M$1438+ SUM($M$1441:$M$1461)-$M$1462,2)</f>
        <v>0.01</v>
      </c>
      <c r="N1463" s="225"/>
    </row>
    <row r="1464" spans="1:14" ht="12" thickTop="1">
      <c r="A1464" s="215" t="s">
        <v>153</v>
      </c>
      <c r="B1464" s="216" t="s">
        <v>137</v>
      </c>
      <c r="C1464" s="216" t="s">
        <v>703</v>
      </c>
      <c r="D1464" s="217" t="s">
        <v>648</v>
      </c>
      <c r="E1464" s="217" t="s">
        <v>144</v>
      </c>
      <c r="F1464" s="217" t="s">
        <v>647</v>
      </c>
      <c r="G1464" s="217" t="s">
        <v>704</v>
      </c>
      <c r="H1464" s="217" t="s">
        <v>143</v>
      </c>
      <c r="I1464" s="217" t="s">
        <v>658</v>
      </c>
      <c r="J1464" s="218" t="s">
        <v>705</v>
      </c>
      <c r="K1464" s="219" t="s">
        <v>148</v>
      </c>
      <c r="L1464" s="218" t="s">
        <v>140</v>
      </c>
      <c r="M1464" s="218" t="s">
        <v>630</v>
      </c>
      <c r="N1464" s="217" t="s">
        <v>640</v>
      </c>
    </row>
    <row r="1465" spans="1:14">
      <c r="A1465" s="100">
        <v>999</v>
      </c>
      <c r="B1465" s="94">
        <v>44742</v>
      </c>
      <c r="C1465" s="94">
        <v>44743</v>
      </c>
      <c r="D1465" s="73" t="s">
        <v>710</v>
      </c>
      <c r="E1465" s="73" t="s">
        <v>164</v>
      </c>
      <c r="F1465" s="73" t="s">
        <v>347</v>
      </c>
      <c r="G1465" s="73" t="s">
        <v>345</v>
      </c>
      <c r="H1465" s="73" t="s">
        <v>346</v>
      </c>
      <c r="I1465" s="73" t="s">
        <v>681</v>
      </c>
      <c r="J1465" s="95">
        <v>913896.09</v>
      </c>
      <c r="K1465" s="107">
        <v>0.98531250000000004</v>
      </c>
      <c r="L1465" s="95">
        <v>-900473.24</v>
      </c>
      <c r="M1465" s="95">
        <v>13422.85</v>
      </c>
      <c r="N1465" s="73" t="s">
        <v>207</v>
      </c>
    </row>
    <row r="1466" spans="1:14" ht="12" thickBot="1">
      <c r="A1466" s="100">
        <v>999</v>
      </c>
      <c r="B1466" s="94">
        <v>44742</v>
      </c>
      <c r="C1466" s="94">
        <v>44743</v>
      </c>
      <c r="D1466" s="73" t="s">
        <v>710</v>
      </c>
      <c r="E1466" s="73" t="s">
        <v>164</v>
      </c>
      <c r="F1466" s="73" t="s">
        <v>247</v>
      </c>
      <c r="G1466" s="73" t="s">
        <v>245</v>
      </c>
      <c r="I1466" s="73" t="s">
        <v>681</v>
      </c>
      <c r="J1466" s="95">
        <v>391412.47</v>
      </c>
      <c r="K1466" s="107">
        <v>0.98531250000000004</v>
      </c>
      <c r="L1466" s="95">
        <v>5748.87</v>
      </c>
      <c r="M1466" s="95">
        <v>397161.34</v>
      </c>
      <c r="N1466" s="73" t="s">
        <v>207</v>
      </c>
    </row>
    <row r="1467" spans="1:14" ht="12" thickBot="1">
      <c r="A1467" s="223"/>
      <c r="B1467" s="222">
        <v>44743</v>
      </c>
      <c r="C1467" s="224"/>
      <c r="D1467" s="225"/>
      <c r="E1467" s="225"/>
      <c r="F1467" s="225"/>
      <c r="G1467" s="225"/>
      <c r="H1467" s="225"/>
      <c r="I1467" s="225"/>
      <c r="J1467" s="105"/>
      <c r="K1467" s="226"/>
      <c r="L1467" s="227" t="s">
        <v>706</v>
      </c>
      <c r="M1467" s="105">
        <v>423577096.63665229</v>
      </c>
      <c r="N1467" s="225"/>
    </row>
    <row r="1468" spans="1:14" ht="12" thickBot="1">
      <c r="A1468" s="223"/>
      <c r="B1468" s="224"/>
      <c r="C1468" s="224"/>
      <c r="D1468" s="225"/>
      <c r="E1468" s="225"/>
      <c r="F1468" s="225"/>
      <c r="G1468" s="225"/>
      <c r="H1468" s="225"/>
      <c r="I1468" s="225"/>
      <c r="J1468" s="105"/>
      <c r="K1468" s="226"/>
      <c r="L1468" s="227" t="s">
        <v>707</v>
      </c>
      <c r="M1468" s="105">
        <f xml:space="preserve"> ROUND($M$1462+ SUM($M$1465:$M$1466)-$M$1467,2)</f>
        <v>5748.87</v>
      </c>
      <c r="N1468" s="225"/>
    </row>
    <row r="1469" spans="1:14" ht="12" thickTop="1">
      <c r="A1469" s="215" t="s">
        <v>153</v>
      </c>
      <c r="B1469" s="216" t="s">
        <v>137</v>
      </c>
      <c r="C1469" s="216" t="s">
        <v>703</v>
      </c>
      <c r="D1469" s="217" t="s">
        <v>648</v>
      </c>
      <c r="E1469" s="217" t="s">
        <v>144</v>
      </c>
      <c r="F1469" s="217" t="s">
        <v>647</v>
      </c>
      <c r="G1469" s="217" t="s">
        <v>704</v>
      </c>
      <c r="H1469" s="217" t="s">
        <v>143</v>
      </c>
      <c r="I1469" s="217" t="s">
        <v>658</v>
      </c>
      <c r="J1469" s="218" t="s">
        <v>705</v>
      </c>
      <c r="K1469" s="219" t="s">
        <v>148</v>
      </c>
      <c r="L1469" s="218" t="s">
        <v>140</v>
      </c>
      <c r="M1469" s="218" t="s">
        <v>630</v>
      </c>
      <c r="N1469" s="217" t="s">
        <v>640</v>
      </c>
    </row>
    <row r="1470" spans="1:14">
      <c r="A1470" s="100">
        <v>999</v>
      </c>
      <c r="B1470" s="94">
        <v>44635</v>
      </c>
      <c r="C1470" s="94">
        <v>44656</v>
      </c>
      <c r="D1470" s="73" t="s">
        <v>840</v>
      </c>
      <c r="E1470" s="73" t="s">
        <v>905</v>
      </c>
      <c r="F1470" s="73" t="s">
        <v>906</v>
      </c>
      <c r="G1470" s="73" t="s">
        <v>907</v>
      </c>
      <c r="H1470" s="73" t="s">
        <v>908</v>
      </c>
      <c r="I1470" s="73" t="s">
        <v>681</v>
      </c>
      <c r="J1470" s="95">
        <v>5390845.5899999999</v>
      </c>
      <c r="K1470" s="107">
        <v>0.98</v>
      </c>
      <c r="L1470" s="95">
        <v>-5283028.68</v>
      </c>
      <c r="M1470" s="95">
        <v>107816.91</v>
      </c>
      <c r="N1470" s="73" t="s">
        <v>841</v>
      </c>
    </row>
    <row r="1471" spans="1:14">
      <c r="A1471" s="100">
        <v>78405009</v>
      </c>
      <c r="B1471" s="94">
        <v>44635</v>
      </c>
      <c r="C1471" s="94">
        <v>44747</v>
      </c>
      <c r="D1471" s="73" t="s">
        <v>830</v>
      </c>
      <c r="E1471" s="73" t="s">
        <v>905</v>
      </c>
      <c r="F1471" s="73" t="s">
        <v>906</v>
      </c>
      <c r="G1471" s="73" t="s">
        <v>907</v>
      </c>
      <c r="H1471" s="73" t="s">
        <v>908</v>
      </c>
      <c r="I1471" s="73" t="s">
        <v>681</v>
      </c>
      <c r="J1471" s="95">
        <v>-5377334.7000000002</v>
      </c>
      <c r="K1471" s="107">
        <v>0.98</v>
      </c>
      <c r="L1471" s="95">
        <v>5269788.01</v>
      </c>
      <c r="M1471" s="95">
        <v>-107546.69</v>
      </c>
      <c r="N1471" s="73" t="s">
        <v>841</v>
      </c>
    </row>
    <row r="1472" spans="1:14">
      <c r="A1472" s="100">
        <v>999</v>
      </c>
      <c r="B1472" s="94">
        <v>44635</v>
      </c>
      <c r="C1472" s="94">
        <v>44664</v>
      </c>
      <c r="D1472" s="73" t="s">
        <v>840</v>
      </c>
      <c r="E1472" s="73" t="s">
        <v>482</v>
      </c>
      <c r="F1472" s="73" t="s">
        <v>936</v>
      </c>
      <c r="G1472" s="73" t="s">
        <v>870</v>
      </c>
      <c r="H1472" s="73" t="s">
        <v>937</v>
      </c>
      <c r="I1472" s="73" t="s">
        <v>681</v>
      </c>
      <c r="J1472" s="95">
        <v>3278260.87</v>
      </c>
      <c r="K1472" s="107">
        <v>0.98250000000000004</v>
      </c>
      <c r="L1472" s="95">
        <v>-3220891.3</v>
      </c>
      <c r="M1472" s="95">
        <v>57369.57</v>
      </c>
      <c r="N1472" s="73" t="s">
        <v>841</v>
      </c>
    </row>
    <row r="1473" spans="1:14" ht="12" thickBot="1">
      <c r="A1473" s="100">
        <v>999</v>
      </c>
      <c r="B1473" s="94">
        <v>44635</v>
      </c>
      <c r="C1473" s="94">
        <v>44747</v>
      </c>
      <c r="D1473" s="73" t="s">
        <v>830</v>
      </c>
      <c r="E1473" s="73" t="s">
        <v>482</v>
      </c>
      <c r="F1473" s="73" t="s">
        <v>936</v>
      </c>
      <c r="G1473" s="73" t="s">
        <v>870</v>
      </c>
      <c r="H1473" s="73" t="s">
        <v>937</v>
      </c>
      <c r="I1473" s="73" t="s">
        <v>681</v>
      </c>
      <c r="J1473" s="95">
        <v>-3270024.03</v>
      </c>
      <c r="K1473" s="107">
        <v>0.98250000000000004</v>
      </c>
      <c r="L1473" s="95">
        <v>3212798.6</v>
      </c>
      <c r="M1473" s="95">
        <v>-57225.43</v>
      </c>
      <c r="N1473" s="73" t="s">
        <v>841</v>
      </c>
    </row>
    <row r="1474" spans="1:14" ht="12" thickBot="1">
      <c r="A1474" s="223"/>
      <c r="B1474" s="222">
        <v>44747</v>
      </c>
      <c r="C1474" s="224"/>
      <c r="D1474" s="225"/>
      <c r="E1474" s="225"/>
      <c r="F1474" s="225"/>
      <c r="G1474" s="225"/>
      <c r="H1474" s="225"/>
      <c r="I1474" s="225"/>
      <c r="J1474" s="105"/>
      <c r="K1474" s="226"/>
      <c r="L1474" s="227" t="s">
        <v>706</v>
      </c>
      <c r="M1474" s="105">
        <v>423577510.9991523</v>
      </c>
      <c r="N1474" s="225"/>
    </row>
    <row r="1475" spans="1:14" ht="12" thickBot="1">
      <c r="A1475" s="223"/>
      <c r="B1475" s="224"/>
      <c r="C1475" s="224"/>
      <c r="D1475" s="225"/>
      <c r="E1475" s="225"/>
      <c r="F1475" s="225"/>
      <c r="G1475" s="225"/>
      <c r="H1475" s="225"/>
      <c r="I1475" s="225"/>
      <c r="J1475" s="105"/>
      <c r="K1475" s="226"/>
      <c r="L1475" s="227" t="s">
        <v>707</v>
      </c>
      <c r="M1475" s="105">
        <f xml:space="preserve"> ROUND($M$1467+ SUM($M$1470:$M$1473)-$M$1474,2)</f>
        <v>0</v>
      </c>
      <c r="N1475" s="225"/>
    </row>
    <row r="1476" spans="1:14" ht="12.75" thickTop="1" thickBot="1">
      <c r="A1476" s="215" t="s">
        <v>153</v>
      </c>
      <c r="B1476" s="221" t="s">
        <v>137</v>
      </c>
      <c r="C1476" s="216" t="s">
        <v>703</v>
      </c>
      <c r="D1476" s="217" t="s">
        <v>648</v>
      </c>
      <c r="E1476" s="217" t="s">
        <v>144</v>
      </c>
      <c r="F1476" s="217" t="s">
        <v>647</v>
      </c>
      <c r="G1476" s="217" t="s">
        <v>704</v>
      </c>
      <c r="H1476" s="217" t="s">
        <v>143</v>
      </c>
      <c r="I1476" s="217" t="s">
        <v>658</v>
      </c>
      <c r="J1476" s="218" t="s">
        <v>705</v>
      </c>
      <c r="K1476" s="219" t="s">
        <v>148</v>
      </c>
      <c r="L1476" s="218" t="s">
        <v>140</v>
      </c>
      <c r="M1476" s="218" t="s">
        <v>630</v>
      </c>
      <c r="N1476" s="217" t="s">
        <v>640</v>
      </c>
    </row>
    <row r="1477" spans="1:14" ht="12" thickBot="1">
      <c r="A1477" s="223"/>
      <c r="B1477" s="222">
        <v>44748</v>
      </c>
      <c r="C1477" s="224"/>
      <c r="D1477" s="225"/>
      <c r="E1477" s="225"/>
      <c r="F1477" s="225"/>
      <c r="G1477" s="225"/>
      <c r="H1477" s="225"/>
      <c r="I1477" s="225"/>
      <c r="J1477" s="105"/>
      <c r="K1477" s="226"/>
      <c r="L1477" s="227" t="s">
        <v>706</v>
      </c>
      <c r="M1477" s="105">
        <v>423577510.9991523</v>
      </c>
      <c r="N1477" s="225"/>
    </row>
    <row r="1478" spans="1:14" ht="12" thickBot="1">
      <c r="A1478" s="223"/>
      <c r="B1478" s="224"/>
      <c r="C1478" s="224"/>
      <c r="D1478" s="225"/>
      <c r="E1478" s="225"/>
      <c r="F1478" s="225"/>
      <c r="G1478" s="225"/>
      <c r="H1478" s="225"/>
      <c r="I1478" s="225"/>
      <c r="J1478" s="105"/>
      <c r="K1478" s="226"/>
      <c r="L1478" s="227" t="s">
        <v>707</v>
      </c>
      <c r="M1478" s="105">
        <f xml:space="preserve"> ROUND($M$1474+ SUM($M$1476:$M$1476)-$M$1477,2)</f>
        <v>0</v>
      </c>
      <c r="N1478" s="225"/>
    </row>
    <row r="1479" spans="1:14" ht="12" thickTop="1">
      <c r="A1479" s="215" t="s">
        <v>153</v>
      </c>
      <c r="B1479" s="216" t="s">
        <v>137</v>
      </c>
      <c r="C1479" s="216" t="s">
        <v>703</v>
      </c>
      <c r="D1479" s="217" t="s">
        <v>648</v>
      </c>
      <c r="E1479" s="217" t="s">
        <v>144</v>
      </c>
      <c r="F1479" s="217" t="s">
        <v>647</v>
      </c>
      <c r="G1479" s="217" t="s">
        <v>704</v>
      </c>
      <c r="H1479" s="217" t="s">
        <v>143</v>
      </c>
      <c r="I1479" s="217" t="s">
        <v>658</v>
      </c>
      <c r="J1479" s="218" t="s">
        <v>705</v>
      </c>
      <c r="K1479" s="219" t="s">
        <v>148</v>
      </c>
      <c r="L1479" s="218" t="s">
        <v>140</v>
      </c>
      <c r="M1479" s="218" t="s">
        <v>630</v>
      </c>
      <c r="N1479" s="217" t="s">
        <v>640</v>
      </c>
    </row>
    <row r="1480" spans="1:14">
      <c r="A1480" s="100">
        <v>999</v>
      </c>
      <c r="B1480" s="94">
        <v>44742</v>
      </c>
      <c r="C1480" s="94">
        <v>44749</v>
      </c>
      <c r="D1480" s="73" t="s">
        <v>823</v>
      </c>
      <c r="E1480" s="73" t="s">
        <v>325</v>
      </c>
      <c r="F1480" s="73" t="s">
        <v>326</v>
      </c>
      <c r="G1480" s="73" t="s">
        <v>324</v>
      </c>
      <c r="I1480" s="73" t="s">
        <v>681</v>
      </c>
      <c r="J1480" s="95">
        <v>81427.73</v>
      </c>
      <c r="K1480" s="107">
        <v>1</v>
      </c>
      <c r="L1480" s="95">
        <v>0</v>
      </c>
      <c r="M1480" s="95">
        <v>81427.73</v>
      </c>
      <c r="N1480" s="73" t="s">
        <v>715</v>
      </c>
    </row>
    <row r="1481" spans="1:14" ht="12" thickBot="1">
      <c r="A1481" s="100">
        <v>82280479</v>
      </c>
      <c r="B1481" s="94">
        <v>44742</v>
      </c>
      <c r="C1481" s="94">
        <v>44749</v>
      </c>
      <c r="D1481" s="73" t="s">
        <v>823</v>
      </c>
      <c r="E1481" s="73" t="s">
        <v>496</v>
      </c>
      <c r="F1481" s="73" t="s">
        <v>831</v>
      </c>
      <c r="G1481" s="73" t="s">
        <v>832</v>
      </c>
      <c r="H1481" s="73" t="s">
        <v>962</v>
      </c>
      <c r="I1481" s="73" t="s">
        <v>681</v>
      </c>
      <c r="J1481" s="95">
        <v>56215.78</v>
      </c>
      <c r="K1481" s="107">
        <v>1</v>
      </c>
      <c r="L1481" s="95">
        <v>0</v>
      </c>
      <c r="M1481" s="95">
        <v>56215.78</v>
      </c>
      <c r="N1481" s="73" t="s">
        <v>715</v>
      </c>
    </row>
    <row r="1482" spans="1:14" ht="12" thickBot="1">
      <c r="A1482" s="223"/>
      <c r="B1482" s="222">
        <v>44749</v>
      </c>
      <c r="C1482" s="224"/>
      <c r="D1482" s="225"/>
      <c r="E1482" s="225"/>
      <c r="F1482" s="225"/>
      <c r="G1482" s="225"/>
      <c r="H1482" s="225"/>
      <c r="I1482" s="225"/>
      <c r="J1482" s="105"/>
      <c r="K1482" s="226"/>
      <c r="L1482" s="227" t="s">
        <v>706</v>
      </c>
      <c r="M1482" s="105">
        <v>423715154.50681138</v>
      </c>
      <c r="N1482" s="225"/>
    </row>
    <row r="1483" spans="1:14" ht="12" thickBot="1">
      <c r="A1483" s="223"/>
      <c r="B1483" s="224"/>
      <c r="C1483" s="224"/>
      <c r="D1483" s="225"/>
      <c r="E1483" s="225"/>
      <c r="F1483" s="225"/>
      <c r="G1483" s="225"/>
      <c r="H1483" s="225"/>
      <c r="I1483" s="225"/>
      <c r="J1483" s="105"/>
      <c r="K1483" s="226"/>
      <c r="L1483" s="227" t="s">
        <v>707</v>
      </c>
      <c r="M1483" s="105">
        <f xml:space="preserve"> ROUND($M$1477+ SUM($M$1480:$M$1481)-$M$1482,2)</f>
        <v>0</v>
      </c>
      <c r="N1483" s="225"/>
    </row>
    <row r="1484" spans="1:14" ht="12" thickTop="1">
      <c r="A1484" s="215" t="s">
        <v>153</v>
      </c>
      <c r="B1484" s="216" t="s">
        <v>137</v>
      </c>
      <c r="C1484" s="216" t="s">
        <v>703</v>
      </c>
      <c r="D1484" s="217" t="s">
        <v>648</v>
      </c>
      <c r="E1484" s="217" t="s">
        <v>144</v>
      </c>
      <c r="F1484" s="217" t="s">
        <v>647</v>
      </c>
      <c r="G1484" s="217" t="s">
        <v>704</v>
      </c>
      <c r="H1484" s="217" t="s">
        <v>143</v>
      </c>
      <c r="I1484" s="217" t="s">
        <v>658</v>
      </c>
      <c r="J1484" s="218" t="s">
        <v>705</v>
      </c>
      <c r="K1484" s="219" t="s">
        <v>148</v>
      </c>
      <c r="L1484" s="218" t="s">
        <v>140</v>
      </c>
      <c r="M1484" s="218" t="s">
        <v>630</v>
      </c>
      <c r="N1484" s="217" t="s">
        <v>640</v>
      </c>
    </row>
    <row r="1485" spans="1:14">
      <c r="A1485" s="100">
        <v>82335581</v>
      </c>
      <c r="B1485" s="94">
        <v>44750</v>
      </c>
      <c r="C1485" s="94">
        <v>44750</v>
      </c>
      <c r="D1485" s="73" t="s">
        <v>856</v>
      </c>
      <c r="E1485" s="73" t="s">
        <v>768</v>
      </c>
      <c r="F1485" s="73" t="s">
        <v>769</v>
      </c>
      <c r="G1485" s="73" t="s">
        <v>770</v>
      </c>
      <c r="H1485" s="73" t="s">
        <v>771</v>
      </c>
      <c r="I1485" s="73" t="s">
        <v>681</v>
      </c>
      <c r="J1485" s="95">
        <v>0</v>
      </c>
      <c r="K1485" s="107">
        <v>1</v>
      </c>
      <c r="L1485" s="95">
        <v>526.20000000000005</v>
      </c>
      <c r="M1485" s="95">
        <v>526.20000000000005</v>
      </c>
      <c r="N1485" s="73" t="s">
        <v>207</v>
      </c>
    </row>
    <row r="1486" spans="1:14">
      <c r="A1486" s="100">
        <v>999</v>
      </c>
      <c r="B1486" s="94">
        <v>44635</v>
      </c>
      <c r="C1486" s="94">
        <v>44742</v>
      </c>
      <c r="D1486" s="73" t="s">
        <v>824</v>
      </c>
      <c r="E1486" s="73" t="s">
        <v>768</v>
      </c>
      <c r="F1486" s="73" t="s">
        <v>769</v>
      </c>
      <c r="G1486" s="73" t="s">
        <v>770</v>
      </c>
      <c r="H1486" s="73" t="s">
        <v>771</v>
      </c>
      <c r="I1486" s="73" t="s">
        <v>681</v>
      </c>
      <c r="J1486" s="95">
        <v>-3692915.95</v>
      </c>
      <c r="K1486" s="107">
        <v>0.94499999999999995</v>
      </c>
      <c r="L1486" s="95">
        <v>3489805.57</v>
      </c>
      <c r="M1486" s="95">
        <v>-203110.38</v>
      </c>
      <c r="N1486" s="73" t="s">
        <v>841</v>
      </c>
    </row>
    <row r="1487" spans="1:14">
      <c r="A1487" s="100">
        <v>78407453</v>
      </c>
      <c r="B1487" s="94">
        <v>44635</v>
      </c>
      <c r="C1487" s="94">
        <v>44750</v>
      </c>
      <c r="D1487" s="73" t="s">
        <v>710</v>
      </c>
      <c r="E1487" s="73" t="s">
        <v>768</v>
      </c>
      <c r="F1487" s="73" t="s">
        <v>769</v>
      </c>
      <c r="G1487" s="73" t="s">
        <v>770</v>
      </c>
      <c r="H1487" s="73" t="s">
        <v>771</v>
      </c>
      <c r="I1487" s="73" t="s">
        <v>681</v>
      </c>
      <c r="J1487" s="95">
        <v>3692940.74</v>
      </c>
      <c r="K1487" s="107">
        <v>0.94499999999999995</v>
      </c>
      <c r="L1487" s="95">
        <v>-3489829</v>
      </c>
      <c r="M1487" s="95">
        <v>203111.74</v>
      </c>
      <c r="N1487" s="73" t="s">
        <v>841</v>
      </c>
    </row>
    <row r="1488" spans="1:14">
      <c r="A1488" s="100">
        <v>999</v>
      </c>
      <c r="B1488" s="94">
        <v>44635</v>
      </c>
      <c r="C1488" s="94">
        <v>44652</v>
      </c>
      <c r="D1488" s="73" t="s">
        <v>824</v>
      </c>
      <c r="E1488" s="73" t="s">
        <v>874</v>
      </c>
      <c r="F1488" s="73" t="s">
        <v>875</v>
      </c>
      <c r="G1488" s="73" t="s">
        <v>876</v>
      </c>
      <c r="I1488" s="73" t="s">
        <v>681</v>
      </c>
      <c r="J1488" s="95">
        <v>-3246343.65</v>
      </c>
      <c r="K1488" s="107">
        <v>0.98</v>
      </c>
      <c r="L1488" s="95">
        <v>3181416.78</v>
      </c>
      <c r="M1488" s="95">
        <v>-64926.87</v>
      </c>
      <c r="N1488" s="73" t="s">
        <v>207</v>
      </c>
    </row>
    <row r="1489" spans="1:14" ht="12" thickBot="1">
      <c r="A1489" s="100">
        <v>999</v>
      </c>
      <c r="B1489" s="94">
        <v>44635</v>
      </c>
      <c r="C1489" s="94">
        <v>44750</v>
      </c>
      <c r="D1489" s="73" t="s">
        <v>710</v>
      </c>
      <c r="E1489" s="73" t="s">
        <v>874</v>
      </c>
      <c r="F1489" s="73" t="s">
        <v>875</v>
      </c>
      <c r="G1489" s="73" t="s">
        <v>876</v>
      </c>
      <c r="I1489" s="73" t="s">
        <v>681</v>
      </c>
      <c r="J1489" s="95">
        <v>3238166.46</v>
      </c>
      <c r="K1489" s="107">
        <v>0.98</v>
      </c>
      <c r="L1489" s="95">
        <v>-3173403.13</v>
      </c>
      <c r="M1489" s="95">
        <v>64763.33</v>
      </c>
      <c r="N1489" s="73" t="s">
        <v>841</v>
      </c>
    </row>
    <row r="1490" spans="1:14" ht="12" thickBot="1">
      <c r="A1490" s="223"/>
      <c r="B1490" s="222">
        <v>44750</v>
      </c>
      <c r="C1490" s="224"/>
      <c r="D1490" s="225"/>
      <c r="E1490" s="225"/>
      <c r="F1490" s="225"/>
      <c r="G1490" s="225"/>
      <c r="H1490" s="225"/>
      <c r="I1490" s="225"/>
      <c r="J1490" s="105"/>
      <c r="K1490" s="226"/>
      <c r="L1490" s="227" t="s">
        <v>706</v>
      </c>
      <c r="M1490" s="105">
        <v>423715518.52576149</v>
      </c>
      <c r="N1490" s="225"/>
    </row>
    <row r="1491" spans="1:14" ht="12" thickBot="1">
      <c r="A1491" s="223"/>
      <c r="B1491" s="224"/>
      <c r="C1491" s="224"/>
      <c r="D1491" s="225"/>
      <c r="E1491" s="225"/>
      <c r="F1491" s="225"/>
      <c r="G1491" s="225"/>
      <c r="H1491" s="225"/>
      <c r="I1491" s="225"/>
      <c r="J1491" s="105"/>
      <c r="K1491" s="226"/>
      <c r="L1491" s="227" t="s">
        <v>707</v>
      </c>
      <c r="M1491" s="105">
        <f xml:space="preserve"> ROUND($M$1482+ SUM($M$1485:$M$1489)-$M$1490,2)</f>
        <v>0</v>
      </c>
      <c r="N1491" s="225"/>
    </row>
    <row r="1492" spans="1:14" ht="12" thickTop="1">
      <c r="A1492" s="215" t="s">
        <v>153</v>
      </c>
      <c r="B1492" s="216" t="s">
        <v>137</v>
      </c>
      <c r="C1492" s="216" t="s">
        <v>703</v>
      </c>
      <c r="D1492" s="217" t="s">
        <v>648</v>
      </c>
      <c r="E1492" s="217" t="s">
        <v>144</v>
      </c>
      <c r="F1492" s="217" t="s">
        <v>647</v>
      </c>
      <c r="G1492" s="217" t="s">
        <v>704</v>
      </c>
      <c r="H1492" s="217" t="s">
        <v>143</v>
      </c>
      <c r="I1492" s="217" t="s">
        <v>658</v>
      </c>
      <c r="J1492" s="218" t="s">
        <v>705</v>
      </c>
      <c r="K1492" s="219" t="s">
        <v>148</v>
      </c>
      <c r="L1492" s="218" t="s">
        <v>140</v>
      </c>
      <c r="M1492" s="218" t="s">
        <v>630</v>
      </c>
      <c r="N1492" s="217" t="s">
        <v>640</v>
      </c>
    </row>
    <row r="1493" spans="1:14">
      <c r="A1493" s="100">
        <v>999</v>
      </c>
      <c r="B1493" s="94">
        <v>44635</v>
      </c>
      <c r="C1493" s="94">
        <v>44742</v>
      </c>
      <c r="D1493" s="73" t="s">
        <v>824</v>
      </c>
      <c r="E1493" s="73" t="s">
        <v>853</v>
      </c>
      <c r="F1493" s="73" t="s">
        <v>854</v>
      </c>
      <c r="G1493" s="73" t="s">
        <v>855</v>
      </c>
      <c r="I1493" s="73" t="s">
        <v>681</v>
      </c>
      <c r="J1493" s="95">
        <v>-3236564.44</v>
      </c>
      <c r="K1493" s="107">
        <v>0.995</v>
      </c>
      <c r="L1493" s="95">
        <v>3220381.62</v>
      </c>
      <c r="M1493" s="95">
        <v>-16182.82</v>
      </c>
      <c r="N1493" s="73" t="s">
        <v>841</v>
      </c>
    </row>
    <row r="1494" spans="1:14">
      <c r="A1494" s="100">
        <v>78407407</v>
      </c>
      <c r="B1494" s="94">
        <v>44635</v>
      </c>
      <c r="C1494" s="94">
        <v>44753</v>
      </c>
      <c r="D1494" s="73" t="s">
        <v>710</v>
      </c>
      <c r="E1494" s="73" t="s">
        <v>853</v>
      </c>
      <c r="F1494" s="73" t="s">
        <v>854</v>
      </c>
      <c r="G1494" s="73" t="s">
        <v>855</v>
      </c>
      <c r="I1494" s="73" t="s">
        <v>681</v>
      </c>
      <c r="J1494" s="95">
        <v>3244717</v>
      </c>
      <c r="K1494" s="107">
        <v>0.995</v>
      </c>
      <c r="L1494" s="95">
        <v>-3228493.42</v>
      </c>
      <c r="M1494" s="95">
        <v>16223.58</v>
      </c>
      <c r="N1494" s="73" t="s">
        <v>841</v>
      </c>
    </row>
    <row r="1495" spans="1:14">
      <c r="A1495" s="100">
        <v>999</v>
      </c>
      <c r="B1495" s="94">
        <v>44635</v>
      </c>
      <c r="C1495" s="94">
        <v>44742</v>
      </c>
      <c r="D1495" s="73" t="s">
        <v>840</v>
      </c>
      <c r="E1495" s="73" t="s">
        <v>850</v>
      </c>
      <c r="F1495" s="73" t="s">
        <v>851</v>
      </c>
      <c r="G1495" s="73" t="s">
        <v>852</v>
      </c>
      <c r="I1495" s="73" t="s">
        <v>681</v>
      </c>
      <c r="J1495" s="95">
        <v>2305325.7799999998</v>
      </c>
      <c r="K1495" s="107">
        <v>0.99</v>
      </c>
      <c r="L1495" s="95">
        <v>-2282272.52</v>
      </c>
      <c r="M1495" s="95">
        <v>23053.26</v>
      </c>
      <c r="N1495" s="73" t="s">
        <v>841</v>
      </c>
    </row>
    <row r="1496" spans="1:14">
      <c r="A1496" s="100">
        <v>78404924</v>
      </c>
      <c r="B1496" s="94">
        <v>44635</v>
      </c>
      <c r="C1496" s="94">
        <v>44753</v>
      </c>
      <c r="D1496" s="73" t="s">
        <v>830</v>
      </c>
      <c r="E1496" s="73" t="s">
        <v>850</v>
      </c>
      <c r="F1496" s="73" t="s">
        <v>851</v>
      </c>
      <c r="G1496" s="73" t="s">
        <v>852</v>
      </c>
      <c r="I1496" s="73" t="s">
        <v>681</v>
      </c>
      <c r="J1496" s="95">
        <v>-2317066.91</v>
      </c>
      <c r="K1496" s="107">
        <v>0.99</v>
      </c>
      <c r="L1496" s="95">
        <v>2293896.2400000002</v>
      </c>
      <c r="M1496" s="95">
        <v>-23170.67</v>
      </c>
      <c r="N1496" s="73" t="s">
        <v>841</v>
      </c>
    </row>
    <row r="1497" spans="1:14">
      <c r="A1497" s="100">
        <v>999</v>
      </c>
      <c r="B1497" s="94">
        <v>44742</v>
      </c>
      <c r="C1497" s="94">
        <v>44743</v>
      </c>
      <c r="D1497" s="73" t="s">
        <v>824</v>
      </c>
      <c r="E1497" s="73" t="s">
        <v>164</v>
      </c>
      <c r="F1497" s="73" t="s">
        <v>347</v>
      </c>
      <c r="G1497" s="73" t="s">
        <v>345</v>
      </c>
      <c r="H1497" s="73" t="s">
        <v>346</v>
      </c>
      <c r="I1497" s="73" t="s">
        <v>681</v>
      </c>
      <c r="J1497" s="95">
        <v>-913896.09</v>
      </c>
      <c r="K1497" s="107">
        <v>0.98531250000000004</v>
      </c>
      <c r="L1497" s="95">
        <v>900473.24</v>
      </c>
      <c r="M1497" s="95">
        <v>-13422.85</v>
      </c>
      <c r="N1497" s="73" t="s">
        <v>207</v>
      </c>
    </row>
    <row r="1498" spans="1:14" ht="12" thickBot="1">
      <c r="A1498" s="100">
        <v>999</v>
      </c>
      <c r="B1498" s="94">
        <v>44742</v>
      </c>
      <c r="C1498" s="94">
        <v>44753</v>
      </c>
      <c r="D1498" s="73" t="s">
        <v>710</v>
      </c>
      <c r="E1498" s="73" t="s">
        <v>164</v>
      </c>
      <c r="F1498" s="73" t="s">
        <v>347</v>
      </c>
      <c r="G1498" s="73" t="s">
        <v>345</v>
      </c>
      <c r="H1498" s="73" t="s">
        <v>346</v>
      </c>
      <c r="I1498" s="73" t="s">
        <v>681</v>
      </c>
      <c r="J1498" s="95">
        <v>911534.28</v>
      </c>
      <c r="K1498" s="107">
        <v>0.98531250000000004</v>
      </c>
      <c r="L1498" s="95">
        <v>-898146.12</v>
      </c>
      <c r="M1498" s="95">
        <v>13388.16</v>
      </c>
      <c r="N1498" s="73" t="s">
        <v>841</v>
      </c>
    </row>
    <row r="1499" spans="1:14" ht="12" thickBot="1">
      <c r="A1499" s="223"/>
      <c r="B1499" s="222">
        <v>44753</v>
      </c>
      <c r="C1499" s="224"/>
      <c r="D1499" s="225"/>
      <c r="E1499" s="225"/>
      <c r="F1499" s="225"/>
      <c r="G1499" s="225"/>
      <c r="H1499" s="225"/>
      <c r="I1499" s="225"/>
      <c r="J1499" s="105"/>
      <c r="K1499" s="226"/>
      <c r="L1499" s="227" t="s">
        <v>706</v>
      </c>
      <c r="M1499" s="105">
        <v>423715407.18227696</v>
      </c>
      <c r="N1499" s="225"/>
    </row>
    <row r="1500" spans="1:14" ht="12" thickBot="1">
      <c r="A1500" s="223"/>
      <c r="B1500" s="224"/>
      <c r="C1500" s="224"/>
      <c r="D1500" s="225"/>
      <c r="E1500" s="225"/>
      <c r="F1500" s="225"/>
      <c r="G1500" s="225"/>
      <c r="H1500" s="225"/>
      <c r="I1500" s="225"/>
      <c r="J1500" s="105"/>
      <c r="K1500" s="226"/>
      <c r="L1500" s="227" t="s">
        <v>707</v>
      </c>
      <c r="M1500" s="105">
        <f xml:space="preserve"> ROUND($M$1490+ SUM($M$1493:$M$1498)-$M$1499,2)</f>
        <v>0</v>
      </c>
      <c r="N1500" s="225"/>
    </row>
    <row r="1501" spans="1:14" ht="12" thickTop="1">
      <c r="A1501" s="215" t="s">
        <v>153</v>
      </c>
      <c r="B1501" s="216" t="s">
        <v>137</v>
      </c>
      <c r="C1501" s="216" t="s">
        <v>703</v>
      </c>
      <c r="D1501" s="217" t="s">
        <v>648</v>
      </c>
      <c r="E1501" s="217" t="s">
        <v>144</v>
      </c>
      <c r="F1501" s="217" t="s">
        <v>647</v>
      </c>
      <c r="G1501" s="217" t="s">
        <v>704</v>
      </c>
      <c r="H1501" s="217" t="s">
        <v>143</v>
      </c>
      <c r="I1501" s="217" t="s">
        <v>658</v>
      </c>
      <c r="J1501" s="218" t="s">
        <v>705</v>
      </c>
      <c r="K1501" s="219" t="s">
        <v>148</v>
      </c>
      <c r="L1501" s="218" t="s">
        <v>140</v>
      </c>
      <c r="M1501" s="218" t="s">
        <v>630</v>
      </c>
      <c r="N1501" s="217" t="s">
        <v>640</v>
      </c>
    </row>
    <row r="1502" spans="1:14">
      <c r="A1502" s="100">
        <v>2241994</v>
      </c>
      <c r="B1502" s="94">
        <v>44749</v>
      </c>
      <c r="C1502" s="94">
        <v>44754</v>
      </c>
      <c r="D1502" s="73" t="s">
        <v>709</v>
      </c>
      <c r="I1502" s="73" t="s">
        <v>681</v>
      </c>
      <c r="J1502" s="95">
        <v>0</v>
      </c>
      <c r="K1502" s="107">
        <v>1</v>
      </c>
      <c r="L1502" s="95">
        <v>18000000</v>
      </c>
      <c r="M1502" s="95">
        <v>18000000</v>
      </c>
      <c r="N1502" s="73" t="s">
        <v>207</v>
      </c>
    </row>
    <row r="1503" spans="1:14">
      <c r="A1503" s="100">
        <v>999</v>
      </c>
      <c r="B1503" s="94">
        <v>44750</v>
      </c>
      <c r="C1503" s="94">
        <v>44754</v>
      </c>
      <c r="D1503" s="73" t="s">
        <v>710</v>
      </c>
      <c r="E1503" s="73" t="s">
        <v>578</v>
      </c>
      <c r="F1503" s="73" t="s">
        <v>963</v>
      </c>
      <c r="G1503" s="73" t="s">
        <v>964</v>
      </c>
      <c r="I1503" s="73" t="s">
        <v>681</v>
      </c>
      <c r="J1503" s="95">
        <v>5000000</v>
      </c>
      <c r="K1503" s="107">
        <v>0.96</v>
      </c>
      <c r="L1503" s="95">
        <v>-4800000</v>
      </c>
      <c r="M1503" s="95">
        <v>200000</v>
      </c>
      <c r="N1503" s="73" t="s">
        <v>207</v>
      </c>
    </row>
    <row r="1504" spans="1:14" ht="12" thickBot="1">
      <c r="A1504" s="100">
        <v>2243343</v>
      </c>
      <c r="B1504" s="94">
        <v>44753</v>
      </c>
      <c r="C1504" s="94">
        <v>44754</v>
      </c>
      <c r="D1504" s="73" t="s">
        <v>709</v>
      </c>
      <c r="I1504" s="73" t="s">
        <v>681</v>
      </c>
      <c r="J1504" s="95">
        <v>0</v>
      </c>
      <c r="K1504" s="107">
        <v>1</v>
      </c>
      <c r="L1504" s="95">
        <v>5000000</v>
      </c>
      <c r="M1504" s="95">
        <v>5000000</v>
      </c>
      <c r="N1504" s="73" t="s">
        <v>207</v>
      </c>
    </row>
    <row r="1505" spans="1:14" ht="12" thickBot="1">
      <c r="A1505" s="223"/>
      <c r="B1505" s="222">
        <v>44754</v>
      </c>
      <c r="C1505" s="224"/>
      <c r="D1505" s="225"/>
      <c r="E1505" s="225"/>
      <c r="F1505" s="225"/>
      <c r="G1505" s="225"/>
      <c r="H1505" s="225"/>
      <c r="I1505" s="225"/>
      <c r="J1505" s="105"/>
      <c r="K1505" s="226"/>
      <c r="L1505" s="227" t="s">
        <v>706</v>
      </c>
      <c r="M1505" s="105">
        <v>446915407.1822769</v>
      </c>
      <c r="N1505" s="225"/>
    </row>
    <row r="1506" spans="1:14" ht="12" thickBot="1">
      <c r="A1506" s="223"/>
      <c r="B1506" s="224"/>
      <c r="C1506" s="224"/>
      <c r="D1506" s="225"/>
      <c r="E1506" s="225"/>
      <c r="F1506" s="225"/>
      <c r="G1506" s="225"/>
      <c r="H1506" s="225"/>
      <c r="I1506" s="225"/>
      <c r="J1506" s="105"/>
      <c r="K1506" s="226"/>
      <c r="L1506" s="227" t="s">
        <v>707</v>
      </c>
      <c r="M1506" s="105">
        <f xml:space="preserve"> ROUND($M$1499+ SUM($M$1502:$M$1504)-$M$1505,2)</f>
        <v>0</v>
      </c>
      <c r="N1506" s="225"/>
    </row>
    <row r="1507" spans="1:14" ht="12.75" thickTop="1" thickBot="1">
      <c r="A1507" s="215" t="s">
        <v>153</v>
      </c>
      <c r="B1507" s="221" t="s">
        <v>137</v>
      </c>
      <c r="C1507" s="216" t="s">
        <v>703</v>
      </c>
      <c r="D1507" s="217" t="s">
        <v>648</v>
      </c>
      <c r="E1507" s="217" t="s">
        <v>144</v>
      </c>
      <c r="F1507" s="217" t="s">
        <v>647</v>
      </c>
      <c r="G1507" s="217" t="s">
        <v>704</v>
      </c>
      <c r="H1507" s="217" t="s">
        <v>143</v>
      </c>
      <c r="I1507" s="217" t="s">
        <v>658</v>
      </c>
      <c r="J1507" s="218" t="s">
        <v>705</v>
      </c>
      <c r="K1507" s="219" t="s">
        <v>148</v>
      </c>
      <c r="L1507" s="218" t="s">
        <v>140</v>
      </c>
      <c r="M1507" s="218" t="s">
        <v>630</v>
      </c>
      <c r="N1507" s="217" t="s">
        <v>640</v>
      </c>
    </row>
    <row r="1508" spans="1:14" ht="12" thickBot="1">
      <c r="A1508" s="223"/>
      <c r="B1508" s="222">
        <v>44755</v>
      </c>
      <c r="C1508" s="224"/>
      <c r="D1508" s="225"/>
      <c r="E1508" s="225"/>
      <c r="F1508" s="225"/>
      <c r="G1508" s="225"/>
      <c r="H1508" s="225"/>
      <c r="I1508" s="225"/>
      <c r="J1508" s="105"/>
      <c r="K1508" s="226"/>
      <c r="L1508" s="227" t="s">
        <v>706</v>
      </c>
      <c r="M1508" s="105">
        <v>446915407.1822769</v>
      </c>
      <c r="N1508" s="225"/>
    </row>
    <row r="1509" spans="1:14" ht="12" thickBot="1">
      <c r="A1509" s="223"/>
      <c r="B1509" s="224"/>
      <c r="C1509" s="224"/>
      <c r="D1509" s="225"/>
      <c r="E1509" s="225"/>
      <c r="F1509" s="225"/>
      <c r="G1509" s="225"/>
      <c r="H1509" s="225"/>
      <c r="I1509" s="225"/>
      <c r="J1509" s="105"/>
      <c r="K1509" s="226"/>
      <c r="L1509" s="227" t="s">
        <v>707</v>
      </c>
      <c r="M1509" s="105">
        <f xml:space="preserve"> ROUND($M$1505+ SUM($M$1507:$M$1507)-$M$1508,2)</f>
        <v>0</v>
      </c>
      <c r="N1509" s="225"/>
    </row>
    <row r="1510" spans="1:14" ht="12" thickTop="1">
      <c r="A1510" s="215" t="s">
        <v>153</v>
      </c>
      <c r="B1510" s="216" t="s">
        <v>137</v>
      </c>
      <c r="C1510" s="216" t="s">
        <v>703</v>
      </c>
      <c r="D1510" s="217" t="s">
        <v>648</v>
      </c>
      <c r="E1510" s="217" t="s">
        <v>144</v>
      </c>
      <c r="F1510" s="217" t="s">
        <v>647</v>
      </c>
      <c r="G1510" s="217" t="s">
        <v>704</v>
      </c>
      <c r="H1510" s="217" t="s">
        <v>143</v>
      </c>
      <c r="I1510" s="217" t="s">
        <v>658</v>
      </c>
      <c r="J1510" s="218" t="s">
        <v>705</v>
      </c>
      <c r="K1510" s="219" t="s">
        <v>148</v>
      </c>
      <c r="L1510" s="218" t="s">
        <v>140</v>
      </c>
      <c r="M1510" s="218" t="s">
        <v>630</v>
      </c>
      <c r="N1510" s="217" t="s">
        <v>640</v>
      </c>
    </row>
    <row r="1511" spans="1:14">
      <c r="A1511" s="100">
        <v>81997725</v>
      </c>
      <c r="B1511" s="94">
        <v>44742</v>
      </c>
      <c r="C1511" s="94">
        <v>44756</v>
      </c>
      <c r="D1511" s="73" t="s">
        <v>846</v>
      </c>
      <c r="E1511" s="73" t="s">
        <v>777</v>
      </c>
      <c r="F1511" s="73" t="s">
        <v>778</v>
      </c>
      <c r="G1511" s="73" t="s">
        <v>779</v>
      </c>
      <c r="I1511" s="73" t="s">
        <v>681</v>
      </c>
      <c r="J1511" s="95">
        <v>0</v>
      </c>
      <c r="K1511" s="107">
        <v>1</v>
      </c>
      <c r="L1511" s="95">
        <v>16005.49</v>
      </c>
      <c r="M1511" s="95">
        <v>16005.49</v>
      </c>
      <c r="N1511" s="73" t="s">
        <v>207</v>
      </c>
    </row>
    <row r="1512" spans="1:14">
      <c r="A1512" s="100">
        <v>82478197</v>
      </c>
      <c r="B1512" s="94">
        <v>44742</v>
      </c>
      <c r="C1512" s="94">
        <v>44756</v>
      </c>
      <c r="D1512" s="73" t="s">
        <v>817</v>
      </c>
      <c r="E1512" s="73" t="s">
        <v>777</v>
      </c>
      <c r="F1512" s="73" t="s">
        <v>778</v>
      </c>
      <c r="G1512" s="73" t="s">
        <v>779</v>
      </c>
      <c r="I1512" s="73" t="s">
        <v>681</v>
      </c>
      <c r="J1512" s="95">
        <v>0</v>
      </c>
      <c r="K1512" s="107">
        <v>1</v>
      </c>
      <c r="L1512" s="95">
        <v>4.75</v>
      </c>
      <c r="M1512" s="95">
        <v>4.75</v>
      </c>
      <c r="N1512" s="73" t="s">
        <v>207</v>
      </c>
    </row>
    <row r="1513" spans="1:14">
      <c r="A1513" s="100">
        <v>999</v>
      </c>
      <c r="B1513" s="94">
        <v>44635</v>
      </c>
      <c r="C1513" s="94">
        <v>44726</v>
      </c>
      <c r="D1513" s="73" t="s">
        <v>840</v>
      </c>
      <c r="E1513" s="73" t="s">
        <v>882</v>
      </c>
      <c r="F1513" s="73" t="s">
        <v>883</v>
      </c>
      <c r="G1513" s="73" t="s">
        <v>884</v>
      </c>
      <c r="H1513" s="73" t="s">
        <v>885</v>
      </c>
      <c r="I1513" s="73" t="s">
        <v>681</v>
      </c>
      <c r="J1513" s="95">
        <v>3942172.89</v>
      </c>
      <c r="K1513" s="107">
        <v>0.98</v>
      </c>
      <c r="L1513" s="95">
        <v>-2604718.7599999998</v>
      </c>
      <c r="M1513" s="95">
        <v>1337454.1299999999</v>
      </c>
      <c r="N1513" s="73" t="s">
        <v>841</v>
      </c>
    </row>
    <row r="1514" spans="1:14" ht="12" thickBot="1">
      <c r="A1514" s="100">
        <v>999</v>
      </c>
      <c r="B1514" s="94">
        <v>44635</v>
      </c>
      <c r="C1514" s="94">
        <v>44756</v>
      </c>
      <c r="D1514" s="73" t="s">
        <v>830</v>
      </c>
      <c r="E1514" s="73" t="s">
        <v>882</v>
      </c>
      <c r="F1514" s="73" t="s">
        <v>883</v>
      </c>
      <c r="G1514" s="73" t="s">
        <v>884</v>
      </c>
      <c r="H1514" s="73" t="s">
        <v>885</v>
      </c>
      <c r="I1514" s="73" t="s">
        <v>681</v>
      </c>
      <c r="J1514" s="95">
        <v>-3936383.94</v>
      </c>
      <c r="K1514" s="107">
        <v>0.98</v>
      </c>
      <c r="L1514" s="95">
        <v>2600856.85</v>
      </c>
      <c r="M1514" s="95">
        <v>-1335527.0900000001</v>
      </c>
      <c r="N1514" s="73" t="s">
        <v>841</v>
      </c>
    </row>
    <row r="1515" spans="1:14" ht="12" thickBot="1">
      <c r="A1515" s="223"/>
      <c r="B1515" s="222">
        <v>44756</v>
      </c>
      <c r="C1515" s="224"/>
      <c r="D1515" s="225"/>
      <c r="E1515" s="225"/>
      <c r="F1515" s="225"/>
      <c r="G1515" s="225"/>
      <c r="H1515" s="225"/>
      <c r="I1515" s="225"/>
      <c r="J1515" s="105"/>
      <c r="K1515" s="226"/>
      <c r="L1515" s="227" t="s">
        <v>706</v>
      </c>
      <c r="M1515" s="105">
        <v>446929719.27142525</v>
      </c>
      <c r="N1515" s="225"/>
    </row>
    <row r="1516" spans="1:14" ht="12" thickBot="1">
      <c r="A1516" s="223"/>
      <c r="B1516" s="224"/>
      <c r="C1516" s="224"/>
      <c r="D1516" s="225"/>
      <c r="E1516" s="225"/>
      <c r="F1516" s="225"/>
      <c r="G1516" s="225"/>
      <c r="H1516" s="225"/>
      <c r="I1516" s="225"/>
      <c r="J1516" s="105"/>
      <c r="K1516" s="226"/>
      <c r="L1516" s="227" t="s">
        <v>707</v>
      </c>
      <c r="M1516" s="105">
        <f xml:space="preserve"> ROUND($M$1508+ SUM($M$1511:$M$1514)-$M$1515,2)</f>
        <v>3625.19</v>
      </c>
      <c r="N1516" s="225"/>
    </row>
    <row r="1517" spans="1:14" ht="12" thickTop="1">
      <c r="A1517" s="215" t="s">
        <v>153</v>
      </c>
      <c r="B1517" s="216" t="s">
        <v>137</v>
      </c>
      <c r="C1517" s="216" t="s">
        <v>703</v>
      </c>
      <c r="D1517" s="217" t="s">
        <v>648</v>
      </c>
      <c r="E1517" s="217" t="s">
        <v>144</v>
      </c>
      <c r="F1517" s="217" t="s">
        <v>647</v>
      </c>
      <c r="G1517" s="217" t="s">
        <v>704</v>
      </c>
      <c r="H1517" s="217" t="s">
        <v>143</v>
      </c>
      <c r="I1517" s="217" t="s">
        <v>658</v>
      </c>
      <c r="J1517" s="218" t="s">
        <v>705</v>
      </c>
      <c r="K1517" s="219" t="s">
        <v>148</v>
      </c>
      <c r="L1517" s="218" t="s">
        <v>140</v>
      </c>
      <c r="M1517" s="218" t="s">
        <v>630</v>
      </c>
      <c r="N1517" s="217" t="s">
        <v>640</v>
      </c>
    </row>
    <row r="1518" spans="1:14">
      <c r="A1518" s="100">
        <v>999</v>
      </c>
      <c r="B1518" s="94">
        <v>44635</v>
      </c>
      <c r="C1518" s="94">
        <v>44742</v>
      </c>
      <c r="D1518" s="73" t="s">
        <v>840</v>
      </c>
      <c r="E1518" s="73" t="s">
        <v>898</v>
      </c>
      <c r="F1518" s="73" t="s">
        <v>899</v>
      </c>
      <c r="G1518" s="73" t="s">
        <v>900</v>
      </c>
      <c r="I1518" s="73" t="s">
        <v>681</v>
      </c>
      <c r="J1518" s="95">
        <v>4987468.67</v>
      </c>
      <c r="K1518" s="107">
        <v>0.98</v>
      </c>
      <c r="L1518" s="95">
        <v>-4887719.3</v>
      </c>
      <c r="M1518" s="95">
        <v>99749.37</v>
      </c>
      <c r="N1518" s="73" t="s">
        <v>841</v>
      </c>
    </row>
    <row r="1519" spans="1:14" ht="12" thickBot="1">
      <c r="A1519" s="100">
        <v>78405102</v>
      </c>
      <c r="B1519" s="94">
        <v>44635</v>
      </c>
      <c r="C1519" s="94">
        <v>44757</v>
      </c>
      <c r="D1519" s="73" t="s">
        <v>830</v>
      </c>
      <c r="E1519" s="73" t="s">
        <v>898</v>
      </c>
      <c r="F1519" s="73" t="s">
        <v>899</v>
      </c>
      <c r="G1519" s="73" t="s">
        <v>900</v>
      </c>
      <c r="I1519" s="73" t="s">
        <v>681</v>
      </c>
      <c r="J1519" s="95">
        <v>-4925000</v>
      </c>
      <c r="K1519" s="107">
        <v>0.98</v>
      </c>
      <c r="L1519" s="95">
        <v>4826500</v>
      </c>
      <c r="M1519" s="95">
        <v>-98500</v>
      </c>
      <c r="N1519" s="73" t="s">
        <v>841</v>
      </c>
    </row>
    <row r="1520" spans="1:14" ht="12" thickBot="1">
      <c r="A1520" s="223"/>
      <c r="B1520" s="222">
        <v>44757</v>
      </c>
      <c r="C1520" s="224"/>
      <c r="D1520" s="225"/>
      <c r="E1520" s="225"/>
      <c r="F1520" s="225"/>
      <c r="G1520" s="225"/>
      <c r="H1520" s="225"/>
      <c r="I1520" s="225"/>
      <c r="J1520" s="105"/>
      <c r="K1520" s="226"/>
      <c r="L1520" s="227" t="s">
        <v>706</v>
      </c>
      <c r="M1520" s="105">
        <v>446930968.64482522</v>
      </c>
      <c r="N1520" s="225"/>
    </row>
    <row r="1521" spans="1:14" ht="12" thickBot="1">
      <c r="A1521" s="223"/>
      <c r="B1521" s="224"/>
      <c r="C1521" s="224"/>
      <c r="D1521" s="225"/>
      <c r="E1521" s="225"/>
      <c r="F1521" s="225"/>
      <c r="G1521" s="225"/>
      <c r="H1521" s="225"/>
      <c r="I1521" s="225"/>
      <c r="J1521" s="105"/>
      <c r="K1521" s="226"/>
      <c r="L1521" s="227" t="s">
        <v>707</v>
      </c>
      <c r="M1521" s="105">
        <f xml:space="preserve"> ROUND($M$1515+ SUM($M$1518:$M$1519)-$M$1520,2)</f>
        <v>0</v>
      </c>
      <c r="N1521" s="225"/>
    </row>
    <row r="1522" spans="1:14" ht="12" thickTop="1">
      <c r="A1522" s="215" t="s">
        <v>153</v>
      </c>
      <c r="B1522" s="216" t="s">
        <v>137</v>
      </c>
      <c r="C1522" s="216" t="s">
        <v>703</v>
      </c>
      <c r="D1522" s="217" t="s">
        <v>648</v>
      </c>
      <c r="E1522" s="217" t="s">
        <v>144</v>
      </c>
      <c r="F1522" s="217" t="s">
        <v>647</v>
      </c>
      <c r="G1522" s="217" t="s">
        <v>704</v>
      </c>
      <c r="H1522" s="217" t="s">
        <v>143</v>
      </c>
      <c r="I1522" s="217" t="s">
        <v>658</v>
      </c>
      <c r="J1522" s="218" t="s">
        <v>705</v>
      </c>
      <c r="K1522" s="219" t="s">
        <v>148</v>
      </c>
      <c r="L1522" s="218" t="s">
        <v>140</v>
      </c>
      <c r="M1522" s="218" t="s">
        <v>630</v>
      </c>
      <c r="N1522" s="217" t="s">
        <v>640</v>
      </c>
    </row>
    <row r="1523" spans="1:14" ht="12" thickBot="1">
      <c r="A1523" s="100">
        <v>82539558</v>
      </c>
      <c r="B1523" s="94">
        <v>44742</v>
      </c>
      <c r="C1523" s="94">
        <v>44760</v>
      </c>
      <c r="D1523" s="73" t="s">
        <v>944</v>
      </c>
      <c r="E1523" s="73" t="s">
        <v>726</v>
      </c>
      <c r="F1523" s="73" t="s">
        <v>729</v>
      </c>
      <c r="G1523" s="73" t="s">
        <v>730</v>
      </c>
      <c r="I1523" s="73" t="s">
        <v>681</v>
      </c>
      <c r="J1523" s="95">
        <v>-22842.22</v>
      </c>
      <c r="K1523" s="107">
        <v>1</v>
      </c>
      <c r="L1523" s="95">
        <v>18726.78</v>
      </c>
      <c r="M1523" s="95">
        <v>-4115.4399999999996</v>
      </c>
      <c r="N1523" s="73" t="s">
        <v>207</v>
      </c>
    </row>
    <row r="1524" spans="1:14" ht="12" thickBot="1">
      <c r="A1524" s="223"/>
      <c r="B1524" s="222">
        <v>44760</v>
      </c>
      <c r="C1524" s="224"/>
      <c r="D1524" s="225"/>
      <c r="E1524" s="225"/>
      <c r="F1524" s="225"/>
      <c r="G1524" s="225"/>
      <c r="H1524" s="225"/>
      <c r="I1524" s="225"/>
      <c r="J1524" s="105"/>
      <c r="K1524" s="226"/>
      <c r="L1524" s="227" t="s">
        <v>706</v>
      </c>
      <c r="M1524" s="105">
        <v>446930968.64482528</v>
      </c>
      <c r="N1524" s="225"/>
    </row>
    <row r="1525" spans="1:14" ht="12" thickBot="1">
      <c r="A1525" s="223"/>
      <c r="B1525" s="224"/>
      <c r="C1525" s="224"/>
      <c r="D1525" s="225"/>
      <c r="E1525" s="225"/>
      <c r="F1525" s="225"/>
      <c r="G1525" s="225"/>
      <c r="H1525" s="225"/>
      <c r="I1525" s="225"/>
      <c r="J1525" s="105"/>
      <c r="K1525" s="226"/>
      <c r="L1525" s="227" t="s">
        <v>707</v>
      </c>
      <c r="M1525" s="105">
        <f xml:space="preserve"> ROUND($M$1520+ SUM($M$1523:$M$1523)-$M$1524,2)</f>
        <v>-4115.4399999999996</v>
      </c>
      <c r="N1525" s="225"/>
    </row>
    <row r="1526" spans="1:14" ht="12.75" thickTop="1" thickBot="1">
      <c r="A1526" s="215" t="s">
        <v>153</v>
      </c>
      <c r="B1526" s="221" t="s">
        <v>137</v>
      </c>
      <c r="C1526" s="216" t="s">
        <v>703</v>
      </c>
      <c r="D1526" s="217" t="s">
        <v>648</v>
      </c>
      <c r="E1526" s="217" t="s">
        <v>144</v>
      </c>
      <c r="F1526" s="217" t="s">
        <v>647</v>
      </c>
      <c r="G1526" s="217" t="s">
        <v>704</v>
      </c>
      <c r="H1526" s="217" t="s">
        <v>143</v>
      </c>
      <c r="I1526" s="217" t="s">
        <v>658</v>
      </c>
      <c r="J1526" s="218" t="s">
        <v>705</v>
      </c>
      <c r="K1526" s="219" t="s">
        <v>148</v>
      </c>
      <c r="L1526" s="218" t="s">
        <v>140</v>
      </c>
      <c r="M1526" s="218" t="s">
        <v>630</v>
      </c>
      <c r="N1526" s="217" t="s">
        <v>640</v>
      </c>
    </row>
    <row r="1527" spans="1:14" ht="12" thickBot="1">
      <c r="A1527" s="223"/>
      <c r="B1527" s="222">
        <v>44761</v>
      </c>
      <c r="C1527" s="224"/>
      <c r="D1527" s="225"/>
      <c r="E1527" s="225"/>
      <c r="F1527" s="225"/>
      <c r="G1527" s="225"/>
      <c r="H1527" s="225"/>
      <c r="I1527" s="225"/>
      <c r="J1527" s="105"/>
      <c r="K1527" s="226"/>
      <c r="L1527" s="227" t="s">
        <v>706</v>
      </c>
      <c r="M1527" s="105">
        <v>446930968.64482522</v>
      </c>
      <c r="N1527" s="225"/>
    </row>
    <row r="1528" spans="1:14" ht="12" thickBot="1">
      <c r="A1528" s="223"/>
      <c r="B1528" s="224"/>
      <c r="C1528" s="224"/>
      <c r="D1528" s="225"/>
      <c r="E1528" s="225"/>
      <c r="F1528" s="225"/>
      <c r="G1528" s="225"/>
      <c r="H1528" s="225"/>
      <c r="I1528" s="225"/>
      <c r="J1528" s="105"/>
      <c r="K1528" s="226"/>
      <c r="L1528" s="227" t="s">
        <v>707</v>
      </c>
      <c r="M1528" s="105">
        <f xml:space="preserve"> ROUND($M$1524+ SUM($M$1526:$M$1526)-$M$1527,2)</f>
        <v>0</v>
      </c>
      <c r="N1528" s="225"/>
    </row>
    <row r="1529" spans="1:14" ht="12" thickTop="1">
      <c r="A1529" s="215" t="s">
        <v>153</v>
      </c>
      <c r="B1529" s="216" t="s">
        <v>137</v>
      </c>
      <c r="C1529" s="216" t="s">
        <v>703</v>
      </c>
      <c r="D1529" s="217" t="s">
        <v>648</v>
      </c>
      <c r="E1529" s="217" t="s">
        <v>144</v>
      </c>
      <c r="F1529" s="217" t="s">
        <v>647</v>
      </c>
      <c r="G1529" s="217" t="s">
        <v>704</v>
      </c>
      <c r="H1529" s="217" t="s">
        <v>143</v>
      </c>
      <c r="I1529" s="217" t="s">
        <v>658</v>
      </c>
      <c r="J1529" s="218" t="s">
        <v>705</v>
      </c>
      <c r="K1529" s="219" t="s">
        <v>148</v>
      </c>
      <c r="L1529" s="218" t="s">
        <v>140</v>
      </c>
      <c r="M1529" s="218" t="s">
        <v>630</v>
      </c>
      <c r="N1529" s="217" t="s">
        <v>640</v>
      </c>
    </row>
    <row r="1530" spans="1:14">
      <c r="A1530" s="100">
        <v>82591909</v>
      </c>
      <c r="B1530" s="94">
        <v>44761</v>
      </c>
      <c r="C1530" s="94">
        <v>44762</v>
      </c>
      <c r="D1530" s="73" t="s">
        <v>710</v>
      </c>
      <c r="E1530" s="73" t="s">
        <v>965</v>
      </c>
      <c r="F1530" s="73" t="s">
        <v>966</v>
      </c>
      <c r="G1530" s="73" t="s">
        <v>967</v>
      </c>
      <c r="I1530" s="73" t="s">
        <v>681</v>
      </c>
      <c r="J1530" s="95">
        <v>6500000</v>
      </c>
      <c r="K1530" s="107">
        <v>0.98031250000000003</v>
      </c>
      <c r="L1530" s="95">
        <v>-6372031.25</v>
      </c>
      <c r="M1530" s="95">
        <v>127968.75</v>
      </c>
      <c r="N1530" s="73" t="s">
        <v>207</v>
      </c>
    </row>
    <row r="1531" spans="1:14" ht="12" thickBot="1">
      <c r="A1531" s="100">
        <v>82613926</v>
      </c>
      <c r="B1531" s="94">
        <v>44761</v>
      </c>
      <c r="C1531" s="94">
        <v>44762</v>
      </c>
      <c r="D1531" s="73" t="s">
        <v>710</v>
      </c>
      <c r="E1531" s="73" t="s">
        <v>968</v>
      </c>
      <c r="F1531" s="73" t="s">
        <v>969</v>
      </c>
      <c r="G1531" s="73" t="s">
        <v>970</v>
      </c>
      <c r="H1531" s="73" t="s">
        <v>971</v>
      </c>
      <c r="I1531" s="73" t="s">
        <v>681</v>
      </c>
      <c r="J1531" s="95">
        <v>4987500</v>
      </c>
      <c r="K1531" s="107">
        <v>0.98031250000000003</v>
      </c>
      <c r="L1531" s="95">
        <v>-4889308.59</v>
      </c>
      <c r="M1531" s="95">
        <v>98191.41</v>
      </c>
      <c r="N1531" s="73" t="s">
        <v>207</v>
      </c>
    </row>
    <row r="1532" spans="1:14" ht="12" thickBot="1">
      <c r="A1532" s="223"/>
      <c r="B1532" s="222">
        <v>44762</v>
      </c>
      <c r="C1532" s="224"/>
      <c r="D1532" s="225"/>
      <c r="E1532" s="225"/>
      <c r="F1532" s="225"/>
      <c r="G1532" s="225"/>
      <c r="H1532" s="225"/>
      <c r="I1532" s="225"/>
      <c r="J1532" s="105"/>
      <c r="K1532" s="226"/>
      <c r="L1532" s="227" t="s">
        <v>706</v>
      </c>
      <c r="M1532" s="105">
        <v>447157128.80482525</v>
      </c>
      <c r="N1532" s="225"/>
    </row>
    <row r="1533" spans="1:14" ht="12" thickBot="1">
      <c r="A1533" s="223"/>
      <c r="B1533" s="224"/>
      <c r="C1533" s="224"/>
      <c r="D1533" s="225"/>
      <c r="E1533" s="225"/>
      <c r="F1533" s="225"/>
      <c r="G1533" s="225"/>
      <c r="H1533" s="225"/>
      <c r="I1533" s="225"/>
      <c r="J1533" s="105"/>
      <c r="K1533" s="226"/>
      <c r="L1533" s="227" t="s">
        <v>707</v>
      </c>
      <c r="M1533" s="105">
        <f xml:space="preserve"> ROUND($M$1527+ SUM($M$1530:$M$1531)-$M$1532,2)</f>
        <v>0</v>
      </c>
      <c r="N1533" s="225"/>
    </row>
    <row r="1534" spans="1:14" ht="12.75" thickTop="1" thickBot="1">
      <c r="A1534" s="215" t="s">
        <v>153</v>
      </c>
      <c r="B1534" s="221" t="s">
        <v>137</v>
      </c>
      <c r="C1534" s="216" t="s">
        <v>703</v>
      </c>
      <c r="D1534" s="217" t="s">
        <v>648</v>
      </c>
      <c r="E1534" s="217" t="s">
        <v>144</v>
      </c>
      <c r="F1534" s="217" t="s">
        <v>647</v>
      </c>
      <c r="G1534" s="217" t="s">
        <v>704</v>
      </c>
      <c r="H1534" s="217" t="s">
        <v>143</v>
      </c>
      <c r="I1534" s="217" t="s">
        <v>658</v>
      </c>
      <c r="J1534" s="218" t="s">
        <v>705</v>
      </c>
      <c r="K1534" s="219" t="s">
        <v>148</v>
      </c>
      <c r="L1534" s="218" t="s">
        <v>140</v>
      </c>
      <c r="M1534" s="218" t="s">
        <v>630</v>
      </c>
      <c r="N1534" s="217" t="s">
        <v>640</v>
      </c>
    </row>
    <row r="1535" spans="1:14" ht="12" thickBot="1">
      <c r="A1535" s="223"/>
      <c r="B1535" s="222">
        <v>44763</v>
      </c>
      <c r="C1535" s="224"/>
      <c r="D1535" s="225"/>
      <c r="E1535" s="225"/>
      <c r="F1535" s="225"/>
      <c r="G1535" s="225"/>
      <c r="H1535" s="225"/>
      <c r="I1535" s="225"/>
      <c r="J1535" s="105"/>
      <c r="K1535" s="226"/>
      <c r="L1535" s="227" t="s">
        <v>706</v>
      </c>
      <c r="M1535" s="105">
        <v>447157128.80482525</v>
      </c>
      <c r="N1535" s="225"/>
    </row>
    <row r="1536" spans="1:14" ht="12" thickBot="1">
      <c r="A1536" s="223"/>
      <c r="B1536" s="224"/>
      <c r="C1536" s="224"/>
      <c r="D1536" s="225"/>
      <c r="E1536" s="225"/>
      <c r="F1536" s="225"/>
      <c r="G1536" s="225"/>
      <c r="H1536" s="225"/>
      <c r="I1536" s="225"/>
      <c r="J1536" s="105"/>
      <c r="K1536" s="226"/>
      <c r="L1536" s="227" t="s">
        <v>707</v>
      </c>
      <c r="M1536" s="105">
        <f xml:space="preserve"> ROUND($M$1532+ SUM($M$1534:$M$1534)-$M$1535,2)</f>
        <v>0</v>
      </c>
      <c r="N1536" s="225"/>
    </row>
    <row r="1537" spans="1:14" ht="12.75" thickTop="1" thickBot="1">
      <c r="A1537" s="215" t="s">
        <v>153</v>
      </c>
      <c r="B1537" s="221" t="s">
        <v>137</v>
      </c>
      <c r="C1537" s="216" t="s">
        <v>703</v>
      </c>
      <c r="D1537" s="217" t="s">
        <v>648</v>
      </c>
      <c r="E1537" s="217" t="s">
        <v>144</v>
      </c>
      <c r="F1537" s="217" t="s">
        <v>647</v>
      </c>
      <c r="G1537" s="217" t="s">
        <v>704</v>
      </c>
      <c r="H1537" s="217" t="s">
        <v>143</v>
      </c>
      <c r="I1537" s="217" t="s">
        <v>658</v>
      </c>
      <c r="J1537" s="218" t="s">
        <v>705</v>
      </c>
      <c r="K1537" s="219" t="s">
        <v>148</v>
      </c>
      <c r="L1537" s="218" t="s">
        <v>140</v>
      </c>
      <c r="M1537" s="218" t="s">
        <v>630</v>
      </c>
      <c r="N1537" s="217" t="s">
        <v>640</v>
      </c>
    </row>
    <row r="1538" spans="1:14" ht="12" thickBot="1">
      <c r="A1538" s="223"/>
      <c r="B1538" s="222">
        <v>44764</v>
      </c>
      <c r="C1538" s="224"/>
      <c r="D1538" s="225"/>
      <c r="E1538" s="225"/>
      <c r="F1538" s="225"/>
      <c r="G1538" s="225"/>
      <c r="H1538" s="225"/>
      <c r="I1538" s="225"/>
      <c r="J1538" s="105"/>
      <c r="K1538" s="226"/>
      <c r="L1538" s="227" t="s">
        <v>706</v>
      </c>
      <c r="M1538" s="105">
        <v>447157128.80482525</v>
      </c>
      <c r="N1538" s="225"/>
    </row>
    <row r="1539" spans="1:14" ht="12" thickBot="1">
      <c r="A1539" s="223"/>
      <c r="B1539" s="224"/>
      <c r="C1539" s="224"/>
      <c r="D1539" s="225"/>
      <c r="E1539" s="225"/>
      <c r="F1539" s="225"/>
      <c r="G1539" s="225"/>
      <c r="H1539" s="225"/>
      <c r="I1539" s="225"/>
      <c r="J1539" s="105"/>
      <c r="K1539" s="226"/>
      <c r="L1539" s="227" t="s">
        <v>707</v>
      </c>
      <c r="M1539" s="105">
        <f xml:space="preserve"> ROUND($M$1535+ SUM($M$1537:$M$1537)-$M$1538,2)</f>
        <v>0</v>
      </c>
      <c r="N1539" s="225"/>
    </row>
    <row r="1540" spans="1:14" ht="12" thickTop="1">
      <c r="A1540" s="215" t="s">
        <v>153</v>
      </c>
      <c r="B1540" s="216" t="s">
        <v>137</v>
      </c>
      <c r="C1540" s="216" t="s">
        <v>703</v>
      </c>
      <c r="D1540" s="217" t="s">
        <v>648</v>
      </c>
      <c r="E1540" s="217" t="s">
        <v>144</v>
      </c>
      <c r="F1540" s="217" t="s">
        <v>647</v>
      </c>
      <c r="G1540" s="217" t="s">
        <v>704</v>
      </c>
      <c r="H1540" s="217" t="s">
        <v>143</v>
      </c>
      <c r="I1540" s="217" t="s">
        <v>658</v>
      </c>
      <c r="J1540" s="218" t="s">
        <v>705</v>
      </c>
      <c r="K1540" s="219" t="s">
        <v>148</v>
      </c>
      <c r="L1540" s="218" t="s">
        <v>140</v>
      </c>
      <c r="M1540" s="218" t="s">
        <v>630</v>
      </c>
      <c r="N1540" s="217" t="s">
        <v>640</v>
      </c>
    </row>
    <row r="1541" spans="1:14">
      <c r="A1541" s="100">
        <v>82721653</v>
      </c>
      <c r="B1541" s="94">
        <v>44763</v>
      </c>
      <c r="C1541" s="94">
        <v>44767</v>
      </c>
      <c r="D1541" s="73" t="s">
        <v>710</v>
      </c>
      <c r="E1541" s="73" t="s">
        <v>379</v>
      </c>
      <c r="F1541" s="73" t="s">
        <v>380</v>
      </c>
      <c r="G1541" s="73" t="s">
        <v>377</v>
      </c>
      <c r="I1541" s="73" t="s">
        <v>681</v>
      </c>
      <c r="J1541" s="95">
        <v>11250000</v>
      </c>
      <c r="K1541" s="107">
        <v>0.98250000000000004</v>
      </c>
      <c r="L1541" s="95">
        <v>-11053125</v>
      </c>
      <c r="M1541" s="95">
        <v>196875</v>
      </c>
      <c r="N1541" s="73" t="s">
        <v>207</v>
      </c>
    </row>
    <row r="1542" spans="1:14">
      <c r="A1542" s="100">
        <v>999</v>
      </c>
      <c r="B1542" s="94">
        <v>44635</v>
      </c>
      <c r="C1542" s="94">
        <v>44750</v>
      </c>
      <c r="D1542" s="73" t="s">
        <v>824</v>
      </c>
      <c r="E1542" s="73" t="s">
        <v>874</v>
      </c>
      <c r="F1542" s="73" t="s">
        <v>875</v>
      </c>
      <c r="G1542" s="73" t="s">
        <v>876</v>
      </c>
      <c r="I1542" s="73" t="s">
        <v>681</v>
      </c>
      <c r="J1542" s="95">
        <v>-3238166.46</v>
      </c>
      <c r="K1542" s="107">
        <v>0.98</v>
      </c>
      <c r="L1542" s="95">
        <v>3173403.13</v>
      </c>
      <c r="M1542" s="95">
        <v>-64763.33</v>
      </c>
      <c r="N1542" s="73" t="s">
        <v>841</v>
      </c>
    </row>
    <row r="1543" spans="1:14" ht="12" thickBot="1">
      <c r="A1543" s="100">
        <v>78407266</v>
      </c>
      <c r="B1543" s="94">
        <v>44635</v>
      </c>
      <c r="C1543" s="94">
        <v>44767</v>
      </c>
      <c r="D1543" s="73" t="s">
        <v>710</v>
      </c>
      <c r="E1543" s="73" t="s">
        <v>874</v>
      </c>
      <c r="F1543" s="73" t="s">
        <v>875</v>
      </c>
      <c r="G1543" s="73" t="s">
        <v>876</v>
      </c>
      <c r="I1543" s="73" t="s">
        <v>681</v>
      </c>
      <c r="J1543" s="95">
        <v>3246343.65</v>
      </c>
      <c r="K1543" s="107">
        <v>0.99</v>
      </c>
      <c r="L1543" s="95">
        <v>-3213880.21</v>
      </c>
      <c r="M1543" s="95">
        <v>32463.439999999999</v>
      </c>
      <c r="N1543" s="73" t="s">
        <v>841</v>
      </c>
    </row>
    <row r="1544" spans="1:14" ht="12" thickBot="1">
      <c r="A1544" s="223"/>
      <c r="B1544" s="222">
        <v>44767</v>
      </c>
      <c r="C1544" s="224"/>
      <c r="D1544" s="225"/>
      <c r="E1544" s="225"/>
      <c r="F1544" s="225"/>
      <c r="G1544" s="225"/>
      <c r="H1544" s="225"/>
      <c r="I1544" s="225"/>
      <c r="J1544" s="105"/>
      <c r="K1544" s="226"/>
      <c r="L1544" s="227" t="s">
        <v>706</v>
      </c>
      <c r="M1544" s="105">
        <v>447321703.91562521</v>
      </c>
      <c r="N1544" s="225"/>
    </row>
    <row r="1545" spans="1:14" ht="12" thickBot="1">
      <c r="A1545" s="223"/>
      <c r="B1545" s="224"/>
      <c r="C1545" s="224"/>
      <c r="D1545" s="225"/>
      <c r="E1545" s="225"/>
      <c r="F1545" s="225"/>
      <c r="G1545" s="225"/>
      <c r="H1545" s="225"/>
      <c r="I1545" s="225"/>
      <c r="J1545" s="105"/>
      <c r="K1545" s="226"/>
      <c r="L1545" s="227" t="s">
        <v>707</v>
      </c>
      <c r="M1545" s="105">
        <f xml:space="preserve"> ROUND($M$1538+ SUM($M$1541:$M$1543)-$M$1544,2)</f>
        <v>0</v>
      </c>
      <c r="N1545" s="225"/>
    </row>
    <row r="1546" spans="1:14" ht="12" thickTop="1">
      <c r="A1546" s="215" t="s">
        <v>153</v>
      </c>
      <c r="B1546" s="216" t="s">
        <v>137</v>
      </c>
      <c r="C1546" s="216" t="s">
        <v>703</v>
      </c>
      <c r="D1546" s="217" t="s">
        <v>648</v>
      </c>
      <c r="E1546" s="217" t="s">
        <v>144</v>
      </c>
      <c r="F1546" s="217" t="s">
        <v>647</v>
      </c>
      <c r="G1546" s="217" t="s">
        <v>704</v>
      </c>
      <c r="H1546" s="217" t="s">
        <v>143</v>
      </c>
      <c r="I1546" s="217" t="s">
        <v>658</v>
      </c>
      <c r="J1546" s="218" t="s">
        <v>705</v>
      </c>
      <c r="K1546" s="219" t="s">
        <v>148</v>
      </c>
      <c r="L1546" s="218" t="s">
        <v>140</v>
      </c>
      <c r="M1546" s="218" t="s">
        <v>630</v>
      </c>
      <c r="N1546" s="217" t="s">
        <v>640</v>
      </c>
    </row>
    <row r="1547" spans="1:14">
      <c r="A1547" s="100">
        <v>999</v>
      </c>
      <c r="B1547" s="94">
        <v>44635</v>
      </c>
      <c r="C1547" s="94">
        <v>44742</v>
      </c>
      <c r="D1547" s="73" t="s">
        <v>840</v>
      </c>
      <c r="E1547" s="73" t="s">
        <v>890</v>
      </c>
      <c r="F1547" s="73" t="s">
        <v>894</v>
      </c>
      <c r="G1547" s="73" t="s">
        <v>895</v>
      </c>
      <c r="I1547" s="73" t="s">
        <v>681</v>
      </c>
      <c r="J1547" s="95">
        <v>1513196.84</v>
      </c>
      <c r="K1547" s="107">
        <v>0.97250000000000003</v>
      </c>
      <c r="L1547" s="95">
        <v>-1471583.93</v>
      </c>
      <c r="M1547" s="95">
        <v>41612.910000000003</v>
      </c>
      <c r="N1547" s="73" t="s">
        <v>841</v>
      </c>
    </row>
    <row r="1548" spans="1:14" ht="12" thickBot="1">
      <c r="A1548" s="100">
        <v>78405056</v>
      </c>
      <c r="B1548" s="94">
        <v>44635</v>
      </c>
      <c r="C1548" s="94">
        <v>44768</v>
      </c>
      <c r="D1548" s="73" t="s">
        <v>830</v>
      </c>
      <c r="E1548" s="73" t="s">
        <v>890</v>
      </c>
      <c r="F1548" s="73" t="s">
        <v>894</v>
      </c>
      <c r="G1548" s="73" t="s">
        <v>895</v>
      </c>
      <c r="I1548" s="73" t="s">
        <v>681</v>
      </c>
      <c r="J1548" s="95">
        <v>-1509462.57</v>
      </c>
      <c r="K1548" s="107">
        <v>0.97250000000000003</v>
      </c>
      <c r="L1548" s="95">
        <v>1467952.35</v>
      </c>
      <c r="M1548" s="95">
        <v>-41510.22</v>
      </c>
      <c r="N1548" s="73" t="s">
        <v>841</v>
      </c>
    </row>
    <row r="1549" spans="1:14" ht="12" thickBot="1">
      <c r="A1549" s="223"/>
      <c r="B1549" s="222">
        <v>44768</v>
      </c>
      <c r="C1549" s="224"/>
      <c r="D1549" s="225"/>
      <c r="E1549" s="225"/>
      <c r="F1549" s="225"/>
      <c r="G1549" s="225"/>
      <c r="H1549" s="225"/>
      <c r="I1549" s="225"/>
      <c r="J1549" s="105"/>
      <c r="K1549" s="226"/>
      <c r="L1549" s="227" t="s">
        <v>706</v>
      </c>
      <c r="M1549" s="105">
        <v>447321806.60872531</v>
      </c>
      <c r="N1549" s="225"/>
    </row>
    <row r="1550" spans="1:14" ht="12" thickBot="1">
      <c r="A1550" s="223"/>
      <c r="B1550" s="224"/>
      <c r="C1550" s="224"/>
      <c r="D1550" s="225"/>
      <c r="E1550" s="225"/>
      <c r="F1550" s="225"/>
      <c r="G1550" s="225"/>
      <c r="H1550" s="225"/>
      <c r="I1550" s="225"/>
      <c r="J1550" s="105"/>
      <c r="K1550" s="226"/>
      <c r="L1550" s="227" t="s">
        <v>707</v>
      </c>
      <c r="M1550" s="105">
        <f xml:space="preserve"> ROUND($M$1544+ SUM($M$1547:$M$1548)-$M$1549,2)</f>
        <v>0</v>
      </c>
      <c r="N1550" s="225"/>
    </row>
    <row r="1551" spans="1:14" ht="12" thickTop="1">
      <c r="A1551" s="215" t="s">
        <v>153</v>
      </c>
      <c r="B1551" s="216" t="s">
        <v>137</v>
      </c>
      <c r="C1551" s="216" t="s">
        <v>703</v>
      </c>
      <c r="D1551" s="217" t="s">
        <v>648</v>
      </c>
      <c r="E1551" s="217" t="s">
        <v>144</v>
      </c>
      <c r="F1551" s="217" t="s">
        <v>647</v>
      </c>
      <c r="G1551" s="217" t="s">
        <v>704</v>
      </c>
      <c r="H1551" s="217" t="s">
        <v>143</v>
      </c>
      <c r="I1551" s="217" t="s">
        <v>658</v>
      </c>
      <c r="J1551" s="218" t="s">
        <v>705</v>
      </c>
      <c r="K1551" s="219" t="s">
        <v>148</v>
      </c>
      <c r="L1551" s="218" t="s">
        <v>140</v>
      </c>
      <c r="M1551" s="218" t="s">
        <v>630</v>
      </c>
      <c r="N1551" s="217" t="s">
        <v>640</v>
      </c>
    </row>
    <row r="1552" spans="1:14">
      <c r="A1552" s="100">
        <v>82823297</v>
      </c>
      <c r="B1552" s="94">
        <v>44635</v>
      </c>
      <c r="C1552" s="94">
        <v>44769</v>
      </c>
      <c r="D1552" s="73" t="s">
        <v>860</v>
      </c>
      <c r="E1552" s="73" t="s">
        <v>836</v>
      </c>
      <c r="F1552" s="73" t="s">
        <v>837</v>
      </c>
      <c r="G1552" s="73" t="s">
        <v>838</v>
      </c>
      <c r="H1552" s="73" t="s">
        <v>839</v>
      </c>
      <c r="I1552" s="73" t="s">
        <v>681</v>
      </c>
      <c r="J1552" s="95">
        <v>0</v>
      </c>
      <c r="K1552" s="107">
        <v>1</v>
      </c>
      <c r="L1552" s="95">
        <v>-77.45</v>
      </c>
      <c r="M1552" s="95">
        <v>-77.45</v>
      </c>
      <c r="N1552" s="73" t="s">
        <v>207</v>
      </c>
    </row>
    <row r="1553" spans="1:14">
      <c r="A1553" s="100">
        <v>999</v>
      </c>
      <c r="B1553" s="94">
        <v>44635</v>
      </c>
      <c r="C1553" s="94">
        <v>44742</v>
      </c>
      <c r="D1553" s="73" t="s">
        <v>840</v>
      </c>
      <c r="E1553" s="73" t="s">
        <v>836</v>
      </c>
      <c r="F1553" s="73" t="s">
        <v>837</v>
      </c>
      <c r="G1553" s="73" t="s">
        <v>838</v>
      </c>
      <c r="H1553" s="73" t="s">
        <v>839</v>
      </c>
      <c r="I1553" s="73" t="s">
        <v>681</v>
      </c>
      <c r="J1553" s="95">
        <v>1537367.76</v>
      </c>
      <c r="K1553" s="107">
        <v>0.99</v>
      </c>
      <c r="L1553" s="95">
        <v>-1521994.08</v>
      </c>
      <c r="M1553" s="95">
        <v>15373.68</v>
      </c>
      <c r="N1553" s="73" t="s">
        <v>841</v>
      </c>
    </row>
    <row r="1554" spans="1:14">
      <c r="A1554" s="100">
        <v>78419852</v>
      </c>
      <c r="B1554" s="94">
        <v>44635</v>
      </c>
      <c r="C1554" s="94">
        <v>44769</v>
      </c>
      <c r="D1554" s="73" t="s">
        <v>830</v>
      </c>
      <c r="E1554" s="73" t="s">
        <v>836</v>
      </c>
      <c r="F1554" s="73" t="s">
        <v>837</v>
      </c>
      <c r="G1554" s="73" t="s">
        <v>838</v>
      </c>
      <c r="H1554" s="73" t="s">
        <v>839</v>
      </c>
      <c r="I1554" s="73" t="s">
        <v>681</v>
      </c>
      <c r="J1554" s="95">
        <v>-1533505.02</v>
      </c>
      <c r="K1554" s="107">
        <v>0.99</v>
      </c>
      <c r="L1554" s="95">
        <v>1518169.97</v>
      </c>
      <c r="M1554" s="95">
        <v>-15335.05</v>
      </c>
      <c r="N1554" s="73" t="s">
        <v>841</v>
      </c>
    </row>
    <row r="1555" spans="1:14">
      <c r="A1555" s="100">
        <v>999</v>
      </c>
      <c r="B1555" s="94">
        <v>44635</v>
      </c>
      <c r="C1555" s="94">
        <v>44756</v>
      </c>
      <c r="D1555" s="73" t="s">
        <v>840</v>
      </c>
      <c r="E1555" s="73" t="s">
        <v>882</v>
      </c>
      <c r="F1555" s="73" t="s">
        <v>883</v>
      </c>
      <c r="G1555" s="73" t="s">
        <v>884</v>
      </c>
      <c r="H1555" s="73" t="s">
        <v>885</v>
      </c>
      <c r="I1555" s="73" t="s">
        <v>681</v>
      </c>
      <c r="J1555" s="95">
        <v>3936383.94</v>
      </c>
      <c r="K1555" s="107">
        <v>0.98</v>
      </c>
      <c r="L1555" s="95">
        <v>-2600856.85</v>
      </c>
      <c r="M1555" s="95">
        <v>1335527.0900000001</v>
      </c>
      <c r="N1555" s="73" t="s">
        <v>841</v>
      </c>
    </row>
    <row r="1556" spans="1:14" ht="12" thickBot="1">
      <c r="A1556" s="100">
        <v>999</v>
      </c>
      <c r="B1556" s="94">
        <v>44635</v>
      </c>
      <c r="C1556" s="94">
        <v>44769</v>
      </c>
      <c r="D1556" s="73" t="s">
        <v>830</v>
      </c>
      <c r="E1556" s="73" t="s">
        <v>882</v>
      </c>
      <c r="F1556" s="73" t="s">
        <v>883</v>
      </c>
      <c r="G1556" s="73" t="s">
        <v>884</v>
      </c>
      <c r="H1556" s="73" t="s">
        <v>885</v>
      </c>
      <c r="I1556" s="73" t="s">
        <v>681</v>
      </c>
      <c r="J1556" s="95">
        <v>-3942172.89</v>
      </c>
      <c r="K1556" s="107">
        <v>0.98</v>
      </c>
      <c r="L1556" s="95">
        <v>3863329.43</v>
      </c>
      <c r="M1556" s="95">
        <v>-78843.460000000006</v>
      </c>
      <c r="N1556" s="73" t="s">
        <v>841</v>
      </c>
    </row>
    <row r="1557" spans="1:14" ht="12" thickBot="1">
      <c r="A1557" s="223"/>
      <c r="B1557" s="222">
        <v>44769</v>
      </c>
      <c r="C1557" s="224"/>
      <c r="D1557" s="225"/>
      <c r="E1557" s="225"/>
      <c r="F1557" s="225"/>
      <c r="G1557" s="225"/>
      <c r="H1557" s="225"/>
      <c r="I1557" s="225"/>
      <c r="J1557" s="105"/>
      <c r="K1557" s="226"/>
      <c r="L1557" s="227" t="s">
        <v>706</v>
      </c>
      <c r="M1557" s="105">
        <v>448556904.39121222</v>
      </c>
      <c r="N1557" s="225"/>
    </row>
    <row r="1558" spans="1:14" ht="12" thickBot="1">
      <c r="A1558" s="223"/>
      <c r="B1558" s="224"/>
      <c r="C1558" s="224"/>
      <c r="D1558" s="225"/>
      <c r="E1558" s="225"/>
      <c r="F1558" s="225"/>
      <c r="G1558" s="225"/>
      <c r="H1558" s="225"/>
      <c r="I1558" s="225"/>
      <c r="J1558" s="105"/>
      <c r="K1558" s="226"/>
      <c r="L1558" s="227" t="s">
        <v>707</v>
      </c>
      <c r="M1558" s="105">
        <f xml:space="preserve"> ROUND($M$1549+ SUM($M$1552:$M$1556)-$M$1557,2)</f>
        <v>21547.03</v>
      </c>
      <c r="N1558" s="225"/>
    </row>
    <row r="1559" spans="1:14" ht="12.75" thickTop="1" thickBot="1">
      <c r="A1559" s="215" t="s">
        <v>153</v>
      </c>
      <c r="B1559" s="221" t="s">
        <v>137</v>
      </c>
      <c r="C1559" s="216" t="s">
        <v>703</v>
      </c>
      <c r="D1559" s="217" t="s">
        <v>648</v>
      </c>
      <c r="E1559" s="217" t="s">
        <v>144</v>
      </c>
      <c r="F1559" s="217" t="s">
        <v>647</v>
      </c>
      <c r="G1559" s="217" t="s">
        <v>704</v>
      </c>
      <c r="H1559" s="217" t="s">
        <v>143</v>
      </c>
      <c r="I1559" s="217" t="s">
        <v>658</v>
      </c>
      <c r="J1559" s="218" t="s">
        <v>705</v>
      </c>
      <c r="K1559" s="219" t="s">
        <v>148</v>
      </c>
      <c r="L1559" s="218" t="s">
        <v>140</v>
      </c>
      <c r="M1559" s="218" t="s">
        <v>630</v>
      </c>
      <c r="N1559" s="217" t="s">
        <v>640</v>
      </c>
    </row>
    <row r="1560" spans="1:14" ht="12" thickBot="1">
      <c r="A1560" s="223"/>
      <c r="B1560" s="222">
        <v>44770</v>
      </c>
      <c r="C1560" s="224"/>
      <c r="D1560" s="225"/>
      <c r="E1560" s="225"/>
      <c r="F1560" s="225"/>
      <c r="G1560" s="225"/>
      <c r="H1560" s="225"/>
      <c r="I1560" s="225"/>
      <c r="J1560" s="105"/>
      <c r="K1560" s="226"/>
      <c r="L1560" s="227" t="s">
        <v>706</v>
      </c>
      <c r="M1560" s="105">
        <v>448556904.39121222</v>
      </c>
      <c r="N1560" s="225"/>
    </row>
    <row r="1561" spans="1:14" ht="12" thickBot="1">
      <c r="A1561" s="223"/>
      <c r="B1561" s="224"/>
      <c r="C1561" s="224"/>
      <c r="D1561" s="225"/>
      <c r="E1561" s="225"/>
      <c r="F1561" s="225"/>
      <c r="G1561" s="225"/>
      <c r="H1561" s="225"/>
      <c r="I1561" s="225"/>
      <c r="J1561" s="105"/>
      <c r="K1561" s="226"/>
      <c r="L1561" s="227" t="s">
        <v>707</v>
      </c>
      <c r="M1561" s="105">
        <f xml:space="preserve"> ROUND($M$1557+ SUM($M$1559:$M$1559)-$M$1560,2)</f>
        <v>0</v>
      </c>
      <c r="N1561" s="225"/>
    </row>
    <row r="1562" spans="1:14" ht="12.75" thickTop="1" thickBot="1">
      <c r="A1562" s="215" t="s">
        <v>153</v>
      </c>
      <c r="B1562" s="221" t="s">
        <v>137</v>
      </c>
      <c r="C1562" s="216" t="s">
        <v>703</v>
      </c>
      <c r="D1562" s="217" t="s">
        <v>648</v>
      </c>
      <c r="E1562" s="217" t="s">
        <v>144</v>
      </c>
      <c r="F1562" s="217" t="s">
        <v>647</v>
      </c>
      <c r="G1562" s="217" t="s">
        <v>704</v>
      </c>
      <c r="H1562" s="217" t="s">
        <v>143</v>
      </c>
      <c r="I1562" s="217" t="s">
        <v>658</v>
      </c>
      <c r="J1562" s="218" t="s">
        <v>705</v>
      </c>
      <c r="K1562" s="219" t="s">
        <v>148</v>
      </c>
      <c r="L1562" s="218" t="s">
        <v>140</v>
      </c>
      <c r="M1562" s="218" t="s">
        <v>630</v>
      </c>
      <c r="N1562" s="217" t="s">
        <v>640</v>
      </c>
    </row>
    <row r="1563" spans="1:14" ht="12" thickBot="1">
      <c r="A1563" s="223"/>
      <c r="B1563" s="222">
        <v>44771</v>
      </c>
      <c r="C1563" s="224"/>
      <c r="D1563" s="225"/>
      <c r="E1563" s="225"/>
      <c r="F1563" s="225"/>
      <c r="G1563" s="225"/>
      <c r="H1563" s="225"/>
      <c r="I1563" s="225"/>
      <c r="J1563" s="105"/>
      <c r="K1563" s="226"/>
      <c r="L1563" s="227" t="s">
        <v>706</v>
      </c>
      <c r="M1563" s="105">
        <v>448556904.39121217</v>
      </c>
      <c r="N1563" s="225"/>
    </row>
    <row r="1564" spans="1:14" ht="12" thickBot="1">
      <c r="A1564" s="223"/>
      <c r="B1564" s="224"/>
      <c r="C1564" s="224"/>
      <c r="D1564" s="225"/>
      <c r="E1564" s="225"/>
      <c r="F1564" s="225"/>
      <c r="G1564" s="225"/>
      <c r="H1564" s="225"/>
      <c r="I1564" s="225"/>
      <c r="J1564" s="105"/>
      <c r="K1564" s="226"/>
      <c r="L1564" s="227" t="s">
        <v>707</v>
      </c>
      <c r="M1564" s="105">
        <f xml:space="preserve"> ROUND($M$1560+ SUM($M$1562:$M$1562)-$M$1563,2)</f>
        <v>0</v>
      </c>
      <c r="N1564" s="225"/>
    </row>
    <row r="1565" spans="1:14" ht="12.75" thickTop="1" thickBot="1">
      <c r="A1565" s="215" t="s">
        <v>153</v>
      </c>
      <c r="B1565" s="221" t="s">
        <v>137</v>
      </c>
      <c r="C1565" s="216" t="s">
        <v>703</v>
      </c>
      <c r="D1565" s="217" t="s">
        <v>648</v>
      </c>
      <c r="E1565" s="217" t="s">
        <v>144</v>
      </c>
      <c r="F1565" s="217" t="s">
        <v>647</v>
      </c>
      <c r="G1565" s="217" t="s">
        <v>704</v>
      </c>
      <c r="H1565" s="217" t="s">
        <v>143</v>
      </c>
      <c r="I1565" s="217" t="s">
        <v>658</v>
      </c>
      <c r="J1565" s="218" t="s">
        <v>705</v>
      </c>
      <c r="K1565" s="219" t="s">
        <v>148</v>
      </c>
      <c r="L1565" s="218" t="s">
        <v>140</v>
      </c>
      <c r="M1565" s="218" t="s">
        <v>630</v>
      </c>
      <c r="N1565" s="217" t="s">
        <v>640</v>
      </c>
    </row>
    <row r="1566" spans="1:14" ht="12" thickBot="1">
      <c r="A1566" s="223"/>
      <c r="B1566" s="222">
        <v>44774</v>
      </c>
      <c r="C1566" s="224"/>
      <c r="D1566" s="225"/>
      <c r="E1566" s="225"/>
      <c r="F1566" s="225"/>
      <c r="G1566" s="225"/>
      <c r="H1566" s="225"/>
      <c r="I1566" s="225"/>
      <c r="J1566" s="105"/>
      <c r="K1566" s="226"/>
      <c r="L1566" s="227" t="s">
        <v>706</v>
      </c>
      <c r="M1566" s="105">
        <v>448556904.39121222</v>
      </c>
      <c r="N1566" s="225"/>
    </row>
    <row r="1567" spans="1:14" ht="12" thickBot="1">
      <c r="A1567" s="223"/>
      <c r="B1567" s="224"/>
      <c r="C1567" s="224"/>
      <c r="D1567" s="225"/>
      <c r="E1567" s="225"/>
      <c r="F1567" s="225"/>
      <c r="G1567" s="225"/>
      <c r="H1567" s="225"/>
      <c r="I1567" s="225"/>
      <c r="J1567" s="105"/>
      <c r="K1567" s="226"/>
      <c r="L1567" s="227" t="s">
        <v>707</v>
      </c>
      <c r="M1567" s="105">
        <f xml:space="preserve"> ROUND($M$1563+ SUM($M$1565:$M$1565)-$M$1566,2)</f>
        <v>0</v>
      </c>
      <c r="N1567" s="225"/>
    </row>
    <row r="1568" spans="1:14" ht="12" thickTop="1">
      <c r="A1568" s="215" t="s">
        <v>153</v>
      </c>
      <c r="B1568" s="216" t="s">
        <v>137</v>
      </c>
      <c r="C1568" s="216" t="s">
        <v>703</v>
      </c>
      <c r="D1568" s="217" t="s">
        <v>648</v>
      </c>
      <c r="E1568" s="217" t="s">
        <v>144</v>
      </c>
      <c r="F1568" s="217" t="s">
        <v>647</v>
      </c>
      <c r="G1568" s="217" t="s">
        <v>704</v>
      </c>
      <c r="H1568" s="217" t="s">
        <v>143</v>
      </c>
      <c r="I1568" s="217" t="s">
        <v>658</v>
      </c>
      <c r="J1568" s="218" t="s">
        <v>705</v>
      </c>
      <c r="K1568" s="219" t="s">
        <v>148</v>
      </c>
      <c r="L1568" s="218" t="s">
        <v>140</v>
      </c>
      <c r="M1568" s="218" t="s">
        <v>630</v>
      </c>
      <c r="N1568" s="217" t="s">
        <v>640</v>
      </c>
    </row>
    <row r="1569" spans="1:14">
      <c r="A1569" s="100">
        <v>83184457</v>
      </c>
      <c r="B1569" s="94">
        <v>44770</v>
      </c>
      <c r="C1569" s="94">
        <v>44775</v>
      </c>
      <c r="D1569" s="73" t="s">
        <v>830</v>
      </c>
      <c r="E1569" s="73" t="s">
        <v>164</v>
      </c>
      <c r="F1569" s="73" t="s">
        <v>347</v>
      </c>
      <c r="G1569" s="73" t="s">
        <v>345</v>
      </c>
      <c r="H1569" s="73" t="s">
        <v>346</v>
      </c>
      <c r="I1569" s="73" t="s">
        <v>681</v>
      </c>
      <c r="J1569" s="95">
        <v>-1510000</v>
      </c>
      <c r="K1569" s="107">
        <v>0.99</v>
      </c>
      <c r="L1569" s="95">
        <v>1494900</v>
      </c>
      <c r="M1569" s="95">
        <v>-15100</v>
      </c>
      <c r="N1569" s="73" t="s">
        <v>207</v>
      </c>
    </row>
    <row r="1570" spans="1:14">
      <c r="A1570" s="100">
        <v>999</v>
      </c>
      <c r="B1570" s="94">
        <v>44770</v>
      </c>
      <c r="C1570" s="94">
        <v>44775</v>
      </c>
      <c r="D1570" s="73" t="s">
        <v>830</v>
      </c>
      <c r="E1570" s="73" t="s">
        <v>586</v>
      </c>
      <c r="F1570" s="73" t="s">
        <v>587</v>
      </c>
      <c r="G1570" s="73" t="s">
        <v>584</v>
      </c>
      <c r="H1570" s="73" t="s">
        <v>585</v>
      </c>
      <c r="I1570" s="73" t="s">
        <v>681</v>
      </c>
      <c r="J1570" s="95">
        <v>-3100333.33</v>
      </c>
      <c r="K1570" s="107">
        <v>0.98499999999999999</v>
      </c>
      <c r="L1570" s="95">
        <v>3053828.33</v>
      </c>
      <c r="M1570" s="95">
        <v>-46505</v>
      </c>
      <c r="N1570" s="73" t="s">
        <v>207</v>
      </c>
    </row>
    <row r="1571" spans="1:14">
      <c r="A1571" s="100">
        <v>83184302</v>
      </c>
      <c r="B1571" s="94">
        <v>44770</v>
      </c>
      <c r="C1571" s="94">
        <v>44775</v>
      </c>
      <c r="D1571" s="73" t="s">
        <v>830</v>
      </c>
      <c r="E1571" s="73" t="s">
        <v>968</v>
      </c>
      <c r="F1571" s="73" t="s">
        <v>969</v>
      </c>
      <c r="G1571" s="73" t="s">
        <v>970</v>
      </c>
      <c r="H1571" s="73" t="s">
        <v>971</v>
      </c>
      <c r="I1571" s="73" t="s">
        <v>681</v>
      </c>
      <c r="J1571" s="95">
        <v>-4987500</v>
      </c>
      <c r="K1571" s="107">
        <v>0.98031250000000003</v>
      </c>
      <c r="L1571" s="95">
        <v>4889308.59</v>
      </c>
      <c r="M1571" s="95">
        <v>-98191.41</v>
      </c>
      <c r="N1571" s="73" t="s">
        <v>207</v>
      </c>
    </row>
    <row r="1572" spans="1:14">
      <c r="A1572" s="100">
        <v>999</v>
      </c>
      <c r="B1572" s="94">
        <v>44635</v>
      </c>
      <c r="C1572" s="94">
        <v>44747</v>
      </c>
      <c r="D1572" s="73" t="s">
        <v>840</v>
      </c>
      <c r="E1572" s="73" t="s">
        <v>482</v>
      </c>
      <c r="F1572" s="73" t="s">
        <v>936</v>
      </c>
      <c r="G1572" s="73" t="s">
        <v>870</v>
      </c>
      <c r="H1572" s="73" t="s">
        <v>937</v>
      </c>
      <c r="I1572" s="73" t="s">
        <v>681</v>
      </c>
      <c r="J1572" s="95">
        <v>3270024.03</v>
      </c>
      <c r="K1572" s="107">
        <v>0.98250000000000004</v>
      </c>
      <c r="L1572" s="95">
        <v>-3212798.6</v>
      </c>
      <c r="M1572" s="95">
        <v>57225.43</v>
      </c>
      <c r="N1572" s="73" t="s">
        <v>841</v>
      </c>
    </row>
    <row r="1573" spans="1:14" ht="12" thickBot="1">
      <c r="A1573" s="100">
        <v>999</v>
      </c>
      <c r="B1573" s="94">
        <v>44635</v>
      </c>
      <c r="C1573" s="94">
        <v>44775</v>
      </c>
      <c r="D1573" s="73" t="s">
        <v>830</v>
      </c>
      <c r="E1573" s="73" t="s">
        <v>482</v>
      </c>
      <c r="F1573" s="73" t="s">
        <v>936</v>
      </c>
      <c r="G1573" s="73" t="s">
        <v>870</v>
      </c>
      <c r="H1573" s="73" t="s">
        <v>937</v>
      </c>
      <c r="I1573" s="73" t="s">
        <v>681</v>
      </c>
      <c r="J1573" s="95">
        <v>-3270044.68</v>
      </c>
      <c r="K1573" s="107">
        <v>0.98250000000000004</v>
      </c>
      <c r="L1573" s="95">
        <v>3212818.9</v>
      </c>
      <c r="M1573" s="95">
        <v>-57225.78</v>
      </c>
      <c r="N1573" s="73" t="s">
        <v>841</v>
      </c>
    </row>
    <row r="1574" spans="1:14" ht="12" thickBot="1">
      <c r="A1574" s="223"/>
      <c r="B1574" s="222">
        <v>44775</v>
      </c>
      <c r="C1574" s="224"/>
      <c r="D1574" s="225"/>
      <c r="E1574" s="225"/>
      <c r="F1574" s="225"/>
      <c r="G1574" s="225"/>
      <c r="H1574" s="225"/>
      <c r="I1574" s="225"/>
      <c r="J1574" s="105"/>
      <c r="K1574" s="226"/>
      <c r="L1574" s="227" t="s">
        <v>706</v>
      </c>
      <c r="M1574" s="105">
        <v>448397107.62363726</v>
      </c>
      <c r="N1574" s="225"/>
    </row>
    <row r="1575" spans="1:14" ht="12" thickBot="1">
      <c r="A1575" s="223"/>
      <c r="B1575" s="224"/>
      <c r="C1575" s="224"/>
      <c r="D1575" s="225"/>
      <c r="E1575" s="225"/>
      <c r="F1575" s="225"/>
      <c r="G1575" s="225"/>
      <c r="H1575" s="225"/>
      <c r="I1575" s="225"/>
      <c r="J1575" s="105"/>
      <c r="K1575" s="226"/>
      <c r="L1575" s="227" t="s">
        <v>707</v>
      </c>
      <c r="M1575" s="105">
        <f xml:space="preserve"> ROUND($M$1566+ SUM($M$1569:$M$1573)-$M$1574,2)</f>
        <v>0.01</v>
      </c>
      <c r="N1575" s="225"/>
    </row>
    <row r="1576" spans="1:14" ht="12" thickTop="1">
      <c r="A1576" s="215" t="s">
        <v>153</v>
      </c>
      <c r="B1576" s="216" t="s">
        <v>137</v>
      </c>
      <c r="C1576" s="216" t="s">
        <v>703</v>
      </c>
      <c r="D1576" s="217" t="s">
        <v>648</v>
      </c>
      <c r="E1576" s="217" t="s">
        <v>144</v>
      </c>
      <c r="F1576" s="217" t="s">
        <v>647</v>
      </c>
      <c r="G1576" s="217" t="s">
        <v>704</v>
      </c>
      <c r="H1576" s="217" t="s">
        <v>143</v>
      </c>
      <c r="I1576" s="217" t="s">
        <v>658</v>
      </c>
      <c r="J1576" s="218" t="s">
        <v>705</v>
      </c>
      <c r="K1576" s="219" t="s">
        <v>148</v>
      </c>
      <c r="L1576" s="218" t="s">
        <v>140</v>
      </c>
      <c r="M1576" s="218" t="s">
        <v>630</v>
      </c>
      <c r="N1576" s="217" t="s">
        <v>640</v>
      </c>
    </row>
    <row r="1577" spans="1:14">
      <c r="A1577" s="100">
        <v>999</v>
      </c>
      <c r="B1577" s="94">
        <v>44635</v>
      </c>
      <c r="C1577" s="94">
        <v>44775</v>
      </c>
      <c r="D1577" s="73" t="s">
        <v>840</v>
      </c>
      <c r="E1577" s="73" t="s">
        <v>482</v>
      </c>
      <c r="F1577" s="73" t="s">
        <v>936</v>
      </c>
      <c r="G1577" s="73" t="s">
        <v>870</v>
      </c>
      <c r="H1577" s="73" t="s">
        <v>937</v>
      </c>
      <c r="I1577" s="73" t="s">
        <v>681</v>
      </c>
      <c r="J1577" s="95">
        <v>3270044.68</v>
      </c>
      <c r="K1577" s="107">
        <v>0.98250000000000004</v>
      </c>
      <c r="L1577" s="95">
        <v>-3212818.9</v>
      </c>
      <c r="M1577" s="95">
        <v>57225.78</v>
      </c>
      <c r="N1577" s="73" t="s">
        <v>841</v>
      </c>
    </row>
    <row r="1578" spans="1:14" ht="12" thickBot="1">
      <c r="A1578" s="100">
        <v>78418479</v>
      </c>
      <c r="B1578" s="94">
        <v>44635</v>
      </c>
      <c r="C1578" s="94">
        <v>44776</v>
      </c>
      <c r="D1578" s="73" t="s">
        <v>830</v>
      </c>
      <c r="E1578" s="73" t="s">
        <v>482</v>
      </c>
      <c r="F1578" s="73" t="s">
        <v>936</v>
      </c>
      <c r="G1578" s="73" t="s">
        <v>870</v>
      </c>
      <c r="H1578" s="73" t="s">
        <v>937</v>
      </c>
      <c r="I1578" s="73" t="s">
        <v>681</v>
      </c>
      <c r="J1578" s="95">
        <v>-3270044.68</v>
      </c>
      <c r="K1578" s="107">
        <v>0.98250000000000004</v>
      </c>
      <c r="L1578" s="95">
        <v>3212818.89</v>
      </c>
      <c r="M1578" s="95">
        <v>-57225.79</v>
      </c>
      <c r="N1578" s="73" t="s">
        <v>841</v>
      </c>
    </row>
    <row r="1579" spans="1:14" ht="12" thickBot="1">
      <c r="A1579" s="223"/>
      <c r="B1579" s="222">
        <v>44776</v>
      </c>
      <c r="C1579" s="224"/>
      <c r="D1579" s="225"/>
      <c r="E1579" s="225"/>
      <c r="F1579" s="225"/>
      <c r="G1579" s="225"/>
      <c r="H1579" s="225"/>
      <c r="I1579" s="225"/>
      <c r="J1579" s="105"/>
      <c r="K1579" s="226"/>
      <c r="L1579" s="227" t="s">
        <v>706</v>
      </c>
      <c r="M1579" s="105">
        <v>448397107.61178726</v>
      </c>
      <c r="N1579" s="225"/>
    </row>
    <row r="1580" spans="1:14" ht="12" thickBot="1">
      <c r="A1580" s="223"/>
      <c r="B1580" s="224"/>
      <c r="C1580" s="224"/>
      <c r="D1580" s="225"/>
      <c r="E1580" s="225"/>
      <c r="F1580" s="225"/>
      <c r="G1580" s="225"/>
      <c r="H1580" s="225"/>
      <c r="I1580" s="225"/>
      <c r="J1580" s="105"/>
      <c r="K1580" s="226"/>
      <c r="L1580" s="227" t="s">
        <v>707</v>
      </c>
      <c r="M1580" s="105">
        <f xml:space="preserve"> ROUND($M$1574+ SUM($M$1577:$M$1578)-$M$1579,2)</f>
        <v>0</v>
      </c>
      <c r="N1580" s="225"/>
    </row>
    <row r="1581" spans="1:14" ht="12.75" thickTop="1" thickBot="1">
      <c r="A1581" s="215" t="s">
        <v>153</v>
      </c>
      <c r="B1581" s="221" t="s">
        <v>137</v>
      </c>
      <c r="C1581" s="216" t="s">
        <v>703</v>
      </c>
      <c r="D1581" s="217" t="s">
        <v>648</v>
      </c>
      <c r="E1581" s="217" t="s">
        <v>144</v>
      </c>
      <c r="F1581" s="217" t="s">
        <v>647</v>
      </c>
      <c r="G1581" s="217" t="s">
        <v>704</v>
      </c>
      <c r="H1581" s="217" t="s">
        <v>143</v>
      </c>
      <c r="I1581" s="217" t="s">
        <v>658</v>
      </c>
      <c r="J1581" s="218" t="s">
        <v>705</v>
      </c>
      <c r="K1581" s="219" t="s">
        <v>148</v>
      </c>
      <c r="L1581" s="218" t="s">
        <v>140</v>
      </c>
      <c r="M1581" s="218" t="s">
        <v>630</v>
      </c>
      <c r="N1581" s="217" t="s">
        <v>640</v>
      </c>
    </row>
    <row r="1582" spans="1:14" ht="12" thickBot="1">
      <c r="A1582" s="223"/>
      <c r="B1582" s="222">
        <v>44777</v>
      </c>
      <c r="C1582" s="224"/>
      <c r="D1582" s="225"/>
      <c r="E1582" s="225"/>
      <c r="F1582" s="225"/>
      <c r="G1582" s="225"/>
      <c r="H1582" s="225"/>
      <c r="I1582" s="225"/>
      <c r="J1582" s="105"/>
      <c r="K1582" s="226"/>
      <c r="L1582" s="227" t="s">
        <v>706</v>
      </c>
      <c r="M1582" s="105">
        <v>448397107.61178726</v>
      </c>
      <c r="N1582" s="225"/>
    </row>
    <row r="1583" spans="1:14" ht="12" thickBot="1">
      <c r="A1583" s="223"/>
      <c r="B1583" s="224"/>
      <c r="C1583" s="224"/>
      <c r="D1583" s="225"/>
      <c r="E1583" s="225"/>
      <c r="F1583" s="225"/>
      <c r="G1583" s="225"/>
      <c r="H1583" s="225"/>
      <c r="I1583" s="225"/>
      <c r="J1583" s="105"/>
      <c r="K1583" s="226"/>
      <c r="L1583" s="227" t="s">
        <v>707</v>
      </c>
      <c r="M1583" s="105">
        <f xml:space="preserve"> ROUND($M$1579+ SUM($M$1581:$M$1581)-$M$1582,2)</f>
        <v>0</v>
      </c>
      <c r="N1583" s="225"/>
    </row>
    <row r="1584" spans="1:14" ht="12.75" thickTop="1" thickBot="1">
      <c r="A1584" s="215" t="s">
        <v>153</v>
      </c>
      <c r="B1584" s="221" t="s">
        <v>137</v>
      </c>
      <c r="C1584" s="216" t="s">
        <v>703</v>
      </c>
      <c r="D1584" s="217" t="s">
        <v>648</v>
      </c>
      <c r="E1584" s="217" t="s">
        <v>144</v>
      </c>
      <c r="F1584" s="217" t="s">
        <v>647</v>
      </c>
      <c r="G1584" s="217" t="s">
        <v>704</v>
      </c>
      <c r="H1584" s="217" t="s">
        <v>143</v>
      </c>
      <c r="I1584" s="217" t="s">
        <v>658</v>
      </c>
      <c r="J1584" s="218" t="s">
        <v>705</v>
      </c>
      <c r="K1584" s="219" t="s">
        <v>148</v>
      </c>
      <c r="L1584" s="218" t="s">
        <v>140</v>
      </c>
      <c r="M1584" s="218" t="s">
        <v>630</v>
      </c>
      <c r="N1584" s="217" t="s">
        <v>640</v>
      </c>
    </row>
    <row r="1585" spans="1:14" ht="12" thickBot="1">
      <c r="A1585" s="223"/>
      <c r="B1585" s="222">
        <v>44778</v>
      </c>
      <c r="C1585" s="224"/>
      <c r="D1585" s="225"/>
      <c r="E1585" s="225"/>
      <c r="F1585" s="225"/>
      <c r="G1585" s="225"/>
      <c r="H1585" s="225"/>
      <c r="I1585" s="225"/>
      <c r="J1585" s="105"/>
      <c r="K1585" s="226"/>
      <c r="L1585" s="227" t="s">
        <v>706</v>
      </c>
      <c r="M1585" s="105">
        <v>448397107.61178726</v>
      </c>
      <c r="N1585" s="225"/>
    </row>
    <row r="1586" spans="1:14" ht="12" thickBot="1">
      <c r="A1586" s="223"/>
      <c r="B1586" s="224"/>
      <c r="C1586" s="224"/>
      <c r="D1586" s="225"/>
      <c r="E1586" s="225"/>
      <c r="F1586" s="225"/>
      <c r="G1586" s="225"/>
      <c r="H1586" s="225"/>
      <c r="I1586" s="225"/>
      <c r="J1586" s="105"/>
      <c r="K1586" s="226"/>
      <c r="L1586" s="227" t="s">
        <v>707</v>
      </c>
      <c r="M1586" s="105">
        <f xml:space="preserve"> ROUND($M$1582+ SUM($M$1584:$M$1584)-$M$1585,2)</f>
        <v>0</v>
      </c>
      <c r="N1586" s="225"/>
    </row>
    <row r="1587" spans="1:14" ht="12" thickTop="1">
      <c r="A1587" s="215" t="s">
        <v>153</v>
      </c>
      <c r="B1587" s="216" t="s">
        <v>137</v>
      </c>
      <c r="C1587" s="216" t="s">
        <v>703</v>
      </c>
      <c r="D1587" s="217" t="s">
        <v>648</v>
      </c>
      <c r="E1587" s="217" t="s">
        <v>144</v>
      </c>
      <c r="F1587" s="217" t="s">
        <v>647</v>
      </c>
      <c r="G1587" s="217" t="s">
        <v>704</v>
      </c>
      <c r="H1587" s="217" t="s">
        <v>143</v>
      </c>
      <c r="I1587" s="217" t="s">
        <v>658</v>
      </c>
      <c r="J1587" s="218" t="s">
        <v>705</v>
      </c>
      <c r="K1587" s="219" t="s">
        <v>148</v>
      </c>
      <c r="L1587" s="218" t="s">
        <v>140</v>
      </c>
      <c r="M1587" s="218" t="s">
        <v>630</v>
      </c>
      <c r="N1587" s="217" t="s">
        <v>640</v>
      </c>
    </row>
    <row r="1588" spans="1:14">
      <c r="A1588" s="100">
        <v>999</v>
      </c>
      <c r="B1588" s="94">
        <v>44635</v>
      </c>
      <c r="C1588" s="94">
        <v>44769</v>
      </c>
      <c r="D1588" s="73" t="s">
        <v>840</v>
      </c>
      <c r="E1588" s="73" t="s">
        <v>882</v>
      </c>
      <c r="F1588" s="73" t="s">
        <v>883</v>
      </c>
      <c r="G1588" s="73" t="s">
        <v>884</v>
      </c>
      <c r="H1588" s="73" t="s">
        <v>885</v>
      </c>
      <c r="I1588" s="73" t="s">
        <v>681</v>
      </c>
      <c r="J1588" s="95">
        <v>3942172.89</v>
      </c>
      <c r="K1588" s="107">
        <v>0.98</v>
      </c>
      <c r="L1588" s="95">
        <v>-3863329.43</v>
      </c>
      <c r="M1588" s="95">
        <v>78843.460000000006</v>
      </c>
      <c r="N1588" s="73" t="s">
        <v>841</v>
      </c>
    </row>
    <row r="1589" spans="1:14" ht="12" thickBot="1">
      <c r="A1589" s="100">
        <v>78420162</v>
      </c>
      <c r="B1589" s="94">
        <v>44635</v>
      </c>
      <c r="C1589" s="94">
        <v>44781</v>
      </c>
      <c r="D1589" s="73" t="s">
        <v>830</v>
      </c>
      <c r="E1589" s="73" t="s">
        <v>882</v>
      </c>
      <c r="F1589" s="73" t="s">
        <v>883</v>
      </c>
      <c r="G1589" s="73" t="s">
        <v>884</v>
      </c>
      <c r="H1589" s="73" t="s">
        <v>885</v>
      </c>
      <c r="I1589" s="73" t="s">
        <v>681</v>
      </c>
      <c r="J1589" s="95">
        <v>-3932193.47</v>
      </c>
      <c r="K1589" s="107">
        <v>0.98</v>
      </c>
      <c r="L1589" s="95">
        <v>3853549.6</v>
      </c>
      <c r="M1589" s="95">
        <v>-78643.87</v>
      </c>
      <c r="N1589" s="73" t="s">
        <v>841</v>
      </c>
    </row>
    <row r="1590" spans="1:14" ht="12" thickBot="1">
      <c r="A1590" s="223"/>
      <c r="B1590" s="222">
        <v>44781</v>
      </c>
      <c r="C1590" s="224"/>
      <c r="D1590" s="225"/>
      <c r="E1590" s="225"/>
      <c r="F1590" s="225"/>
      <c r="G1590" s="225"/>
      <c r="H1590" s="225"/>
      <c r="I1590" s="225"/>
      <c r="J1590" s="105"/>
      <c r="K1590" s="226"/>
      <c r="L1590" s="227" t="s">
        <v>706</v>
      </c>
      <c r="M1590" s="105">
        <v>448397307.19958723</v>
      </c>
      <c r="N1590" s="225"/>
    </row>
    <row r="1591" spans="1:14" ht="12" thickBot="1">
      <c r="A1591" s="223"/>
      <c r="B1591" s="224"/>
      <c r="C1591" s="224"/>
      <c r="D1591" s="225"/>
      <c r="E1591" s="225"/>
      <c r="F1591" s="225"/>
      <c r="G1591" s="225"/>
      <c r="H1591" s="225"/>
      <c r="I1591" s="225"/>
      <c r="J1591" s="105"/>
      <c r="K1591" s="226"/>
      <c r="L1591" s="227" t="s">
        <v>707</v>
      </c>
      <c r="M1591" s="105">
        <f xml:space="preserve"> ROUND($M$1585+ SUM($M$1588:$M$1589)-$M$1590,2)</f>
        <v>0</v>
      </c>
      <c r="N1591" s="225"/>
    </row>
    <row r="1592" spans="1:14" ht="12.75" thickTop="1" thickBot="1">
      <c r="A1592" s="215" t="s">
        <v>153</v>
      </c>
      <c r="B1592" s="221" t="s">
        <v>137</v>
      </c>
      <c r="C1592" s="216" t="s">
        <v>703</v>
      </c>
      <c r="D1592" s="217" t="s">
        <v>648</v>
      </c>
      <c r="E1592" s="217" t="s">
        <v>144</v>
      </c>
      <c r="F1592" s="217" t="s">
        <v>647</v>
      </c>
      <c r="G1592" s="217" t="s">
        <v>704</v>
      </c>
      <c r="H1592" s="217" t="s">
        <v>143</v>
      </c>
      <c r="I1592" s="217" t="s">
        <v>658</v>
      </c>
      <c r="J1592" s="218" t="s">
        <v>705</v>
      </c>
      <c r="K1592" s="219" t="s">
        <v>148</v>
      </c>
      <c r="L1592" s="218" t="s">
        <v>140</v>
      </c>
      <c r="M1592" s="218" t="s">
        <v>630</v>
      </c>
      <c r="N1592" s="217" t="s">
        <v>640</v>
      </c>
    </row>
    <row r="1593" spans="1:14" ht="12" thickBot="1">
      <c r="A1593" s="223"/>
      <c r="B1593" s="222">
        <v>44782</v>
      </c>
      <c r="C1593" s="224"/>
      <c r="D1593" s="225"/>
      <c r="E1593" s="225"/>
      <c r="F1593" s="225"/>
      <c r="G1593" s="225"/>
      <c r="H1593" s="225"/>
      <c r="I1593" s="225"/>
      <c r="J1593" s="105"/>
      <c r="K1593" s="226"/>
      <c r="L1593" s="227" t="s">
        <v>706</v>
      </c>
      <c r="M1593" s="105">
        <v>448397307.19958723</v>
      </c>
      <c r="N1593" s="225"/>
    </row>
    <row r="1594" spans="1:14" ht="12" thickBot="1">
      <c r="A1594" s="223"/>
      <c r="B1594" s="224"/>
      <c r="C1594" s="224"/>
      <c r="D1594" s="225"/>
      <c r="E1594" s="225"/>
      <c r="F1594" s="225"/>
      <c r="G1594" s="225"/>
      <c r="H1594" s="225"/>
      <c r="I1594" s="225"/>
      <c r="J1594" s="105"/>
      <c r="K1594" s="226"/>
      <c r="L1594" s="227" t="s">
        <v>707</v>
      </c>
      <c r="M1594" s="105">
        <f xml:space="preserve"> ROUND($M$1590+ SUM($M$1592:$M$1592)-$M$1593,2)</f>
        <v>0</v>
      </c>
      <c r="N1594" s="225"/>
    </row>
    <row r="1595" spans="1:14" ht="12" thickTop="1">
      <c r="A1595" s="215" t="s">
        <v>153</v>
      </c>
      <c r="B1595" s="216" t="s">
        <v>137</v>
      </c>
      <c r="C1595" s="216" t="s">
        <v>703</v>
      </c>
      <c r="D1595" s="217" t="s">
        <v>648</v>
      </c>
      <c r="E1595" s="217" t="s">
        <v>144</v>
      </c>
      <c r="F1595" s="217" t="s">
        <v>647</v>
      </c>
      <c r="G1595" s="217" t="s">
        <v>704</v>
      </c>
      <c r="H1595" s="217" t="s">
        <v>143</v>
      </c>
      <c r="I1595" s="217" t="s">
        <v>658</v>
      </c>
      <c r="J1595" s="218" t="s">
        <v>705</v>
      </c>
      <c r="K1595" s="219" t="s">
        <v>148</v>
      </c>
      <c r="L1595" s="218" t="s">
        <v>140</v>
      </c>
      <c r="M1595" s="218" t="s">
        <v>630</v>
      </c>
      <c r="N1595" s="217" t="s">
        <v>640</v>
      </c>
    </row>
    <row r="1596" spans="1:14">
      <c r="A1596" s="100">
        <v>83375753</v>
      </c>
      <c r="B1596" s="94">
        <v>44775</v>
      </c>
      <c r="C1596" s="94">
        <v>44783</v>
      </c>
      <c r="D1596" s="73" t="s">
        <v>710</v>
      </c>
      <c r="E1596" s="73" t="s">
        <v>972</v>
      </c>
      <c r="F1596" s="73" t="s">
        <v>493</v>
      </c>
      <c r="G1596" s="73" t="s">
        <v>490</v>
      </c>
      <c r="H1596" s="73" t="s">
        <v>491</v>
      </c>
      <c r="I1596" s="73" t="s">
        <v>681</v>
      </c>
      <c r="J1596" s="95">
        <v>666666.66</v>
      </c>
      <c r="K1596" s="107">
        <v>0.85499999999999998</v>
      </c>
      <c r="L1596" s="95">
        <v>-569999.99</v>
      </c>
      <c r="M1596" s="95">
        <v>96666.67</v>
      </c>
      <c r="N1596" s="73" t="s">
        <v>207</v>
      </c>
    </row>
    <row r="1597" spans="1:14">
      <c r="A1597" s="100">
        <v>83376053</v>
      </c>
      <c r="B1597" s="94">
        <v>44777</v>
      </c>
      <c r="C1597" s="94">
        <v>44783</v>
      </c>
      <c r="D1597" s="73" t="s">
        <v>710</v>
      </c>
      <c r="E1597" s="73" t="s">
        <v>972</v>
      </c>
      <c r="F1597" s="73" t="s">
        <v>493</v>
      </c>
      <c r="G1597" s="73" t="s">
        <v>490</v>
      </c>
      <c r="H1597" s="73" t="s">
        <v>491</v>
      </c>
      <c r="I1597" s="73" t="s">
        <v>681</v>
      </c>
      <c r="J1597" s="95">
        <v>999999.99</v>
      </c>
      <c r="K1597" s="107">
        <v>0.85750000000000004</v>
      </c>
      <c r="L1597" s="95">
        <v>-857499.99</v>
      </c>
      <c r="M1597" s="95">
        <v>142500</v>
      </c>
      <c r="N1597" s="73" t="s">
        <v>207</v>
      </c>
    </row>
    <row r="1598" spans="1:14">
      <c r="A1598" s="100">
        <v>83376718</v>
      </c>
      <c r="B1598" s="94">
        <v>44777</v>
      </c>
      <c r="C1598" s="94">
        <v>44783</v>
      </c>
      <c r="D1598" s="73" t="s">
        <v>710</v>
      </c>
      <c r="E1598" s="73" t="s">
        <v>972</v>
      </c>
      <c r="F1598" s="73" t="s">
        <v>493</v>
      </c>
      <c r="G1598" s="73" t="s">
        <v>490</v>
      </c>
      <c r="H1598" s="73" t="s">
        <v>491</v>
      </c>
      <c r="I1598" s="73" t="s">
        <v>681</v>
      </c>
      <c r="J1598" s="95">
        <v>666666.68000000005</v>
      </c>
      <c r="K1598" s="107">
        <v>0.85499999999999998</v>
      </c>
      <c r="L1598" s="95">
        <v>-570000.01</v>
      </c>
      <c r="M1598" s="95">
        <v>96666.67</v>
      </c>
      <c r="N1598" s="73" t="s">
        <v>207</v>
      </c>
    </row>
    <row r="1599" spans="1:14">
      <c r="A1599" s="100">
        <v>999</v>
      </c>
      <c r="B1599" s="94">
        <v>44742</v>
      </c>
      <c r="C1599" s="94">
        <v>44753</v>
      </c>
      <c r="D1599" s="73" t="s">
        <v>824</v>
      </c>
      <c r="E1599" s="73" t="s">
        <v>164</v>
      </c>
      <c r="F1599" s="73" t="s">
        <v>347</v>
      </c>
      <c r="G1599" s="73" t="s">
        <v>345</v>
      </c>
      <c r="H1599" s="73" t="s">
        <v>346</v>
      </c>
      <c r="I1599" s="73" t="s">
        <v>681</v>
      </c>
      <c r="J1599" s="95">
        <v>-911534.28</v>
      </c>
      <c r="K1599" s="107">
        <v>0.98531250000000004</v>
      </c>
      <c r="L1599" s="95">
        <v>898146.12</v>
      </c>
      <c r="M1599" s="95">
        <v>-13388.16</v>
      </c>
      <c r="N1599" s="73" t="s">
        <v>841</v>
      </c>
    </row>
    <row r="1600" spans="1:14" ht="12" thickBot="1">
      <c r="A1600" s="100">
        <v>82110696</v>
      </c>
      <c r="B1600" s="94">
        <v>44742</v>
      </c>
      <c r="C1600" s="94">
        <v>44783</v>
      </c>
      <c r="D1600" s="73" t="s">
        <v>710</v>
      </c>
      <c r="E1600" s="73" t="s">
        <v>164</v>
      </c>
      <c r="F1600" s="73" t="s">
        <v>347</v>
      </c>
      <c r="G1600" s="73" t="s">
        <v>345</v>
      </c>
      <c r="H1600" s="73" t="s">
        <v>346</v>
      </c>
      <c r="I1600" s="73" t="s">
        <v>681</v>
      </c>
      <c r="J1600" s="95">
        <v>913896.09</v>
      </c>
      <c r="K1600" s="107">
        <v>0.98531250000000004</v>
      </c>
      <c r="L1600" s="95">
        <v>-900473.24</v>
      </c>
      <c r="M1600" s="95">
        <v>13422.85</v>
      </c>
      <c r="N1600" s="73" t="s">
        <v>841</v>
      </c>
    </row>
    <row r="1601" spans="1:14" ht="12" thickBot="1">
      <c r="A1601" s="223"/>
      <c r="B1601" s="222">
        <v>44783</v>
      </c>
      <c r="C1601" s="224"/>
      <c r="D1601" s="225"/>
      <c r="E1601" s="225"/>
      <c r="F1601" s="225"/>
      <c r="G1601" s="225"/>
      <c r="H1601" s="225"/>
      <c r="I1601" s="225"/>
      <c r="J1601" s="105"/>
      <c r="K1601" s="226"/>
      <c r="L1601" s="227" t="s">
        <v>706</v>
      </c>
      <c r="M1601" s="105">
        <v>448733175.22272474</v>
      </c>
      <c r="N1601" s="225"/>
    </row>
    <row r="1602" spans="1:14" ht="12" thickBot="1">
      <c r="A1602" s="223"/>
      <c r="B1602" s="224"/>
      <c r="C1602" s="224"/>
      <c r="D1602" s="225"/>
      <c r="E1602" s="225"/>
      <c r="F1602" s="225"/>
      <c r="G1602" s="225"/>
      <c r="H1602" s="225"/>
      <c r="I1602" s="225"/>
      <c r="J1602" s="105"/>
      <c r="K1602" s="226"/>
      <c r="L1602" s="227" t="s">
        <v>707</v>
      </c>
      <c r="M1602" s="105">
        <f xml:space="preserve"> ROUND($M$1593+ SUM($M$1596:$M$1600)-$M$1601,2)</f>
        <v>0.01</v>
      </c>
      <c r="N1602" s="225"/>
    </row>
    <row r="1603" spans="1:14" ht="12" thickTop="1">
      <c r="A1603" s="215" t="s">
        <v>153</v>
      </c>
      <c r="B1603" s="216" t="s">
        <v>137</v>
      </c>
      <c r="C1603" s="216" t="s">
        <v>703</v>
      </c>
      <c r="D1603" s="217" t="s">
        <v>648</v>
      </c>
      <c r="E1603" s="217" t="s">
        <v>144</v>
      </c>
      <c r="F1603" s="217" t="s">
        <v>647</v>
      </c>
      <c r="G1603" s="217" t="s">
        <v>704</v>
      </c>
      <c r="H1603" s="217" t="s">
        <v>143</v>
      </c>
      <c r="I1603" s="217" t="s">
        <v>658</v>
      </c>
      <c r="J1603" s="218" t="s">
        <v>705</v>
      </c>
      <c r="K1603" s="219" t="s">
        <v>148</v>
      </c>
      <c r="L1603" s="218" t="s">
        <v>140</v>
      </c>
      <c r="M1603" s="218" t="s">
        <v>630</v>
      </c>
      <c r="N1603" s="217" t="s">
        <v>640</v>
      </c>
    </row>
    <row r="1604" spans="1:14">
      <c r="A1604" s="100">
        <v>999</v>
      </c>
      <c r="B1604" s="94">
        <v>44722</v>
      </c>
      <c r="C1604" s="94">
        <v>44735</v>
      </c>
      <c r="D1604" s="73" t="s">
        <v>824</v>
      </c>
      <c r="E1604" s="73" t="s">
        <v>164</v>
      </c>
      <c r="F1604" s="73" t="s">
        <v>247</v>
      </c>
      <c r="G1604" s="73" t="s">
        <v>245</v>
      </c>
      <c r="I1604" s="73" t="s">
        <v>681</v>
      </c>
      <c r="J1604" s="95">
        <v>-923660.27</v>
      </c>
      <c r="K1604" s="107">
        <v>0.98499999999999999</v>
      </c>
      <c r="L1604" s="95">
        <v>-13854.9</v>
      </c>
      <c r="M1604" s="95">
        <v>-937515.17</v>
      </c>
      <c r="N1604" s="73" t="s">
        <v>207</v>
      </c>
    </row>
    <row r="1605" spans="1:14">
      <c r="A1605" s="100">
        <v>80904106</v>
      </c>
      <c r="B1605" s="94">
        <v>44722</v>
      </c>
      <c r="C1605" s="94">
        <v>44784</v>
      </c>
      <c r="D1605" s="73" t="s">
        <v>710</v>
      </c>
      <c r="E1605" s="73" t="s">
        <v>164</v>
      </c>
      <c r="F1605" s="73" t="s">
        <v>247</v>
      </c>
      <c r="G1605" s="73" t="s">
        <v>245</v>
      </c>
      <c r="I1605" s="73" t="s">
        <v>681</v>
      </c>
      <c r="J1605" s="95">
        <v>923660.27</v>
      </c>
      <c r="K1605" s="107">
        <v>0.98499999999999999</v>
      </c>
      <c r="L1605" s="95">
        <v>-909805.37</v>
      </c>
      <c r="M1605" s="95">
        <v>13854.9</v>
      </c>
      <c r="N1605" s="73" t="s">
        <v>841</v>
      </c>
    </row>
    <row r="1606" spans="1:14">
      <c r="A1606" s="100">
        <v>999</v>
      </c>
      <c r="B1606" s="94">
        <v>44742</v>
      </c>
      <c r="C1606" s="94">
        <v>44743</v>
      </c>
      <c r="D1606" s="73" t="s">
        <v>824</v>
      </c>
      <c r="E1606" s="73" t="s">
        <v>164</v>
      </c>
      <c r="F1606" s="73" t="s">
        <v>247</v>
      </c>
      <c r="G1606" s="73" t="s">
        <v>245</v>
      </c>
      <c r="I1606" s="73" t="s">
        <v>681</v>
      </c>
      <c r="J1606" s="95">
        <v>-391412.47</v>
      </c>
      <c r="K1606" s="107">
        <v>0.98531250000000004</v>
      </c>
      <c r="L1606" s="95">
        <v>-5748.87</v>
      </c>
      <c r="M1606" s="95">
        <v>-397161.34</v>
      </c>
      <c r="N1606" s="73" t="s">
        <v>207</v>
      </c>
    </row>
    <row r="1607" spans="1:14" ht="12" thickBot="1">
      <c r="A1607" s="100">
        <v>82110884</v>
      </c>
      <c r="B1607" s="94">
        <v>44742</v>
      </c>
      <c r="C1607" s="94">
        <v>44784</v>
      </c>
      <c r="D1607" s="73" t="s">
        <v>710</v>
      </c>
      <c r="E1607" s="73" t="s">
        <v>164</v>
      </c>
      <c r="F1607" s="73" t="s">
        <v>247</v>
      </c>
      <c r="G1607" s="73" t="s">
        <v>245</v>
      </c>
      <c r="I1607" s="73" t="s">
        <v>681</v>
      </c>
      <c r="J1607" s="95">
        <v>391412.47</v>
      </c>
      <c r="K1607" s="107">
        <v>0.98531250000000004</v>
      </c>
      <c r="L1607" s="95">
        <v>-385663.6</v>
      </c>
      <c r="M1607" s="95">
        <v>5748.87</v>
      </c>
      <c r="N1607" s="73" t="s">
        <v>841</v>
      </c>
    </row>
    <row r="1608" spans="1:14" ht="12" thickBot="1">
      <c r="A1608" s="223"/>
      <c r="B1608" s="222">
        <v>44784</v>
      </c>
      <c r="C1608" s="224"/>
      <c r="D1608" s="225"/>
      <c r="E1608" s="225"/>
      <c r="F1608" s="225"/>
      <c r="G1608" s="225"/>
      <c r="H1608" s="225"/>
      <c r="I1608" s="225"/>
      <c r="J1608" s="105"/>
      <c r="K1608" s="226"/>
      <c r="L1608" s="227" t="s">
        <v>706</v>
      </c>
      <c r="M1608" s="105">
        <v>447437706.25272477</v>
      </c>
      <c r="N1608" s="225"/>
    </row>
    <row r="1609" spans="1:14" ht="12" thickBot="1">
      <c r="A1609" s="223"/>
      <c r="B1609" s="224"/>
      <c r="C1609" s="224"/>
      <c r="D1609" s="225"/>
      <c r="E1609" s="225"/>
      <c r="F1609" s="225"/>
      <c r="G1609" s="225"/>
      <c r="H1609" s="225"/>
      <c r="I1609" s="225"/>
      <c r="J1609" s="105"/>
      <c r="K1609" s="226"/>
      <c r="L1609" s="227" t="s">
        <v>707</v>
      </c>
      <c r="M1609" s="105">
        <f xml:space="preserve"> ROUND($M$1601+ SUM($M$1604:$M$1607)-$M$1608,2)</f>
        <v>-19603.77</v>
      </c>
      <c r="N1609" s="225"/>
    </row>
    <row r="1610" spans="1:14" ht="12" thickTop="1">
      <c r="A1610" s="215" t="s">
        <v>153</v>
      </c>
      <c r="B1610" s="216" t="s">
        <v>137</v>
      </c>
      <c r="C1610" s="216" t="s">
        <v>703</v>
      </c>
      <c r="D1610" s="217" t="s">
        <v>648</v>
      </c>
      <c r="E1610" s="217" t="s">
        <v>144</v>
      </c>
      <c r="F1610" s="217" t="s">
        <v>647</v>
      </c>
      <c r="G1610" s="217" t="s">
        <v>704</v>
      </c>
      <c r="H1610" s="217" t="s">
        <v>143</v>
      </c>
      <c r="I1610" s="217" t="s">
        <v>658</v>
      </c>
      <c r="J1610" s="218" t="s">
        <v>705</v>
      </c>
      <c r="K1610" s="219" t="s">
        <v>148</v>
      </c>
      <c r="L1610" s="218" t="s">
        <v>140</v>
      </c>
      <c r="M1610" s="218" t="s">
        <v>630</v>
      </c>
      <c r="N1610" s="217" t="s">
        <v>640</v>
      </c>
    </row>
    <row r="1611" spans="1:14">
      <c r="A1611" s="100">
        <v>999</v>
      </c>
      <c r="B1611" s="94">
        <v>44722</v>
      </c>
      <c r="C1611" s="94">
        <v>44785</v>
      </c>
      <c r="D1611" s="73" t="s">
        <v>710</v>
      </c>
      <c r="E1611" s="73" t="s">
        <v>539</v>
      </c>
      <c r="F1611" s="73" t="s">
        <v>540</v>
      </c>
      <c r="G1611" s="73" t="s">
        <v>537</v>
      </c>
      <c r="H1611" s="73" t="s">
        <v>538</v>
      </c>
      <c r="I1611" s="73" t="s">
        <v>681</v>
      </c>
      <c r="J1611" s="95">
        <v>2904517.69</v>
      </c>
      <c r="K1611" s="107">
        <v>1</v>
      </c>
      <c r="L1611" s="95">
        <v>-2897161.09</v>
      </c>
      <c r="M1611" s="95">
        <v>7356.6</v>
      </c>
      <c r="N1611" s="73" t="s">
        <v>207</v>
      </c>
    </row>
    <row r="1612" spans="1:14">
      <c r="A1612" s="100">
        <v>83428532</v>
      </c>
      <c r="B1612" s="94">
        <v>44777</v>
      </c>
      <c r="C1612" s="94">
        <v>44785</v>
      </c>
      <c r="D1612" s="73" t="s">
        <v>710</v>
      </c>
      <c r="E1612" s="73" t="s">
        <v>973</v>
      </c>
      <c r="F1612" s="73" t="s">
        <v>974</v>
      </c>
      <c r="G1612" s="73" t="s">
        <v>975</v>
      </c>
      <c r="H1612" s="73" t="s">
        <v>976</v>
      </c>
      <c r="I1612" s="73" t="s">
        <v>681</v>
      </c>
      <c r="J1612" s="95">
        <v>1500000</v>
      </c>
      <c r="K1612" s="107">
        <v>0.95250000000000001</v>
      </c>
      <c r="L1612" s="95">
        <v>-1428750</v>
      </c>
      <c r="M1612" s="95">
        <v>71250</v>
      </c>
      <c r="N1612" s="73" t="s">
        <v>207</v>
      </c>
    </row>
    <row r="1613" spans="1:14" ht="12" thickBot="1">
      <c r="A1613" s="100">
        <v>999</v>
      </c>
      <c r="B1613" s="94">
        <v>44777</v>
      </c>
      <c r="C1613" s="94">
        <v>44785</v>
      </c>
      <c r="D1613" s="73" t="s">
        <v>710</v>
      </c>
      <c r="E1613" s="73" t="s">
        <v>977</v>
      </c>
      <c r="F1613" s="73" t="s">
        <v>978</v>
      </c>
      <c r="G1613" s="73" t="s">
        <v>979</v>
      </c>
      <c r="H1613" s="73" t="s">
        <v>980</v>
      </c>
      <c r="I1613" s="73" t="s">
        <v>681</v>
      </c>
      <c r="J1613" s="95">
        <v>500000</v>
      </c>
      <c r="K1613" s="107">
        <v>0.94750000000000001</v>
      </c>
      <c r="L1613" s="95">
        <v>-473750</v>
      </c>
      <c r="M1613" s="95">
        <v>26250</v>
      </c>
      <c r="N1613" s="73" t="s">
        <v>207</v>
      </c>
    </row>
    <row r="1614" spans="1:14" ht="12" thickBot="1">
      <c r="A1614" s="223"/>
      <c r="B1614" s="222">
        <v>44785</v>
      </c>
      <c r="C1614" s="224"/>
      <c r="D1614" s="225"/>
      <c r="E1614" s="225"/>
      <c r="F1614" s="225"/>
      <c r="G1614" s="225"/>
      <c r="H1614" s="225"/>
      <c r="I1614" s="225"/>
      <c r="J1614" s="105"/>
      <c r="K1614" s="226"/>
      <c r="L1614" s="227" t="s">
        <v>706</v>
      </c>
      <c r="M1614" s="105">
        <v>447535206.25672477</v>
      </c>
      <c r="N1614" s="225"/>
    </row>
    <row r="1615" spans="1:14" ht="12" thickBot="1">
      <c r="A1615" s="223"/>
      <c r="B1615" s="224"/>
      <c r="C1615" s="224"/>
      <c r="D1615" s="225"/>
      <c r="E1615" s="225"/>
      <c r="F1615" s="225"/>
      <c r="G1615" s="225"/>
      <c r="H1615" s="225"/>
      <c r="I1615" s="225"/>
      <c r="J1615" s="105"/>
      <c r="K1615" s="226"/>
      <c r="L1615" s="227" t="s">
        <v>707</v>
      </c>
      <c r="M1615" s="105">
        <f xml:space="preserve"> ROUND($M$1608+ SUM($M$1611:$M$1613)-$M$1614,2)</f>
        <v>7356.6</v>
      </c>
      <c r="N1615" s="225"/>
    </row>
    <row r="1616" spans="1:14" ht="12.75" thickTop="1" thickBot="1">
      <c r="A1616" s="215" t="s">
        <v>153</v>
      </c>
      <c r="B1616" s="221" t="s">
        <v>137</v>
      </c>
      <c r="C1616" s="216" t="s">
        <v>703</v>
      </c>
      <c r="D1616" s="217" t="s">
        <v>648</v>
      </c>
      <c r="E1616" s="217" t="s">
        <v>144</v>
      </c>
      <c r="F1616" s="217" t="s">
        <v>647</v>
      </c>
      <c r="G1616" s="217" t="s">
        <v>704</v>
      </c>
      <c r="H1616" s="217" t="s">
        <v>143</v>
      </c>
      <c r="I1616" s="217" t="s">
        <v>658</v>
      </c>
      <c r="J1616" s="218" t="s">
        <v>705</v>
      </c>
      <c r="K1616" s="219" t="s">
        <v>148</v>
      </c>
      <c r="L1616" s="218" t="s">
        <v>140</v>
      </c>
      <c r="M1616" s="218" t="s">
        <v>630</v>
      </c>
      <c r="N1616" s="217" t="s">
        <v>640</v>
      </c>
    </row>
    <row r="1617" spans="1:14" ht="12" thickBot="1">
      <c r="A1617" s="223"/>
      <c r="B1617" s="222">
        <v>44788</v>
      </c>
      <c r="C1617" s="224"/>
      <c r="D1617" s="225"/>
      <c r="E1617" s="225"/>
      <c r="F1617" s="225"/>
      <c r="G1617" s="225"/>
      <c r="H1617" s="225"/>
      <c r="I1617" s="225"/>
      <c r="J1617" s="105"/>
      <c r="K1617" s="226"/>
      <c r="L1617" s="227" t="s">
        <v>706</v>
      </c>
      <c r="M1617" s="105">
        <v>447535206.25672477</v>
      </c>
      <c r="N1617" s="225"/>
    </row>
    <row r="1618" spans="1:14" ht="12" thickBot="1">
      <c r="A1618" s="223"/>
      <c r="B1618" s="224"/>
      <c r="C1618" s="224"/>
      <c r="D1618" s="225"/>
      <c r="E1618" s="225"/>
      <c r="F1618" s="225"/>
      <c r="G1618" s="225"/>
      <c r="H1618" s="225"/>
      <c r="I1618" s="225"/>
      <c r="J1618" s="105"/>
      <c r="K1618" s="226"/>
      <c r="L1618" s="227" t="s">
        <v>707</v>
      </c>
      <c r="M1618" s="105">
        <f xml:space="preserve"> ROUND($M$1614+ SUM($M$1616:$M$1616)-$M$1617,2)</f>
        <v>0</v>
      </c>
      <c r="N1618" s="225"/>
    </row>
    <row r="1619" spans="1:14" ht="12.75" thickTop="1" thickBot="1">
      <c r="A1619" s="215" t="s">
        <v>153</v>
      </c>
      <c r="B1619" s="221" t="s">
        <v>137</v>
      </c>
      <c r="C1619" s="216" t="s">
        <v>703</v>
      </c>
      <c r="D1619" s="217" t="s">
        <v>648</v>
      </c>
      <c r="E1619" s="217" t="s">
        <v>144</v>
      </c>
      <c r="F1619" s="217" t="s">
        <v>647</v>
      </c>
      <c r="G1619" s="217" t="s">
        <v>704</v>
      </c>
      <c r="H1619" s="217" t="s">
        <v>143</v>
      </c>
      <c r="I1619" s="217" t="s">
        <v>658</v>
      </c>
      <c r="J1619" s="218" t="s">
        <v>705</v>
      </c>
      <c r="K1619" s="219" t="s">
        <v>148</v>
      </c>
      <c r="L1619" s="218" t="s">
        <v>140</v>
      </c>
      <c r="M1619" s="218" t="s">
        <v>630</v>
      </c>
      <c r="N1619" s="217" t="s">
        <v>640</v>
      </c>
    </row>
    <row r="1620" spans="1:14" ht="12" thickBot="1">
      <c r="A1620" s="223"/>
      <c r="B1620" s="222">
        <v>44789</v>
      </c>
      <c r="C1620" s="224"/>
      <c r="D1620" s="225"/>
      <c r="E1620" s="225"/>
      <c r="F1620" s="225"/>
      <c r="G1620" s="225"/>
      <c r="H1620" s="225"/>
      <c r="I1620" s="225"/>
      <c r="J1620" s="105"/>
      <c r="K1620" s="226"/>
      <c r="L1620" s="227" t="s">
        <v>706</v>
      </c>
      <c r="M1620" s="105">
        <v>447535206.25672477</v>
      </c>
      <c r="N1620" s="225"/>
    </row>
    <row r="1621" spans="1:14" ht="12" thickBot="1">
      <c r="A1621" s="223"/>
      <c r="B1621" s="224"/>
      <c r="C1621" s="224"/>
      <c r="D1621" s="225"/>
      <c r="E1621" s="225"/>
      <c r="F1621" s="225"/>
      <c r="G1621" s="225"/>
      <c r="H1621" s="225"/>
      <c r="I1621" s="225"/>
      <c r="J1621" s="105"/>
      <c r="K1621" s="226"/>
      <c r="L1621" s="227" t="s">
        <v>707</v>
      </c>
      <c r="M1621" s="105">
        <f xml:space="preserve"> ROUND($M$1617+ SUM($M$1619:$M$1619)-$M$1620,2)</f>
        <v>0</v>
      </c>
      <c r="N1621" s="225"/>
    </row>
    <row r="1622" spans="1:14" ht="12.75" thickTop="1" thickBot="1">
      <c r="A1622" s="215" t="s">
        <v>153</v>
      </c>
      <c r="B1622" s="221" t="s">
        <v>137</v>
      </c>
      <c r="C1622" s="216" t="s">
        <v>703</v>
      </c>
      <c r="D1622" s="217" t="s">
        <v>648</v>
      </c>
      <c r="E1622" s="217" t="s">
        <v>144</v>
      </c>
      <c r="F1622" s="217" t="s">
        <v>647</v>
      </c>
      <c r="G1622" s="217" t="s">
        <v>704</v>
      </c>
      <c r="H1622" s="217" t="s">
        <v>143</v>
      </c>
      <c r="I1622" s="217" t="s">
        <v>658</v>
      </c>
      <c r="J1622" s="218" t="s">
        <v>705</v>
      </c>
      <c r="K1622" s="219" t="s">
        <v>148</v>
      </c>
      <c r="L1622" s="218" t="s">
        <v>140</v>
      </c>
      <c r="M1622" s="218" t="s">
        <v>630</v>
      </c>
      <c r="N1622" s="217" t="s">
        <v>640</v>
      </c>
    </row>
    <row r="1623" spans="1:14" ht="12" thickBot="1">
      <c r="A1623" s="223"/>
      <c r="B1623" s="222">
        <v>44790</v>
      </c>
      <c r="C1623" s="224"/>
      <c r="D1623" s="225"/>
      <c r="E1623" s="225"/>
      <c r="F1623" s="225"/>
      <c r="G1623" s="225"/>
      <c r="H1623" s="225"/>
      <c r="I1623" s="225"/>
      <c r="J1623" s="105"/>
      <c r="K1623" s="226"/>
      <c r="L1623" s="227" t="s">
        <v>706</v>
      </c>
      <c r="M1623" s="105">
        <v>447535206.25672477</v>
      </c>
      <c r="N1623" s="225"/>
    </row>
    <row r="1624" spans="1:14" ht="12" thickBot="1">
      <c r="A1624" s="223"/>
      <c r="B1624" s="224"/>
      <c r="C1624" s="224"/>
      <c r="D1624" s="225"/>
      <c r="E1624" s="225"/>
      <c r="F1624" s="225"/>
      <c r="G1624" s="225"/>
      <c r="H1624" s="225"/>
      <c r="I1624" s="225"/>
      <c r="J1624" s="105"/>
      <c r="K1624" s="226"/>
      <c r="L1624" s="227" t="s">
        <v>707</v>
      </c>
      <c r="M1624" s="105">
        <f xml:space="preserve"> ROUND($M$1620+ SUM($M$1622:$M$1622)-$M$1623,2)</f>
        <v>0</v>
      </c>
      <c r="N1624" s="225"/>
    </row>
    <row r="1625" spans="1:14" ht="12.75" thickTop="1" thickBot="1">
      <c r="A1625" s="215" t="s">
        <v>153</v>
      </c>
      <c r="B1625" s="221" t="s">
        <v>137</v>
      </c>
      <c r="C1625" s="216" t="s">
        <v>703</v>
      </c>
      <c r="D1625" s="217" t="s">
        <v>648</v>
      </c>
      <c r="E1625" s="217" t="s">
        <v>144</v>
      </c>
      <c r="F1625" s="217" t="s">
        <v>647</v>
      </c>
      <c r="G1625" s="217" t="s">
        <v>704</v>
      </c>
      <c r="H1625" s="217" t="s">
        <v>143</v>
      </c>
      <c r="I1625" s="217" t="s">
        <v>658</v>
      </c>
      <c r="J1625" s="218" t="s">
        <v>705</v>
      </c>
      <c r="K1625" s="219" t="s">
        <v>148</v>
      </c>
      <c r="L1625" s="218" t="s">
        <v>140</v>
      </c>
      <c r="M1625" s="218" t="s">
        <v>630</v>
      </c>
      <c r="N1625" s="217" t="s">
        <v>640</v>
      </c>
    </row>
    <row r="1626" spans="1:14" ht="12" thickBot="1">
      <c r="A1626" s="223"/>
      <c r="B1626" s="222">
        <v>44791</v>
      </c>
      <c r="C1626" s="224"/>
      <c r="D1626" s="225"/>
      <c r="E1626" s="225"/>
      <c r="F1626" s="225"/>
      <c r="G1626" s="225"/>
      <c r="H1626" s="225"/>
      <c r="I1626" s="225"/>
      <c r="J1626" s="105"/>
      <c r="K1626" s="226"/>
      <c r="L1626" s="227" t="s">
        <v>706</v>
      </c>
      <c r="M1626" s="105">
        <v>447535206.25672477</v>
      </c>
      <c r="N1626" s="225"/>
    </row>
    <row r="1627" spans="1:14" ht="12" thickBot="1">
      <c r="A1627" s="223"/>
      <c r="B1627" s="224"/>
      <c r="C1627" s="224"/>
      <c r="D1627" s="225"/>
      <c r="E1627" s="225"/>
      <c r="F1627" s="225"/>
      <c r="G1627" s="225"/>
      <c r="H1627" s="225"/>
      <c r="I1627" s="225"/>
      <c r="J1627" s="105"/>
      <c r="K1627" s="226"/>
      <c r="L1627" s="227" t="s">
        <v>707</v>
      </c>
      <c r="M1627" s="105">
        <f xml:space="preserve"> ROUND($M$1623+ SUM($M$1625:$M$1625)-$M$1626,2)</f>
        <v>0</v>
      </c>
      <c r="N1627" s="225"/>
    </row>
    <row r="1628" spans="1:14" ht="12" thickTop="1">
      <c r="A1628" s="215" t="s">
        <v>153</v>
      </c>
      <c r="B1628" s="216" t="s">
        <v>137</v>
      </c>
      <c r="C1628" s="216" t="s">
        <v>703</v>
      </c>
      <c r="D1628" s="217" t="s">
        <v>648</v>
      </c>
      <c r="E1628" s="217" t="s">
        <v>144</v>
      </c>
      <c r="F1628" s="217" t="s">
        <v>647</v>
      </c>
      <c r="G1628" s="217" t="s">
        <v>704</v>
      </c>
      <c r="H1628" s="217" t="s">
        <v>143</v>
      </c>
      <c r="I1628" s="217" t="s">
        <v>658</v>
      </c>
      <c r="J1628" s="218" t="s">
        <v>705</v>
      </c>
      <c r="K1628" s="219" t="s">
        <v>148</v>
      </c>
      <c r="L1628" s="218" t="s">
        <v>140</v>
      </c>
      <c r="M1628" s="218" t="s">
        <v>630</v>
      </c>
      <c r="N1628" s="217" t="s">
        <v>640</v>
      </c>
    </row>
    <row r="1629" spans="1:14">
      <c r="A1629" s="100">
        <v>83585562</v>
      </c>
      <c r="B1629" s="94">
        <v>44777</v>
      </c>
      <c r="C1629" s="94">
        <v>44792</v>
      </c>
      <c r="D1629" s="73" t="s">
        <v>710</v>
      </c>
      <c r="E1629" s="73" t="s">
        <v>981</v>
      </c>
      <c r="F1629" s="73" t="s">
        <v>982</v>
      </c>
      <c r="G1629" s="73" t="s">
        <v>983</v>
      </c>
      <c r="H1629" s="73" t="s">
        <v>984</v>
      </c>
      <c r="I1629" s="73" t="s">
        <v>681</v>
      </c>
      <c r="J1629" s="95">
        <v>333333.33</v>
      </c>
      <c r="K1629" s="107">
        <v>0.91500000000000004</v>
      </c>
      <c r="L1629" s="95">
        <v>-305000</v>
      </c>
      <c r="M1629" s="95">
        <v>28333.33</v>
      </c>
      <c r="N1629" s="73" t="s">
        <v>207</v>
      </c>
    </row>
    <row r="1630" spans="1:14" ht="12" thickBot="1">
      <c r="A1630" s="100">
        <v>999</v>
      </c>
      <c r="B1630" s="94">
        <v>44785</v>
      </c>
      <c r="C1630" s="94">
        <v>44792</v>
      </c>
      <c r="D1630" s="73" t="s">
        <v>817</v>
      </c>
      <c r="E1630" s="73" t="s">
        <v>874</v>
      </c>
      <c r="F1630" s="73" t="s">
        <v>875</v>
      </c>
      <c r="G1630" s="73" t="s">
        <v>876</v>
      </c>
      <c r="I1630" s="73" t="s">
        <v>681</v>
      </c>
      <c r="J1630" s="95">
        <v>0</v>
      </c>
      <c r="K1630" s="107">
        <v>1</v>
      </c>
      <c r="L1630" s="95">
        <v>1052984.69</v>
      </c>
      <c r="M1630" s="95">
        <v>1052984.69</v>
      </c>
      <c r="N1630" s="73" t="s">
        <v>207</v>
      </c>
    </row>
    <row r="1631" spans="1:14" ht="12" thickBot="1">
      <c r="A1631" s="223"/>
      <c r="B1631" s="222">
        <v>44792</v>
      </c>
      <c r="C1631" s="224"/>
      <c r="D1631" s="225"/>
      <c r="E1631" s="225"/>
      <c r="F1631" s="225"/>
      <c r="G1631" s="225"/>
      <c r="H1631" s="225"/>
      <c r="I1631" s="225"/>
      <c r="J1631" s="105"/>
      <c r="K1631" s="226"/>
      <c r="L1631" s="227" t="s">
        <v>706</v>
      </c>
      <c r="M1631" s="105">
        <v>448616524.27977479</v>
      </c>
      <c r="N1631" s="225"/>
    </row>
    <row r="1632" spans="1:14" ht="12" thickBot="1">
      <c r="A1632" s="223"/>
      <c r="B1632" s="224"/>
      <c r="C1632" s="224"/>
      <c r="D1632" s="225"/>
      <c r="E1632" s="225"/>
      <c r="F1632" s="225"/>
      <c r="G1632" s="225"/>
      <c r="H1632" s="225"/>
      <c r="I1632" s="225"/>
      <c r="J1632" s="105"/>
      <c r="K1632" s="226"/>
      <c r="L1632" s="227" t="s">
        <v>707</v>
      </c>
      <c r="M1632" s="105">
        <f xml:space="preserve"> ROUND($M$1626+ SUM($M$1629:$M$1630)-$M$1631,2)</f>
        <v>0</v>
      </c>
      <c r="N1632" s="225"/>
    </row>
    <row r="1633" spans="1:14" ht="12.75" thickTop="1" thickBot="1">
      <c r="A1633" s="215" t="s">
        <v>153</v>
      </c>
      <c r="B1633" s="221" t="s">
        <v>137</v>
      </c>
      <c r="C1633" s="216" t="s">
        <v>703</v>
      </c>
      <c r="D1633" s="217" t="s">
        <v>648</v>
      </c>
      <c r="E1633" s="217" t="s">
        <v>144</v>
      </c>
      <c r="F1633" s="217" t="s">
        <v>647</v>
      </c>
      <c r="G1633" s="217" t="s">
        <v>704</v>
      </c>
      <c r="H1633" s="217" t="s">
        <v>143</v>
      </c>
      <c r="I1633" s="217" t="s">
        <v>658</v>
      </c>
      <c r="J1633" s="218" t="s">
        <v>705</v>
      </c>
      <c r="K1633" s="219" t="s">
        <v>148</v>
      </c>
      <c r="L1633" s="218" t="s">
        <v>140</v>
      </c>
      <c r="M1633" s="218" t="s">
        <v>630</v>
      </c>
      <c r="N1633" s="217" t="s">
        <v>640</v>
      </c>
    </row>
    <row r="1634" spans="1:14" ht="12" thickBot="1">
      <c r="A1634" s="223"/>
      <c r="B1634" s="222">
        <v>44795</v>
      </c>
      <c r="C1634" s="224"/>
      <c r="D1634" s="225"/>
      <c r="E1634" s="225"/>
      <c r="F1634" s="225"/>
      <c r="G1634" s="225"/>
      <c r="H1634" s="225"/>
      <c r="I1634" s="225"/>
      <c r="J1634" s="105"/>
      <c r="K1634" s="226"/>
      <c r="L1634" s="227" t="s">
        <v>706</v>
      </c>
      <c r="M1634" s="105">
        <v>448616524.27977479</v>
      </c>
      <c r="N1634" s="225"/>
    </row>
    <row r="1635" spans="1:14" ht="12" thickBot="1">
      <c r="A1635" s="223"/>
      <c r="B1635" s="224"/>
      <c r="C1635" s="224"/>
      <c r="D1635" s="225"/>
      <c r="E1635" s="225"/>
      <c r="F1635" s="225"/>
      <c r="G1635" s="225"/>
      <c r="H1635" s="225"/>
      <c r="I1635" s="225"/>
      <c r="J1635" s="105"/>
      <c r="K1635" s="226"/>
      <c r="L1635" s="227" t="s">
        <v>707</v>
      </c>
      <c r="M1635" s="105">
        <f xml:space="preserve"> ROUND($M$1631+ SUM($M$1633:$M$1633)-$M$1634,2)</f>
        <v>0</v>
      </c>
      <c r="N1635" s="225"/>
    </row>
    <row r="1636" spans="1:14" ht="12" thickTop="1">
      <c r="A1636" s="215" t="s">
        <v>153</v>
      </c>
      <c r="B1636" s="216" t="s">
        <v>137</v>
      </c>
      <c r="C1636" s="216" t="s">
        <v>703</v>
      </c>
      <c r="D1636" s="217" t="s">
        <v>648</v>
      </c>
      <c r="E1636" s="217" t="s">
        <v>144</v>
      </c>
      <c r="F1636" s="217" t="s">
        <v>647</v>
      </c>
      <c r="G1636" s="217" t="s">
        <v>704</v>
      </c>
      <c r="H1636" s="217" t="s">
        <v>143</v>
      </c>
      <c r="I1636" s="217" t="s">
        <v>658</v>
      </c>
      <c r="J1636" s="218" t="s">
        <v>705</v>
      </c>
      <c r="K1636" s="219" t="s">
        <v>148</v>
      </c>
      <c r="L1636" s="218" t="s">
        <v>140</v>
      </c>
      <c r="M1636" s="218" t="s">
        <v>630</v>
      </c>
      <c r="N1636" s="217" t="s">
        <v>640</v>
      </c>
    </row>
    <row r="1637" spans="1:14" ht="12" thickBot="1">
      <c r="A1637" s="100">
        <v>83645363</v>
      </c>
      <c r="B1637" s="94">
        <v>44782</v>
      </c>
      <c r="C1637" s="94">
        <v>44796</v>
      </c>
      <c r="D1637" s="73" t="s">
        <v>710</v>
      </c>
      <c r="E1637" s="73" t="s">
        <v>561</v>
      </c>
      <c r="F1637" s="73" t="s">
        <v>562</v>
      </c>
      <c r="G1637" s="73" t="s">
        <v>553</v>
      </c>
      <c r="H1637" s="73" t="s">
        <v>554</v>
      </c>
      <c r="I1637" s="73" t="s">
        <v>681</v>
      </c>
      <c r="J1637" s="95">
        <v>2000000</v>
      </c>
      <c r="K1637" s="107">
        <v>0.92500000000000004</v>
      </c>
      <c r="L1637" s="95">
        <v>-1850000</v>
      </c>
      <c r="M1637" s="95">
        <v>150000</v>
      </c>
      <c r="N1637" s="73" t="s">
        <v>207</v>
      </c>
    </row>
    <row r="1638" spans="1:14" ht="12" thickBot="1">
      <c r="A1638" s="223"/>
      <c r="B1638" s="222">
        <v>44796</v>
      </c>
      <c r="C1638" s="224"/>
      <c r="D1638" s="225"/>
      <c r="E1638" s="225"/>
      <c r="F1638" s="225"/>
      <c r="G1638" s="225"/>
      <c r="H1638" s="225"/>
      <c r="I1638" s="225"/>
      <c r="J1638" s="105"/>
      <c r="K1638" s="226"/>
      <c r="L1638" s="227" t="s">
        <v>706</v>
      </c>
      <c r="M1638" s="105">
        <v>448766524.27977479</v>
      </c>
      <c r="N1638" s="225"/>
    </row>
    <row r="1639" spans="1:14" ht="12" thickBot="1">
      <c r="A1639" s="223"/>
      <c r="B1639" s="224"/>
      <c r="C1639" s="224"/>
      <c r="D1639" s="225"/>
      <c r="E1639" s="225"/>
      <c r="F1639" s="225"/>
      <c r="G1639" s="225"/>
      <c r="H1639" s="225"/>
      <c r="I1639" s="225"/>
      <c r="J1639" s="105"/>
      <c r="K1639" s="226"/>
      <c r="L1639" s="227" t="s">
        <v>707</v>
      </c>
      <c r="M1639" s="105">
        <f xml:space="preserve"> ROUND($M$1634+ SUM($M$1637:$M$1637)-$M$1638,2)</f>
        <v>0</v>
      </c>
      <c r="N1639" s="225"/>
    </row>
    <row r="1640" spans="1:14" ht="12" thickTop="1">
      <c r="A1640" s="215" t="s">
        <v>153</v>
      </c>
      <c r="B1640" s="216" t="s">
        <v>137</v>
      </c>
      <c r="C1640" s="216" t="s">
        <v>703</v>
      </c>
      <c r="D1640" s="217" t="s">
        <v>648</v>
      </c>
      <c r="E1640" s="217" t="s">
        <v>144</v>
      </c>
      <c r="F1640" s="217" t="s">
        <v>647</v>
      </c>
      <c r="G1640" s="217" t="s">
        <v>704</v>
      </c>
      <c r="H1640" s="217" t="s">
        <v>143</v>
      </c>
      <c r="I1640" s="217" t="s">
        <v>658</v>
      </c>
      <c r="J1640" s="218" t="s">
        <v>705</v>
      </c>
      <c r="K1640" s="219" t="s">
        <v>148</v>
      </c>
      <c r="L1640" s="218" t="s">
        <v>140</v>
      </c>
      <c r="M1640" s="218" t="s">
        <v>630</v>
      </c>
      <c r="N1640" s="217" t="s">
        <v>640</v>
      </c>
    </row>
    <row r="1641" spans="1:14">
      <c r="A1641" s="100">
        <v>83662584</v>
      </c>
      <c r="B1641" s="94">
        <v>44795</v>
      </c>
      <c r="C1641" s="94">
        <v>44797</v>
      </c>
      <c r="D1641" s="73" t="s">
        <v>830</v>
      </c>
      <c r="E1641" s="73" t="s">
        <v>218</v>
      </c>
      <c r="F1641" s="73" t="s">
        <v>904</v>
      </c>
      <c r="G1641" s="73" t="s">
        <v>216</v>
      </c>
      <c r="I1641" s="73" t="s">
        <v>681</v>
      </c>
      <c r="J1641" s="95">
        <v>-10000000</v>
      </c>
      <c r="K1641" s="107">
        <v>1</v>
      </c>
      <c r="L1641" s="95">
        <v>0</v>
      </c>
      <c r="M1641" s="95">
        <v>-10000000</v>
      </c>
      <c r="N1641" s="73" t="s">
        <v>715</v>
      </c>
    </row>
    <row r="1642" spans="1:14" ht="12" thickBot="1">
      <c r="A1642" s="100">
        <v>83662657</v>
      </c>
      <c r="B1642" s="94">
        <v>44795</v>
      </c>
      <c r="C1642" s="94">
        <v>44797</v>
      </c>
      <c r="D1642" s="73" t="s">
        <v>710</v>
      </c>
      <c r="E1642" s="73" t="s">
        <v>218</v>
      </c>
      <c r="F1642" s="73" t="s">
        <v>904</v>
      </c>
      <c r="G1642" s="73" t="s">
        <v>216</v>
      </c>
      <c r="I1642" s="73" t="s">
        <v>681</v>
      </c>
      <c r="J1642" s="95">
        <v>10000000</v>
      </c>
      <c r="K1642" s="107">
        <v>1</v>
      </c>
      <c r="L1642" s="95">
        <v>0</v>
      </c>
      <c r="M1642" s="95">
        <v>10000000</v>
      </c>
      <c r="N1642" s="73" t="s">
        <v>715</v>
      </c>
    </row>
    <row r="1643" spans="1:14" ht="12" thickBot="1">
      <c r="A1643" s="223"/>
      <c r="B1643" s="222">
        <v>44797</v>
      </c>
      <c r="C1643" s="224"/>
      <c r="D1643" s="225"/>
      <c r="E1643" s="225"/>
      <c r="F1643" s="225"/>
      <c r="G1643" s="225"/>
      <c r="H1643" s="225"/>
      <c r="I1643" s="225"/>
      <c r="J1643" s="105"/>
      <c r="K1643" s="226"/>
      <c r="L1643" s="227" t="s">
        <v>706</v>
      </c>
      <c r="M1643" s="105">
        <v>448766524.28672481</v>
      </c>
      <c r="N1643" s="225"/>
    </row>
    <row r="1644" spans="1:14" ht="12" thickBot="1">
      <c r="A1644" s="223"/>
      <c r="B1644" s="224"/>
      <c r="C1644" s="224"/>
      <c r="D1644" s="225"/>
      <c r="E1644" s="225"/>
      <c r="F1644" s="225"/>
      <c r="G1644" s="225"/>
      <c r="H1644" s="225"/>
      <c r="I1644" s="225"/>
      <c r="J1644" s="105"/>
      <c r="K1644" s="226"/>
      <c r="L1644" s="227" t="s">
        <v>707</v>
      </c>
      <c r="M1644" s="105">
        <f xml:space="preserve"> ROUND($M$1638+ SUM($M$1641:$M$1642)-$M$1643,2)</f>
        <v>-0.01</v>
      </c>
      <c r="N1644" s="225"/>
    </row>
    <row r="1645" spans="1:14" ht="12.75" thickTop="1" thickBot="1">
      <c r="A1645" s="215" t="s">
        <v>153</v>
      </c>
      <c r="B1645" s="221" t="s">
        <v>137</v>
      </c>
      <c r="C1645" s="216" t="s">
        <v>703</v>
      </c>
      <c r="D1645" s="217" t="s">
        <v>648</v>
      </c>
      <c r="E1645" s="217" t="s">
        <v>144</v>
      </c>
      <c r="F1645" s="217" t="s">
        <v>647</v>
      </c>
      <c r="G1645" s="217" t="s">
        <v>704</v>
      </c>
      <c r="H1645" s="217" t="s">
        <v>143</v>
      </c>
      <c r="I1645" s="217" t="s">
        <v>658</v>
      </c>
      <c r="J1645" s="218" t="s">
        <v>705</v>
      </c>
      <c r="K1645" s="219" t="s">
        <v>148</v>
      </c>
      <c r="L1645" s="218" t="s">
        <v>140</v>
      </c>
      <c r="M1645" s="218" t="s">
        <v>630</v>
      </c>
      <c r="N1645" s="217" t="s">
        <v>640</v>
      </c>
    </row>
    <row r="1646" spans="1:14" ht="12" thickBot="1">
      <c r="A1646" s="223"/>
      <c r="B1646" s="222">
        <v>44798</v>
      </c>
      <c r="C1646" s="224"/>
      <c r="D1646" s="225"/>
      <c r="E1646" s="225"/>
      <c r="F1646" s="225"/>
      <c r="G1646" s="225"/>
      <c r="H1646" s="225"/>
      <c r="I1646" s="225"/>
      <c r="J1646" s="105"/>
      <c r="K1646" s="226"/>
      <c r="L1646" s="227" t="s">
        <v>706</v>
      </c>
      <c r="M1646" s="105">
        <v>448766524.29384983</v>
      </c>
      <c r="N1646" s="225"/>
    </row>
    <row r="1647" spans="1:14" ht="12" thickBot="1">
      <c r="A1647" s="223"/>
      <c r="B1647" s="224"/>
      <c r="C1647" s="224"/>
      <c r="D1647" s="225"/>
      <c r="E1647" s="225"/>
      <c r="F1647" s="225"/>
      <c r="G1647" s="225"/>
      <c r="H1647" s="225"/>
      <c r="I1647" s="225"/>
      <c r="J1647" s="105"/>
      <c r="K1647" s="226"/>
      <c r="L1647" s="227" t="s">
        <v>707</v>
      </c>
      <c r="M1647" s="105">
        <f xml:space="preserve"> ROUND($M$1643+ SUM($M$1645:$M$1645)-$M$1646,2)</f>
        <v>-0.01</v>
      </c>
      <c r="N1647" s="225"/>
    </row>
    <row r="1648" spans="1:14" ht="12.75" thickTop="1" thickBot="1">
      <c r="A1648" s="215" t="s">
        <v>153</v>
      </c>
      <c r="B1648" s="221" t="s">
        <v>137</v>
      </c>
      <c r="C1648" s="216" t="s">
        <v>703</v>
      </c>
      <c r="D1648" s="217" t="s">
        <v>648</v>
      </c>
      <c r="E1648" s="217" t="s">
        <v>144</v>
      </c>
      <c r="F1648" s="217" t="s">
        <v>647</v>
      </c>
      <c r="G1648" s="217" t="s">
        <v>704</v>
      </c>
      <c r="H1648" s="217" t="s">
        <v>143</v>
      </c>
      <c r="I1648" s="217" t="s">
        <v>658</v>
      </c>
      <c r="J1648" s="218" t="s">
        <v>705</v>
      </c>
      <c r="K1648" s="219" t="s">
        <v>148</v>
      </c>
      <c r="L1648" s="218" t="s">
        <v>140</v>
      </c>
      <c r="M1648" s="218" t="s">
        <v>630</v>
      </c>
      <c r="N1648" s="217" t="s">
        <v>640</v>
      </c>
    </row>
    <row r="1649" spans="1:14" ht="12" thickBot="1">
      <c r="A1649" s="223"/>
      <c r="B1649" s="222">
        <v>44799</v>
      </c>
      <c r="C1649" s="224"/>
      <c r="D1649" s="225"/>
      <c r="E1649" s="225"/>
      <c r="F1649" s="225"/>
      <c r="G1649" s="225"/>
      <c r="H1649" s="225"/>
      <c r="I1649" s="225"/>
      <c r="J1649" s="105"/>
      <c r="K1649" s="226"/>
      <c r="L1649" s="227" t="s">
        <v>706</v>
      </c>
      <c r="M1649" s="105">
        <v>448766524.29384989</v>
      </c>
      <c r="N1649" s="225"/>
    </row>
    <row r="1650" spans="1:14" ht="12" thickBot="1">
      <c r="A1650" s="223"/>
      <c r="B1650" s="224"/>
      <c r="C1650" s="224"/>
      <c r="D1650" s="225"/>
      <c r="E1650" s="225"/>
      <c r="F1650" s="225"/>
      <c r="G1650" s="225"/>
      <c r="H1650" s="225"/>
      <c r="I1650" s="225"/>
      <c r="J1650" s="105"/>
      <c r="K1650" s="226"/>
      <c r="L1650" s="227" t="s">
        <v>707</v>
      </c>
      <c r="M1650" s="105">
        <f xml:space="preserve"> ROUND($M$1646+ SUM($M$1648:$M$1648)-$M$1649,2)</f>
        <v>0</v>
      </c>
      <c r="N1650" s="225"/>
    </row>
    <row r="1651" spans="1:14" ht="12.75" thickTop="1" thickBot="1">
      <c r="A1651" s="215" t="s">
        <v>153</v>
      </c>
      <c r="B1651" s="221" t="s">
        <v>137</v>
      </c>
      <c r="C1651" s="216" t="s">
        <v>703</v>
      </c>
      <c r="D1651" s="217" t="s">
        <v>648</v>
      </c>
      <c r="E1651" s="217" t="s">
        <v>144</v>
      </c>
      <c r="F1651" s="217" t="s">
        <v>647</v>
      </c>
      <c r="G1651" s="217" t="s">
        <v>704</v>
      </c>
      <c r="H1651" s="217" t="s">
        <v>143</v>
      </c>
      <c r="I1651" s="217" t="s">
        <v>658</v>
      </c>
      <c r="J1651" s="218" t="s">
        <v>705</v>
      </c>
      <c r="K1651" s="219" t="s">
        <v>148</v>
      </c>
      <c r="L1651" s="218" t="s">
        <v>140</v>
      </c>
      <c r="M1651" s="218" t="s">
        <v>630</v>
      </c>
      <c r="N1651" s="217" t="s">
        <v>640</v>
      </c>
    </row>
    <row r="1652" spans="1:14" ht="12" thickBot="1">
      <c r="A1652" s="223"/>
      <c r="B1652" s="222">
        <v>44802</v>
      </c>
      <c r="C1652" s="224"/>
      <c r="D1652" s="225"/>
      <c r="E1652" s="225"/>
      <c r="F1652" s="225"/>
      <c r="G1652" s="225"/>
      <c r="H1652" s="225"/>
      <c r="I1652" s="225"/>
      <c r="J1652" s="105"/>
      <c r="K1652" s="226"/>
      <c r="L1652" s="227" t="s">
        <v>706</v>
      </c>
      <c r="M1652" s="105">
        <v>448766524.29384989</v>
      </c>
      <c r="N1652" s="225"/>
    </row>
    <row r="1653" spans="1:14" ht="12" thickBot="1">
      <c r="A1653" s="223"/>
      <c r="B1653" s="224"/>
      <c r="C1653" s="224"/>
      <c r="D1653" s="225"/>
      <c r="E1653" s="225"/>
      <c r="F1653" s="225"/>
      <c r="G1653" s="225"/>
      <c r="H1653" s="225"/>
      <c r="I1653" s="225"/>
      <c r="J1653" s="105"/>
      <c r="K1653" s="226"/>
      <c r="L1653" s="227" t="s">
        <v>707</v>
      </c>
      <c r="M1653" s="105">
        <f xml:space="preserve"> ROUND($M$1649+ SUM($M$1651:$M$1651)-$M$1652,2)</f>
        <v>0</v>
      </c>
      <c r="N1653" s="225"/>
    </row>
    <row r="1654" spans="1:14" ht="12" thickTop="1">
      <c r="A1654" s="215" t="s">
        <v>153</v>
      </c>
      <c r="B1654" s="216" t="s">
        <v>137</v>
      </c>
      <c r="C1654" s="216" t="s">
        <v>703</v>
      </c>
      <c r="D1654" s="217" t="s">
        <v>648</v>
      </c>
      <c r="E1654" s="217" t="s">
        <v>144</v>
      </c>
      <c r="F1654" s="217" t="s">
        <v>647</v>
      </c>
      <c r="G1654" s="217" t="s">
        <v>704</v>
      </c>
      <c r="H1654" s="217" t="s">
        <v>143</v>
      </c>
      <c r="I1654" s="217" t="s">
        <v>658</v>
      </c>
      <c r="J1654" s="218" t="s">
        <v>705</v>
      </c>
      <c r="K1654" s="219" t="s">
        <v>148</v>
      </c>
      <c r="L1654" s="218" t="s">
        <v>140</v>
      </c>
      <c r="M1654" s="218" t="s">
        <v>630</v>
      </c>
      <c r="N1654" s="217" t="s">
        <v>640</v>
      </c>
    </row>
    <row r="1655" spans="1:14" ht="12" thickBot="1">
      <c r="A1655" s="100">
        <v>83923135</v>
      </c>
      <c r="B1655" s="94">
        <v>44802</v>
      </c>
      <c r="C1655" s="94">
        <v>44803</v>
      </c>
      <c r="D1655" s="73" t="s">
        <v>710</v>
      </c>
      <c r="E1655" s="73" t="s">
        <v>524</v>
      </c>
      <c r="F1655" s="73" t="s">
        <v>985</v>
      </c>
      <c r="G1655" s="73" t="s">
        <v>986</v>
      </c>
      <c r="H1655" s="73" t="s">
        <v>987</v>
      </c>
      <c r="I1655" s="73" t="s">
        <v>681</v>
      </c>
      <c r="J1655" s="95">
        <v>5000000</v>
      </c>
      <c r="K1655" s="107">
        <v>0.98031250000000003</v>
      </c>
      <c r="L1655" s="95">
        <v>-4901562.5</v>
      </c>
      <c r="M1655" s="95">
        <v>98437.5</v>
      </c>
      <c r="N1655" s="73" t="s">
        <v>207</v>
      </c>
    </row>
    <row r="1656" spans="1:14" ht="12" thickBot="1">
      <c r="A1656" s="223"/>
      <c r="B1656" s="222">
        <v>44803</v>
      </c>
      <c r="C1656" s="224"/>
      <c r="D1656" s="225"/>
      <c r="E1656" s="225"/>
      <c r="F1656" s="225"/>
      <c r="G1656" s="225"/>
      <c r="H1656" s="225"/>
      <c r="I1656" s="225"/>
      <c r="J1656" s="105"/>
      <c r="K1656" s="226"/>
      <c r="L1656" s="227" t="s">
        <v>706</v>
      </c>
      <c r="M1656" s="105">
        <v>448864961.79384983</v>
      </c>
      <c r="N1656" s="225"/>
    </row>
    <row r="1657" spans="1:14" ht="12" thickBot="1">
      <c r="A1657" s="223"/>
      <c r="B1657" s="224"/>
      <c r="C1657" s="224"/>
      <c r="D1657" s="225"/>
      <c r="E1657" s="225"/>
      <c r="F1657" s="225"/>
      <c r="G1657" s="225"/>
      <c r="H1657" s="225"/>
      <c r="I1657" s="225"/>
      <c r="J1657" s="105"/>
      <c r="K1657" s="226"/>
      <c r="L1657" s="227" t="s">
        <v>707</v>
      </c>
      <c r="M1657" s="105">
        <f xml:space="preserve"> ROUND($M$1652+ SUM($M$1655:$M$1655)-$M$1656,2)</f>
        <v>0</v>
      </c>
      <c r="N1657" s="225"/>
    </row>
    <row r="1658" spans="1:14" ht="12.75" thickTop="1" thickBot="1">
      <c r="A1658" s="215" t="s">
        <v>153</v>
      </c>
      <c r="B1658" s="221" t="s">
        <v>137</v>
      </c>
      <c r="C1658" s="216" t="s">
        <v>703</v>
      </c>
      <c r="D1658" s="217" t="s">
        <v>648</v>
      </c>
      <c r="E1658" s="217" t="s">
        <v>144</v>
      </c>
      <c r="F1658" s="217" t="s">
        <v>647</v>
      </c>
      <c r="G1658" s="217" t="s">
        <v>704</v>
      </c>
      <c r="H1658" s="217" t="s">
        <v>143</v>
      </c>
      <c r="I1658" s="217" t="s">
        <v>658</v>
      </c>
      <c r="J1658" s="218" t="s">
        <v>705</v>
      </c>
      <c r="K1658" s="219" t="s">
        <v>148</v>
      </c>
      <c r="L1658" s="218" t="s">
        <v>140</v>
      </c>
      <c r="M1658" s="218" t="s">
        <v>630</v>
      </c>
      <c r="N1658" s="217" t="s">
        <v>640</v>
      </c>
    </row>
    <row r="1659" spans="1:14" ht="12" thickBot="1">
      <c r="A1659" s="223"/>
      <c r="B1659" s="222">
        <v>44804</v>
      </c>
      <c r="C1659" s="224"/>
      <c r="D1659" s="225"/>
      <c r="E1659" s="225"/>
      <c r="F1659" s="225"/>
      <c r="G1659" s="225"/>
      <c r="H1659" s="225"/>
      <c r="I1659" s="225"/>
      <c r="J1659" s="105"/>
      <c r="K1659" s="226"/>
      <c r="L1659" s="227" t="s">
        <v>706</v>
      </c>
      <c r="M1659" s="105">
        <v>448864961.79384989</v>
      </c>
      <c r="N1659" s="225"/>
    </row>
    <row r="1660" spans="1:14" ht="12" thickBot="1">
      <c r="A1660" s="223"/>
      <c r="B1660" s="224"/>
      <c r="C1660" s="224"/>
      <c r="D1660" s="225"/>
      <c r="E1660" s="225"/>
      <c r="F1660" s="225"/>
      <c r="G1660" s="225"/>
      <c r="H1660" s="225"/>
      <c r="I1660" s="225"/>
      <c r="J1660" s="105"/>
      <c r="K1660" s="226"/>
      <c r="L1660" s="227" t="s">
        <v>707</v>
      </c>
      <c r="M1660" s="105">
        <f xml:space="preserve"> ROUND($M$1656+ SUM($M$1658:$M$1658)-$M$1659,2)</f>
        <v>0</v>
      </c>
      <c r="N1660" s="225"/>
    </row>
    <row r="1661" spans="1:14" ht="12" thickTop="1">
      <c r="A1661" s="215" t="s">
        <v>153</v>
      </c>
      <c r="B1661" s="216" t="s">
        <v>137</v>
      </c>
      <c r="C1661" s="216" t="s">
        <v>703</v>
      </c>
      <c r="D1661" s="217" t="s">
        <v>648</v>
      </c>
      <c r="E1661" s="217" t="s">
        <v>144</v>
      </c>
      <c r="F1661" s="217" t="s">
        <v>647</v>
      </c>
      <c r="G1661" s="217" t="s">
        <v>704</v>
      </c>
      <c r="H1661" s="217" t="s">
        <v>143</v>
      </c>
      <c r="I1661" s="217" t="s">
        <v>658</v>
      </c>
      <c r="J1661" s="218" t="s">
        <v>705</v>
      </c>
      <c r="K1661" s="219" t="s">
        <v>148</v>
      </c>
      <c r="L1661" s="218" t="s">
        <v>140</v>
      </c>
      <c r="M1661" s="218" t="s">
        <v>630</v>
      </c>
      <c r="N1661" s="217" t="s">
        <v>640</v>
      </c>
    </row>
    <row r="1662" spans="1:14">
      <c r="A1662" s="100">
        <v>84091620</v>
      </c>
      <c r="B1662" s="94">
        <v>44295</v>
      </c>
      <c r="C1662" s="94">
        <v>44805</v>
      </c>
      <c r="D1662" s="73" t="s">
        <v>856</v>
      </c>
      <c r="E1662" s="73" t="s">
        <v>281</v>
      </c>
      <c r="F1662" s="73" t="s">
        <v>487</v>
      </c>
      <c r="G1662" s="73" t="s">
        <v>485</v>
      </c>
      <c r="H1662" s="73" t="s">
        <v>486</v>
      </c>
      <c r="I1662" s="73" t="s">
        <v>681</v>
      </c>
      <c r="J1662" s="95">
        <v>0</v>
      </c>
      <c r="K1662" s="107">
        <v>1</v>
      </c>
      <c r="L1662" s="95">
        <v>-1332.12</v>
      </c>
      <c r="M1662" s="95">
        <v>-1332.12</v>
      </c>
      <c r="N1662" s="73" t="s">
        <v>207</v>
      </c>
    </row>
    <row r="1663" spans="1:14">
      <c r="A1663" s="100">
        <v>999</v>
      </c>
      <c r="B1663" s="94">
        <v>44295</v>
      </c>
      <c r="C1663" s="94">
        <v>44742</v>
      </c>
      <c r="D1663" s="73" t="s">
        <v>824</v>
      </c>
      <c r="E1663" s="73" t="s">
        <v>281</v>
      </c>
      <c r="F1663" s="73" t="s">
        <v>487</v>
      </c>
      <c r="G1663" s="73" t="s">
        <v>485</v>
      </c>
      <c r="H1663" s="73" t="s">
        <v>486</v>
      </c>
      <c r="I1663" s="73" t="s">
        <v>681</v>
      </c>
      <c r="J1663" s="95">
        <v>-1496221.66</v>
      </c>
      <c r="K1663" s="107">
        <v>1.0024999999999999</v>
      </c>
      <c r="L1663" s="95">
        <v>1499962.21</v>
      </c>
      <c r="M1663" s="95">
        <v>3740.55</v>
      </c>
      <c r="N1663" s="73" t="s">
        <v>841</v>
      </c>
    </row>
    <row r="1664" spans="1:14" ht="12" thickBot="1">
      <c r="A1664" s="100">
        <v>65544144</v>
      </c>
      <c r="B1664" s="94">
        <v>44295</v>
      </c>
      <c r="C1664" s="94">
        <v>44805</v>
      </c>
      <c r="D1664" s="73" t="s">
        <v>710</v>
      </c>
      <c r="E1664" s="73" t="s">
        <v>281</v>
      </c>
      <c r="F1664" s="73" t="s">
        <v>487</v>
      </c>
      <c r="G1664" s="73" t="s">
        <v>485</v>
      </c>
      <c r="H1664" s="73" t="s">
        <v>486</v>
      </c>
      <c r="I1664" s="73" t="s">
        <v>681</v>
      </c>
      <c r="J1664" s="95">
        <v>967151.54</v>
      </c>
      <c r="K1664" s="107">
        <v>1.0024999999999999</v>
      </c>
      <c r="L1664" s="95">
        <v>-969569.42</v>
      </c>
      <c r="M1664" s="95">
        <v>-2417.88</v>
      </c>
      <c r="N1664" s="73" t="s">
        <v>841</v>
      </c>
    </row>
    <row r="1665" spans="1:14" ht="12" thickBot="1">
      <c r="A1665" s="223"/>
      <c r="B1665" s="222">
        <v>44805</v>
      </c>
      <c r="C1665" s="224"/>
      <c r="D1665" s="225"/>
      <c r="E1665" s="225"/>
      <c r="F1665" s="225"/>
      <c r="G1665" s="225"/>
      <c r="H1665" s="225"/>
      <c r="I1665" s="225"/>
      <c r="J1665" s="105"/>
      <c r="K1665" s="226"/>
      <c r="L1665" s="227" t="s">
        <v>706</v>
      </c>
      <c r="M1665" s="105">
        <v>448864952.34799987</v>
      </c>
      <c r="N1665" s="225"/>
    </row>
    <row r="1666" spans="1:14" ht="12" thickBot="1">
      <c r="A1666" s="223"/>
      <c r="B1666" s="224"/>
      <c r="C1666" s="224"/>
      <c r="D1666" s="225"/>
      <c r="E1666" s="225"/>
      <c r="F1666" s="225"/>
      <c r="G1666" s="225"/>
      <c r="H1666" s="225"/>
      <c r="I1666" s="225"/>
      <c r="J1666" s="105"/>
      <c r="K1666" s="226"/>
      <c r="L1666" s="227" t="s">
        <v>707</v>
      </c>
      <c r="M1666" s="105">
        <f xml:space="preserve"> ROUND($M$1659+ SUM($M$1662:$M$1664)-$M$1665,2)</f>
        <v>0</v>
      </c>
      <c r="N1666" s="225"/>
    </row>
    <row r="1667" spans="1:14" ht="12.75" thickTop="1" thickBot="1">
      <c r="A1667" s="215" t="s">
        <v>153</v>
      </c>
      <c r="B1667" s="221" t="s">
        <v>137</v>
      </c>
      <c r="C1667" s="216" t="s">
        <v>703</v>
      </c>
      <c r="D1667" s="217" t="s">
        <v>648</v>
      </c>
      <c r="E1667" s="217" t="s">
        <v>144</v>
      </c>
      <c r="F1667" s="217" t="s">
        <v>647</v>
      </c>
      <c r="G1667" s="217" t="s">
        <v>704</v>
      </c>
      <c r="H1667" s="217" t="s">
        <v>143</v>
      </c>
      <c r="I1667" s="217" t="s">
        <v>658</v>
      </c>
      <c r="J1667" s="218" t="s">
        <v>705</v>
      </c>
      <c r="K1667" s="219" t="s">
        <v>148</v>
      </c>
      <c r="L1667" s="218" t="s">
        <v>140</v>
      </c>
      <c r="M1667" s="218" t="s">
        <v>630</v>
      </c>
      <c r="N1667" s="217" t="s">
        <v>640</v>
      </c>
    </row>
    <row r="1668" spans="1:14" ht="12" thickBot="1">
      <c r="A1668" s="223"/>
      <c r="B1668" s="222">
        <v>44806</v>
      </c>
      <c r="C1668" s="224"/>
      <c r="D1668" s="225"/>
      <c r="E1668" s="225"/>
      <c r="F1668" s="225"/>
      <c r="G1668" s="225"/>
      <c r="H1668" s="225"/>
      <c r="I1668" s="225"/>
      <c r="J1668" s="105"/>
      <c r="K1668" s="226"/>
      <c r="L1668" s="227" t="s">
        <v>706</v>
      </c>
      <c r="M1668" s="105">
        <v>448864952.34799987</v>
      </c>
      <c r="N1668" s="225"/>
    </row>
    <row r="1669" spans="1:14" ht="12" thickBot="1">
      <c r="A1669" s="223"/>
      <c r="B1669" s="224"/>
      <c r="C1669" s="224"/>
      <c r="D1669" s="225"/>
      <c r="E1669" s="225"/>
      <c r="F1669" s="225"/>
      <c r="G1669" s="225"/>
      <c r="H1669" s="225"/>
      <c r="I1669" s="225"/>
      <c r="J1669" s="105"/>
      <c r="K1669" s="226"/>
      <c r="L1669" s="227" t="s">
        <v>707</v>
      </c>
      <c r="M1669" s="105">
        <f xml:space="preserve"> ROUND($M$1665+ SUM($M$1667:$M$1667)-$M$1668,2)</f>
        <v>0</v>
      </c>
      <c r="N1669" s="225"/>
    </row>
    <row r="1670" spans="1:14" ht="12.75" thickTop="1" thickBot="1">
      <c r="A1670" s="215" t="s">
        <v>153</v>
      </c>
      <c r="B1670" s="221" t="s">
        <v>137</v>
      </c>
      <c r="C1670" s="216" t="s">
        <v>703</v>
      </c>
      <c r="D1670" s="217" t="s">
        <v>648</v>
      </c>
      <c r="E1670" s="217" t="s">
        <v>144</v>
      </c>
      <c r="F1670" s="217" t="s">
        <v>647</v>
      </c>
      <c r="G1670" s="217" t="s">
        <v>704</v>
      </c>
      <c r="H1670" s="217" t="s">
        <v>143</v>
      </c>
      <c r="I1670" s="217" t="s">
        <v>658</v>
      </c>
      <c r="J1670" s="218" t="s">
        <v>705</v>
      </c>
      <c r="K1670" s="219" t="s">
        <v>148</v>
      </c>
      <c r="L1670" s="218" t="s">
        <v>140</v>
      </c>
      <c r="M1670" s="218" t="s">
        <v>630</v>
      </c>
      <c r="N1670" s="217" t="s">
        <v>640</v>
      </c>
    </row>
    <row r="1671" spans="1:14" ht="12" thickBot="1">
      <c r="A1671" s="223"/>
      <c r="B1671" s="222">
        <v>44810</v>
      </c>
      <c r="C1671" s="224"/>
      <c r="D1671" s="225"/>
      <c r="E1671" s="225"/>
      <c r="F1671" s="225"/>
      <c r="G1671" s="225"/>
      <c r="H1671" s="225"/>
      <c r="I1671" s="225"/>
      <c r="J1671" s="105"/>
      <c r="K1671" s="226"/>
      <c r="L1671" s="227" t="s">
        <v>706</v>
      </c>
      <c r="M1671" s="105">
        <v>448864952.34799987</v>
      </c>
      <c r="N1671" s="225"/>
    </row>
    <row r="1672" spans="1:14" ht="12" thickBot="1">
      <c r="A1672" s="223"/>
      <c r="B1672" s="224"/>
      <c r="C1672" s="224"/>
      <c r="D1672" s="225"/>
      <c r="E1672" s="225"/>
      <c r="F1672" s="225"/>
      <c r="G1672" s="225"/>
      <c r="H1672" s="225"/>
      <c r="I1672" s="225"/>
      <c r="J1672" s="105"/>
      <c r="K1672" s="226"/>
      <c r="L1672" s="227" t="s">
        <v>707</v>
      </c>
      <c r="M1672" s="105">
        <f xml:space="preserve"> ROUND($M$1668+ SUM($M$1670:$M$1670)-$M$1671,2)</f>
        <v>0</v>
      </c>
      <c r="N1672" s="225"/>
    </row>
    <row r="1673" spans="1:14" ht="12.75" thickTop="1" thickBot="1">
      <c r="A1673" s="215" t="s">
        <v>153</v>
      </c>
      <c r="B1673" s="221" t="s">
        <v>137</v>
      </c>
      <c r="C1673" s="216" t="s">
        <v>703</v>
      </c>
      <c r="D1673" s="217" t="s">
        <v>648</v>
      </c>
      <c r="E1673" s="217" t="s">
        <v>144</v>
      </c>
      <c r="F1673" s="217" t="s">
        <v>647</v>
      </c>
      <c r="G1673" s="217" t="s">
        <v>704</v>
      </c>
      <c r="H1673" s="217" t="s">
        <v>143</v>
      </c>
      <c r="I1673" s="217" t="s">
        <v>658</v>
      </c>
      <c r="J1673" s="218" t="s">
        <v>705</v>
      </c>
      <c r="K1673" s="219" t="s">
        <v>148</v>
      </c>
      <c r="L1673" s="218" t="s">
        <v>140</v>
      </c>
      <c r="M1673" s="218" t="s">
        <v>630</v>
      </c>
      <c r="N1673" s="217" t="s">
        <v>640</v>
      </c>
    </row>
    <row r="1674" spans="1:14" ht="12" thickBot="1">
      <c r="A1674" s="223"/>
      <c r="B1674" s="222">
        <v>44811</v>
      </c>
      <c r="C1674" s="224"/>
      <c r="D1674" s="225"/>
      <c r="E1674" s="225"/>
      <c r="F1674" s="225"/>
      <c r="G1674" s="225"/>
      <c r="H1674" s="225"/>
      <c r="I1674" s="225"/>
      <c r="J1674" s="105"/>
      <c r="K1674" s="226"/>
      <c r="L1674" s="227" t="s">
        <v>706</v>
      </c>
      <c r="M1674" s="105">
        <v>448864952.34799987</v>
      </c>
      <c r="N1674" s="225"/>
    </row>
    <row r="1675" spans="1:14" ht="12" thickBot="1">
      <c r="A1675" s="223"/>
      <c r="B1675" s="224"/>
      <c r="C1675" s="224"/>
      <c r="D1675" s="225"/>
      <c r="E1675" s="225"/>
      <c r="F1675" s="225"/>
      <c r="G1675" s="225"/>
      <c r="H1675" s="225"/>
      <c r="I1675" s="225"/>
      <c r="J1675" s="105"/>
      <c r="K1675" s="226"/>
      <c r="L1675" s="227" t="s">
        <v>707</v>
      </c>
      <c r="M1675" s="105">
        <f xml:space="preserve"> ROUND($M$1671+ SUM($M$1673:$M$1673)-$M$1674,2)</f>
        <v>0</v>
      </c>
      <c r="N1675" s="225"/>
    </row>
    <row r="1676" spans="1:14" ht="12.75" thickTop="1" thickBot="1">
      <c r="A1676" s="215" t="s">
        <v>153</v>
      </c>
      <c r="B1676" s="221" t="s">
        <v>137</v>
      </c>
      <c r="C1676" s="216" t="s">
        <v>703</v>
      </c>
      <c r="D1676" s="217" t="s">
        <v>648</v>
      </c>
      <c r="E1676" s="217" t="s">
        <v>144</v>
      </c>
      <c r="F1676" s="217" t="s">
        <v>647</v>
      </c>
      <c r="G1676" s="217" t="s">
        <v>704</v>
      </c>
      <c r="H1676" s="217" t="s">
        <v>143</v>
      </c>
      <c r="I1676" s="217" t="s">
        <v>658</v>
      </c>
      <c r="J1676" s="218" t="s">
        <v>705</v>
      </c>
      <c r="K1676" s="219" t="s">
        <v>148</v>
      </c>
      <c r="L1676" s="218" t="s">
        <v>140</v>
      </c>
      <c r="M1676" s="218" t="s">
        <v>630</v>
      </c>
      <c r="N1676" s="217" t="s">
        <v>640</v>
      </c>
    </row>
    <row r="1677" spans="1:14" ht="12" thickBot="1">
      <c r="A1677" s="223"/>
      <c r="B1677" s="222">
        <v>44812</v>
      </c>
      <c r="C1677" s="224"/>
      <c r="D1677" s="225"/>
      <c r="E1677" s="225"/>
      <c r="F1677" s="225"/>
      <c r="G1677" s="225"/>
      <c r="H1677" s="225"/>
      <c r="I1677" s="225"/>
      <c r="J1677" s="105"/>
      <c r="K1677" s="226"/>
      <c r="L1677" s="227" t="s">
        <v>706</v>
      </c>
      <c r="M1677" s="105">
        <v>448864952.34799987</v>
      </c>
      <c r="N1677" s="225"/>
    </row>
    <row r="1678" spans="1:14" ht="12" thickBot="1">
      <c r="A1678" s="223"/>
      <c r="B1678" s="224"/>
      <c r="C1678" s="224"/>
      <c r="D1678" s="225"/>
      <c r="E1678" s="225"/>
      <c r="F1678" s="225"/>
      <c r="G1678" s="225"/>
      <c r="H1678" s="225"/>
      <c r="I1678" s="225"/>
      <c r="J1678" s="105"/>
      <c r="K1678" s="226"/>
      <c r="L1678" s="227" t="s">
        <v>707</v>
      </c>
      <c r="M1678" s="105">
        <f xml:space="preserve"> ROUND($M$1674+ SUM($M$1676:$M$1676)-$M$1677,2)</f>
        <v>0</v>
      </c>
      <c r="N1678" s="225"/>
    </row>
    <row r="1679" spans="1:14" ht="12" thickTop="1">
      <c r="A1679" s="215" t="s">
        <v>153</v>
      </c>
      <c r="B1679" s="216" t="s">
        <v>137</v>
      </c>
      <c r="C1679" s="216" t="s">
        <v>703</v>
      </c>
      <c r="D1679" s="217" t="s">
        <v>648</v>
      </c>
      <c r="E1679" s="217" t="s">
        <v>144</v>
      </c>
      <c r="F1679" s="217" t="s">
        <v>647</v>
      </c>
      <c r="G1679" s="217" t="s">
        <v>704</v>
      </c>
      <c r="H1679" s="217" t="s">
        <v>143</v>
      </c>
      <c r="I1679" s="217" t="s">
        <v>658</v>
      </c>
      <c r="J1679" s="218" t="s">
        <v>705</v>
      </c>
      <c r="K1679" s="219" t="s">
        <v>148</v>
      </c>
      <c r="L1679" s="218" t="s">
        <v>140</v>
      </c>
      <c r="M1679" s="218" t="s">
        <v>630</v>
      </c>
      <c r="N1679" s="217" t="s">
        <v>640</v>
      </c>
    </row>
    <row r="1680" spans="1:14">
      <c r="A1680" s="100">
        <v>84283513</v>
      </c>
      <c r="B1680" s="94">
        <v>44804</v>
      </c>
      <c r="C1680" s="94">
        <v>44813</v>
      </c>
      <c r="D1680" s="73" t="s">
        <v>823</v>
      </c>
      <c r="E1680" s="73" t="s">
        <v>764</v>
      </c>
      <c r="F1680" s="73" t="s">
        <v>765</v>
      </c>
      <c r="G1680" s="73" t="s">
        <v>766</v>
      </c>
      <c r="H1680" s="73" t="s">
        <v>767</v>
      </c>
      <c r="I1680" s="73" t="s">
        <v>681</v>
      </c>
      <c r="J1680" s="95">
        <v>38417.1</v>
      </c>
      <c r="K1680" s="107">
        <v>1</v>
      </c>
      <c r="L1680" s="95">
        <v>0</v>
      </c>
      <c r="M1680" s="95">
        <v>38417.1</v>
      </c>
      <c r="N1680" s="73" t="s">
        <v>715</v>
      </c>
    </row>
    <row r="1681" spans="1:14" ht="12" thickBot="1">
      <c r="A1681" s="100">
        <v>84283515</v>
      </c>
      <c r="B1681" s="94">
        <v>44804</v>
      </c>
      <c r="C1681" s="94">
        <v>44813</v>
      </c>
      <c r="D1681" s="73" t="s">
        <v>823</v>
      </c>
      <c r="E1681" s="73" t="s">
        <v>764</v>
      </c>
      <c r="F1681" s="73" t="s">
        <v>765</v>
      </c>
      <c r="G1681" s="73" t="s">
        <v>766</v>
      </c>
      <c r="H1681" s="73" t="s">
        <v>767</v>
      </c>
      <c r="I1681" s="73" t="s">
        <v>681</v>
      </c>
      <c r="J1681" s="95">
        <v>100</v>
      </c>
      <c r="K1681" s="107">
        <v>1</v>
      </c>
      <c r="L1681" s="95">
        <v>0</v>
      </c>
      <c r="M1681" s="95">
        <v>100</v>
      </c>
      <c r="N1681" s="73" t="s">
        <v>715</v>
      </c>
    </row>
    <row r="1682" spans="1:14" ht="12" thickBot="1">
      <c r="A1682" s="223"/>
      <c r="B1682" s="222">
        <v>44813</v>
      </c>
      <c r="C1682" s="224"/>
      <c r="D1682" s="225"/>
      <c r="E1682" s="225"/>
      <c r="F1682" s="225"/>
      <c r="G1682" s="225"/>
      <c r="H1682" s="225"/>
      <c r="I1682" s="225"/>
      <c r="J1682" s="105"/>
      <c r="K1682" s="226"/>
      <c r="L1682" s="227" t="s">
        <v>706</v>
      </c>
      <c r="M1682" s="105">
        <v>448903469.44799989</v>
      </c>
      <c r="N1682" s="225"/>
    </row>
    <row r="1683" spans="1:14" ht="12" thickBot="1">
      <c r="A1683" s="223"/>
      <c r="B1683" s="224"/>
      <c r="C1683" s="224"/>
      <c r="D1683" s="225"/>
      <c r="E1683" s="225"/>
      <c r="F1683" s="225"/>
      <c r="G1683" s="225"/>
      <c r="H1683" s="225"/>
      <c r="I1683" s="225"/>
      <c r="J1683" s="105"/>
      <c r="K1683" s="226"/>
      <c r="L1683" s="227" t="s">
        <v>707</v>
      </c>
      <c r="M1683" s="105">
        <f xml:space="preserve"> ROUND($M$1677+ SUM($M$1680:$M$1681)-$M$1682,2)</f>
        <v>0</v>
      </c>
      <c r="N1683" s="225"/>
    </row>
    <row r="1684" spans="1:14" ht="12" thickTop="1">
      <c r="A1684" s="215" t="s">
        <v>153</v>
      </c>
      <c r="B1684" s="216" t="s">
        <v>137</v>
      </c>
      <c r="C1684" s="216" t="s">
        <v>703</v>
      </c>
      <c r="D1684" s="217" t="s">
        <v>648</v>
      </c>
      <c r="E1684" s="217" t="s">
        <v>144</v>
      </c>
      <c r="F1684" s="217" t="s">
        <v>647</v>
      </c>
      <c r="G1684" s="217" t="s">
        <v>704</v>
      </c>
      <c r="H1684" s="217" t="s">
        <v>143</v>
      </c>
      <c r="I1684" s="217" t="s">
        <v>658</v>
      </c>
      <c r="J1684" s="218" t="s">
        <v>705</v>
      </c>
      <c r="K1684" s="219" t="s">
        <v>148</v>
      </c>
      <c r="L1684" s="218" t="s">
        <v>140</v>
      </c>
      <c r="M1684" s="218" t="s">
        <v>630</v>
      </c>
      <c r="N1684" s="217" t="s">
        <v>640</v>
      </c>
    </row>
    <row r="1685" spans="1:14">
      <c r="A1685" s="100">
        <v>84315126</v>
      </c>
      <c r="B1685" s="94">
        <v>44811</v>
      </c>
      <c r="C1685" s="94">
        <v>44816</v>
      </c>
      <c r="D1685" s="73" t="s">
        <v>856</v>
      </c>
      <c r="E1685" s="73" t="s">
        <v>797</v>
      </c>
      <c r="F1685" s="73" t="s">
        <v>798</v>
      </c>
      <c r="G1685" s="73" t="s">
        <v>799</v>
      </c>
      <c r="H1685" s="73" t="s">
        <v>800</v>
      </c>
      <c r="I1685" s="73" t="s">
        <v>681</v>
      </c>
      <c r="J1685" s="95">
        <v>0</v>
      </c>
      <c r="K1685" s="107">
        <v>1</v>
      </c>
      <c r="L1685" s="95">
        <v>103.65</v>
      </c>
      <c r="M1685" s="95">
        <v>103.65</v>
      </c>
      <c r="N1685" s="73" t="s">
        <v>207</v>
      </c>
    </row>
    <row r="1686" spans="1:14">
      <c r="A1686" s="100">
        <v>999</v>
      </c>
      <c r="B1686" s="94">
        <v>44770</v>
      </c>
      <c r="C1686" s="94">
        <v>44775</v>
      </c>
      <c r="D1686" s="73" t="s">
        <v>840</v>
      </c>
      <c r="E1686" s="73" t="s">
        <v>586</v>
      </c>
      <c r="F1686" s="73" t="s">
        <v>587</v>
      </c>
      <c r="G1686" s="73" t="s">
        <v>584</v>
      </c>
      <c r="H1686" s="73" t="s">
        <v>585</v>
      </c>
      <c r="I1686" s="73" t="s">
        <v>681</v>
      </c>
      <c r="J1686" s="95">
        <v>3100333.33</v>
      </c>
      <c r="K1686" s="107">
        <v>0.98499999999999999</v>
      </c>
      <c r="L1686" s="95">
        <v>-3053828.33</v>
      </c>
      <c r="M1686" s="95">
        <v>46505</v>
      </c>
      <c r="N1686" s="73" t="s">
        <v>207</v>
      </c>
    </row>
    <row r="1687" spans="1:14">
      <c r="A1687" s="100">
        <v>83184276</v>
      </c>
      <c r="B1687" s="94">
        <v>44770</v>
      </c>
      <c r="C1687" s="94">
        <v>44816</v>
      </c>
      <c r="D1687" s="73" t="s">
        <v>830</v>
      </c>
      <c r="E1687" s="73" t="s">
        <v>586</v>
      </c>
      <c r="F1687" s="73" t="s">
        <v>587</v>
      </c>
      <c r="G1687" s="73" t="s">
        <v>584</v>
      </c>
      <c r="H1687" s="73" t="s">
        <v>585</v>
      </c>
      <c r="I1687" s="73" t="s">
        <v>681</v>
      </c>
      <c r="J1687" s="95">
        <v>-3092555.55</v>
      </c>
      <c r="K1687" s="107">
        <v>0.98499999999999999</v>
      </c>
      <c r="L1687" s="95">
        <v>3046167.22</v>
      </c>
      <c r="M1687" s="95">
        <v>-46388.33</v>
      </c>
      <c r="N1687" s="73" t="s">
        <v>841</v>
      </c>
    </row>
    <row r="1688" spans="1:14">
      <c r="A1688" s="100">
        <v>999</v>
      </c>
      <c r="B1688" s="94">
        <v>44635</v>
      </c>
      <c r="C1688" s="94">
        <v>44742</v>
      </c>
      <c r="D1688" s="73" t="s">
        <v>824</v>
      </c>
      <c r="E1688" s="73" t="s">
        <v>797</v>
      </c>
      <c r="F1688" s="73" t="s">
        <v>798</v>
      </c>
      <c r="G1688" s="73" t="s">
        <v>799</v>
      </c>
      <c r="H1688" s="73" t="s">
        <v>800</v>
      </c>
      <c r="I1688" s="73" t="s">
        <v>681</v>
      </c>
      <c r="J1688" s="95">
        <v>-1334699.6000000001</v>
      </c>
      <c r="K1688" s="107">
        <v>0.98499999999999999</v>
      </c>
      <c r="L1688" s="95">
        <v>1314679.1000000001</v>
      </c>
      <c r="M1688" s="95">
        <v>-20020.5</v>
      </c>
      <c r="N1688" s="73" t="s">
        <v>841</v>
      </c>
    </row>
    <row r="1689" spans="1:14" ht="12" thickBot="1">
      <c r="A1689" s="100">
        <v>78408074</v>
      </c>
      <c r="B1689" s="94">
        <v>44635</v>
      </c>
      <c r="C1689" s="94">
        <v>44816</v>
      </c>
      <c r="D1689" s="73" t="s">
        <v>710</v>
      </c>
      <c r="E1689" s="73" t="s">
        <v>797</v>
      </c>
      <c r="F1689" s="73" t="s">
        <v>798</v>
      </c>
      <c r="G1689" s="73" t="s">
        <v>799</v>
      </c>
      <c r="H1689" s="73" t="s">
        <v>800</v>
      </c>
      <c r="I1689" s="73" t="s">
        <v>681</v>
      </c>
      <c r="J1689" s="95">
        <v>1331253.4099999999</v>
      </c>
      <c r="K1689" s="107">
        <v>0.98499999999999999</v>
      </c>
      <c r="L1689" s="95">
        <v>-1311284.6000000001</v>
      </c>
      <c r="M1689" s="95">
        <v>19968.810000000001</v>
      </c>
      <c r="N1689" s="73" t="s">
        <v>841</v>
      </c>
    </row>
    <row r="1690" spans="1:14" ht="12" thickBot="1">
      <c r="A1690" s="223"/>
      <c r="B1690" s="222">
        <v>44816</v>
      </c>
      <c r="C1690" s="224"/>
      <c r="D1690" s="225"/>
      <c r="E1690" s="225"/>
      <c r="F1690" s="225"/>
      <c r="G1690" s="225"/>
      <c r="H1690" s="225"/>
      <c r="I1690" s="225"/>
      <c r="J1690" s="105"/>
      <c r="K1690" s="226"/>
      <c r="L1690" s="227" t="s">
        <v>706</v>
      </c>
      <c r="M1690" s="105">
        <v>448903538.53394985</v>
      </c>
      <c r="N1690" s="225"/>
    </row>
    <row r="1691" spans="1:14" ht="12" thickBot="1">
      <c r="A1691" s="223"/>
      <c r="B1691" s="224"/>
      <c r="C1691" s="224"/>
      <c r="D1691" s="225"/>
      <c r="E1691" s="225"/>
      <c r="F1691" s="225"/>
      <c r="G1691" s="225"/>
      <c r="H1691" s="225"/>
      <c r="I1691" s="225"/>
      <c r="J1691" s="105"/>
      <c r="K1691" s="226"/>
      <c r="L1691" s="227" t="s">
        <v>707</v>
      </c>
      <c r="M1691" s="105">
        <f xml:space="preserve"> ROUND($M$1682+ SUM($M$1685:$M$1689)-$M$1690,2)</f>
        <v>99.54</v>
      </c>
      <c r="N1691" s="225"/>
    </row>
    <row r="1692" spans="1:14" ht="12.75" thickTop="1" thickBot="1">
      <c r="A1692" s="215" t="s">
        <v>153</v>
      </c>
      <c r="B1692" s="221" t="s">
        <v>137</v>
      </c>
      <c r="C1692" s="216" t="s">
        <v>703</v>
      </c>
      <c r="D1692" s="217" t="s">
        <v>648</v>
      </c>
      <c r="E1692" s="217" t="s">
        <v>144</v>
      </c>
      <c r="F1692" s="217" t="s">
        <v>647</v>
      </c>
      <c r="G1692" s="217" t="s">
        <v>704</v>
      </c>
      <c r="H1692" s="217" t="s">
        <v>143</v>
      </c>
      <c r="I1692" s="217" t="s">
        <v>658</v>
      </c>
      <c r="J1692" s="218" t="s">
        <v>705</v>
      </c>
      <c r="K1692" s="219" t="s">
        <v>148</v>
      </c>
      <c r="L1692" s="218" t="s">
        <v>140</v>
      </c>
      <c r="M1692" s="218" t="s">
        <v>630</v>
      </c>
      <c r="N1692" s="217" t="s">
        <v>640</v>
      </c>
    </row>
    <row r="1693" spans="1:14" ht="12" thickBot="1">
      <c r="A1693" s="223"/>
      <c r="B1693" s="222">
        <v>44817</v>
      </c>
      <c r="C1693" s="224"/>
      <c r="D1693" s="225"/>
      <c r="E1693" s="225"/>
      <c r="F1693" s="225"/>
      <c r="G1693" s="225"/>
      <c r="H1693" s="225"/>
      <c r="I1693" s="225"/>
      <c r="J1693" s="105"/>
      <c r="K1693" s="226"/>
      <c r="L1693" s="227" t="s">
        <v>706</v>
      </c>
      <c r="M1693" s="105">
        <v>448903538.53394985</v>
      </c>
      <c r="N1693" s="225"/>
    </row>
    <row r="1694" spans="1:14" ht="12" thickBot="1">
      <c r="A1694" s="223"/>
      <c r="B1694" s="224"/>
      <c r="C1694" s="224"/>
      <c r="D1694" s="225"/>
      <c r="E1694" s="225"/>
      <c r="F1694" s="225"/>
      <c r="G1694" s="225"/>
      <c r="H1694" s="225"/>
      <c r="I1694" s="225"/>
      <c r="J1694" s="105"/>
      <c r="K1694" s="226"/>
      <c r="L1694" s="227" t="s">
        <v>707</v>
      </c>
      <c r="M1694" s="105">
        <f xml:space="preserve"> ROUND($M$1690+ SUM($M$1692:$M$1692)-$M$1693,2)</f>
        <v>0</v>
      </c>
      <c r="N1694" s="225"/>
    </row>
    <row r="1695" spans="1:14" ht="12" thickTop="1">
      <c r="A1695" s="215" t="s">
        <v>153</v>
      </c>
      <c r="B1695" s="216" t="s">
        <v>137</v>
      </c>
      <c r="C1695" s="216" t="s">
        <v>703</v>
      </c>
      <c r="D1695" s="217" t="s">
        <v>648</v>
      </c>
      <c r="E1695" s="217" t="s">
        <v>144</v>
      </c>
      <c r="F1695" s="217" t="s">
        <v>647</v>
      </c>
      <c r="G1695" s="217" t="s">
        <v>704</v>
      </c>
      <c r="H1695" s="217" t="s">
        <v>143</v>
      </c>
      <c r="I1695" s="217" t="s">
        <v>658</v>
      </c>
      <c r="J1695" s="218" t="s">
        <v>705</v>
      </c>
      <c r="K1695" s="219" t="s">
        <v>148</v>
      </c>
      <c r="L1695" s="218" t="s">
        <v>140</v>
      </c>
      <c r="M1695" s="218" t="s">
        <v>630</v>
      </c>
      <c r="N1695" s="217" t="s">
        <v>640</v>
      </c>
    </row>
    <row r="1696" spans="1:14" ht="12" thickBot="1">
      <c r="A1696" s="100">
        <v>999</v>
      </c>
      <c r="B1696" s="94">
        <v>44722</v>
      </c>
      <c r="C1696" s="94">
        <v>44785</v>
      </c>
      <c r="D1696" s="73" t="s">
        <v>824</v>
      </c>
      <c r="E1696" s="73" t="s">
        <v>539</v>
      </c>
      <c r="F1696" s="73" t="s">
        <v>540</v>
      </c>
      <c r="G1696" s="73" t="s">
        <v>537</v>
      </c>
      <c r="H1696" s="73" t="s">
        <v>538</v>
      </c>
      <c r="I1696" s="73" t="s">
        <v>681</v>
      </c>
      <c r="J1696" s="95">
        <v>-2904517.69</v>
      </c>
      <c r="K1696" s="107">
        <v>1</v>
      </c>
      <c r="L1696" s="95">
        <v>2897161.09</v>
      </c>
      <c r="M1696" s="95">
        <v>-7356.6</v>
      </c>
      <c r="N1696" s="73" t="s">
        <v>207</v>
      </c>
    </row>
    <row r="1697" spans="1:14" ht="12" thickBot="1">
      <c r="A1697" s="223"/>
      <c r="B1697" s="222">
        <v>44818</v>
      </c>
      <c r="C1697" s="224"/>
      <c r="D1697" s="225"/>
      <c r="E1697" s="225"/>
      <c r="F1697" s="225"/>
      <c r="G1697" s="225"/>
      <c r="H1697" s="225"/>
      <c r="I1697" s="225"/>
      <c r="J1697" s="105"/>
      <c r="K1697" s="226"/>
      <c r="L1697" s="227" t="s">
        <v>706</v>
      </c>
      <c r="M1697" s="105">
        <v>448903638.08394986</v>
      </c>
      <c r="N1697" s="225"/>
    </row>
    <row r="1698" spans="1:14" ht="12" thickBot="1">
      <c r="A1698" s="223"/>
      <c r="B1698" s="224"/>
      <c r="C1698" s="224"/>
      <c r="D1698" s="225"/>
      <c r="E1698" s="225"/>
      <c r="F1698" s="225"/>
      <c r="G1698" s="225"/>
      <c r="H1698" s="225"/>
      <c r="I1698" s="225"/>
      <c r="J1698" s="105"/>
      <c r="K1698" s="226"/>
      <c r="L1698" s="227" t="s">
        <v>707</v>
      </c>
      <c r="M1698" s="105">
        <f xml:space="preserve"> ROUND($M$1693+ SUM($M$1696:$M$1696)-$M$1697,2)</f>
        <v>-7456.15</v>
      </c>
      <c r="N1698" s="225"/>
    </row>
    <row r="1699" spans="1:14" ht="12" thickTop="1">
      <c r="A1699" s="215" t="s">
        <v>153</v>
      </c>
      <c r="B1699" s="216" t="s">
        <v>137</v>
      </c>
      <c r="C1699" s="216" t="s">
        <v>703</v>
      </c>
      <c r="D1699" s="217" t="s">
        <v>648</v>
      </c>
      <c r="E1699" s="217" t="s">
        <v>144</v>
      </c>
      <c r="F1699" s="217" t="s">
        <v>647</v>
      </c>
      <c r="G1699" s="217" t="s">
        <v>704</v>
      </c>
      <c r="H1699" s="217" t="s">
        <v>143</v>
      </c>
      <c r="I1699" s="217" t="s">
        <v>658</v>
      </c>
      <c r="J1699" s="218" t="s">
        <v>705</v>
      </c>
      <c r="K1699" s="219" t="s">
        <v>148</v>
      </c>
      <c r="L1699" s="218" t="s">
        <v>140</v>
      </c>
      <c r="M1699" s="218" t="s">
        <v>630</v>
      </c>
      <c r="N1699" s="217" t="s">
        <v>640</v>
      </c>
    </row>
    <row r="1700" spans="1:14">
      <c r="A1700" s="100">
        <v>84406248</v>
      </c>
      <c r="B1700" s="94">
        <v>44692</v>
      </c>
      <c r="C1700" s="94">
        <v>44819</v>
      </c>
      <c r="D1700" s="73" t="s">
        <v>710</v>
      </c>
      <c r="E1700" s="73" t="s">
        <v>917</v>
      </c>
      <c r="F1700" s="73" t="s">
        <v>988</v>
      </c>
      <c r="G1700" s="73" t="s">
        <v>989</v>
      </c>
      <c r="I1700" s="73" t="s">
        <v>681</v>
      </c>
      <c r="J1700" s="95">
        <v>7805091.8399999999</v>
      </c>
      <c r="K1700" s="107">
        <v>0.97531250000000003</v>
      </c>
      <c r="L1700" s="95">
        <v>0</v>
      </c>
      <c r="M1700" s="95">
        <v>7805091.8399999999</v>
      </c>
      <c r="N1700" s="73" t="s">
        <v>715</v>
      </c>
    </row>
    <row r="1701" spans="1:14" ht="12" thickBot="1">
      <c r="A1701" s="100">
        <v>84406157</v>
      </c>
      <c r="B1701" s="94">
        <v>44721</v>
      </c>
      <c r="C1701" s="94">
        <v>44819</v>
      </c>
      <c r="D1701" s="73" t="s">
        <v>830</v>
      </c>
      <c r="E1701" s="73" t="s">
        <v>917</v>
      </c>
      <c r="F1701" s="73" t="s">
        <v>918</v>
      </c>
      <c r="G1701" s="73" t="s">
        <v>919</v>
      </c>
      <c r="I1701" s="73" t="s">
        <v>681</v>
      </c>
      <c r="J1701" s="95">
        <v>-7805091.8399999999</v>
      </c>
      <c r="K1701" s="107">
        <v>0.97531250000000003</v>
      </c>
      <c r="L1701" s="95">
        <v>0</v>
      </c>
      <c r="M1701" s="95">
        <v>-7805091.8399999999</v>
      </c>
      <c r="N1701" s="73" t="s">
        <v>715</v>
      </c>
    </row>
    <row r="1702" spans="1:14" ht="12" thickBot="1">
      <c r="A1702" s="223"/>
      <c r="B1702" s="222">
        <v>44819</v>
      </c>
      <c r="C1702" s="224"/>
      <c r="D1702" s="225"/>
      <c r="E1702" s="225"/>
      <c r="F1702" s="225"/>
      <c r="G1702" s="225"/>
      <c r="H1702" s="225"/>
      <c r="I1702" s="225"/>
      <c r="J1702" s="105"/>
      <c r="K1702" s="226"/>
      <c r="L1702" s="227" t="s">
        <v>706</v>
      </c>
      <c r="M1702" s="105">
        <v>448903638.08394986</v>
      </c>
      <c r="N1702" s="225"/>
    </row>
    <row r="1703" spans="1:14" ht="12" thickBot="1">
      <c r="A1703" s="223"/>
      <c r="B1703" s="224"/>
      <c r="C1703" s="224"/>
      <c r="D1703" s="225"/>
      <c r="E1703" s="225"/>
      <c r="F1703" s="225"/>
      <c r="G1703" s="225"/>
      <c r="H1703" s="225"/>
      <c r="I1703" s="225"/>
      <c r="J1703" s="105"/>
      <c r="K1703" s="226"/>
      <c r="L1703" s="227" t="s">
        <v>707</v>
      </c>
      <c r="M1703" s="105">
        <f xml:space="preserve"> ROUND($M$1697+ SUM($M$1700:$M$1701)-$M$1702,2)</f>
        <v>0</v>
      </c>
      <c r="N1703" s="225"/>
    </row>
    <row r="1704" spans="1:14" ht="12" thickTop="1">
      <c r="A1704" s="215" t="s">
        <v>153</v>
      </c>
      <c r="B1704" s="216" t="s">
        <v>137</v>
      </c>
      <c r="C1704" s="216" t="s">
        <v>703</v>
      </c>
      <c r="D1704" s="217" t="s">
        <v>648</v>
      </c>
      <c r="E1704" s="217" t="s">
        <v>144</v>
      </c>
      <c r="F1704" s="217" t="s">
        <v>647</v>
      </c>
      <c r="G1704" s="217" t="s">
        <v>704</v>
      </c>
      <c r="H1704" s="217" t="s">
        <v>143</v>
      </c>
      <c r="I1704" s="217" t="s">
        <v>658</v>
      </c>
      <c r="J1704" s="218" t="s">
        <v>705</v>
      </c>
      <c r="K1704" s="219" t="s">
        <v>148</v>
      </c>
      <c r="L1704" s="218" t="s">
        <v>140</v>
      </c>
      <c r="M1704" s="218" t="s">
        <v>630</v>
      </c>
      <c r="N1704" s="217" t="s">
        <v>640</v>
      </c>
    </row>
    <row r="1705" spans="1:14">
      <c r="A1705" s="100">
        <v>84429855</v>
      </c>
      <c r="B1705" s="94">
        <v>44804</v>
      </c>
      <c r="C1705" s="94">
        <v>44820</v>
      </c>
      <c r="D1705" s="73" t="s">
        <v>830</v>
      </c>
      <c r="E1705" s="73" t="s">
        <v>764</v>
      </c>
      <c r="F1705" s="73" t="s">
        <v>765</v>
      </c>
      <c r="G1705" s="73" t="s">
        <v>766</v>
      </c>
      <c r="H1705" s="73" t="s">
        <v>767</v>
      </c>
      <c r="I1705" s="73" t="s">
        <v>681</v>
      </c>
      <c r="J1705" s="95">
        <v>-20000.009999999998</v>
      </c>
      <c r="K1705" s="107">
        <v>0.99</v>
      </c>
      <c r="L1705" s="95">
        <v>0</v>
      </c>
      <c r="M1705" s="95">
        <v>-20000.009999999998</v>
      </c>
      <c r="N1705" s="73" t="s">
        <v>715</v>
      </c>
    </row>
    <row r="1706" spans="1:14">
      <c r="A1706" s="100">
        <v>84429857</v>
      </c>
      <c r="B1706" s="94">
        <v>44804</v>
      </c>
      <c r="C1706" s="94">
        <v>44820</v>
      </c>
      <c r="D1706" s="73" t="s">
        <v>830</v>
      </c>
      <c r="E1706" s="73" t="s">
        <v>764</v>
      </c>
      <c r="F1706" s="73" t="s">
        <v>765</v>
      </c>
      <c r="G1706" s="73" t="s">
        <v>766</v>
      </c>
      <c r="H1706" s="73" t="s">
        <v>767</v>
      </c>
      <c r="I1706" s="73" t="s">
        <v>681</v>
      </c>
      <c r="J1706" s="95">
        <v>-7683418.6500000004</v>
      </c>
      <c r="K1706" s="107">
        <v>0.99</v>
      </c>
      <c r="L1706" s="95">
        <v>0</v>
      </c>
      <c r="M1706" s="95">
        <v>-7683418.6500000004</v>
      </c>
      <c r="N1706" s="73" t="s">
        <v>715</v>
      </c>
    </row>
    <row r="1707" spans="1:14">
      <c r="A1707" s="100">
        <v>84429859</v>
      </c>
      <c r="B1707" s="94">
        <v>44804</v>
      </c>
      <c r="C1707" s="94">
        <v>44820</v>
      </c>
      <c r="D1707" s="73" t="s">
        <v>830</v>
      </c>
      <c r="E1707" s="73" t="s">
        <v>764</v>
      </c>
      <c r="F1707" s="73" t="s">
        <v>765</v>
      </c>
      <c r="G1707" s="73" t="s">
        <v>766</v>
      </c>
      <c r="H1707" s="73" t="s">
        <v>767</v>
      </c>
      <c r="I1707" s="73" t="s">
        <v>681</v>
      </c>
      <c r="J1707" s="95">
        <v>-38417.1</v>
      </c>
      <c r="K1707" s="107">
        <v>1</v>
      </c>
      <c r="L1707" s="95">
        <v>0</v>
      </c>
      <c r="M1707" s="95">
        <v>-38417.1</v>
      </c>
      <c r="N1707" s="73" t="s">
        <v>715</v>
      </c>
    </row>
    <row r="1708" spans="1:14">
      <c r="A1708" s="100">
        <v>84429861</v>
      </c>
      <c r="B1708" s="94">
        <v>44804</v>
      </c>
      <c r="C1708" s="94">
        <v>44820</v>
      </c>
      <c r="D1708" s="73" t="s">
        <v>830</v>
      </c>
      <c r="E1708" s="73" t="s">
        <v>764</v>
      </c>
      <c r="F1708" s="73" t="s">
        <v>765</v>
      </c>
      <c r="G1708" s="73" t="s">
        <v>766</v>
      </c>
      <c r="H1708" s="73" t="s">
        <v>767</v>
      </c>
      <c r="I1708" s="73" t="s">
        <v>681</v>
      </c>
      <c r="J1708" s="95">
        <v>-100</v>
      </c>
      <c r="K1708" s="107">
        <v>1</v>
      </c>
      <c r="L1708" s="95">
        <v>0</v>
      </c>
      <c r="M1708" s="95">
        <v>-100</v>
      </c>
      <c r="N1708" s="73" t="s">
        <v>715</v>
      </c>
    </row>
    <row r="1709" spans="1:14">
      <c r="A1709" s="100">
        <v>999</v>
      </c>
      <c r="B1709" s="94">
        <v>44804</v>
      </c>
      <c r="C1709" s="94">
        <v>44820</v>
      </c>
      <c r="D1709" s="73" t="s">
        <v>710</v>
      </c>
      <c r="E1709" s="73" t="s">
        <v>764</v>
      </c>
      <c r="F1709" s="73" t="s">
        <v>990</v>
      </c>
      <c r="G1709" s="73" t="s">
        <v>991</v>
      </c>
      <c r="H1709" s="73" t="s">
        <v>992</v>
      </c>
      <c r="I1709" s="73" t="s">
        <v>681</v>
      </c>
      <c r="J1709" s="95">
        <v>20000.009999999998</v>
      </c>
      <c r="K1709" s="107">
        <v>0.99</v>
      </c>
      <c r="L1709" s="95">
        <v>0</v>
      </c>
      <c r="M1709" s="95">
        <v>20000.009999999998</v>
      </c>
      <c r="N1709" s="73" t="s">
        <v>715</v>
      </c>
    </row>
    <row r="1710" spans="1:14">
      <c r="A1710" s="100">
        <v>999</v>
      </c>
      <c r="B1710" s="94">
        <v>44804</v>
      </c>
      <c r="C1710" s="94">
        <v>44820</v>
      </c>
      <c r="D1710" s="73" t="s">
        <v>710</v>
      </c>
      <c r="E1710" s="73" t="s">
        <v>764</v>
      </c>
      <c r="F1710" s="73" t="s">
        <v>990</v>
      </c>
      <c r="G1710" s="73" t="s">
        <v>991</v>
      </c>
      <c r="H1710" s="73" t="s">
        <v>992</v>
      </c>
      <c r="I1710" s="73" t="s">
        <v>681</v>
      </c>
      <c r="J1710" s="95">
        <v>7683418.6500000004</v>
      </c>
      <c r="K1710" s="107">
        <v>0.99</v>
      </c>
      <c r="L1710" s="95">
        <v>0</v>
      </c>
      <c r="M1710" s="95">
        <v>7683418.6500000004</v>
      </c>
      <c r="N1710" s="73" t="s">
        <v>715</v>
      </c>
    </row>
    <row r="1711" spans="1:14">
      <c r="A1711" s="100">
        <v>999</v>
      </c>
      <c r="B1711" s="94">
        <v>44804</v>
      </c>
      <c r="C1711" s="94">
        <v>44820</v>
      </c>
      <c r="D1711" s="73" t="s">
        <v>710</v>
      </c>
      <c r="E1711" s="73" t="s">
        <v>764</v>
      </c>
      <c r="F1711" s="73" t="s">
        <v>990</v>
      </c>
      <c r="G1711" s="73" t="s">
        <v>991</v>
      </c>
      <c r="H1711" s="73" t="s">
        <v>992</v>
      </c>
      <c r="I1711" s="73" t="s">
        <v>681</v>
      </c>
      <c r="J1711" s="95">
        <v>38417.1</v>
      </c>
      <c r="K1711" s="107">
        <v>1</v>
      </c>
      <c r="L1711" s="95">
        <v>0</v>
      </c>
      <c r="M1711" s="95">
        <v>38417.1</v>
      </c>
      <c r="N1711" s="73" t="s">
        <v>715</v>
      </c>
    </row>
    <row r="1712" spans="1:14" ht="12" thickBot="1">
      <c r="A1712" s="100">
        <v>999</v>
      </c>
      <c r="B1712" s="94">
        <v>44804</v>
      </c>
      <c r="C1712" s="94">
        <v>44820</v>
      </c>
      <c r="D1712" s="73" t="s">
        <v>710</v>
      </c>
      <c r="E1712" s="73" t="s">
        <v>764</v>
      </c>
      <c r="F1712" s="73" t="s">
        <v>990</v>
      </c>
      <c r="G1712" s="73" t="s">
        <v>991</v>
      </c>
      <c r="H1712" s="73" t="s">
        <v>992</v>
      </c>
      <c r="I1712" s="73" t="s">
        <v>681</v>
      </c>
      <c r="J1712" s="95">
        <v>100</v>
      </c>
      <c r="K1712" s="107">
        <v>1</v>
      </c>
      <c r="L1712" s="95">
        <v>0</v>
      </c>
      <c r="M1712" s="95">
        <v>100</v>
      </c>
      <c r="N1712" s="73" t="s">
        <v>715</v>
      </c>
    </row>
    <row r="1713" spans="1:14" ht="12" thickBot="1">
      <c r="A1713" s="223"/>
      <c r="B1713" s="222">
        <v>44820</v>
      </c>
      <c r="C1713" s="224"/>
      <c r="D1713" s="225"/>
      <c r="E1713" s="225"/>
      <c r="F1713" s="225"/>
      <c r="G1713" s="225"/>
      <c r="H1713" s="225"/>
      <c r="I1713" s="225"/>
      <c r="J1713" s="105"/>
      <c r="K1713" s="226"/>
      <c r="L1713" s="227" t="s">
        <v>706</v>
      </c>
      <c r="M1713" s="105">
        <v>448903638.08394986</v>
      </c>
      <c r="N1713" s="225"/>
    </row>
    <row r="1714" spans="1:14" ht="12" thickBot="1">
      <c r="A1714" s="223"/>
      <c r="B1714" s="224"/>
      <c r="C1714" s="224"/>
      <c r="D1714" s="225"/>
      <c r="E1714" s="225"/>
      <c r="F1714" s="225"/>
      <c r="G1714" s="225"/>
      <c r="H1714" s="225"/>
      <c r="I1714" s="225"/>
      <c r="J1714" s="105"/>
      <c r="K1714" s="226"/>
      <c r="L1714" s="227" t="s">
        <v>707</v>
      </c>
      <c r="M1714" s="105">
        <f xml:space="preserve"> ROUND($M$1702+ SUM($M$1705:$M$1712)-$M$1713,2)</f>
        <v>0</v>
      </c>
      <c r="N1714" s="225"/>
    </row>
    <row r="1715" spans="1:14" ht="12" thickTop="1">
      <c r="A1715" s="215" t="s">
        <v>153</v>
      </c>
      <c r="B1715" s="216" t="s">
        <v>137</v>
      </c>
      <c r="C1715" s="216" t="s">
        <v>703</v>
      </c>
      <c r="D1715" s="217" t="s">
        <v>648</v>
      </c>
      <c r="E1715" s="217" t="s">
        <v>144</v>
      </c>
      <c r="F1715" s="217" t="s">
        <v>647</v>
      </c>
      <c r="G1715" s="217" t="s">
        <v>704</v>
      </c>
      <c r="H1715" s="217" t="s">
        <v>143</v>
      </c>
      <c r="I1715" s="217" t="s">
        <v>658</v>
      </c>
      <c r="J1715" s="218" t="s">
        <v>705</v>
      </c>
      <c r="K1715" s="219" t="s">
        <v>148</v>
      </c>
      <c r="L1715" s="218" t="s">
        <v>140</v>
      </c>
      <c r="M1715" s="218" t="s">
        <v>630</v>
      </c>
      <c r="N1715" s="217" t="s">
        <v>640</v>
      </c>
    </row>
    <row r="1716" spans="1:14" ht="12" thickBot="1">
      <c r="A1716" s="100">
        <v>84452705</v>
      </c>
      <c r="B1716" s="94">
        <v>44818</v>
      </c>
      <c r="C1716" s="94">
        <v>44823</v>
      </c>
      <c r="D1716" s="73" t="s">
        <v>993</v>
      </c>
      <c r="E1716" s="73" t="s">
        <v>164</v>
      </c>
      <c r="F1716" s="73" t="s">
        <v>247</v>
      </c>
      <c r="G1716" s="73" t="s">
        <v>245</v>
      </c>
      <c r="H1716" s="73" t="s">
        <v>246</v>
      </c>
      <c r="I1716" s="73" t="s">
        <v>681</v>
      </c>
      <c r="J1716" s="95">
        <v>0</v>
      </c>
      <c r="K1716" s="107">
        <v>1</v>
      </c>
      <c r="L1716" s="95">
        <v>127.12</v>
      </c>
      <c r="M1716" s="95">
        <v>127.12</v>
      </c>
      <c r="N1716" s="73" t="s">
        <v>207</v>
      </c>
    </row>
    <row r="1717" spans="1:14" ht="12" thickBot="1">
      <c r="A1717" s="223"/>
      <c r="B1717" s="222">
        <v>44823</v>
      </c>
      <c r="C1717" s="224"/>
      <c r="D1717" s="225"/>
      <c r="E1717" s="225"/>
      <c r="F1717" s="225"/>
      <c r="G1717" s="225"/>
      <c r="H1717" s="225"/>
      <c r="I1717" s="225"/>
      <c r="J1717" s="105"/>
      <c r="K1717" s="226"/>
      <c r="L1717" s="227" t="s">
        <v>706</v>
      </c>
      <c r="M1717" s="105">
        <v>448903765.20394987</v>
      </c>
      <c r="N1717" s="225"/>
    </row>
    <row r="1718" spans="1:14" ht="12" thickBot="1">
      <c r="A1718" s="223"/>
      <c r="B1718" s="224"/>
      <c r="C1718" s="224"/>
      <c r="D1718" s="225"/>
      <c r="E1718" s="225"/>
      <c r="F1718" s="225"/>
      <c r="G1718" s="225"/>
      <c r="H1718" s="225"/>
      <c r="I1718" s="225"/>
      <c r="J1718" s="105"/>
      <c r="K1718" s="226"/>
      <c r="L1718" s="227" t="s">
        <v>707</v>
      </c>
      <c r="M1718" s="105">
        <f xml:space="preserve"> ROUND($M$1713+ SUM($M$1716:$M$1716)-$M$1717,2)</f>
        <v>0</v>
      </c>
      <c r="N1718" s="225"/>
    </row>
    <row r="1719" spans="1:14" ht="12.75" thickTop="1" thickBot="1">
      <c r="A1719" s="215" t="s">
        <v>153</v>
      </c>
      <c r="B1719" s="221" t="s">
        <v>137</v>
      </c>
      <c r="C1719" s="216" t="s">
        <v>703</v>
      </c>
      <c r="D1719" s="217" t="s">
        <v>648</v>
      </c>
      <c r="E1719" s="217" t="s">
        <v>144</v>
      </c>
      <c r="F1719" s="217" t="s">
        <v>647</v>
      </c>
      <c r="G1719" s="217" t="s">
        <v>704</v>
      </c>
      <c r="H1719" s="217" t="s">
        <v>143</v>
      </c>
      <c r="I1719" s="217" t="s">
        <v>658</v>
      </c>
      <c r="J1719" s="218" t="s">
        <v>705</v>
      </c>
      <c r="K1719" s="219" t="s">
        <v>148</v>
      </c>
      <c r="L1719" s="218" t="s">
        <v>140</v>
      </c>
      <c r="M1719" s="218" t="s">
        <v>630</v>
      </c>
      <c r="N1719" s="217" t="s">
        <v>640</v>
      </c>
    </row>
    <row r="1720" spans="1:14" ht="12" thickBot="1">
      <c r="A1720" s="223"/>
      <c r="B1720" s="222">
        <v>44824</v>
      </c>
      <c r="C1720" s="224"/>
      <c r="D1720" s="225"/>
      <c r="E1720" s="225"/>
      <c r="F1720" s="225"/>
      <c r="G1720" s="225"/>
      <c r="H1720" s="225"/>
      <c r="I1720" s="225"/>
      <c r="J1720" s="105"/>
      <c r="K1720" s="226"/>
      <c r="L1720" s="227" t="s">
        <v>706</v>
      </c>
      <c r="M1720" s="105">
        <v>448903765.20394987</v>
      </c>
      <c r="N1720" s="225"/>
    </row>
    <row r="1721" spans="1:14" ht="12" thickBot="1">
      <c r="A1721" s="223"/>
      <c r="B1721" s="224"/>
      <c r="C1721" s="224"/>
      <c r="D1721" s="225"/>
      <c r="E1721" s="225"/>
      <c r="F1721" s="225"/>
      <c r="G1721" s="225"/>
      <c r="H1721" s="225"/>
      <c r="I1721" s="225"/>
      <c r="J1721" s="105"/>
      <c r="K1721" s="226"/>
      <c r="L1721" s="227" t="s">
        <v>707</v>
      </c>
      <c r="M1721" s="105">
        <f xml:space="preserve"> ROUND($M$1717+ SUM($M$1719:$M$1719)-$M$1720,2)</f>
        <v>0</v>
      </c>
      <c r="N1721" s="225"/>
    </row>
    <row r="1722" spans="1:14" ht="12" thickTop="1">
      <c r="A1722" s="215" t="s">
        <v>153</v>
      </c>
      <c r="B1722" s="216" t="s">
        <v>137</v>
      </c>
      <c r="C1722" s="216" t="s">
        <v>703</v>
      </c>
      <c r="D1722" s="217" t="s">
        <v>648</v>
      </c>
      <c r="E1722" s="217" t="s">
        <v>144</v>
      </c>
      <c r="F1722" s="217" t="s">
        <v>647</v>
      </c>
      <c r="G1722" s="217" t="s">
        <v>704</v>
      </c>
      <c r="H1722" s="217" t="s">
        <v>143</v>
      </c>
      <c r="I1722" s="217" t="s">
        <v>658</v>
      </c>
      <c r="J1722" s="218" t="s">
        <v>705</v>
      </c>
      <c r="K1722" s="219" t="s">
        <v>148</v>
      </c>
      <c r="L1722" s="218" t="s">
        <v>140</v>
      </c>
      <c r="M1722" s="218" t="s">
        <v>630</v>
      </c>
      <c r="N1722" s="217" t="s">
        <v>640</v>
      </c>
    </row>
    <row r="1723" spans="1:14" ht="12" thickBot="1">
      <c r="A1723" s="100">
        <v>999</v>
      </c>
      <c r="B1723" s="94">
        <v>44785</v>
      </c>
      <c r="C1723" s="94">
        <v>44792</v>
      </c>
      <c r="D1723" s="73" t="s">
        <v>949</v>
      </c>
      <c r="E1723" s="73" t="s">
        <v>874</v>
      </c>
      <c r="F1723" s="73" t="s">
        <v>875</v>
      </c>
      <c r="G1723" s="73" t="s">
        <v>876</v>
      </c>
      <c r="I1723" s="73" t="s">
        <v>681</v>
      </c>
      <c r="J1723" s="95">
        <v>0</v>
      </c>
      <c r="K1723" s="107">
        <v>1</v>
      </c>
      <c r="L1723" s="95">
        <v>-1052984.69</v>
      </c>
      <c r="M1723" s="95">
        <v>-1052984.69</v>
      </c>
      <c r="N1723" s="73" t="s">
        <v>207</v>
      </c>
    </row>
    <row r="1724" spans="1:14" ht="12" thickBot="1">
      <c r="A1724" s="223"/>
      <c r="B1724" s="222">
        <v>44825</v>
      </c>
      <c r="C1724" s="224"/>
      <c r="D1724" s="225"/>
      <c r="E1724" s="225"/>
      <c r="F1724" s="225"/>
      <c r="G1724" s="225"/>
      <c r="H1724" s="225"/>
      <c r="I1724" s="225"/>
      <c r="J1724" s="105"/>
      <c r="K1724" s="226"/>
      <c r="L1724" s="227" t="s">
        <v>706</v>
      </c>
      <c r="M1724" s="105">
        <v>447850780.51394987</v>
      </c>
      <c r="N1724" s="225"/>
    </row>
    <row r="1725" spans="1:14" ht="12" thickBot="1">
      <c r="A1725" s="223"/>
      <c r="B1725" s="224"/>
      <c r="C1725" s="224"/>
      <c r="D1725" s="225"/>
      <c r="E1725" s="225"/>
      <c r="F1725" s="225"/>
      <c r="G1725" s="225"/>
      <c r="H1725" s="225"/>
      <c r="I1725" s="225"/>
      <c r="J1725" s="105"/>
      <c r="K1725" s="226"/>
      <c r="L1725" s="227" t="s">
        <v>707</v>
      </c>
      <c r="M1725" s="105">
        <f xml:space="preserve"> ROUND($M$1720+ SUM($M$1723:$M$1723)-$M$1724,2)</f>
        <v>0</v>
      </c>
      <c r="N1725" s="225"/>
    </row>
    <row r="1726" spans="1:14" ht="12" thickTop="1">
      <c r="A1726" s="215" t="s">
        <v>153</v>
      </c>
      <c r="B1726" s="216" t="s">
        <v>137</v>
      </c>
      <c r="C1726" s="216" t="s">
        <v>703</v>
      </c>
      <c r="D1726" s="217" t="s">
        <v>648</v>
      </c>
      <c r="E1726" s="217" t="s">
        <v>144</v>
      </c>
      <c r="F1726" s="217" t="s">
        <v>647</v>
      </c>
      <c r="G1726" s="217" t="s">
        <v>704</v>
      </c>
      <c r="H1726" s="217" t="s">
        <v>143</v>
      </c>
      <c r="I1726" s="217" t="s">
        <v>658</v>
      </c>
      <c r="J1726" s="218" t="s">
        <v>705</v>
      </c>
      <c r="K1726" s="219" t="s">
        <v>148</v>
      </c>
      <c r="L1726" s="218" t="s">
        <v>140</v>
      </c>
      <c r="M1726" s="218" t="s">
        <v>630</v>
      </c>
      <c r="N1726" s="217" t="s">
        <v>640</v>
      </c>
    </row>
    <row r="1727" spans="1:14">
      <c r="A1727" s="100">
        <v>84521179</v>
      </c>
      <c r="B1727" s="94">
        <v>44825</v>
      </c>
      <c r="C1727" s="94">
        <v>44826</v>
      </c>
      <c r="D1727" s="73" t="s">
        <v>830</v>
      </c>
      <c r="E1727" s="73" t="s">
        <v>164</v>
      </c>
      <c r="F1727" s="73" t="s">
        <v>247</v>
      </c>
      <c r="G1727" s="73" t="s">
        <v>245</v>
      </c>
      <c r="H1727" s="73" t="s">
        <v>246</v>
      </c>
      <c r="I1727" s="73" t="s">
        <v>681</v>
      </c>
      <c r="J1727" s="95">
        <v>-25423.52</v>
      </c>
      <c r="K1727" s="107">
        <v>0.98499999999999999</v>
      </c>
      <c r="L1727" s="95">
        <v>0</v>
      </c>
      <c r="M1727" s="95">
        <v>-25423.52</v>
      </c>
      <c r="N1727" s="73" t="s">
        <v>715</v>
      </c>
    </row>
    <row r="1728" spans="1:14" ht="12" thickBot="1">
      <c r="A1728" s="100">
        <v>84521181</v>
      </c>
      <c r="B1728" s="94">
        <v>44825</v>
      </c>
      <c r="C1728" s="94">
        <v>44826</v>
      </c>
      <c r="D1728" s="73" t="s">
        <v>710</v>
      </c>
      <c r="E1728" s="73" t="s">
        <v>164</v>
      </c>
      <c r="F1728" s="73" t="s">
        <v>165</v>
      </c>
      <c r="G1728" s="73" t="s">
        <v>163</v>
      </c>
      <c r="I1728" s="73" t="s">
        <v>681</v>
      </c>
      <c r="J1728" s="95">
        <v>25423.52</v>
      </c>
      <c r="K1728" s="107">
        <v>0.98499999999999999</v>
      </c>
      <c r="L1728" s="95">
        <v>0</v>
      </c>
      <c r="M1728" s="95">
        <v>25423.52</v>
      </c>
      <c r="N1728" s="73" t="s">
        <v>715</v>
      </c>
    </row>
    <row r="1729" spans="1:14" ht="12" thickBot="1">
      <c r="A1729" s="223"/>
      <c r="B1729" s="222">
        <v>44826</v>
      </c>
      <c r="C1729" s="224"/>
      <c r="D1729" s="225"/>
      <c r="E1729" s="225"/>
      <c r="F1729" s="225"/>
      <c r="G1729" s="225"/>
      <c r="H1729" s="225"/>
      <c r="I1729" s="225"/>
      <c r="J1729" s="105"/>
      <c r="K1729" s="226"/>
      <c r="L1729" s="227" t="s">
        <v>706</v>
      </c>
      <c r="M1729" s="105">
        <v>447850780.51394987</v>
      </c>
      <c r="N1729" s="225"/>
    </row>
    <row r="1730" spans="1:14" ht="12" thickBot="1">
      <c r="A1730" s="223"/>
      <c r="B1730" s="224"/>
      <c r="C1730" s="224"/>
      <c r="D1730" s="225"/>
      <c r="E1730" s="225"/>
      <c r="F1730" s="225"/>
      <c r="G1730" s="225"/>
      <c r="H1730" s="225"/>
      <c r="I1730" s="225"/>
      <c r="J1730" s="105"/>
      <c r="K1730" s="226"/>
      <c r="L1730" s="227" t="s">
        <v>707</v>
      </c>
      <c r="M1730" s="105">
        <f xml:space="preserve"> ROUND($M$1724+ SUM($M$1727:$M$1728)-$M$1729,2)</f>
        <v>0</v>
      </c>
      <c r="N1730" s="225"/>
    </row>
    <row r="1731" spans="1:14" ht="12" thickTop="1">
      <c r="A1731" s="215" t="s">
        <v>153</v>
      </c>
      <c r="B1731" s="216" t="s">
        <v>137</v>
      </c>
      <c r="C1731" s="216" t="s">
        <v>703</v>
      </c>
      <c r="D1731" s="217" t="s">
        <v>648</v>
      </c>
      <c r="E1731" s="217" t="s">
        <v>144</v>
      </c>
      <c r="F1731" s="217" t="s">
        <v>647</v>
      </c>
      <c r="G1731" s="217" t="s">
        <v>704</v>
      </c>
      <c r="H1731" s="217" t="s">
        <v>143</v>
      </c>
      <c r="I1731" s="217" t="s">
        <v>658</v>
      </c>
      <c r="J1731" s="218" t="s">
        <v>705</v>
      </c>
      <c r="K1731" s="219" t="s">
        <v>148</v>
      </c>
      <c r="L1731" s="218" t="s">
        <v>140</v>
      </c>
      <c r="M1731" s="218" t="s">
        <v>630</v>
      </c>
      <c r="N1731" s="217" t="s">
        <v>640</v>
      </c>
    </row>
    <row r="1732" spans="1:14" ht="12" thickBot="1">
      <c r="A1732" s="100">
        <v>2302669</v>
      </c>
      <c r="B1732" s="94">
        <v>44827</v>
      </c>
      <c r="C1732" s="94">
        <v>44827</v>
      </c>
      <c r="D1732" s="73" t="s">
        <v>709</v>
      </c>
      <c r="I1732" s="73" t="s">
        <v>681</v>
      </c>
      <c r="J1732" s="95">
        <v>0</v>
      </c>
      <c r="K1732" s="107">
        <v>1</v>
      </c>
      <c r="L1732" s="95">
        <v>-13000000</v>
      </c>
      <c r="M1732" s="95">
        <v>-13000000</v>
      </c>
      <c r="N1732" s="73" t="s">
        <v>207</v>
      </c>
    </row>
    <row r="1733" spans="1:14" ht="12" thickBot="1">
      <c r="A1733" s="223"/>
      <c r="B1733" s="222">
        <v>44827</v>
      </c>
      <c r="C1733" s="224"/>
      <c r="D1733" s="225"/>
      <c r="E1733" s="225"/>
      <c r="F1733" s="225"/>
      <c r="G1733" s="225"/>
      <c r="H1733" s="225"/>
      <c r="I1733" s="225"/>
      <c r="J1733" s="105"/>
      <c r="K1733" s="226"/>
      <c r="L1733" s="227" t="s">
        <v>706</v>
      </c>
      <c r="M1733" s="105">
        <v>434850780.51394987</v>
      </c>
      <c r="N1733" s="225"/>
    </row>
    <row r="1734" spans="1:14" ht="12" thickBot="1">
      <c r="A1734" s="223"/>
      <c r="B1734" s="224"/>
      <c r="C1734" s="224"/>
      <c r="D1734" s="225"/>
      <c r="E1734" s="225"/>
      <c r="F1734" s="225"/>
      <c r="G1734" s="225"/>
      <c r="H1734" s="225"/>
      <c r="I1734" s="225"/>
      <c r="J1734" s="105"/>
      <c r="K1734" s="226"/>
      <c r="L1734" s="227" t="s">
        <v>707</v>
      </c>
      <c r="M1734" s="105">
        <f xml:space="preserve"> ROUND($M$1729+ SUM($M$1732:$M$1732)-$M$1733,2)</f>
        <v>0</v>
      </c>
      <c r="N1734" s="225"/>
    </row>
    <row r="1735" spans="1:14" ht="12" thickTop="1">
      <c r="A1735" s="215" t="s">
        <v>153</v>
      </c>
      <c r="B1735" s="216" t="s">
        <v>137</v>
      </c>
      <c r="C1735" s="216" t="s">
        <v>703</v>
      </c>
      <c r="D1735" s="217" t="s">
        <v>648</v>
      </c>
      <c r="E1735" s="217" t="s">
        <v>144</v>
      </c>
      <c r="F1735" s="217" t="s">
        <v>647</v>
      </c>
      <c r="G1735" s="217" t="s">
        <v>704</v>
      </c>
      <c r="H1735" s="217" t="s">
        <v>143</v>
      </c>
      <c r="I1735" s="217" t="s">
        <v>658</v>
      </c>
      <c r="J1735" s="218" t="s">
        <v>705</v>
      </c>
      <c r="K1735" s="219" t="s">
        <v>148</v>
      </c>
      <c r="L1735" s="218" t="s">
        <v>140</v>
      </c>
      <c r="M1735" s="218" t="s">
        <v>630</v>
      </c>
      <c r="N1735" s="217" t="s">
        <v>640</v>
      </c>
    </row>
    <row r="1736" spans="1:14">
      <c r="A1736" s="100">
        <v>84604181</v>
      </c>
      <c r="B1736" s="94">
        <v>44750</v>
      </c>
      <c r="C1736" s="94">
        <v>44830</v>
      </c>
      <c r="D1736" s="73" t="s">
        <v>710</v>
      </c>
      <c r="E1736" s="73" t="s">
        <v>578</v>
      </c>
      <c r="F1736" s="73" t="s">
        <v>579</v>
      </c>
      <c r="G1736" s="73" t="s">
        <v>577</v>
      </c>
      <c r="I1736" s="73" t="s">
        <v>681</v>
      </c>
      <c r="J1736" s="95">
        <v>5000000</v>
      </c>
      <c r="K1736" s="107">
        <v>0.96</v>
      </c>
      <c r="L1736" s="95">
        <v>-4800000</v>
      </c>
      <c r="M1736" s="95">
        <v>200000</v>
      </c>
      <c r="N1736" s="73" t="s">
        <v>207</v>
      </c>
    </row>
    <row r="1737" spans="1:14" ht="12" thickBot="1">
      <c r="A1737" s="100">
        <v>999</v>
      </c>
      <c r="B1737" s="94">
        <v>44750</v>
      </c>
      <c r="C1737" s="94">
        <v>44754</v>
      </c>
      <c r="D1737" s="73" t="s">
        <v>824</v>
      </c>
      <c r="E1737" s="73" t="s">
        <v>578</v>
      </c>
      <c r="F1737" s="73" t="s">
        <v>963</v>
      </c>
      <c r="G1737" s="73" t="s">
        <v>964</v>
      </c>
      <c r="I1737" s="73" t="s">
        <v>681</v>
      </c>
      <c r="J1737" s="95">
        <v>-5000000</v>
      </c>
      <c r="K1737" s="107">
        <v>0.96</v>
      </c>
      <c r="L1737" s="95">
        <v>4800000</v>
      </c>
      <c r="M1737" s="95">
        <v>-200000</v>
      </c>
      <c r="N1737" s="73" t="s">
        <v>207</v>
      </c>
    </row>
    <row r="1738" spans="1:14" ht="12" thickBot="1">
      <c r="A1738" s="223"/>
      <c r="B1738" s="222">
        <v>44830</v>
      </c>
      <c r="C1738" s="224"/>
      <c r="D1738" s="225"/>
      <c r="E1738" s="225"/>
      <c r="F1738" s="225"/>
      <c r="G1738" s="225"/>
      <c r="H1738" s="225"/>
      <c r="I1738" s="225"/>
      <c r="J1738" s="105"/>
      <c r="K1738" s="226"/>
      <c r="L1738" s="227" t="s">
        <v>706</v>
      </c>
      <c r="M1738" s="105">
        <v>434850780.51394993</v>
      </c>
      <c r="N1738" s="225"/>
    </row>
    <row r="1739" spans="1:14" ht="12" thickBot="1">
      <c r="A1739" s="223"/>
      <c r="B1739" s="224"/>
      <c r="C1739" s="224"/>
      <c r="D1739" s="225"/>
      <c r="E1739" s="225"/>
      <c r="F1739" s="225"/>
      <c r="G1739" s="225"/>
      <c r="H1739" s="225"/>
      <c r="I1739" s="225"/>
      <c r="J1739" s="105"/>
      <c r="K1739" s="226"/>
      <c r="L1739" s="227" t="s">
        <v>707</v>
      </c>
      <c r="M1739" s="105">
        <f xml:space="preserve"> ROUND($M$1733+ SUM($M$1736:$M$1737)-$M$1738,2)</f>
        <v>0</v>
      </c>
      <c r="N1739" s="225"/>
    </row>
    <row r="1740" spans="1:14" ht="12.75" thickTop="1" thickBot="1">
      <c r="A1740" s="215" t="s">
        <v>153</v>
      </c>
      <c r="B1740" s="221" t="s">
        <v>137</v>
      </c>
      <c r="C1740" s="216" t="s">
        <v>703</v>
      </c>
      <c r="D1740" s="217" t="s">
        <v>648</v>
      </c>
      <c r="E1740" s="217" t="s">
        <v>144</v>
      </c>
      <c r="F1740" s="217" t="s">
        <v>647</v>
      </c>
      <c r="G1740" s="217" t="s">
        <v>704</v>
      </c>
      <c r="H1740" s="217" t="s">
        <v>143</v>
      </c>
      <c r="I1740" s="217" t="s">
        <v>658</v>
      </c>
      <c r="J1740" s="218" t="s">
        <v>705</v>
      </c>
      <c r="K1740" s="219" t="s">
        <v>148</v>
      </c>
      <c r="L1740" s="218" t="s">
        <v>140</v>
      </c>
      <c r="M1740" s="218" t="s">
        <v>630</v>
      </c>
      <c r="N1740" s="217" t="s">
        <v>640</v>
      </c>
    </row>
    <row r="1741" spans="1:14" ht="12" thickBot="1">
      <c r="A1741" s="223"/>
      <c r="B1741" s="222">
        <v>44831</v>
      </c>
      <c r="C1741" s="224"/>
      <c r="D1741" s="225"/>
      <c r="E1741" s="225"/>
      <c r="F1741" s="225"/>
      <c r="G1741" s="225"/>
      <c r="H1741" s="225"/>
      <c r="I1741" s="225"/>
      <c r="J1741" s="105"/>
      <c r="K1741" s="226"/>
      <c r="L1741" s="227" t="s">
        <v>706</v>
      </c>
      <c r="M1741" s="105">
        <v>434850780.51394993</v>
      </c>
      <c r="N1741" s="225"/>
    </row>
    <row r="1742" spans="1:14" ht="12" thickBot="1">
      <c r="A1742" s="223"/>
      <c r="B1742" s="224"/>
      <c r="C1742" s="224"/>
      <c r="D1742" s="225"/>
      <c r="E1742" s="225"/>
      <c r="F1742" s="225"/>
      <c r="G1742" s="225"/>
      <c r="H1742" s="225"/>
      <c r="I1742" s="225"/>
      <c r="J1742" s="105"/>
      <c r="K1742" s="226"/>
      <c r="L1742" s="227" t="s">
        <v>707</v>
      </c>
      <c r="M1742" s="105">
        <f xml:space="preserve"> ROUND($M$1738+ SUM($M$1740:$M$1740)-$M$1741,2)</f>
        <v>0</v>
      </c>
      <c r="N1742" s="225"/>
    </row>
    <row r="1743" spans="1:14" ht="12.75" thickTop="1" thickBot="1">
      <c r="A1743" s="215" t="s">
        <v>153</v>
      </c>
      <c r="B1743" s="221" t="s">
        <v>137</v>
      </c>
      <c r="C1743" s="216" t="s">
        <v>703</v>
      </c>
      <c r="D1743" s="217" t="s">
        <v>648</v>
      </c>
      <c r="E1743" s="217" t="s">
        <v>144</v>
      </c>
      <c r="F1743" s="217" t="s">
        <v>647</v>
      </c>
      <c r="G1743" s="217" t="s">
        <v>704</v>
      </c>
      <c r="H1743" s="217" t="s">
        <v>143</v>
      </c>
      <c r="I1743" s="217" t="s">
        <v>658</v>
      </c>
      <c r="J1743" s="218" t="s">
        <v>705</v>
      </c>
      <c r="K1743" s="219" t="s">
        <v>148</v>
      </c>
      <c r="L1743" s="218" t="s">
        <v>140</v>
      </c>
      <c r="M1743" s="218" t="s">
        <v>630</v>
      </c>
      <c r="N1743" s="217" t="s">
        <v>640</v>
      </c>
    </row>
    <row r="1744" spans="1:14" ht="12" thickBot="1">
      <c r="A1744" s="223"/>
      <c r="B1744" s="222">
        <v>44832</v>
      </c>
      <c r="C1744" s="224"/>
      <c r="D1744" s="225"/>
      <c r="E1744" s="225"/>
      <c r="F1744" s="225"/>
      <c r="G1744" s="225"/>
      <c r="H1744" s="225"/>
      <c r="I1744" s="225"/>
      <c r="J1744" s="105"/>
      <c r="K1744" s="226"/>
      <c r="L1744" s="227" t="s">
        <v>706</v>
      </c>
      <c r="M1744" s="105">
        <v>434850780.51394993</v>
      </c>
      <c r="N1744" s="225"/>
    </row>
    <row r="1745" spans="1:14" ht="12" thickBot="1">
      <c r="A1745" s="223"/>
      <c r="B1745" s="224"/>
      <c r="C1745" s="224"/>
      <c r="D1745" s="225"/>
      <c r="E1745" s="225"/>
      <c r="F1745" s="225"/>
      <c r="G1745" s="225"/>
      <c r="H1745" s="225"/>
      <c r="I1745" s="225"/>
      <c r="J1745" s="105"/>
      <c r="K1745" s="226"/>
      <c r="L1745" s="227" t="s">
        <v>707</v>
      </c>
      <c r="M1745" s="105">
        <f xml:space="preserve"> ROUND($M$1741+ SUM($M$1743:$M$1743)-$M$1744,2)</f>
        <v>0</v>
      </c>
      <c r="N1745" s="225"/>
    </row>
    <row r="1746" spans="1:14" ht="12.75" thickTop="1" thickBot="1">
      <c r="A1746" s="215" t="s">
        <v>153</v>
      </c>
      <c r="B1746" s="221" t="s">
        <v>137</v>
      </c>
      <c r="C1746" s="216" t="s">
        <v>703</v>
      </c>
      <c r="D1746" s="217" t="s">
        <v>648</v>
      </c>
      <c r="E1746" s="217" t="s">
        <v>144</v>
      </c>
      <c r="F1746" s="217" t="s">
        <v>647</v>
      </c>
      <c r="G1746" s="217" t="s">
        <v>704</v>
      </c>
      <c r="H1746" s="217" t="s">
        <v>143</v>
      </c>
      <c r="I1746" s="217" t="s">
        <v>658</v>
      </c>
      <c r="J1746" s="218" t="s">
        <v>705</v>
      </c>
      <c r="K1746" s="219" t="s">
        <v>148</v>
      </c>
      <c r="L1746" s="218" t="s">
        <v>140</v>
      </c>
      <c r="M1746" s="218" t="s">
        <v>630</v>
      </c>
      <c r="N1746" s="217" t="s">
        <v>640</v>
      </c>
    </row>
    <row r="1747" spans="1:14" ht="12" thickBot="1">
      <c r="A1747" s="223"/>
      <c r="B1747" s="222">
        <v>44833</v>
      </c>
      <c r="C1747" s="224"/>
      <c r="D1747" s="225"/>
      <c r="E1747" s="225"/>
      <c r="F1747" s="225"/>
      <c r="G1747" s="225"/>
      <c r="H1747" s="225"/>
      <c r="I1747" s="225"/>
      <c r="J1747" s="105"/>
      <c r="K1747" s="226"/>
      <c r="L1747" s="227" t="s">
        <v>706</v>
      </c>
      <c r="M1747" s="105">
        <v>434850780.51394993</v>
      </c>
      <c r="N1747" s="225"/>
    </row>
    <row r="1748" spans="1:14" ht="12" thickBot="1">
      <c r="A1748" s="223"/>
      <c r="B1748" s="224"/>
      <c r="C1748" s="224"/>
      <c r="D1748" s="225"/>
      <c r="E1748" s="225"/>
      <c r="F1748" s="225"/>
      <c r="G1748" s="225"/>
      <c r="H1748" s="225"/>
      <c r="I1748" s="225"/>
      <c r="J1748" s="105"/>
      <c r="K1748" s="226"/>
      <c r="L1748" s="227" t="s">
        <v>707</v>
      </c>
      <c r="M1748" s="105">
        <f xml:space="preserve"> ROUND($M$1744+ SUM($M$1746:$M$1746)-$M$1747,2)</f>
        <v>0</v>
      </c>
      <c r="N1748" s="225"/>
    </row>
    <row r="1749" spans="1:14" ht="12" thickTop="1">
      <c r="A1749" s="215" t="s">
        <v>153</v>
      </c>
      <c r="B1749" s="216" t="s">
        <v>137</v>
      </c>
      <c r="C1749" s="216" t="s">
        <v>703</v>
      </c>
      <c r="D1749" s="217" t="s">
        <v>648</v>
      </c>
      <c r="E1749" s="217" t="s">
        <v>144</v>
      </c>
      <c r="F1749" s="217" t="s">
        <v>647</v>
      </c>
      <c r="G1749" s="217" t="s">
        <v>704</v>
      </c>
      <c r="H1749" s="217" t="s">
        <v>143</v>
      </c>
      <c r="I1749" s="217" t="s">
        <v>658</v>
      </c>
      <c r="J1749" s="218" t="s">
        <v>705</v>
      </c>
      <c r="K1749" s="219" t="s">
        <v>148</v>
      </c>
      <c r="L1749" s="218" t="s">
        <v>140</v>
      </c>
      <c r="M1749" s="218" t="s">
        <v>630</v>
      </c>
      <c r="N1749" s="217" t="s">
        <v>640</v>
      </c>
    </row>
    <row r="1750" spans="1:14">
      <c r="A1750" s="100">
        <v>85729281</v>
      </c>
      <c r="B1750" s="94">
        <v>44742</v>
      </c>
      <c r="C1750" s="94">
        <v>44834</v>
      </c>
      <c r="D1750" s="73" t="s">
        <v>823</v>
      </c>
      <c r="E1750" s="73" t="s">
        <v>325</v>
      </c>
      <c r="F1750" s="73" t="s">
        <v>326</v>
      </c>
      <c r="G1750" s="73" t="s">
        <v>324</v>
      </c>
      <c r="I1750" s="73" t="s">
        <v>681</v>
      </c>
      <c r="J1750" s="95">
        <v>52246.46</v>
      </c>
      <c r="K1750" s="107">
        <v>1</v>
      </c>
      <c r="L1750" s="95">
        <v>0</v>
      </c>
      <c r="M1750" s="95">
        <v>52246.46</v>
      </c>
      <c r="N1750" s="73" t="s">
        <v>715</v>
      </c>
    </row>
    <row r="1751" spans="1:14">
      <c r="A1751" s="100">
        <v>85727276</v>
      </c>
      <c r="B1751" s="94">
        <v>44834</v>
      </c>
      <c r="C1751" s="94">
        <v>44834</v>
      </c>
      <c r="D1751" s="73" t="s">
        <v>823</v>
      </c>
      <c r="E1751" s="73" t="s">
        <v>325</v>
      </c>
      <c r="F1751" s="73" t="s">
        <v>326</v>
      </c>
      <c r="G1751" s="73" t="s">
        <v>324</v>
      </c>
      <c r="I1751" s="73" t="s">
        <v>681</v>
      </c>
      <c r="J1751" s="95">
        <v>15156.99</v>
      </c>
      <c r="K1751" s="107">
        <v>1</v>
      </c>
      <c r="L1751" s="95">
        <v>0</v>
      </c>
      <c r="M1751" s="95">
        <v>15156.99</v>
      </c>
      <c r="N1751" s="73" t="s">
        <v>715</v>
      </c>
    </row>
    <row r="1752" spans="1:14">
      <c r="A1752" s="100">
        <v>85894460</v>
      </c>
      <c r="B1752" s="94">
        <v>44834</v>
      </c>
      <c r="C1752" s="94">
        <v>44834</v>
      </c>
      <c r="D1752" s="73" t="s">
        <v>823</v>
      </c>
      <c r="E1752" s="73" t="s">
        <v>496</v>
      </c>
      <c r="F1752" s="73" t="s">
        <v>831</v>
      </c>
      <c r="G1752" s="73" t="s">
        <v>832</v>
      </c>
      <c r="H1752" s="73" t="s">
        <v>962</v>
      </c>
      <c r="I1752" s="73" t="s">
        <v>681</v>
      </c>
      <c r="J1752" s="95">
        <v>58046.46</v>
      </c>
      <c r="K1752" s="107">
        <v>1</v>
      </c>
      <c r="L1752" s="95">
        <v>0</v>
      </c>
      <c r="M1752" s="95">
        <v>58046.46</v>
      </c>
      <c r="N1752" s="73" t="s">
        <v>715</v>
      </c>
    </row>
    <row r="1753" spans="1:14">
      <c r="A1753" s="100">
        <v>999</v>
      </c>
      <c r="B1753" s="94">
        <v>44742</v>
      </c>
      <c r="C1753" s="94">
        <v>44749</v>
      </c>
      <c r="D1753" s="73" t="s">
        <v>913</v>
      </c>
      <c r="E1753" s="73" t="s">
        <v>325</v>
      </c>
      <c r="F1753" s="73" t="s">
        <v>326</v>
      </c>
      <c r="G1753" s="73" t="s">
        <v>324</v>
      </c>
      <c r="I1753" s="73" t="s">
        <v>681</v>
      </c>
      <c r="J1753" s="95">
        <v>-81427.73</v>
      </c>
      <c r="K1753" s="107">
        <v>1</v>
      </c>
      <c r="L1753" s="95">
        <v>0</v>
      </c>
      <c r="M1753" s="95">
        <v>-81427.73</v>
      </c>
      <c r="N1753" s="73" t="s">
        <v>715</v>
      </c>
    </row>
    <row r="1754" spans="1:14">
      <c r="A1754" s="100">
        <v>999</v>
      </c>
      <c r="B1754" s="94">
        <v>44635</v>
      </c>
      <c r="C1754" s="94">
        <v>44742</v>
      </c>
      <c r="D1754" s="73" t="s">
        <v>824</v>
      </c>
      <c r="E1754" s="73" t="s">
        <v>281</v>
      </c>
      <c r="F1754" s="73" t="s">
        <v>282</v>
      </c>
      <c r="G1754" s="73" t="s">
        <v>279</v>
      </c>
      <c r="H1754" s="73" t="s">
        <v>280</v>
      </c>
      <c r="I1754" s="73" t="s">
        <v>681</v>
      </c>
      <c r="J1754" s="95">
        <v>-3712316.62</v>
      </c>
      <c r="K1754" s="107">
        <v>0.97750000000000004</v>
      </c>
      <c r="L1754" s="95">
        <v>3628789.5</v>
      </c>
      <c r="M1754" s="95">
        <v>-83527.12</v>
      </c>
      <c r="N1754" s="73" t="s">
        <v>841</v>
      </c>
    </row>
    <row r="1755" spans="1:14">
      <c r="A1755" s="100">
        <v>999</v>
      </c>
      <c r="B1755" s="94">
        <v>44635</v>
      </c>
      <c r="C1755" s="94">
        <v>44834</v>
      </c>
      <c r="D1755" s="73" t="s">
        <v>710</v>
      </c>
      <c r="E1755" s="73" t="s">
        <v>281</v>
      </c>
      <c r="F1755" s="73" t="s">
        <v>282</v>
      </c>
      <c r="G1755" s="73" t="s">
        <v>279</v>
      </c>
      <c r="H1755" s="73" t="s">
        <v>280</v>
      </c>
      <c r="I1755" s="73" t="s">
        <v>681</v>
      </c>
      <c r="J1755" s="95">
        <v>3702942.08</v>
      </c>
      <c r="K1755" s="107">
        <v>0.97750000000000004</v>
      </c>
      <c r="L1755" s="95">
        <v>-3619625.89</v>
      </c>
      <c r="M1755" s="95">
        <v>83316.19</v>
      </c>
      <c r="N1755" s="73" t="s">
        <v>841</v>
      </c>
    </row>
    <row r="1756" spans="1:14">
      <c r="A1756" s="100">
        <v>999</v>
      </c>
      <c r="B1756" s="94">
        <v>44777</v>
      </c>
      <c r="C1756" s="94">
        <v>44785</v>
      </c>
      <c r="D1756" s="73" t="s">
        <v>824</v>
      </c>
      <c r="E1756" s="73" t="s">
        <v>977</v>
      </c>
      <c r="F1756" s="73" t="s">
        <v>978</v>
      </c>
      <c r="G1756" s="73" t="s">
        <v>979</v>
      </c>
      <c r="H1756" s="73" t="s">
        <v>980</v>
      </c>
      <c r="I1756" s="73" t="s">
        <v>681</v>
      </c>
      <c r="J1756" s="95">
        <v>-500000</v>
      </c>
      <c r="K1756" s="107">
        <v>0.94750000000000001</v>
      </c>
      <c r="L1756" s="95">
        <v>473750</v>
      </c>
      <c r="M1756" s="95">
        <v>-26250</v>
      </c>
      <c r="N1756" s="73" t="s">
        <v>207</v>
      </c>
    </row>
    <row r="1757" spans="1:14" ht="12" thickBot="1">
      <c r="A1757" s="100">
        <v>83429391</v>
      </c>
      <c r="B1757" s="94">
        <v>44777</v>
      </c>
      <c r="C1757" s="94">
        <v>44834</v>
      </c>
      <c r="D1757" s="73" t="s">
        <v>710</v>
      </c>
      <c r="E1757" s="73" t="s">
        <v>977</v>
      </c>
      <c r="F1757" s="73" t="s">
        <v>978</v>
      </c>
      <c r="G1757" s="73" t="s">
        <v>979</v>
      </c>
      <c r="H1757" s="73" t="s">
        <v>980</v>
      </c>
      <c r="I1757" s="73" t="s">
        <v>681</v>
      </c>
      <c r="J1757" s="95">
        <v>498714.65</v>
      </c>
      <c r="K1757" s="107">
        <v>0.94750000000000001</v>
      </c>
      <c r="L1757" s="95">
        <v>-472532.13</v>
      </c>
      <c r="M1757" s="95">
        <v>26182.52</v>
      </c>
      <c r="N1757" s="73" t="s">
        <v>841</v>
      </c>
    </row>
    <row r="1758" spans="1:14" ht="12" thickBot="1">
      <c r="A1758" s="223"/>
      <c r="B1758" s="222">
        <v>44834</v>
      </c>
      <c r="C1758" s="224"/>
      <c r="D1758" s="225"/>
      <c r="E1758" s="225"/>
      <c r="F1758" s="225"/>
      <c r="G1758" s="225"/>
      <c r="H1758" s="225"/>
      <c r="I1758" s="225"/>
      <c r="J1758" s="105"/>
      <c r="K1758" s="226"/>
      <c r="L1758" s="227" t="s">
        <v>706</v>
      </c>
      <c r="M1758" s="105">
        <v>434894524.28592485</v>
      </c>
      <c r="N1758" s="225"/>
    </row>
    <row r="1759" spans="1:14" ht="12" thickBot="1">
      <c r="A1759" s="223"/>
      <c r="B1759" s="224"/>
      <c r="C1759" s="224"/>
      <c r="D1759" s="225"/>
      <c r="E1759" s="225"/>
      <c r="F1759" s="225"/>
      <c r="G1759" s="225"/>
      <c r="H1759" s="225"/>
      <c r="I1759" s="225"/>
      <c r="J1759" s="105"/>
      <c r="K1759" s="226"/>
      <c r="L1759" s="227" t="s">
        <v>707</v>
      </c>
      <c r="M1759" s="105">
        <f xml:space="preserve"> ROUND($M$1747+ SUM($M$1750:$M$1757)-$M$1758,2)</f>
        <v>0</v>
      </c>
      <c r="N1759" s="225"/>
    </row>
    <row r="1760" spans="1:14" ht="12" thickTop="1">
      <c r="A1760" s="215" t="s">
        <v>153</v>
      </c>
      <c r="B1760" s="216" t="s">
        <v>137</v>
      </c>
      <c r="C1760" s="216" t="s">
        <v>703</v>
      </c>
      <c r="D1760" s="217" t="s">
        <v>648</v>
      </c>
      <c r="E1760" s="217" t="s">
        <v>144</v>
      </c>
      <c r="F1760" s="217" t="s">
        <v>647</v>
      </c>
      <c r="G1760" s="217" t="s">
        <v>704</v>
      </c>
      <c r="H1760" s="217" t="s">
        <v>143</v>
      </c>
      <c r="I1760" s="217" t="s">
        <v>658</v>
      </c>
      <c r="J1760" s="218" t="s">
        <v>705</v>
      </c>
      <c r="K1760" s="219" t="s">
        <v>148</v>
      </c>
      <c r="L1760" s="218" t="s">
        <v>140</v>
      </c>
      <c r="M1760" s="218" t="s">
        <v>630</v>
      </c>
      <c r="N1760" s="217" t="s">
        <v>640</v>
      </c>
    </row>
    <row r="1761" spans="1:14" ht="12" thickBot="1">
      <c r="A1761" s="100">
        <v>999</v>
      </c>
      <c r="B1761" s="94">
        <v>44824</v>
      </c>
      <c r="C1761" s="94">
        <v>44837</v>
      </c>
      <c r="D1761" s="73" t="s">
        <v>710</v>
      </c>
      <c r="E1761" s="73" t="s">
        <v>973</v>
      </c>
      <c r="F1761" s="73" t="s">
        <v>974</v>
      </c>
      <c r="G1761" s="73" t="s">
        <v>975</v>
      </c>
      <c r="H1761" s="73" t="s">
        <v>976</v>
      </c>
      <c r="I1761" s="73" t="s">
        <v>681</v>
      </c>
      <c r="J1761" s="95">
        <v>750000</v>
      </c>
      <c r="K1761" s="107">
        <v>0.93874999999999997</v>
      </c>
      <c r="L1761" s="95">
        <v>-704062.5</v>
      </c>
      <c r="M1761" s="95">
        <v>45937.5</v>
      </c>
      <c r="N1761" s="73" t="s">
        <v>207</v>
      </c>
    </row>
    <row r="1762" spans="1:14" ht="12" thickBot="1">
      <c r="A1762" s="223"/>
      <c r="B1762" s="222">
        <v>44837</v>
      </c>
      <c r="C1762" s="224"/>
      <c r="D1762" s="225"/>
      <c r="E1762" s="225"/>
      <c r="F1762" s="225"/>
      <c r="G1762" s="225"/>
      <c r="H1762" s="225"/>
      <c r="I1762" s="225"/>
      <c r="J1762" s="105"/>
      <c r="K1762" s="226"/>
      <c r="L1762" s="227" t="s">
        <v>706</v>
      </c>
      <c r="M1762" s="105">
        <v>434940461.78592491</v>
      </c>
      <c r="N1762" s="225"/>
    </row>
    <row r="1763" spans="1:14" ht="12" thickBot="1">
      <c r="A1763" s="223"/>
      <c r="B1763" s="224"/>
      <c r="C1763" s="224"/>
      <c r="D1763" s="225"/>
      <c r="E1763" s="225"/>
      <c r="F1763" s="225"/>
      <c r="G1763" s="225"/>
      <c r="H1763" s="225"/>
      <c r="I1763" s="225"/>
      <c r="J1763" s="105"/>
      <c r="K1763" s="226"/>
      <c r="L1763" s="227" t="s">
        <v>707</v>
      </c>
      <c r="M1763" s="105">
        <f xml:space="preserve"> ROUND($M$1758+ SUM($M$1761:$M$1761)-$M$1762,2)</f>
        <v>0</v>
      </c>
      <c r="N1763" s="225"/>
    </row>
    <row r="1764" spans="1:14" ht="12" thickTop="1">
      <c r="A1764" s="215" t="s">
        <v>153</v>
      </c>
      <c r="B1764" s="216" t="s">
        <v>137</v>
      </c>
      <c r="C1764" s="216" t="s">
        <v>703</v>
      </c>
      <c r="D1764" s="217" t="s">
        <v>648</v>
      </c>
      <c r="E1764" s="217" t="s">
        <v>144</v>
      </c>
      <c r="F1764" s="217" t="s">
        <v>647</v>
      </c>
      <c r="G1764" s="217" t="s">
        <v>704</v>
      </c>
      <c r="H1764" s="217" t="s">
        <v>143</v>
      </c>
      <c r="I1764" s="217" t="s">
        <v>658</v>
      </c>
      <c r="J1764" s="218" t="s">
        <v>705</v>
      </c>
      <c r="K1764" s="219" t="s">
        <v>148</v>
      </c>
      <c r="L1764" s="218" t="s">
        <v>140</v>
      </c>
      <c r="M1764" s="218" t="s">
        <v>630</v>
      </c>
      <c r="N1764" s="217" t="s">
        <v>640</v>
      </c>
    </row>
    <row r="1765" spans="1:14">
      <c r="A1765" s="100">
        <v>999</v>
      </c>
      <c r="B1765" s="94">
        <v>44832</v>
      </c>
      <c r="C1765" s="94">
        <v>44838</v>
      </c>
      <c r="D1765" s="73" t="s">
        <v>710</v>
      </c>
      <c r="E1765" s="73" t="s">
        <v>521</v>
      </c>
      <c r="F1765" s="73" t="s">
        <v>522</v>
      </c>
      <c r="G1765" s="73" t="s">
        <v>519</v>
      </c>
      <c r="H1765" s="73" t="s">
        <v>520</v>
      </c>
      <c r="I1765" s="73" t="s">
        <v>681</v>
      </c>
      <c r="J1765" s="95">
        <v>400000</v>
      </c>
      <c r="K1765" s="107">
        <v>0.9425</v>
      </c>
      <c r="L1765" s="95">
        <v>-377000</v>
      </c>
      <c r="M1765" s="95">
        <v>23000</v>
      </c>
      <c r="N1765" s="73" t="s">
        <v>207</v>
      </c>
    </row>
    <row r="1766" spans="1:14">
      <c r="A1766" s="100">
        <v>999</v>
      </c>
      <c r="B1766" s="94">
        <v>44832</v>
      </c>
      <c r="C1766" s="94">
        <v>44838</v>
      </c>
      <c r="D1766" s="73" t="s">
        <v>710</v>
      </c>
      <c r="E1766" s="73" t="s">
        <v>981</v>
      </c>
      <c r="F1766" s="73" t="s">
        <v>982</v>
      </c>
      <c r="G1766" s="73" t="s">
        <v>983</v>
      </c>
      <c r="H1766" s="73" t="s">
        <v>984</v>
      </c>
      <c r="I1766" s="73" t="s">
        <v>681</v>
      </c>
      <c r="J1766" s="95">
        <v>250000</v>
      </c>
      <c r="K1766" s="107">
        <v>0.9</v>
      </c>
      <c r="L1766" s="95">
        <v>-225000</v>
      </c>
      <c r="M1766" s="95">
        <v>25000</v>
      </c>
      <c r="N1766" s="73" t="s">
        <v>207</v>
      </c>
    </row>
    <row r="1767" spans="1:14">
      <c r="A1767" s="100">
        <v>999</v>
      </c>
      <c r="B1767" s="94">
        <v>44832</v>
      </c>
      <c r="C1767" s="94">
        <v>44838</v>
      </c>
      <c r="D1767" s="73" t="s">
        <v>710</v>
      </c>
      <c r="E1767" s="73" t="s">
        <v>973</v>
      </c>
      <c r="F1767" s="73" t="s">
        <v>974</v>
      </c>
      <c r="G1767" s="73" t="s">
        <v>975</v>
      </c>
      <c r="H1767" s="73" t="s">
        <v>976</v>
      </c>
      <c r="I1767" s="73" t="s">
        <v>681</v>
      </c>
      <c r="J1767" s="95">
        <v>444926.76</v>
      </c>
      <c r="K1767" s="107">
        <v>0.91249999999999998</v>
      </c>
      <c r="L1767" s="95">
        <v>-405995.67</v>
      </c>
      <c r="M1767" s="95">
        <v>38931.089999999997</v>
      </c>
      <c r="N1767" s="73" t="s">
        <v>207</v>
      </c>
    </row>
    <row r="1768" spans="1:14" ht="12" thickBot="1">
      <c r="A1768" s="100">
        <v>999</v>
      </c>
      <c r="B1768" s="94">
        <v>44834</v>
      </c>
      <c r="C1768" s="94">
        <v>44838</v>
      </c>
      <c r="D1768" s="73" t="s">
        <v>944</v>
      </c>
      <c r="E1768" s="73" t="s">
        <v>180</v>
      </c>
      <c r="F1768" s="73" t="s">
        <v>920</v>
      </c>
      <c r="G1768" s="73" t="s">
        <v>921</v>
      </c>
      <c r="H1768" s="73" t="s">
        <v>922</v>
      </c>
      <c r="I1768" s="73" t="s">
        <v>681</v>
      </c>
      <c r="J1768" s="95">
        <v>-71385.05</v>
      </c>
      <c r="K1768" s="107">
        <v>1</v>
      </c>
      <c r="L1768" s="95">
        <v>0</v>
      </c>
      <c r="M1768" s="95">
        <v>-71385.05</v>
      </c>
      <c r="N1768" s="73" t="s">
        <v>715</v>
      </c>
    </row>
    <row r="1769" spans="1:14" ht="12" thickBot="1">
      <c r="A1769" s="223"/>
      <c r="B1769" s="222">
        <v>44838</v>
      </c>
      <c r="C1769" s="224"/>
      <c r="D1769" s="225"/>
      <c r="E1769" s="225"/>
      <c r="F1769" s="225"/>
      <c r="G1769" s="225"/>
      <c r="H1769" s="225"/>
      <c r="I1769" s="225"/>
      <c r="J1769" s="105"/>
      <c r="K1769" s="226"/>
      <c r="L1769" s="227" t="s">
        <v>706</v>
      </c>
      <c r="M1769" s="105">
        <v>435027392.8774249</v>
      </c>
      <c r="N1769" s="225"/>
    </row>
    <row r="1770" spans="1:14" ht="12" thickBot="1">
      <c r="A1770" s="223"/>
      <c r="B1770" s="224"/>
      <c r="C1770" s="224"/>
      <c r="D1770" s="225"/>
      <c r="E1770" s="225"/>
      <c r="F1770" s="225"/>
      <c r="G1770" s="225"/>
      <c r="H1770" s="225"/>
      <c r="I1770" s="225"/>
      <c r="J1770" s="105"/>
      <c r="K1770" s="226"/>
      <c r="L1770" s="227" t="s">
        <v>707</v>
      </c>
      <c r="M1770" s="105">
        <f xml:space="preserve"> ROUND($M$1762+ SUM($M$1765:$M$1768)-$M$1769,2)</f>
        <v>-71385.05</v>
      </c>
      <c r="N1770" s="225"/>
    </row>
    <row r="1771" spans="1:14" ht="12.75" thickTop="1" thickBot="1">
      <c r="A1771" s="215" t="s">
        <v>153</v>
      </c>
      <c r="B1771" s="221" t="s">
        <v>137</v>
      </c>
      <c r="C1771" s="216" t="s">
        <v>703</v>
      </c>
      <c r="D1771" s="217" t="s">
        <v>648</v>
      </c>
      <c r="E1771" s="217" t="s">
        <v>144</v>
      </c>
      <c r="F1771" s="217" t="s">
        <v>647</v>
      </c>
      <c r="G1771" s="217" t="s">
        <v>704</v>
      </c>
      <c r="H1771" s="217" t="s">
        <v>143</v>
      </c>
      <c r="I1771" s="217" t="s">
        <v>658</v>
      </c>
      <c r="J1771" s="218" t="s">
        <v>705</v>
      </c>
      <c r="K1771" s="219" t="s">
        <v>148</v>
      </c>
      <c r="L1771" s="218" t="s">
        <v>140</v>
      </c>
      <c r="M1771" s="218" t="s">
        <v>630</v>
      </c>
      <c r="N1771" s="217" t="s">
        <v>640</v>
      </c>
    </row>
    <row r="1772" spans="1:14" ht="12" thickBot="1">
      <c r="A1772" s="223"/>
      <c r="B1772" s="222">
        <v>44839</v>
      </c>
      <c r="C1772" s="224"/>
      <c r="D1772" s="225"/>
      <c r="E1772" s="225"/>
      <c r="F1772" s="225"/>
      <c r="G1772" s="225"/>
      <c r="H1772" s="225"/>
      <c r="I1772" s="225"/>
      <c r="J1772" s="105"/>
      <c r="K1772" s="226"/>
      <c r="L1772" s="227" t="s">
        <v>706</v>
      </c>
      <c r="M1772" s="105">
        <v>435027392.87742484</v>
      </c>
      <c r="N1772" s="225"/>
    </row>
    <row r="1773" spans="1:14" ht="12" thickBot="1">
      <c r="A1773" s="223"/>
      <c r="B1773" s="224"/>
      <c r="C1773" s="224"/>
      <c r="D1773" s="225"/>
      <c r="E1773" s="225"/>
      <c r="F1773" s="225"/>
      <c r="G1773" s="225"/>
      <c r="H1773" s="225"/>
      <c r="I1773" s="225"/>
      <c r="J1773" s="105"/>
      <c r="K1773" s="226"/>
      <c r="L1773" s="227" t="s">
        <v>707</v>
      </c>
      <c r="M1773" s="105">
        <f xml:space="preserve"> ROUND($M$1769+ SUM($M$1771:$M$1771)-$M$1772,2)</f>
        <v>0</v>
      </c>
      <c r="N1773" s="225"/>
    </row>
    <row r="1774" spans="1:14" ht="12.75" thickTop="1" thickBot="1">
      <c r="A1774" s="215" t="s">
        <v>153</v>
      </c>
      <c r="B1774" s="221" t="s">
        <v>137</v>
      </c>
      <c r="C1774" s="216" t="s">
        <v>703</v>
      </c>
      <c r="D1774" s="217" t="s">
        <v>648</v>
      </c>
      <c r="E1774" s="217" t="s">
        <v>144</v>
      </c>
      <c r="F1774" s="217" t="s">
        <v>647</v>
      </c>
      <c r="G1774" s="217" t="s">
        <v>704</v>
      </c>
      <c r="H1774" s="217" t="s">
        <v>143</v>
      </c>
      <c r="I1774" s="217" t="s">
        <v>658</v>
      </c>
      <c r="J1774" s="218" t="s">
        <v>705</v>
      </c>
      <c r="K1774" s="219" t="s">
        <v>148</v>
      </c>
      <c r="L1774" s="218" t="s">
        <v>140</v>
      </c>
      <c r="M1774" s="218" t="s">
        <v>630</v>
      </c>
      <c r="N1774" s="217" t="s">
        <v>640</v>
      </c>
    </row>
    <row r="1775" spans="1:14" ht="12" thickBot="1">
      <c r="A1775" s="223"/>
      <c r="B1775" s="222">
        <v>44840</v>
      </c>
      <c r="C1775" s="224"/>
      <c r="D1775" s="225"/>
      <c r="E1775" s="225"/>
      <c r="F1775" s="225"/>
      <c r="G1775" s="225"/>
      <c r="H1775" s="225"/>
      <c r="I1775" s="225"/>
      <c r="J1775" s="105"/>
      <c r="K1775" s="226"/>
      <c r="L1775" s="227" t="s">
        <v>706</v>
      </c>
      <c r="M1775" s="105">
        <v>435027392.87742478</v>
      </c>
      <c r="N1775" s="225"/>
    </row>
    <row r="1776" spans="1:14" ht="12" thickBot="1">
      <c r="A1776" s="223"/>
      <c r="B1776" s="224"/>
      <c r="C1776" s="224"/>
      <c r="D1776" s="225"/>
      <c r="E1776" s="225"/>
      <c r="F1776" s="225"/>
      <c r="G1776" s="225"/>
      <c r="H1776" s="225"/>
      <c r="I1776" s="225"/>
      <c r="J1776" s="105"/>
      <c r="K1776" s="226"/>
      <c r="L1776" s="227" t="s">
        <v>707</v>
      </c>
      <c r="M1776" s="105">
        <f xml:space="preserve"> ROUND($M$1772+ SUM($M$1774:$M$1774)-$M$1775,2)</f>
        <v>0</v>
      </c>
      <c r="N1776" s="225"/>
    </row>
    <row r="1777" spans="1:14" ht="12" thickTop="1">
      <c r="A1777" s="215" t="s">
        <v>153</v>
      </c>
      <c r="B1777" s="216" t="s">
        <v>137</v>
      </c>
      <c r="C1777" s="216" t="s">
        <v>703</v>
      </c>
      <c r="D1777" s="217" t="s">
        <v>648</v>
      </c>
      <c r="E1777" s="217" t="s">
        <v>144</v>
      </c>
      <c r="F1777" s="217" t="s">
        <v>647</v>
      </c>
      <c r="G1777" s="217" t="s">
        <v>704</v>
      </c>
      <c r="H1777" s="217" t="s">
        <v>143</v>
      </c>
      <c r="I1777" s="217" t="s">
        <v>658</v>
      </c>
      <c r="J1777" s="218" t="s">
        <v>705</v>
      </c>
      <c r="K1777" s="219" t="s">
        <v>148</v>
      </c>
      <c r="L1777" s="218" t="s">
        <v>140</v>
      </c>
      <c r="M1777" s="218" t="s">
        <v>630</v>
      </c>
      <c r="N1777" s="217" t="s">
        <v>640</v>
      </c>
    </row>
    <row r="1778" spans="1:14">
      <c r="A1778" s="100">
        <v>86180365</v>
      </c>
      <c r="B1778" s="94">
        <v>44832</v>
      </c>
      <c r="C1778" s="94">
        <v>44841</v>
      </c>
      <c r="D1778" s="73" t="s">
        <v>856</v>
      </c>
      <c r="E1778" s="73" t="s">
        <v>521</v>
      </c>
      <c r="F1778" s="73" t="s">
        <v>522</v>
      </c>
      <c r="G1778" s="73" t="s">
        <v>519</v>
      </c>
      <c r="H1778" s="73" t="s">
        <v>520</v>
      </c>
      <c r="I1778" s="73" t="s">
        <v>681</v>
      </c>
      <c r="J1778" s="95">
        <v>0</v>
      </c>
      <c r="K1778" s="107">
        <v>1</v>
      </c>
      <c r="L1778" s="95">
        <v>57.93</v>
      </c>
      <c r="M1778" s="95">
        <v>57.93</v>
      </c>
      <c r="N1778" s="73" t="s">
        <v>207</v>
      </c>
    </row>
    <row r="1779" spans="1:14">
      <c r="A1779" s="100">
        <v>86179267</v>
      </c>
      <c r="B1779" s="94">
        <v>44837</v>
      </c>
      <c r="C1779" s="94">
        <v>44841</v>
      </c>
      <c r="D1779" s="73" t="s">
        <v>710</v>
      </c>
      <c r="E1779" s="73" t="s">
        <v>994</v>
      </c>
      <c r="F1779" s="73" t="s">
        <v>995</v>
      </c>
      <c r="G1779" s="73" t="s">
        <v>996</v>
      </c>
      <c r="H1779" s="73" t="s">
        <v>997</v>
      </c>
      <c r="I1779" s="73" t="s">
        <v>681</v>
      </c>
      <c r="J1779" s="95">
        <v>5000000</v>
      </c>
      <c r="K1779" s="107">
        <v>0.98531250000000004</v>
      </c>
      <c r="L1779" s="95">
        <v>-4926562.5</v>
      </c>
      <c r="M1779" s="95">
        <v>73437.5</v>
      </c>
      <c r="N1779" s="73" t="s">
        <v>207</v>
      </c>
    </row>
    <row r="1780" spans="1:14">
      <c r="A1780" s="100">
        <v>86172859</v>
      </c>
      <c r="B1780" s="94">
        <v>44840</v>
      </c>
      <c r="C1780" s="94">
        <v>44841</v>
      </c>
      <c r="D1780" s="73" t="s">
        <v>856</v>
      </c>
      <c r="E1780" s="73" t="s">
        <v>973</v>
      </c>
      <c r="F1780" s="73" t="s">
        <v>974</v>
      </c>
      <c r="G1780" s="73" t="s">
        <v>975</v>
      </c>
      <c r="H1780" s="73" t="s">
        <v>976</v>
      </c>
      <c r="I1780" s="73" t="s">
        <v>681</v>
      </c>
      <c r="J1780" s="95">
        <v>0</v>
      </c>
      <c r="K1780" s="107">
        <v>1</v>
      </c>
      <c r="L1780" s="95">
        <v>115.71</v>
      </c>
      <c r="M1780" s="95">
        <v>115.71</v>
      </c>
      <c r="N1780" s="73" t="s">
        <v>207</v>
      </c>
    </row>
    <row r="1781" spans="1:14">
      <c r="A1781" s="100">
        <v>86172897</v>
      </c>
      <c r="B1781" s="94">
        <v>44841</v>
      </c>
      <c r="C1781" s="94">
        <v>44841</v>
      </c>
      <c r="D1781" s="73" t="s">
        <v>856</v>
      </c>
      <c r="E1781" s="73" t="s">
        <v>973</v>
      </c>
      <c r="F1781" s="73" t="s">
        <v>974</v>
      </c>
      <c r="G1781" s="73" t="s">
        <v>975</v>
      </c>
      <c r="H1781" s="73" t="s">
        <v>976</v>
      </c>
      <c r="I1781" s="73" t="s">
        <v>681</v>
      </c>
      <c r="J1781" s="95">
        <v>0</v>
      </c>
      <c r="K1781" s="107">
        <v>1</v>
      </c>
      <c r="L1781" s="95">
        <v>98.06</v>
      </c>
      <c r="M1781" s="95">
        <v>98.06</v>
      </c>
      <c r="N1781" s="73" t="s">
        <v>207</v>
      </c>
    </row>
    <row r="1782" spans="1:14">
      <c r="A1782" s="100">
        <v>999</v>
      </c>
      <c r="B1782" s="94">
        <v>44824</v>
      </c>
      <c r="C1782" s="94">
        <v>44837</v>
      </c>
      <c r="D1782" s="73" t="s">
        <v>824</v>
      </c>
      <c r="E1782" s="73" t="s">
        <v>973</v>
      </c>
      <c r="F1782" s="73" t="s">
        <v>974</v>
      </c>
      <c r="G1782" s="73" t="s">
        <v>975</v>
      </c>
      <c r="H1782" s="73" t="s">
        <v>976</v>
      </c>
      <c r="I1782" s="73" t="s">
        <v>681</v>
      </c>
      <c r="J1782" s="95">
        <v>-750000</v>
      </c>
      <c r="K1782" s="107">
        <v>0.93874999999999997</v>
      </c>
      <c r="L1782" s="95">
        <v>704062.5</v>
      </c>
      <c r="M1782" s="95">
        <v>-45937.5</v>
      </c>
      <c r="N1782" s="73" t="s">
        <v>207</v>
      </c>
    </row>
    <row r="1783" spans="1:14">
      <c r="A1783" s="100">
        <v>85954689</v>
      </c>
      <c r="B1783" s="94">
        <v>44824</v>
      </c>
      <c r="C1783" s="94">
        <v>44841</v>
      </c>
      <c r="D1783" s="73" t="s">
        <v>710</v>
      </c>
      <c r="E1783" s="73" t="s">
        <v>973</v>
      </c>
      <c r="F1783" s="73" t="s">
        <v>974</v>
      </c>
      <c r="G1783" s="73" t="s">
        <v>975</v>
      </c>
      <c r="H1783" s="73" t="s">
        <v>976</v>
      </c>
      <c r="I1783" s="73" t="s">
        <v>681</v>
      </c>
      <c r="J1783" s="95">
        <v>748110.83</v>
      </c>
      <c r="K1783" s="107">
        <v>0.93874999999999997</v>
      </c>
      <c r="L1783" s="95">
        <v>-702289.04</v>
      </c>
      <c r="M1783" s="95">
        <v>45821.79</v>
      </c>
      <c r="N1783" s="73" t="s">
        <v>841</v>
      </c>
    </row>
    <row r="1784" spans="1:14">
      <c r="A1784" s="100">
        <v>999</v>
      </c>
      <c r="B1784" s="94">
        <v>44832</v>
      </c>
      <c r="C1784" s="94">
        <v>44838</v>
      </c>
      <c r="D1784" s="73" t="s">
        <v>824</v>
      </c>
      <c r="E1784" s="73" t="s">
        <v>521</v>
      </c>
      <c r="F1784" s="73" t="s">
        <v>522</v>
      </c>
      <c r="G1784" s="73" t="s">
        <v>519</v>
      </c>
      <c r="H1784" s="73" t="s">
        <v>520</v>
      </c>
      <c r="I1784" s="73" t="s">
        <v>681</v>
      </c>
      <c r="J1784" s="95">
        <v>-400000</v>
      </c>
      <c r="K1784" s="107">
        <v>0.9425</v>
      </c>
      <c r="L1784" s="95">
        <v>377000</v>
      </c>
      <c r="M1784" s="95">
        <v>-23000</v>
      </c>
      <c r="N1784" s="73" t="s">
        <v>207</v>
      </c>
    </row>
    <row r="1785" spans="1:14">
      <c r="A1785" s="100">
        <v>86021555</v>
      </c>
      <c r="B1785" s="94">
        <v>44832</v>
      </c>
      <c r="C1785" s="94">
        <v>44841</v>
      </c>
      <c r="D1785" s="73" t="s">
        <v>710</v>
      </c>
      <c r="E1785" s="73" t="s">
        <v>521</v>
      </c>
      <c r="F1785" s="73" t="s">
        <v>522</v>
      </c>
      <c r="G1785" s="73" t="s">
        <v>519</v>
      </c>
      <c r="H1785" s="73" t="s">
        <v>520</v>
      </c>
      <c r="I1785" s="73" t="s">
        <v>681</v>
      </c>
      <c r="J1785" s="95">
        <v>398992.44</v>
      </c>
      <c r="K1785" s="107">
        <v>0.9425</v>
      </c>
      <c r="L1785" s="95">
        <v>-376050.37</v>
      </c>
      <c r="M1785" s="95">
        <v>22942.07</v>
      </c>
      <c r="N1785" s="73" t="s">
        <v>841</v>
      </c>
    </row>
    <row r="1786" spans="1:14">
      <c r="A1786" s="100">
        <v>999</v>
      </c>
      <c r="B1786" s="94">
        <v>44832</v>
      </c>
      <c r="C1786" s="94">
        <v>44838</v>
      </c>
      <c r="D1786" s="73" t="s">
        <v>824</v>
      </c>
      <c r="E1786" s="73" t="s">
        <v>973</v>
      </c>
      <c r="F1786" s="73" t="s">
        <v>974</v>
      </c>
      <c r="G1786" s="73" t="s">
        <v>975</v>
      </c>
      <c r="H1786" s="73" t="s">
        <v>976</v>
      </c>
      <c r="I1786" s="73" t="s">
        <v>681</v>
      </c>
      <c r="J1786" s="95">
        <v>-444926.76</v>
      </c>
      <c r="K1786" s="107">
        <v>0.91249999999999998</v>
      </c>
      <c r="L1786" s="95">
        <v>405995.67</v>
      </c>
      <c r="M1786" s="95">
        <v>-38931.089999999997</v>
      </c>
      <c r="N1786" s="73" t="s">
        <v>207</v>
      </c>
    </row>
    <row r="1787" spans="1:14" ht="12" thickBot="1">
      <c r="A1787" s="100">
        <v>86021420</v>
      </c>
      <c r="B1787" s="94">
        <v>44832</v>
      </c>
      <c r="C1787" s="94">
        <v>44841</v>
      </c>
      <c r="D1787" s="73" t="s">
        <v>710</v>
      </c>
      <c r="E1787" s="73" t="s">
        <v>973</v>
      </c>
      <c r="F1787" s="73" t="s">
        <v>974</v>
      </c>
      <c r="G1787" s="73" t="s">
        <v>975</v>
      </c>
      <c r="H1787" s="73" t="s">
        <v>976</v>
      </c>
      <c r="I1787" s="73" t="s">
        <v>681</v>
      </c>
      <c r="J1787" s="95">
        <v>443806.04</v>
      </c>
      <c r="K1787" s="107">
        <v>0.91249999999999998</v>
      </c>
      <c r="L1787" s="95">
        <v>-404973.01</v>
      </c>
      <c r="M1787" s="95">
        <v>38833.03</v>
      </c>
      <c r="N1787" s="73" t="s">
        <v>841</v>
      </c>
    </row>
    <row r="1788" spans="1:14" ht="12" thickBot="1">
      <c r="A1788" s="223"/>
      <c r="B1788" s="222">
        <v>44841</v>
      </c>
      <c r="C1788" s="224"/>
      <c r="D1788" s="225"/>
      <c r="E1788" s="225"/>
      <c r="F1788" s="225"/>
      <c r="G1788" s="225"/>
      <c r="H1788" s="225"/>
      <c r="I1788" s="225"/>
      <c r="J1788" s="105"/>
      <c r="K1788" s="226"/>
      <c r="L1788" s="227" t="s">
        <v>706</v>
      </c>
      <c r="M1788" s="105">
        <v>435100776.72592491</v>
      </c>
      <c r="N1788" s="225"/>
    </row>
    <row r="1789" spans="1:14" ht="12" thickBot="1">
      <c r="A1789" s="223"/>
      <c r="B1789" s="224"/>
      <c r="C1789" s="224"/>
      <c r="D1789" s="225"/>
      <c r="E1789" s="225"/>
      <c r="F1789" s="225"/>
      <c r="G1789" s="225"/>
      <c r="H1789" s="225"/>
      <c r="I1789" s="225"/>
      <c r="J1789" s="105"/>
      <c r="K1789" s="226"/>
      <c r="L1789" s="227" t="s">
        <v>707</v>
      </c>
      <c r="M1789" s="105">
        <f xml:space="preserve"> ROUND($M$1775+ SUM($M$1778:$M$1787)-$M$1788,2)</f>
        <v>53.65</v>
      </c>
      <c r="N1789" s="225"/>
    </row>
    <row r="1790" spans="1:14" ht="12.75" thickTop="1" thickBot="1">
      <c r="A1790" s="215" t="s">
        <v>153</v>
      </c>
      <c r="B1790" s="221" t="s">
        <v>137</v>
      </c>
      <c r="C1790" s="216" t="s">
        <v>703</v>
      </c>
      <c r="D1790" s="217" t="s">
        <v>648</v>
      </c>
      <c r="E1790" s="217" t="s">
        <v>144</v>
      </c>
      <c r="F1790" s="217" t="s">
        <v>647</v>
      </c>
      <c r="G1790" s="217" t="s">
        <v>704</v>
      </c>
      <c r="H1790" s="217" t="s">
        <v>143</v>
      </c>
      <c r="I1790" s="217" t="s">
        <v>658</v>
      </c>
      <c r="J1790" s="218" t="s">
        <v>705</v>
      </c>
      <c r="K1790" s="219" t="s">
        <v>148</v>
      </c>
      <c r="L1790" s="218" t="s">
        <v>140</v>
      </c>
      <c r="M1790" s="218" t="s">
        <v>630</v>
      </c>
      <c r="N1790" s="217" t="s">
        <v>640</v>
      </c>
    </row>
    <row r="1791" spans="1:14" ht="12" thickBot="1">
      <c r="A1791" s="223"/>
      <c r="B1791" s="222">
        <v>44845</v>
      </c>
      <c r="C1791" s="224"/>
      <c r="D1791" s="225"/>
      <c r="E1791" s="225"/>
      <c r="F1791" s="225"/>
      <c r="G1791" s="225"/>
      <c r="H1791" s="225"/>
      <c r="I1791" s="225"/>
      <c r="J1791" s="105"/>
      <c r="K1791" s="226"/>
      <c r="L1791" s="227" t="s">
        <v>706</v>
      </c>
      <c r="M1791" s="105">
        <v>435100776.72592485</v>
      </c>
      <c r="N1791" s="225"/>
    </row>
    <row r="1792" spans="1:14" ht="12" thickBot="1">
      <c r="A1792" s="223"/>
      <c r="B1792" s="224"/>
      <c r="C1792" s="224"/>
      <c r="D1792" s="225"/>
      <c r="E1792" s="225"/>
      <c r="F1792" s="225"/>
      <c r="G1792" s="225"/>
      <c r="H1792" s="225"/>
      <c r="I1792" s="225"/>
      <c r="J1792" s="105"/>
      <c r="K1792" s="226"/>
      <c r="L1792" s="227" t="s">
        <v>707</v>
      </c>
      <c r="M1792" s="105">
        <f xml:space="preserve"> ROUND($M$1788+ SUM($M$1790:$M$1790)-$M$1791,2)</f>
        <v>0</v>
      </c>
      <c r="N1792" s="225"/>
    </row>
    <row r="1793" spans="1:14" ht="12" thickTop="1">
      <c r="A1793" s="215" t="s">
        <v>153</v>
      </c>
      <c r="B1793" s="216" t="s">
        <v>137</v>
      </c>
      <c r="C1793" s="216" t="s">
        <v>703</v>
      </c>
      <c r="D1793" s="217" t="s">
        <v>648</v>
      </c>
      <c r="E1793" s="217" t="s">
        <v>144</v>
      </c>
      <c r="F1793" s="217" t="s">
        <v>647</v>
      </c>
      <c r="G1793" s="217" t="s">
        <v>704</v>
      </c>
      <c r="H1793" s="217" t="s">
        <v>143</v>
      </c>
      <c r="I1793" s="217" t="s">
        <v>658</v>
      </c>
      <c r="J1793" s="218" t="s">
        <v>705</v>
      </c>
      <c r="K1793" s="219" t="s">
        <v>148</v>
      </c>
      <c r="L1793" s="218" t="s">
        <v>140</v>
      </c>
      <c r="M1793" s="218" t="s">
        <v>630</v>
      </c>
      <c r="N1793" s="217" t="s">
        <v>640</v>
      </c>
    </row>
    <row r="1794" spans="1:14" ht="12" thickBot="1">
      <c r="A1794" s="100">
        <v>86276561</v>
      </c>
      <c r="B1794" s="94">
        <v>44837</v>
      </c>
      <c r="C1794" s="94">
        <v>44846</v>
      </c>
      <c r="D1794" s="73" t="s">
        <v>710</v>
      </c>
      <c r="E1794" s="73" t="s">
        <v>998</v>
      </c>
      <c r="F1794" s="73" t="s">
        <v>999</v>
      </c>
      <c r="G1794" s="73" t="s">
        <v>1000</v>
      </c>
      <c r="H1794" s="73" t="s">
        <v>1001</v>
      </c>
      <c r="I1794" s="73" t="s">
        <v>681</v>
      </c>
      <c r="J1794" s="95">
        <v>225000</v>
      </c>
      <c r="K1794" s="107">
        <v>0.93</v>
      </c>
      <c r="L1794" s="95">
        <v>-209250</v>
      </c>
      <c r="M1794" s="95">
        <v>15750</v>
      </c>
      <c r="N1794" s="73" t="s">
        <v>207</v>
      </c>
    </row>
    <row r="1795" spans="1:14" ht="12" thickBot="1">
      <c r="A1795" s="223"/>
      <c r="B1795" s="222">
        <v>44846</v>
      </c>
      <c r="C1795" s="224"/>
      <c r="D1795" s="225"/>
      <c r="E1795" s="225"/>
      <c r="F1795" s="225"/>
      <c r="G1795" s="225"/>
      <c r="H1795" s="225"/>
      <c r="I1795" s="225"/>
      <c r="J1795" s="105"/>
      <c r="K1795" s="226"/>
      <c r="L1795" s="227" t="s">
        <v>706</v>
      </c>
      <c r="M1795" s="105">
        <v>435116526.72592491</v>
      </c>
      <c r="N1795" s="225"/>
    </row>
    <row r="1796" spans="1:14" ht="12" thickBot="1">
      <c r="A1796" s="223"/>
      <c r="B1796" s="224"/>
      <c r="C1796" s="224"/>
      <c r="D1796" s="225"/>
      <c r="E1796" s="225"/>
      <c r="F1796" s="225"/>
      <c r="G1796" s="225"/>
      <c r="H1796" s="225"/>
      <c r="I1796" s="225"/>
      <c r="J1796" s="105"/>
      <c r="K1796" s="226"/>
      <c r="L1796" s="227" t="s">
        <v>707</v>
      </c>
      <c r="M1796" s="105">
        <f xml:space="preserve"> ROUND($M$1791+ SUM($M$1794:$M$1794)-$M$1795,2)</f>
        <v>0</v>
      </c>
      <c r="N1796" s="225"/>
    </row>
    <row r="1797" spans="1:14" ht="12" thickTop="1">
      <c r="A1797" s="215" t="s">
        <v>153</v>
      </c>
      <c r="B1797" s="216" t="s">
        <v>137</v>
      </c>
      <c r="C1797" s="216" t="s">
        <v>703</v>
      </c>
      <c r="D1797" s="217" t="s">
        <v>648</v>
      </c>
      <c r="E1797" s="217" t="s">
        <v>144</v>
      </c>
      <c r="F1797" s="217" t="s">
        <v>647</v>
      </c>
      <c r="G1797" s="217" t="s">
        <v>704</v>
      </c>
      <c r="H1797" s="217" t="s">
        <v>143</v>
      </c>
      <c r="I1797" s="217" t="s">
        <v>658</v>
      </c>
      <c r="J1797" s="218" t="s">
        <v>705</v>
      </c>
      <c r="K1797" s="219" t="s">
        <v>148</v>
      </c>
      <c r="L1797" s="218" t="s">
        <v>140</v>
      </c>
      <c r="M1797" s="218" t="s">
        <v>630</v>
      </c>
      <c r="N1797" s="217" t="s">
        <v>640</v>
      </c>
    </row>
    <row r="1798" spans="1:14">
      <c r="A1798" s="100">
        <v>86294110</v>
      </c>
      <c r="B1798" s="94">
        <v>44837</v>
      </c>
      <c r="C1798" s="94">
        <v>44847</v>
      </c>
      <c r="D1798" s="73" t="s">
        <v>710</v>
      </c>
      <c r="E1798" s="73" t="s">
        <v>981</v>
      </c>
      <c r="F1798" s="73" t="s">
        <v>982</v>
      </c>
      <c r="G1798" s="73" t="s">
        <v>983</v>
      </c>
      <c r="H1798" s="73" t="s">
        <v>984</v>
      </c>
      <c r="I1798" s="73" t="s">
        <v>681</v>
      </c>
      <c r="J1798" s="95">
        <v>350000</v>
      </c>
      <c r="K1798" s="107">
        <v>0.89749999999999996</v>
      </c>
      <c r="L1798" s="95">
        <v>-314125</v>
      </c>
      <c r="M1798" s="95">
        <v>35875</v>
      </c>
      <c r="N1798" s="73" t="s">
        <v>207</v>
      </c>
    </row>
    <row r="1799" spans="1:14">
      <c r="A1799" s="100">
        <v>86294290</v>
      </c>
      <c r="B1799" s="94">
        <v>44839</v>
      </c>
      <c r="C1799" s="94">
        <v>44847</v>
      </c>
      <c r="D1799" s="73" t="s">
        <v>710</v>
      </c>
      <c r="E1799" s="73" t="s">
        <v>977</v>
      </c>
      <c r="F1799" s="73" t="s">
        <v>978</v>
      </c>
      <c r="G1799" s="73" t="s">
        <v>979</v>
      </c>
      <c r="H1799" s="73" t="s">
        <v>980</v>
      </c>
      <c r="I1799" s="73" t="s">
        <v>681</v>
      </c>
      <c r="J1799" s="95">
        <v>350000</v>
      </c>
      <c r="K1799" s="107">
        <v>0.95750000000000002</v>
      </c>
      <c r="L1799" s="95">
        <v>-335125</v>
      </c>
      <c r="M1799" s="95">
        <v>14875</v>
      </c>
      <c r="N1799" s="73" t="s">
        <v>207</v>
      </c>
    </row>
    <row r="1800" spans="1:14" ht="12" thickBot="1">
      <c r="A1800" s="100">
        <v>999</v>
      </c>
      <c r="B1800" s="94">
        <v>44846</v>
      </c>
      <c r="C1800" s="94">
        <v>44847</v>
      </c>
      <c r="D1800" s="73" t="s">
        <v>710</v>
      </c>
      <c r="E1800" s="73" t="s">
        <v>965</v>
      </c>
      <c r="F1800" s="73" t="s">
        <v>966</v>
      </c>
      <c r="G1800" s="73" t="s">
        <v>967</v>
      </c>
      <c r="I1800" s="73" t="s">
        <v>681</v>
      </c>
      <c r="J1800" s="95">
        <v>3250000</v>
      </c>
      <c r="K1800" s="107">
        <v>0.98031250000000003</v>
      </c>
      <c r="L1800" s="95">
        <v>-3186015.62</v>
      </c>
      <c r="M1800" s="95">
        <v>63984.38</v>
      </c>
      <c r="N1800" s="73" t="s">
        <v>207</v>
      </c>
    </row>
    <row r="1801" spans="1:14" ht="12" thickBot="1">
      <c r="A1801" s="223"/>
      <c r="B1801" s="222">
        <v>44847</v>
      </c>
      <c r="C1801" s="224"/>
      <c r="D1801" s="225"/>
      <c r="E1801" s="225"/>
      <c r="F1801" s="225"/>
      <c r="G1801" s="225"/>
      <c r="H1801" s="225"/>
      <c r="I1801" s="225"/>
      <c r="J1801" s="105"/>
      <c r="K1801" s="226"/>
      <c r="L1801" s="227" t="s">
        <v>706</v>
      </c>
      <c r="M1801" s="105">
        <v>435231261.10092485</v>
      </c>
      <c r="N1801" s="225"/>
    </row>
    <row r="1802" spans="1:14" ht="12" thickBot="1">
      <c r="A1802" s="223"/>
      <c r="B1802" s="224"/>
      <c r="C1802" s="224"/>
      <c r="D1802" s="225"/>
      <c r="E1802" s="225"/>
      <c r="F1802" s="225"/>
      <c r="G1802" s="225"/>
      <c r="H1802" s="225"/>
      <c r="I1802" s="225"/>
      <c r="J1802" s="105"/>
      <c r="K1802" s="226"/>
      <c r="L1802" s="227" t="s">
        <v>707</v>
      </c>
      <c r="M1802" s="105">
        <f xml:space="preserve"> ROUND($M$1795+ SUM($M$1798:$M$1800)-$M$1801,2)</f>
        <v>0.01</v>
      </c>
      <c r="N1802" s="225"/>
    </row>
    <row r="1803" spans="1:14" ht="12" thickTop="1">
      <c r="A1803" s="215" t="s">
        <v>153</v>
      </c>
      <c r="B1803" s="216" t="s">
        <v>137</v>
      </c>
      <c r="C1803" s="216" t="s">
        <v>703</v>
      </c>
      <c r="D1803" s="217" t="s">
        <v>648</v>
      </c>
      <c r="E1803" s="217" t="s">
        <v>144</v>
      </c>
      <c r="F1803" s="217" t="s">
        <v>647</v>
      </c>
      <c r="G1803" s="217" t="s">
        <v>704</v>
      </c>
      <c r="H1803" s="217" t="s">
        <v>143</v>
      </c>
      <c r="I1803" s="217" t="s">
        <v>658</v>
      </c>
      <c r="J1803" s="218" t="s">
        <v>705</v>
      </c>
      <c r="K1803" s="219" t="s">
        <v>148</v>
      </c>
      <c r="L1803" s="218" t="s">
        <v>140</v>
      </c>
      <c r="M1803" s="218" t="s">
        <v>630</v>
      </c>
      <c r="N1803" s="217" t="s">
        <v>640</v>
      </c>
    </row>
    <row r="1804" spans="1:14" ht="12" thickBot="1">
      <c r="A1804" s="100">
        <v>999</v>
      </c>
      <c r="B1804" s="94">
        <v>44834</v>
      </c>
      <c r="C1804" s="94">
        <v>44838</v>
      </c>
      <c r="D1804" s="73" t="s">
        <v>945</v>
      </c>
      <c r="E1804" s="73" t="s">
        <v>180</v>
      </c>
      <c r="F1804" s="73" t="s">
        <v>920</v>
      </c>
      <c r="G1804" s="73" t="s">
        <v>921</v>
      </c>
      <c r="H1804" s="73" t="s">
        <v>922</v>
      </c>
      <c r="I1804" s="73" t="s">
        <v>681</v>
      </c>
      <c r="J1804" s="95">
        <v>71385.05</v>
      </c>
      <c r="K1804" s="107">
        <v>1</v>
      </c>
      <c r="L1804" s="95">
        <v>0</v>
      </c>
      <c r="M1804" s="95">
        <v>71385.05</v>
      </c>
      <c r="N1804" s="73" t="s">
        <v>715</v>
      </c>
    </row>
    <row r="1805" spans="1:14" ht="12" thickBot="1">
      <c r="A1805" s="223"/>
      <c r="B1805" s="222">
        <v>44848</v>
      </c>
      <c r="C1805" s="224"/>
      <c r="D1805" s="225"/>
      <c r="E1805" s="225"/>
      <c r="F1805" s="225"/>
      <c r="G1805" s="225"/>
      <c r="H1805" s="225"/>
      <c r="I1805" s="225"/>
      <c r="J1805" s="105"/>
      <c r="K1805" s="226"/>
      <c r="L1805" s="227" t="s">
        <v>706</v>
      </c>
      <c r="M1805" s="105">
        <v>435231261.10092491</v>
      </c>
      <c r="N1805" s="225"/>
    </row>
    <row r="1806" spans="1:14" ht="12" thickBot="1">
      <c r="A1806" s="223"/>
      <c r="B1806" s="224"/>
      <c r="C1806" s="224"/>
      <c r="D1806" s="225"/>
      <c r="E1806" s="225"/>
      <c r="F1806" s="225"/>
      <c r="G1806" s="225"/>
      <c r="H1806" s="225"/>
      <c r="I1806" s="225"/>
      <c r="J1806" s="105"/>
      <c r="K1806" s="226"/>
      <c r="L1806" s="227" t="s">
        <v>707</v>
      </c>
      <c r="M1806" s="105">
        <f xml:space="preserve"> ROUND($M$1801+ SUM($M$1804:$M$1804)-$M$1805,2)</f>
        <v>71385.05</v>
      </c>
      <c r="N1806" s="225"/>
    </row>
    <row r="1807" spans="1:14" ht="12.75" thickTop="1" thickBot="1">
      <c r="A1807" s="215" t="s">
        <v>153</v>
      </c>
      <c r="B1807" s="221" t="s">
        <v>137</v>
      </c>
      <c r="C1807" s="216" t="s">
        <v>703</v>
      </c>
      <c r="D1807" s="217" t="s">
        <v>648</v>
      </c>
      <c r="E1807" s="217" t="s">
        <v>144</v>
      </c>
      <c r="F1807" s="217" t="s">
        <v>647</v>
      </c>
      <c r="G1807" s="217" t="s">
        <v>704</v>
      </c>
      <c r="H1807" s="217" t="s">
        <v>143</v>
      </c>
      <c r="I1807" s="217" t="s">
        <v>658</v>
      </c>
      <c r="J1807" s="218" t="s">
        <v>705</v>
      </c>
      <c r="K1807" s="219" t="s">
        <v>148</v>
      </c>
      <c r="L1807" s="218" t="s">
        <v>140</v>
      </c>
      <c r="M1807" s="218" t="s">
        <v>630</v>
      </c>
      <c r="N1807" s="217" t="s">
        <v>640</v>
      </c>
    </row>
    <row r="1808" spans="1:14" ht="12" thickBot="1">
      <c r="A1808" s="223"/>
      <c r="B1808" s="222">
        <v>44851</v>
      </c>
      <c r="C1808" s="224"/>
      <c r="D1808" s="225"/>
      <c r="E1808" s="225"/>
      <c r="F1808" s="225"/>
      <c r="G1808" s="225"/>
      <c r="H1808" s="225"/>
      <c r="I1808" s="225"/>
      <c r="J1808" s="105"/>
      <c r="K1808" s="226"/>
      <c r="L1808" s="227" t="s">
        <v>706</v>
      </c>
      <c r="M1808" s="105">
        <v>435231261.10092485</v>
      </c>
      <c r="N1808" s="225"/>
    </row>
    <row r="1809" spans="1:14" ht="12" thickBot="1">
      <c r="A1809" s="223"/>
      <c r="B1809" s="224"/>
      <c r="C1809" s="224"/>
      <c r="D1809" s="225"/>
      <c r="E1809" s="225"/>
      <c r="F1809" s="225"/>
      <c r="G1809" s="225"/>
      <c r="H1809" s="225"/>
      <c r="I1809" s="225"/>
      <c r="J1809" s="105"/>
      <c r="K1809" s="226"/>
      <c r="L1809" s="227" t="s">
        <v>707</v>
      </c>
      <c r="M1809" s="105">
        <f xml:space="preserve"> ROUND($M$1805+ SUM($M$1807:$M$1807)-$M$1808,2)</f>
        <v>0</v>
      </c>
      <c r="N1809" s="225"/>
    </row>
    <row r="1810" spans="1:14" ht="12" thickTop="1">
      <c r="A1810" s="215" t="s">
        <v>153</v>
      </c>
      <c r="B1810" s="216" t="s">
        <v>137</v>
      </c>
      <c r="C1810" s="216" t="s">
        <v>703</v>
      </c>
      <c r="D1810" s="217" t="s">
        <v>648</v>
      </c>
      <c r="E1810" s="217" t="s">
        <v>144</v>
      </c>
      <c r="F1810" s="217" t="s">
        <v>647</v>
      </c>
      <c r="G1810" s="217" t="s">
        <v>704</v>
      </c>
      <c r="H1810" s="217" t="s">
        <v>143</v>
      </c>
      <c r="I1810" s="217" t="s">
        <v>658</v>
      </c>
      <c r="J1810" s="218" t="s">
        <v>705</v>
      </c>
      <c r="K1810" s="219" t="s">
        <v>148</v>
      </c>
      <c r="L1810" s="218" t="s">
        <v>140</v>
      </c>
      <c r="M1810" s="218" t="s">
        <v>630</v>
      </c>
      <c r="N1810" s="217" t="s">
        <v>640</v>
      </c>
    </row>
    <row r="1811" spans="1:14">
      <c r="A1811" s="100">
        <v>86436538</v>
      </c>
      <c r="B1811" s="94">
        <v>44845</v>
      </c>
      <c r="C1811" s="94">
        <v>44852</v>
      </c>
      <c r="D1811" s="73" t="s">
        <v>710</v>
      </c>
      <c r="E1811" s="73" t="s">
        <v>998</v>
      </c>
      <c r="F1811" s="73" t="s">
        <v>999</v>
      </c>
      <c r="G1811" s="73" t="s">
        <v>1000</v>
      </c>
      <c r="H1811" s="73" t="s">
        <v>1001</v>
      </c>
      <c r="I1811" s="73" t="s">
        <v>681</v>
      </c>
      <c r="J1811" s="95">
        <v>225000</v>
      </c>
      <c r="K1811" s="107">
        <v>0.93</v>
      </c>
      <c r="L1811" s="95">
        <v>-209250</v>
      </c>
      <c r="M1811" s="95">
        <v>15750</v>
      </c>
      <c r="N1811" s="73" t="s">
        <v>207</v>
      </c>
    </row>
    <row r="1812" spans="1:14" ht="12" thickBot="1">
      <c r="A1812" s="100">
        <v>2326301</v>
      </c>
      <c r="B1812" s="94">
        <v>44852</v>
      </c>
      <c r="C1812" s="94">
        <v>44852</v>
      </c>
      <c r="D1812" s="73" t="s">
        <v>709</v>
      </c>
      <c r="I1812" s="73" t="s">
        <v>681</v>
      </c>
      <c r="J1812" s="95">
        <v>0</v>
      </c>
      <c r="K1812" s="107">
        <v>1</v>
      </c>
      <c r="L1812" s="95">
        <v>10300000</v>
      </c>
      <c r="M1812" s="95">
        <v>10300000</v>
      </c>
      <c r="N1812" s="73" t="s">
        <v>207</v>
      </c>
    </row>
    <row r="1813" spans="1:14" ht="12" thickBot="1">
      <c r="A1813" s="223"/>
      <c r="B1813" s="222">
        <v>44852</v>
      </c>
      <c r="C1813" s="224"/>
      <c r="D1813" s="225"/>
      <c r="E1813" s="225"/>
      <c r="F1813" s="225"/>
      <c r="G1813" s="225"/>
      <c r="H1813" s="225"/>
      <c r="I1813" s="225"/>
      <c r="J1813" s="105"/>
      <c r="K1813" s="226"/>
      <c r="L1813" s="227" t="s">
        <v>706</v>
      </c>
      <c r="M1813" s="105">
        <v>445547011.10092485</v>
      </c>
      <c r="N1813" s="225"/>
    </row>
    <row r="1814" spans="1:14" ht="12" thickBot="1">
      <c r="A1814" s="223"/>
      <c r="B1814" s="224"/>
      <c r="C1814" s="224"/>
      <c r="D1814" s="225"/>
      <c r="E1814" s="225"/>
      <c r="F1814" s="225"/>
      <c r="G1814" s="225"/>
      <c r="H1814" s="225"/>
      <c r="I1814" s="225"/>
      <c r="J1814" s="105"/>
      <c r="K1814" s="226"/>
      <c r="L1814" s="227" t="s">
        <v>707</v>
      </c>
      <c r="M1814" s="105">
        <f xml:space="preserve"> ROUND($M$1808+ SUM($M$1811:$M$1812)-$M$1813,2)</f>
        <v>0</v>
      </c>
      <c r="N1814" s="225"/>
    </row>
    <row r="1815" spans="1:14" ht="12" thickTop="1">
      <c r="A1815" s="215" t="s">
        <v>153</v>
      </c>
      <c r="B1815" s="216" t="s">
        <v>137</v>
      </c>
      <c r="C1815" s="216" t="s">
        <v>703</v>
      </c>
      <c r="D1815" s="217" t="s">
        <v>648</v>
      </c>
      <c r="E1815" s="217" t="s">
        <v>144</v>
      </c>
      <c r="F1815" s="217" t="s">
        <v>647</v>
      </c>
      <c r="G1815" s="217" t="s">
        <v>704</v>
      </c>
      <c r="H1815" s="217" t="s">
        <v>143</v>
      </c>
      <c r="I1815" s="217" t="s">
        <v>658</v>
      </c>
      <c r="J1815" s="218" t="s">
        <v>705</v>
      </c>
      <c r="K1815" s="219" t="s">
        <v>148</v>
      </c>
      <c r="L1815" s="218" t="s">
        <v>140</v>
      </c>
      <c r="M1815" s="218" t="s">
        <v>630</v>
      </c>
      <c r="N1815" s="217" t="s">
        <v>640</v>
      </c>
    </row>
    <row r="1816" spans="1:14">
      <c r="A1816" s="100">
        <v>86445667</v>
      </c>
      <c r="B1816" s="94">
        <v>44838</v>
      </c>
      <c r="C1816" s="94">
        <v>44853</v>
      </c>
      <c r="D1816" s="73" t="s">
        <v>710</v>
      </c>
      <c r="E1816" s="73" t="s">
        <v>1002</v>
      </c>
      <c r="F1816" s="73" t="s">
        <v>1003</v>
      </c>
      <c r="G1816" s="73" t="s">
        <v>1004</v>
      </c>
      <c r="H1816" s="73" t="s">
        <v>1005</v>
      </c>
      <c r="I1816" s="73" t="s">
        <v>681</v>
      </c>
      <c r="J1816" s="95">
        <v>230514.86</v>
      </c>
      <c r="K1816" s="107">
        <v>0.94499999999999995</v>
      </c>
      <c r="L1816" s="95">
        <v>-217836.54</v>
      </c>
      <c r="M1816" s="95">
        <v>12678.32</v>
      </c>
      <c r="N1816" s="73" t="s">
        <v>207</v>
      </c>
    </row>
    <row r="1817" spans="1:14">
      <c r="A1817" s="100">
        <v>86445521</v>
      </c>
      <c r="B1817" s="94">
        <v>44840</v>
      </c>
      <c r="C1817" s="94">
        <v>44853</v>
      </c>
      <c r="D1817" s="73" t="s">
        <v>710</v>
      </c>
      <c r="E1817" s="73" t="s">
        <v>1002</v>
      </c>
      <c r="F1817" s="73" t="s">
        <v>1003</v>
      </c>
      <c r="G1817" s="73" t="s">
        <v>1004</v>
      </c>
      <c r="H1817" s="73" t="s">
        <v>1005</v>
      </c>
      <c r="I1817" s="73" t="s">
        <v>681</v>
      </c>
      <c r="J1817" s="95">
        <v>750000</v>
      </c>
      <c r="K1817" s="107">
        <v>0.94499999999999995</v>
      </c>
      <c r="L1817" s="95">
        <v>-708750</v>
      </c>
      <c r="M1817" s="95">
        <v>41250</v>
      </c>
      <c r="N1817" s="73" t="s">
        <v>207</v>
      </c>
    </row>
    <row r="1818" spans="1:14" ht="12" thickBot="1">
      <c r="A1818" s="100">
        <v>86445621</v>
      </c>
      <c r="B1818" s="94">
        <v>44847</v>
      </c>
      <c r="C1818" s="94">
        <v>44853</v>
      </c>
      <c r="D1818" s="73" t="s">
        <v>710</v>
      </c>
      <c r="E1818" s="73" t="s">
        <v>1002</v>
      </c>
      <c r="F1818" s="73" t="s">
        <v>1003</v>
      </c>
      <c r="G1818" s="73" t="s">
        <v>1004</v>
      </c>
      <c r="H1818" s="73" t="s">
        <v>1005</v>
      </c>
      <c r="I1818" s="73" t="s">
        <v>681</v>
      </c>
      <c r="J1818" s="95">
        <v>823750</v>
      </c>
      <c r="K1818" s="107">
        <v>0.94</v>
      </c>
      <c r="L1818" s="95">
        <v>-774325</v>
      </c>
      <c r="M1818" s="95">
        <v>49425</v>
      </c>
      <c r="N1818" s="73" t="s">
        <v>207</v>
      </c>
    </row>
    <row r="1819" spans="1:14" ht="12" thickBot="1">
      <c r="A1819" s="223"/>
      <c r="B1819" s="222">
        <v>44853</v>
      </c>
      <c r="C1819" s="224"/>
      <c r="D1819" s="225"/>
      <c r="E1819" s="225"/>
      <c r="F1819" s="225"/>
      <c r="G1819" s="225"/>
      <c r="H1819" s="225"/>
      <c r="I1819" s="225"/>
      <c r="J1819" s="105"/>
      <c r="K1819" s="226"/>
      <c r="L1819" s="227" t="s">
        <v>706</v>
      </c>
      <c r="M1819" s="105">
        <v>445650364.41822487</v>
      </c>
      <c r="N1819" s="225"/>
    </row>
    <row r="1820" spans="1:14" ht="12" thickBot="1">
      <c r="A1820" s="223"/>
      <c r="B1820" s="224"/>
      <c r="C1820" s="224"/>
      <c r="D1820" s="225"/>
      <c r="E1820" s="225"/>
      <c r="F1820" s="225"/>
      <c r="G1820" s="225"/>
      <c r="H1820" s="225"/>
      <c r="I1820" s="225"/>
      <c r="J1820" s="105"/>
      <c r="K1820" s="226"/>
      <c r="L1820" s="227" t="s">
        <v>707</v>
      </c>
      <c r="M1820" s="105">
        <f xml:space="preserve"> ROUND($M$1813+ SUM($M$1816:$M$1818)-$M$1819,2)</f>
        <v>0</v>
      </c>
      <c r="N1820" s="225"/>
    </row>
    <row r="1821" spans="1:14" ht="12.75" thickTop="1" thickBot="1">
      <c r="A1821" s="215" t="s">
        <v>153</v>
      </c>
      <c r="B1821" s="221" t="s">
        <v>137</v>
      </c>
      <c r="C1821" s="216" t="s">
        <v>703</v>
      </c>
      <c r="D1821" s="217" t="s">
        <v>648</v>
      </c>
      <c r="E1821" s="217" t="s">
        <v>144</v>
      </c>
      <c r="F1821" s="217" t="s">
        <v>647</v>
      </c>
      <c r="G1821" s="217" t="s">
        <v>704</v>
      </c>
      <c r="H1821" s="217" t="s">
        <v>143</v>
      </c>
      <c r="I1821" s="217" t="s">
        <v>658</v>
      </c>
      <c r="J1821" s="218" t="s">
        <v>705</v>
      </c>
      <c r="K1821" s="219" t="s">
        <v>148</v>
      </c>
      <c r="L1821" s="218" t="s">
        <v>140</v>
      </c>
      <c r="M1821" s="218" t="s">
        <v>630</v>
      </c>
      <c r="N1821" s="217" t="s">
        <v>640</v>
      </c>
    </row>
    <row r="1822" spans="1:14" ht="12" thickBot="1">
      <c r="A1822" s="223"/>
      <c r="B1822" s="222">
        <v>44854</v>
      </c>
      <c r="C1822" s="224"/>
      <c r="D1822" s="225"/>
      <c r="E1822" s="225"/>
      <c r="F1822" s="225"/>
      <c r="G1822" s="225"/>
      <c r="H1822" s="225"/>
      <c r="I1822" s="225"/>
      <c r="J1822" s="105"/>
      <c r="K1822" s="226"/>
      <c r="L1822" s="227" t="s">
        <v>706</v>
      </c>
      <c r="M1822" s="105">
        <v>445650364.41822487</v>
      </c>
      <c r="N1822" s="225"/>
    </row>
    <row r="1823" spans="1:14" ht="12" thickBot="1">
      <c r="A1823" s="223"/>
      <c r="B1823" s="224"/>
      <c r="C1823" s="224"/>
      <c r="D1823" s="225"/>
      <c r="E1823" s="225"/>
      <c r="F1823" s="225"/>
      <c r="G1823" s="225"/>
      <c r="H1823" s="225"/>
      <c r="I1823" s="225"/>
      <c r="J1823" s="105"/>
      <c r="K1823" s="226"/>
      <c r="L1823" s="227" t="s">
        <v>707</v>
      </c>
      <c r="M1823" s="105">
        <f xml:space="preserve"> ROUND($M$1819+ SUM($M$1821:$M$1821)-$M$1822,2)</f>
        <v>0</v>
      </c>
      <c r="N1823" s="225"/>
    </row>
    <row r="1824" spans="1:14" ht="12" thickTop="1">
      <c r="A1824" s="215" t="s">
        <v>153</v>
      </c>
      <c r="B1824" s="216" t="s">
        <v>137</v>
      </c>
      <c r="C1824" s="216" t="s">
        <v>703</v>
      </c>
      <c r="D1824" s="217" t="s">
        <v>648</v>
      </c>
      <c r="E1824" s="217" t="s">
        <v>144</v>
      </c>
      <c r="F1824" s="217" t="s">
        <v>647</v>
      </c>
      <c r="G1824" s="217" t="s">
        <v>704</v>
      </c>
      <c r="H1824" s="217" t="s">
        <v>143</v>
      </c>
      <c r="I1824" s="217" t="s">
        <v>658</v>
      </c>
      <c r="J1824" s="218" t="s">
        <v>705</v>
      </c>
      <c r="K1824" s="219" t="s">
        <v>148</v>
      </c>
      <c r="L1824" s="218" t="s">
        <v>140</v>
      </c>
      <c r="M1824" s="218" t="s">
        <v>630</v>
      </c>
      <c r="N1824" s="217" t="s">
        <v>640</v>
      </c>
    </row>
    <row r="1825" spans="1:14">
      <c r="A1825" s="100">
        <v>999</v>
      </c>
      <c r="B1825" s="94">
        <v>44804</v>
      </c>
      <c r="C1825" s="94">
        <v>44855</v>
      </c>
      <c r="D1825" s="73" t="s">
        <v>710</v>
      </c>
      <c r="E1825" s="73" t="s">
        <v>564</v>
      </c>
      <c r="F1825" s="73" t="s">
        <v>576</v>
      </c>
      <c r="G1825" s="73" t="s">
        <v>574</v>
      </c>
      <c r="H1825" s="73" t="s">
        <v>575</v>
      </c>
      <c r="I1825" s="73" t="s">
        <v>681</v>
      </c>
      <c r="J1825" s="95">
        <v>11276.45</v>
      </c>
      <c r="K1825" s="107">
        <v>1</v>
      </c>
      <c r="L1825" s="95">
        <v>0</v>
      </c>
      <c r="M1825" s="95">
        <v>11276.45</v>
      </c>
      <c r="N1825" s="73" t="s">
        <v>715</v>
      </c>
    </row>
    <row r="1826" spans="1:14">
      <c r="A1826" s="100">
        <v>86497629</v>
      </c>
      <c r="B1826" s="94">
        <v>44834</v>
      </c>
      <c r="C1826" s="94">
        <v>44855</v>
      </c>
      <c r="D1826" s="73" t="s">
        <v>817</v>
      </c>
      <c r="E1826" s="73" t="s">
        <v>726</v>
      </c>
      <c r="F1826" s="73" t="s">
        <v>727</v>
      </c>
      <c r="G1826" s="73" t="s">
        <v>728</v>
      </c>
      <c r="I1826" s="73" t="s">
        <v>681</v>
      </c>
      <c r="J1826" s="95">
        <v>0</v>
      </c>
      <c r="K1826" s="107">
        <v>1</v>
      </c>
      <c r="L1826" s="95">
        <v>5299.35</v>
      </c>
      <c r="M1826" s="95">
        <v>5299.35</v>
      </c>
      <c r="N1826" s="73" t="s">
        <v>207</v>
      </c>
    </row>
    <row r="1827" spans="1:14">
      <c r="A1827" s="100">
        <v>999</v>
      </c>
      <c r="B1827" s="94">
        <v>44834</v>
      </c>
      <c r="C1827" s="94">
        <v>44855</v>
      </c>
      <c r="D1827" s="73" t="s">
        <v>944</v>
      </c>
      <c r="E1827" s="73" t="s">
        <v>890</v>
      </c>
      <c r="F1827" s="73" t="s">
        <v>894</v>
      </c>
      <c r="G1827" s="73" t="s">
        <v>895</v>
      </c>
      <c r="I1827" s="73" t="s">
        <v>681</v>
      </c>
      <c r="J1827" s="95">
        <v>-4622.08</v>
      </c>
      <c r="K1827" s="107">
        <v>1</v>
      </c>
      <c r="L1827" s="95">
        <v>4622.05</v>
      </c>
      <c r="M1827" s="95">
        <v>-0.03</v>
      </c>
      <c r="N1827" s="73" t="s">
        <v>207</v>
      </c>
    </row>
    <row r="1828" spans="1:14">
      <c r="A1828" s="100">
        <v>999</v>
      </c>
      <c r="B1828" s="94">
        <v>44834</v>
      </c>
      <c r="C1828" s="94">
        <v>44855</v>
      </c>
      <c r="D1828" s="73" t="s">
        <v>830</v>
      </c>
      <c r="E1828" s="73" t="s">
        <v>564</v>
      </c>
      <c r="F1828" s="73" t="s">
        <v>576</v>
      </c>
      <c r="G1828" s="73" t="s">
        <v>574</v>
      </c>
      <c r="H1828" s="73" t="s">
        <v>575</v>
      </c>
      <c r="I1828" s="73" t="s">
        <v>681</v>
      </c>
      <c r="J1828" s="95">
        <v>-11276.45</v>
      </c>
      <c r="K1828" s="107">
        <v>1</v>
      </c>
      <c r="L1828" s="95">
        <v>0</v>
      </c>
      <c r="M1828" s="95">
        <v>-11276.45</v>
      </c>
      <c r="N1828" s="73" t="s">
        <v>715</v>
      </c>
    </row>
    <row r="1829" spans="1:14">
      <c r="A1829" s="100">
        <v>86510347</v>
      </c>
      <c r="B1829" s="94">
        <v>44845</v>
      </c>
      <c r="C1829" s="94">
        <v>44855</v>
      </c>
      <c r="D1829" s="73" t="s">
        <v>710</v>
      </c>
      <c r="E1829" s="73" t="s">
        <v>454</v>
      </c>
      <c r="F1829" s="73" t="s">
        <v>455</v>
      </c>
      <c r="G1829" s="73" t="s">
        <v>452</v>
      </c>
      <c r="H1829" s="73" t="s">
        <v>453</v>
      </c>
      <c r="I1829" s="73" t="s">
        <v>681</v>
      </c>
      <c r="J1829" s="95">
        <v>3000000</v>
      </c>
      <c r="K1829" s="107">
        <v>0.96</v>
      </c>
      <c r="L1829" s="95">
        <v>-2880000</v>
      </c>
      <c r="M1829" s="95">
        <v>120000</v>
      </c>
      <c r="N1829" s="73" t="s">
        <v>207</v>
      </c>
    </row>
    <row r="1830" spans="1:14">
      <c r="A1830" s="100">
        <v>999</v>
      </c>
      <c r="B1830" s="94">
        <v>44845</v>
      </c>
      <c r="C1830" s="94">
        <v>44855</v>
      </c>
      <c r="D1830" s="73" t="s">
        <v>710</v>
      </c>
      <c r="E1830" s="73" t="s">
        <v>1006</v>
      </c>
      <c r="F1830" s="73" t="s">
        <v>1007</v>
      </c>
      <c r="G1830" s="73" t="s">
        <v>1008</v>
      </c>
      <c r="H1830" s="73" t="s">
        <v>1009</v>
      </c>
      <c r="I1830" s="73" t="s">
        <v>681</v>
      </c>
      <c r="J1830" s="95">
        <v>550000</v>
      </c>
      <c r="K1830" s="107">
        <v>0.95499999999999996</v>
      </c>
      <c r="L1830" s="95">
        <v>-525250</v>
      </c>
      <c r="M1830" s="95">
        <v>24750</v>
      </c>
      <c r="N1830" s="73" t="s">
        <v>207</v>
      </c>
    </row>
    <row r="1831" spans="1:14" ht="12" thickBot="1">
      <c r="A1831" s="100">
        <v>999</v>
      </c>
      <c r="B1831" s="94">
        <v>44846</v>
      </c>
      <c r="C1831" s="94">
        <v>44855</v>
      </c>
      <c r="D1831" s="73" t="s">
        <v>710</v>
      </c>
      <c r="E1831" s="73" t="s">
        <v>1006</v>
      </c>
      <c r="F1831" s="73" t="s">
        <v>1007</v>
      </c>
      <c r="G1831" s="73" t="s">
        <v>1008</v>
      </c>
      <c r="H1831" s="73" t="s">
        <v>1009</v>
      </c>
      <c r="I1831" s="73" t="s">
        <v>681</v>
      </c>
      <c r="J1831" s="95">
        <v>100000</v>
      </c>
      <c r="K1831" s="107">
        <v>0.95250000000000001</v>
      </c>
      <c r="L1831" s="95">
        <v>-95250</v>
      </c>
      <c r="M1831" s="95">
        <v>4750</v>
      </c>
      <c r="N1831" s="73" t="s">
        <v>207</v>
      </c>
    </row>
    <row r="1832" spans="1:14" ht="12" thickBot="1">
      <c r="A1832" s="223"/>
      <c r="B1832" s="222">
        <v>44855</v>
      </c>
      <c r="C1832" s="224"/>
      <c r="D1832" s="225"/>
      <c r="E1832" s="225"/>
      <c r="F1832" s="225"/>
      <c r="G1832" s="225"/>
      <c r="H1832" s="225"/>
      <c r="I1832" s="225"/>
      <c r="J1832" s="105"/>
      <c r="K1832" s="226"/>
      <c r="L1832" s="227" t="s">
        <v>706</v>
      </c>
      <c r="M1832" s="105">
        <v>445805163.7382248</v>
      </c>
      <c r="N1832" s="225"/>
    </row>
    <row r="1833" spans="1:14" ht="12" thickBot="1">
      <c r="A1833" s="223"/>
      <c r="B1833" s="224"/>
      <c r="C1833" s="224"/>
      <c r="D1833" s="225"/>
      <c r="E1833" s="225"/>
      <c r="F1833" s="225"/>
      <c r="G1833" s="225"/>
      <c r="H1833" s="225"/>
      <c r="I1833" s="225"/>
      <c r="J1833" s="105"/>
      <c r="K1833" s="226"/>
      <c r="L1833" s="227" t="s">
        <v>707</v>
      </c>
      <c r="M1833" s="105">
        <f xml:space="preserve"> ROUND($M$1822+ SUM($M$1825:$M$1831)-$M$1832,2)</f>
        <v>0</v>
      </c>
      <c r="N1833" s="225"/>
    </row>
    <row r="1834" spans="1:14" ht="12" thickTop="1">
      <c r="A1834" s="215" t="s">
        <v>153</v>
      </c>
      <c r="B1834" s="216" t="s">
        <v>137</v>
      </c>
      <c r="C1834" s="216" t="s">
        <v>703</v>
      </c>
      <c r="D1834" s="217" t="s">
        <v>648</v>
      </c>
      <c r="E1834" s="217" t="s">
        <v>144</v>
      </c>
      <c r="F1834" s="217" t="s">
        <v>647</v>
      </c>
      <c r="G1834" s="217" t="s">
        <v>704</v>
      </c>
      <c r="H1834" s="217" t="s">
        <v>143</v>
      </c>
      <c r="I1834" s="217" t="s">
        <v>658</v>
      </c>
      <c r="J1834" s="218" t="s">
        <v>705</v>
      </c>
      <c r="K1834" s="219" t="s">
        <v>148</v>
      </c>
      <c r="L1834" s="218" t="s">
        <v>140</v>
      </c>
      <c r="M1834" s="218" t="s">
        <v>630</v>
      </c>
      <c r="N1834" s="217" t="s">
        <v>640</v>
      </c>
    </row>
    <row r="1835" spans="1:14">
      <c r="A1835" s="100">
        <v>86543842</v>
      </c>
      <c r="B1835" s="94">
        <v>44846</v>
      </c>
      <c r="C1835" s="94">
        <v>44858</v>
      </c>
      <c r="D1835" s="73" t="s">
        <v>710</v>
      </c>
      <c r="E1835" s="73" t="s">
        <v>981</v>
      </c>
      <c r="F1835" s="73" t="s">
        <v>982</v>
      </c>
      <c r="G1835" s="73" t="s">
        <v>983</v>
      </c>
      <c r="H1835" s="73" t="s">
        <v>984</v>
      </c>
      <c r="I1835" s="73" t="s">
        <v>681</v>
      </c>
      <c r="J1835" s="95">
        <v>475000</v>
      </c>
      <c r="K1835" s="107">
        <v>0.89749999999999996</v>
      </c>
      <c r="L1835" s="95">
        <v>-426312.5</v>
      </c>
      <c r="M1835" s="95">
        <v>48687.5</v>
      </c>
      <c r="N1835" s="73" t="s">
        <v>207</v>
      </c>
    </row>
    <row r="1836" spans="1:14">
      <c r="A1836" s="100">
        <v>86525035</v>
      </c>
      <c r="B1836" s="94">
        <v>44847</v>
      </c>
      <c r="C1836" s="94">
        <v>44858</v>
      </c>
      <c r="D1836" s="73" t="s">
        <v>710</v>
      </c>
      <c r="E1836" s="73" t="s">
        <v>973</v>
      </c>
      <c r="F1836" s="73" t="s">
        <v>974</v>
      </c>
      <c r="G1836" s="73" t="s">
        <v>975</v>
      </c>
      <c r="H1836" s="73" t="s">
        <v>976</v>
      </c>
      <c r="I1836" s="73" t="s">
        <v>681</v>
      </c>
      <c r="J1836" s="95">
        <v>340909.09</v>
      </c>
      <c r="K1836" s="107">
        <v>0.89749999999999996</v>
      </c>
      <c r="L1836" s="95">
        <v>-305965.90999999997</v>
      </c>
      <c r="M1836" s="95">
        <v>34943.18</v>
      </c>
      <c r="N1836" s="73" t="s">
        <v>207</v>
      </c>
    </row>
    <row r="1837" spans="1:14">
      <c r="A1837" s="100">
        <v>999</v>
      </c>
      <c r="B1837" s="94">
        <v>44853</v>
      </c>
      <c r="C1837" s="94">
        <v>44858</v>
      </c>
      <c r="D1837" s="73" t="s">
        <v>710</v>
      </c>
      <c r="E1837" s="73" t="s">
        <v>1006</v>
      </c>
      <c r="F1837" s="73" t="s">
        <v>1007</v>
      </c>
      <c r="G1837" s="73" t="s">
        <v>1008</v>
      </c>
      <c r="H1837" s="73" t="s">
        <v>1009</v>
      </c>
      <c r="I1837" s="73" t="s">
        <v>681</v>
      </c>
      <c r="J1837" s="95">
        <v>1100000</v>
      </c>
      <c r="K1837" s="107">
        <v>0.95874999999999999</v>
      </c>
      <c r="L1837" s="95">
        <v>-1054625</v>
      </c>
      <c r="M1837" s="95">
        <v>45375</v>
      </c>
      <c r="N1837" s="73" t="s">
        <v>207</v>
      </c>
    </row>
    <row r="1838" spans="1:14" ht="12" thickBot="1">
      <c r="A1838" s="100">
        <v>86542825</v>
      </c>
      <c r="B1838" s="94">
        <v>44858</v>
      </c>
      <c r="C1838" s="94">
        <v>44858</v>
      </c>
      <c r="D1838" s="73" t="s">
        <v>856</v>
      </c>
      <c r="E1838" s="73" t="s">
        <v>977</v>
      </c>
      <c r="F1838" s="73" t="s">
        <v>978</v>
      </c>
      <c r="G1838" s="73" t="s">
        <v>979</v>
      </c>
      <c r="H1838" s="73" t="s">
        <v>980</v>
      </c>
      <c r="I1838" s="73" t="s">
        <v>681</v>
      </c>
      <c r="J1838" s="95">
        <v>0</v>
      </c>
      <c r="K1838" s="107">
        <v>1</v>
      </c>
      <c r="L1838" s="95">
        <v>67.48</v>
      </c>
      <c r="M1838" s="95">
        <v>67.48</v>
      </c>
      <c r="N1838" s="73" t="s">
        <v>207</v>
      </c>
    </row>
    <row r="1839" spans="1:14" ht="12" thickBot="1">
      <c r="A1839" s="223"/>
      <c r="B1839" s="222">
        <v>44858</v>
      </c>
      <c r="C1839" s="224"/>
      <c r="D1839" s="225"/>
      <c r="E1839" s="225"/>
      <c r="F1839" s="225"/>
      <c r="G1839" s="225"/>
      <c r="H1839" s="225"/>
      <c r="I1839" s="225"/>
      <c r="J1839" s="105"/>
      <c r="K1839" s="226"/>
      <c r="L1839" s="227" t="s">
        <v>706</v>
      </c>
      <c r="M1839" s="105">
        <v>445934290.55082482</v>
      </c>
      <c r="N1839" s="225"/>
    </row>
    <row r="1840" spans="1:14" ht="12" thickBot="1">
      <c r="A1840" s="223"/>
      <c r="B1840" s="224"/>
      <c r="C1840" s="224"/>
      <c r="D1840" s="225"/>
      <c r="E1840" s="225"/>
      <c r="F1840" s="225"/>
      <c r="G1840" s="225"/>
      <c r="H1840" s="225"/>
      <c r="I1840" s="225"/>
      <c r="J1840" s="105"/>
      <c r="K1840" s="226"/>
      <c r="L1840" s="227" t="s">
        <v>707</v>
      </c>
      <c r="M1840" s="105">
        <f xml:space="preserve"> ROUND($M$1832+ SUM($M$1835:$M$1838)-$M$1839,2)</f>
        <v>-53.65</v>
      </c>
      <c r="N1840" s="225"/>
    </row>
    <row r="1841" spans="1:14" ht="12.75" thickTop="1" thickBot="1">
      <c r="A1841" s="215" t="s">
        <v>153</v>
      </c>
      <c r="B1841" s="221" t="s">
        <v>137</v>
      </c>
      <c r="C1841" s="216" t="s">
        <v>703</v>
      </c>
      <c r="D1841" s="217" t="s">
        <v>648</v>
      </c>
      <c r="E1841" s="217" t="s">
        <v>144</v>
      </c>
      <c r="F1841" s="217" t="s">
        <v>647</v>
      </c>
      <c r="G1841" s="217" t="s">
        <v>704</v>
      </c>
      <c r="H1841" s="217" t="s">
        <v>143</v>
      </c>
      <c r="I1841" s="217" t="s">
        <v>658</v>
      </c>
      <c r="J1841" s="218" t="s">
        <v>705</v>
      </c>
      <c r="K1841" s="219" t="s">
        <v>148</v>
      </c>
      <c r="L1841" s="218" t="s">
        <v>140</v>
      </c>
      <c r="M1841" s="218" t="s">
        <v>630</v>
      </c>
      <c r="N1841" s="217" t="s">
        <v>640</v>
      </c>
    </row>
    <row r="1842" spans="1:14" ht="12" thickBot="1">
      <c r="A1842" s="223"/>
      <c r="B1842" s="222">
        <v>44859</v>
      </c>
      <c r="C1842" s="224"/>
      <c r="D1842" s="225"/>
      <c r="E1842" s="225"/>
      <c r="F1842" s="225"/>
      <c r="G1842" s="225"/>
      <c r="H1842" s="225"/>
      <c r="I1842" s="225"/>
      <c r="J1842" s="105"/>
      <c r="K1842" s="226"/>
      <c r="L1842" s="227" t="s">
        <v>706</v>
      </c>
      <c r="M1842" s="105">
        <v>445934290.55082482</v>
      </c>
      <c r="N1842" s="225"/>
    </row>
    <row r="1843" spans="1:14" ht="12" thickBot="1">
      <c r="A1843" s="223"/>
      <c r="B1843" s="224"/>
      <c r="C1843" s="224"/>
      <c r="D1843" s="225"/>
      <c r="E1843" s="225"/>
      <c r="F1843" s="225"/>
      <c r="G1843" s="225"/>
      <c r="H1843" s="225"/>
      <c r="I1843" s="225"/>
      <c r="J1843" s="105"/>
      <c r="K1843" s="226"/>
      <c r="L1843" s="227" t="s">
        <v>707</v>
      </c>
      <c r="M1843" s="105">
        <f xml:space="preserve"> ROUND($M$1839+ SUM($M$1841:$M$1841)-$M$1842,2)</f>
        <v>0</v>
      </c>
      <c r="N1843" s="225"/>
    </row>
    <row r="1844" spans="1:14" ht="12.75" thickTop="1" thickBot="1">
      <c r="A1844" s="215" t="s">
        <v>153</v>
      </c>
      <c r="B1844" s="221" t="s">
        <v>137</v>
      </c>
      <c r="C1844" s="216" t="s">
        <v>703</v>
      </c>
      <c r="D1844" s="217" t="s">
        <v>648</v>
      </c>
      <c r="E1844" s="217" t="s">
        <v>144</v>
      </c>
      <c r="F1844" s="217" t="s">
        <v>647</v>
      </c>
      <c r="G1844" s="217" t="s">
        <v>704</v>
      </c>
      <c r="H1844" s="217" t="s">
        <v>143</v>
      </c>
      <c r="I1844" s="217" t="s">
        <v>658</v>
      </c>
      <c r="J1844" s="218" t="s">
        <v>705</v>
      </c>
      <c r="K1844" s="219" t="s">
        <v>148</v>
      </c>
      <c r="L1844" s="218" t="s">
        <v>140</v>
      </c>
      <c r="M1844" s="218" t="s">
        <v>630</v>
      </c>
      <c r="N1844" s="217" t="s">
        <v>640</v>
      </c>
    </row>
    <row r="1845" spans="1:14" ht="12" thickBot="1">
      <c r="A1845" s="223"/>
      <c r="B1845" s="222">
        <v>44860</v>
      </c>
      <c r="C1845" s="224"/>
      <c r="D1845" s="225"/>
      <c r="E1845" s="225"/>
      <c r="F1845" s="225"/>
      <c r="G1845" s="225"/>
      <c r="H1845" s="225"/>
      <c r="I1845" s="225"/>
      <c r="J1845" s="105"/>
      <c r="K1845" s="226"/>
      <c r="L1845" s="227" t="s">
        <v>706</v>
      </c>
      <c r="M1845" s="105">
        <v>445934290.55082488</v>
      </c>
      <c r="N1845" s="225"/>
    </row>
    <row r="1846" spans="1:14" ht="12" thickBot="1">
      <c r="A1846" s="223"/>
      <c r="B1846" s="224"/>
      <c r="C1846" s="224"/>
      <c r="D1846" s="225"/>
      <c r="E1846" s="225"/>
      <c r="F1846" s="225"/>
      <c r="G1846" s="225"/>
      <c r="H1846" s="225"/>
      <c r="I1846" s="225"/>
      <c r="J1846" s="105"/>
      <c r="K1846" s="226"/>
      <c r="L1846" s="227" t="s">
        <v>707</v>
      </c>
      <c r="M1846" s="105">
        <f xml:space="preserve"> ROUND($M$1842+ SUM($M$1844:$M$1844)-$M$1845,2)</f>
        <v>0</v>
      </c>
      <c r="N1846" s="225"/>
    </row>
    <row r="1847" spans="1:14" ht="12.75" thickTop="1" thickBot="1">
      <c r="A1847" s="215" t="s">
        <v>153</v>
      </c>
      <c r="B1847" s="221" t="s">
        <v>137</v>
      </c>
      <c r="C1847" s="216" t="s">
        <v>703</v>
      </c>
      <c r="D1847" s="217" t="s">
        <v>648</v>
      </c>
      <c r="E1847" s="217" t="s">
        <v>144</v>
      </c>
      <c r="F1847" s="217" t="s">
        <v>647</v>
      </c>
      <c r="G1847" s="217" t="s">
        <v>704</v>
      </c>
      <c r="H1847" s="217" t="s">
        <v>143</v>
      </c>
      <c r="I1847" s="217" t="s">
        <v>658</v>
      </c>
      <c r="J1847" s="218" t="s">
        <v>705</v>
      </c>
      <c r="K1847" s="219" t="s">
        <v>148</v>
      </c>
      <c r="L1847" s="218" t="s">
        <v>140</v>
      </c>
      <c r="M1847" s="218" t="s">
        <v>630</v>
      </c>
      <c r="N1847" s="217" t="s">
        <v>640</v>
      </c>
    </row>
    <row r="1848" spans="1:14" ht="12" thickBot="1">
      <c r="A1848" s="223"/>
      <c r="B1848" s="222">
        <v>44861</v>
      </c>
      <c r="C1848" s="224"/>
      <c r="D1848" s="225"/>
      <c r="E1848" s="225"/>
      <c r="F1848" s="225"/>
      <c r="G1848" s="225"/>
      <c r="H1848" s="225"/>
      <c r="I1848" s="225"/>
      <c r="J1848" s="105"/>
      <c r="K1848" s="226"/>
      <c r="L1848" s="227" t="s">
        <v>706</v>
      </c>
      <c r="M1848" s="105">
        <v>445934290.54909986</v>
      </c>
      <c r="N1848" s="225"/>
    </row>
    <row r="1849" spans="1:14" ht="12" thickBot="1">
      <c r="A1849" s="223"/>
      <c r="B1849" s="224"/>
      <c r="C1849" s="224"/>
      <c r="D1849" s="225"/>
      <c r="E1849" s="225"/>
      <c r="F1849" s="225"/>
      <c r="G1849" s="225"/>
      <c r="H1849" s="225"/>
      <c r="I1849" s="225"/>
      <c r="J1849" s="105"/>
      <c r="K1849" s="226"/>
      <c r="L1849" s="227" t="s">
        <v>707</v>
      </c>
      <c r="M1849" s="105">
        <f xml:space="preserve"> ROUND($M$1845+ SUM($M$1847:$M$1847)-$M$1848,2)</f>
        <v>0</v>
      </c>
      <c r="N1849" s="225"/>
    </row>
    <row r="1850" spans="1:14" ht="12.75" thickTop="1" thickBot="1">
      <c r="A1850" s="215" t="s">
        <v>153</v>
      </c>
      <c r="B1850" s="221" t="s">
        <v>137</v>
      </c>
      <c r="C1850" s="216" t="s">
        <v>703</v>
      </c>
      <c r="D1850" s="217" t="s">
        <v>648</v>
      </c>
      <c r="E1850" s="217" t="s">
        <v>144</v>
      </c>
      <c r="F1850" s="217" t="s">
        <v>647</v>
      </c>
      <c r="G1850" s="217" t="s">
        <v>704</v>
      </c>
      <c r="H1850" s="217" t="s">
        <v>143</v>
      </c>
      <c r="I1850" s="217" t="s">
        <v>658</v>
      </c>
      <c r="J1850" s="218" t="s">
        <v>705</v>
      </c>
      <c r="K1850" s="219" t="s">
        <v>148</v>
      </c>
      <c r="L1850" s="218" t="s">
        <v>140</v>
      </c>
      <c r="M1850" s="218" t="s">
        <v>630</v>
      </c>
      <c r="N1850" s="217" t="s">
        <v>640</v>
      </c>
    </row>
    <row r="1851" spans="1:14" ht="12" thickBot="1">
      <c r="A1851" s="223"/>
      <c r="B1851" s="222">
        <v>44862</v>
      </c>
      <c r="C1851" s="224"/>
      <c r="D1851" s="225"/>
      <c r="E1851" s="225"/>
      <c r="F1851" s="225"/>
      <c r="G1851" s="225"/>
      <c r="H1851" s="225"/>
      <c r="I1851" s="225"/>
      <c r="J1851" s="105"/>
      <c r="K1851" s="226"/>
      <c r="L1851" s="227" t="s">
        <v>706</v>
      </c>
      <c r="M1851" s="105">
        <v>445934290.54909986</v>
      </c>
      <c r="N1851" s="225"/>
    </row>
    <row r="1852" spans="1:14" ht="12" thickBot="1">
      <c r="A1852" s="223"/>
      <c r="B1852" s="224"/>
      <c r="C1852" s="224"/>
      <c r="D1852" s="225"/>
      <c r="E1852" s="225"/>
      <c r="F1852" s="225"/>
      <c r="G1852" s="225"/>
      <c r="H1852" s="225"/>
      <c r="I1852" s="225"/>
      <c r="J1852" s="105"/>
      <c r="K1852" s="226"/>
      <c r="L1852" s="227" t="s">
        <v>707</v>
      </c>
      <c r="M1852" s="105">
        <f xml:space="preserve"> ROUND($M$1848+ SUM($M$1850:$M$1850)-$M$1851,2)</f>
        <v>0</v>
      </c>
      <c r="N1852" s="225"/>
    </row>
    <row r="1853" spans="1:14" ht="12.75" thickTop="1" thickBot="1">
      <c r="A1853" s="215" t="s">
        <v>153</v>
      </c>
      <c r="B1853" s="221" t="s">
        <v>137</v>
      </c>
      <c r="C1853" s="216" t="s">
        <v>703</v>
      </c>
      <c r="D1853" s="217" t="s">
        <v>648</v>
      </c>
      <c r="E1853" s="217" t="s">
        <v>144</v>
      </c>
      <c r="F1853" s="217" t="s">
        <v>647</v>
      </c>
      <c r="G1853" s="217" t="s">
        <v>704</v>
      </c>
      <c r="H1853" s="217" t="s">
        <v>143</v>
      </c>
      <c r="I1853" s="217" t="s">
        <v>658</v>
      </c>
      <c r="J1853" s="218" t="s">
        <v>705</v>
      </c>
      <c r="K1853" s="219" t="s">
        <v>148</v>
      </c>
      <c r="L1853" s="218" t="s">
        <v>140</v>
      </c>
      <c r="M1853" s="218" t="s">
        <v>630</v>
      </c>
      <c r="N1853" s="217" t="s">
        <v>640</v>
      </c>
    </row>
    <row r="1854" spans="1:14" ht="12" thickBot="1">
      <c r="A1854" s="223"/>
      <c r="B1854" s="222">
        <v>44865</v>
      </c>
      <c r="C1854" s="224"/>
      <c r="D1854" s="225"/>
      <c r="E1854" s="225"/>
      <c r="F1854" s="225"/>
      <c r="G1854" s="225"/>
      <c r="H1854" s="225"/>
      <c r="I1854" s="225"/>
      <c r="J1854" s="105"/>
      <c r="K1854" s="226"/>
      <c r="L1854" s="227" t="s">
        <v>706</v>
      </c>
      <c r="M1854" s="105">
        <v>445934290.54909992</v>
      </c>
      <c r="N1854" s="225"/>
    </row>
    <row r="1855" spans="1:14" ht="12" thickBot="1">
      <c r="A1855" s="223"/>
      <c r="B1855" s="224"/>
      <c r="C1855" s="224"/>
      <c r="D1855" s="225"/>
      <c r="E1855" s="225"/>
      <c r="F1855" s="225"/>
      <c r="G1855" s="225"/>
      <c r="H1855" s="225"/>
      <c r="I1855" s="225"/>
      <c r="J1855" s="105"/>
      <c r="K1855" s="226"/>
      <c r="L1855" s="227" t="s">
        <v>707</v>
      </c>
      <c r="M1855" s="105">
        <f xml:space="preserve"> ROUND($M$1851+ SUM($M$1853:$M$1853)-$M$1854,2)</f>
        <v>0</v>
      </c>
      <c r="N1855" s="225"/>
    </row>
    <row r="1856" spans="1:14" ht="12.75" thickTop="1" thickBot="1">
      <c r="A1856" s="215" t="s">
        <v>153</v>
      </c>
      <c r="B1856" s="221" t="s">
        <v>137</v>
      </c>
      <c r="C1856" s="216" t="s">
        <v>703</v>
      </c>
      <c r="D1856" s="217" t="s">
        <v>648</v>
      </c>
      <c r="E1856" s="217" t="s">
        <v>144</v>
      </c>
      <c r="F1856" s="217" t="s">
        <v>647</v>
      </c>
      <c r="G1856" s="217" t="s">
        <v>704</v>
      </c>
      <c r="H1856" s="217" t="s">
        <v>143</v>
      </c>
      <c r="I1856" s="217" t="s">
        <v>658</v>
      </c>
      <c r="J1856" s="218" t="s">
        <v>705</v>
      </c>
      <c r="K1856" s="219" t="s">
        <v>148</v>
      </c>
      <c r="L1856" s="218" t="s">
        <v>140</v>
      </c>
      <c r="M1856" s="218" t="s">
        <v>630</v>
      </c>
      <c r="N1856" s="217" t="s">
        <v>640</v>
      </c>
    </row>
    <row r="1857" spans="1:14" ht="12" thickBot="1">
      <c r="A1857" s="223"/>
      <c r="B1857" s="222">
        <v>44866</v>
      </c>
      <c r="C1857" s="224"/>
      <c r="D1857" s="225"/>
      <c r="E1857" s="225"/>
      <c r="F1857" s="225"/>
      <c r="G1857" s="225"/>
      <c r="H1857" s="225"/>
      <c r="I1857" s="225"/>
      <c r="J1857" s="105"/>
      <c r="K1857" s="226"/>
      <c r="L1857" s="227" t="s">
        <v>706</v>
      </c>
      <c r="M1857" s="105">
        <v>445934290.54909992</v>
      </c>
      <c r="N1857" s="225"/>
    </row>
    <row r="1858" spans="1:14" ht="12" thickBot="1">
      <c r="A1858" s="223"/>
      <c r="B1858" s="224"/>
      <c r="C1858" s="224"/>
      <c r="D1858" s="225"/>
      <c r="E1858" s="225"/>
      <c r="F1858" s="225"/>
      <c r="G1858" s="225"/>
      <c r="H1858" s="225"/>
      <c r="I1858" s="225"/>
      <c r="J1858" s="105"/>
      <c r="K1858" s="226"/>
      <c r="L1858" s="227" t="s">
        <v>707</v>
      </c>
      <c r="M1858" s="105">
        <f xml:space="preserve"> ROUND($M$1854+ SUM($M$1856:$M$1856)-$M$1857,2)</f>
        <v>0</v>
      </c>
      <c r="N1858" s="225"/>
    </row>
    <row r="1859" spans="1:14" ht="12" thickTop="1">
      <c r="A1859" s="215" t="s">
        <v>153</v>
      </c>
      <c r="B1859" s="216" t="s">
        <v>137</v>
      </c>
      <c r="C1859" s="216" t="s">
        <v>703</v>
      </c>
      <c r="D1859" s="217" t="s">
        <v>648</v>
      </c>
      <c r="E1859" s="217" t="s">
        <v>144</v>
      </c>
      <c r="F1859" s="217" t="s">
        <v>647</v>
      </c>
      <c r="G1859" s="217" t="s">
        <v>704</v>
      </c>
      <c r="H1859" s="217" t="s">
        <v>143</v>
      </c>
      <c r="I1859" s="217" t="s">
        <v>658</v>
      </c>
      <c r="J1859" s="218" t="s">
        <v>705</v>
      </c>
      <c r="K1859" s="219" t="s">
        <v>148</v>
      </c>
      <c r="L1859" s="218" t="s">
        <v>140</v>
      </c>
      <c r="M1859" s="218" t="s">
        <v>630</v>
      </c>
      <c r="N1859" s="217" t="s">
        <v>640</v>
      </c>
    </row>
    <row r="1860" spans="1:14" ht="12" thickBot="1">
      <c r="A1860" s="100">
        <v>999</v>
      </c>
      <c r="B1860" s="94">
        <v>44860</v>
      </c>
      <c r="C1860" s="94">
        <v>44867</v>
      </c>
      <c r="D1860" s="73" t="s">
        <v>710</v>
      </c>
      <c r="E1860" s="73" t="s">
        <v>1006</v>
      </c>
      <c r="F1860" s="73" t="s">
        <v>1007</v>
      </c>
      <c r="G1860" s="73" t="s">
        <v>1008</v>
      </c>
      <c r="H1860" s="73" t="s">
        <v>1009</v>
      </c>
      <c r="I1860" s="73" t="s">
        <v>681</v>
      </c>
      <c r="J1860" s="95">
        <v>1000000</v>
      </c>
      <c r="K1860" s="107">
        <v>0.95250000000000001</v>
      </c>
      <c r="L1860" s="95">
        <v>-952500</v>
      </c>
      <c r="M1860" s="95">
        <v>47500</v>
      </c>
      <c r="N1860" s="73" t="s">
        <v>207</v>
      </c>
    </row>
    <row r="1861" spans="1:14" ht="12" thickBot="1">
      <c r="A1861" s="223"/>
      <c r="B1861" s="222">
        <v>44867</v>
      </c>
      <c r="C1861" s="224"/>
      <c r="D1861" s="225"/>
      <c r="E1861" s="225"/>
      <c r="F1861" s="225"/>
      <c r="G1861" s="225"/>
      <c r="H1861" s="225"/>
      <c r="I1861" s="225"/>
      <c r="J1861" s="105"/>
      <c r="K1861" s="226"/>
      <c r="L1861" s="227" t="s">
        <v>706</v>
      </c>
      <c r="M1861" s="105">
        <v>445981790.54909992</v>
      </c>
      <c r="N1861" s="225"/>
    </row>
    <row r="1862" spans="1:14" ht="12" thickBot="1">
      <c r="A1862" s="223"/>
      <c r="B1862" s="224"/>
      <c r="C1862" s="224"/>
      <c r="D1862" s="225"/>
      <c r="E1862" s="225"/>
      <c r="F1862" s="225"/>
      <c r="G1862" s="225"/>
      <c r="H1862" s="225"/>
      <c r="I1862" s="225"/>
      <c r="J1862" s="105"/>
      <c r="K1862" s="226"/>
      <c r="L1862" s="227" t="s">
        <v>707</v>
      </c>
      <c r="M1862" s="105">
        <f xml:space="preserve"> ROUND($M$1857+ SUM($M$1860:$M$1860)-$M$1861,2)</f>
        <v>0</v>
      </c>
      <c r="N1862" s="225"/>
    </row>
    <row r="1863" spans="1:14" ht="12.75" thickTop="1" thickBot="1">
      <c r="A1863" s="215" t="s">
        <v>153</v>
      </c>
      <c r="B1863" s="221" t="s">
        <v>137</v>
      </c>
      <c r="C1863" s="216" t="s">
        <v>703</v>
      </c>
      <c r="D1863" s="217" t="s">
        <v>648</v>
      </c>
      <c r="E1863" s="217" t="s">
        <v>144</v>
      </c>
      <c r="F1863" s="217" t="s">
        <v>647</v>
      </c>
      <c r="G1863" s="217" t="s">
        <v>704</v>
      </c>
      <c r="H1863" s="217" t="s">
        <v>143</v>
      </c>
      <c r="I1863" s="217" t="s">
        <v>658</v>
      </c>
      <c r="J1863" s="218" t="s">
        <v>705</v>
      </c>
      <c r="K1863" s="219" t="s">
        <v>148</v>
      </c>
      <c r="L1863" s="218" t="s">
        <v>140</v>
      </c>
      <c r="M1863" s="218" t="s">
        <v>630</v>
      </c>
      <c r="N1863" s="217" t="s">
        <v>640</v>
      </c>
    </row>
    <row r="1864" spans="1:14" ht="12" thickBot="1">
      <c r="A1864" s="223"/>
      <c r="B1864" s="222">
        <v>44868</v>
      </c>
      <c r="C1864" s="224"/>
      <c r="D1864" s="225"/>
      <c r="E1864" s="225"/>
      <c r="F1864" s="225"/>
      <c r="G1864" s="225"/>
      <c r="H1864" s="225"/>
      <c r="I1864" s="225"/>
      <c r="J1864" s="105"/>
      <c r="K1864" s="226"/>
      <c r="L1864" s="227" t="s">
        <v>706</v>
      </c>
      <c r="M1864" s="105">
        <v>445981790.54909992</v>
      </c>
      <c r="N1864" s="225"/>
    </row>
    <row r="1865" spans="1:14" ht="12" thickBot="1">
      <c r="A1865" s="223"/>
      <c r="B1865" s="224"/>
      <c r="C1865" s="224"/>
      <c r="D1865" s="225"/>
      <c r="E1865" s="225"/>
      <c r="F1865" s="225"/>
      <c r="G1865" s="225"/>
      <c r="H1865" s="225"/>
      <c r="I1865" s="225"/>
      <c r="J1865" s="105"/>
      <c r="K1865" s="226"/>
      <c r="L1865" s="227" t="s">
        <v>707</v>
      </c>
      <c r="M1865" s="105">
        <f xml:space="preserve"> ROUND($M$1861+ SUM($M$1863:$M$1863)-$M$1864,2)</f>
        <v>0</v>
      </c>
      <c r="N1865" s="225"/>
    </row>
    <row r="1866" spans="1:14" ht="12" thickTop="1">
      <c r="A1866" s="215" t="s">
        <v>153</v>
      </c>
      <c r="B1866" s="216" t="s">
        <v>137</v>
      </c>
      <c r="C1866" s="216" t="s">
        <v>703</v>
      </c>
      <c r="D1866" s="217" t="s">
        <v>648</v>
      </c>
      <c r="E1866" s="217" t="s">
        <v>144</v>
      </c>
      <c r="F1866" s="217" t="s">
        <v>647</v>
      </c>
      <c r="G1866" s="217" t="s">
        <v>704</v>
      </c>
      <c r="H1866" s="217" t="s">
        <v>143</v>
      </c>
      <c r="I1866" s="217" t="s">
        <v>658</v>
      </c>
      <c r="J1866" s="218" t="s">
        <v>705</v>
      </c>
      <c r="K1866" s="219" t="s">
        <v>148</v>
      </c>
      <c r="L1866" s="218" t="s">
        <v>140</v>
      </c>
      <c r="M1866" s="218" t="s">
        <v>630</v>
      </c>
      <c r="N1866" s="217" t="s">
        <v>640</v>
      </c>
    </row>
    <row r="1867" spans="1:14">
      <c r="A1867" s="100">
        <v>87135444</v>
      </c>
      <c r="B1867" s="94">
        <v>44867</v>
      </c>
      <c r="C1867" s="94">
        <v>44869</v>
      </c>
      <c r="D1867" s="73" t="s">
        <v>830</v>
      </c>
      <c r="E1867" s="73" t="s">
        <v>482</v>
      </c>
      <c r="F1867" s="73" t="s">
        <v>483</v>
      </c>
      <c r="G1867" s="73" t="s">
        <v>480</v>
      </c>
      <c r="H1867" s="73" t="s">
        <v>481</v>
      </c>
      <c r="I1867" s="73" t="s">
        <v>681</v>
      </c>
      <c r="J1867" s="95">
        <v>-1159726.75</v>
      </c>
      <c r="K1867" s="107">
        <v>1</v>
      </c>
      <c r="L1867" s="95">
        <v>0</v>
      </c>
      <c r="M1867" s="95">
        <v>-1159726.75</v>
      </c>
      <c r="N1867" s="73" t="s">
        <v>715</v>
      </c>
    </row>
    <row r="1868" spans="1:14" ht="12" thickBot="1">
      <c r="A1868" s="100">
        <v>87135455</v>
      </c>
      <c r="B1868" s="94">
        <v>44867</v>
      </c>
      <c r="C1868" s="94">
        <v>44869</v>
      </c>
      <c r="D1868" s="73" t="s">
        <v>710</v>
      </c>
      <c r="E1868" s="73" t="s">
        <v>482</v>
      </c>
      <c r="F1868" s="73" t="s">
        <v>483</v>
      </c>
      <c r="G1868" s="73" t="s">
        <v>480</v>
      </c>
      <c r="H1868" s="73" t="s">
        <v>481</v>
      </c>
      <c r="I1868" s="73" t="s">
        <v>681</v>
      </c>
      <c r="J1868" s="95">
        <v>1159726.75</v>
      </c>
      <c r="K1868" s="107">
        <v>1</v>
      </c>
      <c r="L1868" s="95">
        <v>0</v>
      </c>
      <c r="M1868" s="95">
        <v>1159726.75</v>
      </c>
      <c r="N1868" s="73" t="s">
        <v>715</v>
      </c>
    </row>
    <row r="1869" spans="1:14" ht="12" thickBot="1">
      <c r="A1869" s="223"/>
      <c r="B1869" s="222">
        <v>44869</v>
      </c>
      <c r="C1869" s="224"/>
      <c r="D1869" s="225"/>
      <c r="E1869" s="225"/>
      <c r="F1869" s="225"/>
      <c r="G1869" s="225"/>
      <c r="H1869" s="225"/>
      <c r="I1869" s="225"/>
      <c r="J1869" s="105"/>
      <c r="K1869" s="226"/>
      <c r="L1869" s="227" t="s">
        <v>706</v>
      </c>
      <c r="M1869" s="105">
        <v>445981790.54909992</v>
      </c>
      <c r="N1869" s="225"/>
    </row>
    <row r="1870" spans="1:14" ht="12" thickBot="1">
      <c r="A1870" s="223"/>
      <c r="B1870" s="224"/>
      <c r="C1870" s="224"/>
      <c r="D1870" s="225"/>
      <c r="E1870" s="225"/>
      <c r="F1870" s="225"/>
      <c r="G1870" s="225"/>
      <c r="H1870" s="225"/>
      <c r="I1870" s="225"/>
      <c r="J1870" s="105"/>
      <c r="K1870" s="226"/>
      <c r="L1870" s="227" t="s">
        <v>707</v>
      </c>
      <c r="M1870" s="105">
        <f xml:space="preserve"> ROUND($M$1864+ SUM($M$1867:$M$1868)-$M$1869,2)</f>
        <v>0</v>
      </c>
      <c r="N1870" s="225"/>
    </row>
    <row r="1871" spans="1:14" ht="12.75" thickTop="1" thickBot="1">
      <c r="A1871" s="215" t="s">
        <v>153</v>
      </c>
      <c r="B1871" s="221" t="s">
        <v>137</v>
      </c>
      <c r="C1871" s="216" t="s">
        <v>703</v>
      </c>
      <c r="D1871" s="217" t="s">
        <v>648</v>
      </c>
      <c r="E1871" s="217" t="s">
        <v>144</v>
      </c>
      <c r="F1871" s="217" t="s">
        <v>647</v>
      </c>
      <c r="G1871" s="217" t="s">
        <v>704</v>
      </c>
      <c r="H1871" s="217" t="s">
        <v>143</v>
      </c>
      <c r="I1871" s="217" t="s">
        <v>658</v>
      </c>
      <c r="J1871" s="218" t="s">
        <v>705</v>
      </c>
      <c r="K1871" s="219" t="s">
        <v>148</v>
      </c>
      <c r="L1871" s="218" t="s">
        <v>140</v>
      </c>
      <c r="M1871" s="218" t="s">
        <v>630</v>
      </c>
      <c r="N1871" s="217" t="s">
        <v>640</v>
      </c>
    </row>
    <row r="1872" spans="1:14" ht="12" thickBot="1">
      <c r="A1872" s="223"/>
      <c r="B1872" s="222">
        <v>44872</v>
      </c>
      <c r="C1872" s="224"/>
      <c r="D1872" s="225"/>
      <c r="E1872" s="225"/>
      <c r="F1872" s="225"/>
      <c r="G1872" s="225"/>
      <c r="H1872" s="225"/>
      <c r="I1872" s="225"/>
      <c r="J1872" s="105"/>
      <c r="K1872" s="226"/>
      <c r="L1872" s="227" t="s">
        <v>706</v>
      </c>
      <c r="M1872" s="105">
        <v>445981790.54909992</v>
      </c>
      <c r="N1872" s="225"/>
    </row>
    <row r="1873" spans="1:14" ht="12" thickBot="1">
      <c r="A1873" s="223"/>
      <c r="B1873" s="224"/>
      <c r="C1873" s="224"/>
      <c r="D1873" s="225"/>
      <c r="E1873" s="225"/>
      <c r="F1873" s="225"/>
      <c r="G1873" s="225"/>
      <c r="H1873" s="225"/>
      <c r="I1873" s="225"/>
      <c r="J1873" s="105"/>
      <c r="K1873" s="226"/>
      <c r="L1873" s="227" t="s">
        <v>707</v>
      </c>
      <c r="M1873" s="105">
        <f xml:space="preserve"> ROUND($M$1869+ SUM($M$1871:$M$1871)-$M$1872,2)</f>
        <v>0</v>
      </c>
      <c r="N1873" s="225"/>
    </row>
    <row r="1874" spans="1:14" ht="12" thickTop="1">
      <c r="A1874" s="215" t="s">
        <v>153</v>
      </c>
      <c r="B1874" s="216" t="s">
        <v>137</v>
      </c>
      <c r="C1874" s="216" t="s">
        <v>703</v>
      </c>
      <c r="D1874" s="217" t="s">
        <v>648</v>
      </c>
      <c r="E1874" s="217" t="s">
        <v>144</v>
      </c>
      <c r="F1874" s="217" t="s">
        <v>647</v>
      </c>
      <c r="G1874" s="217" t="s">
        <v>704</v>
      </c>
      <c r="H1874" s="217" t="s">
        <v>143</v>
      </c>
      <c r="I1874" s="217" t="s">
        <v>658</v>
      </c>
      <c r="J1874" s="218" t="s">
        <v>705</v>
      </c>
      <c r="K1874" s="219" t="s">
        <v>148</v>
      </c>
      <c r="L1874" s="218" t="s">
        <v>140</v>
      </c>
      <c r="M1874" s="218" t="s">
        <v>630</v>
      </c>
      <c r="N1874" s="217" t="s">
        <v>640</v>
      </c>
    </row>
    <row r="1875" spans="1:14" ht="12" thickBot="1">
      <c r="A1875" s="100">
        <v>87212952</v>
      </c>
      <c r="B1875" s="94">
        <v>44867</v>
      </c>
      <c r="C1875" s="94">
        <v>44873</v>
      </c>
      <c r="D1875" s="73" t="s">
        <v>710</v>
      </c>
      <c r="E1875" s="73" t="s">
        <v>524</v>
      </c>
      <c r="F1875" s="73" t="s">
        <v>525</v>
      </c>
      <c r="G1875" s="73" t="s">
        <v>523</v>
      </c>
      <c r="I1875" s="73" t="s">
        <v>681</v>
      </c>
      <c r="J1875" s="95">
        <v>1441096.95</v>
      </c>
      <c r="K1875" s="107">
        <v>0.98</v>
      </c>
      <c r="L1875" s="95">
        <v>-1412275.01</v>
      </c>
      <c r="M1875" s="95">
        <v>28821.94</v>
      </c>
      <c r="N1875" s="73" t="s">
        <v>207</v>
      </c>
    </row>
    <row r="1876" spans="1:14" ht="12" thickBot="1">
      <c r="A1876" s="223"/>
      <c r="B1876" s="222">
        <v>44873</v>
      </c>
      <c r="C1876" s="224"/>
      <c r="D1876" s="225"/>
      <c r="E1876" s="225"/>
      <c r="F1876" s="225"/>
      <c r="G1876" s="225"/>
      <c r="H1876" s="225"/>
      <c r="I1876" s="225"/>
      <c r="J1876" s="105"/>
      <c r="K1876" s="226"/>
      <c r="L1876" s="227" t="s">
        <v>706</v>
      </c>
      <c r="M1876" s="105">
        <v>446010612.48909992</v>
      </c>
      <c r="N1876" s="225"/>
    </row>
    <row r="1877" spans="1:14" ht="12" thickBot="1">
      <c r="A1877" s="223"/>
      <c r="B1877" s="224"/>
      <c r="C1877" s="224"/>
      <c r="D1877" s="225"/>
      <c r="E1877" s="225"/>
      <c r="F1877" s="225"/>
      <c r="G1877" s="225"/>
      <c r="H1877" s="225"/>
      <c r="I1877" s="225"/>
      <c r="J1877" s="105"/>
      <c r="K1877" s="226"/>
      <c r="L1877" s="227" t="s">
        <v>707</v>
      </c>
      <c r="M1877" s="105">
        <f xml:space="preserve"> ROUND($M$1872+ SUM($M$1875:$M$1875)-$M$1876,2)</f>
        <v>0</v>
      </c>
      <c r="N1877" s="225"/>
    </row>
    <row r="1878" spans="1:14" ht="12.75" thickTop="1" thickBot="1">
      <c r="A1878" s="215" t="s">
        <v>153</v>
      </c>
      <c r="B1878" s="221" t="s">
        <v>137</v>
      </c>
      <c r="C1878" s="216" t="s">
        <v>703</v>
      </c>
      <c r="D1878" s="217" t="s">
        <v>648</v>
      </c>
      <c r="E1878" s="217" t="s">
        <v>144</v>
      </c>
      <c r="F1878" s="217" t="s">
        <v>647</v>
      </c>
      <c r="G1878" s="217" t="s">
        <v>704</v>
      </c>
      <c r="H1878" s="217" t="s">
        <v>143</v>
      </c>
      <c r="I1878" s="217" t="s">
        <v>658</v>
      </c>
      <c r="J1878" s="218" t="s">
        <v>705</v>
      </c>
      <c r="K1878" s="219" t="s">
        <v>148</v>
      </c>
      <c r="L1878" s="218" t="s">
        <v>140</v>
      </c>
      <c r="M1878" s="218" t="s">
        <v>630</v>
      </c>
      <c r="N1878" s="217" t="s">
        <v>640</v>
      </c>
    </row>
    <row r="1879" spans="1:14" ht="12" thickBot="1">
      <c r="A1879" s="223"/>
      <c r="B1879" s="222">
        <v>44874</v>
      </c>
      <c r="C1879" s="224"/>
      <c r="D1879" s="225"/>
      <c r="E1879" s="225"/>
      <c r="F1879" s="225"/>
      <c r="G1879" s="225"/>
      <c r="H1879" s="225"/>
      <c r="I1879" s="225"/>
      <c r="J1879" s="105"/>
      <c r="K1879" s="226"/>
      <c r="L1879" s="227" t="s">
        <v>706</v>
      </c>
      <c r="M1879" s="105">
        <v>446010612.49179989</v>
      </c>
      <c r="N1879" s="225"/>
    </row>
    <row r="1880" spans="1:14" ht="12" thickBot="1">
      <c r="A1880" s="223"/>
      <c r="B1880" s="224"/>
      <c r="C1880" s="224"/>
      <c r="D1880" s="225"/>
      <c r="E1880" s="225"/>
      <c r="F1880" s="225"/>
      <c r="G1880" s="225"/>
      <c r="H1880" s="225"/>
      <c r="I1880" s="225"/>
      <c r="J1880" s="105"/>
      <c r="K1880" s="226"/>
      <c r="L1880" s="227" t="s">
        <v>707</v>
      </c>
      <c r="M1880" s="105">
        <f xml:space="preserve"> ROUND($M$1876+ SUM($M$1878:$M$1878)-$M$1879,2)</f>
        <v>0</v>
      </c>
      <c r="N1880" s="225"/>
    </row>
    <row r="1881" spans="1:14" ht="12.75" thickTop="1" thickBot="1">
      <c r="A1881" s="215" t="s">
        <v>153</v>
      </c>
      <c r="B1881" s="221" t="s">
        <v>137</v>
      </c>
      <c r="C1881" s="216" t="s">
        <v>703</v>
      </c>
      <c r="D1881" s="217" t="s">
        <v>648</v>
      </c>
      <c r="E1881" s="217" t="s">
        <v>144</v>
      </c>
      <c r="F1881" s="217" t="s">
        <v>647</v>
      </c>
      <c r="G1881" s="217" t="s">
        <v>704</v>
      </c>
      <c r="H1881" s="217" t="s">
        <v>143</v>
      </c>
      <c r="I1881" s="217" t="s">
        <v>658</v>
      </c>
      <c r="J1881" s="218" t="s">
        <v>705</v>
      </c>
      <c r="K1881" s="219" t="s">
        <v>148</v>
      </c>
      <c r="L1881" s="218" t="s">
        <v>140</v>
      </c>
      <c r="M1881" s="218" t="s">
        <v>630</v>
      </c>
      <c r="N1881" s="217" t="s">
        <v>640</v>
      </c>
    </row>
    <row r="1882" spans="1:14" ht="12" thickBot="1">
      <c r="A1882" s="223"/>
      <c r="B1882" s="222">
        <v>44875</v>
      </c>
      <c r="C1882" s="224"/>
      <c r="D1882" s="225"/>
      <c r="E1882" s="225"/>
      <c r="F1882" s="225"/>
      <c r="G1882" s="225"/>
      <c r="H1882" s="225"/>
      <c r="I1882" s="225"/>
      <c r="J1882" s="105"/>
      <c r="K1882" s="226"/>
      <c r="L1882" s="227" t="s">
        <v>706</v>
      </c>
      <c r="M1882" s="105">
        <v>446010612.49179989</v>
      </c>
      <c r="N1882" s="225"/>
    </row>
    <row r="1883" spans="1:14" ht="12" thickBot="1">
      <c r="A1883" s="223"/>
      <c r="B1883" s="224"/>
      <c r="C1883" s="224"/>
      <c r="D1883" s="225"/>
      <c r="E1883" s="225"/>
      <c r="F1883" s="225"/>
      <c r="G1883" s="225"/>
      <c r="H1883" s="225"/>
      <c r="I1883" s="225"/>
      <c r="J1883" s="105"/>
      <c r="K1883" s="226"/>
      <c r="L1883" s="227" t="s">
        <v>707</v>
      </c>
      <c r="M1883" s="105">
        <f xml:space="preserve"> ROUND($M$1879+ SUM($M$1881:$M$1881)-$M$1882,2)</f>
        <v>0</v>
      </c>
      <c r="N1883" s="225"/>
    </row>
    <row r="1884" spans="1:14" ht="12.75" thickTop="1" thickBot="1">
      <c r="A1884" s="215" t="s">
        <v>153</v>
      </c>
      <c r="B1884" s="221" t="s">
        <v>137</v>
      </c>
      <c r="C1884" s="216" t="s">
        <v>703</v>
      </c>
      <c r="D1884" s="217" t="s">
        <v>648</v>
      </c>
      <c r="E1884" s="217" t="s">
        <v>144</v>
      </c>
      <c r="F1884" s="217" t="s">
        <v>647</v>
      </c>
      <c r="G1884" s="217" t="s">
        <v>704</v>
      </c>
      <c r="H1884" s="217" t="s">
        <v>143</v>
      </c>
      <c r="I1884" s="217" t="s">
        <v>658</v>
      </c>
      <c r="J1884" s="218" t="s">
        <v>705</v>
      </c>
      <c r="K1884" s="219" t="s">
        <v>148</v>
      </c>
      <c r="L1884" s="218" t="s">
        <v>140</v>
      </c>
      <c r="M1884" s="218" t="s">
        <v>630</v>
      </c>
      <c r="N1884" s="217" t="s">
        <v>640</v>
      </c>
    </row>
    <row r="1885" spans="1:14" ht="12" thickBot="1">
      <c r="A1885" s="223"/>
      <c r="B1885" s="222">
        <v>44879</v>
      </c>
      <c r="C1885" s="224"/>
      <c r="D1885" s="225"/>
      <c r="E1885" s="225"/>
      <c r="F1885" s="225"/>
      <c r="G1885" s="225"/>
      <c r="H1885" s="225"/>
      <c r="I1885" s="225"/>
      <c r="J1885" s="105"/>
      <c r="K1885" s="226"/>
      <c r="L1885" s="227" t="s">
        <v>706</v>
      </c>
      <c r="M1885" s="105">
        <v>446010612.49179989</v>
      </c>
      <c r="N1885" s="225"/>
    </row>
    <row r="1886" spans="1:14" ht="12" thickBot="1">
      <c r="A1886" s="223"/>
      <c r="B1886" s="224"/>
      <c r="C1886" s="224"/>
      <c r="D1886" s="225"/>
      <c r="E1886" s="225"/>
      <c r="F1886" s="225"/>
      <c r="G1886" s="225"/>
      <c r="H1886" s="225"/>
      <c r="I1886" s="225"/>
      <c r="J1886" s="105"/>
      <c r="K1886" s="226"/>
      <c r="L1886" s="227" t="s">
        <v>707</v>
      </c>
      <c r="M1886" s="105">
        <f xml:space="preserve"> ROUND($M$1882+ SUM($M$1884:$M$1884)-$M$1885,2)</f>
        <v>0</v>
      </c>
      <c r="N1886" s="225"/>
    </row>
    <row r="1887" spans="1:14" ht="12.75" thickTop="1" thickBot="1">
      <c r="A1887" s="215" t="s">
        <v>153</v>
      </c>
      <c r="B1887" s="221" t="s">
        <v>137</v>
      </c>
      <c r="C1887" s="216" t="s">
        <v>703</v>
      </c>
      <c r="D1887" s="217" t="s">
        <v>648</v>
      </c>
      <c r="E1887" s="217" t="s">
        <v>144</v>
      </c>
      <c r="F1887" s="217" t="s">
        <v>647</v>
      </c>
      <c r="G1887" s="217" t="s">
        <v>704</v>
      </c>
      <c r="H1887" s="217" t="s">
        <v>143</v>
      </c>
      <c r="I1887" s="217" t="s">
        <v>658</v>
      </c>
      <c r="J1887" s="218" t="s">
        <v>705</v>
      </c>
      <c r="K1887" s="219" t="s">
        <v>148</v>
      </c>
      <c r="L1887" s="218" t="s">
        <v>140</v>
      </c>
      <c r="M1887" s="218" t="s">
        <v>630</v>
      </c>
      <c r="N1887" s="217" t="s">
        <v>640</v>
      </c>
    </row>
    <row r="1888" spans="1:14" ht="12" thickBot="1">
      <c r="A1888" s="223"/>
      <c r="B1888" s="222">
        <v>44880</v>
      </c>
      <c r="C1888" s="224"/>
      <c r="D1888" s="225"/>
      <c r="E1888" s="225"/>
      <c r="F1888" s="225"/>
      <c r="G1888" s="225"/>
      <c r="H1888" s="225"/>
      <c r="I1888" s="225"/>
      <c r="J1888" s="105"/>
      <c r="K1888" s="226"/>
      <c r="L1888" s="227" t="s">
        <v>706</v>
      </c>
      <c r="M1888" s="105">
        <v>446010612.49179989</v>
      </c>
      <c r="N1888" s="225"/>
    </row>
    <row r="1889" spans="1:14" ht="12" thickBot="1">
      <c r="A1889" s="223"/>
      <c r="B1889" s="224"/>
      <c r="C1889" s="224"/>
      <c r="D1889" s="225"/>
      <c r="E1889" s="225"/>
      <c r="F1889" s="225"/>
      <c r="G1889" s="225"/>
      <c r="H1889" s="225"/>
      <c r="I1889" s="225"/>
      <c r="J1889" s="105"/>
      <c r="K1889" s="226"/>
      <c r="L1889" s="227" t="s">
        <v>707</v>
      </c>
      <c r="M1889" s="105">
        <f xml:space="preserve"> ROUND($M$1885+ SUM($M$1887:$M$1887)-$M$1888,2)</f>
        <v>0</v>
      </c>
      <c r="N1889" s="225"/>
    </row>
    <row r="1890" spans="1:14" ht="12.75" thickTop="1" thickBot="1">
      <c r="A1890" s="215" t="s">
        <v>153</v>
      </c>
      <c r="B1890" s="221" t="s">
        <v>137</v>
      </c>
      <c r="C1890" s="216" t="s">
        <v>703</v>
      </c>
      <c r="D1890" s="217" t="s">
        <v>648</v>
      </c>
      <c r="E1890" s="217" t="s">
        <v>144</v>
      </c>
      <c r="F1890" s="217" t="s">
        <v>647</v>
      </c>
      <c r="G1890" s="217" t="s">
        <v>704</v>
      </c>
      <c r="H1890" s="217" t="s">
        <v>143</v>
      </c>
      <c r="I1890" s="217" t="s">
        <v>658</v>
      </c>
      <c r="J1890" s="218" t="s">
        <v>705</v>
      </c>
      <c r="K1890" s="219" t="s">
        <v>148</v>
      </c>
      <c r="L1890" s="218" t="s">
        <v>140</v>
      </c>
      <c r="M1890" s="218" t="s">
        <v>630</v>
      </c>
      <c r="N1890" s="217" t="s">
        <v>640</v>
      </c>
    </row>
    <row r="1891" spans="1:14" ht="12" thickBot="1">
      <c r="A1891" s="223"/>
      <c r="B1891" s="222">
        <v>44881</v>
      </c>
      <c r="C1891" s="224"/>
      <c r="D1891" s="225"/>
      <c r="E1891" s="225"/>
      <c r="F1891" s="225"/>
      <c r="G1891" s="225"/>
      <c r="H1891" s="225"/>
      <c r="I1891" s="225"/>
      <c r="J1891" s="105"/>
      <c r="K1891" s="226"/>
      <c r="L1891" s="227" t="s">
        <v>706</v>
      </c>
      <c r="M1891" s="105">
        <v>446010612.49179989</v>
      </c>
      <c r="N1891" s="225"/>
    </row>
    <row r="1892" spans="1:14" ht="12" thickBot="1">
      <c r="A1892" s="223"/>
      <c r="B1892" s="224"/>
      <c r="C1892" s="224"/>
      <c r="D1892" s="225"/>
      <c r="E1892" s="225"/>
      <c r="F1892" s="225"/>
      <c r="G1892" s="225"/>
      <c r="H1892" s="225"/>
      <c r="I1892" s="225"/>
      <c r="J1892" s="105"/>
      <c r="K1892" s="226"/>
      <c r="L1892" s="227" t="s">
        <v>707</v>
      </c>
      <c r="M1892" s="105">
        <f xml:space="preserve"> ROUND($M$1888+ SUM($M$1890:$M$1890)-$M$1891,2)</f>
        <v>0</v>
      </c>
      <c r="N1892" s="225"/>
    </row>
    <row r="1893" spans="1:14" ht="12.75" thickTop="1" thickBot="1">
      <c r="A1893" s="215" t="s">
        <v>153</v>
      </c>
      <c r="B1893" s="221" t="s">
        <v>137</v>
      </c>
      <c r="C1893" s="216" t="s">
        <v>703</v>
      </c>
      <c r="D1893" s="217" t="s">
        <v>648</v>
      </c>
      <c r="E1893" s="217" t="s">
        <v>144</v>
      </c>
      <c r="F1893" s="217" t="s">
        <v>647</v>
      </c>
      <c r="G1893" s="217" t="s">
        <v>704</v>
      </c>
      <c r="H1893" s="217" t="s">
        <v>143</v>
      </c>
      <c r="I1893" s="217" t="s">
        <v>658</v>
      </c>
      <c r="J1893" s="218" t="s">
        <v>705</v>
      </c>
      <c r="K1893" s="219" t="s">
        <v>148</v>
      </c>
      <c r="L1893" s="218" t="s">
        <v>140</v>
      </c>
      <c r="M1893" s="218" t="s">
        <v>630</v>
      </c>
      <c r="N1893" s="217" t="s">
        <v>640</v>
      </c>
    </row>
    <row r="1894" spans="1:14" ht="12" thickBot="1">
      <c r="A1894" s="223"/>
      <c r="B1894" s="222">
        <v>44882</v>
      </c>
      <c r="C1894" s="224"/>
      <c r="D1894" s="225"/>
      <c r="E1894" s="225"/>
      <c r="F1894" s="225"/>
      <c r="G1894" s="225"/>
      <c r="H1894" s="225"/>
      <c r="I1894" s="225"/>
      <c r="J1894" s="105"/>
      <c r="K1894" s="226"/>
      <c r="L1894" s="227" t="s">
        <v>706</v>
      </c>
      <c r="M1894" s="105">
        <v>446018390.27179986</v>
      </c>
      <c r="N1894" s="225"/>
    </row>
    <row r="1895" spans="1:14" ht="12" thickBot="1">
      <c r="A1895" s="223"/>
      <c r="B1895" s="224"/>
      <c r="C1895" s="224"/>
      <c r="D1895" s="225"/>
      <c r="E1895" s="225"/>
      <c r="F1895" s="225"/>
      <c r="G1895" s="225"/>
      <c r="H1895" s="225"/>
      <c r="I1895" s="225"/>
      <c r="J1895" s="105"/>
      <c r="K1895" s="226"/>
      <c r="L1895" s="227" t="s">
        <v>707</v>
      </c>
      <c r="M1895" s="105">
        <f xml:space="preserve"> ROUND($M$1891+ SUM($M$1893:$M$1893)-$M$1894,2)</f>
        <v>-7777.78</v>
      </c>
      <c r="N1895" s="225"/>
    </row>
    <row r="1896" spans="1:14" ht="12.75" thickTop="1" thickBot="1">
      <c r="A1896" s="215" t="s">
        <v>153</v>
      </c>
      <c r="B1896" s="221" t="s">
        <v>137</v>
      </c>
      <c r="C1896" s="216" t="s">
        <v>703</v>
      </c>
      <c r="D1896" s="217" t="s">
        <v>648</v>
      </c>
      <c r="E1896" s="217" t="s">
        <v>144</v>
      </c>
      <c r="F1896" s="217" t="s">
        <v>647</v>
      </c>
      <c r="G1896" s="217" t="s">
        <v>704</v>
      </c>
      <c r="H1896" s="217" t="s">
        <v>143</v>
      </c>
      <c r="I1896" s="217" t="s">
        <v>658</v>
      </c>
      <c r="J1896" s="218" t="s">
        <v>705</v>
      </c>
      <c r="K1896" s="219" t="s">
        <v>148</v>
      </c>
      <c r="L1896" s="218" t="s">
        <v>140</v>
      </c>
      <c r="M1896" s="218" t="s">
        <v>630</v>
      </c>
      <c r="N1896" s="217" t="s">
        <v>640</v>
      </c>
    </row>
    <row r="1897" spans="1:14" ht="12" thickBot="1">
      <c r="A1897" s="223"/>
      <c r="B1897" s="222">
        <v>44883</v>
      </c>
      <c r="C1897" s="224"/>
      <c r="D1897" s="225"/>
      <c r="E1897" s="225"/>
      <c r="F1897" s="225"/>
      <c r="G1897" s="225"/>
      <c r="H1897" s="225"/>
      <c r="I1897" s="225"/>
      <c r="J1897" s="105"/>
      <c r="K1897" s="226"/>
      <c r="L1897" s="227" t="s">
        <v>706</v>
      </c>
      <c r="M1897" s="105">
        <v>446018390.27179986</v>
      </c>
      <c r="N1897" s="225"/>
    </row>
    <row r="1898" spans="1:14" ht="12" thickBot="1">
      <c r="A1898" s="223"/>
      <c r="B1898" s="224"/>
      <c r="C1898" s="224"/>
      <c r="D1898" s="225"/>
      <c r="E1898" s="225"/>
      <c r="F1898" s="225"/>
      <c r="G1898" s="225"/>
      <c r="H1898" s="225"/>
      <c r="I1898" s="225"/>
      <c r="J1898" s="105"/>
      <c r="K1898" s="226"/>
      <c r="L1898" s="227" t="s">
        <v>707</v>
      </c>
      <c r="M1898" s="105">
        <f xml:space="preserve"> ROUND($M$1894+ SUM($M$1896:$M$1896)-$M$1897,2)</f>
        <v>0</v>
      </c>
      <c r="N1898" s="225"/>
    </row>
    <row r="1899" spans="1:14" ht="12.75" thickTop="1" thickBot="1">
      <c r="A1899" s="215" t="s">
        <v>153</v>
      </c>
      <c r="B1899" s="221" t="s">
        <v>137</v>
      </c>
      <c r="C1899" s="216" t="s">
        <v>703</v>
      </c>
      <c r="D1899" s="217" t="s">
        <v>648</v>
      </c>
      <c r="E1899" s="217" t="s">
        <v>144</v>
      </c>
      <c r="F1899" s="217" t="s">
        <v>647</v>
      </c>
      <c r="G1899" s="217" t="s">
        <v>704</v>
      </c>
      <c r="H1899" s="217" t="s">
        <v>143</v>
      </c>
      <c r="I1899" s="217" t="s">
        <v>658</v>
      </c>
      <c r="J1899" s="218" t="s">
        <v>705</v>
      </c>
      <c r="K1899" s="219" t="s">
        <v>148</v>
      </c>
      <c r="L1899" s="218" t="s">
        <v>140</v>
      </c>
      <c r="M1899" s="218" t="s">
        <v>630</v>
      </c>
      <c r="N1899" s="217" t="s">
        <v>640</v>
      </c>
    </row>
    <row r="1900" spans="1:14" ht="12" thickBot="1">
      <c r="A1900" s="223"/>
      <c r="B1900" s="222">
        <v>44886</v>
      </c>
      <c r="C1900" s="224"/>
      <c r="D1900" s="225"/>
      <c r="E1900" s="225"/>
      <c r="F1900" s="225"/>
      <c r="G1900" s="225"/>
      <c r="H1900" s="225"/>
      <c r="I1900" s="225"/>
      <c r="J1900" s="105"/>
      <c r="K1900" s="226"/>
      <c r="L1900" s="227" t="s">
        <v>706</v>
      </c>
      <c r="M1900" s="105">
        <v>446018390.27179986</v>
      </c>
      <c r="N1900" s="225"/>
    </row>
    <row r="1901" spans="1:14" ht="12" thickBot="1">
      <c r="A1901" s="223"/>
      <c r="B1901" s="224"/>
      <c r="C1901" s="224"/>
      <c r="D1901" s="225"/>
      <c r="E1901" s="225"/>
      <c r="F1901" s="225"/>
      <c r="G1901" s="225"/>
      <c r="H1901" s="225"/>
      <c r="I1901" s="225"/>
      <c r="J1901" s="105"/>
      <c r="K1901" s="226"/>
      <c r="L1901" s="227" t="s">
        <v>707</v>
      </c>
      <c r="M1901" s="105">
        <f xml:space="preserve"> ROUND($M$1897+ SUM($M$1899:$M$1899)-$M$1900,2)</f>
        <v>0</v>
      </c>
      <c r="N1901" s="225"/>
    </row>
    <row r="1902" spans="1:14" ht="12" thickTop="1">
      <c r="A1902" s="215" t="s">
        <v>153</v>
      </c>
      <c r="B1902" s="216" t="s">
        <v>137</v>
      </c>
      <c r="C1902" s="216" t="s">
        <v>703</v>
      </c>
      <c r="D1902" s="217" t="s">
        <v>648</v>
      </c>
      <c r="E1902" s="217" t="s">
        <v>144</v>
      </c>
      <c r="F1902" s="217" t="s">
        <v>647</v>
      </c>
      <c r="G1902" s="217" t="s">
        <v>704</v>
      </c>
      <c r="H1902" s="217" t="s">
        <v>143</v>
      </c>
      <c r="I1902" s="217" t="s">
        <v>658</v>
      </c>
      <c r="J1902" s="218" t="s">
        <v>705</v>
      </c>
      <c r="K1902" s="219" t="s">
        <v>148</v>
      </c>
      <c r="L1902" s="218" t="s">
        <v>140</v>
      </c>
      <c r="M1902" s="218" t="s">
        <v>630</v>
      </c>
      <c r="N1902" s="217" t="s">
        <v>640</v>
      </c>
    </row>
    <row r="1903" spans="1:14">
      <c r="A1903" s="100">
        <v>87518368</v>
      </c>
      <c r="B1903" s="94">
        <v>44886</v>
      </c>
      <c r="C1903" s="94">
        <v>44887</v>
      </c>
      <c r="D1903" s="73" t="s">
        <v>830</v>
      </c>
      <c r="E1903" s="73" t="s">
        <v>454</v>
      </c>
      <c r="F1903" s="73" t="s">
        <v>570</v>
      </c>
      <c r="G1903" s="73" t="s">
        <v>568</v>
      </c>
      <c r="H1903" s="73" t="s">
        <v>569</v>
      </c>
      <c r="I1903" s="73" t="s">
        <v>681</v>
      </c>
      <c r="J1903" s="95">
        <v>-5000000</v>
      </c>
      <c r="K1903" s="107">
        <v>0.96499999999999997</v>
      </c>
      <c r="L1903" s="95">
        <v>4825000</v>
      </c>
      <c r="M1903" s="95">
        <v>-175000</v>
      </c>
      <c r="N1903" s="73" t="s">
        <v>207</v>
      </c>
    </row>
    <row r="1904" spans="1:14">
      <c r="A1904" s="100">
        <v>999</v>
      </c>
      <c r="B1904" s="94">
        <v>44886</v>
      </c>
      <c r="C1904" s="94">
        <v>44887</v>
      </c>
      <c r="D1904" s="73" t="s">
        <v>1010</v>
      </c>
      <c r="E1904" s="73" t="s">
        <v>164</v>
      </c>
      <c r="F1904" s="73" t="s">
        <v>165</v>
      </c>
      <c r="G1904" s="73" t="s">
        <v>163</v>
      </c>
      <c r="I1904" s="73" t="s">
        <v>681</v>
      </c>
      <c r="J1904" s="95">
        <v>840.08</v>
      </c>
      <c r="K1904" s="107">
        <v>1</v>
      </c>
      <c r="L1904" s="95">
        <v>0</v>
      </c>
      <c r="M1904" s="95">
        <v>840.08</v>
      </c>
      <c r="N1904" s="73" t="s">
        <v>715</v>
      </c>
    </row>
    <row r="1905" spans="1:14">
      <c r="A1905" s="100">
        <v>87518393</v>
      </c>
      <c r="B1905" s="94">
        <v>44886</v>
      </c>
      <c r="C1905" s="94">
        <v>44887</v>
      </c>
      <c r="D1905" s="73" t="s">
        <v>830</v>
      </c>
      <c r="E1905" s="73" t="s">
        <v>559</v>
      </c>
      <c r="F1905" s="73" t="s">
        <v>943</v>
      </c>
      <c r="G1905" s="73" t="s">
        <v>557</v>
      </c>
      <c r="I1905" s="73" t="s">
        <v>681</v>
      </c>
      <c r="J1905" s="95">
        <v>-1300000</v>
      </c>
      <c r="K1905" s="107">
        <v>0.97750000000000004</v>
      </c>
      <c r="L1905" s="95">
        <v>1270750</v>
      </c>
      <c r="M1905" s="95">
        <v>-29250</v>
      </c>
      <c r="N1905" s="73" t="s">
        <v>207</v>
      </c>
    </row>
    <row r="1906" spans="1:14">
      <c r="A1906" s="100">
        <v>87511302</v>
      </c>
      <c r="B1906" s="94">
        <v>44887</v>
      </c>
      <c r="C1906" s="94">
        <v>44887</v>
      </c>
      <c r="D1906" s="73" t="s">
        <v>856</v>
      </c>
      <c r="E1906" s="73" t="s">
        <v>281</v>
      </c>
      <c r="F1906" s="73" t="s">
        <v>282</v>
      </c>
      <c r="G1906" s="73" t="s">
        <v>279</v>
      </c>
      <c r="H1906" s="73" t="s">
        <v>280</v>
      </c>
      <c r="I1906" s="73" t="s">
        <v>681</v>
      </c>
      <c r="J1906" s="95">
        <v>0</v>
      </c>
      <c r="K1906" s="107">
        <v>1</v>
      </c>
      <c r="L1906" s="95">
        <v>631.19000000000005</v>
      </c>
      <c r="M1906" s="95">
        <v>631.19000000000005</v>
      </c>
      <c r="N1906" s="73" t="s">
        <v>207</v>
      </c>
    </row>
    <row r="1907" spans="1:14">
      <c r="A1907" s="100">
        <v>999</v>
      </c>
      <c r="B1907" s="94">
        <v>44635</v>
      </c>
      <c r="C1907" s="94">
        <v>44834</v>
      </c>
      <c r="D1907" s="73" t="s">
        <v>824</v>
      </c>
      <c r="E1907" s="73" t="s">
        <v>281</v>
      </c>
      <c r="F1907" s="73" t="s">
        <v>282</v>
      </c>
      <c r="G1907" s="73" t="s">
        <v>279</v>
      </c>
      <c r="H1907" s="73" t="s">
        <v>280</v>
      </c>
      <c r="I1907" s="73" t="s">
        <v>681</v>
      </c>
      <c r="J1907" s="95">
        <v>-3702942.08</v>
      </c>
      <c r="K1907" s="107">
        <v>0.97750000000000004</v>
      </c>
      <c r="L1907" s="95">
        <v>3619625.89</v>
      </c>
      <c r="M1907" s="95">
        <v>-83316.19</v>
      </c>
      <c r="N1907" s="73" t="s">
        <v>841</v>
      </c>
    </row>
    <row r="1908" spans="1:14" ht="12" thickBot="1">
      <c r="A1908" s="100">
        <v>78407545</v>
      </c>
      <c r="B1908" s="94">
        <v>44635</v>
      </c>
      <c r="C1908" s="94">
        <v>44887</v>
      </c>
      <c r="D1908" s="73" t="s">
        <v>710</v>
      </c>
      <c r="E1908" s="73" t="s">
        <v>281</v>
      </c>
      <c r="F1908" s="73" t="s">
        <v>282</v>
      </c>
      <c r="G1908" s="73" t="s">
        <v>279</v>
      </c>
      <c r="H1908" s="73" t="s">
        <v>280</v>
      </c>
      <c r="I1908" s="73" t="s">
        <v>681</v>
      </c>
      <c r="J1908" s="95">
        <v>3693638.22</v>
      </c>
      <c r="K1908" s="107">
        <v>0.97750000000000004</v>
      </c>
      <c r="L1908" s="95">
        <v>-3610531.37</v>
      </c>
      <c r="M1908" s="95">
        <v>83106.850000000006</v>
      </c>
      <c r="N1908" s="73" t="s">
        <v>841</v>
      </c>
    </row>
    <row r="1909" spans="1:14" ht="12" thickBot="1">
      <c r="A1909" s="223"/>
      <c r="B1909" s="222">
        <v>44887</v>
      </c>
      <c r="C1909" s="224"/>
      <c r="D1909" s="225"/>
      <c r="E1909" s="225"/>
      <c r="F1909" s="225"/>
      <c r="G1909" s="225"/>
      <c r="H1909" s="225"/>
      <c r="I1909" s="225"/>
      <c r="J1909" s="105"/>
      <c r="K1909" s="226"/>
      <c r="L1909" s="227" t="s">
        <v>706</v>
      </c>
      <c r="M1909" s="105">
        <v>445815402.18499988</v>
      </c>
      <c r="N1909" s="225"/>
    </row>
    <row r="1910" spans="1:14" ht="12" thickBot="1">
      <c r="A1910" s="223"/>
      <c r="B1910" s="224"/>
      <c r="C1910" s="224"/>
      <c r="D1910" s="225"/>
      <c r="E1910" s="225"/>
      <c r="F1910" s="225"/>
      <c r="G1910" s="225"/>
      <c r="H1910" s="225"/>
      <c r="I1910" s="225"/>
      <c r="J1910" s="105"/>
      <c r="K1910" s="226"/>
      <c r="L1910" s="227" t="s">
        <v>707</v>
      </c>
      <c r="M1910" s="105">
        <f xml:space="preserve"> ROUND($M$1900+ SUM($M$1903:$M$1908)-$M$1909,2)</f>
        <v>0.02</v>
      </c>
      <c r="N1910" s="225"/>
    </row>
    <row r="1911" spans="1:14" ht="12" thickTop="1">
      <c r="A1911" s="215" t="s">
        <v>153</v>
      </c>
      <c r="B1911" s="216" t="s">
        <v>137</v>
      </c>
      <c r="C1911" s="216" t="s">
        <v>703</v>
      </c>
      <c r="D1911" s="217" t="s">
        <v>648</v>
      </c>
      <c r="E1911" s="217" t="s">
        <v>144</v>
      </c>
      <c r="F1911" s="217" t="s">
        <v>647</v>
      </c>
      <c r="G1911" s="217" t="s">
        <v>704</v>
      </c>
      <c r="H1911" s="217" t="s">
        <v>143</v>
      </c>
      <c r="I1911" s="217" t="s">
        <v>658</v>
      </c>
      <c r="J1911" s="218" t="s">
        <v>705</v>
      </c>
      <c r="K1911" s="219" t="s">
        <v>148</v>
      </c>
      <c r="L1911" s="218" t="s">
        <v>140</v>
      </c>
      <c r="M1911" s="218" t="s">
        <v>630</v>
      </c>
      <c r="N1911" s="217" t="s">
        <v>640</v>
      </c>
    </row>
    <row r="1912" spans="1:14">
      <c r="A1912" s="100">
        <v>999</v>
      </c>
      <c r="B1912" s="94">
        <v>44846</v>
      </c>
      <c r="C1912" s="94">
        <v>44847</v>
      </c>
      <c r="D1912" s="73" t="s">
        <v>824</v>
      </c>
      <c r="E1912" s="73" t="s">
        <v>965</v>
      </c>
      <c r="F1912" s="73" t="s">
        <v>966</v>
      </c>
      <c r="G1912" s="73" t="s">
        <v>967</v>
      </c>
      <c r="I1912" s="73" t="s">
        <v>681</v>
      </c>
      <c r="J1912" s="95">
        <v>-3250000</v>
      </c>
      <c r="K1912" s="107">
        <v>0.98031250000000003</v>
      </c>
      <c r="L1912" s="95">
        <v>3186015.62</v>
      </c>
      <c r="M1912" s="95">
        <v>-63984.38</v>
      </c>
      <c r="N1912" s="73" t="s">
        <v>207</v>
      </c>
    </row>
    <row r="1913" spans="1:14" ht="12" thickBot="1">
      <c r="A1913" s="100">
        <v>86294891</v>
      </c>
      <c r="B1913" s="94">
        <v>44846</v>
      </c>
      <c r="C1913" s="94">
        <v>44888</v>
      </c>
      <c r="D1913" s="73" t="s">
        <v>710</v>
      </c>
      <c r="E1913" s="73" t="s">
        <v>965</v>
      </c>
      <c r="F1913" s="73" t="s">
        <v>966</v>
      </c>
      <c r="G1913" s="73" t="s">
        <v>967</v>
      </c>
      <c r="I1913" s="73" t="s">
        <v>681</v>
      </c>
      <c r="J1913" s="95">
        <v>3250000</v>
      </c>
      <c r="K1913" s="107">
        <v>0.98031250000000003</v>
      </c>
      <c r="L1913" s="95">
        <v>-3186015.63</v>
      </c>
      <c r="M1913" s="95">
        <v>63984.37</v>
      </c>
      <c r="N1913" s="73" t="s">
        <v>841</v>
      </c>
    </row>
    <row r="1914" spans="1:14" ht="12" thickBot="1">
      <c r="A1914" s="223"/>
      <c r="B1914" s="222">
        <v>44888</v>
      </c>
      <c r="C1914" s="224"/>
      <c r="D1914" s="225"/>
      <c r="E1914" s="225"/>
      <c r="F1914" s="225"/>
      <c r="G1914" s="225"/>
      <c r="H1914" s="225"/>
      <c r="I1914" s="225"/>
      <c r="J1914" s="105"/>
      <c r="K1914" s="226"/>
      <c r="L1914" s="227" t="s">
        <v>706</v>
      </c>
      <c r="M1914" s="105">
        <v>445815402.17999989</v>
      </c>
      <c r="N1914" s="225"/>
    </row>
    <row r="1915" spans="1:14" ht="12" thickBot="1">
      <c r="A1915" s="223"/>
      <c r="B1915" s="224"/>
      <c r="C1915" s="224"/>
      <c r="D1915" s="225"/>
      <c r="E1915" s="225"/>
      <c r="F1915" s="225"/>
      <c r="G1915" s="225"/>
      <c r="H1915" s="225"/>
      <c r="I1915" s="225"/>
      <c r="J1915" s="105"/>
      <c r="K1915" s="226"/>
      <c r="L1915" s="227" t="s">
        <v>707</v>
      </c>
      <c r="M1915" s="105">
        <f xml:space="preserve"> ROUND($M$1909+ SUM($M$1912:$M$1913)-$M$1914,2)</f>
        <v>0</v>
      </c>
      <c r="N1915" s="225"/>
    </row>
    <row r="1916" spans="1:14" ht="12.75" thickTop="1" thickBot="1">
      <c r="A1916" s="215" t="s">
        <v>153</v>
      </c>
      <c r="B1916" s="221" t="s">
        <v>137</v>
      </c>
      <c r="C1916" s="216" t="s">
        <v>703</v>
      </c>
      <c r="D1916" s="217" t="s">
        <v>648</v>
      </c>
      <c r="E1916" s="217" t="s">
        <v>144</v>
      </c>
      <c r="F1916" s="217" t="s">
        <v>647</v>
      </c>
      <c r="G1916" s="217" t="s">
        <v>704</v>
      </c>
      <c r="H1916" s="217" t="s">
        <v>143</v>
      </c>
      <c r="I1916" s="217" t="s">
        <v>658</v>
      </c>
      <c r="J1916" s="218" t="s">
        <v>705</v>
      </c>
      <c r="K1916" s="219" t="s">
        <v>148</v>
      </c>
      <c r="L1916" s="218" t="s">
        <v>140</v>
      </c>
      <c r="M1916" s="218" t="s">
        <v>630</v>
      </c>
      <c r="N1916" s="217" t="s">
        <v>640</v>
      </c>
    </row>
    <row r="1917" spans="1:14" ht="12" thickBot="1">
      <c r="A1917" s="223"/>
      <c r="B1917" s="222">
        <v>44890</v>
      </c>
      <c r="C1917" s="224"/>
      <c r="D1917" s="225"/>
      <c r="E1917" s="225"/>
      <c r="F1917" s="225"/>
      <c r="G1917" s="225"/>
      <c r="H1917" s="225"/>
      <c r="I1917" s="225"/>
      <c r="J1917" s="105"/>
      <c r="K1917" s="226"/>
      <c r="L1917" s="227" t="s">
        <v>706</v>
      </c>
      <c r="M1917" s="105">
        <v>445815402.17999989</v>
      </c>
      <c r="N1917" s="225"/>
    </row>
    <row r="1918" spans="1:14" ht="12" thickBot="1">
      <c r="A1918" s="223"/>
      <c r="B1918" s="224"/>
      <c r="C1918" s="224"/>
      <c r="D1918" s="225"/>
      <c r="E1918" s="225"/>
      <c r="F1918" s="225"/>
      <c r="G1918" s="225"/>
      <c r="H1918" s="225"/>
      <c r="I1918" s="225"/>
      <c r="J1918" s="105"/>
      <c r="K1918" s="226"/>
      <c r="L1918" s="227" t="s">
        <v>707</v>
      </c>
      <c r="M1918" s="105">
        <f xml:space="preserve"> ROUND($M$1914+ SUM($M$1916:$M$1916)-$M$1917,2)</f>
        <v>0</v>
      </c>
      <c r="N1918" s="225"/>
    </row>
    <row r="1919" spans="1:14" ht="12.75" thickTop="1" thickBot="1">
      <c r="A1919" s="215" t="s">
        <v>153</v>
      </c>
      <c r="B1919" s="221" t="s">
        <v>137</v>
      </c>
      <c r="C1919" s="216" t="s">
        <v>703</v>
      </c>
      <c r="D1919" s="217" t="s">
        <v>648</v>
      </c>
      <c r="E1919" s="217" t="s">
        <v>144</v>
      </c>
      <c r="F1919" s="217" t="s">
        <v>647</v>
      </c>
      <c r="G1919" s="217" t="s">
        <v>704</v>
      </c>
      <c r="H1919" s="217" t="s">
        <v>143</v>
      </c>
      <c r="I1919" s="217" t="s">
        <v>658</v>
      </c>
      <c r="J1919" s="218" t="s">
        <v>705</v>
      </c>
      <c r="K1919" s="219" t="s">
        <v>148</v>
      </c>
      <c r="L1919" s="218" t="s">
        <v>140</v>
      </c>
      <c r="M1919" s="218" t="s">
        <v>630</v>
      </c>
      <c r="N1919" s="217" t="s">
        <v>640</v>
      </c>
    </row>
    <row r="1920" spans="1:14" ht="12" thickBot="1">
      <c r="A1920" s="223"/>
      <c r="B1920" s="222">
        <v>44893</v>
      </c>
      <c r="C1920" s="224"/>
      <c r="D1920" s="225"/>
      <c r="E1920" s="225"/>
      <c r="F1920" s="225"/>
      <c r="G1920" s="225"/>
      <c r="H1920" s="225"/>
      <c r="I1920" s="225"/>
      <c r="J1920" s="105"/>
      <c r="K1920" s="226"/>
      <c r="L1920" s="227" t="s">
        <v>706</v>
      </c>
      <c r="M1920" s="105">
        <v>445815402.17999989</v>
      </c>
      <c r="N1920" s="225"/>
    </row>
    <row r="1921" spans="1:14" ht="12" thickBot="1">
      <c r="A1921" s="223"/>
      <c r="B1921" s="224"/>
      <c r="C1921" s="224"/>
      <c r="D1921" s="225"/>
      <c r="E1921" s="225"/>
      <c r="F1921" s="225"/>
      <c r="G1921" s="225"/>
      <c r="H1921" s="225"/>
      <c r="I1921" s="225"/>
      <c r="J1921" s="105"/>
      <c r="K1921" s="226"/>
      <c r="L1921" s="227" t="s">
        <v>707</v>
      </c>
      <c r="M1921" s="105">
        <f xml:space="preserve"> ROUND($M$1917+ SUM($M$1919:$M$1919)-$M$1920,2)</f>
        <v>0</v>
      </c>
      <c r="N1921" s="225"/>
    </row>
    <row r="1922" spans="1:14" ht="12" thickTop="1">
      <c r="A1922" s="215" t="s">
        <v>153</v>
      </c>
      <c r="B1922" s="216" t="s">
        <v>137</v>
      </c>
      <c r="C1922" s="216" t="s">
        <v>703</v>
      </c>
      <c r="D1922" s="217" t="s">
        <v>648</v>
      </c>
      <c r="E1922" s="217" t="s">
        <v>144</v>
      </c>
      <c r="F1922" s="217" t="s">
        <v>647</v>
      </c>
      <c r="G1922" s="217" t="s">
        <v>704</v>
      </c>
      <c r="H1922" s="217" t="s">
        <v>143</v>
      </c>
      <c r="I1922" s="217" t="s">
        <v>658</v>
      </c>
      <c r="J1922" s="218" t="s">
        <v>705</v>
      </c>
      <c r="K1922" s="219" t="s">
        <v>148</v>
      </c>
      <c r="L1922" s="218" t="s">
        <v>140</v>
      </c>
      <c r="M1922" s="218" t="s">
        <v>630</v>
      </c>
      <c r="N1922" s="217" t="s">
        <v>640</v>
      </c>
    </row>
    <row r="1923" spans="1:14">
      <c r="A1923" s="100">
        <v>87773167</v>
      </c>
      <c r="B1923" s="94">
        <v>44888</v>
      </c>
      <c r="C1923" s="94">
        <v>44894</v>
      </c>
      <c r="D1923" s="73" t="s">
        <v>856</v>
      </c>
      <c r="E1923" s="73" t="s">
        <v>981</v>
      </c>
      <c r="F1923" s="73" t="s">
        <v>982</v>
      </c>
      <c r="G1923" s="73" t="s">
        <v>983</v>
      </c>
      <c r="H1923" s="73" t="s">
        <v>984</v>
      </c>
      <c r="I1923" s="73" t="s">
        <v>681</v>
      </c>
      <c r="J1923" s="95">
        <v>0</v>
      </c>
      <c r="K1923" s="107">
        <v>1</v>
      </c>
      <c r="L1923" s="95">
        <v>62.66</v>
      </c>
      <c r="M1923" s="95">
        <v>62.66</v>
      </c>
      <c r="N1923" s="73" t="s">
        <v>207</v>
      </c>
    </row>
    <row r="1924" spans="1:14">
      <c r="A1924" s="100">
        <v>999</v>
      </c>
      <c r="B1924" s="94">
        <v>44832</v>
      </c>
      <c r="C1924" s="94">
        <v>44838</v>
      </c>
      <c r="D1924" s="73" t="s">
        <v>824</v>
      </c>
      <c r="E1924" s="73" t="s">
        <v>981</v>
      </c>
      <c r="F1924" s="73" t="s">
        <v>982</v>
      </c>
      <c r="G1924" s="73" t="s">
        <v>983</v>
      </c>
      <c r="H1924" s="73" t="s">
        <v>984</v>
      </c>
      <c r="I1924" s="73" t="s">
        <v>681</v>
      </c>
      <c r="J1924" s="95">
        <v>-250000</v>
      </c>
      <c r="K1924" s="107">
        <v>0.9</v>
      </c>
      <c r="L1924" s="95">
        <v>225000</v>
      </c>
      <c r="M1924" s="95">
        <v>-25000</v>
      </c>
      <c r="N1924" s="73" t="s">
        <v>207</v>
      </c>
    </row>
    <row r="1925" spans="1:14" ht="12" thickBot="1">
      <c r="A1925" s="100">
        <v>86020930</v>
      </c>
      <c r="B1925" s="94">
        <v>44832</v>
      </c>
      <c r="C1925" s="94">
        <v>44894</v>
      </c>
      <c r="D1925" s="73" t="s">
        <v>710</v>
      </c>
      <c r="E1925" s="73" t="s">
        <v>981</v>
      </c>
      <c r="F1925" s="73" t="s">
        <v>982</v>
      </c>
      <c r="G1925" s="73" t="s">
        <v>983</v>
      </c>
      <c r="H1925" s="73" t="s">
        <v>984</v>
      </c>
      <c r="I1925" s="73" t="s">
        <v>681</v>
      </c>
      <c r="J1925" s="95">
        <v>249373.43</v>
      </c>
      <c r="K1925" s="107">
        <v>0.9</v>
      </c>
      <c r="L1925" s="95">
        <v>-224436.09</v>
      </c>
      <c r="M1925" s="95">
        <v>24937.34</v>
      </c>
      <c r="N1925" s="73" t="s">
        <v>841</v>
      </c>
    </row>
    <row r="1926" spans="1:14" ht="12" thickBot="1">
      <c r="A1926" s="223"/>
      <c r="B1926" s="222">
        <v>44894</v>
      </c>
      <c r="C1926" s="224"/>
      <c r="D1926" s="225"/>
      <c r="E1926" s="225"/>
      <c r="F1926" s="225"/>
      <c r="G1926" s="225"/>
      <c r="H1926" s="225"/>
      <c r="I1926" s="225"/>
      <c r="J1926" s="105"/>
      <c r="K1926" s="226"/>
      <c r="L1926" s="227" t="s">
        <v>706</v>
      </c>
      <c r="M1926" s="105">
        <v>445815402.17999989</v>
      </c>
      <c r="N1926" s="225"/>
    </row>
    <row r="1927" spans="1:14" ht="12" thickBot="1">
      <c r="A1927" s="223"/>
      <c r="B1927" s="224"/>
      <c r="C1927" s="224"/>
      <c r="D1927" s="225"/>
      <c r="E1927" s="225"/>
      <c r="F1927" s="225"/>
      <c r="G1927" s="225"/>
      <c r="H1927" s="225"/>
      <c r="I1927" s="225"/>
      <c r="J1927" s="105"/>
      <c r="K1927" s="226"/>
      <c r="L1927" s="227" t="s">
        <v>707</v>
      </c>
      <c r="M1927" s="105">
        <f xml:space="preserve"> ROUND($M$1920+ SUM($M$1923:$M$1925)-$M$1926,2)</f>
        <v>0</v>
      </c>
      <c r="N1927" s="225"/>
    </row>
    <row r="1928" spans="1:14" ht="12" thickTop="1">
      <c r="A1928" s="215" t="s">
        <v>153</v>
      </c>
      <c r="B1928" s="216" t="s">
        <v>137</v>
      </c>
      <c r="C1928" s="216" t="s">
        <v>703</v>
      </c>
      <c r="D1928" s="217" t="s">
        <v>648</v>
      </c>
      <c r="E1928" s="217" t="s">
        <v>144</v>
      </c>
      <c r="F1928" s="217" t="s">
        <v>647</v>
      </c>
      <c r="G1928" s="217" t="s">
        <v>704</v>
      </c>
      <c r="H1928" s="217" t="s">
        <v>143</v>
      </c>
      <c r="I1928" s="217" t="s">
        <v>658</v>
      </c>
      <c r="J1928" s="218" t="s">
        <v>705</v>
      </c>
      <c r="K1928" s="219" t="s">
        <v>148</v>
      </c>
      <c r="L1928" s="218" t="s">
        <v>140</v>
      </c>
      <c r="M1928" s="218" t="s">
        <v>630</v>
      </c>
      <c r="N1928" s="217" t="s">
        <v>640</v>
      </c>
    </row>
    <row r="1929" spans="1:14">
      <c r="A1929" s="100">
        <v>999</v>
      </c>
      <c r="B1929" s="94">
        <v>44895</v>
      </c>
      <c r="C1929" s="94">
        <v>44895</v>
      </c>
      <c r="D1929" s="73" t="s">
        <v>823</v>
      </c>
      <c r="E1929" s="73" t="s">
        <v>764</v>
      </c>
      <c r="F1929" s="73" t="s">
        <v>990</v>
      </c>
      <c r="G1929" s="73" t="s">
        <v>991</v>
      </c>
      <c r="H1929" s="73" t="s">
        <v>992</v>
      </c>
      <c r="I1929" s="73" t="s">
        <v>681</v>
      </c>
      <c r="J1929" s="95">
        <v>29228.240000000002</v>
      </c>
      <c r="K1929" s="107">
        <v>1</v>
      </c>
      <c r="L1929" s="95">
        <v>0</v>
      </c>
      <c r="M1929" s="95">
        <v>29228.240000000002</v>
      </c>
      <c r="N1929" s="73" t="s">
        <v>715</v>
      </c>
    </row>
    <row r="1930" spans="1:14" ht="12" thickBot="1">
      <c r="A1930" s="100">
        <v>999</v>
      </c>
      <c r="B1930" s="94">
        <v>44895</v>
      </c>
      <c r="C1930" s="94">
        <v>44895</v>
      </c>
      <c r="D1930" s="73" t="s">
        <v>823</v>
      </c>
      <c r="E1930" s="73" t="s">
        <v>764</v>
      </c>
      <c r="F1930" s="73" t="s">
        <v>990</v>
      </c>
      <c r="G1930" s="73" t="s">
        <v>991</v>
      </c>
      <c r="H1930" s="73" t="s">
        <v>992</v>
      </c>
      <c r="I1930" s="73" t="s">
        <v>681</v>
      </c>
      <c r="J1930" s="95">
        <v>75.900000000000006</v>
      </c>
      <c r="K1930" s="107">
        <v>1</v>
      </c>
      <c r="L1930" s="95">
        <v>0</v>
      </c>
      <c r="M1930" s="95">
        <v>75.900000000000006</v>
      </c>
      <c r="N1930" s="73" t="s">
        <v>715</v>
      </c>
    </row>
    <row r="1931" spans="1:14" ht="12" thickBot="1">
      <c r="A1931" s="223"/>
      <c r="B1931" s="222">
        <v>44895</v>
      </c>
      <c r="C1931" s="224"/>
      <c r="D1931" s="225"/>
      <c r="E1931" s="225"/>
      <c r="F1931" s="225"/>
      <c r="G1931" s="225"/>
      <c r="H1931" s="225"/>
      <c r="I1931" s="225"/>
      <c r="J1931" s="105"/>
      <c r="K1931" s="226"/>
      <c r="L1931" s="227" t="s">
        <v>706</v>
      </c>
      <c r="M1931" s="105">
        <v>445844706.31999969</v>
      </c>
      <c r="N1931" s="225"/>
    </row>
    <row r="1932" spans="1:14" ht="12" thickBot="1">
      <c r="A1932" s="223"/>
      <c r="B1932" s="224"/>
      <c r="C1932" s="224"/>
      <c r="D1932" s="225"/>
      <c r="E1932" s="225"/>
      <c r="F1932" s="225"/>
      <c r="G1932" s="225"/>
      <c r="H1932" s="225"/>
      <c r="I1932" s="225"/>
      <c r="J1932" s="105"/>
      <c r="K1932" s="226"/>
      <c r="L1932" s="227" t="s">
        <v>707</v>
      </c>
      <c r="M1932" s="105">
        <f xml:space="preserve"> ROUND($M$1926+ SUM($M$1929:$M$1930)-$M$1931,2)</f>
        <v>0</v>
      </c>
      <c r="N1932" s="225"/>
    </row>
    <row r="1933" spans="1:14" ht="12.75" thickTop="1" thickBot="1">
      <c r="A1933" s="215" t="s">
        <v>153</v>
      </c>
      <c r="B1933" s="221" t="s">
        <v>137</v>
      </c>
      <c r="C1933" s="216" t="s">
        <v>703</v>
      </c>
      <c r="D1933" s="217" t="s">
        <v>648</v>
      </c>
      <c r="E1933" s="217" t="s">
        <v>144</v>
      </c>
      <c r="F1933" s="217" t="s">
        <v>647</v>
      </c>
      <c r="G1933" s="217" t="s">
        <v>704</v>
      </c>
      <c r="H1933" s="217" t="s">
        <v>143</v>
      </c>
      <c r="I1933" s="217" t="s">
        <v>658</v>
      </c>
      <c r="J1933" s="218" t="s">
        <v>705</v>
      </c>
      <c r="K1933" s="219" t="s">
        <v>148</v>
      </c>
      <c r="L1933" s="218" t="s">
        <v>140</v>
      </c>
      <c r="M1933" s="218" t="s">
        <v>630</v>
      </c>
      <c r="N1933" s="217" t="s">
        <v>640</v>
      </c>
    </row>
    <row r="1934" spans="1:14" ht="12" thickBot="1">
      <c r="A1934" s="223"/>
      <c r="B1934" s="222">
        <v>44896</v>
      </c>
      <c r="C1934" s="224"/>
      <c r="D1934" s="225"/>
      <c r="E1934" s="225"/>
      <c r="F1934" s="225"/>
      <c r="G1934" s="225"/>
      <c r="H1934" s="225"/>
      <c r="I1934" s="225"/>
      <c r="J1934" s="105"/>
      <c r="K1934" s="226"/>
      <c r="L1934" s="227" t="s">
        <v>706</v>
      </c>
      <c r="M1934" s="105">
        <v>445844706.31999969</v>
      </c>
      <c r="N1934" s="225"/>
    </row>
    <row r="1935" spans="1:14" ht="12" thickBot="1">
      <c r="A1935" s="223"/>
      <c r="B1935" s="224"/>
      <c r="C1935" s="224"/>
      <c r="D1935" s="225"/>
      <c r="E1935" s="225"/>
      <c r="F1935" s="225"/>
      <c r="G1935" s="225"/>
      <c r="H1935" s="225"/>
      <c r="I1935" s="225"/>
      <c r="J1935" s="105"/>
      <c r="K1935" s="226"/>
      <c r="L1935" s="227" t="s">
        <v>707</v>
      </c>
      <c r="M1935" s="105">
        <f xml:space="preserve"> ROUND($M$1931+ SUM($M$1933:$M$1933)-$M$1934,2)</f>
        <v>0</v>
      </c>
      <c r="N1935" s="225"/>
    </row>
    <row r="1936" spans="1:14" ht="12.75" thickTop="1" thickBot="1">
      <c r="A1936" s="215" t="s">
        <v>153</v>
      </c>
      <c r="B1936" s="221" t="s">
        <v>137</v>
      </c>
      <c r="C1936" s="216" t="s">
        <v>703</v>
      </c>
      <c r="D1936" s="217" t="s">
        <v>648</v>
      </c>
      <c r="E1936" s="217" t="s">
        <v>144</v>
      </c>
      <c r="F1936" s="217" t="s">
        <v>647</v>
      </c>
      <c r="G1936" s="217" t="s">
        <v>704</v>
      </c>
      <c r="H1936" s="217" t="s">
        <v>143</v>
      </c>
      <c r="I1936" s="217" t="s">
        <v>658</v>
      </c>
      <c r="J1936" s="218" t="s">
        <v>705</v>
      </c>
      <c r="K1936" s="219" t="s">
        <v>148</v>
      </c>
      <c r="L1936" s="218" t="s">
        <v>140</v>
      </c>
      <c r="M1936" s="218" t="s">
        <v>630</v>
      </c>
      <c r="N1936" s="217" t="s">
        <v>640</v>
      </c>
    </row>
    <row r="1937" spans="1:14" ht="12" thickBot="1">
      <c r="A1937" s="223"/>
      <c r="B1937" s="222">
        <v>44897</v>
      </c>
      <c r="C1937" s="224"/>
      <c r="D1937" s="225"/>
      <c r="E1937" s="225"/>
      <c r="F1937" s="225"/>
      <c r="G1937" s="225"/>
      <c r="H1937" s="225"/>
      <c r="I1937" s="225"/>
      <c r="J1937" s="105"/>
      <c r="K1937" s="226"/>
      <c r="L1937" s="227" t="s">
        <v>706</v>
      </c>
      <c r="M1937" s="105">
        <v>445844706.31999969</v>
      </c>
      <c r="N1937" s="225"/>
    </row>
    <row r="1938" spans="1:14" ht="12" thickBot="1">
      <c r="A1938" s="223"/>
      <c r="B1938" s="224"/>
      <c r="C1938" s="224"/>
      <c r="D1938" s="225"/>
      <c r="E1938" s="225"/>
      <c r="F1938" s="225"/>
      <c r="G1938" s="225"/>
      <c r="H1938" s="225"/>
      <c r="I1938" s="225"/>
      <c r="J1938" s="105"/>
      <c r="K1938" s="226"/>
      <c r="L1938" s="227" t="s">
        <v>707</v>
      </c>
      <c r="M1938" s="105">
        <f xml:space="preserve"> ROUND($M$1934+ SUM($M$1936:$M$1936)-$M$1937,2)</f>
        <v>0</v>
      </c>
      <c r="N1938" s="225"/>
    </row>
    <row r="1939" spans="1:14" ht="12.75" thickTop="1" thickBot="1">
      <c r="A1939" s="215" t="s">
        <v>153</v>
      </c>
      <c r="B1939" s="221" t="s">
        <v>137</v>
      </c>
      <c r="C1939" s="216" t="s">
        <v>703</v>
      </c>
      <c r="D1939" s="217" t="s">
        <v>648</v>
      </c>
      <c r="E1939" s="217" t="s">
        <v>144</v>
      </c>
      <c r="F1939" s="217" t="s">
        <v>647</v>
      </c>
      <c r="G1939" s="217" t="s">
        <v>704</v>
      </c>
      <c r="H1939" s="217" t="s">
        <v>143</v>
      </c>
      <c r="I1939" s="217" t="s">
        <v>658</v>
      </c>
      <c r="J1939" s="218" t="s">
        <v>705</v>
      </c>
      <c r="K1939" s="219" t="s">
        <v>148</v>
      </c>
      <c r="L1939" s="218" t="s">
        <v>140</v>
      </c>
      <c r="M1939" s="218" t="s">
        <v>630</v>
      </c>
      <c r="N1939" s="217" t="s">
        <v>640</v>
      </c>
    </row>
    <row r="1940" spans="1:14" ht="12" thickBot="1">
      <c r="A1940" s="223"/>
      <c r="B1940" s="222">
        <v>44900</v>
      </c>
      <c r="C1940" s="224"/>
      <c r="D1940" s="225"/>
      <c r="E1940" s="225"/>
      <c r="F1940" s="225"/>
      <c r="G1940" s="225"/>
      <c r="H1940" s="225"/>
      <c r="I1940" s="225"/>
      <c r="J1940" s="105"/>
      <c r="K1940" s="226"/>
      <c r="L1940" s="227" t="s">
        <v>706</v>
      </c>
      <c r="M1940" s="105">
        <v>445844706.31999969</v>
      </c>
      <c r="N1940" s="225"/>
    </row>
    <row r="1941" spans="1:14" ht="12" thickBot="1">
      <c r="A1941" s="223"/>
      <c r="B1941" s="224"/>
      <c r="C1941" s="224"/>
      <c r="D1941" s="225"/>
      <c r="E1941" s="225"/>
      <c r="F1941" s="225"/>
      <c r="G1941" s="225"/>
      <c r="H1941" s="225"/>
      <c r="I1941" s="225"/>
      <c r="J1941" s="105"/>
      <c r="K1941" s="226"/>
      <c r="L1941" s="227" t="s">
        <v>707</v>
      </c>
      <c r="M1941" s="105">
        <f xml:space="preserve"> ROUND($M$1937+ SUM($M$1939:$M$1939)-$M$1940,2)</f>
        <v>0</v>
      </c>
      <c r="N1941" s="225"/>
    </row>
    <row r="1942" spans="1:14" ht="12" thickTop="1">
      <c r="A1942" s="215" t="s">
        <v>153</v>
      </c>
      <c r="B1942" s="216" t="s">
        <v>137</v>
      </c>
      <c r="C1942" s="216" t="s">
        <v>703</v>
      </c>
      <c r="D1942" s="217" t="s">
        <v>648</v>
      </c>
      <c r="E1942" s="217" t="s">
        <v>144</v>
      </c>
      <c r="F1942" s="217" t="s">
        <v>647</v>
      </c>
      <c r="G1942" s="217" t="s">
        <v>704</v>
      </c>
      <c r="H1942" s="217" t="s">
        <v>143</v>
      </c>
      <c r="I1942" s="217" t="s">
        <v>658</v>
      </c>
      <c r="J1942" s="218" t="s">
        <v>705</v>
      </c>
      <c r="K1942" s="219" t="s">
        <v>148</v>
      </c>
      <c r="L1942" s="218" t="s">
        <v>140</v>
      </c>
      <c r="M1942" s="218" t="s">
        <v>630</v>
      </c>
      <c r="N1942" s="217" t="s">
        <v>640</v>
      </c>
    </row>
    <row r="1943" spans="1:14">
      <c r="A1943" s="100">
        <v>999</v>
      </c>
      <c r="B1943" s="94">
        <v>44845</v>
      </c>
      <c r="C1943" s="94">
        <v>44855</v>
      </c>
      <c r="D1943" s="73" t="s">
        <v>824</v>
      </c>
      <c r="E1943" s="73" t="s">
        <v>1006</v>
      </c>
      <c r="F1943" s="73" t="s">
        <v>1007</v>
      </c>
      <c r="G1943" s="73" t="s">
        <v>1008</v>
      </c>
      <c r="H1943" s="73" t="s">
        <v>1009</v>
      </c>
      <c r="I1943" s="73" t="s">
        <v>681</v>
      </c>
      <c r="J1943" s="95">
        <v>-550000</v>
      </c>
      <c r="K1943" s="107">
        <v>0.95499999999999996</v>
      </c>
      <c r="L1943" s="95">
        <v>525250</v>
      </c>
      <c r="M1943" s="95">
        <v>-24750</v>
      </c>
      <c r="N1943" s="73" t="s">
        <v>207</v>
      </c>
    </row>
    <row r="1944" spans="1:14">
      <c r="A1944" s="100">
        <v>999</v>
      </c>
      <c r="B1944" s="94">
        <v>44845</v>
      </c>
      <c r="C1944" s="94">
        <v>44901</v>
      </c>
      <c r="D1944" s="73" t="s">
        <v>710</v>
      </c>
      <c r="E1944" s="73" t="s">
        <v>1006</v>
      </c>
      <c r="F1944" s="73" t="s">
        <v>1007</v>
      </c>
      <c r="G1944" s="73" t="s">
        <v>1008</v>
      </c>
      <c r="H1944" s="73" t="s">
        <v>1009</v>
      </c>
      <c r="I1944" s="73" t="s">
        <v>681</v>
      </c>
      <c r="J1944" s="95">
        <v>14296.04</v>
      </c>
      <c r="K1944" s="107">
        <v>0.95499999999999996</v>
      </c>
      <c r="L1944" s="95">
        <v>-13652.72</v>
      </c>
      <c r="M1944" s="95">
        <v>643.32000000000005</v>
      </c>
      <c r="N1944" s="73" t="s">
        <v>841</v>
      </c>
    </row>
    <row r="1945" spans="1:14">
      <c r="A1945" s="100">
        <v>999</v>
      </c>
      <c r="B1945" s="94">
        <v>44846</v>
      </c>
      <c r="C1945" s="94">
        <v>44855</v>
      </c>
      <c r="D1945" s="73" t="s">
        <v>824</v>
      </c>
      <c r="E1945" s="73" t="s">
        <v>1006</v>
      </c>
      <c r="F1945" s="73" t="s">
        <v>1007</v>
      </c>
      <c r="G1945" s="73" t="s">
        <v>1008</v>
      </c>
      <c r="H1945" s="73" t="s">
        <v>1009</v>
      </c>
      <c r="I1945" s="73" t="s">
        <v>681</v>
      </c>
      <c r="J1945" s="95">
        <v>-100000</v>
      </c>
      <c r="K1945" s="107">
        <v>0.95250000000000001</v>
      </c>
      <c r="L1945" s="95">
        <v>95250</v>
      </c>
      <c r="M1945" s="95">
        <v>-4750</v>
      </c>
      <c r="N1945" s="73" t="s">
        <v>207</v>
      </c>
    </row>
    <row r="1946" spans="1:14">
      <c r="A1946" s="100">
        <v>999</v>
      </c>
      <c r="B1946" s="94">
        <v>44846</v>
      </c>
      <c r="C1946" s="94">
        <v>44901</v>
      </c>
      <c r="D1946" s="73" t="s">
        <v>710</v>
      </c>
      <c r="E1946" s="73" t="s">
        <v>1006</v>
      </c>
      <c r="F1946" s="73" t="s">
        <v>1007</v>
      </c>
      <c r="G1946" s="73" t="s">
        <v>1008</v>
      </c>
      <c r="H1946" s="73" t="s">
        <v>1009</v>
      </c>
      <c r="I1946" s="73" t="s">
        <v>681</v>
      </c>
      <c r="J1946" s="95">
        <v>2599.2800000000002</v>
      </c>
      <c r="K1946" s="107">
        <v>0.95250000000000001</v>
      </c>
      <c r="L1946" s="95">
        <v>-2475.81</v>
      </c>
      <c r="M1946" s="95">
        <v>123.47</v>
      </c>
      <c r="N1946" s="73" t="s">
        <v>841</v>
      </c>
    </row>
    <row r="1947" spans="1:14">
      <c r="A1947" s="100">
        <v>999</v>
      </c>
      <c r="B1947" s="94">
        <v>44853</v>
      </c>
      <c r="C1947" s="94">
        <v>44858</v>
      </c>
      <c r="D1947" s="73" t="s">
        <v>824</v>
      </c>
      <c r="E1947" s="73" t="s">
        <v>1006</v>
      </c>
      <c r="F1947" s="73" t="s">
        <v>1007</v>
      </c>
      <c r="G1947" s="73" t="s">
        <v>1008</v>
      </c>
      <c r="H1947" s="73" t="s">
        <v>1009</v>
      </c>
      <c r="I1947" s="73" t="s">
        <v>681</v>
      </c>
      <c r="J1947" s="95">
        <v>-1100000</v>
      </c>
      <c r="K1947" s="107">
        <v>0.95874999999999999</v>
      </c>
      <c r="L1947" s="95">
        <v>1054625</v>
      </c>
      <c r="M1947" s="95">
        <v>-45375</v>
      </c>
      <c r="N1947" s="73" t="s">
        <v>207</v>
      </c>
    </row>
    <row r="1948" spans="1:14">
      <c r="A1948" s="100">
        <v>999</v>
      </c>
      <c r="B1948" s="94">
        <v>44853</v>
      </c>
      <c r="C1948" s="94">
        <v>44901</v>
      </c>
      <c r="D1948" s="73" t="s">
        <v>710</v>
      </c>
      <c r="E1948" s="73" t="s">
        <v>1006</v>
      </c>
      <c r="F1948" s="73" t="s">
        <v>1007</v>
      </c>
      <c r="G1948" s="73" t="s">
        <v>1008</v>
      </c>
      <c r="H1948" s="73" t="s">
        <v>1009</v>
      </c>
      <c r="I1948" s="73" t="s">
        <v>681</v>
      </c>
      <c r="J1948" s="95">
        <v>28592.07</v>
      </c>
      <c r="K1948" s="107">
        <v>0.95874999999999999</v>
      </c>
      <c r="L1948" s="95">
        <v>-27412.65</v>
      </c>
      <c r="M1948" s="95">
        <v>1179.42</v>
      </c>
      <c r="N1948" s="73" t="s">
        <v>841</v>
      </c>
    </row>
    <row r="1949" spans="1:14">
      <c r="A1949" s="100">
        <v>999</v>
      </c>
      <c r="B1949" s="94">
        <v>44860</v>
      </c>
      <c r="C1949" s="94">
        <v>44867</v>
      </c>
      <c r="D1949" s="73" t="s">
        <v>824</v>
      </c>
      <c r="E1949" s="73" t="s">
        <v>1006</v>
      </c>
      <c r="F1949" s="73" t="s">
        <v>1007</v>
      </c>
      <c r="G1949" s="73" t="s">
        <v>1008</v>
      </c>
      <c r="H1949" s="73" t="s">
        <v>1009</v>
      </c>
      <c r="I1949" s="73" t="s">
        <v>681</v>
      </c>
      <c r="J1949" s="95">
        <v>-1000000</v>
      </c>
      <c r="K1949" s="107">
        <v>0.95250000000000001</v>
      </c>
      <c r="L1949" s="95">
        <v>952500</v>
      </c>
      <c r="M1949" s="95">
        <v>-47500</v>
      </c>
      <c r="N1949" s="73" t="s">
        <v>207</v>
      </c>
    </row>
    <row r="1950" spans="1:14" ht="12" thickBot="1">
      <c r="A1950" s="100">
        <v>999</v>
      </c>
      <c r="B1950" s="94">
        <v>44860</v>
      </c>
      <c r="C1950" s="94">
        <v>44901</v>
      </c>
      <c r="D1950" s="73" t="s">
        <v>710</v>
      </c>
      <c r="E1950" s="73" t="s">
        <v>1006</v>
      </c>
      <c r="F1950" s="73" t="s">
        <v>1007</v>
      </c>
      <c r="G1950" s="73" t="s">
        <v>1008</v>
      </c>
      <c r="H1950" s="73" t="s">
        <v>1009</v>
      </c>
      <c r="I1950" s="73" t="s">
        <v>681</v>
      </c>
      <c r="J1950" s="95">
        <v>25992.79</v>
      </c>
      <c r="K1950" s="107">
        <v>0.95250000000000001</v>
      </c>
      <c r="L1950" s="95">
        <v>-24758.13</v>
      </c>
      <c r="M1950" s="95">
        <v>1234.6600000000001</v>
      </c>
      <c r="N1950" s="73" t="s">
        <v>841</v>
      </c>
    </row>
    <row r="1951" spans="1:14" ht="12" thickBot="1">
      <c r="A1951" s="223"/>
      <c r="B1951" s="222">
        <v>44901</v>
      </c>
      <c r="C1951" s="224"/>
      <c r="D1951" s="225"/>
      <c r="E1951" s="225"/>
      <c r="F1951" s="225"/>
      <c r="G1951" s="225"/>
      <c r="H1951" s="225"/>
      <c r="I1951" s="225"/>
      <c r="J1951" s="105"/>
      <c r="K1951" s="226"/>
      <c r="L1951" s="227" t="s">
        <v>706</v>
      </c>
      <c r="M1951" s="105">
        <v>445725512.18801218</v>
      </c>
      <c r="N1951" s="225"/>
    </row>
    <row r="1952" spans="1:14" ht="12" thickBot="1">
      <c r="A1952" s="223"/>
      <c r="B1952" s="224"/>
      <c r="C1952" s="224"/>
      <c r="D1952" s="225"/>
      <c r="E1952" s="225"/>
      <c r="F1952" s="225"/>
      <c r="G1952" s="225"/>
      <c r="H1952" s="225"/>
      <c r="I1952" s="225"/>
      <c r="J1952" s="105"/>
      <c r="K1952" s="226"/>
      <c r="L1952" s="227" t="s">
        <v>707</v>
      </c>
      <c r="M1952" s="105">
        <f xml:space="preserve"> ROUND($M$1940+ SUM($M$1943:$M$1950)-$M$1951,2)</f>
        <v>0</v>
      </c>
      <c r="N1952" s="225"/>
    </row>
    <row r="1953" spans="1:14" ht="12" thickTop="1">
      <c r="A1953" s="215" t="s">
        <v>153</v>
      </c>
      <c r="B1953" s="216" t="s">
        <v>137</v>
      </c>
      <c r="C1953" s="216" t="s">
        <v>703</v>
      </c>
      <c r="D1953" s="217" t="s">
        <v>648</v>
      </c>
      <c r="E1953" s="217" t="s">
        <v>144</v>
      </c>
      <c r="F1953" s="217" t="s">
        <v>647</v>
      </c>
      <c r="G1953" s="217" t="s">
        <v>704</v>
      </c>
      <c r="H1953" s="217" t="s">
        <v>143</v>
      </c>
      <c r="I1953" s="217" t="s">
        <v>658</v>
      </c>
      <c r="J1953" s="218" t="s">
        <v>705</v>
      </c>
      <c r="K1953" s="219" t="s">
        <v>148</v>
      </c>
      <c r="L1953" s="218" t="s">
        <v>140</v>
      </c>
      <c r="M1953" s="218" t="s">
        <v>630</v>
      </c>
      <c r="N1953" s="217" t="s">
        <v>640</v>
      </c>
    </row>
    <row r="1954" spans="1:14">
      <c r="A1954" s="100">
        <v>999</v>
      </c>
      <c r="B1954" s="94">
        <v>44895</v>
      </c>
      <c r="C1954" s="94">
        <v>44902</v>
      </c>
      <c r="D1954" s="73" t="s">
        <v>830</v>
      </c>
      <c r="E1954" s="73" t="s">
        <v>726</v>
      </c>
      <c r="F1954" s="73" t="s">
        <v>729</v>
      </c>
      <c r="G1954" s="73" t="s">
        <v>730</v>
      </c>
      <c r="I1954" s="73" t="s">
        <v>681</v>
      </c>
      <c r="J1954" s="95">
        <v>-7243874.9800000004</v>
      </c>
      <c r="K1954" s="107">
        <v>1</v>
      </c>
      <c r="L1954" s="95">
        <v>0</v>
      </c>
      <c r="M1954" s="95">
        <v>-7243874.9800000004</v>
      </c>
      <c r="N1954" s="73" t="s">
        <v>715</v>
      </c>
    </row>
    <row r="1955" spans="1:14" ht="12" thickBot="1">
      <c r="A1955" s="100">
        <v>999</v>
      </c>
      <c r="B1955" s="94">
        <v>44895</v>
      </c>
      <c r="C1955" s="94">
        <v>44902</v>
      </c>
      <c r="D1955" s="73" t="s">
        <v>710</v>
      </c>
      <c r="E1955" s="73" t="s">
        <v>1011</v>
      </c>
      <c r="F1955" s="73" t="s">
        <v>1012</v>
      </c>
      <c r="G1955" s="73" t="s">
        <v>1013</v>
      </c>
      <c r="I1955" s="73" t="s">
        <v>681</v>
      </c>
      <c r="J1955" s="95">
        <v>7243874.9800000004</v>
      </c>
      <c r="K1955" s="107">
        <v>1</v>
      </c>
      <c r="L1955" s="95">
        <v>0</v>
      </c>
      <c r="M1955" s="95">
        <v>7243874.9800000004</v>
      </c>
      <c r="N1955" s="73" t="s">
        <v>715</v>
      </c>
    </row>
    <row r="1956" spans="1:14" ht="12" thickBot="1">
      <c r="A1956" s="223"/>
      <c r="B1956" s="222">
        <v>44902</v>
      </c>
      <c r="C1956" s="224"/>
      <c r="D1956" s="225"/>
      <c r="E1956" s="225"/>
      <c r="F1956" s="225"/>
      <c r="G1956" s="225"/>
      <c r="H1956" s="225"/>
      <c r="I1956" s="225"/>
      <c r="J1956" s="105"/>
      <c r="K1956" s="226"/>
      <c r="L1956" s="227" t="s">
        <v>706</v>
      </c>
      <c r="M1956" s="105">
        <v>445725512.18801218</v>
      </c>
      <c r="N1956" s="225"/>
    </row>
    <row r="1957" spans="1:14" ht="12" thickBot="1">
      <c r="A1957" s="223"/>
      <c r="B1957" s="224"/>
      <c r="C1957" s="224"/>
      <c r="D1957" s="225"/>
      <c r="E1957" s="225"/>
      <c r="F1957" s="225"/>
      <c r="G1957" s="225"/>
      <c r="H1957" s="225"/>
      <c r="I1957" s="225"/>
      <c r="J1957" s="105"/>
      <c r="K1957" s="226"/>
      <c r="L1957" s="227" t="s">
        <v>707</v>
      </c>
      <c r="M1957" s="105">
        <f xml:space="preserve"> ROUND($M$1951+ SUM($M$1954:$M$1955)-$M$1956,2)</f>
        <v>0</v>
      </c>
      <c r="N1957" s="225"/>
    </row>
    <row r="1958" spans="1:14" ht="12" thickTop="1">
      <c r="A1958" s="215" t="s">
        <v>153</v>
      </c>
      <c r="B1958" s="216" t="s">
        <v>137</v>
      </c>
      <c r="C1958" s="216" t="s">
        <v>703</v>
      </c>
      <c r="D1958" s="217" t="s">
        <v>648</v>
      </c>
      <c r="E1958" s="217" t="s">
        <v>144</v>
      </c>
      <c r="F1958" s="217" t="s">
        <v>647</v>
      </c>
      <c r="G1958" s="217" t="s">
        <v>704</v>
      </c>
      <c r="H1958" s="217" t="s">
        <v>143</v>
      </c>
      <c r="I1958" s="217" t="s">
        <v>658</v>
      </c>
      <c r="J1958" s="218" t="s">
        <v>705</v>
      </c>
      <c r="K1958" s="219" t="s">
        <v>148</v>
      </c>
      <c r="L1958" s="218" t="s">
        <v>140</v>
      </c>
      <c r="M1958" s="218" t="s">
        <v>630</v>
      </c>
      <c r="N1958" s="217" t="s">
        <v>640</v>
      </c>
    </row>
    <row r="1959" spans="1:14">
      <c r="A1959" s="100">
        <v>88137214</v>
      </c>
      <c r="B1959" s="94">
        <v>44834</v>
      </c>
      <c r="C1959" s="94">
        <v>44903</v>
      </c>
      <c r="D1959" s="73" t="s">
        <v>830</v>
      </c>
      <c r="E1959" s="73" t="s">
        <v>726</v>
      </c>
      <c r="F1959" s="73" t="s">
        <v>729</v>
      </c>
      <c r="G1959" s="73" t="s">
        <v>730</v>
      </c>
      <c r="I1959" s="73" t="s">
        <v>681</v>
      </c>
      <c r="J1959" s="95">
        <v>-7243874.9800000004</v>
      </c>
      <c r="K1959" s="107">
        <v>1</v>
      </c>
      <c r="L1959" s="95">
        <v>0</v>
      </c>
      <c r="M1959" s="95">
        <v>-7243874.9800000004</v>
      </c>
      <c r="N1959" s="73" t="s">
        <v>715</v>
      </c>
    </row>
    <row r="1960" spans="1:14">
      <c r="A1960" s="100">
        <v>88137183</v>
      </c>
      <c r="B1960" s="94">
        <v>44834</v>
      </c>
      <c r="C1960" s="94">
        <v>44903</v>
      </c>
      <c r="D1960" s="73" t="s">
        <v>710</v>
      </c>
      <c r="E1960" s="73" t="s">
        <v>1011</v>
      </c>
      <c r="F1960" s="73" t="s">
        <v>1012</v>
      </c>
      <c r="G1960" s="73" t="s">
        <v>1013</v>
      </c>
      <c r="I1960" s="73" t="s">
        <v>681</v>
      </c>
      <c r="J1960" s="95">
        <v>7243874.9800000004</v>
      </c>
      <c r="K1960" s="107">
        <v>1</v>
      </c>
      <c r="L1960" s="95">
        <v>0</v>
      </c>
      <c r="M1960" s="95">
        <v>7243874.9800000004</v>
      </c>
      <c r="N1960" s="73" t="s">
        <v>715</v>
      </c>
    </row>
    <row r="1961" spans="1:14">
      <c r="A1961" s="100">
        <v>999</v>
      </c>
      <c r="B1961" s="94">
        <v>44895</v>
      </c>
      <c r="C1961" s="94">
        <v>44902</v>
      </c>
      <c r="D1961" s="73" t="s">
        <v>840</v>
      </c>
      <c r="E1961" s="73" t="s">
        <v>726</v>
      </c>
      <c r="F1961" s="73" t="s">
        <v>729</v>
      </c>
      <c r="G1961" s="73" t="s">
        <v>730</v>
      </c>
      <c r="I1961" s="73" t="s">
        <v>681</v>
      </c>
      <c r="J1961" s="95">
        <v>7243874.9800000004</v>
      </c>
      <c r="K1961" s="107">
        <v>1</v>
      </c>
      <c r="L1961" s="95">
        <v>0</v>
      </c>
      <c r="M1961" s="95">
        <v>7243874.9800000004</v>
      </c>
      <c r="N1961" s="73" t="s">
        <v>715</v>
      </c>
    </row>
    <row r="1962" spans="1:14" ht="12" thickBot="1">
      <c r="A1962" s="100">
        <v>999</v>
      </c>
      <c r="B1962" s="94">
        <v>44895</v>
      </c>
      <c r="C1962" s="94">
        <v>44902</v>
      </c>
      <c r="D1962" s="73" t="s">
        <v>824</v>
      </c>
      <c r="E1962" s="73" t="s">
        <v>1011</v>
      </c>
      <c r="F1962" s="73" t="s">
        <v>1012</v>
      </c>
      <c r="G1962" s="73" t="s">
        <v>1013</v>
      </c>
      <c r="I1962" s="73" t="s">
        <v>681</v>
      </c>
      <c r="J1962" s="95">
        <v>-7243874.9800000004</v>
      </c>
      <c r="K1962" s="107">
        <v>1</v>
      </c>
      <c r="L1962" s="95">
        <v>0</v>
      </c>
      <c r="M1962" s="95">
        <v>-7243874.9800000004</v>
      </c>
      <c r="N1962" s="73" t="s">
        <v>715</v>
      </c>
    </row>
    <row r="1963" spans="1:14" ht="12" thickBot="1">
      <c r="A1963" s="223"/>
      <c r="B1963" s="222">
        <v>44903</v>
      </c>
      <c r="C1963" s="224"/>
      <c r="D1963" s="225"/>
      <c r="E1963" s="225"/>
      <c r="F1963" s="225"/>
      <c r="G1963" s="225"/>
      <c r="H1963" s="225"/>
      <c r="I1963" s="225"/>
      <c r="J1963" s="105"/>
      <c r="K1963" s="226"/>
      <c r="L1963" s="227" t="s">
        <v>706</v>
      </c>
      <c r="M1963" s="105">
        <v>445725512.18801242</v>
      </c>
      <c r="N1963" s="225"/>
    </row>
    <row r="1964" spans="1:14" ht="12" thickBot="1">
      <c r="A1964" s="223"/>
      <c r="B1964" s="224"/>
      <c r="C1964" s="224"/>
      <c r="D1964" s="225"/>
      <c r="E1964" s="225"/>
      <c r="F1964" s="225"/>
      <c r="G1964" s="225"/>
      <c r="H1964" s="225"/>
      <c r="I1964" s="225"/>
      <c r="J1964" s="105"/>
      <c r="K1964" s="226"/>
      <c r="L1964" s="227" t="s">
        <v>707</v>
      </c>
      <c r="M1964" s="105">
        <f xml:space="preserve"> ROUND($M$1956+ SUM($M$1959:$M$1962)-$M$1963,2)</f>
        <v>0</v>
      </c>
      <c r="N1964" s="225"/>
    </row>
    <row r="1965" spans="1:14" ht="12.75" thickTop="1" thickBot="1">
      <c r="A1965" s="215" t="s">
        <v>153</v>
      </c>
      <c r="B1965" s="221" t="s">
        <v>137</v>
      </c>
      <c r="C1965" s="216" t="s">
        <v>703</v>
      </c>
      <c r="D1965" s="217" t="s">
        <v>648</v>
      </c>
      <c r="E1965" s="217" t="s">
        <v>144</v>
      </c>
      <c r="F1965" s="217" t="s">
        <v>647</v>
      </c>
      <c r="G1965" s="217" t="s">
        <v>704</v>
      </c>
      <c r="H1965" s="217" t="s">
        <v>143</v>
      </c>
      <c r="I1965" s="217" t="s">
        <v>658</v>
      </c>
      <c r="J1965" s="218" t="s">
        <v>705</v>
      </c>
      <c r="K1965" s="219" t="s">
        <v>148</v>
      </c>
      <c r="L1965" s="218" t="s">
        <v>140</v>
      </c>
      <c r="M1965" s="218" t="s">
        <v>630</v>
      </c>
      <c r="N1965" s="217" t="s">
        <v>640</v>
      </c>
    </row>
    <row r="1966" spans="1:14" ht="12" thickBot="1">
      <c r="A1966" s="223"/>
      <c r="B1966" s="222">
        <v>44904</v>
      </c>
      <c r="C1966" s="224"/>
      <c r="D1966" s="225"/>
      <c r="E1966" s="225"/>
      <c r="F1966" s="225"/>
      <c r="G1966" s="225"/>
      <c r="H1966" s="225"/>
      <c r="I1966" s="225"/>
      <c r="J1966" s="105"/>
      <c r="K1966" s="226"/>
      <c r="L1966" s="227" t="s">
        <v>706</v>
      </c>
      <c r="M1966" s="105">
        <v>445725512.18801236</v>
      </c>
      <c r="N1966" s="225"/>
    </row>
    <row r="1967" spans="1:14" ht="12" thickBot="1">
      <c r="A1967" s="223"/>
      <c r="B1967" s="224"/>
      <c r="C1967" s="224"/>
      <c r="D1967" s="225"/>
      <c r="E1967" s="225"/>
      <c r="F1967" s="225"/>
      <c r="G1967" s="225"/>
      <c r="H1967" s="225"/>
      <c r="I1967" s="225"/>
      <c r="J1967" s="105"/>
      <c r="K1967" s="226"/>
      <c r="L1967" s="227" t="s">
        <v>707</v>
      </c>
      <c r="M1967" s="105">
        <f xml:space="preserve"> ROUND($M$1963+ SUM($M$1965:$M$1965)-$M$1966,2)</f>
        <v>0</v>
      </c>
      <c r="N1967" s="225"/>
    </row>
    <row r="1968" spans="1:14" ht="12" thickTop="1">
      <c r="A1968" s="215" t="s">
        <v>153</v>
      </c>
      <c r="B1968" s="216" t="s">
        <v>137</v>
      </c>
      <c r="C1968" s="216" t="s">
        <v>703</v>
      </c>
      <c r="D1968" s="217" t="s">
        <v>648</v>
      </c>
      <c r="E1968" s="217" t="s">
        <v>144</v>
      </c>
      <c r="F1968" s="217" t="s">
        <v>647</v>
      </c>
      <c r="G1968" s="217" t="s">
        <v>704</v>
      </c>
      <c r="H1968" s="217" t="s">
        <v>143</v>
      </c>
      <c r="I1968" s="217" t="s">
        <v>658</v>
      </c>
      <c r="J1968" s="218" t="s">
        <v>705</v>
      </c>
      <c r="K1968" s="219" t="s">
        <v>148</v>
      </c>
      <c r="L1968" s="218" t="s">
        <v>140</v>
      </c>
      <c r="M1968" s="218" t="s">
        <v>630</v>
      </c>
      <c r="N1968" s="217" t="s">
        <v>640</v>
      </c>
    </row>
    <row r="1969" spans="1:14">
      <c r="A1969" s="100">
        <v>999</v>
      </c>
      <c r="B1969" s="94">
        <v>44845</v>
      </c>
      <c r="C1969" s="94">
        <v>44901</v>
      </c>
      <c r="D1969" s="73" t="s">
        <v>824</v>
      </c>
      <c r="E1969" s="73" t="s">
        <v>1006</v>
      </c>
      <c r="F1969" s="73" t="s">
        <v>1007</v>
      </c>
      <c r="G1969" s="73" t="s">
        <v>1008</v>
      </c>
      <c r="H1969" s="73" t="s">
        <v>1009</v>
      </c>
      <c r="I1969" s="73" t="s">
        <v>681</v>
      </c>
      <c r="J1969" s="95">
        <v>-14296.04</v>
      </c>
      <c r="K1969" s="107">
        <v>0.95499999999999996</v>
      </c>
      <c r="L1969" s="95">
        <v>13652.72</v>
      </c>
      <c r="M1969" s="95">
        <v>-643.32000000000005</v>
      </c>
      <c r="N1969" s="73" t="s">
        <v>841</v>
      </c>
    </row>
    <row r="1970" spans="1:14">
      <c r="A1970" s="100">
        <v>999</v>
      </c>
      <c r="B1970" s="94">
        <v>44846</v>
      </c>
      <c r="C1970" s="94">
        <v>44901</v>
      </c>
      <c r="D1970" s="73" t="s">
        <v>824</v>
      </c>
      <c r="E1970" s="73" t="s">
        <v>1006</v>
      </c>
      <c r="F1970" s="73" t="s">
        <v>1007</v>
      </c>
      <c r="G1970" s="73" t="s">
        <v>1008</v>
      </c>
      <c r="H1970" s="73" t="s">
        <v>1009</v>
      </c>
      <c r="I1970" s="73" t="s">
        <v>681</v>
      </c>
      <c r="J1970" s="95">
        <v>-2599.2800000000002</v>
      </c>
      <c r="K1970" s="107">
        <v>0.95250000000000001</v>
      </c>
      <c r="L1970" s="95">
        <v>2475.81</v>
      </c>
      <c r="M1970" s="95">
        <v>-123.47</v>
      </c>
      <c r="N1970" s="73" t="s">
        <v>841</v>
      </c>
    </row>
    <row r="1971" spans="1:14">
      <c r="A1971" s="100">
        <v>999</v>
      </c>
      <c r="B1971" s="94">
        <v>44853</v>
      </c>
      <c r="C1971" s="94">
        <v>44901</v>
      </c>
      <c r="D1971" s="73" t="s">
        <v>824</v>
      </c>
      <c r="E1971" s="73" t="s">
        <v>1006</v>
      </c>
      <c r="F1971" s="73" t="s">
        <v>1007</v>
      </c>
      <c r="G1971" s="73" t="s">
        <v>1008</v>
      </c>
      <c r="H1971" s="73" t="s">
        <v>1009</v>
      </c>
      <c r="I1971" s="73" t="s">
        <v>681</v>
      </c>
      <c r="J1971" s="95">
        <v>-28592.07</v>
      </c>
      <c r="K1971" s="107">
        <v>0.95874999999999999</v>
      </c>
      <c r="L1971" s="95">
        <v>27412.65</v>
      </c>
      <c r="M1971" s="95">
        <v>-1179.42</v>
      </c>
      <c r="N1971" s="73" t="s">
        <v>841</v>
      </c>
    </row>
    <row r="1972" spans="1:14" ht="12" thickBot="1">
      <c r="A1972" s="100">
        <v>999</v>
      </c>
      <c r="B1972" s="94">
        <v>44860</v>
      </c>
      <c r="C1972" s="94">
        <v>44901</v>
      </c>
      <c r="D1972" s="73" t="s">
        <v>824</v>
      </c>
      <c r="E1972" s="73" t="s">
        <v>1006</v>
      </c>
      <c r="F1972" s="73" t="s">
        <v>1007</v>
      </c>
      <c r="G1972" s="73" t="s">
        <v>1008</v>
      </c>
      <c r="H1972" s="73" t="s">
        <v>1009</v>
      </c>
      <c r="I1972" s="73" t="s">
        <v>681</v>
      </c>
      <c r="J1972" s="95">
        <v>-25992.79</v>
      </c>
      <c r="K1972" s="107">
        <v>0.95250000000000001</v>
      </c>
      <c r="L1972" s="95">
        <v>24758.13</v>
      </c>
      <c r="M1972" s="95">
        <v>-1234.6600000000001</v>
      </c>
      <c r="N1972" s="73" t="s">
        <v>841</v>
      </c>
    </row>
    <row r="1973" spans="1:14" ht="12" thickBot="1">
      <c r="A1973" s="223"/>
      <c r="B1973" s="222">
        <v>44907</v>
      </c>
      <c r="C1973" s="224"/>
      <c r="D1973" s="225"/>
      <c r="E1973" s="225"/>
      <c r="F1973" s="225"/>
      <c r="G1973" s="225"/>
      <c r="H1973" s="225"/>
      <c r="I1973" s="225"/>
      <c r="J1973" s="105"/>
      <c r="K1973" s="226"/>
      <c r="L1973" s="227" t="s">
        <v>706</v>
      </c>
      <c r="M1973" s="105">
        <v>445722331.31999987</v>
      </c>
      <c r="N1973" s="225"/>
    </row>
    <row r="1974" spans="1:14" ht="12" thickBot="1">
      <c r="A1974" s="223"/>
      <c r="B1974" s="224"/>
      <c r="C1974" s="224"/>
      <c r="D1974" s="225"/>
      <c r="E1974" s="225"/>
      <c r="F1974" s="225"/>
      <c r="G1974" s="225"/>
      <c r="H1974" s="225"/>
      <c r="I1974" s="225"/>
      <c r="J1974" s="105"/>
      <c r="K1974" s="226"/>
      <c r="L1974" s="227" t="s">
        <v>707</v>
      </c>
      <c r="M1974" s="105">
        <f xml:space="preserve"> ROUND($M$1966+ SUM($M$1969:$M$1972)-$M$1973,2)</f>
        <v>0</v>
      </c>
      <c r="N1974" s="225"/>
    </row>
    <row r="1975" spans="1:14" ht="12.75" thickTop="1" thickBot="1">
      <c r="A1975" s="215" t="s">
        <v>153</v>
      </c>
      <c r="B1975" s="221" t="s">
        <v>137</v>
      </c>
      <c r="C1975" s="216" t="s">
        <v>703</v>
      </c>
      <c r="D1975" s="217" t="s">
        <v>648</v>
      </c>
      <c r="E1975" s="217" t="s">
        <v>144</v>
      </c>
      <c r="F1975" s="217" t="s">
        <v>647</v>
      </c>
      <c r="G1975" s="217" t="s">
        <v>704</v>
      </c>
      <c r="H1975" s="217" t="s">
        <v>143</v>
      </c>
      <c r="I1975" s="217" t="s">
        <v>658</v>
      </c>
      <c r="J1975" s="218" t="s">
        <v>705</v>
      </c>
      <c r="K1975" s="219" t="s">
        <v>148</v>
      </c>
      <c r="L1975" s="218" t="s">
        <v>140</v>
      </c>
      <c r="M1975" s="218" t="s">
        <v>630</v>
      </c>
      <c r="N1975" s="217" t="s">
        <v>640</v>
      </c>
    </row>
    <row r="1976" spans="1:14" ht="12" thickBot="1">
      <c r="A1976" s="223"/>
      <c r="B1976" s="222">
        <v>44908</v>
      </c>
      <c r="C1976" s="224"/>
      <c r="D1976" s="225"/>
      <c r="E1976" s="225"/>
      <c r="F1976" s="225"/>
      <c r="G1976" s="225"/>
      <c r="H1976" s="225"/>
      <c r="I1976" s="225"/>
      <c r="J1976" s="105"/>
      <c r="K1976" s="226"/>
      <c r="L1976" s="227" t="s">
        <v>706</v>
      </c>
      <c r="M1976" s="105">
        <v>445722331.31999993</v>
      </c>
      <c r="N1976" s="225"/>
    </row>
    <row r="1977" spans="1:14" ht="12" thickBot="1">
      <c r="A1977" s="223"/>
      <c r="B1977" s="224"/>
      <c r="C1977" s="224"/>
      <c r="D1977" s="225"/>
      <c r="E1977" s="225"/>
      <c r="F1977" s="225"/>
      <c r="G1977" s="225"/>
      <c r="H1977" s="225"/>
      <c r="I1977" s="225"/>
      <c r="J1977" s="105"/>
      <c r="K1977" s="226"/>
      <c r="L1977" s="227" t="s">
        <v>707</v>
      </c>
      <c r="M1977" s="105">
        <f xml:space="preserve"> ROUND($M$1973+ SUM($M$1975:$M$1975)-$M$1976,2)</f>
        <v>0</v>
      </c>
      <c r="N1977" s="225"/>
    </row>
    <row r="1978" spans="1:14" ht="12.75" thickTop="1" thickBot="1">
      <c r="A1978" s="215" t="s">
        <v>153</v>
      </c>
      <c r="B1978" s="221" t="s">
        <v>137</v>
      </c>
      <c r="C1978" s="216" t="s">
        <v>703</v>
      </c>
      <c r="D1978" s="217" t="s">
        <v>648</v>
      </c>
      <c r="E1978" s="217" t="s">
        <v>144</v>
      </c>
      <c r="F1978" s="217" t="s">
        <v>647</v>
      </c>
      <c r="G1978" s="217" t="s">
        <v>704</v>
      </c>
      <c r="H1978" s="217" t="s">
        <v>143</v>
      </c>
      <c r="I1978" s="217" t="s">
        <v>658</v>
      </c>
      <c r="J1978" s="218" t="s">
        <v>705</v>
      </c>
      <c r="K1978" s="219" t="s">
        <v>148</v>
      </c>
      <c r="L1978" s="218" t="s">
        <v>140</v>
      </c>
      <c r="M1978" s="218" t="s">
        <v>630</v>
      </c>
      <c r="N1978" s="217" t="s">
        <v>640</v>
      </c>
    </row>
    <row r="1979" spans="1:14" ht="12" thickBot="1">
      <c r="A1979" s="223"/>
      <c r="B1979" s="222">
        <v>44909</v>
      </c>
      <c r="C1979" s="224"/>
      <c r="D1979" s="225"/>
      <c r="E1979" s="225"/>
      <c r="F1979" s="225"/>
      <c r="G1979" s="225"/>
      <c r="H1979" s="225"/>
      <c r="I1979" s="225"/>
      <c r="J1979" s="105"/>
      <c r="K1979" s="226"/>
      <c r="L1979" s="227" t="s">
        <v>706</v>
      </c>
      <c r="M1979" s="105">
        <v>445722331.31999993</v>
      </c>
      <c r="N1979" s="225"/>
    </row>
    <row r="1980" spans="1:14" ht="12" thickBot="1">
      <c r="A1980" s="223"/>
      <c r="B1980" s="224"/>
      <c r="C1980" s="224"/>
      <c r="D1980" s="225"/>
      <c r="E1980" s="225"/>
      <c r="F1980" s="225"/>
      <c r="G1980" s="225"/>
      <c r="H1980" s="225"/>
      <c r="I1980" s="225"/>
      <c r="J1980" s="105"/>
      <c r="K1980" s="226"/>
      <c r="L1980" s="227" t="s">
        <v>707</v>
      </c>
      <c r="M1980" s="105">
        <f xml:space="preserve"> ROUND($M$1976+ SUM($M$1978:$M$1978)-$M$1979,2)</f>
        <v>0</v>
      </c>
      <c r="N1980" s="225"/>
    </row>
    <row r="1981" spans="1:14" ht="12.75" thickTop="1" thickBot="1">
      <c r="A1981" s="215" t="s">
        <v>153</v>
      </c>
      <c r="B1981" s="221" t="s">
        <v>137</v>
      </c>
      <c r="C1981" s="216" t="s">
        <v>703</v>
      </c>
      <c r="D1981" s="217" t="s">
        <v>648</v>
      </c>
      <c r="E1981" s="217" t="s">
        <v>144</v>
      </c>
      <c r="F1981" s="217" t="s">
        <v>647</v>
      </c>
      <c r="G1981" s="217" t="s">
        <v>704</v>
      </c>
      <c r="H1981" s="217" t="s">
        <v>143</v>
      </c>
      <c r="I1981" s="217" t="s">
        <v>658</v>
      </c>
      <c r="J1981" s="218" t="s">
        <v>705</v>
      </c>
      <c r="K1981" s="219" t="s">
        <v>148</v>
      </c>
      <c r="L1981" s="218" t="s">
        <v>140</v>
      </c>
      <c r="M1981" s="218" t="s">
        <v>630</v>
      </c>
      <c r="N1981" s="217" t="s">
        <v>640</v>
      </c>
    </row>
    <row r="1982" spans="1:14" ht="12" thickBot="1">
      <c r="A1982" s="223"/>
      <c r="B1982" s="222">
        <v>44910</v>
      </c>
      <c r="C1982" s="224"/>
      <c r="D1982" s="225"/>
      <c r="E1982" s="225"/>
      <c r="F1982" s="225"/>
      <c r="G1982" s="225"/>
      <c r="H1982" s="225"/>
      <c r="I1982" s="225"/>
      <c r="J1982" s="105"/>
      <c r="K1982" s="226"/>
      <c r="L1982" s="227" t="s">
        <v>706</v>
      </c>
      <c r="M1982" s="105">
        <v>445722331.31999993</v>
      </c>
      <c r="N1982" s="225"/>
    </row>
    <row r="1983" spans="1:14" ht="12" thickBot="1">
      <c r="A1983" s="223"/>
      <c r="B1983" s="224"/>
      <c r="C1983" s="224"/>
      <c r="D1983" s="225"/>
      <c r="E1983" s="225"/>
      <c r="F1983" s="225"/>
      <c r="G1983" s="225"/>
      <c r="H1983" s="225"/>
      <c r="I1983" s="225"/>
      <c r="J1983" s="105"/>
      <c r="K1983" s="226"/>
      <c r="L1983" s="227" t="s">
        <v>707</v>
      </c>
      <c r="M1983" s="105">
        <f xml:space="preserve"> ROUND($M$1979+ SUM($M$1981:$M$1981)-$M$1982,2)</f>
        <v>0</v>
      </c>
      <c r="N1983" s="225"/>
    </row>
    <row r="1984" spans="1:14" ht="12.75" thickTop="1" thickBot="1">
      <c r="A1984" s="215" t="s">
        <v>153</v>
      </c>
      <c r="B1984" s="221" t="s">
        <v>137</v>
      </c>
      <c r="C1984" s="216" t="s">
        <v>703</v>
      </c>
      <c r="D1984" s="217" t="s">
        <v>648</v>
      </c>
      <c r="E1984" s="217" t="s">
        <v>144</v>
      </c>
      <c r="F1984" s="217" t="s">
        <v>647</v>
      </c>
      <c r="G1984" s="217" t="s">
        <v>704</v>
      </c>
      <c r="H1984" s="217" t="s">
        <v>143</v>
      </c>
      <c r="I1984" s="217" t="s">
        <v>658</v>
      </c>
      <c r="J1984" s="218" t="s">
        <v>705</v>
      </c>
      <c r="K1984" s="219" t="s">
        <v>148</v>
      </c>
      <c r="L1984" s="218" t="s">
        <v>140</v>
      </c>
      <c r="M1984" s="218" t="s">
        <v>630</v>
      </c>
      <c r="N1984" s="217" t="s">
        <v>640</v>
      </c>
    </row>
    <row r="1985" spans="1:14" ht="12" thickBot="1">
      <c r="A1985" s="223"/>
      <c r="B1985" s="222">
        <v>44911</v>
      </c>
      <c r="C1985" s="224"/>
      <c r="D1985" s="225"/>
      <c r="E1985" s="225"/>
      <c r="F1985" s="225"/>
      <c r="G1985" s="225"/>
      <c r="H1985" s="225"/>
      <c r="I1985" s="225"/>
      <c r="J1985" s="105"/>
      <c r="K1985" s="226"/>
      <c r="L1985" s="227" t="s">
        <v>706</v>
      </c>
      <c r="M1985" s="105">
        <v>445722331.31999993</v>
      </c>
      <c r="N1985" s="225"/>
    </row>
    <row r="1986" spans="1:14" ht="12" thickBot="1">
      <c r="A1986" s="223"/>
      <c r="B1986" s="224"/>
      <c r="C1986" s="224"/>
      <c r="D1986" s="225"/>
      <c r="E1986" s="225"/>
      <c r="F1986" s="225"/>
      <c r="G1986" s="225"/>
      <c r="H1986" s="225"/>
      <c r="I1986" s="225"/>
      <c r="J1986" s="105"/>
      <c r="K1986" s="226"/>
      <c r="L1986" s="227" t="s">
        <v>707</v>
      </c>
      <c r="M1986" s="105">
        <f xml:space="preserve"> ROUND($M$1982+ SUM($M$1984:$M$1984)-$M$1985,2)</f>
        <v>0</v>
      </c>
      <c r="N1986" s="225"/>
    </row>
    <row r="1987" spans="1:14" ht="12" thickTop="1">
      <c r="A1987" s="215" t="s">
        <v>153</v>
      </c>
      <c r="B1987" s="216" t="s">
        <v>137</v>
      </c>
      <c r="C1987" s="216" t="s">
        <v>703</v>
      </c>
      <c r="D1987" s="217" t="s">
        <v>648</v>
      </c>
      <c r="E1987" s="217" t="s">
        <v>144</v>
      </c>
      <c r="F1987" s="217" t="s">
        <v>647</v>
      </c>
      <c r="G1987" s="217" t="s">
        <v>704</v>
      </c>
      <c r="H1987" s="217" t="s">
        <v>143</v>
      </c>
      <c r="I1987" s="217" t="s">
        <v>658</v>
      </c>
      <c r="J1987" s="218" t="s">
        <v>705</v>
      </c>
      <c r="K1987" s="219" t="s">
        <v>148</v>
      </c>
      <c r="L1987" s="218" t="s">
        <v>140</v>
      </c>
      <c r="M1987" s="218" t="s">
        <v>630</v>
      </c>
      <c r="N1987" s="217" t="s">
        <v>640</v>
      </c>
    </row>
    <row r="1988" spans="1:14">
      <c r="A1988" s="100">
        <v>88346711</v>
      </c>
      <c r="B1988" s="94">
        <v>44886</v>
      </c>
      <c r="C1988" s="94">
        <v>44914</v>
      </c>
      <c r="D1988" s="73" t="s">
        <v>830</v>
      </c>
      <c r="E1988" s="73" t="s">
        <v>164</v>
      </c>
      <c r="F1988" s="73" t="s">
        <v>247</v>
      </c>
      <c r="G1988" s="73" t="s">
        <v>245</v>
      </c>
      <c r="H1988" s="73" t="s">
        <v>246</v>
      </c>
      <c r="I1988" s="73" t="s">
        <v>681</v>
      </c>
      <c r="J1988" s="95">
        <v>-187475.6</v>
      </c>
      <c r="K1988" s="107">
        <v>1</v>
      </c>
      <c r="L1988" s="95">
        <v>0</v>
      </c>
      <c r="M1988" s="95">
        <v>-187475.6</v>
      </c>
      <c r="N1988" s="73" t="s">
        <v>715</v>
      </c>
    </row>
    <row r="1989" spans="1:14">
      <c r="A1989" s="100">
        <v>88346725</v>
      </c>
      <c r="B1989" s="94">
        <v>44886</v>
      </c>
      <c r="C1989" s="94">
        <v>44914</v>
      </c>
      <c r="D1989" s="73" t="s">
        <v>710</v>
      </c>
      <c r="E1989" s="73" t="s">
        <v>164</v>
      </c>
      <c r="F1989" s="73" t="s">
        <v>165</v>
      </c>
      <c r="G1989" s="73" t="s">
        <v>163</v>
      </c>
      <c r="I1989" s="73" t="s">
        <v>681</v>
      </c>
      <c r="J1989" s="95">
        <v>187475.6</v>
      </c>
      <c r="K1989" s="107">
        <v>1</v>
      </c>
      <c r="L1989" s="95">
        <v>0</v>
      </c>
      <c r="M1989" s="95">
        <v>187475.6</v>
      </c>
      <c r="N1989" s="73" t="s">
        <v>715</v>
      </c>
    </row>
    <row r="1990" spans="1:14">
      <c r="A1990" s="100">
        <v>88353575</v>
      </c>
      <c r="B1990" s="94">
        <v>44910</v>
      </c>
      <c r="C1990" s="94">
        <v>44914</v>
      </c>
      <c r="D1990" s="73" t="s">
        <v>830</v>
      </c>
      <c r="E1990" s="73" t="s">
        <v>379</v>
      </c>
      <c r="F1990" s="73" t="s">
        <v>380</v>
      </c>
      <c r="G1990" s="73" t="s">
        <v>377</v>
      </c>
      <c r="H1990" s="73" t="s">
        <v>378</v>
      </c>
      <c r="I1990" s="73" t="s">
        <v>681</v>
      </c>
      <c r="J1990" s="95">
        <v>-4900000</v>
      </c>
      <c r="K1990" s="107">
        <v>0.99</v>
      </c>
      <c r="L1990" s="95">
        <v>4851000</v>
      </c>
      <c r="M1990" s="95">
        <v>-49000</v>
      </c>
      <c r="N1990" s="73" t="s">
        <v>207</v>
      </c>
    </row>
    <row r="1991" spans="1:14" ht="12" thickBot="1">
      <c r="A1991" s="100">
        <v>999</v>
      </c>
      <c r="B1991" s="94">
        <v>44886</v>
      </c>
      <c r="C1991" s="94">
        <v>44887</v>
      </c>
      <c r="D1991" s="73" t="s">
        <v>1014</v>
      </c>
      <c r="E1991" s="73" t="s">
        <v>164</v>
      </c>
      <c r="F1991" s="73" t="s">
        <v>165</v>
      </c>
      <c r="G1991" s="73" t="s">
        <v>163</v>
      </c>
      <c r="I1991" s="73" t="s">
        <v>681</v>
      </c>
      <c r="J1991" s="95">
        <v>-840.08</v>
      </c>
      <c r="K1991" s="107">
        <v>1</v>
      </c>
      <c r="L1991" s="95">
        <v>0</v>
      </c>
      <c r="M1991" s="95">
        <v>-840.08</v>
      </c>
      <c r="N1991" s="73" t="s">
        <v>715</v>
      </c>
    </row>
    <row r="1992" spans="1:14" ht="12" thickBot="1">
      <c r="A1992" s="223"/>
      <c r="B1992" s="222">
        <v>44914</v>
      </c>
      <c r="C1992" s="224"/>
      <c r="D1992" s="225"/>
      <c r="E1992" s="225"/>
      <c r="F1992" s="225"/>
      <c r="G1992" s="225"/>
      <c r="H1992" s="225"/>
      <c r="I1992" s="225"/>
      <c r="J1992" s="105"/>
      <c r="K1992" s="226"/>
      <c r="L1992" s="227" t="s">
        <v>706</v>
      </c>
      <c r="M1992" s="105">
        <v>445672491.24999994</v>
      </c>
      <c r="N1992" s="225"/>
    </row>
    <row r="1993" spans="1:14" ht="12" thickBot="1">
      <c r="A1993" s="223"/>
      <c r="B1993" s="224"/>
      <c r="C1993" s="224"/>
      <c r="D1993" s="225"/>
      <c r="E1993" s="225"/>
      <c r="F1993" s="225"/>
      <c r="G1993" s="225"/>
      <c r="H1993" s="225"/>
      <c r="I1993" s="225"/>
      <c r="J1993" s="105"/>
      <c r="K1993" s="226"/>
      <c r="L1993" s="227" t="s">
        <v>707</v>
      </c>
      <c r="M1993" s="105">
        <f xml:space="preserve"> ROUND($M$1985+ SUM($M$1988:$M$1991)-$M$1992,2)</f>
        <v>-0.01</v>
      </c>
      <c r="N1993" s="225"/>
    </row>
    <row r="1994" spans="1:14" ht="12.75" thickTop="1" thickBot="1">
      <c r="A1994" s="215" t="s">
        <v>153</v>
      </c>
      <c r="B1994" s="221" t="s">
        <v>137</v>
      </c>
      <c r="C1994" s="216" t="s">
        <v>703</v>
      </c>
      <c r="D1994" s="217" t="s">
        <v>648</v>
      </c>
      <c r="E1994" s="217" t="s">
        <v>144</v>
      </c>
      <c r="F1994" s="217" t="s">
        <v>647</v>
      </c>
      <c r="G1994" s="217" t="s">
        <v>704</v>
      </c>
      <c r="H1994" s="217" t="s">
        <v>143</v>
      </c>
      <c r="I1994" s="217" t="s">
        <v>658</v>
      </c>
      <c r="J1994" s="218" t="s">
        <v>705</v>
      </c>
      <c r="K1994" s="219" t="s">
        <v>148</v>
      </c>
      <c r="L1994" s="218" t="s">
        <v>140</v>
      </c>
      <c r="M1994" s="218" t="s">
        <v>630</v>
      </c>
      <c r="N1994" s="217" t="s">
        <v>640</v>
      </c>
    </row>
    <row r="1995" spans="1:14" ht="12" thickBot="1">
      <c r="A1995" s="223"/>
      <c r="B1995" s="222">
        <v>44915</v>
      </c>
      <c r="C1995" s="224"/>
      <c r="D1995" s="225"/>
      <c r="E1995" s="225"/>
      <c r="F1995" s="225"/>
      <c r="G1995" s="225"/>
      <c r="H1995" s="225"/>
      <c r="I1995" s="225"/>
      <c r="J1995" s="105"/>
      <c r="K1995" s="226"/>
      <c r="L1995" s="227" t="s">
        <v>706</v>
      </c>
      <c r="M1995" s="105">
        <v>445672491.24999994</v>
      </c>
      <c r="N1995" s="225"/>
    </row>
    <row r="1996" spans="1:14" ht="12" thickBot="1">
      <c r="A1996" s="223"/>
      <c r="B1996" s="224"/>
      <c r="C1996" s="224"/>
      <c r="D1996" s="225"/>
      <c r="E1996" s="225"/>
      <c r="F1996" s="225"/>
      <c r="G1996" s="225"/>
      <c r="H1996" s="225"/>
      <c r="I1996" s="225"/>
      <c r="J1996" s="105"/>
      <c r="K1996" s="226"/>
      <c r="L1996" s="227" t="s">
        <v>707</v>
      </c>
      <c r="M1996" s="105">
        <f xml:space="preserve"> ROUND($M$1992+ SUM($M$1994:$M$1994)-$M$1995,2)</f>
        <v>0</v>
      </c>
      <c r="N1996" s="225"/>
    </row>
    <row r="1997" spans="1:14" ht="12.75" thickTop="1" thickBot="1">
      <c r="A1997" s="215" t="s">
        <v>153</v>
      </c>
      <c r="B1997" s="221" t="s">
        <v>137</v>
      </c>
      <c r="C1997" s="216" t="s">
        <v>703</v>
      </c>
      <c r="D1997" s="217" t="s">
        <v>648</v>
      </c>
      <c r="E1997" s="217" t="s">
        <v>144</v>
      </c>
      <c r="F1997" s="217" t="s">
        <v>647</v>
      </c>
      <c r="G1997" s="217" t="s">
        <v>704</v>
      </c>
      <c r="H1997" s="217" t="s">
        <v>143</v>
      </c>
      <c r="I1997" s="217" t="s">
        <v>658</v>
      </c>
      <c r="J1997" s="218" t="s">
        <v>705</v>
      </c>
      <c r="K1997" s="219" t="s">
        <v>148</v>
      </c>
      <c r="L1997" s="218" t="s">
        <v>140</v>
      </c>
      <c r="M1997" s="218" t="s">
        <v>630</v>
      </c>
      <c r="N1997" s="217" t="s">
        <v>640</v>
      </c>
    </row>
    <row r="1998" spans="1:14" ht="12" thickBot="1">
      <c r="A1998" s="223"/>
      <c r="B1998" s="222">
        <v>44916</v>
      </c>
      <c r="C1998" s="224"/>
      <c r="D1998" s="225"/>
      <c r="E1998" s="225"/>
      <c r="F1998" s="225"/>
      <c r="G1998" s="225"/>
      <c r="H1998" s="225"/>
      <c r="I1998" s="225"/>
      <c r="J1998" s="105"/>
      <c r="K1998" s="226"/>
      <c r="L1998" s="227" t="s">
        <v>706</v>
      </c>
      <c r="M1998" s="105">
        <v>445672491.24999994</v>
      </c>
      <c r="N1998" s="225"/>
    </row>
    <row r="1999" spans="1:14" ht="12" thickBot="1">
      <c r="A1999" s="223"/>
      <c r="B1999" s="224"/>
      <c r="C1999" s="224"/>
      <c r="D1999" s="225"/>
      <c r="E1999" s="225"/>
      <c r="F1999" s="225"/>
      <c r="G1999" s="225"/>
      <c r="H1999" s="225"/>
      <c r="I1999" s="225"/>
      <c r="J1999" s="105"/>
      <c r="K1999" s="226"/>
      <c r="L1999" s="227" t="s">
        <v>707</v>
      </c>
      <c r="M1999" s="105">
        <f xml:space="preserve"> ROUND($M$1995+ SUM($M$1997:$M$1997)-$M$1998,2)</f>
        <v>0</v>
      </c>
      <c r="N1999" s="225"/>
    </row>
    <row r="2000" spans="1:14" ht="12" thickTop="1">
      <c r="A2000" s="215" t="s">
        <v>153</v>
      </c>
      <c r="B2000" s="216" t="s">
        <v>137</v>
      </c>
      <c r="C2000" s="216" t="s">
        <v>703</v>
      </c>
      <c r="D2000" s="217" t="s">
        <v>648</v>
      </c>
      <c r="E2000" s="217" t="s">
        <v>144</v>
      </c>
      <c r="F2000" s="217" t="s">
        <v>647</v>
      </c>
      <c r="G2000" s="217" t="s">
        <v>704</v>
      </c>
      <c r="H2000" s="217" t="s">
        <v>143</v>
      </c>
      <c r="I2000" s="217" t="s">
        <v>658</v>
      </c>
      <c r="J2000" s="218" t="s">
        <v>705</v>
      </c>
      <c r="K2000" s="219" t="s">
        <v>148</v>
      </c>
      <c r="L2000" s="218" t="s">
        <v>140</v>
      </c>
      <c r="M2000" s="218" t="s">
        <v>630</v>
      </c>
      <c r="N2000" s="217" t="s">
        <v>640</v>
      </c>
    </row>
    <row r="2001" spans="1:14">
      <c r="A2001" s="100">
        <v>2379306</v>
      </c>
      <c r="B2001" s="94">
        <v>44916</v>
      </c>
      <c r="C2001" s="94">
        <v>44917</v>
      </c>
      <c r="D2001" s="73" t="s">
        <v>911</v>
      </c>
      <c r="I2001" s="73" t="s">
        <v>681</v>
      </c>
      <c r="J2001" s="95">
        <v>0</v>
      </c>
      <c r="K2001" s="107">
        <v>1</v>
      </c>
      <c r="L2001" s="95">
        <v>10000000</v>
      </c>
      <c r="M2001" s="95">
        <v>10000000</v>
      </c>
      <c r="N2001" s="73" t="s">
        <v>207</v>
      </c>
    </row>
    <row r="2002" spans="1:14" ht="12" thickBot="1">
      <c r="A2002" s="100">
        <v>2379545</v>
      </c>
      <c r="B2002" s="94">
        <v>44917</v>
      </c>
      <c r="C2002" s="94">
        <v>44917</v>
      </c>
      <c r="D2002" s="73" t="s">
        <v>709</v>
      </c>
      <c r="I2002" s="73" t="s">
        <v>681</v>
      </c>
      <c r="J2002" s="95">
        <v>0</v>
      </c>
      <c r="K2002" s="107">
        <v>1</v>
      </c>
      <c r="L2002" s="95">
        <v>-25000000</v>
      </c>
      <c r="M2002" s="95">
        <v>-25000000</v>
      </c>
      <c r="N2002" s="73" t="s">
        <v>207</v>
      </c>
    </row>
    <row r="2003" spans="1:14" ht="12" thickBot="1">
      <c r="A2003" s="223"/>
      <c r="B2003" s="222">
        <v>44917</v>
      </c>
      <c r="C2003" s="224"/>
      <c r="D2003" s="225"/>
      <c r="E2003" s="225"/>
      <c r="F2003" s="225"/>
      <c r="G2003" s="225"/>
      <c r="H2003" s="225"/>
      <c r="I2003" s="225"/>
      <c r="J2003" s="105"/>
      <c r="K2003" s="226"/>
      <c r="L2003" s="227" t="s">
        <v>706</v>
      </c>
      <c r="M2003" s="105">
        <v>430672491.24999994</v>
      </c>
      <c r="N2003" s="225"/>
    </row>
    <row r="2004" spans="1:14" ht="12" thickBot="1">
      <c r="A2004" s="223"/>
      <c r="B2004" s="224"/>
      <c r="C2004" s="224"/>
      <c r="D2004" s="225"/>
      <c r="E2004" s="225"/>
      <c r="F2004" s="225"/>
      <c r="G2004" s="225"/>
      <c r="H2004" s="225"/>
      <c r="I2004" s="225"/>
      <c r="J2004" s="105"/>
      <c r="K2004" s="226"/>
      <c r="L2004" s="227" t="s">
        <v>707</v>
      </c>
      <c r="M2004" s="105">
        <f xml:space="preserve"> ROUND($M$1998+ SUM($M$2001:$M$2002)-$M$2003,2)</f>
        <v>0</v>
      </c>
      <c r="N2004" s="225"/>
    </row>
    <row r="2005" spans="1:14" ht="12.75" thickTop="1" thickBot="1">
      <c r="A2005" s="215" t="s">
        <v>153</v>
      </c>
      <c r="B2005" s="221" t="s">
        <v>137</v>
      </c>
      <c r="C2005" s="216" t="s">
        <v>703</v>
      </c>
      <c r="D2005" s="217" t="s">
        <v>648</v>
      </c>
      <c r="E2005" s="217" t="s">
        <v>144</v>
      </c>
      <c r="F2005" s="217" t="s">
        <v>647</v>
      </c>
      <c r="G2005" s="217" t="s">
        <v>704</v>
      </c>
      <c r="H2005" s="217" t="s">
        <v>143</v>
      </c>
      <c r="I2005" s="217" t="s">
        <v>658</v>
      </c>
      <c r="J2005" s="218" t="s">
        <v>705</v>
      </c>
      <c r="K2005" s="219" t="s">
        <v>148</v>
      </c>
      <c r="L2005" s="218" t="s">
        <v>140</v>
      </c>
      <c r="M2005" s="218" t="s">
        <v>630</v>
      </c>
      <c r="N2005" s="217" t="s">
        <v>640</v>
      </c>
    </row>
    <row r="2006" spans="1:14" ht="12" thickBot="1">
      <c r="A2006" s="223"/>
      <c r="B2006" s="222">
        <v>44918</v>
      </c>
      <c r="C2006" s="224"/>
      <c r="D2006" s="225"/>
      <c r="E2006" s="225"/>
      <c r="F2006" s="225"/>
      <c r="G2006" s="225"/>
      <c r="H2006" s="225"/>
      <c r="I2006" s="225"/>
      <c r="J2006" s="105"/>
      <c r="K2006" s="226"/>
      <c r="L2006" s="227" t="s">
        <v>706</v>
      </c>
      <c r="M2006" s="105">
        <v>430672491.24999994</v>
      </c>
      <c r="N2006" s="225"/>
    </row>
    <row r="2007" spans="1:14" ht="12" thickBot="1">
      <c r="A2007" s="223"/>
      <c r="B2007" s="224"/>
      <c r="C2007" s="224"/>
      <c r="D2007" s="225"/>
      <c r="E2007" s="225"/>
      <c r="F2007" s="225"/>
      <c r="G2007" s="225"/>
      <c r="H2007" s="225"/>
      <c r="I2007" s="225"/>
      <c r="J2007" s="105"/>
      <c r="K2007" s="226"/>
      <c r="L2007" s="227" t="s">
        <v>707</v>
      </c>
      <c r="M2007" s="105">
        <f xml:space="preserve"> ROUND($M$2003+ SUM($M$2005:$M$2005)-$M$2006,2)</f>
        <v>0</v>
      </c>
      <c r="N2007" s="225"/>
    </row>
    <row r="2008" spans="1:14" ht="12.75" thickTop="1" thickBot="1">
      <c r="A2008" s="215" t="s">
        <v>153</v>
      </c>
      <c r="B2008" s="221" t="s">
        <v>137</v>
      </c>
      <c r="C2008" s="216" t="s">
        <v>703</v>
      </c>
      <c r="D2008" s="217" t="s">
        <v>648</v>
      </c>
      <c r="E2008" s="217" t="s">
        <v>144</v>
      </c>
      <c r="F2008" s="217" t="s">
        <v>647</v>
      </c>
      <c r="G2008" s="217" t="s">
        <v>704</v>
      </c>
      <c r="H2008" s="217" t="s">
        <v>143</v>
      </c>
      <c r="I2008" s="217" t="s">
        <v>658</v>
      </c>
      <c r="J2008" s="218" t="s">
        <v>705</v>
      </c>
      <c r="K2008" s="219" t="s">
        <v>148</v>
      </c>
      <c r="L2008" s="218" t="s">
        <v>140</v>
      </c>
      <c r="M2008" s="218" t="s">
        <v>630</v>
      </c>
      <c r="N2008" s="217" t="s">
        <v>640</v>
      </c>
    </row>
    <row r="2009" spans="1:14" ht="12" thickBot="1">
      <c r="A2009" s="223"/>
      <c r="B2009" s="222">
        <v>44922</v>
      </c>
      <c r="C2009" s="224"/>
      <c r="D2009" s="225"/>
      <c r="E2009" s="225"/>
      <c r="F2009" s="225"/>
      <c r="G2009" s="225"/>
      <c r="H2009" s="225"/>
      <c r="I2009" s="225"/>
      <c r="J2009" s="105"/>
      <c r="K2009" s="226"/>
      <c r="L2009" s="227" t="s">
        <v>706</v>
      </c>
      <c r="M2009" s="105">
        <v>430672491.24999994</v>
      </c>
      <c r="N2009" s="225"/>
    </row>
    <row r="2010" spans="1:14" ht="12" thickBot="1">
      <c r="A2010" s="223"/>
      <c r="B2010" s="224"/>
      <c r="C2010" s="224"/>
      <c r="D2010" s="225"/>
      <c r="E2010" s="225"/>
      <c r="F2010" s="225"/>
      <c r="G2010" s="225"/>
      <c r="H2010" s="225"/>
      <c r="I2010" s="225"/>
      <c r="J2010" s="105"/>
      <c r="K2010" s="226"/>
      <c r="L2010" s="227" t="s">
        <v>707</v>
      </c>
      <c r="M2010" s="105">
        <f xml:space="preserve"> ROUND($M$2006+ SUM($M$2008:$M$2008)-$M$2009,2)</f>
        <v>0</v>
      </c>
      <c r="N2010" s="225"/>
    </row>
    <row r="2011" spans="1:14" ht="12.75" thickTop="1" thickBot="1">
      <c r="A2011" s="215" t="s">
        <v>153</v>
      </c>
      <c r="B2011" s="221" t="s">
        <v>137</v>
      </c>
      <c r="C2011" s="216" t="s">
        <v>703</v>
      </c>
      <c r="D2011" s="217" t="s">
        <v>648</v>
      </c>
      <c r="E2011" s="217" t="s">
        <v>144</v>
      </c>
      <c r="F2011" s="217" t="s">
        <v>647</v>
      </c>
      <c r="G2011" s="217" t="s">
        <v>704</v>
      </c>
      <c r="H2011" s="217" t="s">
        <v>143</v>
      </c>
      <c r="I2011" s="217" t="s">
        <v>658</v>
      </c>
      <c r="J2011" s="218" t="s">
        <v>705</v>
      </c>
      <c r="K2011" s="219" t="s">
        <v>148</v>
      </c>
      <c r="L2011" s="218" t="s">
        <v>140</v>
      </c>
      <c r="M2011" s="218" t="s">
        <v>630</v>
      </c>
      <c r="N2011" s="217" t="s">
        <v>640</v>
      </c>
    </row>
    <row r="2012" spans="1:14" ht="12" thickBot="1">
      <c r="A2012" s="223"/>
      <c r="B2012" s="222">
        <v>44923</v>
      </c>
      <c r="C2012" s="224"/>
      <c r="D2012" s="225"/>
      <c r="E2012" s="225"/>
      <c r="F2012" s="225"/>
      <c r="G2012" s="225"/>
      <c r="H2012" s="225"/>
      <c r="I2012" s="225"/>
      <c r="J2012" s="105"/>
      <c r="K2012" s="226"/>
      <c r="L2012" s="227" t="s">
        <v>706</v>
      </c>
      <c r="M2012" s="105">
        <v>430672491.24999994</v>
      </c>
      <c r="N2012" s="225"/>
    </row>
    <row r="2013" spans="1:14" ht="12" thickBot="1">
      <c r="A2013" s="223"/>
      <c r="B2013" s="224"/>
      <c r="C2013" s="224"/>
      <c r="D2013" s="225"/>
      <c r="E2013" s="225"/>
      <c r="F2013" s="225"/>
      <c r="G2013" s="225"/>
      <c r="H2013" s="225"/>
      <c r="I2013" s="225"/>
      <c r="J2013" s="105"/>
      <c r="K2013" s="226"/>
      <c r="L2013" s="227" t="s">
        <v>707</v>
      </c>
      <c r="M2013" s="105">
        <f xml:space="preserve"> ROUND($M$2009+ SUM($M$2011:$M$2011)-$M$2012,2)</f>
        <v>0</v>
      </c>
      <c r="N2013" s="225"/>
    </row>
    <row r="2014" spans="1:14" ht="12.75" thickTop="1" thickBot="1">
      <c r="A2014" s="215" t="s">
        <v>153</v>
      </c>
      <c r="B2014" s="221" t="s">
        <v>137</v>
      </c>
      <c r="C2014" s="216" t="s">
        <v>703</v>
      </c>
      <c r="D2014" s="217" t="s">
        <v>648</v>
      </c>
      <c r="E2014" s="217" t="s">
        <v>144</v>
      </c>
      <c r="F2014" s="217" t="s">
        <v>647</v>
      </c>
      <c r="G2014" s="217" t="s">
        <v>704</v>
      </c>
      <c r="H2014" s="217" t="s">
        <v>143</v>
      </c>
      <c r="I2014" s="217" t="s">
        <v>658</v>
      </c>
      <c r="J2014" s="218" t="s">
        <v>705</v>
      </c>
      <c r="K2014" s="219" t="s">
        <v>148</v>
      </c>
      <c r="L2014" s="218" t="s">
        <v>140</v>
      </c>
      <c r="M2014" s="218" t="s">
        <v>630</v>
      </c>
      <c r="N2014" s="217" t="s">
        <v>640</v>
      </c>
    </row>
    <row r="2015" spans="1:14" ht="12" thickBot="1">
      <c r="A2015" s="223"/>
      <c r="B2015" s="222">
        <v>44924</v>
      </c>
      <c r="C2015" s="224"/>
      <c r="D2015" s="225"/>
      <c r="E2015" s="225"/>
      <c r="F2015" s="225"/>
      <c r="G2015" s="225"/>
      <c r="H2015" s="225"/>
      <c r="I2015" s="225"/>
      <c r="J2015" s="105"/>
      <c r="K2015" s="226"/>
      <c r="L2015" s="227" t="s">
        <v>706</v>
      </c>
      <c r="M2015" s="105">
        <v>430672491.24999994</v>
      </c>
      <c r="N2015" s="225"/>
    </row>
    <row r="2016" spans="1:14" ht="12" thickBot="1">
      <c r="A2016" s="223"/>
      <c r="B2016" s="224"/>
      <c r="C2016" s="224"/>
      <c r="D2016" s="225"/>
      <c r="E2016" s="225"/>
      <c r="F2016" s="225"/>
      <c r="G2016" s="225"/>
      <c r="H2016" s="225"/>
      <c r="I2016" s="225"/>
      <c r="J2016" s="105"/>
      <c r="K2016" s="226"/>
      <c r="L2016" s="227" t="s">
        <v>707</v>
      </c>
      <c r="M2016" s="105">
        <f xml:space="preserve"> ROUND($M$2012+ SUM($M$2014:$M$2014)-$M$2015,2)</f>
        <v>0</v>
      </c>
      <c r="N2016" s="225"/>
    </row>
    <row r="2017" spans="1:14" ht="12" thickTop="1">
      <c r="A2017" s="215" t="s">
        <v>153</v>
      </c>
      <c r="B2017" s="216" t="s">
        <v>137</v>
      </c>
      <c r="C2017" s="216" t="s">
        <v>703</v>
      </c>
      <c r="D2017" s="217" t="s">
        <v>648</v>
      </c>
      <c r="E2017" s="217" t="s">
        <v>144</v>
      </c>
      <c r="F2017" s="217" t="s">
        <v>647</v>
      </c>
      <c r="G2017" s="217" t="s">
        <v>704</v>
      </c>
      <c r="H2017" s="217" t="s">
        <v>143</v>
      </c>
      <c r="I2017" s="217" t="s">
        <v>658</v>
      </c>
      <c r="J2017" s="218" t="s">
        <v>705</v>
      </c>
      <c r="K2017" s="219" t="s">
        <v>148</v>
      </c>
      <c r="L2017" s="218" t="s">
        <v>140</v>
      </c>
      <c r="M2017" s="218" t="s">
        <v>630</v>
      </c>
      <c r="N2017" s="217" t="s">
        <v>640</v>
      </c>
    </row>
    <row r="2018" spans="1:14">
      <c r="A2018" s="100">
        <v>89586969</v>
      </c>
      <c r="B2018" s="94">
        <v>44923</v>
      </c>
      <c r="C2018" s="94">
        <v>44925</v>
      </c>
      <c r="D2018" s="73" t="s">
        <v>710</v>
      </c>
      <c r="E2018" s="73" t="s">
        <v>1015</v>
      </c>
      <c r="F2018" s="73" t="s">
        <v>1016</v>
      </c>
      <c r="G2018" s="73" t="s">
        <v>1017</v>
      </c>
      <c r="I2018" s="73" t="s">
        <v>681</v>
      </c>
      <c r="J2018" s="95">
        <v>2954545.45</v>
      </c>
      <c r="K2018" s="107">
        <v>0.98031250000000003</v>
      </c>
      <c r="L2018" s="95">
        <v>-2896377.84</v>
      </c>
      <c r="M2018" s="95">
        <v>58167.61</v>
      </c>
      <c r="N2018" s="73" t="s">
        <v>207</v>
      </c>
    </row>
    <row r="2019" spans="1:14">
      <c r="A2019" s="100">
        <v>89586098</v>
      </c>
      <c r="B2019" s="94">
        <v>44924</v>
      </c>
      <c r="C2019" s="94">
        <v>44925</v>
      </c>
      <c r="D2019" s="73" t="s">
        <v>710</v>
      </c>
      <c r="E2019" s="73" t="s">
        <v>502</v>
      </c>
      <c r="F2019" s="73" t="s">
        <v>503</v>
      </c>
      <c r="G2019" s="73" t="s">
        <v>501</v>
      </c>
      <c r="I2019" s="73" t="s">
        <v>681</v>
      </c>
      <c r="J2019" s="95">
        <v>6136363.6299999999</v>
      </c>
      <c r="K2019" s="107">
        <v>0.98031250000000003</v>
      </c>
      <c r="L2019" s="95">
        <v>-6015553.9699999997</v>
      </c>
      <c r="M2019" s="95">
        <v>120809.66</v>
      </c>
      <c r="N2019" s="73" t="s">
        <v>207</v>
      </c>
    </row>
    <row r="2020" spans="1:14">
      <c r="A2020" s="100">
        <v>89439528</v>
      </c>
      <c r="B2020" s="94">
        <v>44925</v>
      </c>
      <c r="C2020" s="94">
        <v>44925</v>
      </c>
      <c r="D2020" s="73" t="s">
        <v>823</v>
      </c>
      <c r="E2020" s="73" t="s">
        <v>325</v>
      </c>
      <c r="F2020" s="73" t="s">
        <v>326</v>
      </c>
      <c r="G2020" s="73" t="s">
        <v>324</v>
      </c>
      <c r="I2020" s="73" t="s">
        <v>681</v>
      </c>
      <c r="J2020" s="95">
        <v>14973.53</v>
      </c>
      <c r="K2020" s="107">
        <v>1</v>
      </c>
      <c r="L2020" s="95">
        <v>0</v>
      </c>
      <c r="M2020" s="95">
        <v>14973.53</v>
      </c>
      <c r="N2020" s="73" t="s">
        <v>715</v>
      </c>
    </row>
    <row r="2021" spans="1:14" ht="12" thickBot="1">
      <c r="A2021" s="100">
        <v>999</v>
      </c>
      <c r="B2021" s="94">
        <v>44925</v>
      </c>
      <c r="C2021" s="94">
        <v>44925</v>
      </c>
      <c r="D2021" s="73" t="s">
        <v>823</v>
      </c>
      <c r="E2021" s="73" t="s">
        <v>496</v>
      </c>
      <c r="F2021" s="73" t="s">
        <v>831</v>
      </c>
      <c r="G2021" s="73" t="s">
        <v>832</v>
      </c>
      <c r="H2021" s="73" t="s">
        <v>962</v>
      </c>
      <c r="I2021" s="73" t="s">
        <v>681</v>
      </c>
      <c r="J2021" s="95">
        <v>57713.52</v>
      </c>
      <c r="K2021" s="107">
        <v>1</v>
      </c>
      <c r="L2021" s="95">
        <v>0</v>
      </c>
      <c r="M2021" s="95">
        <v>57713.52</v>
      </c>
      <c r="N2021" s="73" t="s">
        <v>715</v>
      </c>
    </row>
    <row r="2022" spans="1:14" ht="12" thickBot="1">
      <c r="A2022" s="223"/>
      <c r="B2022" s="222">
        <v>44925</v>
      </c>
      <c r="C2022" s="224"/>
      <c r="D2022" s="225"/>
      <c r="E2022" s="225"/>
      <c r="F2022" s="225"/>
      <c r="G2022" s="225"/>
      <c r="H2022" s="225"/>
      <c r="I2022" s="225"/>
      <c r="J2022" s="105"/>
      <c r="K2022" s="226"/>
      <c r="L2022" s="227" t="s">
        <v>706</v>
      </c>
      <c r="M2022" s="105">
        <v>430916927.24251217</v>
      </c>
      <c r="N2022" s="225"/>
    </row>
    <row r="2023" spans="1:14" ht="12" thickBot="1">
      <c r="A2023" s="223"/>
      <c r="B2023" s="224"/>
      <c r="C2023" s="224"/>
      <c r="D2023" s="225"/>
      <c r="E2023" s="225"/>
      <c r="F2023" s="225"/>
      <c r="G2023" s="225"/>
      <c r="H2023" s="225"/>
      <c r="I2023" s="225"/>
      <c r="J2023" s="105"/>
      <c r="K2023" s="226"/>
      <c r="L2023" s="227" t="s">
        <v>707</v>
      </c>
      <c r="M2023" s="105">
        <f xml:space="preserve"> ROUND($M$2015+ SUM($M$2018:$M$2021)-$M$2022,2)</f>
        <v>7228.33</v>
      </c>
      <c r="N2023" s="225"/>
    </row>
    <row r="2024" spans="1:14" ht="12.75" thickTop="1" thickBot="1">
      <c r="A2024" s="215" t="s">
        <v>153</v>
      </c>
      <c r="B2024" s="221" t="s">
        <v>137</v>
      </c>
      <c r="C2024" s="216" t="s">
        <v>703</v>
      </c>
      <c r="D2024" s="217" t="s">
        <v>648</v>
      </c>
      <c r="E2024" s="217" t="s">
        <v>144</v>
      </c>
      <c r="F2024" s="217" t="s">
        <v>647</v>
      </c>
      <c r="G2024" s="217" t="s">
        <v>704</v>
      </c>
      <c r="H2024" s="217" t="s">
        <v>143</v>
      </c>
      <c r="I2024" s="217" t="s">
        <v>658</v>
      </c>
      <c r="J2024" s="218" t="s">
        <v>705</v>
      </c>
      <c r="K2024" s="219" t="s">
        <v>148</v>
      </c>
      <c r="L2024" s="218" t="s">
        <v>140</v>
      </c>
      <c r="M2024" s="218" t="s">
        <v>630</v>
      </c>
      <c r="N2024" s="217" t="s">
        <v>640</v>
      </c>
    </row>
    <row r="2025" spans="1:14" ht="12" thickBot="1">
      <c r="A2025" s="223"/>
      <c r="B2025" s="222">
        <v>44929</v>
      </c>
      <c r="C2025" s="224"/>
      <c r="D2025" s="225"/>
      <c r="E2025" s="225"/>
      <c r="F2025" s="225"/>
      <c r="G2025" s="225"/>
      <c r="H2025" s="225"/>
      <c r="I2025" s="225"/>
      <c r="J2025" s="105"/>
      <c r="K2025" s="226"/>
      <c r="L2025" s="227" t="s">
        <v>706</v>
      </c>
      <c r="M2025" s="105">
        <v>430924155.57251233</v>
      </c>
      <c r="N2025" s="225"/>
    </row>
    <row r="2026" spans="1:14" ht="12" thickBot="1">
      <c r="A2026" s="223"/>
      <c r="B2026" s="224"/>
      <c r="C2026" s="224"/>
      <c r="D2026" s="225"/>
      <c r="E2026" s="225"/>
      <c r="F2026" s="225"/>
      <c r="G2026" s="225"/>
      <c r="H2026" s="225"/>
      <c r="I2026" s="225"/>
      <c r="J2026" s="105"/>
      <c r="K2026" s="226"/>
      <c r="L2026" s="227" t="s">
        <v>707</v>
      </c>
      <c r="M2026" s="105">
        <f xml:space="preserve"> ROUND($M$2022+ SUM($M$2024:$M$2024)-$M$2025,2)</f>
        <v>-7228.33</v>
      </c>
      <c r="N2026" s="225"/>
    </row>
    <row r="2027" spans="1:14" ht="12" thickTop="1">
      <c r="A2027" s="215" t="s">
        <v>153</v>
      </c>
      <c r="B2027" s="216" t="s">
        <v>137</v>
      </c>
      <c r="C2027" s="216" t="s">
        <v>703</v>
      </c>
      <c r="D2027" s="217" t="s">
        <v>648</v>
      </c>
      <c r="E2027" s="217" t="s">
        <v>144</v>
      </c>
      <c r="F2027" s="217" t="s">
        <v>647</v>
      </c>
      <c r="G2027" s="217" t="s">
        <v>704</v>
      </c>
      <c r="H2027" s="217" t="s">
        <v>143</v>
      </c>
      <c r="I2027" s="217" t="s">
        <v>658</v>
      </c>
      <c r="J2027" s="218" t="s">
        <v>705</v>
      </c>
      <c r="K2027" s="219" t="s">
        <v>148</v>
      </c>
      <c r="L2027" s="218" t="s">
        <v>140</v>
      </c>
      <c r="M2027" s="218" t="s">
        <v>630</v>
      </c>
      <c r="N2027" s="217" t="s">
        <v>640</v>
      </c>
    </row>
    <row r="2028" spans="1:14">
      <c r="A2028" s="100">
        <v>999</v>
      </c>
      <c r="B2028" s="94">
        <v>44901</v>
      </c>
      <c r="C2028" s="94">
        <v>44930</v>
      </c>
      <c r="D2028" s="73" t="s">
        <v>710</v>
      </c>
      <c r="E2028" s="73" t="s">
        <v>1006</v>
      </c>
      <c r="F2028" s="73" t="s">
        <v>1018</v>
      </c>
      <c r="G2028" s="73" t="s">
        <v>1019</v>
      </c>
      <c r="H2028" s="73" t="s">
        <v>1020</v>
      </c>
      <c r="I2028" s="73" t="s">
        <v>681</v>
      </c>
      <c r="J2028" s="95">
        <v>550000</v>
      </c>
      <c r="K2028" s="107">
        <v>0.95499999999999996</v>
      </c>
      <c r="L2028" s="95">
        <v>-525250</v>
      </c>
      <c r="M2028" s="95">
        <v>24750</v>
      </c>
      <c r="N2028" s="73" t="s">
        <v>207</v>
      </c>
    </row>
    <row r="2029" spans="1:14">
      <c r="A2029" s="100">
        <v>999</v>
      </c>
      <c r="B2029" s="94">
        <v>44901</v>
      </c>
      <c r="C2029" s="94">
        <v>44930</v>
      </c>
      <c r="D2029" s="73" t="s">
        <v>710</v>
      </c>
      <c r="E2029" s="73" t="s">
        <v>1006</v>
      </c>
      <c r="F2029" s="73" t="s">
        <v>1018</v>
      </c>
      <c r="G2029" s="73" t="s">
        <v>1019</v>
      </c>
      <c r="H2029" s="73" t="s">
        <v>1020</v>
      </c>
      <c r="I2029" s="73" t="s">
        <v>681</v>
      </c>
      <c r="J2029" s="95">
        <v>100000</v>
      </c>
      <c r="K2029" s="107">
        <v>0.95250000000000001</v>
      </c>
      <c r="L2029" s="95">
        <v>-95250</v>
      </c>
      <c r="M2029" s="95">
        <v>4750</v>
      </c>
      <c r="N2029" s="73" t="s">
        <v>207</v>
      </c>
    </row>
    <row r="2030" spans="1:14">
      <c r="A2030" s="100">
        <v>999</v>
      </c>
      <c r="B2030" s="94">
        <v>44901</v>
      </c>
      <c r="C2030" s="94">
        <v>44930</v>
      </c>
      <c r="D2030" s="73" t="s">
        <v>710</v>
      </c>
      <c r="E2030" s="73" t="s">
        <v>1006</v>
      </c>
      <c r="F2030" s="73" t="s">
        <v>1018</v>
      </c>
      <c r="G2030" s="73" t="s">
        <v>1019</v>
      </c>
      <c r="H2030" s="73" t="s">
        <v>1020</v>
      </c>
      <c r="I2030" s="73" t="s">
        <v>681</v>
      </c>
      <c r="J2030" s="95">
        <v>1100000</v>
      </c>
      <c r="K2030" s="107">
        <v>0.95874999999999999</v>
      </c>
      <c r="L2030" s="95">
        <v>-1054625</v>
      </c>
      <c r="M2030" s="95">
        <v>45375</v>
      </c>
      <c r="N2030" s="73" t="s">
        <v>207</v>
      </c>
    </row>
    <row r="2031" spans="1:14" ht="12" thickBot="1">
      <c r="A2031" s="100">
        <v>999</v>
      </c>
      <c r="B2031" s="94">
        <v>44901</v>
      </c>
      <c r="C2031" s="94">
        <v>44930</v>
      </c>
      <c r="D2031" s="73" t="s">
        <v>710</v>
      </c>
      <c r="E2031" s="73" t="s">
        <v>1006</v>
      </c>
      <c r="F2031" s="73" t="s">
        <v>1018</v>
      </c>
      <c r="G2031" s="73" t="s">
        <v>1019</v>
      </c>
      <c r="H2031" s="73" t="s">
        <v>1020</v>
      </c>
      <c r="I2031" s="73" t="s">
        <v>681</v>
      </c>
      <c r="J2031" s="95">
        <v>1000000</v>
      </c>
      <c r="K2031" s="107">
        <v>0.95250000000000001</v>
      </c>
      <c r="L2031" s="95">
        <v>-952500</v>
      </c>
      <c r="M2031" s="95">
        <v>47500</v>
      </c>
      <c r="N2031" s="73" t="s">
        <v>207</v>
      </c>
    </row>
    <row r="2032" spans="1:14" ht="12" thickBot="1">
      <c r="A2032" s="223"/>
      <c r="B2032" s="222">
        <v>44930</v>
      </c>
      <c r="C2032" s="224"/>
      <c r="D2032" s="225"/>
      <c r="E2032" s="225"/>
      <c r="F2032" s="225"/>
      <c r="G2032" s="225"/>
      <c r="H2032" s="225"/>
      <c r="I2032" s="225"/>
      <c r="J2032" s="105"/>
      <c r="K2032" s="226"/>
      <c r="L2032" s="227" t="s">
        <v>706</v>
      </c>
      <c r="M2032" s="105">
        <v>431046530.57251227</v>
      </c>
      <c r="N2032" s="225"/>
    </row>
    <row r="2033" spans="1:14" ht="12" thickBot="1">
      <c r="A2033" s="223"/>
      <c r="B2033" s="224"/>
      <c r="C2033" s="224"/>
      <c r="D2033" s="225"/>
      <c r="E2033" s="225"/>
      <c r="F2033" s="225"/>
      <c r="G2033" s="225"/>
      <c r="H2033" s="225"/>
      <c r="I2033" s="225"/>
      <c r="J2033" s="105"/>
      <c r="K2033" s="226"/>
      <c r="L2033" s="227" t="s">
        <v>707</v>
      </c>
      <c r="M2033" s="105">
        <f xml:space="preserve"> ROUND($M$2025+ SUM($M$2028:$M$2031)-$M$2032,2)</f>
        <v>0</v>
      </c>
      <c r="N2033" s="225"/>
    </row>
    <row r="2034" spans="1:14" ht="12" thickTop="1">
      <c r="A2034" s="215" t="s">
        <v>153</v>
      </c>
      <c r="B2034" s="216" t="s">
        <v>137</v>
      </c>
      <c r="C2034" s="216" t="s">
        <v>703</v>
      </c>
      <c r="D2034" s="217" t="s">
        <v>648</v>
      </c>
      <c r="E2034" s="217" t="s">
        <v>144</v>
      </c>
      <c r="F2034" s="217" t="s">
        <v>647</v>
      </c>
      <c r="G2034" s="217" t="s">
        <v>704</v>
      </c>
      <c r="H2034" s="217" t="s">
        <v>143</v>
      </c>
      <c r="I2034" s="217" t="s">
        <v>658</v>
      </c>
      <c r="J2034" s="218" t="s">
        <v>705</v>
      </c>
      <c r="K2034" s="219" t="s">
        <v>148</v>
      </c>
      <c r="L2034" s="218" t="s">
        <v>140</v>
      </c>
      <c r="M2034" s="218" t="s">
        <v>630</v>
      </c>
      <c r="N2034" s="217" t="s">
        <v>640</v>
      </c>
    </row>
    <row r="2035" spans="1:14">
      <c r="A2035" s="100">
        <v>89888809</v>
      </c>
      <c r="B2035" s="94">
        <v>44901</v>
      </c>
      <c r="C2035" s="94">
        <v>44931</v>
      </c>
      <c r="D2035" s="73" t="s">
        <v>856</v>
      </c>
      <c r="E2035" s="73" t="s">
        <v>1006</v>
      </c>
      <c r="F2035" s="73" t="s">
        <v>1018</v>
      </c>
      <c r="G2035" s="73" t="s">
        <v>1019</v>
      </c>
      <c r="H2035" s="73" t="s">
        <v>1020</v>
      </c>
      <c r="I2035" s="73" t="s">
        <v>681</v>
      </c>
      <c r="J2035" s="95">
        <v>0</v>
      </c>
      <c r="K2035" s="107">
        <v>1</v>
      </c>
      <c r="L2035" s="95">
        <v>65.650000000000006</v>
      </c>
      <c r="M2035" s="95">
        <v>65.650000000000006</v>
      </c>
      <c r="N2035" s="73" t="s">
        <v>207</v>
      </c>
    </row>
    <row r="2036" spans="1:14">
      <c r="A2036" s="100">
        <v>89888896</v>
      </c>
      <c r="B2036" s="94">
        <v>44901</v>
      </c>
      <c r="C2036" s="94">
        <v>44931</v>
      </c>
      <c r="D2036" s="73" t="s">
        <v>856</v>
      </c>
      <c r="E2036" s="73" t="s">
        <v>1006</v>
      </c>
      <c r="F2036" s="73" t="s">
        <v>1018</v>
      </c>
      <c r="G2036" s="73" t="s">
        <v>1019</v>
      </c>
      <c r="H2036" s="73" t="s">
        <v>1020</v>
      </c>
      <c r="I2036" s="73" t="s">
        <v>681</v>
      </c>
      <c r="J2036" s="95">
        <v>0</v>
      </c>
      <c r="K2036" s="107">
        <v>1</v>
      </c>
      <c r="L2036" s="95">
        <v>12.6</v>
      </c>
      <c r="M2036" s="95">
        <v>12.6</v>
      </c>
      <c r="N2036" s="73" t="s">
        <v>207</v>
      </c>
    </row>
    <row r="2037" spans="1:14">
      <c r="A2037" s="100">
        <v>89889120</v>
      </c>
      <c r="B2037" s="94">
        <v>44901</v>
      </c>
      <c r="C2037" s="94">
        <v>44931</v>
      </c>
      <c r="D2037" s="73" t="s">
        <v>856</v>
      </c>
      <c r="E2037" s="73" t="s">
        <v>1006</v>
      </c>
      <c r="F2037" s="73" t="s">
        <v>1018</v>
      </c>
      <c r="G2037" s="73" t="s">
        <v>1019</v>
      </c>
      <c r="H2037" s="73" t="s">
        <v>1020</v>
      </c>
      <c r="I2037" s="73" t="s">
        <v>681</v>
      </c>
      <c r="J2037" s="95">
        <v>0</v>
      </c>
      <c r="K2037" s="107">
        <v>1</v>
      </c>
      <c r="L2037" s="95">
        <v>125.99</v>
      </c>
      <c r="M2037" s="95">
        <v>125.99</v>
      </c>
      <c r="N2037" s="73" t="s">
        <v>207</v>
      </c>
    </row>
    <row r="2038" spans="1:14">
      <c r="A2038" s="100">
        <v>89889249</v>
      </c>
      <c r="B2038" s="94">
        <v>44901</v>
      </c>
      <c r="C2038" s="94">
        <v>44931</v>
      </c>
      <c r="D2038" s="73" t="s">
        <v>856</v>
      </c>
      <c r="E2038" s="73" t="s">
        <v>1006</v>
      </c>
      <c r="F2038" s="73" t="s">
        <v>1018</v>
      </c>
      <c r="G2038" s="73" t="s">
        <v>1019</v>
      </c>
      <c r="H2038" s="73" t="s">
        <v>1020</v>
      </c>
      <c r="I2038" s="73" t="s">
        <v>681</v>
      </c>
      <c r="J2038" s="95">
        <v>0</v>
      </c>
      <c r="K2038" s="107">
        <v>1</v>
      </c>
      <c r="L2038" s="95">
        <v>120.36</v>
      </c>
      <c r="M2038" s="95">
        <v>120.36</v>
      </c>
      <c r="N2038" s="73" t="s">
        <v>207</v>
      </c>
    </row>
    <row r="2039" spans="1:14">
      <c r="A2039" s="100">
        <v>999</v>
      </c>
      <c r="B2039" s="94">
        <v>44901</v>
      </c>
      <c r="C2039" s="94">
        <v>44930</v>
      </c>
      <c r="D2039" s="73" t="s">
        <v>824</v>
      </c>
      <c r="E2039" s="73" t="s">
        <v>1006</v>
      </c>
      <c r="F2039" s="73" t="s">
        <v>1018</v>
      </c>
      <c r="G2039" s="73" t="s">
        <v>1019</v>
      </c>
      <c r="H2039" s="73" t="s">
        <v>1020</v>
      </c>
      <c r="I2039" s="73" t="s">
        <v>681</v>
      </c>
      <c r="J2039" s="95">
        <v>-1000000</v>
      </c>
      <c r="K2039" s="107">
        <v>0.95250000000000001</v>
      </c>
      <c r="L2039" s="95">
        <v>952500</v>
      </c>
      <c r="M2039" s="95">
        <v>-47500</v>
      </c>
      <c r="N2039" s="73" t="s">
        <v>207</v>
      </c>
    </row>
    <row r="2040" spans="1:14">
      <c r="A2040" s="100">
        <v>89839915</v>
      </c>
      <c r="B2040" s="94">
        <v>44901</v>
      </c>
      <c r="C2040" s="94">
        <v>44931</v>
      </c>
      <c r="D2040" s="73" t="s">
        <v>710</v>
      </c>
      <c r="E2040" s="73" t="s">
        <v>1006</v>
      </c>
      <c r="F2040" s="73" t="s">
        <v>1018</v>
      </c>
      <c r="G2040" s="73" t="s">
        <v>1019</v>
      </c>
      <c r="H2040" s="73" t="s">
        <v>1020</v>
      </c>
      <c r="I2040" s="73" t="s">
        <v>681</v>
      </c>
      <c r="J2040" s="95">
        <v>997347.5</v>
      </c>
      <c r="K2040" s="107">
        <v>0.95250000000000001</v>
      </c>
      <c r="L2040" s="95">
        <v>-949973.49</v>
      </c>
      <c r="M2040" s="95">
        <v>47374.01</v>
      </c>
      <c r="N2040" s="73" t="s">
        <v>841</v>
      </c>
    </row>
    <row r="2041" spans="1:14">
      <c r="A2041" s="100">
        <v>999</v>
      </c>
      <c r="B2041" s="94">
        <v>44901</v>
      </c>
      <c r="C2041" s="94">
        <v>44930</v>
      </c>
      <c r="D2041" s="73" t="s">
        <v>824</v>
      </c>
      <c r="E2041" s="73" t="s">
        <v>1006</v>
      </c>
      <c r="F2041" s="73" t="s">
        <v>1018</v>
      </c>
      <c r="G2041" s="73" t="s">
        <v>1019</v>
      </c>
      <c r="H2041" s="73" t="s">
        <v>1020</v>
      </c>
      <c r="I2041" s="73" t="s">
        <v>681</v>
      </c>
      <c r="J2041" s="95">
        <v>-1100000</v>
      </c>
      <c r="K2041" s="107">
        <v>0.95874999999999999</v>
      </c>
      <c r="L2041" s="95">
        <v>1054625</v>
      </c>
      <c r="M2041" s="95">
        <v>-45375</v>
      </c>
      <c r="N2041" s="73" t="s">
        <v>207</v>
      </c>
    </row>
    <row r="2042" spans="1:14">
      <c r="A2042" s="100">
        <v>89839862</v>
      </c>
      <c r="B2042" s="94">
        <v>44901</v>
      </c>
      <c r="C2042" s="94">
        <v>44931</v>
      </c>
      <c r="D2042" s="73" t="s">
        <v>710</v>
      </c>
      <c r="E2042" s="73" t="s">
        <v>1006</v>
      </c>
      <c r="F2042" s="73" t="s">
        <v>1018</v>
      </c>
      <c r="G2042" s="73" t="s">
        <v>1019</v>
      </c>
      <c r="H2042" s="73" t="s">
        <v>1020</v>
      </c>
      <c r="I2042" s="73" t="s">
        <v>681</v>
      </c>
      <c r="J2042" s="95">
        <v>1097082.25</v>
      </c>
      <c r="K2042" s="107">
        <v>0.95874999999999999</v>
      </c>
      <c r="L2042" s="95">
        <v>-1051827.6100000001</v>
      </c>
      <c r="M2042" s="95">
        <v>45254.64</v>
      </c>
      <c r="N2042" s="73" t="s">
        <v>841</v>
      </c>
    </row>
    <row r="2043" spans="1:14">
      <c r="A2043" s="100">
        <v>999</v>
      </c>
      <c r="B2043" s="94">
        <v>44901</v>
      </c>
      <c r="C2043" s="94">
        <v>44930</v>
      </c>
      <c r="D2043" s="73" t="s">
        <v>824</v>
      </c>
      <c r="E2043" s="73" t="s">
        <v>1006</v>
      </c>
      <c r="F2043" s="73" t="s">
        <v>1018</v>
      </c>
      <c r="G2043" s="73" t="s">
        <v>1019</v>
      </c>
      <c r="H2043" s="73" t="s">
        <v>1020</v>
      </c>
      <c r="I2043" s="73" t="s">
        <v>681</v>
      </c>
      <c r="J2043" s="95">
        <v>-100000</v>
      </c>
      <c r="K2043" s="107">
        <v>0.95250000000000001</v>
      </c>
      <c r="L2043" s="95">
        <v>95250</v>
      </c>
      <c r="M2043" s="95">
        <v>-4750</v>
      </c>
      <c r="N2043" s="73" t="s">
        <v>207</v>
      </c>
    </row>
    <row r="2044" spans="1:14">
      <c r="A2044" s="100">
        <v>89839802</v>
      </c>
      <c r="B2044" s="94">
        <v>44901</v>
      </c>
      <c r="C2044" s="94">
        <v>44931</v>
      </c>
      <c r="D2044" s="73" t="s">
        <v>710</v>
      </c>
      <c r="E2044" s="73" t="s">
        <v>1006</v>
      </c>
      <c r="F2044" s="73" t="s">
        <v>1018</v>
      </c>
      <c r="G2044" s="73" t="s">
        <v>1019</v>
      </c>
      <c r="H2044" s="73" t="s">
        <v>1020</v>
      </c>
      <c r="I2044" s="73" t="s">
        <v>681</v>
      </c>
      <c r="J2044" s="95">
        <v>99734.75</v>
      </c>
      <c r="K2044" s="107">
        <v>0.95250000000000001</v>
      </c>
      <c r="L2044" s="95">
        <v>-94997.35</v>
      </c>
      <c r="M2044" s="95">
        <v>4737.3999999999996</v>
      </c>
      <c r="N2044" s="73" t="s">
        <v>841</v>
      </c>
    </row>
    <row r="2045" spans="1:14">
      <c r="A2045" s="100">
        <v>999</v>
      </c>
      <c r="B2045" s="94">
        <v>44901</v>
      </c>
      <c r="C2045" s="94">
        <v>44930</v>
      </c>
      <c r="D2045" s="73" t="s">
        <v>824</v>
      </c>
      <c r="E2045" s="73" t="s">
        <v>1006</v>
      </c>
      <c r="F2045" s="73" t="s">
        <v>1018</v>
      </c>
      <c r="G2045" s="73" t="s">
        <v>1019</v>
      </c>
      <c r="H2045" s="73" t="s">
        <v>1020</v>
      </c>
      <c r="I2045" s="73" t="s">
        <v>681</v>
      </c>
      <c r="J2045" s="95">
        <v>-550000</v>
      </c>
      <c r="K2045" s="107">
        <v>0.95499999999999996</v>
      </c>
      <c r="L2045" s="95">
        <v>525250</v>
      </c>
      <c r="M2045" s="95">
        <v>-24750</v>
      </c>
      <c r="N2045" s="73" t="s">
        <v>207</v>
      </c>
    </row>
    <row r="2046" spans="1:14" ht="12" thickBot="1">
      <c r="A2046" s="100">
        <v>89839728</v>
      </c>
      <c r="B2046" s="94">
        <v>44901</v>
      </c>
      <c r="C2046" s="94">
        <v>44931</v>
      </c>
      <c r="D2046" s="73" t="s">
        <v>710</v>
      </c>
      <c r="E2046" s="73" t="s">
        <v>1006</v>
      </c>
      <c r="F2046" s="73" t="s">
        <v>1018</v>
      </c>
      <c r="G2046" s="73" t="s">
        <v>1019</v>
      </c>
      <c r="H2046" s="73" t="s">
        <v>1020</v>
      </c>
      <c r="I2046" s="73" t="s">
        <v>681</v>
      </c>
      <c r="J2046" s="95">
        <v>548541.12</v>
      </c>
      <c r="K2046" s="107">
        <v>0.95499999999999996</v>
      </c>
      <c r="L2046" s="95">
        <v>-523856.77</v>
      </c>
      <c r="M2046" s="95">
        <v>24684.35</v>
      </c>
      <c r="N2046" s="73" t="s">
        <v>841</v>
      </c>
    </row>
    <row r="2047" spans="1:14" ht="12" thickBot="1">
      <c r="A2047" s="223"/>
      <c r="B2047" s="222">
        <v>44931</v>
      </c>
      <c r="C2047" s="224"/>
      <c r="D2047" s="225"/>
      <c r="E2047" s="225"/>
      <c r="F2047" s="225"/>
      <c r="G2047" s="225"/>
      <c r="H2047" s="225"/>
      <c r="I2047" s="225"/>
      <c r="J2047" s="105"/>
      <c r="K2047" s="226"/>
      <c r="L2047" s="227" t="s">
        <v>706</v>
      </c>
      <c r="M2047" s="105">
        <v>431046530.57251227</v>
      </c>
      <c r="N2047" s="225"/>
    </row>
    <row r="2048" spans="1:14" ht="12" thickBot="1">
      <c r="A2048" s="223"/>
      <c r="B2048" s="224"/>
      <c r="C2048" s="224"/>
      <c r="D2048" s="225"/>
      <c r="E2048" s="225"/>
      <c r="F2048" s="225"/>
      <c r="G2048" s="225"/>
      <c r="H2048" s="225"/>
      <c r="I2048" s="225"/>
      <c r="J2048" s="105"/>
      <c r="K2048" s="226"/>
      <c r="L2048" s="227" t="s">
        <v>707</v>
      </c>
      <c r="M2048" s="105">
        <f xml:space="preserve"> ROUND($M$2032+ SUM($M$2035:$M$2046)-$M$2047,2)</f>
        <v>0</v>
      </c>
      <c r="N2048" s="225"/>
    </row>
    <row r="2049" spans="1:14" ht="12.75" thickTop="1" thickBot="1">
      <c r="A2049" s="215" t="s">
        <v>153</v>
      </c>
      <c r="B2049" s="221" t="s">
        <v>137</v>
      </c>
      <c r="C2049" s="216" t="s">
        <v>703</v>
      </c>
      <c r="D2049" s="217" t="s">
        <v>648</v>
      </c>
      <c r="E2049" s="217" t="s">
        <v>144</v>
      </c>
      <c r="F2049" s="217" t="s">
        <v>647</v>
      </c>
      <c r="G2049" s="217" t="s">
        <v>704</v>
      </c>
      <c r="H2049" s="217" t="s">
        <v>143</v>
      </c>
      <c r="I2049" s="217" t="s">
        <v>658</v>
      </c>
      <c r="J2049" s="218" t="s">
        <v>705</v>
      </c>
      <c r="K2049" s="219" t="s">
        <v>148</v>
      </c>
      <c r="L2049" s="218" t="s">
        <v>140</v>
      </c>
      <c r="M2049" s="218" t="s">
        <v>630</v>
      </c>
      <c r="N2049" s="217" t="s">
        <v>640</v>
      </c>
    </row>
    <row r="2050" spans="1:14" ht="12" thickBot="1">
      <c r="A2050" s="223"/>
      <c r="B2050" s="222">
        <v>44932</v>
      </c>
      <c r="C2050" s="224"/>
      <c r="D2050" s="225"/>
      <c r="E2050" s="225"/>
      <c r="F2050" s="225"/>
      <c r="G2050" s="225"/>
      <c r="H2050" s="225"/>
      <c r="I2050" s="225"/>
      <c r="J2050" s="105"/>
      <c r="K2050" s="226"/>
      <c r="L2050" s="227" t="s">
        <v>706</v>
      </c>
      <c r="M2050" s="105">
        <v>431046530.57251221</v>
      </c>
      <c r="N2050" s="225"/>
    </row>
    <row r="2051" spans="1:14" ht="12" thickBot="1">
      <c r="A2051" s="223"/>
      <c r="B2051" s="224"/>
      <c r="C2051" s="224"/>
      <c r="D2051" s="225"/>
      <c r="E2051" s="225"/>
      <c r="F2051" s="225"/>
      <c r="G2051" s="225"/>
      <c r="H2051" s="225"/>
      <c r="I2051" s="225"/>
      <c r="J2051" s="105"/>
      <c r="K2051" s="226"/>
      <c r="L2051" s="227" t="s">
        <v>707</v>
      </c>
      <c r="M2051" s="105">
        <f xml:space="preserve"> ROUND($M$2047+ SUM($M$2049:$M$2049)-$M$2050,2)</f>
        <v>0</v>
      </c>
      <c r="N2051" s="225"/>
    </row>
    <row r="2052" spans="1:14" ht="12.75" thickTop="1" thickBot="1">
      <c r="A2052" s="215" t="s">
        <v>153</v>
      </c>
      <c r="B2052" s="221" t="s">
        <v>137</v>
      </c>
      <c r="C2052" s="216" t="s">
        <v>703</v>
      </c>
      <c r="D2052" s="217" t="s">
        <v>648</v>
      </c>
      <c r="E2052" s="217" t="s">
        <v>144</v>
      </c>
      <c r="F2052" s="217" t="s">
        <v>647</v>
      </c>
      <c r="G2052" s="217" t="s">
        <v>704</v>
      </c>
      <c r="H2052" s="217" t="s">
        <v>143</v>
      </c>
      <c r="I2052" s="217" t="s">
        <v>658</v>
      </c>
      <c r="J2052" s="218" t="s">
        <v>705</v>
      </c>
      <c r="K2052" s="219" t="s">
        <v>148</v>
      </c>
      <c r="L2052" s="218" t="s">
        <v>140</v>
      </c>
      <c r="M2052" s="218" t="s">
        <v>630</v>
      </c>
      <c r="N2052" s="217" t="s">
        <v>640</v>
      </c>
    </row>
    <row r="2053" spans="1:14" ht="12" thickBot="1">
      <c r="A2053" s="223"/>
      <c r="B2053" s="222">
        <v>44935</v>
      </c>
      <c r="C2053" s="224"/>
      <c r="D2053" s="225"/>
      <c r="E2053" s="225"/>
      <c r="F2053" s="225"/>
      <c r="G2053" s="225"/>
      <c r="H2053" s="225"/>
      <c r="I2053" s="225"/>
      <c r="J2053" s="105"/>
      <c r="K2053" s="226"/>
      <c r="L2053" s="227" t="s">
        <v>706</v>
      </c>
      <c r="M2053" s="105">
        <v>431046530.57251221</v>
      </c>
      <c r="N2053" s="225"/>
    </row>
    <row r="2054" spans="1:14" ht="12" thickBot="1">
      <c r="A2054" s="223"/>
      <c r="B2054" s="224"/>
      <c r="C2054" s="224"/>
      <c r="D2054" s="225"/>
      <c r="E2054" s="225"/>
      <c r="F2054" s="225"/>
      <c r="G2054" s="225"/>
      <c r="H2054" s="225"/>
      <c r="I2054" s="225"/>
      <c r="J2054" s="105"/>
      <c r="K2054" s="226"/>
      <c r="L2054" s="227" t="s">
        <v>707</v>
      </c>
      <c r="M2054" s="105">
        <f xml:space="preserve"> ROUND($M$2050+ SUM($M$2052:$M$2052)-$M$2053,2)</f>
        <v>0</v>
      </c>
      <c r="N2054" s="225"/>
    </row>
    <row r="2055" spans="1:14" ht="12.75" thickTop="1" thickBot="1">
      <c r="A2055" s="215" t="s">
        <v>153</v>
      </c>
      <c r="B2055" s="221" t="s">
        <v>137</v>
      </c>
      <c r="C2055" s="216" t="s">
        <v>703</v>
      </c>
      <c r="D2055" s="217" t="s">
        <v>648</v>
      </c>
      <c r="E2055" s="217" t="s">
        <v>144</v>
      </c>
      <c r="F2055" s="217" t="s">
        <v>647</v>
      </c>
      <c r="G2055" s="217" t="s">
        <v>704</v>
      </c>
      <c r="H2055" s="217" t="s">
        <v>143</v>
      </c>
      <c r="I2055" s="217" t="s">
        <v>658</v>
      </c>
      <c r="J2055" s="218" t="s">
        <v>705</v>
      </c>
      <c r="K2055" s="219" t="s">
        <v>148</v>
      </c>
      <c r="L2055" s="218" t="s">
        <v>140</v>
      </c>
      <c r="M2055" s="218" t="s">
        <v>630</v>
      </c>
      <c r="N2055" s="217" t="s">
        <v>640</v>
      </c>
    </row>
    <row r="2056" spans="1:14" ht="12" thickBot="1">
      <c r="A2056" s="223"/>
      <c r="B2056" s="222">
        <v>44936</v>
      </c>
      <c r="C2056" s="224"/>
      <c r="D2056" s="225"/>
      <c r="E2056" s="225"/>
      <c r="F2056" s="225"/>
      <c r="G2056" s="225"/>
      <c r="H2056" s="225"/>
      <c r="I2056" s="225"/>
      <c r="J2056" s="105"/>
      <c r="K2056" s="226"/>
      <c r="L2056" s="227" t="s">
        <v>706</v>
      </c>
      <c r="M2056" s="105">
        <v>431046530.57251221</v>
      </c>
      <c r="N2056" s="225"/>
    </row>
    <row r="2057" spans="1:14" ht="12" thickBot="1">
      <c r="A2057" s="223"/>
      <c r="B2057" s="224"/>
      <c r="C2057" s="224"/>
      <c r="D2057" s="225"/>
      <c r="E2057" s="225"/>
      <c r="F2057" s="225"/>
      <c r="G2057" s="225"/>
      <c r="H2057" s="225"/>
      <c r="I2057" s="225"/>
      <c r="J2057" s="105"/>
      <c r="K2057" s="226"/>
      <c r="L2057" s="227" t="s">
        <v>707</v>
      </c>
      <c r="M2057" s="105">
        <f xml:space="preserve"> ROUND($M$2053+ SUM($M$2055:$M$2055)-$M$2056,2)</f>
        <v>0</v>
      </c>
      <c r="N2057" s="225"/>
    </row>
    <row r="2058" spans="1:14" ht="12.75" thickTop="1" thickBot="1">
      <c r="A2058" s="215" t="s">
        <v>153</v>
      </c>
      <c r="B2058" s="221" t="s">
        <v>137</v>
      </c>
      <c r="C2058" s="216" t="s">
        <v>703</v>
      </c>
      <c r="D2058" s="217" t="s">
        <v>648</v>
      </c>
      <c r="E2058" s="217" t="s">
        <v>144</v>
      </c>
      <c r="F2058" s="217" t="s">
        <v>647</v>
      </c>
      <c r="G2058" s="217" t="s">
        <v>704</v>
      </c>
      <c r="H2058" s="217" t="s">
        <v>143</v>
      </c>
      <c r="I2058" s="217" t="s">
        <v>658</v>
      </c>
      <c r="J2058" s="218" t="s">
        <v>705</v>
      </c>
      <c r="K2058" s="219" t="s">
        <v>148</v>
      </c>
      <c r="L2058" s="218" t="s">
        <v>140</v>
      </c>
      <c r="M2058" s="218" t="s">
        <v>630</v>
      </c>
      <c r="N2058" s="217" t="s">
        <v>640</v>
      </c>
    </row>
    <row r="2059" spans="1:14" ht="12" thickBot="1">
      <c r="A2059" s="223"/>
      <c r="B2059" s="222">
        <v>44937</v>
      </c>
      <c r="C2059" s="224"/>
      <c r="D2059" s="225"/>
      <c r="E2059" s="225"/>
      <c r="F2059" s="225"/>
      <c r="G2059" s="225"/>
      <c r="H2059" s="225"/>
      <c r="I2059" s="225"/>
      <c r="J2059" s="105"/>
      <c r="K2059" s="226"/>
      <c r="L2059" s="227" t="s">
        <v>706</v>
      </c>
      <c r="M2059" s="105">
        <v>431046530.57251221</v>
      </c>
      <c r="N2059" s="225"/>
    </row>
    <row r="2060" spans="1:14" ht="12" thickBot="1">
      <c r="A2060" s="223"/>
      <c r="B2060" s="224"/>
      <c r="C2060" s="224"/>
      <c r="D2060" s="225"/>
      <c r="E2060" s="225"/>
      <c r="F2060" s="225"/>
      <c r="G2060" s="225"/>
      <c r="H2060" s="225"/>
      <c r="I2060" s="225"/>
      <c r="J2060" s="105"/>
      <c r="K2060" s="226"/>
      <c r="L2060" s="227" t="s">
        <v>707</v>
      </c>
      <c r="M2060" s="105">
        <f xml:space="preserve"> ROUND($M$2056+ SUM($M$2058:$M$2058)-$M$2059,2)</f>
        <v>0</v>
      </c>
      <c r="N2060" s="225"/>
    </row>
    <row r="2061" spans="1:14" ht="12.75" thickTop="1" thickBot="1">
      <c r="A2061" s="215" t="s">
        <v>153</v>
      </c>
      <c r="B2061" s="221" t="s">
        <v>137</v>
      </c>
      <c r="C2061" s="216" t="s">
        <v>703</v>
      </c>
      <c r="D2061" s="217" t="s">
        <v>648</v>
      </c>
      <c r="E2061" s="217" t="s">
        <v>144</v>
      </c>
      <c r="F2061" s="217" t="s">
        <v>647</v>
      </c>
      <c r="G2061" s="217" t="s">
        <v>704</v>
      </c>
      <c r="H2061" s="217" t="s">
        <v>143</v>
      </c>
      <c r="I2061" s="217" t="s">
        <v>658</v>
      </c>
      <c r="J2061" s="218" t="s">
        <v>705</v>
      </c>
      <c r="K2061" s="219" t="s">
        <v>148</v>
      </c>
      <c r="L2061" s="218" t="s">
        <v>140</v>
      </c>
      <c r="M2061" s="218" t="s">
        <v>630</v>
      </c>
      <c r="N2061" s="217" t="s">
        <v>640</v>
      </c>
    </row>
    <row r="2062" spans="1:14" ht="12" thickBot="1">
      <c r="A2062" s="223"/>
      <c r="B2062" s="222">
        <v>44938</v>
      </c>
      <c r="C2062" s="224"/>
      <c r="D2062" s="225"/>
      <c r="E2062" s="225"/>
      <c r="F2062" s="225"/>
      <c r="G2062" s="225"/>
      <c r="H2062" s="225"/>
      <c r="I2062" s="225"/>
      <c r="J2062" s="105"/>
      <c r="K2062" s="226"/>
      <c r="L2062" s="227" t="s">
        <v>706</v>
      </c>
      <c r="M2062" s="105">
        <v>431046530.57251227</v>
      </c>
      <c r="N2062" s="225"/>
    </row>
    <row r="2063" spans="1:14" ht="12" thickBot="1">
      <c r="A2063" s="223"/>
      <c r="B2063" s="224"/>
      <c r="C2063" s="224"/>
      <c r="D2063" s="225"/>
      <c r="E2063" s="225"/>
      <c r="F2063" s="225"/>
      <c r="G2063" s="225"/>
      <c r="H2063" s="225"/>
      <c r="I2063" s="225"/>
      <c r="J2063" s="105"/>
      <c r="K2063" s="226"/>
      <c r="L2063" s="227" t="s">
        <v>707</v>
      </c>
      <c r="M2063" s="105">
        <f xml:space="preserve"> ROUND($M$2059+ SUM($M$2061:$M$2061)-$M$2062,2)</f>
        <v>0</v>
      </c>
      <c r="N2063" s="225"/>
    </row>
    <row r="2064" spans="1:14" ht="12.75" thickTop="1" thickBot="1">
      <c r="A2064" s="215" t="s">
        <v>153</v>
      </c>
      <c r="B2064" s="221" t="s">
        <v>137</v>
      </c>
      <c r="C2064" s="216" t="s">
        <v>703</v>
      </c>
      <c r="D2064" s="217" t="s">
        <v>648</v>
      </c>
      <c r="E2064" s="217" t="s">
        <v>144</v>
      </c>
      <c r="F2064" s="217" t="s">
        <v>647</v>
      </c>
      <c r="G2064" s="217" t="s">
        <v>704</v>
      </c>
      <c r="H2064" s="217" t="s">
        <v>143</v>
      </c>
      <c r="I2064" s="217" t="s">
        <v>658</v>
      </c>
      <c r="J2064" s="218" t="s">
        <v>705</v>
      </c>
      <c r="K2064" s="219" t="s">
        <v>148</v>
      </c>
      <c r="L2064" s="218" t="s">
        <v>140</v>
      </c>
      <c r="M2064" s="218" t="s">
        <v>630</v>
      </c>
      <c r="N2064" s="217" t="s">
        <v>640</v>
      </c>
    </row>
    <row r="2065" spans="1:14" ht="12" thickBot="1">
      <c r="A2065" s="223"/>
      <c r="B2065" s="222">
        <v>44939</v>
      </c>
      <c r="C2065" s="224"/>
      <c r="D2065" s="225"/>
      <c r="E2065" s="225"/>
      <c r="F2065" s="225"/>
      <c r="G2065" s="225"/>
      <c r="H2065" s="225"/>
      <c r="I2065" s="225"/>
      <c r="J2065" s="105"/>
      <c r="K2065" s="226"/>
      <c r="L2065" s="227" t="s">
        <v>706</v>
      </c>
      <c r="M2065" s="105">
        <v>431046530.57251227</v>
      </c>
      <c r="N2065" s="225"/>
    </row>
    <row r="2066" spans="1:14" ht="12" thickBot="1">
      <c r="A2066" s="223"/>
      <c r="B2066" s="224"/>
      <c r="C2066" s="224"/>
      <c r="D2066" s="225"/>
      <c r="E2066" s="225"/>
      <c r="F2066" s="225"/>
      <c r="G2066" s="225"/>
      <c r="H2066" s="225"/>
      <c r="I2066" s="225"/>
      <c r="J2066" s="105"/>
      <c r="K2066" s="226"/>
      <c r="L2066" s="227" t="s">
        <v>707</v>
      </c>
      <c r="M2066" s="105">
        <f xml:space="preserve"> ROUND($M$2062+ SUM($M$2064:$M$2064)-$M$2065,2)</f>
        <v>0</v>
      </c>
      <c r="N2066" s="225"/>
    </row>
    <row r="2067" spans="1:14" ht="12.75" thickTop="1" thickBot="1">
      <c r="A2067" s="215" t="s">
        <v>153</v>
      </c>
      <c r="B2067" s="221" t="s">
        <v>137</v>
      </c>
      <c r="C2067" s="216" t="s">
        <v>703</v>
      </c>
      <c r="D2067" s="217" t="s">
        <v>648</v>
      </c>
      <c r="E2067" s="217" t="s">
        <v>144</v>
      </c>
      <c r="F2067" s="217" t="s">
        <v>647</v>
      </c>
      <c r="G2067" s="217" t="s">
        <v>704</v>
      </c>
      <c r="H2067" s="217" t="s">
        <v>143</v>
      </c>
      <c r="I2067" s="217" t="s">
        <v>658</v>
      </c>
      <c r="J2067" s="218" t="s">
        <v>705</v>
      </c>
      <c r="K2067" s="219" t="s">
        <v>148</v>
      </c>
      <c r="L2067" s="218" t="s">
        <v>140</v>
      </c>
      <c r="M2067" s="218" t="s">
        <v>630</v>
      </c>
      <c r="N2067" s="217" t="s">
        <v>640</v>
      </c>
    </row>
    <row r="2068" spans="1:14" ht="12" thickBot="1">
      <c r="A2068" s="223"/>
      <c r="B2068" s="222">
        <v>44943</v>
      </c>
      <c r="C2068" s="224"/>
      <c r="D2068" s="225"/>
      <c r="E2068" s="225"/>
      <c r="F2068" s="225"/>
      <c r="G2068" s="225"/>
      <c r="H2068" s="225"/>
      <c r="I2068" s="225"/>
      <c r="J2068" s="105"/>
      <c r="K2068" s="226"/>
      <c r="L2068" s="227" t="s">
        <v>706</v>
      </c>
      <c r="M2068" s="105">
        <v>431046530.57251221</v>
      </c>
      <c r="N2068" s="225"/>
    </row>
    <row r="2069" spans="1:14" ht="12" thickBot="1">
      <c r="A2069" s="223"/>
      <c r="B2069" s="224"/>
      <c r="C2069" s="224"/>
      <c r="D2069" s="225"/>
      <c r="E2069" s="225"/>
      <c r="F2069" s="225"/>
      <c r="G2069" s="225"/>
      <c r="H2069" s="225"/>
      <c r="I2069" s="225"/>
      <c r="J2069" s="105"/>
      <c r="K2069" s="226"/>
      <c r="L2069" s="227" t="s">
        <v>707</v>
      </c>
      <c r="M2069" s="105">
        <f xml:space="preserve"> ROUND($M$2065+ SUM($M$2067:$M$2067)-$M$2068,2)</f>
        <v>0</v>
      </c>
      <c r="N2069" s="225"/>
    </row>
    <row r="2070" spans="1:14" ht="12.75" thickTop="1" thickBot="1">
      <c r="A2070" s="215" t="s">
        <v>153</v>
      </c>
      <c r="B2070" s="221" t="s">
        <v>137</v>
      </c>
      <c r="C2070" s="216" t="s">
        <v>703</v>
      </c>
      <c r="D2070" s="217" t="s">
        <v>648</v>
      </c>
      <c r="E2070" s="217" t="s">
        <v>144</v>
      </c>
      <c r="F2070" s="217" t="s">
        <v>647</v>
      </c>
      <c r="G2070" s="217" t="s">
        <v>704</v>
      </c>
      <c r="H2070" s="217" t="s">
        <v>143</v>
      </c>
      <c r="I2070" s="217" t="s">
        <v>658</v>
      </c>
      <c r="J2070" s="218" t="s">
        <v>705</v>
      </c>
      <c r="K2070" s="219" t="s">
        <v>148</v>
      </c>
      <c r="L2070" s="218" t="s">
        <v>140</v>
      </c>
      <c r="M2070" s="218" t="s">
        <v>630</v>
      </c>
      <c r="N2070" s="217" t="s">
        <v>640</v>
      </c>
    </row>
    <row r="2071" spans="1:14" ht="12" thickBot="1">
      <c r="A2071" s="223"/>
      <c r="B2071" s="222">
        <v>44944</v>
      </c>
      <c r="C2071" s="224"/>
      <c r="D2071" s="225"/>
      <c r="E2071" s="225"/>
      <c r="F2071" s="225"/>
      <c r="G2071" s="225"/>
      <c r="H2071" s="225"/>
      <c r="I2071" s="225"/>
      <c r="J2071" s="105"/>
      <c r="K2071" s="226"/>
      <c r="L2071" s="227" t="s">
        <v>706</v>
      </c>
      <c r="M2071" s="105">
        <v>431046530.57251227</v>
      </c>
      <c r="N2071" s="225"/>
    </row>
    <row r="2072" spans="1:14" ht="12" thickBot="1">
      <c r="A2072" s="223"/>
      <c r="B2072" s="224"/>
      <c r="C2072" s="224"/>
      <c r="D2072" s="225"/>
      <c r="E2072" s="225"/>
      <c r="F2072" s="225"/>
      <c r="G2072" s="225"/>
      <c r="H2072" s="225"/>
      <c r="I2072" s="225"/>
      <c r="J2072" s="105"/>
      <c r="K2072" s="226"/>
      <c r="L2072" s="227" t="s">
        <v>707</v>
      </c>
      <c r="M2072" s="105">
        <f xml:space="preserve"> ROUND($M$2068+ SUM($M$2070:$M$2070)-$M$2071,2)</f>
        <v>0</v>
      </c>
      <c r="N2072" s="225"/>
    </row>
    <row r="2073" spans="1:14" ht="12.75" thickTop="1" thickBot="1">
      <c r="A2073" s="215" t="s">
        <v>153</v>
      </c>
      <c r="B2073" s="221" t="s">
        <v>137</v>
      </c>
      <c r="C2073" s="216" t="s">
        <v>703</v>
      </c>
      <c r="D2073" s="217" t="s">
        <v>648</v>
      </c>
      <c r="E2073" s="217" t="s">
        <v>144</v>
      </c>
      <c r="F2073" s="217" t="s">
        <v>647</v>
      </c>
      <c r="G2073" s="217" t="s">
        <v>704</v>
      </c>
      <c r="H2073" s="217" t="s">
        <v>143</v>
      </c>
      <c r="I2073" s="217" t="s">
        <v>658</v>
      </c>
      <c r="J2073" s="218" t="s">
        <v>705</v>
      </c>
      <c r="K2073" s="219" t="s">
        <v>148</v>
      </c>
      <c r="L2073" s="218" t="s">
        <v>140</v>
      </c>
      <c r="M2073" s="218" t="s">
        <v>630</v>
      </c>
      <c r="N2073" s="217" t="s">
        <v>640</v>
      </c>
    </row>
    <row r="2074" spans="1:14" ht="12" thickBot="1">
      <c r="A2074" s="223"/>
      <c r="B2074" s="222">
        <v>44945</v>
      </c>
      <c r="C2074" s="224"/>
      <c r="D2074" s="225"/>
      <c r="E2074" s="225"/>
      <c r="F2074" s="225"/>
      <c r="G2074" s="225"/>
      <c r="H2074" s="225"/>
      <c r="I2074" s="225"/>
      <c r="J2074" s="105"/>
      <c r="K2074" s="226"/>
      <c r="L2074" s="227" t="s">
        <v>706</v>
      </c>
      <c r="M2074" s="105">
        <v>431046530.57251233</v>
      </c>
      <c r="N2074" s="225"/>
    </row>
    <row r="2075" spans="1:14" ht="12" thickBot="1">
      <c r="A2075" s="223"/>
      <c r="B2075" s="224"/>
      <c r="C2075" s="224"/>
      <c r="D2075" s="225"/>
      <c r="E2075" s="225"/>
      <c r="F2075" s="225"/>
      <c r="G2075" s="225"/>
      <c r="H2075" s="225"/>
      <c r="I2075" s="225"/>
      <c r="J2075" s="105"/>
      <c r="K2075" s="226"/>
      <c r="L2075" s="227" t="s">
        <v>707</v>
      </c>
      <c r="M2075" s="105">
        <f xml:space="preserve"> ROUND($M$2071+ SUM($M$2073:$M$2073)-$M$2074,2)</f>
        <v>0</v>
      </c>
      <c r="N2075" s="225"/>
    </row>
    <row r="2076" spans="1:14" ht="12" thickTop="1">
      <c r="A2076" s="215" t="s">
        <v>153</v>
      </c>
      <c r="B2076" s="216" t="s">
        <v>137</v>
      </c>
      <c r="C2076" s="216" t="s">
        <v>703</v>
      </c>
      <c r="D2076" s="217" t="s">
        <v>648</v>
      </c>
      <c r="E2076" s="217" t="s">
        <v>144</v>
      </c>
      <c r="F2076" s="217" t="s">
        <v>647</v>
      </c>
      <c r="G2076" s="217" t="s">
        <v>704</v>
      </c>
      <c r="H2076" s="217" t="s">
        <v>143</v>
      </c>
      <c r="I2076" s="217" t="s">
        <v>658</v>
      </c>
      <c r="J2076" s="218" t="s">
        <v>705</v>
      </c>
      <c r="K2076" s="219" t="s">
        <v>148</v>
      </c>
      <c r="L2076" s="218" t="s">
        <v>140</v>
      </c>
      <c r="M2076" s="218" t="s">
        <v>630</v>
      </c>
      <c r="N2076" s="217" t="s">
        <v>640</v>
      </c>
    </row>
    <row r="2077" spans="1:14">
      <c r="A2077" s="100">
        <v>999</v>
      </c>
      <c r="B2077" s="94">
        <v>44781</v>
      </c>
      <c r="C2077" s="94">
        <v>44946</v>
      </c>
      <c r="D2077" s="73" t="s">
        <v>830</v>
      </c>
      <c r="E2077" s="73" t="s">
        <v>882</v>
      </c>
      <c r="F2077" s="73" t="s">
        <v>883</v>
      </c>
      <c r="G2077" s="73" t="s">
        <v>884</v>
      </c>
      <c r="H2077" s="73" t="s">
        <v>885</v>
      </c>
      <c r="I2077" s="73" t="s">
        <v>681</v>
      </c>
      <c r="J2077" s="95">
        <v>-9958.9699999999993</v>
      </c>
      <c r="K2077" s="107">
        <v>1</v>
      </c>
      <c r="L2077" s="95">
        <v>0</v>
      </c>
      <c r="M2077" s="95">
        <v>-9958.9699999999993</v>
      </c>
      <c r="N2077" s="73" t="s">
        <v>715</v>
      </c>
    </row>
    <row r="2078" spans="1:14" ht="12" thickBot="1">
      <c r="A2078" s="100">
        <v>90262353</v>
      </c>
      <c r="B2078" s="94">
        <v>44944</v>
      </c>
      <c r="C2078" s="94">
        <v>44946</v>
      </c>
      <c r="D2078" s="73" t="s">
        <v>710</v>
      </c>
      <c r="E2078" s="73" t="s">
        <v>1021</v>
      </c>
      <c r="F2078" s="73" t="s">
        <v>1022</v>
      </c>
      <c r="G2078" s="73" t="s">
        <v>1023</v>
      </c>
      <c r="I2078" s="73" t="s">
        <v>681</v>
      </c>
      <c r="J2078" s="95">
        <v>9000000</v>
      </c>
      <c r="K2078" s="107">
        <v>0.98531250000000004</v>
      </c>
      <c r="L2078" s="95">
        <v>-8867812.5</v>
      </c>
      <c r="M2078" s="95">
        <v>132187.5</v>
      </c>
      <c r="N2078" s="73" t="s">
        <v>207</v>
      </c>
    </row>
    <row r="2079" spans="1:14" ht="12" thickBot="1">
      <c r="A2079" s="223"/>
      <c r="B2079" s="222">
        <v>44946</v>
      </c>
      <c r="C2079" s="224"/>
      <c r="D2079" s="225"/>
      <c r="E2079" s="225"/>
      <c r="F2079" s="225"/>
      <c r="G2079" s="225"/>
      <c r="H2079" s="225"/>
      <c r="I2079" s="225"/>
      <c r="J2079" s="105"/>
      <c r="K2079" s="226"/>
      <c r="L2079" s="227" t="s">
        <v>706</v>
      </c>
      <c r="M2079" s="105">
        <v>431178718.07251233</v>
      </c>
      <c r="N2079" s="225"/>
    </row>
    <row r="2080" spans="1:14" ht="12" thickBot="1">
      <c r="A2080" s="223"/>
      <c r="B2080" s="224"/>
      <c r="C2080" s="224"/>
      <c r="D2080" s="225"/>
      <c r="E2080" s="225"/>
      <c r="F2080" s="225"/>
      <c r="G2080" s="225"/>
      <c r="H2080" s="225"/>
      <c r="I2080" s="225"/>
      <c r="J2080" s="105"/>
      <c r="K2080" s="226"/>
      <c r="L2080" s="227" t="s">
        <v>707</v>
      </c>
      <c r="M2080" s="105">
        <f xml:space="preserve"> ROUND($M$2074+ SUM($M$2077:$M$2078)-$M$2079,2)</f>
        <v>-9958.9699999999993</v>
      </c>
      <c r="N2080" s="225"/>
    </row>
    <row r="2081" spans="1:14" ht="12" thickTop="1">
      <c r="A2081" s="215" t="s">
        <v>153</v>
      </c>
      <c r="B2081" s="216" t="s">
        <v>137</v>
      </c>
      <c r="C2081" s="216" t="s">
        <v>703</v>
      </c>
      <c r="D2081" s="217" t="s">
        <v>648</v>
      </c>
      <c r="E2081" s="217" t="s">
        <v>144</v>
      </c>
      <c r="F2081" s="217" t="s">
        <v>647</v>
      </c>
      <c r="G2081" s="217" t="s">
        <v>704</v>
      </c>
      <c r="H2081" s="217" t="s">
        <v>143</v>
      </c>
      <c r="I2081" s="217" t="s">
        <v>658</v>
      </c>
      <c r="J2081" s="218" t="s">
        <v>705</v>
      </c>
      <c r="K2081" s="219" t="s">
        <v>148</v>
      </c>
      <c r="L2081" s="218" t="s">
        <v>140</v>
      </c>
      <c r="M2081" s="218" t="s">
        <v>630</v>
      </c>
      <c r="N2081" s="217" t="s">
        <v>640</v>
      </c>
    </row>
    <row r="2082" spans="1:14">
      <c r="A2082" s="100">
        <v>999</v>
      </c>
      <c r="B2082" s="94">
        <v>44804</v>
      </c>
      <c r="C2082" s="94">
        <v>44855</v>
      </c>
      <c r="D2082" s="73" t="s">
        <v>824</v>
      </c>
      <c r="E2082" s="73" t="s">
        <v>564</v>
      </c>
      <c r="F2082" s="73" t="s">
        <v>576</v>
      </c>
      <c r="G2082" s="73" t="s">
        <v>574</v>
      </c>
      <c r="H2082" s="73" t="s">
        <v>575</v>
      </c>
      <c r="I2082" s="73" t="s">
        <v>681</v>
      </c>
      <c r="J2082" s="95">
        <v>-11276.45</v>
      </c>
      <c r="K2082" s="107">
        <v>1</v>
      </c>
      <c r="L2082" s="95">
        <v>0</v>
      </c>
      <c r="M2082" s="95">
        <v>-11276.45</v>
      </c>
      <c r="N2082" s="73" t="s">
        <v>715</v>
      </c>
    </row>
    <row r="2083" spans="1:14">
      <c r="A2083" s="100">
        <v>999</v>
      </c>
      <c r="B2083" s="94">
        <v>44834</v>
      </c>
      <c r="C2083" s="94">
        <v>44855</v>
      </c>
      <c r="D2083" s="73" t="s">
        <v>840</v>
      </c>
      <c r="E2083" s="73" t="s">
        <v>564</v>
      </c>
      <c r="F2083" s="73" t="s">
        <v>576</v>
      </c>
      <c r="G2083" s="73" t="s">
        <v>574</v>
      </c>
      <c r="H2083" s="73" t="s">
        <v>575</v>
      </c>
      <c r="I2083" s="73" t="s">
        <v>681</v>
      </c>
      <c r="J2083" s="95">
        <v>11276.45</v>
      </c>
      <c r="K2083" s="107">
        <v>1</v>
      </c>
      <c r="L2083" s="95">
        <v>0</v>
      </c>
      <c r="M2083" s="95">
        <v>11276.45</v>
      </c>
      <c r="N2083" s="73" t="s">
        <v>715</v>
      </c>
    </row>
    <row r="2084" spans="1:14" ht="12" thickBot="1">
      <c r="A2084" s="100">
        <v>999</v>
      </c>
      <c r="B2084" s="94">
        <v>44834</v>
      </c>
      <c r="C2084" s="94">
        <v>44855</v>
      </c>
      <c r="D2084" s="73" t="s">
        <v>945</v>
      </c>
      <c r="E2084" s="73" t="s">
        <v>890</v>
      </c>
      <c r="F2084" s="73" t="s">
        <v>894</v>
      </c>
      <c r="G2084" s="73" t="s">
        <v>895</v>
      </c>
      <c r="I2084" s="73" t="s">
        <v>681</v>
      </c>
      <c r="J2084" s="95">
        <v>4622.08</v>
      </c>
      <c r="K2084" s="107">
        <v>1</v>
      </c>
      <c r="L2084" s="95">
        <v>-4622.05</v>
      </c>
      <c r="M2084" s="95">
        <v>0.03</v>
      </c>
      <c r="N2084" s="73" t="s">
        <v>207</v>
      </c>
    </row>
    <row r="2085" spans="1:14" ht="12" thickBot="1">
      <c r="A2085" s="223"/>
      <c r="B2085" s="222">
        <v>44949</v>
      </c>
      <c r="C2085" s="224"/>
      <c r="D2085" s="225"/>
      <c r="E2085" s="225"/>
      <c r="F2085" s="225"/>
      <c r="G2085" s="225"/>
      <c r="H2085" s="225"/>
      <c r="I2085" s="225"/>
      <c r="J2085" s="105"/>
      <c r="K2085" s="226"/>
      <c r="L2085" s="227" t="s">
        <v>706</v>
      </c>
      <c r="M2085" s="105">
        <v>431178718.05251223</v>
      </c>
      <c r="N2085" s="225"/>
    </row>
    <row r="2086" spans="1:14" ht="12" thickBot="1">
      <c r="A2086" s="223"/>
      <c r="B2086" s="224"/>
      <c r="C2086" s="224"/>
      <c r="D2086" s="225"/>
      <c r="E2086" s="225"/>
      <c r="F2086" s="225"/>
      <c r="G2086" s="225"/>
      <c r="H2086" s="225"/>
      <c r="I2086" s="225"/>
      <c r="J2086" s="105"/>
      <c r="K2086" s="226"/>
      <c r="L2086" s="227" t="s">
        <v>707</v>
      </c>
      <c r="M2086" s="105">
        <f xml:space="preserve"> ROUND($M$2079+ SUM($M$2082:$M$2084)-$M$2085,2)</f>
        <v>0.05</v>
      </c>
      <c r="N2086" s="225"/>
    </row>
    <row r="2087" spans="1:14" ht="12" thickTop="1">
      <c r="A2087" s="215" t="s">
        <v>153</v>
      </c>
      <c r="B2087" s="216" t="s">
        <v>137</v>
      </c>
      <c r="C2087" s="216" t="s">
        <v>703</v>
      </c>
      <c r="D2087" s="217" t="s">
        <v>648</v>
      </c>
      <c r="E2087" s="217" t="s">
        <v>144</v>
      </c>
      <c r="F2087" s="217" t="s">
        <v>647</v>
      </c>
      <c r="G2087" s="217" t="s">
        <v>704</v>
      </c>
      <c r="H2087" s="217" t="s">
        <v>143</v>
      </c>
      <c r="I2087" s="217" t="s">
        <v>658</v>
      </c>
      <c r="J2087" s="218" t="s">
        <v>705</v>
      </c>
      <c r="K2087" s="219" t="s">
        <v>148</v>
      </c>
      <c r="L2087" s="218" t="s">
        <v>140</v>
      </c>
      <c r="M2087" s="218" t="s">
        <v>630</v>
      </c>
      <c r="N2087" s="217" t="s">
        <v>640</v>
      </c>
    </row>
    <row r="2088" spans="1:14">
      <c r="A2088" s="100">
        <v>90346156</v>
      </c>
      <c r="B2088" s="94">
        <v>44771</v>
      </c>
      <c r="C2088" s="94">
        <v>44950</v>
      </c>
      <c r="D2088" s="73" t="s">
        <v>710</v>
      </c>
      <c r="E2088" s="73" t="s">
        <v>564</v>
      </c>
      <c r="F2088" s="73" t="s">
        <v>576</v>
      </c>
      <c r="G2088" s="73" t="s">
        <v>574</v>
      </c>
      <c r="H2088" s="73" t="s">
        <v>575</v>
      </c>
      <c r="I2088" s="73" t="s">
        <v>681</v>
      </c>
      <c r="J2088" s="95">
        <v>11276.43</v>
      </c>
      <c r="K2088" s="107">
        <v>1</v>
      </c>
      <c r="L2088" s="95">
        <v>0</v>
      </c>
      <c r="M2088" s="95">
        <v>11276.43</v>
      </c>
      <c r="N2088" s="73" t="s">
        <v>715</v>
      </c>
    </row>
    <row r="2089" spans="1:14" ht="12" thickBot="1">
      <c r="A2089" s="100">
        <v>90346421</v>
      </c>
      <c r="B2089" s="94">
        <v>44771</v>
      </c>
      <c r="C2089" s="94">
        <v>44950</v>
      </c>
      <c r="D2089" s="73" t="s">
        <v>830</v>
      </c>
      <c r="E2089" s="73" t="s">
        <v>564</v>
      </c>
      <c r="F2089" s="73" t="s">
        <v>576</v>
      </c>
      <c r="G2089" s="73" t="s">
        <v>574</v>
      </c>
      <c r="H2089" s="73" t="s">
        <v>575</v>
      </c>
      <c r="I2089" s="73" t="s">
        <v>681</v>
      </c>
      <c r="J2089" s="95">
        <v>-11276.43</v>
      </c>
      <c r="K2089" s="107">
        <v>1</v>
      </c>
      <c r="L2089" s="95">
        <v>0</v>
      </c>
      <c r="M2089" s="95">
        <v>-11276.43</v>
      </c>
      <c r="N2089" s="73" t="s">
        <v>715</v>
      </c>
    </row>
    <row r="2090" spans="1:14" ht="12" thickBot="1">
      <c r="A2090" s="223"/>
      <c r="B2090" s="222">
        <v>44950</v>
      </c>
      <c r="C2090" s="224"/>
      <c r="D2090" s="225"/>
      <c r="E2090" s="225"/>
      <c r="F2090" s="225"/>
      <c r="G2090" s="225"/>
      <c r="H2090" s="225"/>
      <c r="I2090" s="225"/>
      <c r="J2090" s="105"/>
      <c r="K2090" s="226"/>
      <c r="L2090" s="227" t="s">
        <v>706</v>
      </c>
      <c r="M2090" s="105">
        <v>431178718.07251233</v>
      </c>
      <c r="N2090" s="225"/>
    </row>
    <row r="2091" spans="1:14" ht="12" thickBot="1">
      <c r="A2091" s="223"/>
      <c r="B2091" s="224"/>
      <c r="C2091" s="224"/>
      <c r="D2091" s="225"/>
      <c r="E2091" s="225"/>
      <c r="F2091" s="225"/>
      <c r="G2091" s="225"/>
      <c r="H2091" s="225"/>
      <c r="I2091" s="225"/>
      <c r="J2091" s="105"/>
      <c r="K2091" s="226"/>
      <c r="L2091" s="227" t="s">
        <v>707</v>
      </c>
      <c r="M2091" s="105">
        <f xml:space="preserve"> ROUND($M$2085+ SUM($M$2088:$M$2089)-$M$2090,2)</f>
        <v>-0.02</v>
      </c>
      <c r="N2091" s="225"/>
    </row>
    <row r="2092" spans="1:14" ht="12.75" thickTop="1" thickBot="1">
      <c r="A2092" s="215" t="s">
        <v>153</v>
      </c>
      <c r="B2092" s="221" t="s">
        <v>137</v>
      </c>
      <c r="C2092" s="216" t="s">
        <v>703</v>
      </c>
      <c r="D2092" s="217" t="s">
        <v>648</v>
      </c>
      <c r="E2092" s="217" t="s">
        <v>144</v>
      </c>
      <c r="F2092" s="217" t="s">
        <v>647</v>
      </c>
      <c r="G2092" s="217" t="s">
        <v>704</v>
      </c>
      <c r="H2092" s="217" t="s">
        <v>143</v>
      </c>
      <c r="I2092" s="217" t="s">
        <v>658</v>
      </c>
      <c r="J2092" s="218" t="s">
        <v>705</v>
      </c>
      <c r="K2092" s="219" t="s">
        <v>148</v>
      </c>
      <c r="L2092" s="218" t="s">
        <v>140</v>
      </c>
      <c r="M2092" s="218" t="s">
        <v>630</v>
      </c>
      <c r="N2092" s="217" t="s">
        <v>640</v>
      </c>
    </row>
    <row r="2093" spans="1:14" ht="12" thickBot="1">
      <c r="A2093" s="223"/>
      <c r="B2093" s="222">
        <v>44951</v>
      </c>
      <c r="C2093" s="224"/>
      <c r="D2093" s="225"/>
      <c r="E2093" s="225"/>
      <c r="F2093" s="225"/>
      <c r="G2093" s="225"/>
      <c r="H2093" s="225"/>
      <c r="I2093" s="225"/>
      <c r="J2093" s="105"/>
      <c r="K2093" s="226"/>
      <c r="L2093" s="227" t="s">
        <v>706</v>
      </c>
      <c r="M2093" s="105">
        <v>431178718.07251233</v>
      </c>
      <c r="N2093" s="225"/>
    </row>
    <row r="2094" spans="1:14" ht="12" thickBot="1">
      <c r="A2094" s="223"/>
      <c r="B2094" s="224"/>
      <c r="C2094" s="224"/>
      <c r="D2094" s="225"/>
      <c r="E2094" s="225"/>
      <c r="F2094" s="225"/>
      <c r="G2094" s="225"/>
      <c r="H2094" s="225"/>
      <c r="I2094" s="225"/>
      <c r="J2094" s="105"/>
      <c r="K2094" s="226"/>
      <c r="L2094" s="227" t="s">
        <v>707</v>
      </c>
      <c r="M2094" s="105">
        <f xml:space="preserve"> ROUND($M$2090+ SUM($M$2092:$M$2092)-$M$2093,2)</f>
        <v>0</v>
      </c>
      <c r="N2094" s="225"/>
    </row>
    <row r="2095" spans="1:14" ht="12.75" thickTop="1" thickBot="1">
      <c r="A2095" s="215" t="s">
        <v>153</v>
      </c>
      <c r="B2095" s="221" t="s">
        <v>137</v>
      </c>
      <c r="C2095" s="216" t="s">
        <v>703</v>
      </c>
      <c r="D2095" s="217" t="s">
        <v>648</v>
      </c>
      <c r="E2095" s="217" t="s">
        <v>144</v>
      </c>
      <c r="F2095" s="217" t="s">
        <v>647</v>
      </c>
      <c r="G2095" s="217" t="s">
        <v>704</v>
      </c>
      <c r="H2095" s="217" t="s">
        <v>143</v>
      </c>
      <c r="I2095" s="217" t="s">
        <v>658</v>
      </c>
      <c r="J2095" s="218" t="s">
        <v>705</v>
      </c>
      <c r="K2095" s="219" t="s">
        <v>148</v>
      </c>
      <c r="L2095" s="218" t="s">
        <v>140</v>
      </c>
      <c r="M2095" s="218" t="s">
        <v>630</v>
      </c>
      <c r="N2095" s="217" t="s">
        <v>640</v>
      </c>
    </row>
    <row r="2096" spans="1:14" ht="12" thickBot="1">
      <c r="A2096" s="223"/>
      <c r="B2096" s="222">
        <v>44952</v>
      </c>
      <c r="C2096" s="224"/>
      <c r="D2096" s="225"/>
      <c r="E2096" s="225"/>
      <c r="F2096" s="225"/>
      <c r="G2096" s="225"/>
      <c r="H2096" s="225"/>
      <c r="I2096" s="225"/>
      <c r="J2096" s="105"/>
      <c r="K2096" s="226"/>
      <c r="L2096" s="227" t="s">
        <v>706</v>
      </c>
      <c r="M2096" s="105">
        <v>431178718.07251233</v>
      </c>
      <c r="N2096" s="225"/>
    </row>
    <row r="2097" spans="1:14" ht="12" thickBot="1">
      <c r="A2097" s="223"/>
      <c r="B2097" s="224"/>
      <c r="C2097" s="224"/>
      <c r="D2097" s="225"/>
      <c r="E2097" s="225"/>
      <c r="F2097" s="225"/>
      <c r="G2097" s="225"/>
      <c r="H2097" s="225"/>
      <c r="I2097" s="225"/>
      <c r="J2097" s="105"/>
      <c r="K2097" s="226"/>
      <c r="L2097" s="227" t="s">
        <v>707</v>
      </c>
      <c r="M2097" s="105">
        <f xml:space="preserve"> ROUND($M$2093+ SUM($M$2095:$M$2095)-$M$2096,2)</f>
        <v>0</v>
      </c>
      <c r="N2097" s="225"/>
    </row>
    <row r="2098" spans="1:14" ht="12.75" thickTop="1" thickBot="1">
      <c r="A2098" s="215" t="s">
        <v>153</v>
      </c>
      <c r="B2098" s="221" t="s">
        <v>137</v>
      </c>
      <c r="C2098" s="216" t="s">
        <v>703</v>
      </c>
      <c r="D2098" s="217" t="s">
        <v>648</v>
      </c>
      <c r="E2098" s="217" t="s">
        <v>144</v>
      </c>
      <c r="F2098" s="217" t="s">
        <v>647</v>
      </c>
      <c r="G2098" s="217" t="s">
        <v>704</v>
      </c>
      <c r="H2098" s="217" t="s">
        <v>143</v>
      </c>
      <c r="I2098" s="217" t="s">
        <v>658</v>
      </c>
      <c r="J2098" s="218" t="s">
        <v>705</v>
      </c>
      <c r="K2098" s="219" t="s">
        <v>148</v>
      </c>
      <c r="L2098" s="218" t="s">
        <v>140</v>
      </c>
      <c r="M2098" s="218" t="s">
        <v>630</v>
      </c>
      <c r="N2098" s="217" t="s">
        <v>640</v>
      </c>
    </row>
    <row r="2099" spans="1:14" ht="12" thickBot="1">
      <c r="A2099" s="223"/>
      <c r="B2099" s="222">
        <v>44953</v>
      </c>
      <c r="C2099" s="224"/>
      <c r="D2099" s="225"/>
      <c r="E2099" s="225"/>
      <c r="F2099" s="225"/>
      <c r="G2099" s="225"/>
      <c r="H2099" s="225"/>
      <c r="I2099" s="225"/>
      <c r="J2099" s="105"/>
      <c r="K2099" s="226"/>
      <c r="L2099" s="227" t="s">
        <v>706</v>
      </c>
      <c r="M2099" s="105">
        <v>431178718.07251233</v>
      </c>
      <c r="N2099" s="225"/>
    </row>
    <row r="2100" spans="1:14" ht="12" thickBot="1">
      <c r="A2100" s="223"/>
      <c r="B2100" s="224"/>
      <c r="C2100" s="224"/>
      <c r="D2100" s="225"/>
      <c r="E2100" s="225"/>
      <c r="F2100" s="225"/>
      <c r="G2100" s="225"/>
      <c r="H2100" s="225"/>
      <c r="I2100" s="225"/>
      <c r="J2100" s="105"/>
      <c r="K2100" s="226"/>
      <c r="L2100" s="227" t="s">
        <v>707</v>
      </c>
      <c r="M2100" s="105">
        <f xml:space="preserve"> ROUND($M$2096+ SUM($M$2098:$M$2098)-$M$2099,2)</f>
        <v>0</v>
      </c>
      <c r="N2100" s="225"/>
    </row>
    <row r="2101" spans="1:14" ht="12" thickTop="1">
      <c r="A2101" s="215" t="s">
        <v>153</v>
      </c>
      <c r="B2101" s="216" t="s">
        <v>137</v>
      </c>
      <c r="C2101" s="216" t="s">
        <v>703</v>
      </c>
      <c r="D2101" s="217" t="s">
        <v>648</v>
      </c>
      <c r="E2101" s="217" t="s">
        <v>144</v>
      </c>
      <c r="F2101" s="217" t="s">
        <v>647</v>
      </c>
      <c r="G2101" s="217" t="s">
        <v>704</v>
      </c>
      <c r="H2101" s="217" t="s">
        <v>143</v>
      </c>
      <c r="I2101" s="217" t="s">
        <v>658</v>
      </c>
      <c r="J2101" s="218" t="s">
        <v>705</v>
      </c>
      <c r="K2101" s="219" t="s">
        <v>148</v>
      </c>
      <c r="L2101" s="218" t="s">
        <v>140</v>
      </c>
      <c r="M2101" s="218" t="s">
        <v>630</v>
      </c>
      <c r="N2101" s="217" t="s">
        <v>640</v>
      </c>
    </row>
    <row r="2102" spans="1:14">
      <c r="A2102" s="100">
        <v>90704765</v>
      </c>
      <c r="B2102" s="94">
        <v>44865</v>
      </c>
      <c r="C2102" s="94">
        <v>44956</v>
      </c>
      <c r="D2102" s="73" t="s">
        <v>830</v>
      </c>
      <c r="E2102" s="73" t="s">
        <v>564</v>
      </c>
      <c r="F2102" s="73" t="s">
        <v>576</v>
      </c>
      <c r="G2102" s="73" t="s">
        <v>574</v>
      </c>
      <c r="H2102" s="73" t="s">
        <v>575</v>
      </c>
      <c r="I2102" s="73" t="s">
        <v>681</v>
      </c>
      <c r="J2102" s="95">
        <v>-595263.77</v>
      </c>
      <c r="K2102" s="107">
        <v>1</v>
      </c>
      <c r="L2102" s="95">
        <v>0</v>
      </c>
      <c r="M2102" s="95">
        <v>-595263.77</v>
      </c>
      <c r="N2102" s="73" t="s">
        <v>715</v>
      </c>
    </row>
    <row r="2103" spans="1:14">
      <c r="A2103" s="100">
        <v>90704986</v>
      </c>
      <c r="B2103" s="94">
        <v>44865</v>
      </c>
      <c r="C2103" s="94">
        <v>44956</v>
      </c>
      <c r="D2103" s="73" t="s">
        <v>710</v>
      </c>
      <c r="E2103" s="73" t="s">
        <v>564</v>
      </c>
      <c r="F2103" s="73" t="s">
        <v>576</v>
      </c>
      <c r="G2103" s="73" t="s">
        <v>574</v>
      </c>
      <c r="H2103" s="73" t="s">
        <v>575</v>
      </c>
      <c r="I2103" s="73" t="s">
        <v>681</v>
      </c>
      <c r="J2103" s="95">
        <v>595263.77</v>
      </c>
      <c r="K2103" s="107">
        <v>1</v>
      </c>
      <c r="L2103" s="95">
        <v>0</v>
      </c>
      <c r="M2103" s="95">
        <v>595263.77</v>
      </c>
      <c r="N2103" s="73" t="s">
        <v>715</v>
      </c>
    </row>
    <row r="2104" spans="1:14">
      <c r="A2104" s="100">
        <v>90727587</v>
      </c>
      <c r="B2104" s="94">
        <v>44895</v>
      </c>
      <c r="C2104" s="94">
        <v>44956</v>
      </c>
      <c r="D2104" s="73" t="s">
        <v>710</v>
      </c>
      <c r="E2104" s="73" t="s">
        <v>564</v>
      </c>
      <c r="F2104" s="73" t="s">
        <v>576</v>
      </c>
      <c r="G2104" s="73" t="s">
        <v>574</v>
      </c>
      <c r="H2104" s="73" t="s">
        <v>575</v>
      </c>
      <c r="I2104" s="73" t="s">
        <v>681</v>
      </c>
      <c r="J2104" s="95">
        <v>11643.15</v>
      </c>
      <c r="K2104" s="107">
        <v>1</v>
      </c>
      <c r="L2104" s="95">
        <v>0</v>
      </c>
      <c r="M2104" s="95">
        <v>11643.15</v>
      </c>
      <c r="N2104" s="73" t="s">
        <v>715</v>
      </c>
    </row>
    <row r="2105" spans="1:14" ht="12" thickBot="1">
      <c r="A2105" s="100">
        <v>90725769</v>
      </c>
      <c r="B2105" s="94">
        <v>44925</v>
      </c>
      <c r="C2105" s="94">
        <v>44956</v>
      </c>
      <c r="D2105" s="73" t="s">
        <v>830</v>
      </c>
      <c r="E2105" s="73" t="s">
        <v>564</v>
      </c>
      <c r="F2105" s="73" t="s">
        <v>576</v>
      </c>
      <c r="G2105" s="73" t="s">
        <v>574</v>
      </c>
      <c r="H2105" s="73" t="s">
        <v>575</v>
      </c>
      <c r="I2105" s="73" t="s">
        <v>681</v>
      </c>
      <c r="J2105" s="95">
        <v>-11643.15</v>
      </c>
      <c r="K2105" s="107">
        <v>1</v>
      </c>
      <c r="L2105" s="95">
        <v>0</v>
      </c>
      <c r="M2105" s="95">
        <v>-11643.15</v>
      </c>
      <c r="N2105" s="73" t="s">
        <v>715</v>
      </c>
    </row>
    <row r="2106" spans="1:14" ht="12" thickBot="1">
      <c r="A2106" s="223"/>
      <c r="B2106" s="222">
        <v>44956</v>
      </c>
      <c r="C2106" s="224"/>
      <c r="D2106" s="225"/>
      <c r="E2106" s="225"/>
      <c r="F2106" s="225"/>
      <c r="G2106" s="225"/>
      <c r="H2106" s="225"/>
      <c r="I2106" s="225"/>
      <c r="J2106" s="105"/>
      <c r="K2106" s="226"/>
      <c r="L2106" s="227" t="s">
        <v>706</v>
      </c>
      <c r="M2106" s="105">
        <v>431178718.07251239</v>
      </c>
      <c r="N2106" s="225"/>
    </row>
    <row r="2107" spans="1:14" ht="12" thickBot="1">
      <c r="A2107" s="223"/>
      <c r="B2107" s="224"/>
      <c r="C2107" s="224"/>
      <c r="D2107" s="225"/>
      <c r="E2107" s="225"/>
      <c r="F2107" s="225"/>
      <c r="G2107" s="225"/>
      <c r="H2107" s="225"/>
      <c r="I2107" s="225"/>
      <c r="J2107" s="105"/>
      <c r="K2107" s="226"/>
      <c r="L2107" s="227" t="s">
        <v>707</v>
      </c>
      <c r="M2107" s="105">
        <f xml:space="preserve"> ROUND($M$2099+ SUM($M$2102:$M$2105)-$M$2106,2)</f>
        <v>0</v>
      </c>
      <c r="N2107" s="225"/>
    </row>
    <row r="2108" spans="1:14" ht="12" thickTop="1">
      <c r="A2108" s="215" t="s">
        <v>153</v>
      </c>
      <c r="B2108" s="216" t="s">
        <v>137</v>
      </c>
      <c r="C2108" s="216" t="s">
        <v>703</v>
      </c>
      <c r="D2108" s="217" t="s">
        <v>648</v>
      </c>
      <c r="E2108" s="217" t="s">
        <v>144</v>
      </c>
      <c r="F2108" s="217" t="s">
        <v>647</v>
      </c>
      <c r="G2108" s="217" t="s">
        <v>704</v>
      </c>
      <c r="H2108" s="217" t="s">
        <v>143</v>
      </c>
      <c r="I2108" s="217" t="s">
        <v>658</v>
      </c>
      <c r="J2108" s="218" t="s">
        <v>705</v>
      </c>
      <c r="K2108" s="219" t="s">
        <v>148</v>
      </c>
      <c r="L2108" s="218" t="s">
        <v>140</v>
      </c>
      <c r="M2108" s="218" t="s">
        <v>630</v>
      </c>
      <c r="N2108" s="217" t="s">
        <v>640</v>
      </c>
    </row>
    <row r="2109" spans="1:14" ht="12" thickBot="1">
      <c r="A2109" s="100">
        <v>90747161</v>
      </c>
      <c r="B2109" s="94">
        <v>44957</v>
      </c>
      <c r="C2109" s="94">
        <v>44957</v>
      </c>
      <c r="D2109" s="73" t="s">
        <v>823</v>
      </c>
      <c r="E2109" s="73" t="s">
        <v>325</v>
      </c>
      <c r="F2109" s="73" t="s">
        <v>326</v>
      </c>
      <c r="G2109" s="73" t="s">
        <v>324</v>
      </c>
      <c r="I2109" s="73" t="s">
        <v>681</v>
      </c>
      <c r="J2109" s="95">
        <v>5258.69</v>
      </c>
      <c r="K2109" s="107">
        <v>1</v>
      </c>
      <c r="L2109" s="95">
        <v>0</v>
      </c>
      <c r="M2109" s="95">
        <v>5258.69</v>
      </c>
      <c r="N2109" s="73" t="s">
        <v>715</v>
      </c>
    </row>
    <row r="2110" spans="1:14" ht="12" thickBot="1">
      <c r="A2110" s="223"/>
      <c r="B2110" s="222">
        <v>44957</v>
      </c>
      <c r="C2110" s="224"/>
      <c r="D2110" s="225"/>
      <c r="E2110" s="225"/>
      <c r="F2110" s="225"/>
      <c r="G2110" s="225"/>
      <c r="H2110" s="225"/>
      <c r="I2110" s="225"/>
      <c r="J2110" s="105"/>
      <c r="K2110" s="226"/>
      <c r="L2110" s="227" t="s">
        <v>706</v>
      </c>
      <c r="M2110" s="105">
        <v>431183976.76251251</v>
      </c>
      <c r="N2110" s="225"/>
    </row>
    <row r="2111" spans="1:14" ht="12" thickBot="1">
      <c r="A2111" s="223"/>
      <c r="B2111" s="224"/>
      <c r="C2111" s="224"/>
      <c r="D2111" s="225"/>
      <c r="E2111" s="225"/>
      <c r="F2111" s="225"/>
      <c r="G2111" s="225"/>
      <c r="H2111" s="225"/>
      <c r="I2111" s="225"/>
      <c r="J2111" s="105"/>
      <c r="K2111" s="226"/>
      <c r="L2111" s="227" t="s">
        <v>707</v>
      </c>
      <c r="M2111" s="105">
        <f xml:space="preserve"> ROUND($M$2106+ SUM($M$2109:$M$2109)-$M$2110,2)</f>
        <v>0</v>
      </c>
      <c r="N2111" s="225"/>
    </row>
    <row r="2112" spans="1:14" ht="12" thickTop="1">
      <c r="A2112" s="215" t="s">
        <v>153</v>
      </c>
      <c r="B2112" s="216" t="s">
        <v>137</v>
      </c>
      <c r="C2112" s="216" t="s">
        <v>703</v>
      </c>
      <c r="D2112" s="217" t="s">
        <v>648</v>
      </c>
      <c r="E2112" s="217" t="s">
        <v>144</v>
      </c>
      <c r="F2112" s="217" t="s">
        <v>647</v>
      </c>
      <c r="G2112" s="217" t="s">
        <v>704</v>
      </c>
      <c r="H2112" s="217" t="s">
        <v>143</v>
      </c>
      <c r="I2112" s="217" t="s">
        <v>658</v>
      </c>
      <c r="J2112" s="218" t="s">
        <v>705</v>
      </c>
      <c r="K2112" s="219" t="s">
        <v>148</v>
      </c>
      <c r="L2112" s="218" t="s">
        <v>140</v>
      </c>
      <c r="M2112" s="218" t="s">
        <v>630</v>
      </c>
      <c r="N2112" s="217" t="s">
        <v>640</v>
      </c>
    </row>
    <row r="2113" spans="1:14" ht="12" thickBot="1">
      <c r="A2113" s="100">
        <v>999</v>
      </c>
      <c r="B2113" s="94">
        <v>44781</v>
      </c>
      <c r="C2113" s="94">
        <v>44946</v>
      </c>
      <c r="D2113" s="73" t="s">
        <v>840</v>
      </c>
      <c r="E2113" s="73" t="s">
        <v>882</v>
      </c>
      <c r="F2113" s="73" t="s">
        <v>883</v>
      </c>
      <c r="G2113" s="73" t="s">
        <v>884</v>
      </c>
      <c r="H2113" s="73" t="s">
        <v>885</v>
      </c>
      <c r="I2113" s="73" t="s">
        <v>681</v>
      </c>
      <c r="J2113" s="95">
        <v>9958.9699999999993</v>
      </c>
      <c r="K2113" s="107">
        <v>1</v>
      </c>
      <c r="L2113" s="95">
        <v>0</v>
      </c>
      <c r="M2113" s="95">
        <v>9958.9699999999993</v>
      </c>
      <c r="N2113" s="73" t="s">
        <v>715</v>
      </c>
    </row>
    <row r="2114" spans="1:14" ht="12" thickBot="1">
      <c r="A2114" s="223"/>
      <c r="B2114" s="222">
        <v>44958</v>
      </c>
      <c r="C2114" s="224"/>
      <c r="D2114" s="225"/>
      <c r="E2114" s="225"/>
      <c r="F2114" s="225"/>
      <c r="G2114" s="225"/>
      <c r="H2114" s="225"/>
      <c r="I2114" s="225"/>
      <c r="J2114" s="105"/>
      <c r="K2114" s="226"/>
      <c r="L2114" s="227" t="s">
        <v>706</v>
      </c>
      <c r="M2114" s="105">
        <v>431183976.76251251</v>
      </c>
      <c r="N2114" s="225"/>
    </row>
    <row r="2115" spans="1:14" ht="12" thickBot="1">
      <c r="A2115" s="223"/>
      <c r="B2115" s="224"/>
      <c r="C2115" s="224"/>
      <c r="D2115" s="225"/>
      <c r="E2115" s="225"/>
      <c r="F2115" s="225"/>
      <c r="G2115" s="225"/>
      <c r="H2115" s="225"/>
      <c r="I2115" s="225"/>
      <c r="J2115" s="105"/>
      <c r="K2115" s="226"/>
      <c r="L2115" s="227" t="s">
        <v>707</v>
      </c>
      <c r="M2115" s="105">
        <f xml:space="preserve"> ROUND($M$2110+ SUM($M$2113:$M$2113)-$M$2114,2)</f>
        <v>9958.9699999999993</v>
      </c>
      <c r="N2115" s="225"/>
    </row>
    <row r="2116" spans="1:14" ht="12" thickTop="1">
      <c r="A2116" s="215" t="s">
        <v>153</v>
      </c>
      <c r="B2116" s="216" t="s">
        <v>137</v>
      </c>
      <c r="C2116" s="216" t="s">
        <v>703</v>
      </c>
      <c r="D2116" s="217" t="s">
        <v>648</v>
      </c>
      <c r="E2116" s="217" t="s">
        <v>144</v>
      </c>
      <c r="F2116" s="217" t="s">
        <v>647</v>
      </c>
      <c r="G2116" s="217" t="s">
        <v>704</v>
      </c>
      <c r="H2116" s="217" t="s">
        <v>143</v>
      </c>
      <c r="I2116" s="217" t="s">
        <v>658</v>
      </c>
      <c r="J2116" s="218" t="s">
        <v>705</v>
      </c>
      <c r="K2116" s="219" t="s">
        <v>148</v>
      </c>
      <c r="L2116" s="218" t="s">
        <v>140</v>
      </c>
      <c r="M2116" s="218" t="s">
        <v>630</v>
      </c>
      <c r="N2116" s="217" t="s">
        <v>640</v>
      </c>
    </row>
    <row r="2117" spans="1:14">
      <c r="A2117" s="100">
        <v>90917961</v>
      </c>
      <c r="B2117" s="94">
        <v>44943</v>
      </c>
      <c r="C2117" s="94">
        <v>44959</v>
      </c>
      <c r="D2117" s="73" t="s">
        <v>817</v>
      </c>
      <c r="E2117" s="73" t="s">
        <v>886</v>
      </c>
      <c r="F2117" s="73" t="s">
        <v>887</v>
      </c>
      <c r="G2117" s="73" t="s">
        <v>888</v>
      </c>
      <c r="H2117" s="73" t="s">
        <v>889</v>
      </c>
      <c r="I2117" s="73" t="s">
        <v>681</v>
      </c>
      <c r="J2117" s="95">
        <v>0</v>
      </c>
      <c r="K2117" s="107">
        <v>1</v>
      </c>
      <c r="L2117" s="95">
        <v>-11688.4</v>
      </c>
      <c r="M2117" s="95">
        <v>-11688.4</v>
      </c>
      <c r="N2117" s="73" t="s">
        <v>207</v>
      </c>
    </row>
    <row r="2118" spans="1:14" ht="12" thickBot="1">
      <c r="A2118" s="100">
        <v>2420703</v>
      </c>
      <c r="B2118" s="94">
        <v>44959</v>
      </c>
      <c r="C2118" s="94">
        <v>44959</v>
      </c>
      <c r="D2118" s="73" t="s">
        <v>709</v>
      </c>
      <c r="I2118" s="73" t="s">
        <v>681</v>
      </c>
      <c r="J2118" s="95">
        <v>0</v>
      </c>
      <c r="K2118" s="107">
        <v>1</v>
      </c>
      <c r="L2118" s="95">
        <v>12800000</v>
      </c>
      <c r="M2118" s="95">
        <v>12800000</v>
      </c>
      <c r="N2118" s="73" t="s">
        <v>207</v>
      </c>
    </row>
    <row r="2119" spans="1:14" ht="12" thickBot="1">
      <c r="A2119" s="223"/>
      <c r="B2119" s="222">
        <v>44959</v>
      </c>
      <c r="C2119" s="224"/>
      <c r="D2119" s="225"/>
      <c r="E2119" s="225"/>
      <c r="F2119" s="225"/>
      <c r="G2119" s="225"/>
      <c r="H2119" s="225"/>
      <c r="I2119" s="225"/>
      <c r="J2119" s="105"/>
      <c r="K2119" s="226"/>
      <c r="L2119" s="227" t="s">
        <v>706</v>
      </c>
      <c r="M2119" s="105">
        <v>443972288.36354685</v>
      </c>
      <c r="N2119" s="225"/>
    </row>
    <row r="2120" spans="1:14" ht="12" thickBot="1">
      <c r="A2120" s="223"/>
      <c r="B2120" s="224"/>
      <c r="C2120" s="224"/>
      <c r="D2120" s="225"/>
      <c r="E2120" s="225"/>
      <c r="F2120" s="225"/>
      <c r="G2120" s="225"/>
      <c r="H2120" s="225"/>
      <c r="I2120" s="225"/>
      <c r="J2120" s="105"/>
      <c r="K2120" s="226"/>
      <c r="L2120" s="227" t="s">
        <v>707</v>
      </c>
      <c r="M2120" s="105">
        <f xml:space="preserve"> ROUND($M$2114+ SUM($M$2117:$M$2118)-$M$2119,2)</f>
        <v>0</v>
      </c>
      <c r="N2120" s="225"/>
    </row>
    <row r="2121" spans="1:14" ht="12.75" thickTop="1" thickBot="1">
      <c r="A2121" s="215" t="s">
        <v>153</v>
      </c>
      <c r="B2121" s="221" t="s">
        <v>137</v>
      </c>
      <c r="C2121" s="216" t="s">
        <v>703</v>
      </c>
      <c r="D2121" s="217" t="s">
        <v>648</v>
      </c>
      <c r="E2121" s="217" t="s">
        <v>144</v>
      </c>
      <c r="F2121" s="217" t="s">
        <v>647</v>
      </c>
      <c r="G2121" s="217" t="s">
        <v>704</v>
      </c>
      <c r="H2121" s="217" t="s">
        <v>143</v>
      </c>
      <c r="I2121" s="217" t="s">
        <v>658</v>
      </c>
      <c r="J2121" s="218" t="s">
        <v>705</v>
      </c>
      <c r="K2121" s="219" t="s">
        <v>148</v>
      </c>
      <c r="L2121" s="218" t="s">
        <v>140</v>
      </c>
      <c r="M2121" s="218" t="s">
        <v>630</v>
      </c>
      <c r="N2121" s="217" t="s">
        <v>640</v>
      </c>
    </row>
    <row r="2122" spans="1:14" ht="12" thickBot="1">
      <c r="A2122" s="223"/>
      <c r="B2122" s="222">
        <v>44960</v>
      </c>
      <c r="C2122" s="224"/>
      <c r="D2122" s="225"/>
      <c r="E2122" s="225"/>
      <c r="F2122" s="225"/>
      <c r="G2122" s="225"/>
      <c r="H2122" s="225"/>
      <c r="I2122" s="225"/>
      <c r="J2122" s="105"/>
      <c r="K2122" s="226"/>
      <c r="L2122" s="227" t="s">
        <v>706</v>
      </c>
      <c r="M2122" s="105">
        <v>443972288.36000001</v>
      </c>
      <c r="N2122" s="225"/>
    </row>
    <row r="2123" spans="1:14" ht="12" thickBot="1">
      <c r="A2123" s="223"/>
      <c r="B2123" s="224"/>
      <c r="C2123" s="224"/>
      <c r="D2123" s="225"/>
      <c r="E2123" s="225"/>
      <c r="F2123" s="225"/>
      <c r="G2123" s="225"/>
      <c r="H2123" s="225"/>
      <c r="I2123" s="225"/>
      <c r="J2123" s="105"/>
      <c r="K2123" s="226"/>
      <c r="L2123" s="227" t="s">
        <v>707</v>
      </c>
      <c r="M2123" s="105">
        <f xml:space="preserve"> ROUND($M$2119+ SUM($M$2121:$M$2121)-$M$2122,2)</f>
        <v>0</v>
      </c>
      <c r="N2123" s="225"/>
    </row>
    <row r="2124" spans="1:14" ht="12.75" thickTop="1" thickBot="1">
      <c r="A2124" s="215" t="s">
        <v>153</v>
      </c>
      <c r="B2124" s="221" t="s">
        <v>137</v>
      </c>
      <c r="C2124" s="216" t="s">
        <v>703</v>
      </c>
      <c r="D2124" s="217" t="s">
        <v>648</v>
      </c>
      <c r="E2124" s="217" t="s">
        <v>144</v>
      </c>
      <c r="F2124" s="217" t="s">
        <v>647</v>
      </c>
      <c r="G2124" s="217" t="s">
        <v>704</v>
      </c>
      <c r="H2124" s="217" t="s">
        <v>143</v>
      </c>
      <c r="I2124" s="217" t="s">
        <v>658</v>
      </c>
      <c r="J2124" s="218" t="s">
        <v>705</v>
      </c>
      <c r="K2124" s="219" t="s">
        <v>148</v>
      </c>
      <c r="L2124" s="218" t="s">
        <v>140</v>
      </c>
      <c r="M2124" s="218" t="s">
        <v>630</v>
      </c>
      <c r="N2124" s="217" t="s">
        <v>640</v>
      </c>
    </row>
    <row r="2125" spans="1:14" ht="12" thickBot="1">
      <c r="A2125" s="223"/>
      <c r="B2125" s="222">
        <v>44963</v>
      </c>
      <c r="C2125" s="224"/>
      <c r="D2125" s="225"/>
      <c r="E2125" s="225"/>
      <c r="F2125" s="225"/>
      <c r="G2125" s="225"/>
      <c r="H2125" s="225"/>
      <c r="I2125" s="225"/>
      <c r="J2125" s="105"/>
      <c r="K2125" s="226"/>
      <c r="L2125" s="227" t="s">
        <v>706</v>
      </c>
      <c r="M2125" s="105">
        <v>443972288.36000001</v>
      </c>
      <c r="N2125" s="225"/>
    </row>
    <row r="2126" spans="1:14" ht="12" thickBot="1">
      <c r="A2126" s="223"/>
      <c r="B2126" s="224"/>
      <c r="C2126" s="224"/>
      <c r="D2126" s="225"/>
      <c r="E2126" s="225"/>
      <c r="F2126" s="225"/>
      <c r="G2126" s="225"/>
      <c r="H2126" s="225"/>
      <c r="I2126" s="225"/>
      <c r="J2126" s="105"/>
      <c r="K2126" s="226"/>
      <c r="L2126" s="227" t="s">
        <v>707</v>
      </c>
      <c r="M2126" s="105">
        <f xml:space="preserve"> ROUND($M$2122+ SUM($M$2124:$M$2124)-$M$2125,2)</f>
        <v>0</v>
      </c>
      <c r="N2126" s="225"/>
    </row>
    <row r="2127" spans="1:14" ht="12" thickTop="1">
      <c r="A2127" s="215" t="s">
        <v>153</v>
      </c>
      <c r="B2127" s="216" t="s">
        <v>137</v>
      </c>
      <c r="C2127" s="216" t="s">
        <v>703</v>
      </c>
      <c r="D2127" s="217" t="s">
        <v>648</v>
      </c>
      <c r="E2127" s="217" t="s">
        <v>144</v>
      </c>
      <c r="F2127" s="217" t="s">
        <v>647</v>
      </c>
      <c r="G2127" s="217" t="s">
        <v>704</v>
      </c>
      <c r="H2127" s="217" t="s">
        <v>143</v>
      </c>
      <c r="I2127" s="217" t="s">
        <v>658</v>
      </c>
      <c r="J2127" s="218" t="s">
        <v>705</v>
      </c>
      <c r="K2127" s="219" t="s">
        <v>148</v>
      </c>
      <c r="L2127" s="218" t="s">
        <v>140</v>
      </c>
      <c r="M2127" s="218" t="s">
        <v>630</v>
      </c>
      <c r="N2127" s="217" t="s">
        <v>640</v>
      </c>
    </row>
    <row r="2128" spans="1:14" ht="12" thickBot="1">
      <c r="A2128" s="100">
        <v>91022282</v>
      </c>
      <c r="B2128" s="94">
        <v>44959</v>
      </c>
      <c r="C2128" s="94">
        <v>44964</v>
      </c>
      <c r="D2128" s="73" t="s">
        <v>830</v>
      </c>
      <c r="E2128" s="73" t="s">
        <v>582</v>
      </c>
      <c r="F2128" s="73" t="s">
        <v>583</v>
      </c>
      <c r="G2128" s="73" t="s">
        <v>580</v>
      </c>
      <c r="H2128" s="73" t="s">
        <v>581</v>
      </c>
      <c r="I2128" s="73" t="s">
        <v>681</v>
      </c>
      <c r="J2128" s="95">
        <v>-1800000</v>
      </c>
      <c r="K2128" s="107">
        <v>0.98</v>
      </c>
      <c r="L2128" s="95">
        <v>1764000</v>
      </c>
      <c r="M2128" s="95">
        <v>-36000</v>
      </c>
      <c r="N2128" s="73" t="s">
        <v>207</v>
      </c>
    </row>
    <row r="2129" spans="1:14" ht="12" thickBot="1">
      <c r="A2129" s="223"/>
      <c r="B2129" s="222">
        <v>44964</v>
      </c>
      <c r="C2129" s="224"/>
      <c r="D2129" s="225"/>
      <c r="E2129" s="225"/>
      <c r="F2129" s="225"/>
      <c r="G2129" s="225"/>
      <c r="H2129" s="225"/>
      <c r="I2129" s="225"/>
      <c r="J2129" s="105"/>
      <c r="K2129" s="226"/>
      <c r="L2129" s="227" t="s">
        <v>706</v>
      </c>
      <c r="M2129" s="105">
        <v>443936288.35999995</v>
      </c>
      <c r="N2129" s="225"/>
    </row>
    <row r="2130" spans="1:14" ht="12" thickBot="1">
      <c r="A2130" s="223"/>
      <c r="B2130" s="224"/>
      <c r="C2130" s="224"/>
      <c r="D2130" s="225"/>
      <c r="E2130" s="225"/>
      <c r="F2130" s="225"/>
      <c r="G2130" s="225"/>
      <c r="H2130" s="225"/>
      <c r="I2130" s="225"/>
      <c r="J2130" s="105"/>
      <c r="K2130" s="226"/>
      <c r="L2130" s="227" t="s">
        <v>707</v>
      </c>
      <c r="M2130" s="105">
        <f xml:space="preserve"> ROUND($M$2125+ SUM($M$2128:$M$2128)-$M$2129,2)</f>
        <v>0</v>
      </c>
      <c r="N2130" s="225"/>
    </row>
    <row r="2131" spans="1:14" ht="12.75" thickTop="1" thickBot="1">
      <c r="A2131" s="215" t="s">
        <v>153</v>
      </c>
      <c r="B2131" s="221" t="s">
        <v>137</v>
      </c>
      <c r="C2131" s="216" t="s">
        <v>703</v>
      </c>
      <c r="D2131" s="217" t="s">
        <v>648</v>
      </c>
      <c r="E2131" s="217" t="s">
        <v>144</v>
      </c>
      <c r="F2131" s="217" t="s">
        <v>647</v>
      </c>
      <c r="G2131" s="217" t="s">
        <v>704</v>
      </c>
      <c r="H2131" s="217" t="s">
        <v>143</v>
      </c>
      <c r="I2131" s="217" t="s">
        <v>658</v>
      </c>
      <c r="J2131" s="218" t="s">
        <v>705</v>
      </c>
      <c r="K2131" s="219" t="s">
        <v>148</v>
      </c>
      <c r="L2131" s="218" t="s">
        <v>140</v>
      </c>
      <c r="M2131" s="218" t="s">
        <v>630</v>
      </c>
      <c r="N2131" s="217" t="s">
        <v>640</v>
      </c>
    </row>
    <row r="2132" spans="1:14" ht="12" thickBot="1">
      <c r="A2132" s="223"/>
      <c r="B2132" s="222">
        <v>44965</v>
      </c>
      <c r="C2132" s="224"/>
      <c r="D2132" s="225"/>
      <c r="E2132" s="225"/>
      <c r="F2132" s="225"/>
      <c r="G2132" s="225"/>
      <c r="H2132" s="225"/>
      <c r="I2132" s="225"/>
      <c r="J2132" s="105"/>
      <c r="K2132" s="226"/>
      <c r="L2132" s="227" t="s">
        <v>706</v>
      </c>
      <c r="M2132" s="105">
        <v>443936288.35999995</v>
      </c>
      <c r="N2132" s="225"/>
    </row>
    <row r="2133" spans="1:14" ht="12" thickBot="1">
      <c r="A2133" s="223"/>
      <c r="B2133" s="224"/>
      <c r="C2133" s="224"/>
      <c r="D2133" s="225"/>
      <c r="E2133" s="225"/>
      <c r="F2133" s="225"/>
      <c r="G2133" s="225"/>
      <c r="H2133" s="225"/>
      <c r="I2133" s="225"/>
      <c r="J2133" s="105"/>
      <c r="K2133" s="226"/>
      <c r="L2133" s="227" t="s">
        <v>707</v>
      </c>
      <c r="M2133" s="105">
        <f xml:space="preserve"> ROUND($M$2129+ SUM($M$2131:$M$2131)-$M$2132,2)</f>
        <v>0</v>
      </c>
      <c r="N2133" s="225"/>
    </row>
    <row r="2134" spans="1:14" ht="12.75" thickTop="1" thickBot="1">
      <c r="A2134" s="215" t="s">
        <v>153</v>
      </c>
      <c r="B2134" s="221" t="s">
        <v>137</v>
      </c>
      <c r="C2134" s="216" t="s">
        <v>703</v>
      </c>
      <c r="D2134" s="217" t="s">
        <v>648</v>
      </c>
      <c r="E2134" s="217" t="s">
        <v>144</v>
      </c>
      <c r="F2134" s="217" t="s">
        <v>647</v>
      </c>
      <c r="G2134" s="217" t="s">
        <v>704</v>
      </c>
      <c r="H2134" s="217" t="s">
        <v>143</v>
      </c>
      <c r="I2134" s="217" t="s">
        <v>658</v>
      </c>
      <c r="J2134" s="218" t="s">
        <v>705</v>
      </c>
      <c r="K2134" s="219" t="s">
        <v>148</v>
      </c>
      <c r="L2134" s="218" t="s">
        <v>140</v>
      </c>
      <c r="M2134" s="218" t="s">
        <v>630</v>
      </c>
      <c r="N2134" s="217" t="s">
        <v>640</v>
      </c>
    </row>
    <row r="2135" spans="1:14" ht="12" thickBot="1">
      <c r="A2135" s="223"/>
      <c r="B2135" s="222">
        <v>44966</v>
      </c>
      <c r="C2135" s="224"/>
      <c r="D2135" s="225"/>
      <c r="E2135" s="225"/>
      <c r="F2135" s="225"/>
      <c r="G2135" s="225"/>
      <c r="H2135" s="225"/>
      <c r="I2135" s="225"/>
      <c r="J2135" s="105"/>
      <c r="K2135" s="226"/>
      <c r="L2135" s="227" t="s">
        <v>706</v>
      </c>
      <c r="M2135" s="105">
        <v>443936288.35999995</v>
      </c>
      <c r="N2135" s="225"/>
    </row>
    <row r="2136" spans="1:14" ht="12" thickBot="1">
      <c r="A2136" s="223"/>
      <c r="B2136" s="224"/>
      <c r="C2136" s="224"/>
      <c r="D2136" s="225"/>
      <c r="E2136" s="225"/>
      <c r="F2136" s="225"/>
      <c r="G2136" s="225"/>
      <c r="H2136" s="225"/>
      <c r="I2136" s="225"/>
      <c r="J2136" s="105"/>
      <c r="K2136" s="226"/>
      <c r="L2136" s="227" t="s">
        <v>707</v>
      </c>
      <c r="M2136" s="105">
        <f xml:space="preserve"> ROUND($M$2132+ SUM($M$2134:$M$2134)-$M$2135,2)</f>
        <v>0</v>
      </c>
      <c r="N2136" s="225"/>
    </row>
    <row r="2137" spans="1:14" ht="12.75" thickTop="1" thickBot="1">
      <c r="A2137" s="215" t="s">
        <v>153</v>
      </c>
      <c r="B2137" s="221" t="s">
        <v>137</v>
      </c>
      <c r="C2137" s="216" t="s">
        <v>703</v>
      </c>
      <c r="D2137" s="217" t="s">
        <v>648</v>
      </c>
      <c r="E2137" s="217" t="s">
        <v>144</v>
      </c>
      <c r="F2137" s="217" t="s">
        <v>647</v>
      </c>
      <c r="G2137" s="217" t="s">
        <v>704</v>
      </c>
      <c r="H2137" s="217" t="s">
        <v>143</v>
      </c>
      <c r="I2137" s="217" t="s">
        <v>658</v>
      </c>
      <c r="J2137" s="218" t="s">
        <v>705</v>
      </c>
      <c r="K2137" s="219" t="s">
        <v>148</v>
      </c>
      <c r="L2137" s="218" t="s">
        <v>140</v>
      </c>
      <c r="M2137" s="218" t="s">
        <v>630</v>
      </c>
      <c r="N2137" s="217" t="s">
        <v>640</v>
      </c>
    </row>
    <row r="2138" spans="1:14" ht="12" thickBot="1">
      <c r="A2138" s="223"/>
      <c r="B2138" s="222">
        <v>44967</v>
      </c>
      <c r="C2138" s="224"/>
      <c r="D2138" s="225"/>
      <c r="E2138" s="225"/>
      <c r="F2138" s="225"/>
      <c r="G2138" s="225"/>
      <c r="H2138" s="225"/>
      <c r="I2138" s="225"/>
      <c r="J2138" s="105"/>
      <c r="K2138" s="226"/>
      <c r="L2138" s="227" t="s">
        <v>706</v>
      </c>
      <c r="M2138" s="105">
        <v>443936288.35999995</v>
      </c>
      <c r="N2138" s="225"/>
    </row>
    <row r="2139" spans="1:14" ht="12" thickBot="1">
      <c r="A2139" s="223"/>
      <c r="B2139" s="224"/>
      <c r="C2139" s="224"/>
      <c r="D2139" s="225"/>
      <c r="E2139" s="225"/>
      <c r="F2139" s="225"/>
      <c r="G2139" s="225"/>
      <c r="H2139" s="225"/>
      <c r="I2139" s="225"/>
      <c r="J2139" s="105"/>
      <c r="K2139" s="226"/>
      <c r="L2139" s="227" t="s">
        <v>707</v>
      </c>
      <c r="M2139" s="105">
        <f xml:space="preserve"> ROUND($M$2135+ SUM($M$2137:$M$2137)-$M$2138,2)</f>
        <v>0</v>
      </c>
      <c r="N2139" s="225"/>
    </row>
    <row r="2140" spans="1:14" ht="12.75" thickTop="1" thickBot="1">
      <c r="A2140" s="215" t="s">
        <v>153</v>
      </c>
      <c r="B2140" s="221" t="s">
        <v>137</v>
      </c>
      <c r="C2140" s="216" t="s">
        <v>703</v>
      </c>
      <c r="D2140" s="217" t="s">
        <v>648</v>
      </c>
      <c r="E2140" s="217" t="s">
        <v>144</v>
      </c>
      <c r="F2140" s="217" t="s">
        <v>647</v>
      </c>
      <c r="G2140" s="217" t="s">
        <v>704</v>
      </c>
      <c r="H2140" s="217" t="s">
        <v>143</v>
      </c>
      <c r="I2140" s="217" t="s">
        <v>658</v>
      </c>
      <c r="J2140" s="218" t="s">
        <v>705</v>
      </c>
      <c r="K2140" s="219" t="s">
        <v>148</v>
      </c>
      <c r="L2140" s="218" t="s">
        <v>140</v>
      </c>
      <c r="M2140" s="218" t="s">
        <v>630</v>
      </c>
      <c r="N2140" s="217" t="s">
        <v>640</v>
      </c>
    </row>
    <row r="2141" spans="1:14" ht="12" thickBot="1">
      <c r="A2141" s="223"/>
      <c r="B2141" s="222">
        <v>44970</v>
      </c>
      <c r="C2141" s="224"/>
      <c r="D2141" s="225"/>
      <c r="E2141" s="225"/>
      <c r="F2141" s="225"/>
      <c r="G2141" s="225"/>
      <c r="H2141" s="225"/>
      <c r="I2141" s="225"/>
      <c r="J2141" s="105"/>
      <c r="K2141" s="226"/>
      <c r="L2141" s="227" t="s">
        <v>706</v>
      </c>
      <c r="M2141" s="105">
        <v>443936288.35999995</v>
      </c>
      <c r="N2141" s="225"/>
    </row>
    <row r="2142" spans="1:14" ht="12" thickBot="1">
      <c r="A2142" s="223"/>
      <c r="B2142" s="224"/>
      <c r="C2142" s="224"/>
      <c r="D2142" s="225"/>
      <c r="E2142" s="225"/>
      <c r="F2142" s="225"/>
      <c r="G2142" s="225"/>
      <c r="H2142" s="225"/>
      <c r="I2142" s="225"/>
      <c r="J2142" s="105"/>
      <c r="K2142" s="226"/>
      <c r="L2142" s="227" t="s">
        <v>707</v>
      </c>
      <c r="M2142" s="105">
        <f xml:space="preserve"> ROUND($M$2138+ SUM($M$2140:$M$2140)-$M$2141,2)</f>
        <v>0</v>
      </c>
      <c r="N2142" s="225"/>
    </row>
    <row r="2143" spans="1:14" ht="12" thickTop="1">
      <c r="A2143" s="215" t="s">
        <v>153</v>
      </c>
      <c r="B2143" s="216" t="s">
        <v>137</v>
      </c>
      <c r="C2143" s="216" t="s">
        <v>703</v>
      </c>
      <c r="D2143" s="217" t="s">
        <v>648</v>
      </c>
      <c r="E2143" s="217" t="s">
        <v>144</v>
      </c>
      <c r="F2143" s="217" t="s">
        <v>647</v>
      </c>
      <c r="G2143" s="217" t="s">
        <v>704</v>
      </c>
      <c r="H2143" s="217" t="s">
        <v>143</v>
      </c>
      <c r="I2143" s="217" t="s">
        <v>658</v>
      </c>
      <c r="J2143" s="218" t="s">
        <v>705</v>
      </c>
      <c r="K2143" s="219" t="s">
        <v>148</v>
      </c>
      <c r="L2143" s="218" t="s">
        <v>140</v>
      </c>
      <c r="M2143" s="218" t="s">
        <v>630</v>
      </c>
      <c r="N2143" s="217" t="s">
        <v>640</v>
      </c>
    </row>
    <row r="2144" spans="1:14">
      <c r="A2144" s="100">
        <v>91264629</v>
      </c>
      <c r="B2144" s="94">
        <v>44964</v>
      </c>
      <c r="C2144" s="94">
        <v>44971</v>
      </c>
      <c r="D2144" s="73" t="s">
        <v>830</v>
      </c>
      <c r="E2144" s="73" t="s">
        <v>1006</v>
      </c>
      <c r="F2144" s="73" t="s">
        <v>1018</v>
      </c>
      <c r="G2144" s="73" t="s">
        <v>1019</v>
      </c>
      <c r="H2144" s="73" t="s">
        <v>1020</v>
      </c>
      <c r="I2144" s="73" t="s">
        <v>681</v>
      </c>
      <c r="J2144" s="95">
        <v>-505747.12</v>
      </c>
      <c r="K2144" s="107">
        <v>0.99</v>
      </c>
      <c r="L2144" s="95">
        <v>500689.65</v>
      </c>
      <c r="M2144" s="95">
        <v>-5057.47</v>
      </c>
      <c r="N2144" s="73" t="s">
        <v>207</v>
      </c>
    </row>
    <row r="2145" spans="1:14">
      <c r="A2145" s="100">
        <v>999</v>
      </c>
      <c r="B2145" s="94">
        <v>44965</v>
      </c>
      <c r="C2145" s="94">
        <v>44971</v>
      </c>
      <c r="D2145" s="73" t="s">
        <v>830</v>
      </c>
      <c r="E2145" s="73" t="s">
        <v>977</v>
      </c>
      <c r="F2145" s="73" t="s">
        <v>978</v>
      </c>
      <c r="G2145" s="73" t="s">
        <v>979</v>
      </c>
      <c r="H2145" s="73" t="s">
        <v>980</v>
      </c>
      <c r="I2145" s="73" t="s">
        <v>681</v>
      </c>
      <c r="J2145" s="95">
        <v>-375956.33</v>
      </c>
      <c r="K2145" s="107">
        <v>0.99</v>
      </c>
      <c r="L2145" s="95">
        <v>372196.77</v>
      </c>
      <c r="M2145" s="95">
        <v>-3759.56</v>
      </c>
      <c r="N2145" s="73" t="s">
        <v>207</v>
      </c>
    </row>
    <row r="2146" spans="1:14" ht="12" thickBot="1">
      <c r="A2146" s="100">
        <v>91264565</v>
      </c>
      <c r="B2146" s="94">
        <v>44966</v>
      </c>
      <c r="C2146" s="94">
        <v>44971</v>
      </c>
      <c r="D2146" s="73" t="s">
        <v>710</v>
      </c>
      <c r="E2146" s="73" t="s">
        <v>1024</v>
      </c>
      <c r="F2146" s="73" t="s">
        <v>1025</v>
      </c>
      <c r="G2146" s="73" t="s">
        <v>1026</v>
      </c>
      <c r="H2146" s="73" t="s">
        <v>1027</v>
      </c>
      <c r="I2146" s="73" t="s">
        <v>681</v>
      </c>
      <c r="J2146" s="95">
        <v>2598275.86</v>
      </c>
      <c r="K2146" s="107">
        <v>0.98031250000000003</v>
      </c>
      <c r="L2146" s="95">
        <v>-2547122.2999999998</v>
      </c>
      <c r="M2146" s="95">
        <v>51153.56</v>
      </c>
      <c r="N2146" s="73" t="s">
        <v>207</v>
      </c>
    </row>
    <row r="2147" spans="1:14" ht="12" thickBot="1">
      <c r="A2147" s="223"/>
      <c r="B2147" s="222">
        <v>44971</v>
      </c>
      <c r="C2147" s="224"/>
      <c r="D2147" s="225"/>
      <c r="E2147" s="225"/>
      <c r="F2147" s="225"/>
      <c r="G2147" s="225"/>
      <c r="H2147" s="225"/>
      <c r="I2147" s="225"/>
      <c r="J2147" s="105"/>
      <c r="K2147" s="226"/>
      <c r="L2147" s="227" t="s">
        <v>706</v>
      </c>
      <c r="M2147" s="105">
        <v>443978624.88149369</v>
      </c>
      <c r="N2147" s="225"/>
    </row>
    <row r="2148" spans="1:14" ht="12" thickBot="1">
      <c r="A2148" s="223"/>
      <c r="B2148" s="224"/>
      <c r="C2148" s="224"/>
      <c r="D2148" s="225"/>
      <c r="E2148" s="225"/>
      <c r="F2148" s="225"/>
      <c r="G2148" s="225"/>
      <c r="H2148" s="225"/>
      <c r="I2148" s="225"/>
      <c r="J2148" s="105"/>
      <c r="K2148" s="226"/>
      <c r="L2148" s="227" t="s">
        <v>707</v>
      </c>
      <c r="M2148" s="105">
        <f xml:space="preserve"> ROUND($M$2141+ SUM($M$2144:$M$2146)-$M$2147,2)</f>
        <v>0.01</v>
      </c>
      <c r="N2148" s="225"/>
    </row>
    <row r="2149" spans="1:14" ht="12.75" thickTop="1" thickBot="1">
      <c r="A2149" s="215" t="s">
        <v>153</v>
      </c>
      <c r="B2149" s="221" t="s">
        <v>137</v>
      </c>
      <c r="C2149" s="216" t="s">
        <v>703</v>
      </c>
      <c r="D2149" s="217" t="s">
        <v>648</v>
      </c>
      <c r="E2149" s="217" t="s">
        <v>144</v>
      </c>
      <c r="F2149" s="217" t="s">
        <v>647</v>
      </c>
      <c r="G2149" s="217" t="s">
        <v>704</v>
      </c>
      <c r="H2149" s="217" t="s">
        <v>143</v>
      </c>
      <c r="I2149" s="217" t="s">
        <v>658</v>
      </c>
      <c r="J2149" s="218" t="s">
        <v>705</v>
      </c>
      <c r="K2149" s="219" t="s">
        <v>148</v>
      </c>
      <c r="L2149" s="218" t="s">
        <v>140</v>
      </c>
      <c r="M2149" s="218" t="s">
        <v>630</v>
      </c>
      <c r="N2149" s="217" t="s">
        <v>640</v>
      </c>
    </row>
    <row r="2150" spans="1:14" ht="12" thickBot="1">
      <c r="A2150" s="223"/>
      <c r="B2150" s="222">
        <v>44972</v>
      </c>
      <c r="C2150" s="224"/>
      <c r="D2150" s="225"/>
      <c r="E2150" s="225"/>
      <c r="F2150" s="225"/>
      <c r="G2150" s="225"/>
      <c r="H2150" s="225"/>
      <c r="I2150" s="225"/>
      <c r="J2150" s="105"/>
      <c r="K2150" s="226"/>
      <c r="L2150" s="227" t="s">
        <v>706</v>
      </c>
      <c r="M2150" s="105">
        <v>443978624.88149369</v>
      </c>
      <c r="N2150" s="225"/>
    </row>
    <row r="2151" spans="1:14" ht="12" thickBot="1">
      <c r="A2151" s="223"/>
      <c r="B2151" s="224"/>
      <c r="C2151" s="224"/>
      <c r="D2151" s="225"/>
      <c r="E2151" s="225"/>
      <c r="F2151" s="225"/>
      <c r="G2151" s="225"/>
      <c r="H2151" s="225"/>
      <c r="I2151" s="225"/>
      <c r="J2151" s="105"/>
      <c r="K2151" s="226"/>
      <c r="L2151" s="227" t="s">
        <v>707</v>
      </c>
      <c r="M2151" s="105">
        <f xml:space="preserve"> ROUND($M$2147+ SUM($M$2149:$M$2149)-$M$2150,2)</f>
        <v>0</v>
      </c>
      <c r="N2151" s="225"/>
    </row>
    <row r="2152" spans="1:14" ht="12" thickTop="1">
      <c r="A2152" s="215" t="s">
        <v>153</v>
      </c>
      <c r="B2152" s="216" t="s">
        <v>137</v>
      </c>
      <c r="C2152" s="216" t="s">
        <v>703</v>
      </c>
      <c r="D2152" s="217" t="s">
        <v>648</v>
      </c>
      <c r="E2152" s="217" t="s">
        <v>144</v>
      </c>
      <c r="F2152" s="217" t="s">
        <v>647</v>
      </c>
      <c r="G2152" s="217" t="s">
        <v>704</v>
      </c>
      <c r="H2152" s="217" t="s">
        <v>143</v>
      </c>
      <c r="I2152" s="217" t="s">
        <v>658</v>
      </c>
      <c r="J2152" s="218" t="s">
        <v>705</v>
      </c>
      <c r="K2152" s="219" t="s">
        <v>148</v>
      </c>
      <c r="L2152" s="218" t="s">
        <v>140</v>
      </c>
      <c r="M2152" s="218" t="s">
        <v>630</v>
      </c>
      <c r="N2152" s="217" t="s">
        <v>640</v>
      </c>
    </row>
    <row r="2153" spans="1:14">
      <c r="A2153" s="100">
        <v>91318633</v>
      </c>
      <c r="B2153" s="94">
        <v>44965</v>
      </c>
      <c r="C2153" s="94">
        <v>44973</v>
      </c>
      <c r="D2153" s="73" t="s">
        <v>830</v>
      </c>
      <c r="E2153" s="73" t="s">
        <v>977</v>
      </c>
      <c r="F2153" s="73" t="s">
        <v>978</v>
      </c>
      <c r="G2153" s="73" t="s">
        <v>979</v>
      </c>
      <c r="H2153" s="73" t="s">
        <v>980</v>
      </c>
      <c r="I2153" s="73" t="s">
        <v>681</v>
      </c>
      <c r="J2153" s="95">
        <v>-381079.41</v>
      </c>
      <c r="K2153" s="107">
        <v>0.99</v>
      </c>
      <c r="L2153" s="95">
        <v>377268.62</v>
      </c>
      <c r="M2153" s="95">
        <v>-3810.79</v>
      </c>
      <c r="N2153" s="73" t="s">
        <v>207</v>
      </c>
    </row>
    <row r="2154" spans="1:14">
      <c r="A2154" s="100">
        <v>999</v>
      </c>
      <c r="B2154" s="94">
        <v>44971</v>
      </c>
      <c r="C2154" s="94">
        <v>44973</v>
      </c>
      <c r="D2154" s="73" t="s">
        <v>830</v>
      </c>
      <c r="E2154" s="73" t="s">
        <v>977</v>
      </c>
      <c r="F2154" s="73" t="s">
        <v>978</v>
      </c>
      <c r="G2154" s="73" t="s">
        <v>979</v>
      </c>
      <c r="H2154" s="73" t="s">
        <v>980</v>
      </c>
      <c r="I2154" s="73" t="s">
        <v>681</v>
      </c>
      <c r="J2154" s="95">
        <v>-465447.83</v>
      </c>
      <c r="K2154" s="107">
        <v>0.99</v>
      </c>
      <c r="L2154" s="95">
        <v>460793.35</v>
      </c>
      <c r="M2154" s="95">
        <v>-4654.4799999999996</v>
      </c>
      <c r="N2154" s="73" t="s">
        <v>207</v>
      </c>
    </row>
    <row r="2155" spans="1:14" ht="12" thickBot="1">
      <c r="A2155" s="100">
        <v>999</v>
      </c>
      <c r="B2155" s="94">
        <v>44965</v>
      </c>
      <c r="C2155" s="94">
        <v>44971</v>
      </c>
      <c r="D2155" s="73" t="s">
        <v>840</v>
      </c>
      <c r="E2155" s="73" t="s">
        <v>977</v>
      </c>
      <c r="F2155" s="73" t="s">
        <v>978</v>
      </c>
      <c r="G2155" s="73" t="s">
        <v>979</v>
      </c>
      <c r="H2155" s="73" t="s">
        <v>980</v>
      </c>
      <c r="I2155" s="73" t="s">
        <v>681</v>
      </c>
      <c r="J2155" s="95">
        <v>375956.33</v>
      </c>
      <c r="K2155" s="107">
        <v>0.99</v>
      </c>
      <c r="L2155" s="95">
        <v>-372196.77</v>
      </c>
      <c r="M2155" s="95">
        <v>3759.56</v>
      </c>
      <c r="N2155" s="73" t="s">
        <v>207</v>
      </c>
    </row>
    <row r="2156" spans="1:14" ht="12" thickBot="1">
      <c r="A2156" s="223"/>
      <c r="B2156" s="222">
        <v>44973</v>
      </c>
      <c r="C2156" s="224"/>
      <c r="D2156" s="225"/>
      <c r="E2156" s="225"/>
      <c r="F2156" s="225"/>
      <c r="G2156" s="225"/>
      <c r="H2156" s="225"/>
      <c r="I2156" s="225"/>
      <c r="J2156" s="105"/>
      <c r="K2156" s="226"/>
      <c r="L2156" s="227" t="s">
        <v>706</v>
      </c>
      <c r="M2156" s="105">
        <v>443973919.17239368</v>
      </c>
      <c r="N2156" s="225"/>
    </row>
    <row r="2157" spans="1:14" ht="12" thickBot="1">
      <c r="A2157" s="223"/>
      <c r="B2157" s="224"/>
      <c r="C2157" s="224"/>
      <c r="D2157" s="225"/>
      <c r="E2157" s="225"/>
      <c r="F2157" s="225"/>
      <c r="G2157" s="225"/>
      <c r="H2157" s="225"/>
      <c r="I2157" s="225"/>
      <c r="J2157" s="105"/>
      <c r="K2157" s="226"/>
      <c r="L2157" s="227" t="s">
        <v>707</v>
      </c>
      <c r="M2157" s="105">
        <f xml:space="preserve"> ROUND($M$2150+ SUM($M$2153:$M$2155)-$M$2156,2)</f>
        <v>0</v>
      </c>
      <c r="N2157" s="225"/>
    </row>
    <row r="2158" spans="1:14" ht="12.75" thickTop="1" thickBot="1">
      <c r="A2158" s="215" t="s">
        <v>153</v>
      </c>
      <c r="B2158" s="221" t="s">
        <v>137</v>
      </c>
      <c r="C2158" s="216" t="s">
        <v>703</v>
      </c>
      <c r="D2158" s="217" t="s">
        <v>648</v>
      </c>
      <c r="E2158" s="217" t="s">
        <v>144</v>
      </c>
      <c r="F2158" s="217" t="s">
        <v>647</v>
      </c>
      <c r="G2158" s="217" t="s">
        <v>704</v>
      </c>
      <c r="H2158" s="217" t="s">
        <v>143</v>
      </c>
      <c r="I2158" s="217" t="s">
        <v>658</v>
      </c>
      <c r="J2158" s="218" t="s">
        <v>705</v>
      </c>
      <c r="K2158" s="219" t="s">
        <v>148</v>
      </c>
      <c r="L2158" s="218" t="s">
        <v>140</v>
      </c>
      <c r="M2158" s="218" t="s">
        <v>630</v>
      </c>
      <c r="N2158" s="217" t="s">
        <v>640</v>
      </c>
    </row>
    <row r="2159" spans="1:14" ht="12" thickBot="1">
      <c r="A2159" s="223"/>
      <c r="B2159" s="222">
        <v>44974</v>
      </c>
      <c r="C2159" s="224"/>
      <c r="D2159" s="225"/>
      <c r="E2159" s="225"/>
      <c r="F2159" s="225"/>
      <c r="G2159" s="225"/>
      <c r="H2159" s="225"/>
      <c r="I2159" s="225"/>
      <c r="J2159" s="105"/>
      <c r="K2159" s="226"/>
      <c r="L2159" s="227" t="s">
        <v>706</v>
      </c>
      <c r="M2159" s="105">
        <v>443973919.17239368</v>
      </c>
      <c r="N2159" s="225"/>
    </row>
    <row r="2160" spans="1:14" ht="12" thickBot="1">
      <c r="A2160" s="223"/>
      <c r="B2160" s="224"/>
      <c r="C2160" s="224"/>
      <c r="D2160" s="225"/>
      <c r="E2160" s="225"/>
      <c r="F2160" s="225"/>
      <c r="G2160" s="225"/>
      <c r="H2160" s="225"/>
      <c r="I2160" s="225"/>
      <c r="J2160" s="105"/>
      <c r="K2160" s="226"/>
      <c r="L2160" s="227" t="s">
        <v>707</v>
      </c>
      <c r="M2160" s="105">
        <f xml:space="preserve"> ROUND($M$2156+ SUM($M$2158:$M$2158)-$M$2159,2)</f>
        <v>0</v>
      </c>
      <c r="N2160" s="225"/>
    </row>
    <row r="2161" spans="1:14" ht="12.75" thickTop="1" thickBot="1">
      <c r="A2161" s="215" t="s">
        <v>153</v>
      </c>
      <c r="B2161" s="221" t="s">
        <v>137</v>
      </c>
      <c r="C2161" s="216" t="s">
        <v>703</v>
      </c>
      <c r="D2161" s="217" t="s">
        <v>648</v>
      </c>
      <c r="E2161" s="217" t="s">
        <v>144</v>
      </c>
      <c r="F2161" s="217" t="s">
        <v>647</v>
      </c>
      <c r="G2161" s="217" t="s">
        <v>704</v>
      </c>
      <c r="H2161" s="217" t="s">
        <v>143</v>
      </c>
      <c r="I2161" s="217" t="s">
        <v>658</v>
      </c>
      <c r="J2161" s="218" t="s">
        <v>705</v>
      </c>
      <c r="K2161" s="219" t="s">
        <v>148</v>
      </c>
      <c r="L2161" s="218" t="s">
        <v>140</v>
      </c>
      <c r="M2161" s="218" t="s">
        <v>630</v>
      </c>
      <c r="N2161" s="217" t="s">
        <v>640</v>
      </c>
    </row>
    <row r="2162" spans="1:14" ht="12" thickBot="1">
      <c r="A2162" s="223"/>
      <c r="B2162" s="222">
        <v>44978</v>
      </c>
      <c r="C2162" s="224"/>
      <c r="D2162" s="225"/>
      <c r="E2162" s="225"/>
      <c r="F2162" s="225"/>
      <c r="G2162" s="225"/>
      <c r="H2162" s="225"/>
      <c r="I2162" s="225"/>
      <c r="J2162" s="105"/>
      <c r="K2162" s="226"/>
      <c r="L2162" s="227" t="s">
        <v>706</v>
      </c>
      <c r="M2162" s="105">
        <v>443973919.17239368</v>
      </c>
      <c r="N2162" s="225"/>
    </row>
    <row r="2163" spans="1:14" ht="12" thickBot="1">
      <c r="A2163" s="223"/>
      <c r="B2163" s="224"/>
      <c r="C2163" s="224"/>
      <c r="D2163" s="225"/>
      <c r="E2163" s="225"/>
      <c r="F2163" s="225"/>
      <c r="G2163" s="225"/>
      <c r="H2163" s="225"/>
      <c r="I2163" s="225"/>
      <c r="J2163" s="105"/>
      <c r="K2163" s="226"/>
      <c r="L2163" s="227" t="s">
        <v>707</v>
      </c>
      <c r="M2163" s="105">
        <f xml:space="preserve"> ROUND($M$2159+ SUM($M$2161:$M$2161)-$M$2162,2)</f>
        <v>0</v>
      </c>
      <c r="N2163" s="225"/>
    </row>
    <row r="2164" spans="1:14" ht="12.75" thickTop="1" thickBot="1">
      <c r="A2164" s="215" t="s">
        <v>153</v>
      </c>
      <c r="B2164" s="221" t="s">
        <v>137</v>
      </c>
      <c r="C2164" s="216" t="s">
        <v>703</v>
      </c>
      <c r="D2164" s="217" t="s">
        <v>648</v>
      </c>
      <c r="E2164" s="217" t="s">
        <v>144</v>
      </c>
      <c r="F2164" s="217" t="s">
        <v>647</v>
      </c>
      <c r="G2164" s="217" t="s">
        <v>704</v>
      </c>
      <c r="H2164" s="217" t="s">
        <v>143</v>
      </c>
      <c r="I2164" s="217" t="s">
        <v>658</v>
      </c>
      <c r="J2164" s="218" t="s">
        <v>705</v>
      </c>
      <c r="K2164" s="219" t="s">
        <v>148</v>
      </c>
      <c r="L2164" s="218" t="s">
        <v>140</v>
      </c>
      <c r="M2164" s="218" t="s">
        <v>630</v>
      </c>
      <c r="N2164" s="217" t="s">
        <v>640</v>
      </c>
    </row>
    <row r="2165" spans="1:14" ht="12" thickBot="1">
      <c r="A2165" s="223"/>
      <c r="B2165" s="222">
        <v>44979</v>
      </c>
      <c r="C2165" s="224"/>
      <c r="D2165" s="225"/>
      <c r="E2165" s="225"/>
      <c r="F2165" s="225"/>
      <c r="G2165" s="225"/>
      <c r="H2165" s="225"/>
      <c r="I2165" s="225"/>
      <c r="J2165" s="105"/>
      <c r="K2165" s="226"/>
      <c r="L2165" s="227" t="s">
        <v>706</v>
      </c>
      <c r="M2165" s="105">
        <v>443973919.17239368</v>
      </c>
      <c r="N2165" s="225"/>
    </row>
    <row r="2166" spans="1:14" ht="12" thickBot="1">
      <c r="A2166" s="223"/>
      <c r="B2166" s="224"/>
      <c r="C2166" s="224"/>
      <c r="D2166" s="225"/>
      <c r="E2166" s="225"/>
      <c r="F2166" s="225"/>
      <c r="G2166" s="225"/>
      <c r="H2166" s="225"/>
      <c r="I2166" s="225"/>
      <c r="J2166" s="105"/>
      <c r="K2166" s="226"/>
      <c r="L2166" s="227" t="s">
        <v>707</v>
      </c>
      <c r="M2166" s="105">
        <f xml:space="preserve"> ROUND($M$2162+ SUM($M$2164:$M$2164)-$M$2165,2)</f>
        <v>0</v>
      </c>
      <c r="N2166" s="225"/>
    </row>
    <row r="2167" spans="1:14" ht="12.75" thickTop="1" thickBot="1">
      <c r="A2167" s="215" t="s">
        <v>153</v>
      </c>
      <c r="B2167" s="221" t="s">
        <v>137</v>
      </c>
      <c r="C2167" s="216" t="s">
        <v>703</v>
      </c>
      <c r="D2167" s="217" t="s">
        <v>648</v>
      </c>
      <c r="E2167" s="217" t="s">
        <v>144</v>
      </c>
      <c r="F2167" s="217" t="s">
        <v>647</v>
      </c>
      <c r="G2167" s="217" t="s">
        <v>704</v>
      </c>
      <c r="H2167" s="217" t="s">
        <v>143</v>
      </c>
      <c r="I2167" s="217" t="s">
        <v>658</v>
      </c>
      <c r="J2167" s="218" t="s">
        <v>705</v>
      </c>
      <c r="K2167" s="219" t="s">
        <v>148</v>
      </c>
      <c r="L2167" s="218" t="s">
        <v>140</v>
      </c>
      <c r="M2167" s="218" t="s">
        <v>630</v>
      </c>
      <c r="N2167" s="217" t="s">
        <v>640</v>
      </c>
    </row>
    <row r="2168" spans="1:14" ht="12" thickBot="1">
      <c r="A2168" s="223"/>
      <c r="B2168" s="222">
        <v>44980</v>
      </c>
      <c r="C2168" s="224"/>
      <c r="D2168" s="225"/>
      <c r="E2168" s="225"/>
      <c r="F2168" s="225"/>
      <c r="G2168" s="225"/>
      <c r="H2168" s="225"/>
      <c r="I2168" s="225"/>
      <c r="J2168" s="105"/>
      <c r="K2168" s="226"/>
      <c r="L2168" s="227" t="s">
        <v>706</v>
      </c>
      <c r="M2168" s="105">
        <v>443973919.1764937</v>
      </c>
      <c r="N2168" s="225"/>
    </row>
    <row r="2169" spans="1:14" ht="12" thickBot="1">
      <c r="A2169" s="223"/>
      <c r="B2169" s="224"/>
      <c r="C2169" s="224"/>
      <c r="D2169" s="225"/>
      <c r="E2169" s="225"/>
      <c r="F2169" s="225"/>
      <c r="G2169" s="225"/>
      <c r="H2169" s="225"/>
      <c r="I2169" s="225"/>
      <c r="J2169" s="105"/>
      <c r="K2169" s="226"/>
      <c r="L2169" s="227" t="s">
        <v>707</v>
      </c>
      <c r="M2169" s="105">
        <f xml:space="preserve"> ROUND($M$2165+ SUM($M$2167:$M$2167)-$M$2168,2)</f>
        <v>0</v>
      </c>
      <c r="N2169" s="225"/>
    </row>
    <row r="2170" spans="1:14" ht="12.75" thickTop="1" thickBot="1">
      <c r="A2170" s="215" t="s">
        <v>153</v>
      </c>
      <c r="B2170" s="221" t="s">
        <v>137</v>
      </c>
      <c r="C2170" s="216" t="s">
        <v>703</v>
      </c>
      <c r="D2170" s="217" t="s">
        <v>648</v>
      </c>
      <c r="E2170" s="217" t="s">
        <v>144</v>
      </c>
      <c r="F2170" s="217" t="s">
        <v>647</v>
      </c>
      <c r="G2170" s="217" t="s">
        <v>704</v>
      </c>
      <c r="H2170" s="217" t="s">
        <v>143</v>
      </c>
      <c r="I2170" s="217" t="s">
        <v>658</v>
      </c>
      <c r="J2170" s="218" t="s">
        <v>705</v>
      </c>
      <c r="K2170" s="219" t="s">
        <v>148</v>
      </c>
      <c r="L2170" s="218" t="s">
        <v>140</v>
      </c>
      <c r="M2170" s="218" t="s">
        <v>630</v>
      </c>
      <c r="N2170" s="217" t="s">
        <v>640</v>
      </c>
    </row>
    <row r="2171" spans="1:14" ht="12" thickBot="1">
      <c r="A2171" s="223"/>
      <c r="B2171" s="222">
        <v>44981</v>
      </c>
      <c r="C2171" s="224"/>
      <c r="D2171" s="225"/>
      <c r="E2171" s="225"/>
      <c r="F2171" s="225"/>
      <c r="G2171" s="225"/>
      <c r="H2171" s="225"/>
      <c r="I2171" s="225"/>
      <c r="J2171" s="105"/>
      <c r="K2171" s="226"/>
      <c r="L2171" s="227" t="s">
        <v>706</v>
      </c>
      <c r="M2171" s="105">
        <v>443973919.1764937</v>
      </c>
      <c r="N2171" s="225"/>
    </row>
    <row r="2172" spans="1:14" ht="12" thickBot="1">
      <c r="A2172" s="223"/>
      <c r="B2172" s="224"/>
      <c r="C2172" s="224"/>
      <c r="D2172" s="225"/>
      <c r="E2172" s="225"/>
      <c r="F2172" s="225"/>
      <c r="G2172" s="225"/>
      <c r="H2172" s="225"/>
      <c r="I2172" s="225"/>
      <c r="J2172" s="105"/>
      <c r="K2172" s="226"/>
      <c r="L2172" s="227" t="s">
        <v>707</v>
      </c>
      <c r="M2172" s="105">
        <f xml:space="preserve"> ROUND($M$2168+ SUM($M$2170:$M$2170)-$M$2171,2)</f>
        <v>0</v>
      </c>
      <c r="N2172" s="225"/>
    </row>
    <row r="2173" spans="1:14" ht="12" thickTop="1">
      <c r="A2173" s="215" t="s">
        <v>153</v>
      </c>
      <c r="B2173" s="216" t="s">
        <v>137</v>
      </c>
      <c r="C2173" s="216" t="s">
        <v>703</v>
      </c>
      <c r="D2173" s="217" t="s">
        <v>648</v>
      </c>
      <c r="E2173" s="217" t="s">
        <v>144</v>
      </c>
      <c r="F2173" s="217" t="s">
        <v>647</v>
      </c>
      <c r="G2173" s="217" t="s">
        <v>704</v>
      </c>
      <c r="H2173" s="217" t="s">
        <v>143</v>
      </c>
      <c r="I2173" s="217" t="s">
        <v>658</v>
      </c>
      <c r="J2173" s="218" t="s">
        <v>705</v>
      </c>
      <c r="K2173" s="219" t="s">
        <v>148</v>
      </c>
      <c r="L2173" s="218" t="s">
        <v>140</v>
      </c>
      <c r="M2173" s="218" t="s">
        <v>630</v>
      </c>
      <c r="N2173" s="217" t="s">
        <v>640</v>
      </c>
    </row>
    <row r="2174" spans="1:14">
      <c r="A2174" s="100">
        <v>999</v>
      </c>
      <c r="B2174" s="94">
        <v>44971</v>
      </c>
      <c r="C2174" s="94">
        <v>44973</v>
      </c>
      <c r="D2174" s="73" t="s">
        <v>840</v>
      </c>
      <c r="E2174" s="73" t="s">
        <v>977</v>
      </c>
      <c r="F2174" s="73" t="s">
        <v>978</v>
      </c>
      <c r="G2174" s="73" t="s">
        <v>979</v>
      </c>
      <c r="H2174" s="73" t="s">
        <v>980</v>
      </c>
      <c r="I2174" s="73" t="s">
        <v>681</v>
      </c>
      <c r="J2174" s="95">
        <v>465447.83</v>
      </c>
      <c r="K2174" s="107">
        <v>0.99</v>
      </c>
      <c r="L2174" s="95">
        <v>-460793.35</v>
      </c>
      <c r="M2174" s="95">
        <v>4654.4799999999996</v>
      </c>
      <c r="N2174" s="73" t="s">
        <v>207</v>
      </c>
    </row>
    <row r="2175" spans="1:14" ht="12" thickBot="1">
      <c r="A2175" s="100">
        <v>91318665</v>
      </c>
      <c r="B2175" s="94">
        <v>44971</v>
      </c>
      <c r="C2175" s="94">
        <v>44984</v>
      </c>
      <c r="D2175" s="73" t="s">
        <v>830</v>
      </c>
      <c r="E2175" s="73" t="s">
        <v>977</v>
      </c>
      <c r="F2175" s="73" t="s">
        <v>978</v>
      </c>
      <c r="G2175" s="73" t="s">
        <v>979</v>
      </c>
      <c r="H2175" s="73" t="s">
        <v>980</v>
      </c>
      <c r="I2175" s="73" t="s">
        <v>681</v>
      </c>
      <c r="J2175" s="95">
        <v>-465447.83</v>
      </c>
      <c r="K2175" s="107">
        <v>0.99250000000000005</v>
      </c>
      <c r="L2175" s="95">
        <v>461956.97</v>
      </c>
      <c r="M2175" s="95">
        <v>-3490.86</v>
      </c>
      <c r="N2175" s="73" t="s">
        <v>841</v>
      </c>
    </row>
    <row r="2176" spans="1:14" ht="12" thickBot="1">
      <c r="A2176" s="223"/>
      <c r="B2176" s="222">
        <v>44984</v>
      </c>
      <c r="C2176" s="224"/>
      <c r="D2176" s="225"/>
      <c r="E2176" s="225"/>
      <c r="F2176" s="225"/>
      <c r="G2176" s="225"/>
      <c r="H2176" s="225"/>
      <c r="I2176" s="225"/>
      <c r="J2176" s="105"/>
      <c r="K2176" s="226"/>
      <c r="L2176" s="227" t="s">
        <v>706</v>
      </c>
      <c r="M2176" s="105">
        <v>443975082.79479367</v>
      </c>
      <c r="N2176" s="225"/>
    </row>
    <row r="2177" spans="1:14" ht="12" thickBot="1">
      <c r="A2177" s="223"/>
      <c r="B2177" s="224"/>
      <c r="C2177" s="224"/>
      <c r="D2177" s="225"/>
      <c r="E2177" s="225"/>
      <c r="F2177" s="225"/>
      <c r="G2177" s="225"/>
      <c r="H2177" s="225"/>
      <c r="I2177" s="225"/>
      <c r="J2177" s="105"/>
      <c r="K2177" s="226"/>
      <c r="L2177" s="227" t="s">
        <v>707</v>
      </c>
      <c r="M2177" s="105">
        <f xml:space="preserve"> ROUND($M$2171+ SUM($M$2174:$M$2175)-$M$2176,2)</f>
        <v>0</v>
      </c>
      <c r="N2177" s="225"/>
    </row>
    <row r="2178" spans="1:14" ht="12" thickTop="1">
      <c r="A2178" s="215" t="s">
        <v>153</v>
      </c>
      <c r="B2178" s="216" t="s">
        <v>137</v>
      </c>
      <c r="C2178" s="216" t="s">
        <v>703</v>
      </c>
      <c r="D2178" s="217" t="s">
        <v>648</v>
      </c>
      <c r="E2178" s="217" t="s">
        <v>144</v>
      </c>
      <c r="F2178" s="217" t="s">
        <v>647</v>
      </c>
      <c r="G2178" s="217" t="s">
        <v>704</v>
      </c>
      <c r="H2178" s="217" t="s">
        <v>143</v>
      </c>
      <c r="I2178" s="217" t="s">
        <v>658</v>
      </c>
      <c r="J2178" s="218" t="s">
        <v>705</v>
      </c>
      <c r="K2178" s="219" t="s">
        <v>148</v>
      </c>
      <c r="L2178" s="218" t="s">
        <v>140</v>
      </c>
      <c r="M2178" s="218" t="s">
        <v>630</v>
      </c>
      <c r="N2178" s="217" t="s">
        <v>640</v>
      </c>
    </row>
    <row r="2179" spans="1:14">
      <c r="A2179" s="100">
        <v>999</v>
      </c>
      <c r="B2179" s="94">
        <v>44985</v>
      </c>
      <c r="C2179" s="94">
        <v>44985</v>
      </c>
      <c r="D2179" s="73" t="s">
        <v>823</v>
      </c>
      <c r="E2179" s="73" t="s">
        <v>764</v>
      </c>
      <c r="F2179" s="73" t="s">
        <v>990</v>
      </c>
      <c r="G2179" s="73" t="s">
        <v>991</v>
      </c>
      <c r="H2179" s="73" t="s">
        <v>992</v>
      </c>
      <c r="I2179" s="73" t="s">
        <v>681</v>
      </c>
      <c r="J2179" s="95">
        <v>28941.93</v>
      </c>
      <c r="K2179" s="107">
        <v>1</v>
      </c>
      <c r="L2179" s="95">
        <v>0</v>
      </c>
      <c r="M2179" s="95">
        <v>28941.93</v>
      </c>
      <c r="N2179" s="73" t="s">
        <v>715</v>
      </c>
    </row>
    <row r="2180" spans="1:14">
      <c r="A2180" s="100">
        <v>999</v>
      </c>
      <c r="B2180" s="94">
        <v>44985</v>
      </c>
      <c r="C2180" s="94">
        <v>44985</v>
      </c>
      <c r="D2180" s="73" t="s">
        <v>823</v>
      </c>
      <c r="E2180" s="73" t="s">
        <v>764</v>
      </c>
      <c r="F2180" s="73" t="s">
        <v>990</v>
      </c>
      <c r="G2180" s="73" t="s">
        <v>991</v>
      </c>
      <c r="H2180" s="73" t="s">
        <v>992</v>
      </c>
      <c r="I2180" s="73" t="s">
        <v>681</v>
      </c>
      <c r="J2180" s="95">
        <v>75.349999999999994</v>
      </c>
      <c r="K2180" s="107">
        <v>1</v>
      </c>
      <c r="L2180" s="95">
        <v>0</v>
      </c>
      <c r="M2180" s="95">
        <v>75.349999999999994</v>
      </c>
      <c r="N2180" s="73" t="s">
        <v>715</v>
      </c>
    </row>
    <row r="2181" spans="1:14" ht="12" thickBot="1">
      <c r="A2181" s="100">
        <v>91662529</v>
      </c>
      <c r="B2181" s="94">
        <v>44985</v>
      </c>
      <c r="C2181" s="94">
        <v>44985</v>
      </c>
      <c r="D2181" s="73" t="s">
        <v>823</v>
      </c>
      <c r="E2181" s="73" t="s">
        <v>325</v>
      </c>
      <c r="F2181" s="73" t="s">
        <v>326</v>
      </c>
      <c r="G2181" s="73" t="s">
        <v>324</v>
      </c>
      <c r="I2181" s="73" t="s">
        <v>681</v>
      </c>
      <c r="J2181" s="95">
        <v>4603.3999999999996</v>
      </c>
      <c r="K2181" s="107">
        <v>1</v>
      </c>
      <c r="L2181" s="95">
        <v>0</v>
      </c>
      <c r="M2181" s="95">
        <v>4603.3999999999996</v>
      </c>
      <c r="N2181" s="73" t="s">
        <v>715</v>
      </c>
    </row>
    <row r="2182" spans="1:14" ht="12" thickBot="1">
      <c r="A2182" s="223"/>
      <c r="B2182" s="222">
        <v>44985</v>
      </c>
      <c r="C2182" s="224"/>
      <c r="D2182" s="225"/>
      <c r="E2182" s="225"/>
      <c r="F2182" s="225"/>
      <c r="G2182" s="225"/>
      <c r="H2182" s="225"/>
      <c r="I2182" s="225"/>
      <c r="J2182" s="105"/>
      <c r="K2182" s="226"/>
      <c r="L2182" s="227" t="s">
        <v>706</v>
      </c>
      <c r="M2182" s="105">
        <v>444008703.47479385</v>
      </c>
      <c r="N2182" s="225"/>
    </row>
    <row r="2183" spans="1:14" ht="12" thickBot="1">
      <c r="A2183" s="223"/>
      <c r="B2183" s="224"/>
      <c r="C2183" s="224"/>
      <c r="D2183" s="225"/>
      <c r="E2183" s="225"/>
      <c r="F2183" s="225"/>
      <c r="G2183" s="225"/>
      <c r="H2183" s="225"/>
      <c r="I2183" s="225"/>
      <c r="J2183" s="105"/>
      <c r="K2183" s="226"/>
      <c r="L2183" s="227" t="s">
        <v>707</v>
      </c>
      <c r="M2183" s="105">
        <f xml:space="preserve"> ROUND($M$2176+ SUM($M$2179:$M$2181)-$M$2182,2)</f>
        <v>0</v>
      </c>
      <c r="N2183" s="225"/>
    </row>
    <row r="2184" spans="1:14" ht="12" thickTop="1">
      <c r="A2184" s="215" t="s">
        <v>153</v>
      </c>
      <c r="B2184" s="216" t="s">
        <v>137</v>
      </c>
      <c r="C2184" s="216" t="s">
        <v>703</v>
      </c>
      <c r="D2184" s="217" t="s">
        <v>648</v>
      </c>
      <c r="E2184" s="217" t="s">
        <v>144</v>
      </c>
      <c r="F2184" s="217" t="s">
        <v>647</v>
      </c>
      <c r="G2184" s="217" t="s">
        <v>704</v>
      </c>
      <c r="H2184" s="217" t="s">
        <v>143</v>
      </c>
      <c r="I2184" s="217" t="s">
        <v>658</v>
      </c>
      <c r="J2184" s="218" t="s">
        <v>705</v>
      </c>
      <c r="K2184" s="219" t="s">
        <v>148</v>
      </c>
      <c r="L2184" s="218" t="s">
        <v>140</v>
      </c>
      <c r="M2184" s="218" t="s">
        <v>630</v>
      </c>
      <c r="N2184" s="217" t="s">
        <v>640</v>
      </c>
    </row>
    <row r="2185" spans="1:14" ht="12" thickBot="1">
      <c r="A2185" s="100">
        <v>91887119</v>
      </c>
      <c r="B2185" s="94">
        <v>44985</v>
      </c>
      <c r="C2185" s="94">
        <v>44986</v>
      </c>
      <c r="D2185" s="73" t="s">
        <v>846</v>
      </c>
      <c r="E2185" s="73" t="s">
        <v>923</v>
      </c>
      <c r="F2185" s="73" t="s">
        <v>924</v>
      </c>
      <c r="G2185" s="73" t="s">
        <v>925</v>
      </c>
      <c r="H2185" s="73" t="s">
        <v>1028</v>
      </c>
      <c r="I2185" s="73" t="s">
        <v>681</v>
      </c>
      <c r="J2185" s="95">
        <v>0</v>
      </c>
      <c r="K2185" s="107">
        <v>1</v>
      </c>
      <c r="L2185" s="95">
        <v>872.73</v>
      </c>
      <c r="M2185" s="95">
        <v>872.73</v>
      </c>
      <c r="N2185" s="73" t="s">
        <v>207</v>
      </c>
    </row>
    <row r="2186" spans="1:14" ht="12" thickBot="1">
      <c r="A2186" s="223"/>
      <c r="B2186" s="222">
        <v>44986</v>
      </c>
      <c r="C2186" s="224"/>
      <c r="D2186" s="225"/>
      <c r="E2186" s="225"/>
      <c r="F2186" s="225"/>
      <c r="G2186" s="225"/>
      <c r="H2186" s="225"/>
      <c r="I2186" s="225"/>
      <c r="J2186" s="105"/>
      <c r="K2186" s="226"/>
      <c r="L2186" s="227" t="s">
        <v>706</v>
      </c>
      <c r="M2186" s="105">
        <v>444009576.20880008</v>
      </c>
      <c r="N2186" s="225"/>
    </row>
    <row r="2187" spans="1:14" ht="12" thickBot="1">
      <c r="A2187" s="223"/>
      <c r="B2187" s="224"/>
      <c r="C2187" s="224"/>
      <c r="D2187" s="225"/>
      <c r="E2187" s="225"/>
      <c r="F2187" s="225"/>
      <c r="G2187" s="225"/>
      <c r="H2187" s="225"/>
      <c r="I2187" s="225"/>
      <c r="J2187" s="105"/>
      <c r="K2187" s="226"/>
      <c r="L2187" s="227" t="s">
        <v>707</v>
      </c>
      <c r="M2187" s="105">
        <f xml:space="preserve"> ROUND($M$2182+ SUM($M$2185:$M$2185)-$M$2186,2)</f>
        <v>0</v>
      </c>
      <c r="N2187" s="225"/>
    </row>
    <row r="2188" spans="1:14" ht="12" thickTop="1">
      <c r="A2188" s="215" t="s">
        <v>153</v>
      </c>
      <c r="B2188" s="216" t="s">
        <v>137</v>
      </c>
      <c r="C2188" s="216" t="s">
        <v>703</v>
      </c>
      <c r="D2188" s="217" t="s">
        <v>648</v>
      </c>
      <c r="E2188" s="217" t="s">
        <v>144</v>
      </c>
      <c r="F2188" s="217" t="s">
        <v>647</v>
      </c>
      <c r="G2188" s="217" t="s">
        <v>704</v>
      </c>
      <c r="H2188" s="217" t="s">
        <v>143</v>
      </c>
      <c r="I2188" s="217" t="s">
        <v>658</v>
      </c>
      <c r="J2188" s="218" t="s">
        <v>705</v>
      </c>
      <c r="K2188" s="219" t="s">
        <v>148</v>
      </c>
      <c r="L2188" s="218" t="s">
        <v>140</v>
      </c>
      <c r="M2188" s="218" t="s">
        <v>630</v>
      </c>
      <c r="N2188" s="217" t="s">
        <v>640</v>
      </c>
    </row>
    <row r="2189" spans="1:14">
      <c r="A2189" s="100">
        <v>91977661</v>
      </c>
      <c r="B2189" s="94">
        <v>44985</v>
      </c>
      <c r="C2189" s="94">
        <v>44987</v>
      </c>
      <c r="D2189" s="73" t="s">
        <v>710</v>
      </c>
      <c r="E2189" s="73" t="s">
        <v>1029</v>
      </c>
      <c r="F2189" s="73" t="s">
        <v>1030</v>
      </c>
      <c r="G2189" s="73" t="s">
        <v>1031</v>
      </c>
      <c r="I2189" s="73" t="s">
        <v>681</v>
      </c>
      <c r="J2189" s="95">
        <v>4500000</v>
      </c>
      <c r="K2189" s="107">
        <v>0.98781249999999998</v>
      </c>
      <c r="L2189" s="95">
        <v>-4445156.25</v>
      </c>
      <c r="M2189" s="95">
        <v>54843.75</v>
      </c>
      <c r="N2189" s="73" t="s">
        <v>207</v>
      </c>
    </row>
    <row r="2190" spans="1:14" ht="12" thickBot="1">
      <c r="A2190" s="100">
        <v>999</v>
      </c>
      <c r="B2190" s="94">
        <v>44985</v>
      </c>
      <c r="C2190" s="94">
        <v>44987</v>
      </c>
      <c r="D2190" s="73" t="s">
        <v>710</v>
      </c>
      <c r="E2190" s="73" t="s">
        <v>546</v>
      </c>
      <c r="F2190" s="73" t="s">
        <v>547</v>
      </c>
      <c r="G2190" s="73" t="s">
        <v>544</v>
      </c>
      <c r="H2190" s="73" t="s">
        <v>545</v>
      </c>
      <c r="I2190" s="73" t="s">
        <v>681</v>
      </c>
      <c r="J2190" s="95">
        <v>6944444.4400000004</v>
      </c>
      <c r="K2190" s="107">
        <v>0.98032149999999996</v>
      </c>
      <c r="L2190" s="95">
        <v>-6807788.1900000004</v>
      </c>
      <c r="M2190" s="95">
        <v>136656.25</v>
      </c>
      <c r="N2190" s="73" t="s">
        <v>207</v>
      </c>
    </row>
    <row r="2191" spans="1:14" ht="12" thickBot="1">
      <c r="A2191" s="223"/>
      <c r="B2191" s="222">
        <v>44987</v>
      </c>
      <c r="C2191" s="224"/>
      <c r="D2191" s="225"/>
      <c r="E2191" s="225"/>
      <c r="F2191" s="225"/>
      <c r="G2191" s="225"/>
      <c r="H2191" s="225"/>
      <c r="I2191" s="225"/>
      <c r="J2191" s="105"/>
      <c r="K2191" s="226"/>
      <c r="L2191" s="227" t="s">
        <v>706</v>
      </c>
      <c r="M2191" s="105">
        <v>444201076.20871264</v>
      </c>
      <c r="N2191" s="225"/>
    </row>
    <row r="2192" spans="1:14" ht="12" thickBot="1">
      <c r="A2192" s="223"/>
      <c r="B2192" s="224"/>
      <c r="C2192" s="224"/>
      <c r="D2192" s="225"/>
      <c r="E2192" s="225"/>
      <c r="F2192" s="225"/>
      <c r="G2192" s="225"/>
      <c r="H2192" s="225"/>
      <c r="I2192" s="225"/>
      <c r="J2192" s="105"/>
      <c r="K2192" s="226"/>
      <c r="L2192" s="227" t="s">
        <v>707</v>
      </c>
      <c r="M2192" s="105">
        <f xml:space="preserve"> ROUND($M$2186+ SUM($M$2189:$M$2190)-$M$2191,2)</f>
        <v>0</v>
      </c>
      <c r="N2192" s="225"/>
    </row>
    <row r="2193" spans="1:14" ht="12" thickTop="1">
      <c r="A2193" s="215" t="s">
        <v>153</v>
      </c>
      <c r="B2193" s="216" t="s">
        <v>137</v>
      </c>
      <c r="C2193" s="216" t="s">
        <v>703</v>
      </c>
      <c r="D2193" s="217" t="s">
        <v>648</v>
      </c>
      <c r="E2193" s="217" t="s">
        <v>144</v>
      </c>
      <c r="F2193" s="217" t="s">
        <v>647</v>
      </c>
      <c r="G2193" s="217" t="s">
        <v>704</v>
      </c>
      <c r="H2193" s="217" t="s">
        <v>143</v>
      </c>
      <c r="I2193" s="217" t="s">
        <v>658</v>
      </c>
      <c r="J2193" s="218" t="s">
        <v>705</v>
      </c>
      <c r="K2193" s="219" t="s">
        <v>148</v>
      </c>
      <c r="L2193" s="218" t="s">
        <v>140</v>
      </c>
      <c r="M2193" s="218" t="s">
        <v>630</v>
      </c>
      <c r="N2193" s="217" t="s">
        <v>640</v>
      </c>
    </row>
    <row r="2194" spans="1:14">
      <c r="A2194" s="100">
        <v>91996806</v>
      </c>
      <c r="B2194" s="94">
        <v>44967</v>
      </c>
      <c r="C2194" s="94">
        <v>44988</v>
      </c>
      <c r="D2194" s="73" t="s">
        <v>817</v>
      </c>
      <c r="E2194" s="73" t="s">
        <v>882</v>
      </c>
      <c r="F2194" s="73" t="s">
        <v>883</v>
      </c>
      <c r="G2194" s="73" t="s">
        <v>884</v>
      </c>
      <c r="H2194" s="73" t="s">
        <v>885</v>
      </c>
      <c r="I2194" s="73" t="s">
        <v>681</v>
      </c>
      <c r="J2194" s="95">
        <v>0</v>
      </c>
      <c r="K2194" s="107">
        <v>1</v>
      </c>
      <c r="L2194" s="95">
        <v>385917.16</v>
      </c>
      <c r="M2194" s="95">
        <v>385917.16</v>
      </c>
      <c r="N2194" s="73" t="s">
        <v>207</v>
      </c>
    </row>
    <row r="2195" spans="1:14">
      <c r="A2195" s="100">
        <v>2448844</v>
      </c>
      <c r="B2195" s="94">
        <v>44988</v>
      </c>
      <c r="C2195" s="94">
        <v>44988</v>
      </c>
      <c r="D2195" s="73" t="s">
        <v>709</v>
      </c>
      <c r="I2195" s="73" t="s">
        <v>681</v>
      </c>
      <c r="J2195" s="95">
        <v>0</v>
      </c>
      <c r="K2195" s="107">
        <v>1</v>
      </c>
      <c r="L2195" s="95">
        <v>17500000</v>
      </c>
      <c r="M2195" s="95">
        <v>17500000</v>
      </c>
      <c r="N2195" s="73" t="s">
        <v>207</v>
      </c>
    </row>
    <row r="2196" spans="1:14" ht="12" thickBot="1">
      <c r="A2196" s="100">
        <v>2448846</v>
      </c>
      <c r="B2196" s="94">
        <v>44988</v>
      </c>
      <c r="C2196" s="94">
        <v>44988</v>
      </c>
      <c r="D2196" s="73" t="s">
        <v>709</v>
      </c>
      <c r="I2196" s="73" t="s">
        <v>681</v>
      </c>
      <c r="J2196" s="95">
        <v>0</v>
      </c>
      <c r="K2196" s="107">
        <v>1</v>
      </c>
      <c r="L2196" s="95">
        <v>-17500000</v>
      </c>
      <c r="M2196" s="95">
        <v>-17500000</v>
      </c>
      <c r="N2196" s="73" t="s">
        <v>207</v>
      </c>
    </row>
    <row r="2197" spans="1:14" ht="12" thickBot="1">
      <c r="A2197" s="223"/>
      <c r="B2197" s="222">
        <v>44988</v>
      </c>
      <c r="C2197" s="224"/>
      <c r="D2197" s="225"/>
      <c r="E2197" s="225"/>
      <c r="F2197" s="225"/>
      <c r="G2197" s="225"/>
      <c r="H2197" s="225"/>
      <c r="I2197" s="225"/>
      <c r="J2197" s="105"/>
      <c r="K2197" s="226"/>
      <c r="L2197" s="227" t="s">
        <v>706</v>
      </c>
      <c r="M2197" s="105">
        <v>444586993.36871266</v>
      </c>
      <c r="N2197" s="225"/>
    </row>
    <row r="2198" spans="1:14" ht="12" thickBot="1">
      <c r="A2198" s="223"/>
      <c r="B2198" s="224"/>
      <c r="C2198" s="224"/>
      <c r="D2198" s="225"/>
      <c r="E2198" s="225"/>
      <c r="F2198" s="225"/>
      <c r="G2198" s="225"/>
      <c r="H2198" s="225"/>
      <c r="I2198" s="225"/>
      <c r="J2198" s="105"/>
      <c r="K2198" s="226"/>
      <c r="L2198" s="227" t="s">
        <v>707</v>
      </c>
      <c r="M2198" s="105">
        <f xml:space="preserve"> ROUND($M$2191+ SUM($M$2194:$M$2196)-$M$2197,2)</f>
        <v>0</v>
      </c>
      <c r="N2198" s="225"/>
    </row>
    <row r="2199" spans="1:14" ht="12.75" thickTop="1" thickBot="1">
      <c r="A2199" s="215" t="s">
        <v>153</v>
      </c>
      <c r="B2199" s="221" t="s">
        <v>137</v>
      </c>
      <c r="C2199" s="216" t="s">
        <v>703</v>
      </c>
      <c r="D2199" s="217" t="s">
        <v>648</v>
      </c>
      <c r="E2199" s="217" t="s">
        <v>144</v>
      </c>
      <c r="F2199" s="217" t="s">
        <v>647</v>
      </c>
      <c r="G2199" s="217" t="s">
        <v>704</v>
      </c>
      <c r="H2199" s="217" t="s">
        <v>143</v>
      </c>
      <c r="I2199" s="217" t="s">
        <v>658</v>
      </c>
      <c r="J2199" s="218" t="s">
        <v>705</v>
      </c>
      <c r="K2199" s="219" t="s">
        <v>148</v>
      </c>
      <c r="L2199" s="218" t="s">
        <v>140</v>
      </c>
      <c r="M2199" s="218" t="s">
        <v>630</v>
      </c>
      <c r="N2199" s="217" t="s">
        <v>640</v>
      </c>
    </row>
    <row r="2200" spans="1:14" ht="12" thickBot="1">
      <c r="A2200" s="223"/>
      <c r="B2200" s="222">
        <v>44991</v>
      </c>
      <c r="C2200" s="224"/>
      <c r="D2200" s="225"/>
      <c r="E2200" s="225"/>
      <c r="F2200" s="225"/>
      <c r="G2200" s="225"/>
      <c r="H2200" s="225"/>
      <c r="I2200" s="225"/>
      <c r="J2200" s="105"/>
      <c r="K2200" s="226"/>
      <c r="L2200" s="227" t="s">
        <v>706</v>
      </c>
      <c r="M2200" s="105">
        <v>444586993.36871266</v>
      </c>
      <c r="N2200" s="225"/>
    </row>
    <row r="2201" spans="1:14" ht="12" thickBot="1">
      <c r="A2201" s="223"/>
      <c r="B2201" s="224"/>
      <c r="C2201" s="224"/>
      <c r="D2201" s="225"/>
      <c r="E2201" s="225"/>
      <c r="F2201" s="225"/>
      <c r="G2201" s="225"/>
      <c r="H2201" s="225"/>
      <c r="I2201" s="225"/>
      <c r="J2201" s="105"/>
      <c r="K2201" s="226"/>
      <c r="L2201" s="227" t="s">
        <v>707</v>
      </c>
      <c r="M2201" s="105">
        <f xml:space="preserve"> ROUND($M$2197+ SUM($M$2199:$M$2199)-$M$2200,2)</f>
        <v>0</v>
      </c>
      <c r="N2201" s="225"/>
    </row>
    <row r="2202" spans="1:14" ht="12.75" thickTop="1" thickBot="1">
      <c r="A2202" s="215" t="s">
        <v>153</v>
      </c>
      <c r="B2202" s="221" t="s">
        <v>137</v>
      </c>
      <c r="C2202" s="216" t="s">
        <v>703</v>
      </c>
      <c r="D2202" s="217" t="s">
        <v>648</v>
      </c>
      <c r="E2202" s="217" t="s">
        <v>144</v>
      </c>
      <c r="F2202" s="217" t="s">
        <v>647</v>
      </c>
      <c r="G2202" s="217" t="s">
        <v>704</v>
      </c>
      <c r="H2202" s="217" t="s">
        <v>143</v>
      </c>
      <c r="I2202" s="217" t="s">
        <v>658</v>
      </c>
      <c r="J2202" s="218" t="s">
        <v>705</v>
      </c>
      <c r="K2202" s="219" t="s">
        <v>148</v>
      </c>
      <c r="L2202" s="218" t="s">
        <v>140</v>
      </c>
      <c r="M2202" s="218" t="s">
        <v>630</v>
      </c>
      <c r="N2202" s="217" t="s">
        <v>640</v>
      </c>
    </row>
    <row r="2203" spans="1:14" ht="12" thickBot="1">
      <c r="A2203" s="223"/>
      <c r="B2203" s="222">
        <v>44992</v>
      </c>
      <c r="C2203" s="224"/>
      <c r="D2203" s="225"/>
      <c r="E2203" s="225"/>
      <c r="F2203" s="225"/>
      <c r="G2203" s="225"/>
      <c r="H2203" s="225"/>
      <c r="I2203" s="225"/>
      <c r="J2203" s="105"/>
      <c r="K2203" s="226"/>
      <c r="L2203" s="227" t="s">
        <v>706</v>
      </c>
      <c r="M2203" s="105">
        <v>444586993.36871266</v>
      </c>
      <c r="N2203" s="225"/>
    </row>
    <row r="2204" spans="1:14" ht="12" thickBot="1">
      <c r="A2204" s="223"/>
      <c r="B2204" s="224"/>
      <c r="C2204" s="224"/>
      <c r="D2204" s="225"/>
      <c r="E2204" s="225"/>
      <c r="F2204" s="225"/>
      <c r="G2204" s="225"/>
      <c r="H2204" s="225"/>
      <c r="I2204" s="225"/>
      <c r="J2204" s="105"/>
      <c r="K2204" s="226"/>
      <c r="L2204" s="227" t="s">
        <v>707</v>
      </c>
      <c r="M2204" s="105">
        <f xml:space="preserve"> ROUND($M$2200+ SUM($M$2202:$M$2202)-$M$2203,2)</f>
        <v>0</v>
      </c>
      <c r="N2204" s="225"/>
    </row>
    <row r="2205" spans="1:14" ht="12" thickTop="1">
      <c r="A2205" s="215" t="s">
        <v>153</v>
      </c>
      <c r="B2205" s="216" t="s">
        <v>137</v>
      </c>
      <c r="C2205" s="216" t="s">
        <v>703</v>
      </c>
      <c r="D2205" s="217" t="s">
        <v>648</v>
      </c>
      <c r="E2205" s="217" t="s">
        <v>144</v>
      </c>
      <c r="F2205" s="217" t="s">
        <v>647</v>
      </c>
      <c r="G2205" s="217" t="s">
        <v>704</v>
      </c>
      <c r="H2205" s="217" t="s">
        <v>143</v>
      </c>
      <c r="I2205" s="217" t="s">
        <v>658</v>
      </c>
      <c r="J2205" s="218" t="s">
        <v>705</v>
      </c>
      <c r="K2205" s="219" t="s">
        <v>148</v>
      </c>
      <c r="L2205" s="218" t="s">
        <v>140</v>
      </c>
      <c r="M2205" s="218" t="s">
        <v>630</v>
      </c>
      <c r="N2205" s="217" t="s">
        <v>640</v>
      </c>
    </row>
    <row r="2206" spans="1:14" ht="12" thickBot="1">
      <c r="A2206" s="100">
        <v>999</v>
      </c>
      <c r="B2206" s="94">
        <v>44986</v>
      </c>
      <c r="C2206" s="94">
        <v>44993</v>
      </c>
      <c r="D2206" s="73" t="s">
        <v>1010</v>
      </c>
      <c r="E2206" s="73" t="s">
        <v>496</v>
      </c>
      <c r="F2206" s="73" t="s">
        <v>831</v>
      </c>
      <c r="G2206" s="73" t="s">
        <v>832</v>
      </c>
      <c r="H2206" s="73" t="s">
        <v>962</v>
      </c>
      <c r="I2206" s="73" t="s">
        <v>681</v>
      </c>
      <c r="J2206" s="95">
        <v>1798584.91</v>
      </c>
      <c r="K2206" s="107">
        <v>1</v>
      </c>
      <c r="L2206" s="95">
        <v>0</v>
      </c>
      <c r="M2206" s="95">
        <v>1798584.91</v>
      </c>
      <c r="N2206" s="73" t="s">
        <v>715</v>
      </c>
    </row>
    <row r="2207" spans="1:14" ht="12" thickBot="1">
      <c r="A2207" s="223"/>
      <c r="B2207" s="222">
        <v>44993</v>
      </c>
      <c r="C2207" s="224"/>
      <c r="D2207" s="225"/>
      <c r="E2207" s="225"/>
      <c r="F2207" s="225"/>
      <c r="G2207" s="225"/>
      <c r="H2207" s="225"/>
      <c r="I2207" s="225"/>
      <c r="J2207" s="105"/>
      <c r="K2207" s="226"/>
      <c r="L2207" s="227" t="s">
        <v>706</v>
      </c>
      <c r="M2207" s="105">
        <v>446385578.3186124</v>
      </c>
      <c r="N2207" s="225"/>
    </row>
    <row r="2208" spans="1:14" ht="12" thickBot="1">
      <c r="A2208" s="223"/>
      <c r="B2208" s="224"/>
      <c r="C2208" s="224"/>
      <c r="D2208" s="225"/>
      <c r="E2208" s="225"/>
      <c r="F2208" s="225"/>
      <c r="G2208" s="225"/>
      <c r="H2208" s="225"/>
      <c r="I2208" s="225"/>
      <c r="J2208" s="105"/>
      <c r="K2208" s="226"/>
      <c r="L2208" s="227" t="s">
        <v>707</v>
      </c>
      <c r="M2208" s="105">
        <f xml:space="preserve"> ROUND($M$2203+ SUM($M$2206:$M$2206)-$M$2207,2)</f>
        <v>-0.04</v>
      </c>
      <c r="N2208" s="225"/>
    </row>
    <row r="2209" spans="1:14" ht="12.75" thickTop="1" thickBot="1">
      <c r="A2209" s="215" t="s">
        <v>153</v>
      </c>
      <c r="B2209" s="221" t="s">
        <v>137</v>
      </c>
      <c r="C2209" s="216" t="s">
        <v>703</v>
      </c>
      <c r="D2209" s="217" t="s">
        <v>648</v>
      </c>
      <c r="E2209" s="217" t="s">
        <v>144</v>
      </c>
      <c r="F2209" s="217" t="s">
        <v>647</v>
      </c>
      <c r="G2209" s="217" t="s">
        <v>704</v>
      </c>
      <c r="H2209" s="217" t="s">
        <v>143</v>
      </c>
      <c r="I2209" s="217" t="s">
        <v>658</v>
      </c>
      <c r="J2209" s="218" t="s">
        <v>705</v>
      </c>
      <c r="K2209" s="219" t="s">
        <v>148</v>
      </c>
      <c r="L2209" s="218" t="s">
        <v>140</v>
      </c>
      <c r="M2209" s="218" t="s">
        <v>630</v>
      </c>
      <c r="N2209" s="217" t="s">
        <v>640</v>
      </c>
    </row>
    <row r="2210" spans="1:14" ht="12" thickBot="1">
      <c r="A2210" s="223"/>
      <c r="B2210" s="222">
        <v>44994</v>
      </c>
      <c r="C2210" s="224"/>
      <c r="D2210" s="225"/>
      <c r="E2210" s="225"/>
      <c r="F2210" s="225"/>
      <c r="G2210" s="225"/>
      <c r="H2210" s="225"/>
      <c r="I2210" s="225"/>
      <c r="J2210" s="105"/>
      <c r="K2210" s="226"/>
      <c r="L2210" s="227" t="s">
        <v>706</v>
      </c>
      <c r="M2210" s="105">
        <v>446385578.3186124</v>
      </c>
      <c r="N2210" s="225"/>
    </row>
    <row r="2211" spans="1:14" ht="12" thickBot="1">
      <c r="A2211" s="223"/>
      <c r="B2211" s="224"/>
      <c r="C2211" s="224"/>
      <c r="D2211" s="225"/>
      <c r="E2211" s="225"/>
      <c r="F2211" s="225"/>
      <c r="G2211" s="225"/>
      <c r="H2211" s="225"/>
      <c r="I2211" s="225"/>
      <c r="J2211" s="105"/>
      <c r="K2211" s="226"/>
      <c r="L2211" s="227" t="s">
        <v>707</v>
      </c>
      <c r="M2211" s="105">
        <f xml:space="preserve"> ROUND($M$2207+ SUM($M$2209:$M$2209)-$M$2210,2)</f>
        <v>0</v>
      </c>
      <c r="N2211" s="225"/>
    </row>
    <row r="2212" spans="1:14" ht="12.75" thickTop="1" thickBot="1">
      <c r="A2212" s="215" t="s">
        <v>153</v>
      </c>
      <c r="B2212" s="221" t="s">
        <v>137</v>
      </c>
      <c r="C2212" s="216" t="s">
        <v>703</v>
      </c>
      <c r="D2212" s="217" t="s">
        <v>648</v>
      </c>
      <c r="E2212" s="217" t="s">
        <v>144</v>
      </c>
      <c r="F2212" s="217" t="s">
        <v>647</v>
      </c>
      <c r="G2212" s="217" t="s">
        <v>704</v>
      </c>
      <c r="H2212" s="217" t="s">
        <v>143</v>
      </c>
      <c r="I2212" s="217" t="s">
        <v>658</v>
      </c>
      <c r="J2212" s="218" t="s">
        <v>705</v>
      </c>
      <c r="K2212" s="219" t="s">
        <v>148</v>
      </c>
      <c r="L2212" s="218" t="s">
        <v>140</v>
      </c>
      <c r="M2212" s="218" t="s">
        <v>630</v>
      </c>
      <c r="N2212" s="217" t="s">
        <v>640</v>
      </c>
    </row>
    <row r="2213" spans="1:14" ht="12" thickBot="1">
      <c r="A2213" s="223"/>
      <c r="B2213" s="222">
        <v>44995</v>
      </c>
      <c r="C2213" s="224"/>
      <c r="D2213" s="225"/>
      <c r="E2213" s="225"/>
      <c r="F2213" s="225"/>
      <c r="G2213" s="225"/>
      <c r="H2213" s="225"/>
      <c r="I2213" s="225"/>
      <c r="J2213" s="105"/>
      <c r="K2213" s="226"/>
      <c r="L2213" s="227" t="s">
        <v>706</v>
      </c>
      <c r="M2213" s="105">
        <v>446385578.3186124</v>
      </c>
      <c r="N2213" s="225"/>
    </row>
    <row r="2214" spans="1:14" ht="12" thickBot="1">
      <c r="A2214" s="223"/>
      <c r="B2214" s="224"/>
      <c r="C2214" s="224"/>
      <c r="D2214" s="225"/>
      <c r="E2214" s="225"/>
      <c r="F2214" s="225"/>
      <c r="G2214" s="225"/>
      <c r="H2214" s="225"/>
      <c r="I2214" s="225"/>
      <c r="J2214" s="105"/>
      <c r="K2214" s="226"/>
      <c r="L2214" s="227" t="s">
        <v>707</v>
      </c>
      <c r="M2214" s="105">
        <f xml:space="preserve"> ROUND($M$2210+ SUM($M$2212:$M$2212)-$M$2213,2)</f>
        <v>0</v>
      </c>
      <c r="N2214" s="225"/>
    </row>
    <row r="2215" spans="1:14" ht="12.75" thickTop="1" thickBot="1">
      <c r="A2215" s="215" t="s">
        <v>153</v>
      </c>
      <c r="B2215" s="221" t="s">
        <v>137</v>
      </c>
      <c r="C2215" s="216" t="s">
        <v>703</v>
      </c>
      <c r="D2215" s="217" t="s">
        <v>648</v>
      </c>
      <c r="E2215" s="217" t="s">
        <v>144</v>
      </c>
      <c r="F2215" s="217" t="s">
        <v>647</v>
      </c>
      <c r="G2215" s="217" t="s">
        <v>704</v>
      </c>
      <c r="H2215" s="217" t="s">
        <v>143</v>
      </c>
      <c r="I2215" s="217" t="s">
        <v>658</v>
      </c>
      <c r="J2215" s="218" t="s">
        <v>705</v>
      </c>
      <c r="K2215" s="219" t="s">
        <v>148</v>
      </c>
      <c r="L2215" s="218" t="s">
        <v>140</v>
      </c>
      <c r="M2215" s="218" t="s">
        <v>630</v>
      </c>
      <c r="N2215" s="217" t="s">
        <v>640</v>
      </c>
    </row>
    <row r="2216" spans="1:14" ht="12" thickBot="1">
      <c r="A2216" s="223"/>
      <c r="B2216" s="222">
        <v>44998</v>
      </c>
      <c r="C2216" s="224"/>
      <c r="D2216" s="225"/>
      <c r="E2216" s="225"/>
      <c r="F2216" s="225"/>
      <c r="G2216" s="225"/>
      <c r="H2216" s="225"/>
      <c r="I2216" s="225"/>
      <c r="J2216" s="105"/>
      <c r="K2216" s="226"/>
      <c r="L2216" s="227" t="s">
        <v>706</v>
      </c>
      <c r="M2216" s="105">
        <v>446385578.3186124</v>
      </c>
      <c r="N2216" s="225"/>
    </row>
    <row r="2217" spans="1:14" ht="12" thickBot="1">
      <c r="A2217" s="223"/>
      <c r="B2217" s="224"/>
      <c r="C2217" s="224"/>
      <c r="D2217" s="225"/>
      <c r="E2217" s="225"/>
      <c r="F2217" s="225"/>
      <c r="G2217" s="225"/>
      <c r="H2217" s="225"/>
      <c r="I2217" s="225"/>
      <c r="J2217" s="105"/>
      <c r="K2217" s="226"/>
      <c r="L2217" s="227" t="s">
        <v>707</v>
      </c>
      <c r="M2217" s="105">
        <f xml:space="preserve"> ROUND($M$2213+ SUM($M$2215:$M$2215)-$M$2216,2)</f>
        <v>0</v>
      </c>
      <c r="N2217" s="225"/>
    </row>
    <row r="2218" spans="1:14" ht="12" thickTop="1">
      <c r="A2218" s="215" t="s">
        <v>153</v>
      </c>
      <c r="B2218" s="216" t="s">
        <v>137</v>
      </c>
      <c r="C2218" s="216" t="s">
        <v>703</v>
      </c>
      <c r="D2218" s="217" t="s">
        <v>648</v>
      </c>
      <c r="E2218" s="217" t="s">
        <v>144</v>
      </c>
      <c r="F2218" s="217" t="s">
        <v>647</v>
      </c>
      <c r="G2218" s="217" t="s">
        <v>704</v>
      </c>
      <c r="H2218" s="217" t="s">
        <v>143</v>
      </c>
      <c r="I2218" s="217" t="s">
        <v>658</v>
      </c>
      <c r="J2218" s="218" t="s">
        <v>705</v>
      </c>
      <c r="K2218" s="219" t="s">
        <v>148</v>
      </c>
      <c r="L2218" s="218" t="s">
        <v>140</v>
      </c>
      <c r="M2218" s="218" t="s">
        <v>630</v>
      </c>
      <c r="N2218" s="217" t="s">
        <v>640</v>
      </c>
    </row>
    <row r="2219" spans="1:14" ht="12" thickBot="1">
      <c r="A2219" s="100">
        <v>999</v>
      </c>
      <c r="B2219" s="94">
        <v>44986</v>
      </c>
      <c r="C2219" s="94">
        <v>44993</v>
      </c>
      <c r="D2219" s="73" t="s">
        <v>1014</v>
      </c>
      <c r="E2219" s="73" t="s">
        <v>496</v>
      </c>
      <c r="F2219" s="73" t="s">
        <v>831</v>
      </c>
      <c r="G2219" s="73" t="s">
        <v>832</v>
      </c>
      <c r="H2219" s="73" t="s">
        <v>962</v>
      </c>
      <c r="I2219" s="73" t="s">
        <v>681</v>
      </c>
      <c r="J2219" s="95">
        <v>-1798584.91</v>
      </c>
      <c r="K2219" s="107">
        <v>1</v>
      </c>
      <c r="L2219" s="95">
        <v>0</v>
      </c>
      <c r="M2219" s="95">
        <v>-1798584.91</v>
      </c>
      <c r="N2219" s="73" t="s">
        <v>715</v>
      </c>
    </row>
    <row r="2220" spans="1:14" ht="12" thickBot="1">
      <c r="A2220" s="223"/>
      <c r="B2220" s="222">
        <v>44999</v>
      </c>
      <c r="C2220" s="224"/>
      <c r="D2220" s="225"/>
      <c r="E2220" s="225"/>
      <c r="F2220" s="225"/>
      <c r="G2220" s="225"/>
      <c r="H2220" s="225"/>
      <c r="I2220" s="225"/>
      <c r="J2220" s="105"/>
      <c r="K2220" s="226"/>
      <c r="L2220" s="227" t="s">
        <v>706</v>
      </c>
      <c r="M2220" s="105">
        <v>444586993.36871266</v>
      </c>
      <c r="N2220" s="225"/>
    </row>
    <row r="2221" spans="1:14" ht="12" thickBot="1">
      <c r="A2221" s="223"/>
      <c r="B2221" s="224"/>
      <c r="C2221" s="224"/>
      <c r="D2221" s="225"/>
      <c r="E2221" s="225"/>
      <c r="F2221" s="225"/>
      <c r="G2221" s="225"/>
      <c r="H2221" s="225"/>
      <c r="I2221" s="225"/>
      <c r="J2221" s="105"/>
      <c r="K2221" s="226"/>
      <c r="L2221" s="227" t="s">
        <v>707</v>
      </c>
      <c r="M2221" s="105">
        <f xml:space="preserve"> ROUND($M$2216+ SUM($M$2219:$M$2219)-$M$2220,2)</f>
        <v>0.04</v>
      </c>
      <c r="N2221" s="225"/>
    </row>
    <row r="2222" spans="1:14" ht="12" thickTop="1">
      <c r="A2222" s="215" t="s">
        <v>153</v>
      </c>
      <c r="B2222" s="216" t="s">
        <v>137</v>
      </c>
      <c r="C2222" s="216" t="s">
        <v>703</v>
      </c>
      <c r="D2222" s="217" t="s">
        <v>648</v>
      </c>
      <c r="E2222" s="217" t="s">
        <v>144</v>
      </c>
      <c r="F2222" s="217" t="s">
        <v>647</v>
      </c>
      <c r="G2222" s="217" t="s">
        <v>704</v>
      </c>
      <c r="H2222" s="217" t="s">
        <v>143</v>
      </c>
      <c r="I2222" s="217" t="s">
        <v>658</v>
      </c>
      <c r="J2222" s="218" t="s">
        <v>705</v>
      </c>
      <c r="K2222" s="219" t="s">
        <v>148</v>
      </c>
      <c r="L2222" s="218" t="s">
        <v>140</v>
      </c>
      <c r="M2222" s="218" t="s">
        <v>630</v>
      </c>
      <c r="N2222" s="217" t="s">
        <v>640</v>
      </c>
    </row>
    <row r="2223" spans="1:14" ht="12" thickBot="1">
      <c r="A2223" s="100">
        <v>2454602</v>
      </c>
      <c r="B2223" s="94">
        <v>45000</v>
      </c>
      <c r="C2223" s="94">
        <v>45000</v>
      </c>
      <c r="D2223" s="73" t="s">
        <v>709</v>
      </c>
      <c r="I2223" s="73" t="s">
        <v>681</v>
      </c>
      <c r="J2223" s="95">
        <v>0</v>
      </c>
      <c r="K2223" s="107">
        <v>1</v>
      </c>
      <c r="L2223" s="95">
        <v>11200000</v>
      </c>
      <c r="M2223" s="95">
        <v>11200000</v>
      </c>
      <c r="N2223" s="73" t="s">
        <v>207</v>
      </c>
    </row>
    <row r="2224" spans="1:14" ht="12" thickBot="1">
      <c r="A2224" s="223"/>
      <c r="B2224" s="222">
        <v>45000</v>
      </c>
      <c r="C2224" s="224"/>
      <c r="D2224" s="225"/>
      <c r="E2224" s="225"/>
      <c r="F2224" s="225"/>
      <c r="G2224" s="225"/>
      <c r="H2224" s="225"/>
      <c r="I2224" s="225"/>
      <c r="J2224" s="105"/>
      <c r="K2224" s="226"/>
      <c r="L2224" s="227" t="s">
        <v>706</v>
      </c>
      <c r="M2224" s="105">
        <v>455786993.36871266</v>
      </c>
      <c r="N2224" s="225"/>
    </row>
    <row r="2225" spans="1:14" ht="12" thickBot="1">
      <c r="A2225" s="223"/>
      <c r="B2225" s="224"/>
      <c r="C2225" s="224"/>
      <c r="D2225" s="225"/>
      <c r="E2225" s="225"/>
      <c r="F2225" s="225"/>
      <c r="G2225" s="225"/>
      <c r="H2225" s="225"/>
      <c r="I2225" s="225"/>
      <c r="J2225" s="105"/>
      <c r="K2225" s="226"/>
      <c r="L2225" s="227" t="s">
        <v>707</v>
      </c>
      <c r="M2225" s="105">
        <f xml:space="preserve"> ROUND($M$2220+ SUM($M$2223:$M$2223)-$M$2224,2)</f>
        <v>0</v>
      </c>
      <c r="N2225" s="225"/>
    </row>
    <row r="2226" spans="1:14" ht="12" thickTop="1">
      <c r="A2226" s="215" t="s">
        <v>153</v>
      </c>
      <c r="B2226" s="216" t="s">
        <v>137</v>
      </c>
      <c r="C2226" s="216" t="s">
        <v>703</v>
      </c>
      <c r="D2226" s="217" t="s">
        <v>648</v>
      </c>
      <c r="E2226" s="217" t="s">
        <v>144</v>
      </c>
      <c r="F2226" s="217" t="s">
        <v>647</v>
      </c>
      <c r="G2226" s="217" t="s">
        <v>704</v>
      </c>
      <c r="H2226" s="217" t="s">
        <v>143</v>
      </c>
      <c r="I2226" s="217" t="s">
        <v>658</v>
      </c>
      <c r="J2226" s="218" t="s">
        <v>705</v>
      </c>
      <c r="K2226" s="219" t="s">
        <v>148</v>
      </c>
      <c r="L2226" s="218" t="s">
        <v>140</v>
      </c>
      <c r="M2226" s="218" t="s">
        <v>630</v>
      </c>
      <c r="N2226" s="217" t="s">
        <v>640</v>
      </c>
    </row>
    <row r="2227" spans="1:14">
      <c r="A2227" s="100">
        <v>999</v>
      </c>
      <c r="B2227" s="94">
        <v>44985</v>
      </c>
      <c r="C2227" s="94">
        <v>44987</v>
      </c>
      <c r="D2227" s="73" t="s">
        <v>824</v>
      </c>
      <c r="E2227" s="73" t="s">
        <v>546</v>
      </c>
      <c r="F2227" s="73" t="s">
        <v>547</v>
      </c>
      <c r="G2227" s="73" t="s">
        <v>544</v>
      </c>
      <c r="H2227" s="73" t="s">
        <v>545</v>
      </c>
      <c r="I2227" s="73" t="s">
        <v>681</v>
      </c>
      <c r="J2227" s="95">
        <v>-6944444.4400000004</v>
      </c>
      <c r="K2227" s="107">
        <v>0.98032149999999996</v>
      </c>
      <c r="L2227" s="95">
        <v>6807788.1900000004</v>
      </c>
      <c r="M2227" s="95">
        <v>-136656.25</v>
      </c>
      <c r="N2227" s="73" t="s">
        <v>207</v>
      </c>
    </row>
    <row r="2228" spans="1:14" ht="12" thickBot="1">
      <c r="A2228" s="100">
        <v>91980467</v>
      </c>
      <c r="B2228" s="94">
        <v>44985</v>
      </c>
      <c r="C2228" s="94">
        <v>45001</v>
      </c>
      <c r="D2228" s="73" t="s">
        <v>710</v>
      </c>
      <c r="E2228" s="73" t="s">
        <v>546</v>
      </c>
      <c r="F2228" s="73" t="s">
        <v>547</v>
      </c>
      <c r="G2228" s="73" t="s">
        <v>544</v>
      </c>
      <c r="H2228" s="73" t="s">
        <v>545</v>
      </c>
      <c r="I2228" s="73" t="s">
        <v>681</v>
      </c>
      <c r="J2228" s="95">
        <v>6944444.4400000004</v>
      </c>
      <c r="K2228" s="107">
        <v>0.98031250000000003</v>
      </c>
      <c r="L2228" s="95">
        <v>-6807725.6900000004</v>
      </c>
      <c r="M2228" s="95">
        <v>136718.75</v>
      </c>
      <c r="N2228" s="73" t="s">
        <v>841</v>
      </c>
    </row>
    <row r="2229" spans="1:14" ht="12" thickBot="1">
      <c r="A2229" s="223"/>
      <c r="B2229" s="222">
        <v>45001</v>
      </c>
      <c r="C2229" s="224"/>
      <c r="D2229" s="225"/>
      <c r="E2229" s="225"/>
      <c r="F2229" s="225"/>
      <c r="G2229" s="225"/>
      <c r="H2229" s="225"/>
      <c r="I2229" s="225"/>
      <c r="J2229" s="105"/>
      <c r="K2229" s="226"/>
      <c r="L2229" s="227" t="s">
        <v>706</v>
      </c>
      <c r="M2229" s="105">
        <v>455787055.8688001</v>
      </c>
      <c r="N2229" s="225"/>
    </row>
    <row r="2230" spans="1:14" ht="12" thickBot="1">
      <c r="A2230" s="223"/>
      <c r="B2230" s="224"/>
      <c r="C2230" s="224"/>
      <c r="D2230" s="225"/>
      <c r="E2230" s="225"/>
      <c r="F2230" s="225"/>
      <c r="G2230" s="225"/>
      <c r="H2230" s="225"/>
      <c r="I2230" s="225"/>
      <c r="J2230" s="105"/>
      <c r="K2230" s="226"/>
      <c r="L2230" s="227" t="s">
        <v>707</v>
      </c>
      <c r="M2230" s="105">
        <f xml:space="preserve"> ROUND($M$2224+ SUM($M$2227:$M$2228)-$M$2229,2)</f>
        <v>0</v>
      </c>
      <c r="N2230" s="225"/>
    </row>
    <row r="2231" spans="1:14" ht="12.75" thickTop="1" thickBot="1">
      <c r="A2231" s="215" t="s">
        <v>153</v>
      </c>
      <c r="B2231" s="221" t="s">
        <v>137</v>
      </c>
      <c r="C2231" s="216" t="s">
        <v>703</v>
      </c>
      <c r="D2231" s="217" t="s">
        <v>648</v>
      </c>
      <c r="E2231" s="217" t="s">
        <v>144</v>
      </c>
      <c r="F2231" s="217" t="s">
        <v>647</v>
      </c>
      <c r="G2231" s="217" t="s">
        <v>704</v>
      </c>
      <c r="H2231" s="217" t="s">
        <v>143</v>
      </c>
      <c r="I2231" s="217" t="s">
        <v>658</v>
      </c>
      <c r="J2231" s="218" t="s">
        <v>705</v>
      </c>
      <c r="K2231" s="219" t="s">
        <v>148</v>
      </c>
      <c r="L2231" s="218" t="s">
        <v>140</v>
      </c>
      <c r="M2231" s="218" t="s">
        <v>630</v>
      </c>
      <c r="N2231" s="217" t="s">
        <v>640</v>
      </c>
    </row>
    <row r="2232" spans="1:14" ht="12" thickBot="1">
      <c r="A2232" s="223"/>
      <c r="B2232" s="222">
        <v>45002</v>
      </c>
      <c r="C2232" s="224"/>
      <c r="D2232" s="225"/>
      <c r="E2232" s="225"/>
      <c r="F2232" s="225"/>
      <c r="G2232" s="225"/>
      <c r="H2232" s="225"/>
      <c r="I2232" s="225"/>
      <c r="J2232" s="105"/>
      <c r="K2232" s="226"/>
      <c r="L2232" s="227" t="s">
        <v>706</v>
      </c>
      <c r="M2232" s="105">
        <v>455787055.8688001</v>
      </c>
      <c r="N2232" s="225"/>
    </row>
    <row r="2233" spans="1:14" ht="12" thickBot="1">
      <c r="A2233" s="223"/>
      <c r="B2233" s="224"/>
      <c r="C2233" s="224"/>
      <c r="D2233" s="225"/>
      <c r="E2233" s="225"/>
      <c r="F2233" s="225"/>
      <c r="G2233" s="225"/>
      <c r="H2233" s="225"/>
      <c r="I2233" s="225"/>
      <c r="J2233" s="105"/>
      <c r="K2233" s="226"/>
      <c r="L2233" s="227" t="s">
        <v>707</v>
      </c>
      <c r="M2233" s="105">
        <f xml:space="preserve"> ROUND($M$2229+ SUM($M$2231:$M$2231)-$M$2232,2)</f>
        <v>0</v>
      </c>
      <c r="N2233" s="225"/>
    </row>
    <row r="2234" spans="1:14" ht="12.75" thickTop="1" thickBot="1">
      <c r="A2234" s="215" t="s">
        <v>153</v>
      </c>
      <c r="B2234" s="221" t="s">
        <v>137</v>
      </c>
      <c r="C2234" s="216" t="s">
        <v>703</v>
      </c>
      <c r="D2234" s="217" t="s">
        <v>648</v>
      </c>
      <c r="E2234" s="217" t="s">
        <v>144</v>
      </c>
      <c r="F2234" s="217" t="s">
        <v>647</v>
      </c>
      <c r="G2234" s="217" t="s">
        <v>704</v>
      </c>
      <c r="H2234" s="217" t="s">
        <v>143</v>
      </c>
      <c r="I2234" s="217" t="s">
        <v>658</v>
      </c>
      <c r="J2234" s="218" t="s">
        <v>705</v>
      </c>
      <c r="K2234" s="219" t="s">
        <v>148</v>
      </c>
      <c r="L2234" s="218" t="s">
        <v>140</v>
      </c>
      <c r="M2234" s="218" t="s">
        <v>630</v>
      </c>
      <c r="N2234" s="217" t="s">
        <v>640</v>
      </c>
    </row>
    <row r="2235" spans="1:14" ht="12" thickBot="1">
      <c r="A2235" s="223"/>
      <c r="B2235" s="222">
        <v>45005</v>
      </c>
      <c r="C2235" s="224"/>
      <c r="D2235" s="225"/>
      <c r="E2235" s="225"/>
      <c r="F2235" s="225"/>
      <c r="G2235" s="225"/>
      <c r="H2235" s="225"/>
      <c r="I2235" s="225"/>
      <c r="J2235" s="105"/>
      <c r="K2235" s="226"/>
      <c r="L2235" s="227" t="s">
        <v>706</v>
      </c>
      <c r="M2235" s="105">
        <v>455787055.8688001</v>
      </c>
      <c r="N2235" s="225"/>
    </row>
    <row r="2236" spans="1:14" ht="12" thickBot="1">
      <c r="A2236" s="223"/>
      <c r="B2236" s="224"/>
      <c r="C2236" s="224"/>
      <c r="D2236" s="225"/>
      <c r="E2236" s="225"/>
      <c r="F2236" s="225"/>
      <c r="G2236" s="225"/>
      <c r="H2236" s="225"/>
      <c r="I2236" s="225"/>
      <c r="J2236" s="105"/>
      <c r="K2236" s="226"/>
      <c r="L2236" s="227" t="s">
        <v>707</v>
      </c>
      <c r="M2236" s="105">
        <f xml:space="preserve"> ROUND($M$2232+ SUM($M$2234:$M$2234)-$M$2235,2)</f>
        <v>0</v>
      </c>
      <c r="N2236" s="225"/>
    </row>
    <row r="2237" spans="1:14" ht="12" thickTop="1">
      <c r="A2237" s="215" t="s">
        <v>153</v>
      </c>
      <c r="B2237" s="216" t="s">
        <v>137</v>
      </c>
      <c r="C2237" s="216" t="s">
        <v>703</v>
      </c>
      <c r="D2237" s="217" t="s">
        <v>648</v>
      </c>
      <c r="E2237" s="217" t="s">
        <v>144</v>
      </c>
      <c r="F2237" s="217" t="s">
        <v>647</v>
      </c>
      <c r="G2237" s="217" t="s">
        <v>704</v>
      </c>
      <c r="H2237" s="217" t="s">
        <v>143</v>
      </c>
      <c r="I2237" s="217" t="s">
        <v>658</v>
      </c>
      <c r="J2237" s="218" t="s">
        <v>705</v>
      </c>
      <c r="K2237" s="219" t="s">
        <v>148</v>
      </c>
      <c r="L2237" s="218" t="s">
        <v>140</v>
      </c>
      <c r="M2237" s="218" t="s">
        <v>630</v>
      </c>
      <c r="N2237" s="217" t="s">
        <v>640</v>
      </c>
    </row>
    <row r="2238" spans="1:14" ht="12" thickBot="1">
      <c r="A2238" s="100">
        <v>999</v>
      </c>
      <c r="B2238" s="94">
        <v>44986</v>
      </c>
      <c r="C2238" s="94">
        <v>45006</v>
      </c>
      <c r="D2238" s="73" t="s">
        <v>823</v>
      </c>
      <c r="E2238" s="73" t="s">
        <v>496</v>
      </c>
      <c r="F2238" s="73" t="s">
        <v>831</v>
      </c>
      <c r="G2238" s="73" t="s">
        <v>832</v>
      </c>
      <c r="H2238" s="73" t="s">
        <v>962</v>
      </c>
      <c r="I2238" s="73" t="s">
        <v>681</v>
      </c>
      <c r="J2238" s="95">
        <v>382960.96</v>
      </c>
      <c r="K2238" s="107">
        <v>1</v>
      </c>
      <c r="L2238" s="95">
        <v>0</v>
      </c>
      <c r="M2238" s="95">
        <v>382960.96</v>
      </c>
      <c r="N2238" s="73" t="s">
        <v>715</v>
      </c>
    </row>
    <row r="2239" spans="1:14" ht="12" thickBot="1">
      <c r="A2239" s="223"/>
      <c r="B2239" s="222">
        <v>45006</v>
      </c>
      <c r="C2239" s="224"/>
      <c r="D2239" s="225"/>
      <c r="E2239" s="225"/>
      <c r="F2239" s="225"/>
      <c r="G2239" s="225"/>
      <c r="H2239" s="225"/>
      <c r="I2239" s="225"/>
      <c r="J2239" s="105"/>
      <c r="K2239" s="226"/>
      <c r="L2239" s="227" t="s">
        <v>706</v>
      </c>
      <c r="M2239" s="105">
        <v>456170016.82870013</v>
      </c>
      <c r="N2239" s="225"/>
    </row>
    <row r="2240" spans="1:14" ht="12" thickBot="1">
      <c r="A2240" s="223"/>
      <c r="B2240" s="224"/>
      <c r="C2240" s="224"/>
      <c r="D2240" s="225"/>
      <c r="E2240" s="225"/>
      <c r="F2240" s="225"/>
      <c r="G2240" s="225"/>
      <c r="H2240" s="225"/>
      <c r="I2240" s="225"/>
      <c r="J2240" s="105"/>
      <c r="K2240" s="226"/>
      <c r="L2240" s="227" t="s">
        <v>707</v>
      </c>
      <c r="M2240" s="105">
        <f xml:space="preserve"> ROUND($M$2235+ SUM($M$2238:$M$2238)-$M$2239,2)</f>
        <v>0</v>
      </c>
      <c r="N2240" s="225"/>
    </row>
    <row r="2241" spans="1:14" ht="12" thickTop="1">
      <c r="A2241" s="215" t="s">
        <v>153</v>
      </c>
      <c r="B2241" s="216" t="s">
        <v>137</v>
      </c>
      <c r="C2241" s="216" t="s">
        <v>703</v>
      </c>
      <c r="D2241" s="217" t="s">
        <v>648</v>
      </c>
      <c r="E2241" s="217" t="s">
        <v>144</v>
      </c>
      <c r="F2241" s="217" t="s">
        <v>647</v>
      </c>
      <c r="G2241" s="217" t="s">
        <v>704</v>
      </c>
      <c r="H2241" s="217" t="s">
        <v>143</v>
      </c>
      <c r="I2241" s="217" t="s">
        <v>658</v>
      </c>
      <c r="J2241" s="218" t="s">
        <v>705</v>
      </c>
      <c r="K2241" s="219" t="s">
        <v>148</v>
      </c>
      <c r="L2241" s="218" t="s">
        <v>140</v>
      </c>
      <c r="M2241" s="218" t="s">
        <v>630</v>
      </c>
      <c r="N2241" s="217" t="s">
        <v>640</v>
      </c>
    </row>
    <row r="2242" spans="1:14">
      <c r="A2242" s="100">
        <v>92482031</v>
      </c>
      <c r="B2242" s="94">
        <v>44985</v>
      </c>
      <c r="C2242" s="94">
        <v>45007</v>
      </c>
      <c r="D2242" s="73" t="s">
        <v>830</v>
      </c>
      <c r="E2242" s="73" t="s">
        <v>917</v>
      </c>
      <c r="F2242" s="73" t="s">
        <v>918</v>
      </c>
      <c r="G2242" s="73" t="s">
        <v>919</v>
      </c>
      <c r="I2242" s="73" t="s">
        <v>681</v>
      </c>
      <c r="J2242" s="95">
        <v>-4647841.4000000004</v>
      </c>
      <c r="K2242" s="107">
        <v>1</v>
      </c>
      <c r="L2242" s="95">
        <v>0</v>
      </c>
      <c r="M2242" s="95">
        <v>-4647841.4000000004</v>
      </c>
      <c r="N2242" s="73" t="s">
        <v>715</v>
      </c>
    </row>
    <row r="2243" spans="1:14" ht="12" thickBot="1">
      <c r="A2243" s="100">
        <v>92482063</v>
      </c>
      <c r="B2243" s="94">
        <v>44985</v>
      </c>
      <c r="C2243" s="94">
        <v>45007</v>
      </c>
      <c r="D2243" s="73" t="s">
        <v>710</v>
      </c>
      <c r="E2243" s="73" t="s">
        <v>917</v>
      </c>
      <c r="F2243" s="73" t="s">
        <v>1032</v>
      </c>
      <c r="G2243" s="73" t="s">
        <v>1033</v>
      </c>
      <c r="I2243" s="73" t="s">
        <v>681</v>
      </c>
      <c r="J2243" s="95">
        <v>4647841.4000000004</v>
      </c>
      <c r="K2243" s="107">
        <v>1</v>
      </c>
      <c r="L2243" s="95">
        <v>0</v>
      </c>
      <c r="M2243" s="95">
        <v>4647841.4000000004</v>
      </c>
      <c r="N2243" s="73" t="s">
        <v>715</v>
      </c>
    </row>
    <row r="2244" spans="1:14" ht="12" thickBot="1">
      <c r="A2244" s="223"/>
      <c r="B2244" s="222">
        <v>45007</v>
      </c>
      <c r="C2244" s="224"/>
      <c r="D2244" s="225"/>
      <c r="E2244" s="225"/>
      <c r="F2244" s="225"/>
      <c r="G2244" s="225"/>
      <c r="H2244" s="225"/>
      <c r="I2244" s="225"/>
      <c r="J2244" s="105"/>
      <c r="K2244" s="226"/>
      <c r="L2244" s="227" t="s">
        <v>706</v>
      </c>
      <c r="M2244" s="105">
        <v>456170016.82990015</v>
      </c>
      <c r="N2244" s="225"/>
    </row>
    <row r="2245" spans="1:14" ht="12" thickBot="1">
      <c r="A2245" s="223"/>
      <c r="B2245" s="224"/>
      <c r="C2245" s="224"/>
      <c r="D2245" s="225"/>
      <c r="E2245" s="225"/>
      <c r="F2245" s="225"/>
      <c r="G2245" s="225"/>
      <c r="H2245" s="225"/>
      <c r="I2245" s="225"/>
      <c r="J2245" s="105"/>
      <c r="K2245" s="226"/>
      <c r="L2245" s="227" t="s">
        <v>707</v>
      </c>
      <c r="M2245" s="105">
        <f xml:space="preserve"> ROUND($M$2239+ SUM($M$2242:$M$2243)-$M$2244,2)</f>
        <v>0</v>
      </c>
      <c r="N2245" s="225"/>
    </row>
    <row r="2246" spans="1:14" ht="12.75" thickTop="1" thickBot="1">
      <c r="A2246" s="215" t="s">
        <v>153</v>
      </c>
      <c r="B2246" s="221" t="s">
        <v>137</v>
      </c>
      <c r="C2246" s="216" t="s">
        <v>703</v>
      </c>
      <c r="D2246" s="217" t="s">
        <v>648</v>
      </c>
      <c r="E2246" s="217" t="s">
        <v>144</v>
      </c>
      <c r="F2246" s="217" t="s">
        <v>647</v>
      </c>
      <c r="G2246" s="217" t="s">
        <v>704</v>
      </c>
      <c r="H2246" s="217" t="s">
        <v>143</v>
      </c>
      <c r="I2246" s="217" t="s">
        <v>658</v>
      </c>
      <c r="J2246" s="218" t="s">
        <v>705</v>
      </c>
      <c r="K2246" s="219" t="s">
        <v>148</v>
      </c>
      <c r="L2246" s="218" t="s">
        <v>140</v>
      </c>
      <c r="M2246" s="218" t="s">
        <v>630</v>
      </c>
      <c r="N2246" s="217" t="s">
        <v>640</v>
      </c>
    </row>
    <row r="2247" spans="1:14" ht="12" thickBot="1">
      <c r="A2247" s="223"/>
      <c r="B2247" s="222">
        <v>45008</v>
      </c>
      <c r="C2247" s="224"/>
      <c r="D2247" s="225"/>
      <c r="E2247" s="225"/>
      <c r="F2247" s="225"/>
      <c r="G2247" s="225"/>
      <c r="H2247" s="225"/>
      <c r="I2247" s="225"/>
      <c r="J2247" s="105"/>
      <c r="K2247" s="226"/>
      <c r="L2247" s="227" t="s">
        <v>706</v>
      </c>
      <c r="M2247" s="105">
        <v>456170016.82990015</v>
      </c>
      <c r="N2247" s="225"/>
    </row>
    <row r="2248" spans="1:14" ht="12" thickBot="1">
      <c r="A2248" s="223"/>
      <c r="B2248" s="224"/>
      <c r="C2248" s="224"/>
      <c r="D2248" s="225"/>
      <c r="E2248" s="225"/>
      <c r="F2248" s="225"/>
      <c r="G2248" s="225"/>
      <c r="H2248" s="225"/>
      <c r="I2248" s="225"/>
      <c r="J2248" s="105"/>
      <c r="K2248" s="226"/>
      <c r="L2248" s="227" t="s">
        <v>707</v>
      </c>
      <c r="M2248" s="105">
        <f xml:space="preserve"> ROUND($M$2244+ SUM($M$2246:$M$2246)-$M$2247,2)</f>
        <v>0</v>
      </c>
      <c r="N2248" s="225"/>
    </row>
    <row r="2249" spans="1:14" ht="12.75" thickTop="1" thickBot="1">
      <c r="A2249" s="215" t="s">
        <v>153</v>
      </c>
      <c r="B2249" s="221" t="s">
        <v>137</v>
      </c>
      <c r="C2249" s="216" t="s">
        <v>703</v>
      </c>
      <c r="D2249" s="217" t="s">
        <v>648</v>
      </c>
      <c r="E2249" s="217" t="s">
        <v>144</v>
      </c>
      <c r="F2249" s="217" t="s">
        <v>647</v>
      </c>
      <c r="G2249" s="217" t="s">
        <v>704</v>
      </c>
      <c r="H2249" s="217" t="s">
        <v>143</v>
      </c>
      <c r="I2249" s="217" t="s">
        <v>658</v>
      </c>
      <c r="J2249" s="218" t="s">
        <v>705</v>
      </c>
      <c r="K2249" s="219" t="s">
        <v>148</v>
      </c>
      <c r="L2249" s="218" t="s">
        <v>140</v>
      </c>
      <c r="M2249" s="218" t="s">
        <v>630</v>
      </c>
      <c r="N2249" s="217" t="s">
        <v>640</v>
      </c>
    </row>
    <row r="2250" spans="1:14" ht="12" thickBot="1">
      <c r="A2250" s="223"/>
      <c r="B2250" s="222">
        <v>45009</v>
      </c>
      <c r="C2250" s="224"/>
      <c r="D2250" s="225"/>
      <c r="E2250" s="225"/>
      <c r="F2250" s="225"/>
      <c r="G2250" s="225"/>
      <c r="H2250" s="225"/>
      <c r="I2250" s="225"/>
      <c r="J2250" s="105"/>
      <c r="K2250" s="226"/>
      <c r="L2250" s="227" t="s">
        <v>706</v>
      </c>
      <c r="M2250" s="105">
        <v>456170016.85990006</v>
      </c>
      <c r="N2250" s="225"/>
    </row>
    <row r="2251" spans="1:14" ht="12" thickBot="1">
      <c r="A2251" s="223"/>
      <c r="B2251" s="224"/>
      <c r="C2251" s="224"/>
      <c r="D2251" s="225"/>
      <c r="E2251" s="225"/>
      <c r="F2251" s="225"/>
      <c r="G2251" s="225"/>
      <c r="H2251" s="225"/>
      <c r="I2251" s="225"/>
      <c r="J2251" s="105"/>
      <c r="K2251" s="226"/>
      <c r="L2251" s="227" t="s">
        <v>707</v>
      </c>
      <c r="M2251" s="105">
        <f xml:space="preserve"> ROUND($M$2247+ SUM($M$2249:$M$2249)-$M$2250,2)</f>
        <v>-0.03</v>
      </c>
      <c r="N2251" s="225"/>
    </row>
    <row r="2252" spans="1:14" ht="12.75" thickTop="1" thickBot="1">
      <c r="A2252" s="215" t="s">
        <v>153</v>
      </c>
      <c r="B2252" s="221" t="s">
        <v>137</v>
      </c>
      <c r="C2252" s="216" t="s">
        <v>703</v>
      </c>
      <c r="D2252" s="217" t="s">
        <v>648</v>
      </c>
      <c r="E2252" s="217" t="s">
        <v>144</v>
      </c>
      <c r="F2252" s="217" t="s">
        <v>647</v>
      </c>
      <c r="G2252" s="217" t="s">
        <v>704</v>
      </c>
      <c r="H2252" s="217" t="s">
        <v>143</v>
      </c>
      <c r="I2252" s="217" t="s">
        <v>658</v>
      </c>
      <c r="J2252" s="218" t="s">
        <v>705</v>
      </c>
      <c r="K2252" s="219" t="s">
        <v>148</v>
      </c>
      <c r="L2252" s="218" t="s">
        <v>140</v>
      </c>
      <c r="M2252" s="218" t="s">
        <v>630</v>
      </c>
      <c r="N2252" s="217" t="s">
        <v>640</v>
      </c>
    </row>
    <row r="2253" spans="1:14" ht="12" thickBot="1">
      <c r="A2253" s="223"/>
      <c r="B2253" s="222">
        <v>45012</v>
      </c>
      <c r="C2253" s="224"/>
      <c r="D2253" s="225"/>
      <c r="E2253" s="225"/>
      <c r="F2253" s="225"/>
      <c r="G2253" s="225"/>
      <c r="H2253" s="225"/>
      <c r="I2253" s="225"/>
      <c r="J2253" s="105"/>
      <c r="K2253" s="226"/>
      <c r="L2253" s="227" t="s">
        <v>706</v>
      </c>
      <c r="M2253" s="105">
        <v>456170016.85990006</v>
      </c>
      <c r="N2253" s="225"/>
    </row>
    <row r="2254" spans="1:14" ht="12" thickBot="1">
      <c r="A2254" s="223"/>
      <c r="B2254" s="224"/>
      <c r="C2254" s="224"/>
      <c r="D2254" s="225"/>
      <c r="E2254" s="225"/>
      <c r="F2254" s="225"/>
      <c r="G2254" s="225"/>
      <c r="H2254" s="225"/>
      <c r="I2254" s="225"/>
      <c r="J2254" s="105"/>
      <c r="K2254" s="226"/>
      <c r="L2254" s="227" t="s">
        <v>707</v>
      </c>
      <c r="M2254" s="105">
        <f xml:space="preserve"> ROUND($M$2250+ SUM($M$2252:$M$2252)-$M$2253,2)</f>
        <v>0</v>
      </c>
      <c r="N2254" s="225"/>
    </row>
    <row r="2255" spans="1:14" ht="12.75" thickTop="1" thickBot="1">
      <c r="A2255" s="215" t="s">
        <v>153</v>
      </c>
      <c r="B2255" s="221" t="s">
        <v>137</v>
      </c>
      <c r="C2255" s="216" t="s">
        <v>703</v>
      </c>
      <c r="D2255" s="217" t="s">
        <v>648</v>
      </c>
      <c r="E2255" s="217" t="s">
        <v>144</v>
      </c>
      <c r="F2255" s="217" t="s">
        <v>647</v>
      </c>
      <c r="G2255" s="217" t="s">
        <v>704</v>
      </c>
      <c r="H2255" s="217" t="s">
        <v>143</v>
      </c>
      <c r="I2255" s="217" t="s">
        <v>658</v>
      </c>
      <c r="J2255" s="218" t="s">
        <v>705</v>
      </c>
      <c r="K2255" s="219" t="s">
        <v>148</v>
      </c>
      <c r="L2255" s="218" t="s">
        <v>140</v>
      </c>
      <c r="M2255" s="218" t="s">
        <v>630</v>
      </c>
      <c r="N2255" s="217" t="s">
        <v>640</v>
      </c>
    </row>
    <row r="2256" spans="1:14" ht="12" thickBot="1">
      <c r="A2256" s="223"/>
      <c r="B2256" s="222">
        <v>45013</v>
      </c>
      <c r="C2256" s="224"/>
      <c r="D2256" s="225"/>
      <c r="E2256" s="225"/>
      <c r="F2256" s="225"/>
      <c r="G2256" s="225"/>
      <c r="H2256" s="225"/>
      <c r="I2256" s="225"/>
      <c r="J2256" s="105"/>
      <c r="K2256" s="226"/>
      <c r="L2256" s="227" t="s">
        <v>706</v>
      </c>
      <c r="M2256" s="105">
        <v>456170016.85990012</v>
      </c>
      <c r="N2256" s="225"/>
    </row>
    <row r="2257" spans="1:14" ht="12" thickBot="1">
      <c r="A2257" s="223"/>
      <c r="B2257" s="224"/>
      <c r="C2257" s="224"/>
      <c r="D2257" s="225"/>
      <c r="E2257" s="225"/>
      <c r="F2257" s="225"/>
      <c r="G2257" s="225"/>
      <c r="H2257" s="225"/>
      <c r="I2257" s="225"/>
      <c r="J2257" s="105"/>
      <c r="K2257" s="226"/>
      <c r="L2257" s="227" t="s">
        <v>707</v>
      </c>
      <c r="M2257" s="105">
        <f xml:space="preserve"> ROUND($M$2253+ SUM($M$2255:$M$2255)-$M$2256,2)</f>
        <v>0</v>
      </c>
      <c r="N2257" s="225"/>
    </row>
    <row r="2258" spans="1:14" ht="12.75" thickTop="1" thickBot="1">
      <c r="A2258" s="215" t="s">
        <v>153</v>
      </c>
      <c r="B2258" s="221" t="s">
        <v>137</v>
      </c>
      <c r="C2258" s="216" t="s">
        <v>703</v>
      </c>
      <c r="D2258" s="217" t="s">
        <v>648</v>
      </c>
      <c r="E2258" s="217" t="s">
        <v>144</v>
      </c>
      <c r="F2258" s="217" t="s">
        <v>647</v>
      </c>
      <c r="G2258" s="217" t="s">
        <v>704</v>
      </c>
      <c r="H2258" s="217" t="s">
        <v>143</v>
      </c>
      <c r="I2258" s="217" t="s">
        <v>658</v>
      </c>
      <c r="J2258" s="218" t="s">
        <v>705</v>
      </c>
      <c r="K2258" s="219" t="s">
        <v>148</v>
      </c>
      <c r="L2258" s="218" t="s">
        <v>140</v>
      </c>
      <c r="M2258" s="218" t="s">
        <v>630</v>
      </c>
      <c r="N2258" s="217" t="s">
        <v>640</v>
      </c>
    </row>
    <row r="2259" spans="1:14" ht="12" thickBot="1">
      <c r="A2259" s="223"/>
      <c r="B2259" s="222">
        <v>45014</v>
      </c>
      <c r="C2259" s="224"/>
      <c r="D2259" s="225"/>
      <c r="E2259" s="225"/>
      <c r="F2259" s="225"/>
      <c r="G2259" s="225"/>
      <c r="H2259" s="225"/>
      <c r="I2259" s="225"/>
      <c r="J2259" s="105"/>
      <c r="K2259" s="226"/>
      <c r="L2259" s="227" t="s">
        <v>706</v>
      </c>
      <c r="M2259" s="105">
        <v>456170016.85990006</v>
      </c>
      <c r="N2259" s="225"/>
    </row>
    <row r="2260" spans="1:14" ht="12" thickBot="1">
      <c r="A2260" s="223"/>
      <c r="B2260" s="224"/>
      <c r="C2260" s="224"/>
      <c r="D2260" s="225"/>
      <c r="E2260" s="225"/>
      <c r="F2260" s="225"/>
      <c r="G2260" s="225"/>
      <c r="H2260" s="225"/>
      <c r="I2260" s="225"/>
      <c r="J2260" s="105"/>
      <c r="K2260" s="226"/>
      <c r="L2260" s="227" t="s">
        <v>707</v>
      </c>
      <c r="M2260" s="105">
        <f xml:space="preserve"> ROUND($M$2256+ SUM($M$2258:$M$2258)-$M$2259,2)</f>
        <v>0</v>
      </c>
      <c r="N2260" s="225"/>
    </row>
    <row r="2261" spans="1:14" ht="12" thickTop="1">
      <c r="A2261" s="215" t="s">
        <v>153</v>
      </c>
      <c r="B2261" s="216" t="s">
        <v>137</v>
      </c>
      <c r="C2261" s="216" t="s">
        <v>703</v>
      </c>
      <c r="D2261" s="217" t="s">
        <v>648</v>
      </c>
      <c r="E2261" s="217" t="s">
        <v>144</v>
      </c>
      <c r="F2261" s="217" t="s">
        <v>647</v>
      </c>
      <c r="G2261" s="217" t="s">
        <v>704</v>
      </c>
      <c r="H2261" s="217" t="s">
        <v>143</v>
      </c>
      <c r="I2261" s="217" t="s">
        <v>658</v>
      </c>
      <c r="J2261" s="218" t="s">
        <v>705</v>
      </c>
      <c r="K2261" s="219" t="s">
        <v>148</v>
      </c>
      <c r="L2261" s="218" t="s">
        <v>140</v>
      </c>
      <c r="M2261" s="218" t="s">
        <v>630</v>
      </c>
      <c r="N2261" s="217" t="s">
        <v>640</v>
      </c>
    </row>
    <row r="2262" spans="1:14" ht="12" thickBot="1">
      <c r="A2262" s="100">
        <v>93368143</v>
      </c>
      <c r="B2262" s="94">
        <v>44967</v>
      </c>
      <c r="C2262" s="94">
        <v>45015</v>
      </c>
      <c r="D2262" s="73" t="s">
        <v>830</v>
      </c>
      <c r="E2262" s="73" t="s">
        <v>882</v>
      </c>
      <c r="F2262" s="73" t="s">
        <v>883</v>
      </c>
      <c r="G2262" s="73" t="s">
        <v>884</v>
      </c>
      <c r="H2262" s="73" t="s">
        <v>885</v>
      </c>
      <c r="I2262" s="73" t="s">
        <v>681</v>
      </c>
      <c r="J2262" s="95">
        <v>-9979.42</v>
      </c>
      <c r="K2262" s="107">
        <v>1</v>
      </c>
      <c r="L2262" s="95">
        <v>0</v>
      </c>
      <c r="M2262" s="95">
        <v>-9979.42</v>
      </c>
      <c r="N2262" s="73" t="s">
        <v>715</v>
      </c>
    </row>
    <row r="2263" spans="1:14" ht="12" thickBot="1">
      <c r="A2263" s="223"/>
      <c r="B2263" s="222">
        <v>45015</v>
      </c>
      <c r="C2263" s="224"/>
      <c r="D2263" s="225"/>
      <c r="E2263" s="225"/>
      <c r="F2263" s="225"/>
      <c r="G2263" s="225"/>
      <c r="H2263" s="225"/>
      <c r="I2263" s="225"/>
      <c r="J2263" s="105"/>
      <c r="K2263" s="226"/>
      <c r="L2263" s="227" t="s">
        <v>706</v>
      </c>
      <c r="M2263" s="105">
        <v>456160037.43990004</v>
      </c>
      <c r="N2263" s="225"/>
    </row>
    <row r="2264" spans="1:14" ht="12" thickBot="1">
      <c r="A2264" s="223"/>
      <c r="B2264" s="224"/>
      <c r="C2264" s="224"/>
      <c r="D2264" s="225"/>
      <c r="E2264" s="225"/>
      <c r="F2264" s="225"/>
      <c r="G2264" s="225"/>
      <c r="H2264" s="225"/>
      <c r="I2264" s="225"/>
      <c r="J2264" s="105"/>
      <c r="K2264" s="226"/>
      <c r="L2264" s="227" t="s">
        <v>707</v>
      </c>
      <c r="M2264" s="105">
        <f xml:space="preserve"> ROUND($M$2259+ SUM($M$2262:$M$2262)-$M$2263,2)</f>
        <v>0</v>
      </c>
      <c r="N2264" s="225"/>
    </row>
    <row r="2265" spans="1:14" ht="12" thickTop="1">
      <c r="A2265" s="215" t="s">
        <v>153</v>
      </c>
      <c r="B2265" s="216" t="s">
        <v>137</v>
      </c>
      <c r="C2265" s="216" t="s">
        <v>703</v>
      </c>
      <c r="D2265" s="217" t="s">
        <v>648</v>
      </c>
      <c r="E2265" s="217" t="s">
        <v>144</v>
      </c>
      <c r="F2265" s="217" t="s">
        <v>647</v>
      </c>
      <c r="G2265" s="217" t="s">
        <v>704</v>
      </c>
      <c r="H2265" s="217" t="s">
        <v>143</v>
      </c>
      <c r="I2265" s="217" t="s">
        <v>658</v>
      </c>
      <c r="J2265" s="218" t="s">
        <v>705</v>
      </c>
      <c r="K2265" s="219" t="s">
        <v>148</v>
      </c>
      <c r="L2265" s="218" t="s">
        <v>140</v>
      </c>
      <c r="M2265" s="218" t="s">
        <v>630</v>
      </c>
      <c r="N2265" s="217" t="s">
        <v>640</v>
      </c>
    </row>
    <row r="2266" spans="1:14">
      <c r="A2266" s="100">
        <v>93845722</v>
      </c>
      <c r="B2266" s="94">
        <v>45016</v>
      </c>
      <c r="C2266" s="94">
        <v>45016</v>
      </c>
      <c r="D2266" s="73" t="s">
        <v>830</v>
      </c>
      <c r="E2266" s="73" t="s">
        <v>502</v>
      </c>
      <c r="F2266" s="73" t="s">
        <v>503</v>
      </c>
      <c r="G2266" s="73" t="s">
        <v>501</v>
      </c>
      <c r="I2266" s="73" t="s">
        <v>681</v>
      </c>
      <c r="J2266" s="95">
        <v>-6121022.7199999997</v>
      </c>
      <c r="K2266" s="107">
        <v>1</v>
      </c>
      <c r="L2266" s="95">
        <v>0</v>
      </c>
      <c r="M2266" s="95">
        <v>-6121022.7199999997</v>
      </c>
      <c r="N2266" s="73" t="s">
        <v>715</v>
      </c>
    </row>
    <row r="2267" spans="1:14">
      <c r="A2267" s="100">
        <v>93845939</v>
      </c>
      <c r="B2267" s="94">
        <v>45016</v>
      </c>
      <c r="C2267" s="94">
        <v>45016</v>
      </c>
      <c r="D2267" s="73" t="s">
        <v>710</v>
      </c>
      <c r="E2267" s="73" t="s">
        <v>502</v>
      </c>
      <c r="F2267" s="73" t="s">
        <v>543</v>
      </c>
      <c r="G2267" s="73" t="s">
        <v>541</v>
      </c>
      <c r="H2267" s="73" t="s">
        <v>542</v>
      </c>
      <c r="I2267" s="73" t="s">
        <v>681</v>
      </c>
      <c r="J2267" s="95">
        <v>6121022.7199999997</v>
      </c>
      <c r="K2267" s="107">
        <v>1</v>
      </c>
      <c r="L2267" s="95">
        <v>0</v>
      </c>
      <c r="M2267" s="95">
        <v>6121022.7199999997</v>
      </c>
      <c r="N2267" s="73" t="s">
        <v>715</v>
      </c>
    </row>
    <row r="2268" spans="1:14" ht="12" thickBot="1">
      <c r="A2268" s="100">
        <v>93539622</v>
      </c>
      <c r="B2268" s="94">
        <v>45016</v>
      </c>
      <c r="C2268" s="94">
        <v>45016</v>
      </c>
      <c r="D2268" s="73" t="s">
        <v>823</v>
      </c>
      <c r="E2268" s="73" t="s">
        <v>325</v>
      </c>
      <c r="F2268" s="73" t="s">
        <v>326</v>
      </c>
      <c r="G2268" s="73" t="s">
        <v>324</v>
      </c>
      <c r="I2268" s="73" t="s">
        <v>681</v>
      </c>
      <c r="J2268" s="95">
        <v>5098.63</v>
      </c>
      <c r="K2268" s="107">
        <v>1</v>
      </c>
      <c r="L2268" s="95">
        <v>0</v>
      </c>
      <c r="M2268" s="95">
        <v>5098.63</v>
      </c>
      <c r="N2268" s="73" t="s">
        <v>715</v>
      </c>
    </row>
    <row r="2269" spans="1:14" ht="12" thickBot="1">
      <c r="A2269" s="223"/>
      <c r="B2269" s="222">
        <v>45016</v>
      </c>
      <c r="C2269" s="224"/>
      <c r="D2269" s="225"/>
      <c r="E2269" s="225"/>
      <c r="F2269" s="225"/>
      <c r="G2269" s="225"/>
      <c r="H2269" s="225"/>
      <c r="I2269" s="225"/>
      <c r="J2269" s="105"/>
      <c r="K2269" s="226"/>
      <c r="L2269" s="227" t="s">
        <v>706</v>
      </c>
      <c r="M2269" s="105">
        <v>456165136.06990004</v>
      </c>
      <c r="N2269" s="225"/>
    </row>
    <row r="2270" spans="1:14" ht="12" thickBot="1">
      <c r="A2270" s="223"/>
      <c r="B2270" s="224"/>
      <c r="C2270" s="224"/>
      <c r="D2270" s="225"/>
      <c r="E2270" s="225"/>
      <c r="F2270" s="225"/>
      <c r="G2270" s="225"/>
      <c r="H2270" s="225"/>
      <c r="I2270" s="225"/>
      <c r="J2270" s="105"/>
      <c r="K2270" s="226"/>
      <c r="L2270" s="227" t="s">
        <v>707</v>
      </c>
      <c r="M2270" s="105">
        <f xml:space="preserve"> ROUND($M$2263+ SUM($M$2266:$M$2268)-$M$2269,2)</f>
        <v>0</v>
      </c>
      <c r="N2270" s="225"/>
    </row>
    <row r="2271" spans="1:14" ht="12.75" thickTop="1" thickBot="1">
      <c r="A2271" s="215" t="s">
        <v>153</v>
      </c>
      <c r="B2271" s="221" t="s">
        <v>137</v>
      </c>
      <c r="C2271" s="216" t="s">
        <v>703</v>
      </c>
      <c r="D2271" s="217" t="s">
        <v>648</v>
      </c>
      <c r="E2271" s="217" t="s">
        <v>144</v>
      </c>
      <c r="F2271" s="217" t="s">
        <v>647</v>
      </c>
      <c r="G2271" s="217" t="s">
        <v>704</v>
      </c>
      <c r="H2271" s="217" t="s">
        <v>143</v>
      </c>
      <c r="I2271" s="217" t="s">
        <v>658</v>
      </c>
      <c r="J2271" s="218" t="s">
        <v>705</v>
      </c>
      <c r="K2271" s="219" t="s">
        <v>148</v>
      </c>
      <c r="L2271" s="218" t="s">
        <v>140</v>
      </c>
      <c r="M2271" s="218" t="s">
        <v>630</v>
      </c>
      <c r="N2271" s="217" t="s">
        <v>640</v>
      </c>
    </row>
    <row r="2272" spans="1:14" ht="12" thickBot="1">
      <c r="A2272" s="223"/>
      <c r="B2272" s="222">
        <v>45019</v>
      </c>
      <c r="C2272" s="224"/>
      <c r="D2272" s="225"/>
      <c r="E2272" s="225"/>
      <c r="F2272" s="225"/>
      <c r="G2272" s="225"/>
      <c r="H2272" s="225"/>
      <c r="I2272" s="225"/>
      <c r="J2272" s="105"/>
      <c r="K2272" s="226"/>
      <c r="L2272" s="227" t="s">
        <v>706</v>
      </c>
      <c r="M2272" s="105">
        <v>456165136.06990021</v>
      </c>
      <c r="N2272" s="225"/>
    </row>
    <row r="2273" spans="1:14" ht="12" thickBot="1">
      <c r="A2273" s="223"/>
      <c r="B2273" s="224"/>
      <c r="C2273" s="224"/>
      <c r="D2273" s="225"/>
      <c r="E2273" s="225"/>
      <c r="F2273" s="225"/>
      <c r="G2273" s="225"/>
      <c r="H2273" s="225"/>
      <c r="I2273" s="225"/>
      <c r="J2273" s="105"/>
      <c r="K2273" s="226"/>
      <c r="L2273" s="227" t="s">
        <v>707</v>
      </c>
      <c r="M2273" s="105">
        <f xml:space="preserve"> ROUND($M$2269+ SUM($M$2271:$M$2271)-$M$2272,2)</f>
        <v>0</v>
      </c>
      <c r="N2273" s="225"/>
    </row>
    <row r="2274" spans="1:14" ht="12.75" thickTop="1" thickBot="1">
      <c r="A2274" s="215" t="s">
        <v>153</v>
      </c>
      <c r="B2274" s="221" t="s">
        <v>137</v>
      </c>
      <c r="C2274" s="216" t="s">
        <v>703</v>
      </c>
      <c r="D2274" s="217" t="s">
        <v>648</v>
      </c>
      <c r="E2274" s="217" t="s">
        <v>144</v>
      </c>
      <c r="F2274" s="217" t="s">
        <v>647</v>
      </c>
      <c r="G2274" s="217" t="s">
        <v>704</v>
      </c>
      <c r="H2274" s="217" t="s">
        <v>143</v>
      </c>
      <c r="I2274" s="217" t="s">
        <v>658</v>
      </c>
      <c r="J2274" s="218" t="s">
        <v>705</v>
      </c>
      <c r="K2274" s="219" t="s">
        <v>148</v>
      </c>
      <c r="L2274" s="218" t="s">
        <v>140</v>
      </c>
      <c r="M2274" s="218" t="s">
        <v>630</v>
      </c>
      <c r="N2274" s="217" t="s">
        <v>640</v>
      </c>
    </row>
    <row r="2275" spans="1:14" ht="12" thickBot="1">
      <c r="A2275" s="223"/>
      <c r="B2275" s="222">
        <v>45020</v>
      </c>
      <c r="C2275" s="224"/>
      <c r="D2275" s="225"/>
      <c r="E2275" s="225"/>
      <c r="F2275" s="225"/>
      <c r="G2275" s="225"/>
      <c r="H2275" s="225"/>
      <c r="I2275" s="225"/>
      <c r="J2275" s="105"/>
      <c r="K2275" s="226"/>
      <c r="L2275" s="227" t="s">
        <v>706</v>
      </c>
      <c r="M2275" s="105">
        <v>456165136.06990016</v>
      </c>
      <c r="N2275" s="225"/>
    </row>
    <row r="2276" spans="1:14" ht="12" thickBot="1">
      <c r="A2276" s="223"/>
      <c r="B2276" s="224"/>
      <c r="C2276" s="224"/>
      <c r="D2276" s="225"/>
      <c r="E2276" s="225"/>
      <c r="F2276" s="225"/>
      <c r="G2276" s="225"/>
      <c r="H2276" s="225"/>
      <c r="I2276" s="225"/>
      <c r="J2276" s="105"/>
      <c r="K2276" s="226"/>
      <c r="L2276" s="227" t="s">
        <v>707</v>
      </c>
      <c r="M2276" s="105">
        <f xml:space="preserve"> ROUND($M$2272+ SUM($M$2274:$M$2274)-$M$2275,2)</f>
        <v>0</v>
      </c>
      <c r="N2276" s="225"/>
    </row>
    <row r="2277" spans="1:14" ht="12.75" thickTop="1" thickBot="1">
      <c r="A2277" s="215" t="s">
        <v>153</v>
      </c>
      <c r="B2277" s="221" t="s">
        <v>137</v>
      </c>
      <c r="C2277" s="216" t="s">
        <v>703</v>
      </c>
      <c r="D2277" s="217" t="s">
        <v>648</v>
      </c>
      <c r="E2277" s="217" t="s">
        <v>144</v>
      </c>
      <c r="F2277" s="217" t="s">
        <v>647</v>
      </c>
      <c r="G2277" s="217" t="s">
        <v>704</v>
      </c>
      <c r="H2277" s="217" t="s">
        <v>143</v>
      </c>
      <c r="I2277" s="217" t="s">
        <v>658</v>
      </c>
      <c r="J2277" s="218" t="s">
        <v>705</v>
      </c>
      <c r="K2277" s="219" t="s">
        <v>148</v>
      </c>
      <c r="L2277" s="218" t="s">
        <v>140</v>
      </c>
      <c r="M2277" s="218" t="s">
        <v>630</v>
      </c>
      <c r="N2277" s="217" t="s">
        <v>640</v>
      </c>
    </row>
    <row r="2278" spans="1:14" ht="12" thickBot="1">
      <c r="A2278" s="223"/>
      <c r="B2278" s="222">
        <v>45021</v>
      </c>
      <c r="C2278" s="224"/>
      <c r="D2278" s="225"/>
      <c r="E2278" s="225"/>
      <c r="F2278" s="225"/>
      <c r="G2278" s="225"/>
      <c r="H2278" s="225"/>
      <c r="I2278" s="225"/>
      <c r="J2278" s="105"/>
      <c r="K2278" s="226"/>
      <c r="L2278" s="227" t="s">
        <v>706</v>
      </c>
      <c r="M2278" s="105">
        <v>456165136.06990016</v>
      </c>
      <c r="N2278" s="225"/>
    </row>
    <row r="2279" spans="1:14" ht="12" thickBot="1">
      <c r="A2279" s="223"/>
      <c r="B2279" s="224"/>
      <c r="C2279" s="224"/>
      <c r="D2279" s="225"/>
      <c r="E2279" s="225"/>
      <c r="F2279" s="225"/>
      <c r="G2279" s="225"/>
      <c r="H2279" s="225"/>
      <c r="I2279" s="225"/>
      <c r="J2279" s="105"/>
      <c r="K2279" s="226"/>
      <c r="L2279" s="227" t="s">
        <v>707</v>
      </c>
      <c r="M2279" s="105">
        <f xml:space="preserve"> ROUND($M$2275+ SUM($M$2277:$M$2277)-$M$2278,2)</f>
        <v>0</v>
      </c>
      <c r="N2279" s="225"/>
    </row>
    <row r="2280" spans="1:14" ht="12" thickTop="1">
      <c r="A2280" s="215" t="s">
        <v>153</v>
      </c>
      <c r="B2280" s="216" t="s">
        <v>137</v>
      </c>
      <c r="C2280" s="216" t="s">
        <v>703</v>
      </c>
      <c r="D2280" s="217" t="s">
        <v>648</v>
      </c>
      <c r="E2280" s="217" t="s">
        <v>144</v>
      </c>
      <c r="F2280" s="217" t="s">
        <v>647</v>
      </c>
      <c r="G2280" s="217" t="s">
        <v>704</v>
      </c>
      <c r="H2280" s="217" t="s">
        <v>143</v>
      </c>
      <c r="I2280" s="217" t="s">
        <v>658</v>
      </c>
      <c r="J2280" s="218" t="s">
        <v>705</v>
      </c>
      <c r="K2280" s="219" t="s">
        <v>148</v>
      </c>
      <c r="L2280" s="218" t="s">
        <v>140</v>
      </c>
      <c r="M2280" s="218" t="s">
        <v>630</v>
      </c>
      <c r="N2280" s="217" t="s">
        <v>640</v>
      </c>
    </row>
    <row r="2281" spans="1:14" ht="12" thickBot="1">
      <c r="A2281" s="100">
        <v>999</v>
      </c>
      <c r="B2281" s="94">
        <v>45021</v>
      </c>
      <c r="C2281" s="94">
        <v>45022</v>
      </c>
      <c r="D2281" s="73" t="s">
        <v>817</v>
      </c>
      <c r="E2281" s="73" t="s">
        <v>564</v>
      </c>
      <c r="F2281" s="73" t="s">
        <v>567</v>
      </c>
      <c r="G2281" s="73" t="s">
        <v>566</v>
      </c>
      <c r="I2281" s="73" t="s">
        <v>681</v>
      </c>
      <c r="J2281" s="95">
        <v>0</v>
      </c>
      <c r="K2281" s="107">
        <v>1</v>
      </c>
      <c r="L2281" s="95">
        <v>7538958.7699999996</v>
      </c>
      <c r="M2281" s="95">
        <v>7538958.7699999996</v>
      </c>
      <c r="N2281" s="73" t="s">
        <v>207</v>
      </c>
    </row>
    <row r="2282" spans="1:14" ht="12" thickBot="1">
      <c r="A2282" s="223"/>
      <c r="B2282" s="222">
        <v>45022</v>
      </c>
      <c r="C2282" s="224"/>
      <c r="D2282" s="225"/>
      <c r="E2282" s="225"/>
      <c r="F2282" s="225"/>
      <c r="G2282" s="225"/>
      <c r="H2282" s="225"/>
      <c r="I2282" s="225"/>
      <c r="J2282" s="105"/>
      <c r="K2282" s="226"/>
      <c r="L2282" s="227" t="s">
        <v>706</v>
      </c>
      <c r="M2282" s="105">
        <v>463704094.83990014</v>
      </c>
      <c r="N2282" s="225"/>
    </row>
    <row r="2283" spans="1:14" ht="12" thickBot="1">
      <c r="A2283" s="223"/>
      <c r="B2283" s="224"/>
      <c r="C2283" s="224"/>
      <c r="D2283" s="225"/>
      <c r="E2283" s="225"/>
      <c r="F2283" s="225"/>
      <c r="G2283" s="225"/>
      <c r="H2283" s="225"/>
      <c r="I2283" s="225"/>
      <c r="J2283" s="105"/>
      <c r="K2283" s="226"/>
      <c r="L2283" s="227" t="s">
        <v>707</v>
      </c>
      <c r="M2283" s="105">
        <f xml:space="preserve"> ROUND($M$2278+ SUM($M$2281:$M$2281)-$M$2282,2)</f>
        <v>0</v>
      </c>
      <c r="N2283" s="225"/>
    </row>
    <row r="2284" spans="1:14" ht="12.75" thickTop="1" thickBot="1">
      <c r="A2284" s="215" t="s">
        <v>153</v>
      </c>
      <c r="B2284" s="221" t="s">
        <v>137</v>
      </c>
      <c r="C2284" s="216" t="s">
        <v>703</v>
      </c>
      <c r="D2284" s="217" t="s">
        <v>648</v>
      </c>
      <c r="E2284" s="217" t="s">
        <v>144</v>
      </c>
      <c r="F2284" s="217" t="s">
        <v>647</v>
      </c>
      <c r="G2284" s="217" t="s">
        <v>704</v>
      </c>
      <c r="H2284" s="217" t="s">
        <v>143</v>
      </c>
      <c r="I2284" s="217" t="s">
        <v>658</v>
      </c>
      <c r="J2284" s="218" t="s">
        <v>705</v>
      </c>
      <c r="K2284" s="219" t="s">
        <v>148</v>
      </c>
      <c r="L2284" s="218" t="s">
        <v>140</v>
      </c>
      <c r="M2284" s="218" t="s">
        <v>630</v>
      </c>
      <c r="N2284" s="217" t="s">
        <v>640</v>
      </c>
    </row>
    <row r="2285" spans="1:14" ht="12" thickBot="1">
      <c r="A2285" s="223"/>
      <c r="B2285" s="222">
        <v>45023</v>
      </c>
      <c r="C2285" s="224"/>
      <c r="D2285" s="225"/>
      <c r="E2285" s="225"/>
      <c r="F2285" s="225"/>
      <c r="G2285" s="225"/>
      <c r="H2285" s="225"/>
      <c r="I2285" s="225"/>
      <c r="J2285" s="105"/>
      <c r="K2285" s="226"/>
      <c r="L2285" s="227" t="s">
        <v>706</v>
      </c>
      <c r="M2285" s="105">
        <v>463704094.8399002</v>
      </c>
      <c r="N2285" s="225"/>
    </row>
    <row r="2286" spans="1:14" ht="12" thickBot="1">
      <c r="A2286" s="223"/>
      <c r="B2286" s="224"/>
      <c r="C2286" s="224"/>
      <c r="D2286" s="225"/>
      <c r="E2286" s="225"/>
      <c r="F2286" s="225"/>
      <c r="G2286" s="225"/>
      <c r="H2286" s="225"/>
      <c r="I2286" s="225"/>
      <c r="J2286" s="105"/>
      <c r="K2286" s="226"/>
      <c r="L2286" s="227" t="s">
        <v>707</v>
      </c>
      <c r="M2286" s="105">
        <f xml:space="preserve"> ROUND($M$2282+ SUM($M$2284:$M$2284)-$M$2285,2)</f>
        <v>0</v>
      </c>
      <c r="N2286" s="225"/>
    </row>
    <row r="2287" spans="1:14" ht="12.75" thickTop="1" thickBot="1">
      <c r="A2287" s="215" t="s">
        <v>153</v>
      </c>
      <c r="B2287" s="221" t="s">
        <v>137</v>
      </c>
      <c r="C2287" s="216" t="s">
        <v>703</v>
      </c>
      <c r="D2287" s="217" t="s">
        <v>648</v>
      </c>
      <c r="E2287" s="217" t="s">
        <v>144</v>
      </c>
      <c r="F2287" s="217" t="s">
        <v>647</v>
      </c>
      <c r="G2287" s="217" t="s">
        <v>704</v>
      </c>
      <c r="H2287" s="217" t="s">
        <v>143</v>
      </c>
      <c r="I2287" s="217" t="s">
        <v>658</v>
      </c>
      <c r="J2287" s="218" t="s">
        <v>705</v>
      </c>
      <c r="K2287" s="219" t="s">
        <v>148</v>
      </c>
      <c r="L2287" s="218" t="s">
        <v>140</v>
      </c>
      <c r="M2287" s="218" t="s">
        <v>630</v>
      </c>
      <c r="N2287" s="217" t="s">
        <v>640</v>
      </c>
    </row>
    <row r="2288" spans="1:14" ht="12" thickBot="1">
      <c r="A2288" s="223"/>
      <c r="B2288" s="222">
        <v>45026</v>
      </c>
      <c r="C2288" s="224"/>
      <c r="D2288" s="225"/>
      <c r="E2288" s="225"/>
      <c r="F2288" s="225"/>
      <c r="G2288" s="225"/>
      <c r="H2288" s="225"/>
      <c r="I2288" s="225"/>
      <c r="J2288" s="105"/>
      <c r="K2288" s="226"/>
      <c r="L2288" s="227" t="s">
        <v>706</v>
      </c>
      <c r="M2288" s="105">
        <v>463704094.8399002</v>
      </c>
      <c r="N2288" s="225"/>
    </row>
    <row r="2289" spans="1:14" ht="12" thickBot="1">
      <c r="A2289" s="223"/>
      <c r="B2289" s="224"/>
      <c r="C2289" s="224"/>
      <c r="D2289" s="225"/>
      <c r="E2289" s="225"/>
      <c r="F2289" s="225"/>
      <c r="G2289" s="225"/>
      <c r="H2289" s="225"/>
      <c r="I2289" s="225"/>
      <c r="J2289" s="105"/>
      <c r="K2289" s="226"/>
      <c r="L2289" s="227" t="s">
        <v>707</v>
      </c>
      <c r="M2289" s="105">
        <f xml:space="preserve"> ROUND($M$2285+ SUM($M$2287:$M$2287)-$M$2288,2)</f>
        <v>0</v>
      </c>
      <c r="N2289" s="225"/>
    </row>
    <row r="2290" spans="1:14" ht="12.75" thickTop="1" thickBot="1">
      <c r="A2290" s="215" t="s">
        <v>153</v>
      </c>
      <c r="B2290" s="221" t="s">
        <v>137</v>
      </c>
      <c r="C2290" s="216" t="s">
        <v>703</v>
      </c>
      <c r="D2290" s="217" t="s">
        <v>648</v>
      </c>
      <c r="E2290" s="217" t="s">
        <v>144</v>
      </c>
      <c r="F2290" s="217" t="s">
        <v>647</v>
      </c>
      <c r="G2290" s="217" t="s">
        <v>704</v>
      </c>
      <c r="H2290" s="217" t="s">
        <v>143</v>
      </c>
      <c r="I2290" s="217" t="s">
        <v>658</v>
      </c>
      <c r="J2290" s="218" t="s">
        <v>705</v>
      </c>
      <c r="K2290" s="219" t="s">
        <v>148</v>
      </c>
      <c r="L2290" s="218" t="s">
        <v>140</v>
      </c>
      <c r="M2290" s="218" t="s">
        <v>630</v>
      </c>
      <c r="N2290" s="217" t="s">
        <v>640</v>
      </c>
    </row>
    <row r="2291" spans="1:14" ht="12" thickBot="1">
      <c r="A2291" s="223"/>
      <c r="B2291" s="222">
        <v>45027</v>
      </c>
      <c r="C2291" s="224"/>
      <c r="D2291" s="225"/>
      <c r="E2291" s="225"/>
      <c r="F2291" s="225"/>
      <c r="G2291" s="225"/>
      <c r="H2291" s="225"/>
      <c r="I2291" s="225"/>
      <c r="J2291" s="105"/>
      <c r="K2291" s="226"/>
      <c r="L2291" s="227" t="s">
        <v>706</v>
      </c>
      <c r="M2291" s="105">
        <v>463704094.8399002</v>
      </c>
      <c r="N2291" s="225"/>
    </row>
    <row r="2292" spans="1:14" ht="12" thickBot="1">
      <c r="A2292" s="223"/>
      <c r="B2292" s="224"/>
      <c r="C2292" s="224"/>
      <c r="D2292" s="225"/>
      <c r="E2292" s="225"/>
      <c r="F2292" s="225"/>
      <c r="G2292" s="225"/>
      <c r="H2292" s="225"/>
      <c r="I2292" s="225"/>
      <c r="J2292" s="105"/>
      <c r="K2292" s="226"/>
      <c r="L2292" s="227" t="s">
        <v>707</v>
      </c>
      <c r="M2292" s="105">
        <f xml:space="preserve"> ROUND($M$2288+ SUM($M$2290:$M$2290)-$M$2291,2)</f>
        <v>0</v>
      </c>
      <c r="N2292" s="225"/>
    </row>
    <row r="2293" spans="1:14" ht="12" thickTop="1">
      <c r="A2293" s="215" t="s">
        <v>153</v>
      </c>
      <c r="B2293" s="216" t="s">
        <v>137</v>
      </c>
      <c r="C2293" s="216" t="s">
        <v>703</v>
      </c>
      <c r="D2293" s="217" t="s">
        <v>648</v>
      </c>
      <c r="E2293" s="217" t="s">
        <v>144</v>
      </c>
      <c r="F2293" s="217" t="s">
        <v>647</v>
      </c>
      <c r="G2293" s="217" t="s">
        <v>704</v>
      </c>
      <c r="H2293" s="217" t="s">
        <v>143</v>
      </c>
      <c r="I2293" s="217" t="s">
        <v>658</v>
      </c>
      <c r="J2293" s="218" t="s">
        <v>705</v>
      </c>
      <c r="K2293" s="219" t="s">
        <v>148</v>
      </c>
      <c r="L2293" s="218" t="s">
        <v>140</v>
      </c>
      <c r="M2293" s="218" t="s">
        <v>630</v>
      </c>
      <c r="N2293" s="217" t="s">
        <v>640</v>
      </c>
    </row>
    <row r="2294" spans="1:14">
      <c r="A2294" s="100">
        <v>94372173</v>
      </c>
      <c r="B2294" s="94">
        <v>45027</v>
      </c>
      <c r="C2294" s="94">
        <v>45028</v>
      </c>
      <c r="D2294" s="73" t="s">
        <v>830</v>
      </c>
      <c r="E2294" s="73" t="s">
        <v>1015</v>
      </c>
      <c r="F2294" s="73" t="s">
        <v>1016</v>
      </c>
      <c r="G2294" s="73" t="s">
        <v>1017</v>
      </c>
      <c r="I2294" s="73" t="s">
        <v>681</v>
      </c>
      <c r="J2294" s="95">
        <v>-2947159.09</v>
      </c>
      <c r="K2294" s="107">
        <v>0.98499999999999999</v>
      </c>
      <c r="L2294" s="95">
        <v>2902951.7</v>
      </c>
      <c r="M2294" s="95">
        <v>-44207.39</v>
      </c>
      <c r="N2294" s="73" t="s">
        <v>207</v>
      </c>
    </row>
    <row r="2295" spans="1:14">
      <c r="A2295" s="100">
        <v>94372958</v>
      </c>
      <c r="B2295" s="94">
        <v>45027</v>
      </c>
      <c r="C2295" s="94">
        <v>45028</v>
      </c>
      <c r="D2295" s="73" t="s">
        <v>830</v>
      </c>
      <c r="E2295" s="73" t="s">
        <v>847</v>
      </c>
      <c r="F2295" s="73" t="s">
        <v>848</v>
      </c>
      <c r="G2295" s="73" t="s">
        <v>849</v>
      </c>
      <c r="I2295" s="73" t="s">
        <v>681</v>
      </c>
      <c r="J2295" s="95">
        <v>-3930000</v>
      </c>
      <c r="K2295" s="107">
        <v>0.99250000000000005</v>
      </c>
      <c r="L2295" s="95">
        <v>3900525</v>
      </c>
      <c r="M2295" s="95">
        <v>-29475</v>
      </c>
      <c r="N2295" s="73" t="s">
        <v>207</v>
      </c>
    </row>
    <row r="2296" spans="1:14">
      <c r="A2296" s="100">
        <v>94369844</v>
      </c>
      <c r="B2296" s="94">
        <v>45027</v>
      </c>
      <c r="C2296" s="94">
        <v>45028</v>
      </c>
      <c r="D2296" s="73" t="s">
        <v>830</v>
      </c>
      <c r="E2296" s="73" t="s">
        <v>454</v>
      </c>
      <c r="F2296" s="73" t="s">
        <v>570</v>
      </c>
      <c r="G2296" s="73" t="s">
        <v>568</v>
      </c>
      <c r="H2296" s="73" t="s">
        <v>569</v>
      </c>
      <c r="I2296" s="73" t="s">
        <v>681</v>
      </c>
      <c r="J2296" s="95">
        <v>-4925125.62</v>
      </c>
      <c r="K2296" s="107">
        <v>0.96499999999999997</v>
      </c>
      <c r="L2296" s="95">
        <v>4752746.22</v>
      </c>
      <c r="M2296" s="95">
        <v>-172379.4</v>
      </c>
      <c r="N2296" s="73" t="s">
        <v>207</v>
      </c>
    </row>
    <row r="2297" spans="1:14">
      <c r="A2297" s="100">
        <v>94371781</v>
      </c>
      <c r="B2297" s="94">
        <v>45027</v>
      </c>
      <c r="C2297" s="94">
        <v>45028</v>
      </c>
      <c r="D2297" s="73" t="s">
        <v>830</v>
      </c>
      <c r="E2297" s="73" t="s">
        <v>454</v>
      </c>
      <c r="F2297" s="73" t="s">
        <v>455</v>
      </c>
      <c r="G2297" s="73" t="s">
        <v>452</v>
      </c>
      <c r="H2297" s="73" t="s">
        <v>453</v>
      </c>
      <c r="I2297" s="73" t="s">
        <v>681</v>
      </c>
      <c r="J2297" s="95">
        <v>-74874.38</v>
      </c>
      <c r="K2297" s="107">
        <v>0.96499999999999997</v>
      </c>
      <c r="L2297" s="95">
        <v>72253.78</v>
      </c>
      <c r="M2297" s="95">
        <v>-2620.6</v>
      </c>
      <c r="N2297" s="73" t="s">
        <v>207</v>
      </c>
    </row>
    <row r="2298" spans="1:14">
      <c r="A2298" s="100">
        <v>94373128</v>
      </c>
      <c r="B2298" s="94">
        <v>45027</v>
      </c>
      <c r="C2298" s="94">
        <v>45028</v>
      </c>
      <c r="D2298" s="73" t="s">
        <v>830</v>
      </c>
      <c r="E2298" s="73" t="s">
        <v>957</v>
      </c>
      <c r="F2298" s="73" t="s">
        <v>958</v>
      </c>
      <c r="G2298" s="73" t="s">
        <v>959</v>
      </c>
      <c r="H2298" s="73" t="s">
        <v>960</v>
      </c>
      <c r="I2298" s="73" t="s">
        <v>681</v>
      </c>
      <c r="J2298" s="95">
        <v>-3935580.63</v>
      </c>
      <c r="K2298" s="107">
        <v>0.98</v>
      </c>
      <c r="L2298" s="95">
        <v>3856869.02</v>
      </c>
      <c r="M2298" s="95">
        <v>-78711.61</v>
      </c>
      <c r="N2298" s="73" t="s">
        <v>207</v>
      </c>
    </row>
    <row r="2299" spans="1:14">
      <c r="A2299" s="100">
        <v>94373185</v>
      </c>
      <c r="B2299" s="94">
        <v>45027</v>
      </c>
      <c r="C2299" s="94">
        <v>45028</v>
      </c>
      <c r="D2299" s="73" t="s">
        <v>830</v>
      </c>
      <c r="E2299" s="73" t="s">
        <v>582</v>
      </c>
      <c r="F2299" s="73" t="s">
        <v>583</v>
      </c>
      <c r="G2299" s="73" t="s">
        <v>580</v>
      </c>
      <c r="H2299" s="73" t="s">
        <v>581</v>
      </c>
      <c r="I2299" s="73" t="s">
        <v>681</v>
      </c>
      <c r="J2299" s="95">
        <v>-2857534.01</v>
      </c>
      <c r="K2299" s="107">
        <v>0.98</v>
      </c>
      <c r="L2299" s="95">
        <v>2800383.33</v>
      </c>
      <c r="M2299" s="95">
        <v>-57150.68</v>
      </c>
      <c r="N2299" s="73" t="s">
        <v>207</v>
      </c>
    </row>
    <row r="2300" spans="1:14">
      <c r="A2300" s="100">
        <v>94379788</v>
      </c>
      <c r="B2300" s="94">
        <v>45027</v>
      </c>
      <c r="C2300" s="94">
        <v>45028</v>
      </c>
      <c r="D2300" s="73" t="s">
        <v>830</v>
      </c>
      <c r="E2300" s="73" t="s">
        <v>521</v>
      </c>
      <c r="F2300" s="73" t="s">
        <v>522</v>
      </c>
      <c r="G2300" s="73" t="s">
        <v>519</v>
      </c>
      <c r="H2300" s="73" t="s">
        <v>520</v>
      </c>
      <c r="I2300" s="73" t="s">
        <v>681</v>
      </c>
      <c r="J2300" s="95">
        <v>-5000000</v>
      </c>
      <c r="K2300" s="107">
        <v>0.958336666</v>
      </c>
      <c r="L2300" s="95">
        <v>4791683.33</v>
      </c>
      <c r="M2300" s="95">
        <v>-208316.67</v>
      </c>
      <c r="N2300" s="73" t="s">
        <v>207</v>
      </c>
    </row>
    <row r="2301" spans="1:14">
      <c r="A2301" s="100">
        <v>94373326</v>
      </c>
      <c r="B2301" s="94">
        <v>45027</v>
      </c>
      <c r="C2301" s="94">
        <v>45028</v>
      </c>
      <c r="D2301" s="73" t="s">
        <v>830</v>
      </c>
      <c r="E2301" s="73" t="s">
        <v>1029</v>
      </c>
      <c r="F2301" s="73" t="s">
        <v>1030</v>
      </c>
      <c r="G2301" s="73" t="s">
        <v>1031</v>
      </c>
      <c r="I2301" s="73" t="s">
        <v>681</v>
      </c>
      <c r="J2301" s="95">
        <v>-4500000</v>
      </c>
      <c r="K2301" s="107">
        <v>0.98499999999999999</v>
      </c>
      <c r="L2301" s="95">
        <v>4432500</v>
      </c>
      <c r="M2301" s="95">
        <v>-67500</v>
      </c>
      <c r="N2301" s="73" t="s">
        <v>207</v>
      </c>
    </row>
    <row r="2302" spans="1:14">
      <c r="A2302" s="100">
        <v>94373390</v>
      </c>
      <c r="B2302" s="94">
        <v>45027</v>
      </c>
      <c r="C2302" s="94">
        <v>45028</v>
      </c>
      <c r="D2302" s="73" t="s">
        <v>830</v>
      </c>
      <c r="E2302" s="73" t="s">
        <v>871</v>
      </c>
      <c r="F2302" s="73" t="s">
        <v>872</v>
      </c>
      <c r="G2302" s="73" t="s">
        <v>873</v>
      </c>
      <c r="I2302" s="73" t="s">
        <v>681</v>
      </c>
      <c r="J2302" s="95">
        <v>-1196903.92</v>
      </c>
      <c r="K2302" s="107">
        <v>0.98599999999999999</v>
      </c>
      <c r="L2302" s="95">
        <v>1180147.27</v>
      </c>
      <c r="M2302" s="95">
        <v>-16756.650000000001</v>
      </c>
      <c r="N2302" s="73" t="s">
        <v>207</v>
      </c>
    </row>
    <row r="2303" spans="1:14">
      <c r="A2303" s="100">
        <v>94373278</v>
      </c>
      <c r="B2303" s="94">
        <v>45027</v>
      </c>
      <c r="C2303" s="94">
        <v>45028</v>
      </c>
      <c r="D2303" s="73" t="s">
        <v>830</v>
      </c>
      <c r="E2303" s="73" t="s">
        <v>1034</v>
      </c>
      <c r="F2303" s="73" t="s">
        <v>1035</v>
      </c>
      <c r="G2303" s="73" t="s">
        <v>1000</v>
      </c>
      <c r="H2303" s="73" t="s">
        <v>1001</v>
      </c>
      <c r="I2303" s="73" t="s">
        <v>681</v>
      </c>
      <c r="J2303" s="95">
        <v>-448875</v>
      </c>
      <c r="K2303" s="107">
        <v>0.95132170000000005</v>
      </c>
      <c r="L2303" s="95">
        <v>427024.53</v>
      </c>
      <c r="M2303" s="95">
        <v>-21850.47</v>
      </c>
      <c r="N2303" s="73" t="s">
        <v>207</v>
      </c>
    </row>
    <row r="2304" spans="1:14">
      <c r="A2304" s="100">
        <v>94385390</v>
      </c>
      <c r="B2304" s="94">
        <v>45027</v>
      </c>
      <c r="C2304" s="94">
        <v>45028</v>
      </c>
      <c r="D2304" s="73" t="s">
        <v>830</v>
      </c>
      <c r="E2304" s="73" t="s">
        <v>716</v>
      </c>
      <c r="F2304" s="73" t="s">
        <v>717</v>
      </c>
      <c r="G2304" s="73" t="s">
        <v>718</v>
      </c>
      <c r="H2304" s="73" t="s">
        <v>719</v>
      </c>
      <c r="I2304" s="73" t="s">
        <v>681</v>
      </c>
      <c r="J2304" s="95">
        <v>-3693331.5</v>
      </c>
      <c r="K2304" s="107">
        <v>0.98499999999999999</v>
      </c>
      <c r="L2304" s="95">
        <v>3637931.53</v>
      </c>
      <c r="M2304" s="95">
        <v>-55399.97</v>
      </c>
      <c r="N2304" s="73" t="s">
        <v>207</v>
      </c>
    </row>
    <row r="2305" spans="1:14">
      <c r="A2305" s="100">
        <v>94385411</v>
      </c>
      <c r="B2305" s="94">
        <v>45027</v>
      </c>
      <c r="C2305" s="94">
        <v>45028</v>
      </c>
      <c r="D2305" s="73" t="s">
        <v>830</v>
      </c>
      <c r="E2305" s="73" t="s">
        <v>716</v>
      </c>
      <c r="F2305" s="73" t="s">
        <v>946</v>
      </c>
      <c r="G2305" s="73" t="s">
        <v>947</v>
      </c>
      <c r="I2305" s="73" t="s">
        <v>681</v>
      </c>
      <c r="J2305" s="95">
        <v>-1306668.5</v>
      </c>
      <c r="K2305" s="107">
        <v>0.98499999999999999</v>
      </c>
      <c r="L2305" s="95">
        <v>1287068.47</v>
      </c>
      <c r="M2305" s="95">
        <v>-19600.03</v>
      </c>
      <c r="N2305" s="73" t="s">
        <v>207</v>
      </c>
    </row>
    <row r="2306" spans="1:14">
      <c r="A2306" s="100">
        <v>94373691</v>
      </c>
      <c r="B2306" s="94">
        <v>45027</v>
      </c>
      <c r="C2306" s="94">
        <v>45028</v>
      </c>
      <c r="D2306" s="73" t="s">
        <v>830</v>
      </c>
      <c r="E2306" s="73" t="s">
        <v>965</v>
      </c>
      <c r="F2306" s="73" t="s">
        <v>966</v>
      </c>
      <c r="G2306" s="73" t="s">
        <v>967</v>
      </c>
      <c r="I2306" s="73" t="s">
        <v>681</v>
      </c>
      <c r="J2306" s="95">
        <v>-5000000</v>
      </c>
      <c r="K2306" s="107">
        <v>0.99</v>
      </c>
      <c r="L2306" s="95">
        <v>4950000</v>
      </c>
      <c r="M2306" s="95">
        <v>-50000</v>
      </c>
      <c r="N2306" s="73" t="s">
        <v>207</v>
      </c>
    </row>
    <row r="2307" spans="1:14">
      <c r="A2307" s="100">
        <v>94376446</v>
      </c>
      <c r="B2307" s="94">
        <v>45027</v>
      </c>
      <c r="C2307" s="94">
        <v>45028</v>
      </c>
      <c r="D2307" s="73" t="s">
        <v>830</v>
      </c>
      <c r="E2307" s="73" t="s">
        <v>531</v>
      </c>
      <c r="F2307" s="73" t="s">
        <v>532</v>
      </c>
      <c r="G2307" s="73" t="s">
        <v>530</v>
      </c>
      <c r="I2307" s="73" t="s">
        <v>681</v>
      </c>
      <c r="J2307" s="95">
        <v>-2099605.2599999998</v>
      </c>
      <c r="K2307" s="107">
        <v>0.98999990000000004</v>
      </c>
      <c r="L2307" s="95">
        <v>2078609</v>
      </c>
      <c r="M2307" s="95">
        <v>-20996.26</v>
      </c>
      <c r="N2307" s="73" t="s">
        <v>207</v>
      </c>
    </row>
    <row r="2308" spans="1:14">
      <c r="A2308" s="100">
        <v>94377306</v>
      </c>
      <c r="B2308" s="94">
        <v>45027</v>
      </c>
      <c r="C2308" s="94">
        <v>45028</v>
      </c>
      <c r="D2308" s="73" t="s">
        <v>830</v>
      </c>
      <c r="E2308" s="73" t="s">
        <v>267</v>
      </c>
      <c r="F2308" s="73" t="s">
        <v>268</v>
      </c>
      <c r="G2308" s="73" t="s">
        <v>265</v>
      </c>
      <c r="H2308" s="73" t="s">
        <v>266</v>
      </c>
      <c r="I2308" s="73" t="s">
        <v>681</v>
      </c>
      <c r="J2308" s="95">
        <v>-5000000</v>
      </c>
      <c r="K2308" s="107">
        <v>0.98499999999999999</v>
      </c>
      <c r="L2308" s="95">
        <v>4925000</v>
      </c>
      <c r="M2308" s="95">
        <v>-75000</v>
      </c>
      <c r="N2308" s="73" t="s">
        <v>207</v>
      </c>
    </row>
    <row r="2309" spans="1:14">
      <c r="A2309" s="100">
        <v>94376972</v>
      </c>
      <c r="B2309" s="94">
        <v>45027</v>
      </c>
      <c r="C2309" s="94">
        <v>45028</v>
      </c>
      <c r="D2309" s="73" t="s">
        <v>830</v>
      </c>
      <c r="E2309" s="73" t="s">
        <v>731</v>
      </c>
      <c r="F2309" s="73" t="s">
        <v>732</v>
      </c>
      <c r="G2309" s="73" t="s">
        <v>733</v>
      </c>
      <c r="H2309" s="73" t="s">
        <v>734</v>
      </c>
      <c r="I2309" s="73" t="s">
        <v>681</v>
      </c>
      <c r="J2309" s="95">
        <v>-5000000</v>
      </c>
      <c r="K2309" s="107">
        <v>0.97099999999999997</v>
      </c>
      <c r="L2309" s="95">
        <v>4855000</v>
      </c>
      <c r="M2309" s="95">
        <v>-145000</v>
      </c>
      <c r="N2309" s="73" t="s">
        <v>207</v>
      </c>
    </row>
    <row r="2310" spans="1:14">
      <c r="A2310" s="100">
        <v>94383961</v>
      </c>
      <c r="B2310" s="94">
        <v>45027</v>
      </c>
      <c r="C2310" s="94">
        <v>45028</v>
      </c>
      <c r="D2310" s="73" t="s">
        <v>830</v>
      </c>
      <c r="E2310" s="73" t="s">
        <v>499</v>
      </c>
      <c r="F2310" s="73" t="s">
        <v>506</v>
      </c>
      <c r="G2310" s="73" t="s">
        <v>504</v>
      </c>
      <c r="H2310" s="73" t="s">
        <v>505</v>
      </c>
      <c r="I2310" s="73" t="s">
        <v>681</v>
      </c>
      <c r="J2310" s="95">
        <v>-5000000</v>
      </c>
      <c r="K2310" s="107">
        <v>0.97799999999999998</v>
      </c>
      <c r="L2310" s="95">
        <v>4890000</v>
      </c>
      <c r="M2310" s="95">
        <v>-110000</v>
      </c>
      <c r="N2310" s="73" t="s">
        <v>207</v>
      </c>
    </row>
    <row r="2311" spans="1:14">
      <c r="A2311" s="100">
        <v>94377732</v>
      </c>
      <c r="B2311" s="94">
        <v>45027</v>
      </c>
      <c r="C2311" s="94">
        <v>45028</v>
      </c>
      <c r="D2311" s="73" t="s">
        <v>830</v>
      </c>
      <c r="E2311" s="73" t="s">
        <v>1021</v>
      </c>
      <c r="F2311" s="73" t="s">
        <v>1022</v>
      </c>
      <c r="G2311" s="73" t="s">
        <v>1023</v>
      </c>
      <c r="I2311" s="73" t="s">
        <v>681</v>
      </c>
      <c r="J2311" s="95">
        <v>-5000000</v>
      </c>
      <c r="K2311" s="107">
        <v>0.97499999999999998</v>
      </c>
      <c r="L2311" s="95">
        <v>4875000</v>
      </c>
      <c r="M2311" s="95">
        <v>-125000</v>
      </c>
      <c r="N2311" s="73" t="s">
        <v>207</v>
      </c>
    </row>
    <row r="2312" spans="1:14">
      <c r="A2312" s="100">
        <v>94377342</v>
      </c>
      <c r="B2312" s="94">
        <v>45027</v>
      </c>
      <c r="C2312" s="94">
        <v>45028</v>
      </c>
      <c r="D2312" s="73" t="s">
        <v>830</v>
      </c>
      <c r="E2312" s="73" t="s">
        <v>1006</v>
      </c>
      <c r="F2312" s="73" t="s">
        <v>1018</v>
      </c>
      <c r="G2312" s="73" t="s">
        <v>1019</v>
      </c>
      <c r="H2312" s="73" t="s">
        <v>1020</v>
      </c>
      <c r="I2312" s="73" t="s">
        <v>681</v>
      </c>
      <c r="J2312" s="95">
        <v>-2231009.19</v>
      </c>
      <c r="K2312" s="107">
        <v>0.98</v>
      </c>
      <c r="L2312" s="95">
        <v>2186389.0099999998</v>
      </c>
      <c r="M2312" s="95">
        <v>-44620.18</v>
      </c>
      <c r="N2312" s="73" t="s">
        <v>207</v>
      </c>
    </row>
    <row r="2313" spans="1:14">
      <c r="A2313" s="100">
        <v>94377778</v>
      </c>
      <c r="B2313" s="94">
        <v>45027</v>
      </c>
      <c r="C2313" s="94">
        <v>45028</v>
      </c>
      <c r="D2313" s="73" t="s">
        <v>830</v>
      </c>
      <c r="E2313" s="73" t="s">
        <v>559</v>
      </c>
      <c r="F2313" s="73" t="s">
        <v>943</v>
      </c>
      <c r="G2313" s="73" t="s">
        <v>557</v>
      </c>
      <c r="I2313" s="73" t="s">
        <v>681</v>
      </c>
      <c r="J2313" s="95">
        <v>-5000000</v>
      </c>
      <c r="K2313" s="107">
        <v>0.98</v>
      </c>
      <c r="L2313" s="95">
        <v>4900000</v>
      </c>
      <c r="M2313" s="95">
        <v>-100000</v>
      </c>
      <c r="N2313" s="73" t="s">
        <v>207</v>
      </c>
    </row>
    <row r="2314" spans="1:14">
      <c r="A2314" s="100">
        <v>94380164</v>
      </c>
      <c r="B2314" s="94">
        <v>45027</v>
      </c>
      <c r="C2314" s="94">
        <v>45028</v>
      </c>
      <c r="D2314" s="73" t="s">
        <v>830</v>
      </c>
      <c r="E2314" s="73" t="s">
        <v>850</v>
      </c>
      <c r="F2314" s="73" t="s">
        <v>851</v>
      </c>
      <c r="G2314" s="73" t="s">
        <v>852</v>
      </c>
      <c r="I2314" s="73" t="s">
        <v>681</v>
      </c>
      <c r="J2314" s="95">
        <v>-5000000</v>
      </c>
      <c r="K2314" s="107">
        <v>0.96499999999999997</v>
      </c>
      <c r="L2314" s="95">
        <v>4825000</v>
      </c>
      <c r="M2314" s="95">
        <v>-175000</v>
      </c>
      <c r="N2314" s="73" t="s">
        <v>207</v>
      </c>
    </row>
    <row r="2315" spans="1:14">
      <c r="A2315" s="100">
        <v>94383487</v>
      </c>
      <c r="B2315" s="94">
        <v>45027</v>
      </c>
      <c r="C2315" s="94">
        <v>45028</v>
      </c>
      <c r="D2315" s="73" t="s">
        <v>830</v>
      </c>
      <c r="E2315" s="73" t="s">
        <v>917</v>
      </c>
      <c r="F2315" s="73" t="s">
        <v>988</v>
      </c>
      <c r="G2315" s="73" t="s">
        <v>989</v>
      </c>
      <c r="I2315" s="73" t="s">
        <v>681</v>
      </c>
      <c r="J2315" s="95">
        <v>-5000000</v>
      </c>
      <c r="K2315" s="107">
        <v>0.98</v>
      </c>
      <c r="L2315" s="95">
        <v>4900000</v>
      </c>
      <c r="M2315" s="95">
        <v>-100000</v>
      </c>
      <c r="N2315" s="73" t="s">
        <v>207</v>
      </c>
    </row>
    <row r="2316" spans="1:14">
      <c r="A2316" s="100">
        <v>94380327</v>
      </c>
      <c r="B2316" s="94">
        <v>45027</v>
      </c>
      <c r="C2316" s="94">
        <v>45028</v>
      </c>
      <c r="D2316" s="73" t="s">
        <v>830</v>
      </c>
      <c r="E2316" s="73" t="s">
        <v>502</v>
      </c>
      <c r="F2316" s="73" t="s">
        <v>543</v>
      </c>
      <c r="G2316" s="73" t="s">
        <v>541</v>
      </c>
      <c r="H2316" s="73" t="s">
        <v>542</v>
      </c>
      <c r="I2316" s="73" t="s">
        <v>681</v>
      </c>
      <c r="J2316" s="95">
        <v>-5000000</v>
      </c>
      <c r="K2316" s="107">
        <v>0.98</v>
      </c>
      <c r="L2316" s="95">
        <v>4900000</v>
      </c>
      <c r="M2316" s="95">
        <v>-100000</v>
      </c>
      <c r="N2316" s="73" t="s">
        <v>207</v>
      </c>
    </row>
    <row r="2317" spans="1:14">
      <c r="A2317" s="100">
        <v>94380280</v>
      </c>
      <c r="B2317" s="94">
        <v>45027</v>
      </c>
      <c r="C2317" s="94">
        <v>45028</v>
      </c>
      <c r="D2317" s="73" t="s">
        <v>830</v>
      </c>
      <c r="E2317" s="73" t="s">
        <v>933</v>
      </c>
      <c r="F2317" s="73" t="s">
        <v>934</v>
      </c>
      <c r="G2317" s="73" t="s">
        <v>935</v>
      </c>
      <c r="I2317" s="73" t="s">
        <v>681</v>
      </c>
      <c r="J2317" s="95">
        <v>-5000000</v>
      </c>
      <c r="K2317" s="107">
        <v>0.96499999999999997</v>
      </c>
      <c r="L2317" s="95">
        <v>4825000</v>
      </c>
      <c r="M2317" s="95">
        <v>-175000</v>
      </c>
      <c r="N2317" s="73" t="s">
        <v>207</v>
      </c>
    </row>
    <row r="2318" spans="1:14">
      <c r="A2318" s="100">
        <v>94380383</v>
      </c>
      <c r="B2318" s="94">
        <v>45027</v>
      </c>
      <c r="C2318" s="94">
        <v>45028</v>
      </c>
      <c r="D2318" s="73" t="s">
        <v>830</v>
      </c>
      <c r="E2318" s="73" t="s">
        <v>926</v>
      </c>
      <c r="F2318" s="73" t="s">
        <v>927</v>
      </c>
      <c r="G2318" s="73" t="s">
        <v>928</v>
      </c>
      <c r="H2318" s="73" t="s">
        <v>929</v>
      </c>
      <c r="I2318" s="73" t="s">
        <v>681</v>
      </c>
      <c r="J2318" s="95">
        <v>-3960000</v>
      </c>
      <c r="K2318" s="107">
        <v>0.98</v>
      </c>
      <c r="L2318" s="95">
        <v>3880800</v>
      </c>
      <c r="M2318" s="95">
        <v>-79200</v>
      </c>
      <c r="N2318" s="73" t="s">
        <v>207</v>
      </c>
    </row>
    <row r="2319" spans="1:14">
      <c r="A2319" s="100">
        <v>94380481</v>
      </c>
      <c r="B2319" s="94">
        <v>45027</v>
      </c>
      <c r="C2319" s="94">
        <v>45028</v>
      </c>
      <c r="D2319" s="73" t="s">
        <v>830</v>
      </c>
      <c r="E2319" s="73" t="s">
        <v>578</v>
      </c>
      <c r="F2319" s="73" t="s">
        <v>579</v>
      </c>
      <c r="G2319" s="73" t="s">
        <v>577</v>
      </c>
      <c r="I2319" s="73" t="s">
        <v>681</v>
      </c>
      <c r="J2319" s="95">
        <v>-5000000</v>
      </c>
      <c r="K2319" s="107">
        <v>0.98499999999999999</v>
      </c>
      <c r="L2319" s="95">
        <v>4925000</v>
      </c>
      <c r="M2319" s="95">
        <v>-75000</v>
      </c>
      <c r="N2319" s="73" t="s">
        <v>207</v>
      </c>
    </row>
    <row r="2320" spans="1:14">
      <c r="A2320" s="100">
        <v>94375897</v>
      </c>
      <c r="B2320" s="94">
        <v>45027</v>
      </c>
      <c r="C2320" s="94">
        <v>45028</v>
      </c>
      <c r="D2320" s="73" t="s">
        <v>830</v>
      </c>
      <c r="E2320" s="73" t="s">
        <v>890</v>
      </c>
      <c r="F2320" s="73" t="s">
        <v>894</v>
      </c>
      <c r="G2320" s="73" t="s">
        <v>895</v>
      </c>
      <c r="I2320" s="73" t="s">
        <v>681</v>
      </c>
      <c r="J2320" s="95">
        <v>-1821098.99</v>
      </c>
      <c r="K2320" s="107">
        <v>0.97499999999999998</v>
      </c>
      <c r="L2320" s="95">
        <v>1775571.52</v>
      </c>
      <c r="M2320" s="95">
        <v>-45527.47</v>
      </c>
      <c r="N2320" s="73" t="s">
        <v>207</v>
      </c>
    </row>
    <row r="2321" spans="1:14">
      <c r="A2321" s="100">
        <v>94376377</v>
      </c>
      <c r="B2321" s="94">
        <v>45027</v>
      </c>
      <c r="C2321" s="94">
        <v>45028</v>
      </c>
      <c r="D2321" s="73" t="s">
        <v>830</v>
      </c>
      <c r="E2321" s="73" t="s">
        <v>890</v>
      </c>
      <c r="F2321" s="73" t="s">
        <v>891</v>
      </c>
      <c r="G2321" s="73" t="s">
        <v>892</v>
      </c>
      <c r="H2321" s="73" t="s">
        <v>893</v>
      </c>
      <c r="I2321" s="73" t="s">
        <v>681</v>
      </c>
      <c r="J2321" s="95">
        <v>-1605625.37</v>
      </c>
      <c r="K2321" s="107">
        <v>0.97499999999999998</v>
      </c>
      <c r="L2321" s="95">
        <v>1565484.74</v>
      </c>
      <c r="M2321" s="95">
        <v>-40140.629999999997</v>
      </c>
      <c r="N2321" s="73" t="s">
        <v>207</v>
      </c>
    </row>
    <row r="2322" spans="1:14">
      <c r="A2322" s="100">
        <v>94373225</v>
      </c>
      <c r="B2322" s="94">
        <v>45027</v>
      </c>
      <c r="C2322" s="94">
        <v>45028</v>
      </c>
      <c r="D2322" s="73" t="s">
        <v>830</v>
      </c>
      <c r="E2322" s="73" t="s">
        <v>1024</v>
      </c>
      <c r="F2322" s="73" t="s">
        <v>1025</v>
      </c>
      <c r="G2322" s="73" t="s">
        <v>1026</v>
      </c>
      <c r="H2322" s="73" t="s">
        <v>1027</v>
      </c>
      <c r="I2322" s="73" t="s">
        <v>681</v>
      </c>
      <c r="J2322" s="95">
        <v>-2598275.86</v>
      </c>
      <c r="K2322" s="107">
        <v>0.98000299999999996</v>
      </c>
      <c r="L2322" s="95">
        <v>2546318.14</v>
      </c>
      <c r="M2322" s="95">
        <v>-51957.72</v>
      </c>
      <c r="N2322" s="73" t="s">
        <v>207</v>
      </c>
    </row>
    <row r="2323" spans="1:14">
      <c r="A2323" s="100">
        <v>94380681</v>
      </c>
      <c r="B2323" s="94">
        <v>45027</v>
      </c>
      <c r="C2323" s="94">
        <v>45028</v>
      </c>
      <c r="D2323" s="73" t="s">
        <v>830</v>
      </c>
      <c r="E2323" s="73" t="s">
        <v>973</v>
      </c>
      <c r="F2323" s="73" t="s">
        <v>974</v>
      </c>
      <c r="G2323" s="73" t="s">
        <v>975</v>
      </c>
      <c r="H2323" s="73" t="s">
        <v>976</v>
      </c>
      <c r="I2323" s="73" t="s">
        <v>681</v>
      </c>
      <c r="J2323" s="95">
        <v>-3013749.4</v>
      </c>
      <c r="K2323" s="107">
        <v>0.83132333400000002</v>
      </c>
      <c r="L2323" s="95">
        <v>2505400.2000000002</v>
      </c>
      <c r="M2323" s="95">
        <v>-508349.2</v>
      </c>
      <c r="N2323" s="73" t="s">
        <v>207</v>
      </c>
    </row>
    <row r="2324" spans="1:14">
      <c r="A2324" s="100">
        <v>94380751</v>
      </c>
      <c r="B2324" s="94">
        <v>45027</v>
      </c>
      <c r="C2324" s="94">
        <v>45028</v>
      </c>
      <c r="D2324" s="73" t="s">
        <v>830</v>
      </c>
      <c r="E2324" s="73" t="s">
        <v>898</v>
      </c>
      <c r="F2324" s="73" t="s">
        <v>899</v>
      </c>
      <c r="G2324" s="73" t="s">
        <v>900</v>
      </c>
      <c r="H2324" s="73" t="s">
        <v>1036</v>
      </c>
      <c r="I2324" s="73" t="s">
        <v>681</v>
      </c>
      <c r="J2324" s="95">
        <v>-5000000</v>
      </c>
      <c r="K2324" s="107">
        <v>0.98499999999999999</v>
      </c>
      <c r="L2324" s="95">
        <v>4925000</v>
      </c>
      <c r="M2324" s="95">
        <v>-75000</v>
      </c>
      <c r="N2324" s="73" t="s">
        <v>207</v>
      </c>
    </row>
    <row r="2325" spans="1:14">
      <c r="A2325" s="100">
        <v>999</v>
      </c>
      <c r="B2325" s="94">
        <v>45027</v>
      </c>
      <c r="C2325" s="94">
        <v>45028</v>
      </c>
      <c r="D2325" s="73" t="s">
        <v>830</v>
      </c>
      <c r="E2325" s="73" t="s">
        <v>853</v>
      </c>
      <c r="F2325" s="73" t="s">
        <v>854</v>
      </c>
      <c r="G2325" s="73" t="s">
        <v>855</v>
      </c>
      <c r="I2325" s="73" t="s">
        <v>681</v>
      </c>
      <c r="J2325" s="95">
        <v>-5000000</v>
      </c>
      <c r="K2325" s="107">
        <v>0.99</v>
      </c>
      <c r="L2325" s="95">
        <v>4950000</v>
      </c>
      <c r="M2325" s="95">
        <v>-50000</v>
      </c>
      <c r="N2325" s="73" t="s">
        <v>207</v>
      </c>
    </row>
    <row r="2326" spans="1:14">
      <c r="A2326" s="100">
        <v>94382028</v>
      </c>
      <c r="B2326" s="94">
        <v>45027</v>
      </c>
      <c r="C2326" s="94">
        <v>45028</v>
      </c>
      <c r="D2326" s="73" t="s">
        <v>830</v>
      </c>
      <c r="E2326" s="73" t="s">
        <v>836</v>
      </c>
      <c r="F2326" s="73" t="s">
        <v>837</v>
      </c>
      <c r="G2326" s="73" t="s">
        <v>838</v>
      </c>
      <c r="H2326" s="73" t="s">
        <v>839</v>
      </c>
      <c r="I2326" s="73" t="s">
        <v>681</v>
      </c>
      <c r="J2326" s="95">
        <v>-197487.45</v>
      </c>
      <c r="K2326" s="107">
        <v>0.99</v>
      </c>
      <c r="L2326" s="95">
        <v>195512.58</v>
      </c>
      <c r="M2326" s="95">
        <v>-1974.87</v>
      </c>
      <c r="N2326" s="73" t="s">
        <v>207</v>
      </c>
    </row>
    <row r="2327" spans="1:14">
      <c r="A2327" s="100">
        <v>94381266</v>
      </c>
      <c r="B2327" s="94">
        <v>45027</v>
      </c>
      <c r="C2327" s="94">
        <v>45028</v>
      </c>
      <c r="D2327" s="73" t="s">
        <v>830</v>
      </c>
      <c r="E2327" s="73" t="s">
        <v>524</v>
      </c>
      <c r="F2327" s="73" t="s">
        <v>985</v>
      </c>
      <c r="G2327" s="73" t="s">
        <v>986</v>
      </c>
      <c r="H2327" s="73" t="s">
        <v>987</v>
      </c>
      <c r="I2327" s="73" t="s">
        <v>681</v>
      </c>
      <c r="J2327" s="95">
        <v>-4975000</v>
      </c>
      <c r="K2327" s="107">
        <v>0.97752499999999998</v>
      </c>
      <c r="L2327" s="95">
        <v>4863186.88</v>
      </c>
      <c r="M2327" s="95">
        <v>-111813.12</v>
      </c>
      <c r="N2327" s="73" t="s">
        <v>207</v>
      </c>
    </row>
    <row r="2328" spans="1:14">
      <c r="A2328" s="100">
        <v>94381333</v>
      </c>
      <c r="B2328" s="94">
        <v>45027</v>
      </c>
      <c r="C2328" s="94">
        <v>45028</v>
      </c>
      <c r="D2328" s="73" t="s">
        <v>830</v>
      </c>
      <c r="E2328" s="73" t="s">
        <v>524</v>
      </c>
      <c r="F2328" s="73" t="s">
        <v>525</v>
      </c>
      <c r="G2328" s="73" t="s">
        <v>523</v>
      </c>
      <c r="I2328" s="73" t="s">
        <v>681</v>
      </c>
      <c r="J2328" s="95">
        <v>-25000</v>
      </c>
      <c r="K2328" s="107">
        <v>0.97752499999999998</v>
      </c>
      <c r="L2328" s="95">
        <v>24438.13</v>
      </c>
      <c r="M2328" s="95">
        <v>-561.87</v>
      </c>
      <c r="N2328" s="73" t="s">
        <v>207</v>
      </c>
    </row>
    <row r="2329" spans="1:14">
      <c r="A2329" s="100">
        <v>94381021</v>
      </c>
      <c r="B2329" s="94">
        <v>45027</v>
      </c>
      <c r="C2329" s="94">
        <v>45028</v>
      </c>
      <c r="D2329" s="73" t="s">
        <v>830</v>
      </c>
      <c r="E2329" s="73" t="s">
        <v>535</v>
      </c>
      <c r="F2329" s="73" t="s">
        <v>536</v>
      </c>
      <c r="G2329" s="73" t="s">
        <v>533</v>
      </c>
      <c r="H2329" s="73" t="s">
        <v>534</v>
      </c>
      <c r="I2329" s="73" t="s">
        <v>681</v>
      </c>
      <c r="J2329" s="95">
        <v>-180450.16</v>
      </c>
      <c r="K2329" s="107">
        <v>0.99399999999999999</v>
      </c>
      <c r="L2329" s="95">
        <v>179367.46</v>
      </c>
      <c r="M2329" s="95">
        <v>-1082.7</v>
      </c>
      <c r="N2329" s="73" t="s">
        <v>207</v>
      </c>
    </row>
    <row r="2330" spans="1:14">
      <c r="A2330" s="100">
        <v>94382216</v>
      </c>
      <c r="B2330" s="94">
        <v>45027</v>
      </c>
      <c r="C2330" s="94">
        <v>45028</v>
      </c>
      <c r="D2330" s="73" t="s">
        <v>830</v>
      </c>
      <c r="E2330" s="73" t="s">
        <v>467</v>
      </c>
      <c r="F2330" s="73" t="s">
        <v>468</v>
      </c>
      <c r="G2330" s="73" t="s">
        <v>465</v>
      </c>
      <c r="H2330" s="73" t="s">
        <v>466</v>
      </c>
      <c r="I2330" s="73" t="s">
        <v>681</v>
      </c>
      <c r="J2330" s="95">
        <v>-5000000</v>
      </c>
      <c r="K2330" s="107">
        <v>0.98499999999999999</v>
      </c>
      <c r="L2330" s="95">
        <v>4925000</v>
      </c>
      <c r="M2330" s="95">
        <v>-75000</v>
      </c>
      <c r="N2330" s="73" t="s">
        <v>207</v>
      </c>
    </row>
    <row r="2331" spans="1:14">
      <c r="A2331" s="100">
        <v>94382313</v>
      </c>
      <c r="B2331" s="94">
        <v>45027</v>
      </c>
      <c r="C2331" s="94">
        <v>45028</v>
      </c>
      <c r="D2331" s="73" t="s">
        <v>830</v>
      </c>
      <c r="E2331" s="73" t="s">
        <v>901</v>
      </c>
      <c r="F2331" s="73" t="s">
        <v>902</v>
      </c>
      <c r="G2331" s="73" t="s">
        <v>903</v>
      </c>
      <c r="I2331" s="73" t="s">
        <v>681</v>
      </c>
      <c r="J2331" s="95">
        <v>-3258773.72</v>
      </c>
      <c r="K2331" s="107">
        <v>0.95499999999999996</v>
      </c>
      <c r="L2331" s="95">
        <v>3112128.9</v>
      </c>
      <c r="M2331" s="95">
        <v>-146644.82</v>
      </c>
      <c r="N2331" s="73" t="s">
        <v>207</v>
      </c>
    </row>
    <row r="2332" spans="1:14">
      <c r="A2332" s="100">
        <v>94382477</v>
      </c>
      <c r="B2332" s="94">
        <v>45027</v>
      </c>
      <c r="C2332" s="94">
        <v>45028</v>
      </c>
      <c r="D2332" s="73" t="s">
        <v>830</v>
      </c>
      <c r="E2332" s="73" t="s">
        <v>379</v>
      </c>
      <c r="F2332" s="73" t="s">
        <v>380</v>
      </c>
      <c r="G2332" s="73" t="s">
        <v>377</v>
      </c>
      <c r="H2332" s="73" t="s">
        <v>378</v>
      </c>
      <c r="I2332" s="73" t="s">
        <v>681</v>
      </c>
      <c r="J2332" s="95">
        <v>-5000000</v>
      </c>
      <c r="K2332" s="107">
        <v>0.98499999999999999</v>
      </c>
      <c r="L2332" s="95">
        <v>4925000</v>
      </c>
      <c r="M2332" s="95">
        <v>-75000</v>
      </c>
      <c r="N2332" s="73" t="s">
        <v>207</v>
      </c>
    </row>
    <row r="2333" spans="1:14">
      <c r="A2333" s="100">
        <v>94383781</v>
      </c>
      <c r="B2333" s="94">
        <v>45027</v>
      </c>
      <c r="C2333" s="94">
        <v>45028</v>
      </c>
      <c r="D2333" s="73" t="s">
        <v>830</v>
      </c>
      <c r="E2333" s="73" t="s">
        <v>950</v>
      </c>
      <c r="F2333" s="73" t="s">
        <v>951</v>
      </c>
      <c r="G2333" s="73" t="s">
        <v>954</v>
      </c>
      <c r="H2333" s="73" t="s">
        <v>953</v>
      </c>
      <c r="I2333" s="73" t="s">
        <v>681</v>
      </c>
      <c r="J2333" s="95">
        <v>-4950000</v>
      </c>
      <c r="K2333" s="107">
        <v>0.96125000000000005</v>
      </c>
      <c r="L2333" s="95">
        <v>4758187.5</v>
      </c>
      <c r="M2333" s="95">
        <v>-191812.5</v>
      </c>
      <c r="N2333" s="73" t="s">
        <v>207</v>
      </c>
    </row>
    <row r="2334" spans="1:14">
      <c r="A2334" s="100">
        <v>94383528</v>
      </c>
      <c r="B2334" s="94">
        <v>45027</v>
      </c>
      <c r="C2334" s="94">
        <v>45028</v>
      </c>
      <c r="D2334" s="73" t="s">
        <v>830</v>
      </c>
      <c r="E2334" s="73" t="s">
        <v>994</v>
      </c>
      <c r="F2334" s="73" t="s">
        <v>995</v>
      </c>
      <c r="G2334" s="73" t="s">
        <v>996</v>
      </c>
      <c r="H2334" s="73" t="s">
        <v>997</v>
      </c>
      <c r="I2334" s="73" t="s">
        <v>681</v>
      </c>
      <c r="J2334" s="95">
        <v>-4975000</v>
      </c>
      <c r="K2334" s="107">
        <v>0.97499999999999998</v>
      </c>
      <c r="L2334" s="95">
        <v>4850625</v>
      </c>
      <c r="M2334" s="95">
        <v>-124375</v>
      </c>
      <c r="N2334" s="73" t="s">
        <v>207</v>
      </c>
    </row>
    <row r="2335" spans="1:14">
      <c r="A2335" s="100">
        <v>94383586</v>
      </c>
      <c r="B2335" s="94">
        <v>45027</v>
      </c>
      <c r="C2335" s="94">
        <v>45028</v>
      </c>
      <c r="D2335" s="73" t="s">
        <v>830</v>
      </c>
      <c r="E2335" s="73" t="s">
        <v>180</v>
      </c>
      <c r="F2335" s="73" t="s">
        <v>920</v>
      </c>
      <c r="G2335" s="73" t="s">
        <v>921</v>
      </c>
      <c r="H2335" s="73" t="s">
        <v>922</v>
      </c>
      <c r="I2335" s="73" t="s">
        <v>681</v>
      </c>
      <c r="J2335" s="95">
        <v>-5000000</v>
      </c>
      <c r="K2335" s="107">
        <v>0.98250000000000004</v>
      </c>
      <c r="L2335" s="95">
        <v>4912500</v>
      </c>
      <c r="M2335" s="95">
        <v>-87500</v>
      </c>
      <c r="N2335" s="73" t="s">
        <v>207</v>
      </c>
    </row>
    <row r="2336" spans="1:14">
      <c r="A2336" s="100">
        <v>94383714</v>
      </c>
      <c r="B2336" s="94">
        <v>45027</v>
      </c>
      <c r="C2336" s="94">
        <v>45028</v>
      </c>
      <c r="D2336" s="73" t="s">
        <v>830</v>
      </c>
      <c r="E2336" s="73" t="s">
        <v>780</v>
      </c>
      <c r="F2336" s="73" t="s">
        <v>781</v>
      </c>
      <c r="G2336" s="73" t="s">
        <v>782</v>
      </c>
      <c r="H2336" s="73" t="s">
        <v>1037</v>
      </c>
      <c r="I2336" s="73" t="s">
        <v>681</v>
      </c>
      <c r="J2336" s="95">
        <v>-405584.53</v>
      </c>
      <c r="K2336" s="107">
        <v>0.95199999999999996</v>
      </c>
      <c r="L2336" s="95">
        <v>386116.47</v>
      </c>
      <c r="M2336" s="95">
        <v>-19468.060000000001</v>
      </c>
      <c r="N2336" s="73" t="s">
        <v>207</v>
      </c>
    </row>
    <row r="2337" spans="1:14">
      <c r="A2337" s="100">
        <v>94383750</v>
      </c>
      <c r="B2337" s="94">
        <v>45027</v>
      </c>
      <c r="C2337" s="94">
        <v>45028</v>
      </c>
      <c r="D2337" s="73" t="s">
        <v>830</v>
      </c>
      <c r="E2337" s="73" t="s">
        <v>930</v>
      </c>
      <c r="F2337" s="73" t="s">
        <v>931</v>
      </c>
      <c r="G2337" s="73" t="s">
        <v>932</v>
      </c>
      <c r="H2337" s="73" t="s">
        <v>1038</v>
      </c>
      <c r="I2337" s="73" t="s">
        <v>681</v>
      </c>
      <c r="J2337" s="95">
        <v>-2941290</v>
      </c>
      <c r="K2337" s="107">
        <v>0.97199999999999998</v>
      </c>
      <c r="L2337" s="95">
        <v>2858933.88</v>
      </c>
      <c r="M2337" s="95">
        <v>-82356.12</v>
      </c>
      <c r="N2337" s="73" t="s">
        <v>207</v>
      </c>
    </row>
    <row r="2338" spans="1:14">
      <c r="A2338" s="100">
        <v>94383831</v>
      </c>
      <c r="B2338" s="94">
        <v>45027</v>
      </c>
      <c r="C2338" s="94">
        <v>45028</v>
      </c>
      <c r="D2338" s="73" t="s">
        <v>830</v>
      </c>
      <c r="E2338" s="73" t="s">
        <v>783</v>
      </c>
      <c r="F2338" s="73" t="s">
        <v>784</v>
      </c>
      <c r="G2338" s="73" t="s">
        <v>785</v>
      </c>
      <c r="H2338" s="73" t="s">
        <v>786</v>
      </c>
      <c r="I2338" s="73" t="s">
        <v>681</v>
      </c>
      <c r="J2338" s="95">
        <v>-5000000</v>
      </c>
      <c r="K2338" s="107">
        <v>0.995</v>
      </c>
      <c r="L2338" s="95">
        <v>4975000</v>
      </c>
      <c r="M2338" s="95">
        <v>-25000</v>
      </c>
      <c r="N2338" s="73" t="s">
        <v>207</v>
      </c>
    </row>
    <row r="2339" spans="1:14">
      <c r="A2339" s="100">
        <v>94383880</v>
      </c>
      <c r="B2339" s="94">
        <v>45027</v>
      </c>
      <c r="C2339" s="94">
        <v>45028</v>
      </c>
      <c r="D2339" s="73" t="s">
        <v>830</v>
      </c>
      <c r="E2339" s="73" t="s">
        <v>236</v>
      </c>
      <c r="F2339" s="73" t="s">
        <v>237</v>
      </c>
      <c r="G2339" s="73" t="s">
        <v>234</v>
      </c>
      <c r="H2339" s="73" t="s">
        <v>235</v>
      </c>
      <c r="I2339" s="73" t="s">
        <v>681</v>
      </c>
      <c r="J2339" s="95">
        <v>-2529981.2599999998</v>
      </c>
      <c r="K2339" s="107">
        <v>0.98099999999999998</v>
      </c>
      <c r="L2339" s="95">
        <v>2481911.62</v>
      </c>
      <c r="M2339" s="95">
        <v>-48069.64</v>
      </c>
      <c r="N2339" s="73" t="s">
        <v>207</v>
      </c>
    </row>
    <row r="2340" spans="1:14">
      <c r="A2340" s="100">
        <v>94383908</v>
      </c>
      <c r="B2340" s="94">
        <v>45027</v>
      </c>
      <c r="C2340" s="94">
        <v>45028</v>
      </c>
      <c r="D2340" s="73" t="s">
        <v>830</v>
      </c>
      <c r="E2340" s="73" t="s">
        <v>236</v>
      </c>
      <c r="F2340" s="73" t="s">
        <v>1039</v>
      </c>
      <c r="G2340" s="73" t="s">
        <v>814</v>
      </c>
      <c r="I2340" s="73" t="s">
        <v>681</v>
      </c>
      <c r="J2340" s="95">
        <v>-536031.36</v>
      </c>
      <c r="K2340" s="107">
        <v>0.98099999999999998</v>
      </c>
      <c r="L2340" s="95">
        <v>525846.76</v>
      </c>
      <c r="M2340" s="95">
        <v>-10184.6</v>
      </c>
      <c r="N2340" s="73" t="s">
        <v>207</v>
      </c>
    </row>
    <row r="2341" spans="1:14">
      <c r="A2341" s="100">
        <v>94384001</v>
      </c>
      <c r="B2341" s="94">
        <v>45027</v>
      </c>
      <c r="C2341" s="94">
        <v>45028</v>
      </c>
      <c r="D2341" s="73" t="s">
        <v>830</v>
      </c>
      <c r="E2341" s="73" t="s">
        <v>791</v>
      </c>
      <c r="F2341" s="73" t="s">
        <v>792</v>
      </c>
      <c r="G2341" s="73" t="s">
        <v>793</v>
      </c>
      <c r="I2341" s="73" t="s">
        <v>681</v>
      </c>
      <c r="J2341" s="95">
        <v>-5000000</v>
      </c>
      <c r="K2341" s="107">
        <v>0.98499999999999999</v>
      </c>
      <c r="L2341" s="95">
        <v>4925000</v>
      </c>
      <c r="M2341" s="95">
        <v>-75000</v>
      </c>
      <c r="N2341" s="73" t="s">
        <v>207</v>
      </c>
    </row>
    <row r="2342" spans="1:14">
      <c r="A2342" s="100">
        <v>94383656</v>
      </c>
      <c r="B2342" s="94">
        <v>45027</v>
      </c>
      <c r="C2342" s="94">
        <v>45028</v>
      </c>
      <c r="D2342" s="73" t="s">
        <v>830</v>
      </c>
      <c r="E2342" s="73" t="s">
        <v>546</v>
      </c>
      <c r="F2342" s="73" t="s">
        <v>547</v>
      </c>
      <c r="G2342" s="73" t="s">
        <v>544</v>
      </c>
      <c r="H2342" s="73" t="s">
        <v>545</v>
      </c>
      <c r="I2342" s="73" t="s">
        <v>681</v>
      </c>
      <c r="J2342" s="95">
        <v>-5000000</v>
      </c>
      <c r="K2342" s="107">
        <v>0.97009999999999996</v>
      </c>
      <c r="L2342" s="95">
        <v>4850500</v>
      </c>
      <c r="M2342" s="95">
        <v>-149500</v>
      </c>
      <c r="N2342" s="73" t="s">
        <v>207</v>
      </c>
    </row>
    <row r="2343" spans="1:14">
      <c r="A2343" s="100">
        <v>94382134</v>
      </c>
      <c r="B2343" s="94">
        <v>45027</v>
      </c>
      <c r="C2343" s="94">
        <v>45028</v>
      </c>
      <c r="D2343" s="73" t="s">
        <v>830</v>
      </c>
      <c r="E2343" s="73" t="s">
        <v>539</v>
      </c>
      <c r="F2343" s="73" t="s">
        <v>540</v>
      </c>
      <c r="G2343" s="73" t="s">
        <v>537</v>
      </c>
      <c r="H2343" s="73" t="s">
        <v>538</v>
      </c>
      <c r="I2343" s="73" t="s">
        <v>681</v>
      </c>
      <c r="J2343" s="95">
        <v>-2882447.89</v>
      </c>
      <c r="K2343" s="107">
        <v>0.97499999999999998</v>
      </c>
      <c r="L2343" s="95">
        <v>2810386.69</v>
      </c>
      <c r="M2343" s="95">
        <v>-72061.2</v>
      </c>
      <c r="N2343" s="73" t="s">
        <v>207</v>
      </c>
    </row>
    <row r="2344" spans="1:14">
      <c r="A2344" s="100">
        <v>94385672</v>
      </c>
      <c r="B2344" s="94">
        <v>45027</v>
      </c>
      <c r="C2344" s="94">
        <v>45028</v>
      </c>
      <c r="D2344" s="73" t="s">
        <v>830</v>
      </c>
      <c r="E2344" s="73" t="s">
        <v>218</v>
      </c>
      <c r="F2344" s="73" t="s">
        <v>219</v>
      </c>
      <c r="G2344" s="73" t="s">
        <v>216</v>
      </c>
      <c r="I2344" s="73" t="s">
        <v>681</v>
      </c>
      <c r="J2344" s="95">
        <v>-3471849.68</v>
      </c>
      <c r="K2344" s="107">
        <v>0.97750000000000004</v>
      </c>
      <c r="L2344" s="95">
        <v>3393733.06</v>
      </c>
      <c r="M2344" s="95">
        <v>-78116.62</v>
      </c>
      <c r="N2344" s="73" t="s">
        <v>207</v>
      </c>
    </row>
    <row r="2345" spans="1:14">
      <c r="A2345" s="100">
        <v>2479323</v>
      </c>
      <c r="B2345" s="94">
        <v>45028</v>
      </c>
      <c r="C2345" s="94">
        <v>45028</v>
      </c>
      <c r="D2345" s="73" t="s">
        <v>709</v>
      </c>
      <c r="I2345" s="73" t="s">
        <v>681</v>
      </c>
      <c r="J2345" s="95">
        <v>0</v>
      </c>
      <c r="K2345" s="107">
        <v>1</v>
      </c>
      <c r="L2345" s="95">
        <v>-192000000</v>
      </c>
      <c r="M2345" s="95">
        <v>-192000000</v>
      </c>
      <c r="N2345" s="73" t="s">
        <v>207</v>
      </c>
    </row>
    <row r="2346" spans="1:14" ht="12" thickBot="1">
      <c r="A2346" s="100">
        <v>94373148</v>
      </c>
      <c r="B2346" s="94">
        <v>45028</v>
      </c>
      <c r="C2346" s="94">
        <v>45028</v>
      </c>
      <c r="D2346" s="73" t="s">
        <v>817</v>
      </c>
      <c r="E2346" s="73" t="s">
        <v>957</v>
      </c>
      <c r="F2346" s="73" t="s">
        <v>958</v>
      </c>
      <c r="G2346" s="73" t="s">
        <v>959</v>
      </c>
      <c r="H2346" s="73" t="s">
        <v>960</v>
      </c>
      <c r="I2346" s="73" t="s">
        <v>681</v>
      </c>
      <c r="J2346" s="95">
        <v>0</v>
      </c>
      <c r="K2346" s="107">
        <v>1</v>
      </c>
      <c r="L2346" s="95">
        <v>9.0500000000000007</v>
      </c>
      <c r="M2346" s="95">
        <v>9.0500000000000007</v>
      </c>
      <c r="N2346" s="73" t="s">
        <v>207</v>
      </c>
    </row>
    <row r="2347" spans="1:14" ht="12" thickBot="1">
      <c r="A2347" s="223"/>
      <c r="B2347" s="222">
        <v>45028</v>
      </c>
      <c r="C2347" s="224"/>
      <c r="D2347" s="225"/>
      <c r="E2347" s="225"/>
      <c r="F2347" s="225"/>
      <c r="G2347" s="225"/>
      <c r="H2347" s="225"/>
      <c r="I2347" s="225"/>
      <c r="J2347" s="105"/>
      <c r="K2347" s="226"/>
      <c r="L2347" s="227" t="s">
        <v>706</v>
      </c>
      <c r="M2347" s="105">
        <v>267408822.83989999</v>
      </c>
      <c r="N2347" s="225"/>
    </row>
    <row r="2348" spans="1:14" ht="12" thickBot="1">
      <c r="A2348" s="223"/>
      <c r="B2348" s="224"/>
      <c r="C2348" s="224"/>
      <c r="D2348" s="225"/>
      <c r="E2348" s="225"/>
      <c r="F2348" s="225"/>
      <c r="G2348" s="225"/>
      <c r="H2348" s="225"/>
      <c r="I2348" s="225"/>
      <c r="J2348" s="105"/>
      <c r="K2348" s="226"/>
      <c r="L2348" s="227" t="s">
        <v>707</v>
      </c>
      <c r="M2348" s="105">
        <f xml:space="preserve"> ROUND($M$2291+ SUM($M$2294:$M$2346)-$M$2347,2)</f>
        <v>0</v>
      </c>
      <c r="N2348" s="225"/>
    </row>
    <row r="2349" spans="1:14" ht="12" thickTop="1">
      <c r="A2349" s="215" t="s">
        <v>153</v>
      </c>
      <c r="B2349" s="216" t="s">
        <v>137</v>
      </c>
      <c r="C2349" s="216" t="s">
        <v>703</v>
      </c>
      <c r="D2349" s="217" t="s">
        <v>648</v>
      </c>
      <c r="E2349" s="217" t="s">
        <v>144</v>
      </c>
      <c r="F2349" s="217" t="s">
        <v>647</v>
      </c>
      <c r="G2349" s="217" t="s">
        <v>704</v>
      </c>
      <c r="H2349" s="217" t="s">
        <v>143</v>
      </c>
      <c r="I2349" s="217" t="s">
        <v>658</v>
      </c>
      <c r="J2349" s="218" t="s">
        <v>705</v>
      </c>
      <c r="K2349" s="219" t="s">
        <v>148</v>
      </c>
      <c r="L2349" s="218" t="s">
        <v>140</v>
      </c>
      <c r="M2349" s="218" t="s">
        <v>630</v>
      </c>
      <c r="N2349" s="217" t="s">
        <v>640</v>
      </c>
    </row>
    <row r="2350" spans="1:14">
      <c r="A2350" s="100">
        <v>94422691</v>
      </c>
      <c r="B2350" s="94">
        <v>45016</v>
      </c>
      <c r="C2350" s="94">
        <v>45029</v>
      </c>
      <c r="D2350" s="73" t="s">
        <v>830</v>
      </c>
      <c r="E2350" s="73" t="s">
        <v>564</v>
      </c>
      <c r="F2350" s="73" t="s">
        <v>565</v>
      </c>
      <c r="G2350" s="73" t="s">
        <v>563</v>
      </c>
      <c r="I2350" s="73" t="s">
        <v>681</v>
      </c>
      <c r="J2350" s="95">
        <v>-13070.64</v>
      </c>
      <c r="K2350" s="107">
        <v>1</v>
      </c>
      <c r="L2350" s="95">
        <v>0</v>
      </c>
      <c r="M2350" s="95">
        <v>-13070.64</v>
      </c>
      <c r="N2350" s="73" t="s">
        <v>715</v>
      </c>
    </row>
    <row r="2351" spans="1:14">
      <c r="A2351" s="100">
        <v>94422712</v>
      </c>
      <c r="B2351" s="94">
        <v>45016</v>
      </c>
      <c r="C2351" s="94">
        <v>45029</v>
      </c>
      <c r="D2351" s="73" t="s">
        <v>710</v>
      </c>
      <c r="E2351" s="73" t="s">
        <v>564</v>
      </c>
      <c r="F2351" s="73" t="s">
        <v>565</v>
      </c>
      <c r="G2351" s="73" t="s">
        <v>563</v>
      </c>
      <c r="I2351" s="73" t="s">
        <v>681</v>
      </c>
      <c r="J2351" s="95">
        <v>13070.64</v>
      </c>
      <c r="K2351" s="107">
        <v>1</v>
      </c>
      <c r="L2351" s="95">
        <v>0</v>
      </c>
      <c r="M2351" s="95">
        <v>13070.64</v>
      </c>
      <c r="N2351" s="73" t="s">
        <v>715</v>
      </c>
    </row>
    <row r="2352" spans="1:14">
      <c r="A2352" s="100">
        <v>94424015</v>
      </c>
      <c r="B2352" s="94">
        <v>45021</v>
      </c>
      <c r="C2352" s="94">
        <v>45029</v>
      </c>
      <c r="D2352" s="73" t="s">
        <v>817</v>
      </c>
      <c r="E2352" s="73" t="s">
        <v>564</v>
      </c>
      <c r="F2352" s="73" t="s">
        <v>565</v>
      </c>
      <c r="G2352" s="73" t="s">
        <v>563</v>
      </c>
      <c r="I2352" s="73" t="s">
        <v>681</v>
      </c>
      <c r="J2352" s="95">
        <v>0</v>
      </c>
      <c r="K2352" s="107">
        <v>1</v>
      </c>
      <c r="L2352" s="95">
        <v>16348.51</v>
      </c>
      <c r="M2352" s="95">
        <v>16348.51</v>
      </c>
      <c r="N2352" s="73" t="s">
        <v>207</v>
      </c>
    </row>
    <row r="2353" spans="1:14">
      <c r="A2353" s="100">
        <v>999</v>
      </c>
      <c r="B2353" s="94">
        <v>44986</v>
      </c>
      <c r="C2353" s="94">
        <v>45006</v>
      </c>
      <c r="D2353" s="73" t="s">
        <v>913</v>
      </c>
      <c r="E2353" s="73" t="s">
        <v>496</v>
      </c>
      <c r="F2353" s="73" t="s">
        <v>831</v>
      </c>
      <c r="G2353" s="73" t="s">
        <v>832</v>
      </c>
      <c r="H2353" s="73" t="s">
        <v>962</v>
      </c>
      <c r="I2353" s="73" t="s">
        <v>681</v>
      </c>
      <c r="J2353" s="95">
        <v>-382960.96</v>
      </c>
      <c r="K2353" s="107">
        <v>1</v>
      </c>
      <c r="L2353" s="95">
        <v>0</v>
      </c>
      <c r="M2353" s="95">
        <v>-382960.96</v>
      </c>
      <c r="N2353" s="73" t="s">
        <v>715</v>
      </c>
    </row>
    <row r="2354" spans="1:14" ht="12" thickBot="1">
      <c r="A2354" s="100">
        <v>999</v>
      </c>
      <c r="B2354" s="94">
        <v>45021</v>
      </c>
      <c r="C2354" s="94">
        <v>45022</v>
      </c>
      <c r="D2354" s="73" t="s">
        <v>949</v>
      </c>
      <c r="E2354" s="73" t="s">
        <v>564</v>
      </c>
      <c r="F2354" s="73" t="s">
        <v>567</v>
      </c>
      <c r="G2354" s="73" t="s">
        <v>566</v>
      </c>
      <c r="I2354" s="73" t="s">
        <v>681</v>
      </c>
      <c r="J2354" s="95">
        <v>0</v>
      </c>
      <c r="K2354" s="107">
        <v>1</v>
      </c>
      <c r="L2354" s="95">
        <v>-7538958.7699999996</v>
      </c>
      <c r="M2354" s="95">
        <v>-7538958.7699999996</v>
      </c>
      <c r="N2354" s="73" t="s">
        <v>207</v>
      </c>
    </row>
    <row r="2355" spans="1:14" ht="12" thickBot="1">
      <c r="A2355" s="223"/>
      <c r="B2355" s="222">
        <v>45029</v>
      </c>
      <c r="C2355" s="224"/>
      <c r="D2355" s="225"/>
      <c r="E2355" s="225"/>
      <c r="F2355" s="225"/>
      <c r="G2355" s="225"/>
      <c r="H2355" s="225"/>
      <c r="I2355" s="225"/>
      <c r="J2355" s="105"/>
      <c r="K2355" s="226"/>
      <c r="L2355" s="227" t="s">
        <v>706</v>
      </c>
      <c r="M2355" s="105">
        <v>259498340.25</v>
      </c>
      <c r="N2355" s="225"/>
    </row>
    <row r="2356" spans="1:14" ht="12" thickBot="1">
      <c r="A2356" s="223"/>
      <c r="B2356" s="224"/>
      <c r="C2356" s="224"/>
      <c r="D2356" s="225"/>
      <c r="E2356" s="225"/>
      <c r="F2356" s="225"/>
      <c r="G2356" s="225"/>
      <c r="H2356" s="225"/>
      <c r="I2356" s="225"/>
      <c r="J2356" s="105"/>
      <c r="K2356" s="226"/>
      <c r="L2356" s="227" t="s">
        <v>707</v>
      </c>
      <c r="M2356" s="105">
        <f xml:space="preserve"> ROUND($M$2347+ SUM($M$2350:$M$2354)-$M$2355,2)</f>
        <v>4911.37</v>
      </c>
      <c r="N2356" s="225"/>
    </row>
    <row r="2357" spans="1:14" ht="12" thickTop="1">
      <c r="A2357" s="215" t="s">
        <v>153</v>
      </c>
      <c r="B2357" s="216" t="s">
        <v>137</v>
      </c>
      <c r="C2357" s="216" t="s">
        <v>703</v>
      </c>
      <c r="D2357" s="217" t="s">
        <v>648</v>
      </c>
      <c r="E2357" s="217" t="s">
        <v>144</v>
      </c>
      <c r="F2357" s="217" t="s">
        <v>647</v>
      </c>
      <c r="G2357" s="217" t="s">
        <v>704</v>
      </c>
      <c r="H2357" s="217" t="s">
        <v>143</v>
      </c>
      <c r="I2357" s="217" t="s">
        <v>658</v>
      </c>
      <c r="J2357" s="218" t="s">
        <v>705</v>
      </c>
      <c r="K2357" s="219" t="s">
        <v>148</v>
      </c>
      <c r="L2357" s="218" t="s">
        <v>140</v>
      </c>
      <c r="M2357" s="218" t="s">
        <v>630</v>
      </c>
      <c r="N2357" s="217" t="s">
        <v>640</v>
      </c>
    </row>
    <row r="2358" spans="1:14">
      <c r="A2358" s="100">
        <v>94458689</v>
      </c>
      <c r="B2358" s="94">
        <v>45027</v>
      </c>
      <c r="C2358" s="94">
        <v>45030</v>
      </c>
      <c r="D2358" s="73" t="s">
        <v>830</v>
      </c>
      <c r="E2358" s="73" t="s">
        <v>482</v>
      </c>
      <c r="F2358" s="73" t="s">
        <v>483</v>
      </c>
      <c r="G2358" s="73" t="s">
        <v>480</v>
      </c>
      <c r="H2358" s="73" t="s">
        <v>481</v>
      </c>
      <c r="I2358" s="73" t="s">
        <v>681</v>
      </c>
      <c r="J2358" s="95">
        <v>-5000000</v>
      </c>
      <c r="K2358" s="107">
        <v>0.995</v>
      </c>
      <c r="L2358" s="95">
        <v>0</v>
      </c>
      <c r="M2358" s="95">
        <v>-5000000</v>
      </c>
      <c r="N2358" s="73" t="s">
        <v>715</v>
      </c>
    </row>
    <row r="2359" spans="1:14">
      <c r="A2359" s="100">
        <v>94458714</v>
      </c>
      <c r="B2359" s="94">
        <v>45027</v>
      </c>
      <c r="C2359" s="94">
        <v>45030</v>
      </c>
      <c r="D2359" s="73" t="s">
        <v>830</v>
      </c>
      <c r="E2359" s="73" t="s">
        <v>164</v>
      </c>
      <c r="F2359" s="73" t="s">
        <v>347</v>
      </c>
      <c r="G2359" s="73" t="s">
        <v>345</v>
      </c>
      <c r="H2359" s="73" t="s">
        <v>346</v>
      </c>
      <c r="I2359" s="73" t="s">
        <v>681</v>
      </c>
      <c r="J2359" s="95">
        <v>-5000000</v>
      </c>
      <c r="K2359" s="107">
        <v>0.98250000000000004</v>
      </c>
      <c r="L2359" s="95">
        <v>0</v>
      </c>
      <c r="M2359" s="95">
        <v>-5000000</v>
      </c>
      <c r="N2359" s="73" t="s">
        <v>715</v>
      </c>
    </row>
    <row r="2360" spans="1:14">
      <c r="A2360" s="100">
        <v>94458732</v>
      </c>
      <c r="B2360" s="94">
        <v>45027</v>
      </c>
      <c r="C2360" s="94">
        <v>45030</v>
      </c>
      <c r="D2360" s="73" t="s">
        <v>830</v>
      </c>
      <c r="E2360" s="73" t="s">
        <v>981</v>
      </c>
      <c r="F2360" s="73" t="s">
        <v>982</v>
      </c>
      <c r="G2360" s="73" t="s">
        <v>983</v>
      </c>
      <c r="H2360" s="73" t="s">
        <v>984</v>
      </c>
      <c r="I2360" s="73" t="s">
        <v>681</v>
      </c>
      <c r="J2360" s="95">
        <v>-1399801.64</v>
      </c>
      <c r="K2360" s="107">
        <v>0.9</v>
      </c>
      <c r="L2360" s="95">
        <v>0</v>
      </c>
      <c r="M2360" s="95">
        <v>-1399801.64</v>
      </c>
      <c r="N2360" s="73" t="s">
        <v>715</v>
      </c>
    </row>
    <row r="2361" spans="1:14">
      <c r="A2361" s="100">
        <v>94458937</v>
      </c>
      <c r="B2361" s="94">
        <v>45027</v>
      </c>
      <c r="C2361" s="94">
        <v>45030</v>
      </c>
      <c r="D2361" s="73" t="s">
        <v>830</v>
      </c>
      <c r="E2361" s="73" t="s">
        <v>572</v>
      </c>
      <c r="F2361" s="73" t="s">
        <v>573</v>
      </c>
      <c r="G2361" s="73" t="s">
        <v>571</v>
      </c>
      <c r="I2361" s="73" t="s">
        <v>681</v>
      </c>
      <c r="J2361" s="95">
        <v>-3013500</v>
      </c>
      <c r="K2361" s="107">
        <v>0.98499999999999999</v>
      </c>
      <c r="L2361" s="95">
        <v>0</v>
      </c>
      <c r="M2361" s="95">
        <v>-3013500</v>
      </c>
      <c r="N2361" s="73" t="s">
        <v>715</v>
      </c>
    </row>
    <row r="2362" spans="1:14">
      <c r="A2362" s="100">
        <v>94458981</v>
      </c>
      <c r="B2362" s="94">
        <v>45027</v>
      </c>
      <c r="C2362" s="94">
        <v>45030</v>
      </c>
      <c r="D2362" s="73" t="s">
        <v>830</v>
      </c>
      <c r="E2362" s="73" t="s">
        <v>528</v>
      </c>
      <c r="F2362" s="73" t="s">
        <v>529</v>
      </c>
      <c r="G2362" s="73" t="s">
        <v>526</v>
      </c>
      <c r="H2362" s="73" t="s">
        <v>527</v>
      </c>
      <c r="I2362" s="73" t="s">
        <v>681</v>
      </c>
      <c r="J2362" s="95">
        <v>-5000000</v>
      </c>
      <c r="K2362" s="107">
        <v>0.99</v>
      </c>
      <c r="L2362" s="95">
        <v>0</v>
      </c>
      <c r="M2362" s="95">
        <v>-5000000</v>
      </c>
      <c r="N2362" s="73" t="s">
        <v>715</v>
      </c>
    </row>
    <row r="2363" spans="1:14">
      <c r="A2363" s="100">
        <v>94459164</v>
      </c>
      <c r="B2363" s="94">
        <v>45027</v>
      </c>
      <c r="C2363" s="94">
        <v>45030</v>
      </c>
      <c r="D2363" s="73" t="s">
        <v>830</v>
      </c>
      <c r="E2363" s="73" t="s">
        <v>475</v>
      </c>
      <c r="F2363" s="73" t="s">
        <v>688</v>
      </c>
      <c r="G2363" s="73" t="s">
        <v>473</v>
      </c>
      <c r="H2363" s="73" t="s">
        <v>474</v>
      </c>
      <c r="I2363" s="73" t="s">
        <v>681</v>
      </c>
      <c r="J2363" s="95">
        <v>-5000000</v>
      </c>
      <c r="K2363" s="107">
        <v>0.98</v>
      </c>
      <c r="L2363" s="95">
        <v>0</v>
      </c>
      <c r="M2363" s="95">
        <v>-5000000</v>
      </c>
      <c r="N2363" s="73" t="s">
        <v>715</v>
      </c>
    </row>
    <row r="2364" spans="1:14">
      <c r="A2364" s="100">
        <v>94459185</v>
      </c>
      <c r="B2364" s="94">
        <v>45027</v>
      </c>
      <c r="C2364" s="94">
        <v>45030</v>
      </c>
      <c r="D2364" s="73" t="s">
        <v>830</v>
      </c>
      <c r="E2364" s="73" t="s">
        <v>886</v>
      </c>
      <c r="F2364" s="73" t="s">
        <v>887</v>
      </c>
      <c r="G2364" s="73" t="s">
        <v>888</v>
      </c>
      <c r="H2364" s="73" t="s">
        <v>889</v>
      </c>
      <c r="I2364" s="73" t="s">
        <v>681</v>
      </c>
      <c r="J2364" s="95">
        <v>-3447500</v>
      </c>
      <c r="K2364" s="107">
        <v>0.95799999999999996</v>
      </c>
      <c r="L2364" s="95">
        <v>0</v>
      </c>
      <c r="M2364" s="95">
        <v>-3447500</v>
      </c>
      <c r="N2364" s="73" t="s">
        <v>715</v>
      </c>
    </row>
    <row r="2365" spans="1:14">
      <c r="A2365" s="100">
        <v>94459346</v>
      </c>
      <c r="B2365" s="94">
        <v>45027</v>
      </c>
      <c r="C2365" s="94">
        <v>45030</v>
      </c>
      <c r="D2365" s="73" t="s">
        <v>830</v>
      </c>
      <c r="E2365" s="73" t="s">
        <v>923</v>
      </c>
      <c r="F2365" s="73" t="s">
        <v>924</v>
      </c>
      <c r="G2365" s="73" t="s">
        <v>925</v>
      </c>
      <c r="H2365" s="73" t="s">
        <v>1028</v>
      </c>
      <c r="I2365" s="73" t="s">
        <v>681</v>
      </c>
      <c r="J2365" s="95">
        <v>-3892727.27</v>
      </c>
      <c r="K2365" s="107">
        <v>0.97499999999999998</v>
      </c>
      <c r="L2365" s="95">
        <v>0</v>
      </c>
      <c r="M2365" s="95">
        <v>-3892727.27</v>
      </c>
      <c r="N2365" s="73" t="s">
        <v>715</v>
      </c>
    </row>
    <row r="2366" spans="1:14">
      <c r="A2366" s="100">
        <v>94459215</v>
      </c>
      <c r="B2366" s="94">
        <v>45027</v>
      </c>
      <c r="C2366" s="94">
        <v>45030</v>
      </c>
      <c r="D2366" s="73" t="s">
        <v>830</v>
      </c>
      <c r="E2366" s="73" t="s">
        <v>325</v>
      </c>
      <c r="F2366" s="73" t="s">
        <v>326</v>
      </c>
      <c r="G2366" s="73" t="s">
        <v>324</v>
      </c>
      <c r="I2366" s="73" t="s">
        <v>681</v>
      </c>
      <c r="J2366" s="95">
        <v>-5000000</v>
      </c>
      <c r="K2366" s="107">
        <v>0.97750000000000004</v>
      </c>
      <c r="L2366" s="95">
        <v>0</v>
      </c>
      <c r="M2366" s="95">
        <v>-5000000</v>
      </c>
      <c r="N2366" s="73" t="s">
        <v>715</v>
      </c>
    </row>
    <row r="2367" spans="1:14">
      <c r="A2367" s="100">
        <v>94459260</v>
      </c>
      <c r="B2367" s="94">
        <v>45027</v>
      </c>
      <c r="C2367" s="94">
        <v>45030</v>
      </c>
      <c r="D2367" s="73" t="s">
        <v>830</v>
      </c>
      <c r="E2367" s="73" t="s">
        <v>550</v>
      </c>
      <c r="F2367" s="73" t="s">
        <v>551</v>
      </c>
      <c r="G2367" s="73" t="s">
        <v>548</v>
      </c>
      <c r="H2367" s="73" t="s">
        <v>549</v>
      </c>
      <c r="I2367" s="73" t="s">
        <v>681</v>
      </c>
      <c r="J2367" s="95">
        <v>-5000000</v>
      </c>
      <c r="K2367" s="107">
        <v>0.90700000000000003</v>
      </c>
      <c r="L2367" s="95">
        <v>0</v>
      </c>
      <c r="M2367" s="95">
        <v>-5000000</v>
      </c>
      <c r="N2367" s="73" t="s">
        <v>715</v>
      </c>
    </row>
    <row r="2368" spans="1:14">
      <c r="A2368" s="100">
        <v>94459287</v>
      </c>
      <c r="B2368" s="94">
        <v>45027</v>
      </c>
      <c r="C2368" s="94">
        <v>45030</v>
      </c>
      <c r="D2368" s="73" t="s">
        <v>830</v>
      </c>
      <c r="E2368" s="73" t="s">
        <v>797</v>
      </c>
      <c r="F2368" s="73" t="s">
        <v>798</v>
      </c>
      <c r="G2368" s="73" t="s">
        <v>799</v>
      </c>
      <c r="H2368" s="73" t="s">
        <v>800</v>
      </c>
      <c r="I2368" s="73" t="s">
        <v>681</v>
      </c>
      <c r="J2368" s="95">
        <v>-5000000</v>
      </c>
      <c r="K2368" s="107">
        <v>0.98499999999999999</v>
      </c>
      <c r="L2368" s="95">
        <v>0</v>
      </c>
      <c r="M2368" s="95">
        <v>-5000000</v>
      </c>
      <c r="N2368" s="73" t="s">
        <v>715</v>
      </c>
    </row>
    <row r="2369" spans="1:14">
      <c r="A2369" s="100">
        <v>94459328</v>
      </c>
      <c r="B2369" s="94">
        <v>45027</v>
      </c>
      <c r="C2369" s="94">
        <v>45030</v>
      </c>
      <c r="D2369" s="73" t="s">
        <v>830</v>
      </c>
      <c r="E2369" s="73" t="s">
        <v>204</v>
      </c>
      <c r="F2369" s="73" t="s">
        <v>880</v>
      </c>
      <c r="G2369" s="73" t="s">
        <v>881</v>
      </c>
      <c r="I2369" s="73" t="s">
        <v>681</v>
      </c>
      <c r="J2369" s="95">
        <v>-5000000</v>
      </c>
      <c r="K2369" s="107">
        <v>0.97899999999999998</v>
      </c>
      <c r="L2369" s="95">
        <v>0</v>
      </c>
      <c r="M2369" s="95">
        <v>-5000000</v>
      </c>
      <c r="N2369" s="73" t="s">
        <v>715</v>
      </c>
    </row>
    <row r="2370" spans="1:14" ht="12" thickBot="1">
      <c r="A2370" s="100">
        <v>94459512</v>
      </c>
      <c r="B2370" s="94">
        <v>45027</v>
      </c>
      <c r="C2370" s="94">
        <v>45030</v>
      </c>
      <c r="D2370" s="73" t="s">
        <v>830</v>
      </c>
      <c r="E2370" s="73" t="s">
        <v>218</v>
      </c>
      <c r="F2370" s="73" t="s">
        <v>219</v>
      </c>
      <c r="G2370" s="73" t="s">
        <v>216</v>
      </c>
      <c r="I2370" s="73" t="s">
        <v>681</v>
      </c>
      <c r="J2370" s="95">
        <v>-1528150.32</v>
      </c>
      <c r="K2370" s="107">
        <v>0.97750000000000004</v>
      </c>
      <c r="L2370" s="95">
        <v>0</v>
      </c>
      <c r="M2370" s="95">
        <v>-1528150.32</v>
      </c>
      <c r="N2370" s="73" t="s">
        <v>715</v>
      </c>
    </row>
    <row r="2371" spans="1:14" ht="12" thickBot="1">
      <c r="A2371" s="223"/>
      <c r="B2371" s="222">
        <v>45030</v>
      </c>
      <c r="C2371" s="224"/>
      <c r="D2371" s="225"/>
      <c r="E2371" s="225"/>
      <c r="F2371" s="225"/>
      <c r="G2371" s="225"/>
      <c r="H2371" s="225"/>
      <c r="I2371" s="225"/>
      <c r="J2371" s="105"/>
      <c r="K2371" s="226"/>
      <c r="L2371" s="227" t="s">
        <v>706</v>
      </c>
      <c r="M2371" s="105">
        <v>206216661.01999989</v>
      </c>
      <c r="N2371" s="225"/>
    </row>
    <row r="2372" spans="1:14" ht="12" thickBot="1">
      <c r="A2372" s="223"/>
      <c r="B2372" s="224"/>
      <c r="C2372" s="224"/>
      <c r="D2372" s="225"/>
      <c r="E2372" s="225"/>
      <c r="F2372" s="225"/>
      <c r="G2372" s="225"/>
      <c r="H2372" s="225"/>
      <c r="I2372" s="225"/>
      <c r="J2372" s="105"/>
      <c r="K2372" s="226"/>
      <c r="L2372" s="227" t="s">
        <v>707</v>
      </c>
      <c r="M2372" s="105">
        <f xml:space="preserve"> ROUND($M$2355+ SUM($M$2358:$M$2370)-$M$2371,2)</f>
        <v>0</v>
      </c>
      <c r="N2372" s="225"/>
    </row>
    <row r="2373" spans="1:14" ht="12.75" thickTop="1" thickBot="1">
      <c r="A2373" s="215" t="s">
        <v>153</v>
      </c>
      <c r="B2373" s="221" t="s">
        <v>137</v>
      </c>
      <c r="C2373" s="216" t="s">
        <v>703</v>
      </c>
      <c r="D2373" s="217" t="s">
        <v>648</v>
      </c>
      <c r="E2373" s="217" t="s">
        <v>144</v>
      </c>
      <c r="F2373" s="217" t="s">
        <v>647</v>
      </c>
      <c r="G2373" s="217" t="s">
        <v>704</v>
      </c>
      <c r="H2373" s="217" t="s">
        <v>143</v>
      </c>
      <c r="I2373" s="217" t="s">
        <v>658</v>
      </c>
      <c r="J2373" s="218" t="s">
        <v>705</v>
      </c>
      <c r="K2373" s="219" t="s">
        <v>148</v>
      </c>
      <c r="L2373" s="218" t="s">
        <v>140</v>
      </c>
      <c r="M2373" s="218" t="s">
        <v>630</v>
      </c>
      <c r="N2373" s="217" t="s">
        <v>640</v>
      </c>
    </row>
    <row r="2374" spans="1:14" ht="12" thickBot="1">
      <c r="A2374" s="223"/>
      <c r="B2374" s="222">
        <v>45033</v>
      </c>
      <c r="C2374" s="224"/>
      <c r="D2374" s="225"/>
      <c r="E2374" s="225"/>
      <c r="F2374" s="225"/>
      <c r="G2374" s="225"/>
      <c r="H2374" s="225"/>
      <c r="I2374" s="225"/>
      <c r="J2374" s="105"/>
      <c r="K2374" s="226"/>
      <c r="L2374" s="227" t="s">
        <v>706</v>
      </c>
      <c r="M2374" s="105">
        <v>206216661.01999992</v>
      </c>
      <c r="N2374" s="225"/>
    </row>
    <row r="2375" spans="1:14" ht="12" thickBot="1">
      <c r="A2375" s="223"/>
      <c r="B2375" s="224"/>
      <c r="C2375" s="224"/>
      <c r="D2375" s="225"/>
      <c r="E2375" s="225"/>
      <c r="F2375" s="225"/>
      <c r="G2375" s="225"/>
      <c r="H2375" s="225"/>
      <c r="I2375" s="225"/>
      <c r="J2375" s="105"/>
      <c r="K2375" s="226"/>
      <c r="L2375" s="227" t="s">
        <v>707</v>
      </c>
      <c r="M2375" s="105">
        <f xml:space="preserve"> ROUND($M$2371+ SUM($M$2373:$M$2373)-$M$2374,2)</f>
        <v>0</v>
      </c>
      <c r="N2375" s="225"/>
    </row>
    <row r="2376" spans="1:14" ht="12.75" thickTop="1" thickBot="1">
      <c r="A2376" s="215" t="s">
        <v>153</v>
      </c>
      <c r="B2376" s="221" t="s">
        <v>137</v>
      </c>
      <c r="C2376" s="216" t="s">
        <v>703</v>
      </c>
      <c r="D2376" s="217" t="s">
        <v>648</v>
      </c>
      <c r="E2376" s="217" t="s">
        <v>144</v>
      </c>
      <c r="F2376" s="217" t="s">
        <v>647</v>
      </c>
      <c r="G2376" s="217" t="s">
        <v>704</v>
      </c>
      <c r="H2376" s="217" t="s">
        <v>143</v>
      </c>
      <c r="I2376" s="217" t="s">
        <v>658</v>
      </c>
      <c r="J2376" s="218" t="s">
        <v>705</v>
      </c>
      <c r="K2376" s="219" t="s">
        <v>148</v>
      </c>
      <c r="L2376" s="218" t="s">
        <v>140</v>
      </c>
      <c r="M2376" s="218" t="s">
        <v>630</v>
      </c>
      <c r="N2376" s="217" t="s">
        <v>640</v>
      </c>
    </row>
    <row r="2377" spans="1:14" ht="12" thickBot="1">
      <c r="A2377" s="223"/>
      <c r="B2377" s="222">
        <v>45034</v>
      </c>
      <c r="C2377" s="224"/>
      <c r="D2377" s="225"/>
      <c r="E2377" s="225"/>
      <c r="F2377" s="225"/>
      <c r="G2377" s="225"/>
      <c r="H2377" s="225"/>
      <c r="I2377" s="225"/>
      <c r="J2377" s="105"/>
      <c r="K2377" s="226"/>
      <c r="L2377" s="227" t="s">
        <v>706</v>
      </c>
      <c r="M2377" s="105">
        <v>206216661.01999992</v>
      </c>
      <c r="N2377" s="225"/>
    </row>
    <row r="2378" spans="1:14" ht="12" thickBot="1">
      <c r="A2378" s="223"/>
      <c r="B2378" s="224"/>
      <c r="C2378" s="224"/>
      <c r="D2378" s="225"/>
      <c r="E2378" s="225"/>
      <c r="F2378" s="225"/>
      <c r="G2378" s="225"/>
      <c r="H2378" s="225"/>
      <c r="I2378" s="225"/>
      <c r="J2378" s="105"/>
      <c r="K2378" s="226"/>
      <c r="L2378" s="227" t="s">
        <v>707</v>
      </c>
      <c r="M2378" s="105">
        <f xml:space="preserve"> ROUND($M$2374+ SUM($M$2376:$M$2376)-$M$2377,2)</f>
        <v>0</v>
      </c>
      <c r="N2378" s="225"/>
    </row>
    <row r="2379" spans="1:14" ht="12.75" thickTop="1" thickBot="1">
      <c r="A2379" s="215" t="s">
        <v>153</v>
      </c>
      <c r="B2379" s="221" t="s">
        <v>137</v>
      </c>
      <c r="C2379" s="216" t="s">
        <v>703</v>
      </c>
      <c r="D2379" s="217" t="s">
        <v>648</v>
      </c>
      <c r="E2379" s="217" t="s">
        <v>144</v>
      </c>
      <c r="F2379" s="217" t="s">
        <v>647</v>
      </c>
      <c r="G2379" s="217" t="s">
        <v>704</v>
      </c>
      <c r="H2379" s="217" t="s">
        <v>143</v>
      </c>
      <c r="I2379" s="217" t="s">
        <v>658</v>
      </c>
      <c r="J2379" s="218" t="s">
        <v>705</v>
      </c>
      <c r="K2379" s="219" t="s">
        <v>148</v>
      </c>
      <c r="L2379" s="218" t="s">
        <v>140</v>
      </c>
      <c r="M2379" s="218" t="s">
        <v>630</v>
      </c>
      <c r="N2379" s="217" t="s">
        <v>640</v>
      </c>
    </row>
    <row r="2380" spans="1:14" ht="12" thickBot="1">
      <c r="A2380" s="223"/>
      <c r="B2380" s="222">
        <v>45035</v>
      </c>
      <c r="C2380" s="224"/>
      <c r="D2380" s="225"/>
      <c r="E2380" s="225"/>
      <c r="F2380" s="225"/>
      <c r="G2380" s="225"/>
      <c r="H2380" s="225"/>
      <c r="I2380" s="225"/>
      <c r="J2380" s="105"/>
      <c r="K2380" s="226"/>
      <c r="L2380" s="227" t="s">
        <v>706</v>
      </c>
      <c r="M2380" s="105">
        <v>206216661.01999992</v>
      </c>
      <c r="N2380" s="225"/>
    </row>
    <row r="2381" spans="1:14" ht="12" thickBot="1">
      <c r="A2381" s="223"/>
      <c r="B2381" s="224"/>
      <c r="C2381" s="224"/>
      <c r="D2381" s="225"/>
      <c r="E2381" s="225"/>
      <c r="F2381" s="225"/>
      <c r="G2381" s="225"/>
      <c r="H2381" s="225"/>
      <c r="I2381" s="225"/>
      <c r="J2381" s="105"/>
      <c r="K2381" s="226"/>
      <c r="L2381" s="227" t="s">
        <v>707</v>
      </c>
      <c r="M2381" s="105">
        <f xml:space="preserve"> ROUND($M$2377+ SUM($M$2379:$M$2379)-$M$2380,2)</f>
        <v>0</v>
      </c>
      <c r="N2381" s="225"/>
    </row>
    <row r="2382" spans="1:14" ht="12" thickTop="1">
      <c r="A2382" s="215" t="s">
        <v>153</v>
      </c>
      <c r="B2382" s="216" t="s">
        <v>137</v>
      </c>
      <c r="C2382" s="216" t="s">
        <v>703</v>
      </c>
      <c r="D2382" s="217" t="s">
        <v>648</v>
      </c>
      <c r="E2382" s="217" t="s">
        <v>144</v>
      </c>
      <c r="F2382" s="217" t="s">
        <v>647</v>
      </c>
      <c r="G2382" s="217" t="s">
        <v>704</v>
      </c>
      <c r="H2382" s="217" t="s">
        <v>143</v>
      </c>
      <c r="I2382" s="217" t="s">
        <v>658</v>
      </c>
      <c r="J2382" s="218" t="s">
        <v>705</v>
      </c>
      <c r="K2382" s="219" t="s">
        <v>148</v>
      </c>
      <c r="L2382" s="218" t="s">
        <v>140</v>
      </c>
      <c r="M2382" s="218" t="s">
        <v>630</v>
      </c>
      <c r="N2382" s="217" t="s">
        <v>640</v>
      </c>
    </row>
    <row r="2383" spans="1:14">
      <c r="A2383" s="100">
        <v>94620441</v>
      </c>
      <c r="B2383" s="94">
        <v>45027</v>
      </c>
      <c r="C2383" s="94">
        <v>45036</v>
      </c>
      <c r="D2383" s="73" t="s">
        <v>830</v>
      </c>
      <c r="E2383" s="73" t="s">
        <v>853</v>
      </c>
      <c r="F2383" s="73" t="s">
        <v>854</v>
      </c>
      <c r="G2383" s="73" t="s">
        <v>855</v>
      </c>
      <c r="I2383" s="73" t="s">
        <v>681</v>
      </c>
      <c r="J2383" s="95">
        <v>-5000000</v>
      </c>
      <c r="K2383" s="107">
        <v>0.99</v>
      </c>
      <c r="L2383" s="95">
        <v>4950000</v>
      </c>
      <c r="M2383" s="95">
        <v>-50000</v>
      </c>
      <c r="N2383" s="73" t="s">
        <v>207</v>
      </c>
    </row>
    <row r="2384" spans="1:14" ht="12" thickBot="1">
      <c r="A2384" s="100">
        <v>999</v>
      </c>
      <c r="B2384" s="94">
        <v>45027</v>
      </c>
      <c r="C2384" s="94">
        <v>45028</v>
      </c>
      <c r="D2384" s="73" t="s">
        <v>840</v>
      </c>
      <c r="E2384" s="73" t="s">
        <v>853</v>
      </c>
      <c r="F2384" s="73" t="s">
        <v>854</v>
      </c>
      <c r="G2384" s="73" t="s">
        <v>855</v>
      </c>
      <c r="I2384" s="73" t="s">
        <v>681</v>
      </c>
      <c r="J2384" s="95">
        <v>5000000</v>
      </c>
      <c r="K2384" s="107">
        <v>0.99</v>
      </c>
      <c r="L2384" s="95">
        <v>-4950000</v>
      </c>
      <c r="M2384" s="95">
        <v>50000</v>
      </c>
      <c r="N2384" s="73" t="s">
        <v>207</v>
      </c>
    </row>
    <row r="2385" spans="1:14" ht="12" thickBot="1">
      <c r="A2385" s="223"/>
      <c r="B2385" s="222">
        <v>45036</v>
      </c>
      <c r="C2385" s="224"/>
      <c r="D2385" s="225"/>
      <c r="E2385" s="225"/>
      <c r="F2385" s="225"/>
      <c r="G2385" s="225"/>
      <c r="H2385" s="225"/>
      <c r="I2385" s="225"/>
      <c r="J2385" s="105"/>
      <c r="K2385" s="226"/>
      <c r="L2385" s="227" t="s">
        <v>706</v>
      </c>
      <c r="M2385" s="105">
        <v>206216661.01999989</v>
      </c>
      <c r="N2385" s="225"/>
    </row>
    <row r="2386" spans="1:14" ht="12" thickBot="1">
      <c r="A2386" s="223"/>
      <c r="B2386" s="224"/>
      <c r="C2386" s="224"/>
      <c r="D2386" s="225"/>
      <c r="E2386" s="225"/>
      <c r="F2386" s="225"/>
      <c r="G2386" s="225"/>
      <c r="H2386" s="225"/>
      <c r="I2386" s="225"/>
      <c r="J2386" s="105"/>
      <c r="K2386" s="226"/>
      <c r="L2386" s="227" t="s">
        <v>707</v>
      </c>
      <c r="M2386" s="105">
        <f xml:space="preserve"> ROUND($M$2380+ SUM($M$2383:$M$2384)-$M$2385,2)</f>
        <v>0</v>
      </c>
      <c r="N2386" s="225"/>
    </row>
    <row r="2387" spans="1:14" ht="12.75" thickTop="1" thickBot="1">
      <c r="A2387" s="215" t="s">
        <v>153</v>
      </c>
      <c r="B2387" s="221" t="s">
        <v>137</v>
      </c>
      <c r="C2387" s="216" t="s">
        <v>703</v>
      </c>
      <c r="D2387" s="217" t="s">
        <v>648</v>
      </c>
      <c r="E2387" s="217" t="s">
        <v>144</v>
      </c>
      <c r="F2387" s="217" t="s">
        <v>647</v>
      </c>
      <c r="G2387" s="217" t="s">
        <v>704</v>
      </c>
      <c r="H2387" s="217" t="s">
        <v>143</v>
      </c>
      <c r="I2387" s="217" t="s">
        <v>658</v>
      </c>
      <c r="J2387" s="218" t="s">
        <v>705</v>
      </c>
      <c r="K2387" s="219" t="s">
        <v>148</v>
      </c>
      <c r="L2387" s="218" t="s">
        <v>140</v>
      </c>
      <c r="M2387" s="218" t="s">
        <v>630</v>
      </c>
      <c r="N2387" s="217" t="s">
        <v>640</v>
      </c>
    </row>
    <row r="2388" spans="1:14" ht="12" thickBot="1">
      <c r="A2388" s="223"/>
      <c r="B2388" s="222">
        <v>45037</v>
      </c>
      <c r="C2388" s="224"/>
      <c r="D2388" s="225"/>
      <c r="E2388" s="225"/>
      <c r="F2388" s="225"/>
      <c r="G2388" s="225"/>
      <c r="H2388" s="225"/>
      <c r="I2388" s="225"/>
      <c r="J2388" s="105"/>
      <c r="K2388" s="226"/>
      <c r="L2388" s="227" t="s">
        <v>706</v>
      </c>
      <c r="M2388" s="105">
        <v>206216661.01999989</v>
      </c>
      <c r="N2388" s="225"/>
    </row>
    <row r="2389" spans="1:14" ht="12" thickBot="1">
      <c r="A2389" s="223"/>
      <c r="B2389" s="224"/>
      <c r="C2389" s="224"/>
      <c r="D2389" s="225"/>
      <c r="E2389" s="225"/>
      <c r="F2389" s="225"/>
      <c r="G2389" s="225"/>
      <c r="H2389" s="225"/>
      <c r="I2389" s="225"/>
      <c r="J2389" s="105"/>
      <c r="K2389" s="226"/>
      <c r="L2389" s="227" t="s">
        <v>707</v>
      </c>
      <c r="M2389" s="105">
        <f xml:space="preserve"> ROUND($M$2385+ SUM($M$2387:$M$2387)-$M$2388,2)</f>
        <v>0</v>
      </c>
      <c r="N2389" s="225"/>
    </row>
    <row r="2390" spans="1:14" ht="12.75" thickTop="1" thickBot="1">
      <c r="A2390" s="215" t="s">
        <v>153</v>
      </c>
      <c r="B2390" s="221" t="s">
        <v>137</v>
      </c>
      <c r="C2390" s="216" t="s">
        <v>703</v>
      </c>
      <c r="D2390" s="217" t="s">
        <v>648</v>
      </c>
      <c r="E2390" s="217" t="s">
        <v>144</v>
      </c>
      <c r="F2390" s="217" t="s">
        <v>647</v>
      </c>
      <c r="G2390" s="217" t="s">
        <v>704</v>
      </c>
      <c r="H2390" s="217" t="s">
        <v>143</v>
      </c>
      <c r="I2390" s="217" t="s">
        <v>658</v>
      </c>
      <c r="J2390" s="218" t="s">
        <v>705</v>
      </c>
      <c r="K2390" s="219" t="s">
        <v>148</v>
      </c>
      <c r="L2390" s="218" t="s">
        <v>140</v>
      </c>
      <c r="M2390" s="218" t="s">
        <v>630</v>
      </c>
      <c r="N2390" s="217" t="s">
        <v>640</v>
      </c>
    </row>
    <row r="2391" spans="1:14" ht="12" thickBot="1">
      <c r="A2391" s="223"/>
      <c r="B2391" s="222">
        <v>45040</v>
      </c>
      <c r="C2391" s="224"/>
      <c r="D2391" s="225"/>
      <c r="E2391" s="225"/>
      <c r="F2391" s="225"/>
      <c r="G2391" s="225"/>
      <c r="H2391" s="225"/>
      <c r="I2391" s="225"/>
      <c r="J2391" s="105"/>
      <c r="K2391" s="226"/>
      <c r="L2391" s="227" t="s">
        <v>706</v>
      </c>
      <c r="M2391" s="105">
        <v>206216661.01999989</v>
      </c>
      <c r="N2391" s="225"/>
    </row>
    <row r="2392" spans="1:14" ht="12" thickBot="1">
      <c r="A2392" s="223"/>
      <c r="B2392" s="224"/>
      <c r="C2392" s="224"/>
      <c r="D2392" s="225"/>
      <c r="E2392" s="225"/>
      <c r="F2392" s="225"/>
      <c r="G2392" s="225"/>
      <c r="H2392" s="225"/>
      <c r="I2392" s="225"/>
      <c r="J2392" s="105"/>
      <c r="K2392" s="226"/>
      <c r="L2392" s="227" t="s">
        <v>707</v>
      </c>
      <c r="M2392" s="105">
        <f xml:space="preserve"> ROUND($M$2388+ SUM($M$2390:$M$2390)-$M$2391,2)</f>
        <v>0</v>
      </c>
      <c r="N2392" s="225"/>
    </row>
    <row r="2393" spans="1:14" ht="12" thickTop="1">
      <c r="A2393" s="215" t="s">
        <v>153</v>
      </c>
      <c r="B2393" s="216" t="s">
        <v>137</v>
      </c>
      <c r="C2393" s="216" t="s">
        <v>703</v>
      </c>
      <c r="D2393" s="217" t="s">
        <v>648</v>
      </c>
      <c r="E2393" s="217" t="s">
        <v>144</v>
      </c>
      <c r="F2393" s="217" t="s">
        <v>647</v>
      </c>
      <c r="G2393" s="217" t="s">
        <v>704</v>
      </c>
      <c r="H2393" s="217" t="s">
        <v>143</v>
      </c>
      <c r="I2393" s="217" t="s">
        <v>658</v>
      </c>
      <c r="J2393" s="218" t="s">
        <v>705</v>
      </c>
      <c r="K2393" s="219" t="s">
        <v>148</v>
      </c>
      <c r="L2393" s="218" t="s">
        <v>140</v>
      </c>
      <c r="M2393" s="218" t="s">
        <v>630</v>
      </c>
      <c r="N2393" s="217" t="s">
        <v>640</v>
      </c>
    </row>
    <row r="2394" spans="1:14">
      <c r="A2394" s="100">
        <v>94734429</v>
      </c>
      <c r="B2394" s="94">
        <v>44986</v>
      </c>
      <c r="C2394" s="94">
        <v>45041</v>
      </c>
      <c r="D2394" s="73" t="s">
        <v>823</v>
      </c>
      <c r="E2394" s="73" t="s">
        <v>496</v>
      </c>
      <c r="F2394" s="73" t="s">
        <v>831</v>
      </c>
      <c r="G2394" s="73" t="s">
        <v>832</v>
      </c>
      <c r="H2394" s="73" t="s">
        <v>962</v>
      </c>
      <c r="I2394" s="73" t="s">
        <v>681</v>
      </c>
      <c r="J2394" s="95">
        <v>399231.53</v>
      </c>
      <c r="K2394" s="107">
        <v>1</v>
      </c>
      <c r="L2394" s="95">
        <v>0</v>
      </c>
      <c r="M2394" s="95">
        <v>399231.53</v>
      </c>
      <c r="N2394" s="73" t="s">
        <v>715</v>
      </c>
    </row>
    <row r="2395" spans="1:14">
      <c r="A2395" s="100">
        <v>94735446</v>
      </c>
      <c r="B2395" s="94">
        <v>44986</v>
      </c>
      <c r="C2395" s="94">
        <v>45041</v>
      </c>
      <c r="D2395" s="73" t="s">
        <v>830</v>
      </c>
      <c r="E2395" s="73" t="s">
        <v>496</v>
      </c>
      <c r="F2395" s="73" t="s">
        <v>831</v>
      </c>
      <c r="G2395" s="73" t="s">
        <v>832</v>
      </c>
      <c r="H2395" s="73" t="s">
        <v>962</v>
      </c>
      <c r="I2395" s="73" t="s">
        <v>681</v>
      </c>
      <c r="J2395" s="95">
        <v>-8009805.4199999999</v>
      </c>
      <c r="K2395" s="107">
        <v>0.93170576419999995</v>
      </c>
      <c r="L2395" s="95">
        <v>0</v>
      </c>
      <c r="M2395" s="95">
        <v>-8009805.4199999999</v>
      </c>
      <c r="N2395" s="73" t="s">
        <v>715</v>
      </c>
    </row>
    <row r="2396" spans="1:14">
      <c r="A2396" s="100">
        <v>94735595</v>
      </c>
      <c r="B2396" s="94">
        <v>44986</v>
      </c>
      <c r="C2396" s="94">
        <v>45041</v>
      </c>
      <c r="D2396" s="73" t="s">
        <v>710</v>
      </c>
      <c r="E2396" s="73" t="s">
        <v>496</v>
      </c>
      <c r="F2396" s="73" t="s">
        <v>497</v>
      </c>
      <c r="G2396" s="73" t="s">
        <v>494</v>
      </c>
      <c r="H2396" s="73" t="s">
        <v>495</v>
      </c>
      <c r="I2396" s="73" t="s">
        <v>681</v>
      </c>
      <c r="J2396" s="95">
        <v>1875000</v>
      </c>
      <c r="K2396" s="107">
        <v>1</v>
      </c>
      <c r="L2396" s="95">
        <v>0</v>
      </c>
      <c r="M2396" s="95">
        <v>1875000</v>
      </c>
      <c r="N2396" s="73" t="s">
        <v>715</v>
      </c>
    </row>
    <row r="2397" spans="1:14" ht="12" thickBot="1">
      <c r="A2397" s="100">
        <v>999</v>
      </c>
      <c r="B2397" s="94">
        <v>44925</v>
      </c>
      <c r="C2397" s="94">
        <v>44925</v>
      </c>
      <c r="D2397" s="73" t="s">
        <v>913</v>
      </c>
      <c r="E2397" s="73" t="s">
        <v>496</v>
      </c>
      <c r="F2397" s="73" t="s">
        <v>831</v>
      </c>
      <c r="G2397" s="73" t="s">
        <v>832</v>
      </c>
      <c r="H2397" s="73" t="s">
        <v>962</v>
      </c>
      <c r="I2397" s="73" t="s">
        <v>681</v>
      </c>
      <c r="J2397" s="95">
        <v>-57713.52</v>
      </c>
      <c r="K2397" s="107">
        <v>1</v>
      </c>
      <c r="L2397" s="95">
        <v>0</v>
      </c>
      <c r="M2397" s="95">
        <v>-57713.52</v>
      </c>
      <c r="N2397" s="73" t="s">
        <v>715</v>
      </c>
    </row>
    <row r="2398" spans="1:14" ht="12" thickBot="1">
      <c r="A2398" s="223"/>
      <c r="B2398" s="222">
        <v>45041</v>
      </c>
      <c r="C2398" s="224"/>
      <c r="D2398" s="225"/>
      <c r="E2398" s="225"/>
      <c r="F2398" s="225"/>
      <c r="G2398" s="225"/>
      <c r="H2398" s="225"/>
      <c r="I2398" s="225"/>
      <c r="J2398" s="105"/>
      <c r="K2398" s="226"/>
      <c r="L2398" s="227" t="s">
        <v>706</v>
      </c>
      <c r="M2398" s="105">
        <v>200423373.6099999</v>
      </c>
      <c r="N2398" s="225"/>
    </row>
    <row r="2399" spans="1:14" ht="12" thickBot="1">
      <c r="A2399" s="223"/>
      <c r="B2399" s="224"/>
      <c r="C2399" s="224"/>
      <c r="D2399" s="225"/>
      <c r="E2399" s="225"/>
      <c r="F2399" s="225"/>
      <c r="G2399" s="225"/>
      <c r="H2399" s="225"/>
      <c r="I2399" s="225"/>
      <c r="J2399" s="105"/>
      <c r="K2399" s="226"/>
      <c r="L2399" s="227" t="s">
        <v>707</v>
      </c>
      <c r="M2399" s="105">
        <f xml:space="preserve"> ROUND($M$2391+ SUM($M$2394:$M$2397)-$M$2398,2)</f>
        <v>0</v>
      </c>
      <c r="N2399" s="225"/>
    </row>
    <row r="2400" spans="1:14" ht="12.75" thickTop="1" thickBot="1">
      <c r="A2400" s="215" t="s">
        <v>153</v>
      </c>
      <c r="B2400" s="221" t="s">
        <v>137</v>
      </c>
      <c r="C2400" s="216" t="s">
        <v>703</v>
      </c>
      <c r="D2400" s="217" t="s">
        <v>648</v>
      </c>
      <c r="E2400" s="217" t="s">
        <v>144</v>
      </c>
      <c r="F2400" s="217" t="s">
        <v>647</v>
      </c>
      <c r="G2400" s="217" t="s">
        <v>704</v>
      </c>
      <c r="H2400" s="217" t="s">
        <v>143</v>
      </c>
      <c r="I2400" s="217" t="s">
        <v>658</v>
      </c>
      <c r="J2400" s="218" t="s">
        <v>705</v>
      </c>
      <c r="K2400" s="219" t="s">
        <v>148</v>
      </c>
      <c r="L2400" s="218" t="s">
        <v>140</v>
      </c>
      <c r="M2400" s="218" t="s">
        <v>630</v>
      </c>
      <c r="N2400" s="217" t="s">
        <v>640</v>
      </c>
    </row>
    <row r="2401" spans="1:14" ht="12" thickBot="1">
      <c r="A2401" s="223"/>
      <c r="B2401" s="222">
        <v>45042</v>
      </c>
      <c r="C2401" s="224"/>
      <c r="D2401" s="225"/>
      <c r="E2401" s="225"/>
      <c r="F2401" s="225"/>
      <c r="G2401" s="225"/>
      <c r="H2401" s="225"/>
      <c r="I2401" s="225"/>
      <c r="J2401" s="105"/>
      <c r="K2401" s="226"/>
      <c r="L2401" s="227" t="s">
        <v>706</v>
      </c>
      <c r="M2401" s="105">
        <v>200423373.6099999</v>
      </c>
      <c r="N2401" s="225"/>
    </row>
    <row r="2402" spans="1:14" ht="12" thickBot="1">
      <c r="A2402" s="223"/>
      <c r="B2402" s="224"/>
      <c r="C2402" s="224"/>
      <c r="D2402" s="225"/>
      <c r="E2402" s="225"/>
      <c r="F2402" s="225"/>
      <c r="G2402" s="225"/>
      <c r="H2402" s="225"/>
      <c r="I2402" s="225"/>
      <c r="J2402" s="105"/>
      <c r="K2402" s="226"/>
      <c r="L2402" s="227" t="s">
        <v>707</v>
      </c>
      <c r="M2402" s="105">
        <f xml:space="preserve"> ROUND($M$2398+ SUM($M$2400:$M$2400)-$M$2401,2)</f>
        <v>0</v>
      </c>
      <c r="N2402" s="225"/>
    </row>
    <row r="2403" spans="1:14" ht="12.75" thickTop="1" thickBot="1">
      <c r="A2403" s="215" t="s">
        <v>153</v>
      </c>
      <c r="B2403" s="221" t="s">
        <v>137</v>
      </c>
      <c r="C2403" s="216" t="s">
        <v>703</v>
      </c>
      <c r="D2403" s="217" t="s">
        <v>648</v>
      </c>
      <c r="E2403" s="217" t="s">
        <v>144</v>
      </c>
      <c r="F2403" s="217" t="s">
        <v>647</v>
      </c>
      <c r="G2403" s="217" t="s">
        <v>704</v>
      </c>
      <c r="H2403" s="217" t="s">
        <v>143</v>
      </c>
      <c r="I2403" s="217" t="s">
        <v>658</v>
      </c>
      <c r="J2403" s="218" t="s">
        <v>705</v>
      </c>
      <c r="K2403" s="219" t="s">
        <v>148</v>
      </c>
      <c r="L2403" s="218" t="s">
        <v>140</v>
      </c>
      <c r="M2403" s="218" t="s">
        <v>630</v>
      </c>
      <c r="N2403" s="217" t="s">
        <v>640</v>
      </c>
    </row>
    <row r="2404" spans="1:14" ht="12" thickBot="1">
      <c r="A2404" s="223"/>
      <c r="B2404" s="222">
        <v>45043</v>
      </c>
      <c r="C2404" s="224"/>
      <c r="D2404" s="225"/>
      <c r="E2404" s="225"/>
      <c r="F2404" s="225"/>
      <c r="G2404" s="225"/>
      <c r="H2404" s="225"/>
      <c r="I2404" s="225"/>
      <c r="J2404" s="105"/>
      <c r="K2404" s="226"/>
      <c r="L2404" s="227" t="s">
        <v>706</v>
      </c>
      <c r="M2404" s="105">
        <v>200423373.6099999</v>
      </c>
      <c r="N2404" s="225"/>
    </row>
    <row r="2405" spans="1:14" ht="12" thickBot="1">
      <c r="A2405" s="223"/>
      <c r="B2405" s="224"/>
      <c r="C2405" s="224"/>
      <c r="D2405" s="225"/>
      <c r="E2405" s="225"/>
      <c r="F2405" s="225"/>
      <c r="G2405" s="225"/>
      <c r="H2405" s="225"/>
      <c r="I2405" s="225"/>
      <c r="J2405" s="105"/>
      <c r="K2405" s="226"/>
      <c r="L2405" s="227" t="s">
        <v>707</v>
      </c>
      <c r="M2405" s="105">
        <f xml:space="preserve"> ROUND($M$2401+ SUM($M$2403:$M$2403)-$M$2404,2)</f>
        <v>0</v>
      </c>
      <c r="N2405" s="225"/>
    </row>
    <row r="2406" spans="1:14" ht="12" thickTop="1">
      <c r="A2406" s="215" t="s">
        <v>153</v>
      </c>
      <c r="B2406" s="216" t="s">
        <v>137</v>
      </c>
      <c r="C2406" s="216" t="s">
        <v>703</v>
      </c>
      <c r="D2406" s="217" t="s">
        <v>648</v>
      </c>
      <c r="E2406" s="217" t="s">
        <v>144</v>
      </c>
      <c r="F2406" s="217" t="s">
        <v>647</v>
      </c>
      <c r="G2406" s="217" t="s">
        <v>704</v>
      </c>
      <c r="H2406" s="217" t="s">
        <v>143</v>
      </c>
      <c r="I2406" s="217" t="s">
        <v>658</v>
      </c>
      <c r="J2406" s="218" t="s">
        <v>705</v>
      </c>
      <c r="K2406" s="219" t="s">
        <v>148</v>
      </c>
      <c r="L2406" s="218" t="s">
        <v>140</v>
      </c>
      <c r="M2406" s="218" t="s">
        <v>630</v>
      </c>
      <c r="N2406" s="217" t="s">
        <v>640</v>
      </c>
    </row>
    <row r="2407" spans="1:14" ht="12" thickBot="1">
      <c r="A2407" s="100">
        <v>95146649</v>
      </c>
      <c r="B2407" s="94">
        <v>45040</v>
      </c>
      <c r="C2407" s="94">
        <v>45044</v>
      </c>
      <c r="D2407" s="73" t="s">
        <v>710</v>
      </c>
      <c r="E2407" s="73" t="s">
        <v>508</v>
      </c>
      <c r="F2407" s="73" t="s">
        <v>552</v>
      </c>
      <c r="G2407" s="73" t="s">
        <v>507</v>
      </c>
      <c r="I2407" s="73" t="s">
        <v>681</v>
      </c>
      <c r="J2407" s="95">
        <v>1531531.53</v>
      </c>
      <c r="K2407" s="107">
        <v>0.98031250000000003</v>
      </c>
      <c r="L2407" s="95">
        <v>-1501379.5</v>
      </c>
      <c r="M2407" s="95">
        <v>30152.03</v>
      </c>
      <c r="N2407" s="73" t="s">
        <v>207</v>
      </c>
    </row>
    <row r="2408" spans="1:14" ht="12" thickBot="1">
      <c r="A2408" s="223"/>
      <c r="B2408" s="222">
        <v>45044</v>
      </c>
      <c r="C2408" s="224"/>
      <c r="D2408" s="225"/>
      <c r="E2408" s="225"/>
      <c r="F2408" s="225"/>
      <c r="G2408" s="225"/>
      <c r="H2408" s="225"/>
      <c r="I2408" s="225"/>
      <c r="J2408" s="105"/>
      <c r="K2408" s="226"/>
      <c r="L2408" s="227" t="s">
        <v>706</v>
      </c>
      <c r="M2408" s="105">
        <v>200453525.63699678</v>
      </c>
      <c r="N2408" s="225"/>
    </row>
    <row r="2409" spans="1:14" ht="12" thickBot="1">
      <c r="A2409" s="223"/>
      <c r="B2409" s="224"/>
      <c r="C2409" s="224"/>
      <c r="D2409" s="225"/>
      <c r="E2409" s="225"/>
      <c r="F2409" s="225"/>
      <c r="G2409" s="225"/>
      <c r="H2409" s="225"/>
      <c r="I2409" s="225"/>
      <c r="J2409" s="105"/>
      <c r="K2409" s="226"/>
      <c r="L2409" s="227" t="s">
        <v>707</v>
      </c>
      <c r="M2409" s="105">
        <f xml:space="preserve"> ROUND($M$2404+ SUM($M$2407:$M$2407)-$M$2408,2)</f>
        <v>0</v>
      </c>
      <c r="N2409" s="225"/>
    </row>
    <row r="2410" spans="1:14" ht="12" thickTop="1">
      <c r="A2410" s="215" t="s">
        <v>153</v>
      </c>
      <c r="B2410" s="216" t="s">
        <v>137</v>
      </c>
      <c r="C2410" s="216" t="s">
        <v>703</v>
      </c>
      <c r="D2410" s="217" t="s">
        <v>648</v>
      </c>
      <c r="E2410" s="217" t="s">
        <v>144</v>
      </c>
      <c r="F2410" s="217" t="s">
        <v>647</v>
      </c>
      <c r="G2410" s="217" t="s">
        <v>704</v>
      </c>
      <c r="H2410" s="217" t="s">
        <v>143</v>
      </c>
      <c r="I2410" s="217" t="s">
        <v>658</v>
      </c>
      <c r="J2410" s="218" t="s">
        <v>705</v>
      </c>
      <c r="K2410" s="219" t="s">
        <v>148</v>
      </c>
      <c r="L2410" s="218" t="s">
        <v>140</v>
      </c>
      <c r="M2410" s="218" t="s">
        <v>630</v>
      </c>
      <c r="N2410" s="217" t="s">
        <v>640</v>
      </c>
    </row>
    <row r="2411" spans="1:14">
      <c r="A2411" s="100">
        <v>95233563</v>
      </c>
      <c r="B2411" s="94">
        <v>45042</v>
      </c>
      <c r="C2411" s="94">
        <v>45047</v>
      </c>
      <c r="D2411" s="73" t="s">
        <v>830</v>
      </c>
      <c r="E2411" s="73" t="s">
        <v>164</v>
      </c>
      <c r="F2411" s="73" t="s">
        <v>347</v>
      </c>
      <c r="G2411" s="73" t="s">
        <v>345</v>
      </c>
      <c r="H2411" s="73" t="s">
        <v>346</v>
      </c>
      <c r="I2411" s="73" t="s">
        <v>681</v>
      </c>
      <c r="J2411" s="95">
        <v>-3500000</v>
      </c>
      <c r="K2411" s="107">
        <v>0.97750000000000004</v>
      </c>
      <c r="L2411" s="95">
        <v>3421250</v>
      </c>
      <c r="M2411" s="95">
        <v>-78750</v>
      </c>
      <c r="N2411" s="73" t="s">
        <v>207</v>
      </c>
    </row>
    <row r="2412" spans="1:14">
      <c r="A2412" s="100">
        <v>95233497</v>
      </c>
      <c r="B2412" s="94">
        <v>45042</v>
      </c>
      <c r="C2412" s="94">
        <v>45047</v>
      </c>
      <c r="D2412" s="73" t="s">
        <v>830</v>
      </c>
      <c r="E2412" s="73" t="s">
        <v>559</v>
      </c>
      <c r="F2412" s="73" t="s">
        <v>943</v>
      </c>
      <c r="G2412" s="73" t="s">
        <v>557</v>
      </c>
      <c r="I2412" s="73" t="s">
        <v>681</v>
      </c>
      <c r="J2412" s="95">
        <v>-3500000</v>
      </c>
      <c r="K2412" s="107">
        <v>0.98</v>
      </c>
      <c r="L2412" s="95">
        <v>3430000</v>
      </c>
      <c r="M2412" s="95">
        <v>-70000</v>
      </c>
      <c r="N2412" s="73" t="s">
        <v>207</v>
      </c>
    </row>
    <row r="2413" spans="1:14" ht="12" thickBot="1">
      <c r="A2413" s="100">
        <v>999</v>
      </c>
      <c r="B2413" s="94">
        <v>45042</v>
      </c>
      <c r="C2413" s="94">
        <v>45047</v>
      </c>
      <c r="D2413" s="73" t="s">
        <v>830</v>
      </c>
      <c r="E2413" s="73" t="s">
        <v>524</v>
      </c>
      <c r="F2413" s="73" t="s">
        <v>525</v>
      </c>
      <c r="G2413" s="73" t="s">
        <v>523</v>
      </c>
      <c r="I2413" s="73" t="s">
        <v>681</v>
      </c>
      <c r="J2413" s="95">
        <v>-1412494.21</v>
      </c>
      <c r="K2413" s="107">
        <v>0.98250000000000004</v>
      </c>
      <c r="L2413" s="95">
        <v>1387775.56</v>
      </c>
      <c r="M2413" s="95">
        <v>-24718.65</v>
      </c>
      <c r="N2413" s="73" t="s">
        <v>207</v>
      </c>
    </row>
    <row r="2414" spans="1:14" ht="12" thickBot="1">
      <c r="A2414" s="223"/>
      <c r="B2414" s="222">
        <v>45047</v>
      </c>
      <c r="C2414" s="224"/>
      <c r="D2414" s="225"/>
      <c r="E2414" s="225"/>
      <c r="F2414" s="225"/>
      <c r="G2414" s="225"/>
      <c r="H2414" s="225"/>
      <c r="I2414" s="225"/>
      <c r="J2414" s="105"/>
      <c r="K2414" s="226"/>
      <c r="L2414" s="227" t="s">
        <v>706</v>
      </c>
      <c r="M2414" s="105">
        <v>200280056.98832175</v>
      </c>
      <c r="N2414" s="225"/>
    </row>
    <row r="2415" spans="1:14" ht="12" thickBot="1">
      <c r="A2415" s="223"/>
      <c r="B2415" s="224"/>
      <c r="C2415" s="224"/>
      <c r="D2415" s="225"/>
      <c r="E2415" s="225"/>
      <c r="F2415" s="225"/>
      <c r="G2415" s="225"/>
      <c r="H2415" s="225"/>
      <c r="I2415" s="225"/>
      <c r="J2415" s="105"/>
      <c r="K2415" s="226"/>
      <c r="L2415" s="227" t="s">
        <v>707</v>
      </c>
      <c r="M2415" s="105">
        <f xml:space="preserve"> ROUND($M$2408+ SUM($M$2411:$M$2413)-$M$2414,2)</f>
        <v>0</v>
      </c>
      <c r="N2415" s="225"/>
    </row>
    <row r="2416" spans="1:14" ht="12.75" thickTop="1" thickBot="1">
      <c r="A2416" s="215" t="s">
        <v>153</v>
      </c>
      <c r="B2416" s="221" t="s">
        <v>137</v>
      </c>
      <c r="C2416" s="216" t="s">
        <v>703</v>
      </c>
      <c r="D2416" s="217" t="s">
        <v>648</v>
      </c>
      <c r="E2416" s="217" t="s">
        <v>144</v>
      </c>
      <c r="F2416" s="217" t="s">
        <v>647</v>
      </c>
      <c r="G2416" s="217" t="s">
        <v>704</v>
      </c>
      <c r="H2416" s="217" t="s">
        <v>143</v>
      </c>
      <c r="I2416" s="217" t="s">
        <v>658</v>
      </c>
      <c r="J2416" s="218" t="s">
        <v>705</v>
      </c>
      <c r="K2416" s="219" t="s">
        <v>148</v>
      </c>
      <c r="L2416" s="218" t="s">
        <v>140</v>
      </c>
      <c r="M2416" s="218" t="s">
        <v>630</v>
      </c>
      <c r="N2416" s="217" t="s">
        <v>640</v>
      </c>
    </row>
    <row r="2417" spans="1:14" ht="12" thickBot="1">
      <c r="A2417" s="223"/>
      <c r="B2417" s="222">
        <v>45048</v>
      </c>
      <c r="C2417" s="224"/>
      <c r="D2417" s="225"/>
      <c r="E2417" s="225"/>
      <c r="F2417" s="225"/>
      <c r="G2417" s="225"/>
      <c r="H2417" s="225"/>
      <c r="I2417" s="225"/>
      <c r="J2417" s="105"/>
      <c r="K2417" s="226"/>
      <c r="L2417" s="227" t="s">
        <v>706</v>
      </c>
      <c r="M2417" s="105">
        <v>200280056.98832175</v>
      </c>
      <c r="N2417" s="225"/>
    </row>
    <row r="2418" spans="1:14" ht="12" thickBot="1">
      <c r="A2418" s="223"/>
      <c r="B2418" s="224"/>
      <c r="C2418" s="224"/>
      <c r="D2418" s="225"/>
      <c r="E2418" s="225"/>
      <c r="F2418" s="225"/>
      <c r="G2418" s="225"/>
      <c r="H2418" s="225"/>
      <c r="I2418" s="225"/>
      <c r="J2418" s="105"/>
      <c r="K2418" s="226"/>
      <c r="L2418" s="227" t="s">
        <v>707</v>
      </c>
      <c r="M2418" s="105">
        <f xml:space="preserve"> ROUND($M$2414+ SUM($M$2416:$M$2416)-$M$2417,2)</f>
        <v>0</v>
      </c>
      <c r="N2418" s="225"/>
    </row>
    <row r="2419" spans="1:14" ht="12" thickTop="1">
      <c r="A2419" s="215" t="s">
        <v>153</v>
      </c>
      <c r="B2419" s="216" t="s">
        <v>137</v>
      </c>
      <c r="C2419" s="216" t="s">
        <v>703</v>
      </c>
      <c r="D2419" s="217" t="s">
        <v>648</v>
      </c>
      <c r="E2419" s="217" t="s">
        <v>144</v>
      </c>
      <c r="F2419" s="217" t="s">
        <v>647</v>
      </c>
      <c r="G2419" s="217" t="s">
        <v>704</v>
      </c>
      <c r="H2419" s="217" t="s">
        <v>143</v>
      </c>
      <c r="I2419" s="217" t="s">
        <v>658</v>
      </c>
      <c r="J2419" s="218" t="s">
        <v>705</v>
      </c>
      <c r="K2419" s="219" t="s">
        <v>148</v>
      </c>
      <c r="L2419" s="218" t="s">
        <v>140</v>
      </c>
      <c r="M2419" s="218" t="s">
        <v>630</v>
      </c>
      <c r="N2419" s="217" t="s">
        <v>640</v>
      </c>
    </row>
    <row r="2420" spans="1:14" ht="12" thickBot="1">
      <c r="A2420" s="100">
        <v>999</v>
      </c>
      <c r="B2420" s="94">
        <v>45044</v>
      </c>
      <c r="C2420" s="94">
        <v>45049</v>
      </c>
      <c r="D2420" s="73" t="s">
        <v>823</v>
      </c>
      <c r="E2420" s="73" t="s">
        <v>325</v>
      </c>
      <c r="F2420" s="73" t="s">
        <v>326</v>
      </c>
      <c r="G2420" s="73" t="s">
        <v>324</v>
      </c>
      <c r="I2420" s="73" t="s">
        <v>681</v>
      </c>
      <c r="J2420" s="95">
        <v>5302.09</v>
      </c>
      <c r="K2420" s="107">
        <v>1</v>
      </c>
      <c r="L2420" s="95">
        <v>0</v>
      </c>
      <c r="M2420" s="95">
        <v>5302.09</v>
      </c>
      <c r="N2420" s="73" t="s">
        <v>715</v>
      </c>
    </row>
    <row r="2421" spans="1:14" ht="12" thickBot="1">
      <c r="A2421" s="223"/>
      <c r="B2421" s="222">
        <v>45049</v>
      </c>
      <c r="C2421" s="224"/>
      <c r="D2421" s="225"/>
      <c r="E2421" s="225"/>
      <c r="F2421" s="225"/>
      <c r="G2421" s="225"/>
      <c r="H2421" s="225"/>
      <c r="I2421" s="225"/>
      <c r="J2421" s="105"/>
      <c r="K2421" s="226"/>
      <c r="L2421" s="227" t="s">
        <v>706</v>
      </c>
      <c r="M2421" s="105">
        <v>200285359.07832178</v>
      </c>
      <c r="N2421" s="225"/>
    </row>
    <row r="2422" spans="1:14" ht="12" thickBot="1">
      <c r="A2422" s="223"/>
      <c r="B2422" s="224"/>
      <c r="C2422" s="224"/>
      <c r="D2422" s="225"/>
      <c r="E2422" s="225"/>
      <c r="F2422" s="225"/>
      <c r="G2422" s="225"/>
      <c r="H2422" s="225"/>
      <c r="I2422" s="225"/>
      <c r="J2422" s="105"/>
      <c r="K2422" s="226"/>
      <c r="L2422" s="227" t="s">
        <v>707</v>
      </c>
      <c r="M2422" s="105">
        <f xml:space="preserve"> ROUND($M$2417+ SUM($M$2420:$M$2420)-$M$2421,2)</f>
        <v>0</v>
      </c>
      <c r="N2422" s="225"/>
    </row>
    <row r="2423" spans="1:14" ht="12.75" thickTop="1" thickBot="1">
      <c r="A2423" s="215" t="s">
        <v>153</v>
      </c>
      <c r="B2423" s="221" t="s">
        <v>137</v>
      </c>
      <c r="C2423" s="216" t="s">
        <v>703</v>
      </c>
      <c r="D2423" s="217" t="s">
        <v>648</v>
      </c>
      <c r="E2423" s="217" t="s">
        <v>144</v>
      </c>
      <c r="F2423" s="217" t="s">
        <v>647</v>
      </c>
      <c r="G2423" s="217" t="s">
        <v>704</v>
      </c>
      <c r="H2423" s="217" t="s">
        <v>143</v>
      </c>
      <c r="I2423" s="217" t="s">
        <v>658</v>
      </c>
      <c r="J2423" s="218" t="s">
        <v>705</v>
      </c>
      <c r="K2423" s="219" t="s">
        <v>148</v>
      </c>
      <c r="L2423" s="218" t="s">
        <v>140</v>
      </c>
      <c r="M2423" s="218" t="s">
        <v>630</v>
      </c>
      <c r="N2423" s="217" t="s">
        <v>640</v>
      </c>
    </row>
    <row r="2424" spans="1:14" ht="12" thickBot="1">
      <c r="A2424" s="223"/>
      <c r="B2424" s="222">
        <v>45050</v>
      </c>
      <c r="C2424" s="224"/>
      <c r="D2424" s="225"/>
      <c r="E2424" s="225"/>
      <c r="F2424" s="225"/>
      <c r="G2424" s="225"/>
      <c r="H2424" s="225"/>
      <c r="I2424" s="225"/>
      <c r="J2424" s="105"/>
      <c r="K2424" s="226"/>
      <c r="L2424" s="227" t="s">
        <v>706</v>
      </c>
      <c r="M2424" s="105">
        <v>200285359.07832178</v>
      </c>
      <c r="N2424" s="225"/>
    </row>
    <row r="2425" spans="1:14" ht="12" thickBot="1">
      <c r="A2425" s="223"/>
      <c r="B2425" s="224"/>
      <c r="C2425" s="224"/>
      <c r="D2425" s="225"/>
      <c r="E2425" s="225"/>
      <c r="F2425" s="225"/>
      <c r="G2425" s="225"/>
      <c r="H2425" s="225"/>
      <c r="I2425" s="225"/>
      <c r="J2425" s="105"/>
      <c r="K2425" s="226"/>
      <c r="L2425" s="227" t="s">
        <v>707</v>
      </c>
      <c r="M2425" s="105">
        <f xml:space="preserve"> ROUND($M$2421+ SUM($M$2423:$M$2423)-$M$2424,2)</f>
        <v>0</v>
      </c>
      <c r="N2425" s="225"/>
    </row>
    <row r="2426" spans="1:14" ht="12.75" thickTop="1" thickBot="1">
      <c r="A2426" s="215" t="s">
        <v>153</v>
      </c>
      <c r="B2426" s="221" t="s">
        <v>137</v>
      </c>
      <c r="C2426" s="216" t="s">
        <v>703</v>
      </c>
      <c r="D2426" s="217" t="s">
        <v>648</v>
      </c>
      <c r="E2426" s="217" t="s">
        <v>144</v>
      </c>
      <c r="F2426" s="217" t="s">
        <v>647</v>
      </c>
      <c r="G2426" s="217" t="s">
        <v>704</v>
      </c>
      <c r="H2426" s="217" t="s">
        <v>143</v>
      </c>
      <c r="I2426" s="217" t="s">
        <v>658</v>
      </c>
      <c r="J2426" s="218" t="s">
        <v>705</v>
      </c>
      <c r="K2426" s="219" t="s">
        <v>148</v>
      </c>
      <c r="L2426" s="218" t="s">
        <v>140</v>
      </c>
      <c r="M2426" s="218" t="s">
        <v>630</v>
      </c>
      <c r="N2426" s="217" t="s">
        <v>640</v>
      </c>
    </row>
    <row r="2427" spans="1:14" ht="12" thickBot="1">
      <c r="A2427" s="223"/>
      <c r="B2427" s="222">
        <v>45051</v>
      </c>
      <c r="C2427" s="224"/>
      <c r="D2427" s="225"/>
      <c r="E2427" s="225"/>
      <c r="F2427" s="225"/>
      <c r="G2427" s="225"/>
      <c r="H2427" s="225"/>
      <c r="I2427" s="225"/>
      <c r="J2427" s="105"/>
      <c r="K2427" s="226"/>
      <c r="L2427" s="227" t="s">
        <v>706</v>
      </c>
      <c r="M2427" s="105">
        <v>200285359.07832175</v>
      </c>
      <c r="N2427" s="225"/>
    </row>
    <row r="2428" spans="1:14" ht="12" thickBot="1">
      <c r="A2428" s="223"/>
      <c r="B2428" s="224"/>
      <c r="C2428" s="224"/>
      <c r="D2428" s="225"/>
      <c r="E2428" s="225"/>
      <c r="F2428" s="225"/>
      <c r="G2428" s="225"/>
      <c r="H2428" s="225"/>
      <c r="I2428" s="225"/>
      <c r="J2428" s="105"/>
      <c r="K2428" s="226"/>
      <c r="L2428" s="227" t="s">
        <v>707</v>
      </c>
      <c r="M2428" s="105">
        <f xml:space="preserve"> ROUND($M$2424+ SUM($M$2426:$M$2426)-$M$2427,2)</f>
        <v>0</v>
      </c>
      <c r="N2428" s="225"/>
    </row>
    <row r="2429" spans="1:14" ht="12.75" thickTop="1" thickBot="1">
      <c r="A2429" s="215" t="s">
        <v>153</v>
      </c>
      <c r="B2429" s="221" t="s">
        <v>137</v>
      </c>
      <c r="C2429" s="216" t="s">
        <v>703</v>
      </c>
      <c r="D2429" s="217" t="s">
        <v>648</v>
      </c>
      <c r="E2429" s="217" t="s">
        <v>144</v>
      </c>
      <c r="F2429" s="217" t="s">
        <v>647</v>
      </c>
      <c r="G2429" s="217" t="s">
        <v>704</v>
      </c>
      <c r="H2429" s="217" t="s">
        <v>143</v>
      </c>
      <c r="I2429" s="217" t="s">
        <v>658</v>
      </c>
      <c r="J2429" s="218" t="s">
        <v>705</v>
      </c>
      <c r="K2429" s="219" t="s">
        <v>148</v>
      </c>
      <c r="L2429" s="218" t="s">
        <v>140</v>
      </c>
      <c r="M2429" s="218" t="s">
        <v>630</v>
      </c>
      <c r="N2429" s="217" t="s">
        <v>640</v>
      </c>
    </row>
    <row r="2430" spans="1:14" ht="12" thickBot="1">
      <c r="A2430" s="223"/>
      <c r="B2430" s="222">
        <v>45054</v>
      </c>
      <c r="C2430" s="224"/>
      <c r="D2430" s="225"/>
      <c r="E2430" s="225"/>
      <c r="F2430" s="225"/>
      <c r="G2430" s="225"/>
      <c r="H2430" s="225"/>
      <c r="I2430" s="225"/>
      <c r="J2430" s="105"/>
      <c r="K2430" s="226"/>
      <c r="L2430" s="227" t="s">
        <v>706</v>
      </c>
      <c r="M2430" s="105">
        <v>200285359.07832175</v>
      </c>
      <c r="N2430" s="225"/>
    </row>
    <row r="2431" spans="1:14" ht="12" thickBot="1">
      <c r="A2431" s="223"/>
      <c r="B2431" s="224"/>
      <c r="C2431" s="224"/>
      <c r="D2431" s="225"/>
      <c r="E2431" s="225"/>
      <c r="F2431" s="225"/>
      <c r="G2431" s="225"/>
      <c r="H2431" s="225"/>
      <c r="I2431" s="225"/>
      <c r="J2431" s="105"/>
      <c r="K2431" s="226"/>
      <c r="L2431" s="227" t="s">
        <v>707</v>
      </c>
      <c r="M2431" s="105">
        <f xml:space="preserve"> ROUND($M$2427+ SUM($M$2429:$M$2429)-$M$2430,2)</f>
        <v>0</v>
      </c>
      <c r="N2431" s="225"/>
    </row>
    <row r="2432" spans="1:14" ht="12" thickTop="1">
      <c r="A2432" s="215" t="s">
        <v>153</v>
      </c>
      <c r="B2432" s="216" t="s">
        <v>137</v>
      </c>
      <c r="C2432" s="216" t="s">
        <v>703</v>
      </c>
      <c r="D2432" s="217" t="s">
        <v>648</v>
      </c>
      <c r="E2432" s="217" t="s">
        <v>144</v>
      </c>
      <c r="F2432" s="217" t="s">
        <v>647</v>
      </c>
      <c r="G2432" s="217" t="s">
        <v>704</v>
      </c>
      <c r="H2432" s="217" t="s">
        <v>143</v>
      </c>
      <c r="I2432" s="217" t="s">
        <v>658</v>
      </c>
      <c r="J2432" s="218" t="s">
        <v>705</v>
      </c>
      <c r="K2432" s="219" t="s">
        <v>148</v>
      </c>
      <c r="L2432" s="218" t="s">
        <v>140</v>
      </c>
      <c r="M2432" s="218" t="s">
        <v>630</v>
      </c>
      <c r="N2432" s="217" t="s">
        <v>640</v>
      </c>
    </row>
    <row r="2433" spans="1:14">
      <c r="A2433" s="100">
        <v>2511663</v>
      </c>
      <c r="B2433" s="94">
        <v>45055</v>
      </c>
      <c r="C2433" s="94">
        <v>45055</v>
      </c>
      <c r="D2433" s="73" t="s">
        <v>709</v>
      </c>
      <c r="I2433" s="73" t="s">
        <v>681</v>
      </c>
      <c r="J2433" s="95">
        <v>0</v>
      </c>
      <c r="K2433" s="107">
        <v>1</v>
      </c>
      <c r="L2433" s="95">
        <v>18000000</v>
      </c>
      <c r="M2433" s="95">
        <v>18000000</v>
      </c>
      <c r="N2433" s="73" t="s">
        <v>207</v>
      </c>
    </row>
    <row r="2434" spans="1:14" ht="12" thickBot="1">
      <c r="A2434" s="100">
        <v>2511747</v>
      </c>
      <c r="B2434" s="94">
        <v>45055</v>
      </c>
      <c r="C2434" s="94">
        <v>45055</v>
      </c>
      <c r="D2434" s="73" t="s">
        <v>709</v>
      </c>
      <c r="I2434" s="73" t="s">
        <v>681</v>
      </c>
      <c r="J2434" s="95">
        <v>0</v>
      </c>
      <c r="K2434" s="107">
        <v>1</v>
      </c>
      <c r="L2434" s="95">
        <v>-18000000</v>
      </c>
      <c r="M2434" s="95">
        <v>-18000000</v>
      </c>
      <c r="N2434" s="73" t="s">
        <v>207</v>
      </c>
    </row>
    <row r="2435" spans="1:14" ht="12" thickBot="1">
      <c r="A2435" s="223"/>
      <c r="B2435" s="222">
        <v>45055</v>
      </c>
      <c r="C2435" s="224"/>
      <c r="D2435" s="225"/>
      <c r="E2435" s="225"/>
      <c r="F2435" s="225"/>
      <c r="G2435" s="225"/>
      <c r="H2435" s="225"/>
      <c r="I2435" s="225"/>
      <c r="J2435" s="105"/>
      <c r="K2435" s="226"/>
      <c r="L2435" s="227" t="s">
        <v>706</v>
      </c>
      <c r="M2435" s="105">
        <v>200285359.07832175</v>
      </c>
      <c r="N2435" s="225"/>
    </row>
    <row r="2436" spans="1:14" ht="12" thickBot="1">
      <c r="A2436" s="223"/>
      <c r="B2436" s="224"/>
      <c r="C2436" s="224"/>
      <c r="D2436" s="225"/>
      <c r="E2436" s="225"/>
      <c r="F2436" s="225"/>
      <c r="G2436" s="225"/>
      <c r="H2436" s="225"/>
      <c r="I2436" s="225"/>
      <c r="J2436" s="105"/>
      <c r="K2436" s="226"/>
      <c r="L2436" s="227" t="s">
        <v>707</v>
      </c>
      <c r="M2436" s="105">
        <f xml:space="preserve"> ROUND($M$2430+ SUM($M$2433:$M$2434)-$M$2435,2)</f>
        <v>0</v>
      </c>
      <c r="N2436" s="225"/>
    </row>
    <row r="2437" spans="1:14" ht="12.75" thickTop="1" thickBot="1">
      <c r="A2437" s="215" t="s">
        <v>153</v>
      </c>
      <c r="B2437" s="221" t="s">
        <v>137</v>
      </c>
      <c r="C2437" s="216" t="s">
        <v>703</v>
      </c>
      <c r="D2437" s="217" t="s">
        <v>648</v>
      </c>
      <c r="E2437" s="217" t="s">
        <v>144</v>
      </c>
      <c r="F2437" s="217" t="s">
        <v>647</v>
      </c>
      <c r="G2437" s="217" t="s">
        <v>704</v>
      </c>
      <c r="H2437" s="217" t="s">
        <v>143</v>
      </c>
      <c r="I2437" s="217" t="s">
        <v>658</v>
      </c>
      <c r="J2437" s="218" t="s">
        <v>705</v>
      </c>
      <c r="K2437" s="219" t="s">
        <v>148</v>
      </c>
      <c r="L2437" s="218" t="s">
        <v>140</v>
      </c>
      <c r="M2437" s="218" t="s">
        <v>630</v>
      </c>
      <c r="N2437" s="217" t="s">
        <v>640</v>
      </c>
    </row>
    <row r="2438" spans="1:14" ht="12" thickBot="1">
      <c r="A2438" s="223"/>
      <c r="B2438" s="222">
        <v>45056</v>
      </c>
      <c r="C2438" s="224"/>
      <c r="D2438" s="225"/>
      <c r="E2438" s="225"/>
      <c r="F2438" s="225"/>
      <c r="G2438" s="225"/>
      <c r="H2438" s="225"/>
      <c r="I2438" s="225"/>
      <c r="J2438" s="105"/>
      <c r="K2438" s="226"/>
      <c r="L2438" s="227" t="s">
        <v>706</v>
      </c>
      <c r="M2438" s="105">
        <v>200285359.07832175</v>
      </c>
      <c r="N2438" s="225"/>
    </row>
    <row r="2439" spans="1:14" ht="12" thickBot="1">
      <c r="A2439" s="223"/>
      <c r="B2439" s="224"/>
      <c r="C2439" s="224"/>
      <c r="D2439" s="225"/>
      <c r="E2439" s="225"/>
      <c r="F2439" s="225"/>
      <c r="G2439" s="225"/>
      <c r="H2439" s="225"/>
      <c r="I2439" s="225"/>
      <c r="J2439" s="105"/>
      <c r="K2439" s="226"/>
      <c r="L2439" s="227" t="s">
        <v>707</v>
      </c>
      <c r="M2439" s="105">
        <f xml:space="preserve"> ROUND($M$2435+ SUM($M$2437:$M$2437)-$M$2438,2)</f>
        <v>0</v>
      </c>
      <c r="N2439" s="225"/>
    </row>
    <row r="2440" spans="1:14" ht="12" thickTop="1">
      <c r="A2440" s="215" t="s">
        <v>153</v>
      </c>
      <c r="B2440" s="216" t="s">
        <v>137</v>
      </c>
      <c r="C2440" s="216" t="s">
        <v>703</v>
      </c>
      <c r="D2440" s="217" t="s">
        <v>648</v>
      </c>
      <c r="E2440" s="217" t="s">
        <v>144</v>
      </c>
      <c r="F2440" s="217" t="s">
        <v>647</v>
      </c>
      <c r="G2440" s="217" t="s">
        <v>704</v>
      </c>
      <c r="H2440" s="217" t="s">
        <v>143</v>
      </c>
      <c r="I2440" s="217" t="s">
        <v>658</v>
      </c>
      <c r="J2440" s="218" t="s">
        <v>705</v>
      </c>
      <c r="K2440" s="219" t="s">
        <v>148</v>
      </c>
      <c r="L2440" s="218" t="s">
        <v>140</v>
      </c>
      <c r="M2440" s="218" t="s">
        <v>630</v>
      </c>
      <c r="N2440" s="217" t="s">
        <v>640</v>
      </c>
    </row>
    <row r="2441" spans="1:14" ht="12" thickBot="1">
      <c r="A2441" s="100">
        <v>999</v>
      </c>
      <c r="B2441" s="94">
        <v>45049</v>
      </c>
      <c r="C2441" s="94">
        <v>45057</v>
      </c>
      <c r="D2441" s="73" t="s">
        <v>823</v>
      </c>
      <c r="E2441" s="73" t="s">
        <v>496</v>
      </c>
      <c r="F2441" s="73" t="s">
        <v>497</v>
      </c>
      <c r="G2441" s="73" t="s">
        <v>494</v>
      </c>
      <c r="H2441" s="73" t="s">
        <v>495</v>
      </c>
      <c r="I2441" s="73" t="s">
        <v>681</v>
      </c>
      <c r="J2441" s="95">
        <v>18073.740000000002</v>
      </c>
      <c r="K2441" s="107">
        <v>1</v>
      </c>
      <c r="L2441" s="95">
        <v>0</v>
      </c>
      <c r="M2441" s="95">
        <v>18073.740000000002</v>
      </c>
      <c r="N2441" s="73" t="s">
        <v>715</v>
      </c>
    </row>
    <row r="2442" spans="1:14" ht="12" thickBot="1">
      <c r="A2442" s="223"/>
      <c r="B2442" s="222">
        <v>45057</v>
      </c>
      <c r="C2442" s="224"/>
      <c r="D2442" s="225"/>
      <c r="E2442" s="225"/>
      <c r="F2442" s="225"/>
      <c r="G2442" s="225"/>
      <c r="H2442" s="225"/>
      <c r="I2442" s="225"/>
      <c r="J2442" s="105"/>
      <c r="K2442" s="226"/>
      <c r="L2442" s="227" t="s">
        <v>706</v>
      </c>
      <c r="M2442" s="105">
        <v>200303432.81832176</v>
      </c>
      <c r="N2442" s="225"/>
    </row>
    <row r="2443" spans="1:14" ht="12" thickBot="1">
      <c r="A2443" s="223"/>
      <c r="B2443" s="224"/>
      <c r="C2443" s="224"/>
      <c r="D2443" s="225"/>
      <c r="E2443" s="225"/>
      <c r="F2443" s="225"/>
      <c r="G2443" s="225"/>
      <c r="H2443" s="225"/>
      <c r="I2443" s="225"/>
      <c r="J2443" s="105"/>
      <c r="K2443" s="226"/>
      <c r="L2443" s="227" t="s">
        <v>707</v>
      </c>
      <c r="M2443" s="105">
        <f xml:space="preserve"> ROUND($M$2438+ SUM($M$2441:$M$2441)-$M$2442,2)</f>
        <v>0</v>
      </c>
      <c r="N2443" s="225"/>
    </row>
    <row r="2444" spans="1:14" ht="12.75" thickTop="1" thickBot="1">
      <c r="A2444" s="215" t="s">
        <v>153</v>
      </c>
      <c r="B2444" s="221" t="s">
        <v>137</v>
      </c>
      <c r="C2444" s="216" t="s">
        <v>703</v>
      </c>
      <c r="D2444" s="217" t="s">
        <v>648</v>
      </c>
      <c r="E2444" s="217" t="s">
        <v>144</v>
      </c>
      <c r="F2444" s="217" t="s">
        <v>647</v>
      </c>
      <c r="G2444" s="217" t="s">
        <v>704</v>
      </c>
      <c r="H2444" s="217" t="s">
        <v>143</v>
      </c>
      <c r="I2444" s="217" t="s">
        <v>658</v>
      </c>
      <c r="J2444" s="218" t="s">
        <v>705</v>
      </c>
      <c r="K2444" s="219" t="s">
        <v>148</v>
      </c>
      <c r="L2444" s="218" t="s">
        <v>140</v>
      </c>
      <c r="M2444" s="218" t="s">
        <v>630</v>
      </c>
      <c r="N2444" s="217" t="s">
        <v>640</v>
      </c>
    </row>
    <row r="2445" spans="1:14" ht="12" thickBot="1">
      <c r="A2445" s="223"/>
      <c r="B2445" s="222">
        <v>45058</v>
      </c>
      <c r="C2445" s="224"/>
      <c r="D2445" s="225"/>
      <c r="E2445" s="225"/>
      <c r="F2445" s="225"/>
      <c r="G2445" s="225"/>
      <c r="H2445" s="225"/>
      <c r="I2445" s="225"/>
      <c r="J2445" s="105"/>
      <c r="K2445" s="226"/>
      <c r="L2445" s="227" t="s">
        <v>706</v>
      </c>
      <c r="M2445" s="105">
        <v>200303432.81832176</v>
      </c>
      <c r="N2445" s="225"/>
    </row>
    <row r="2446" spans="1:14" ht="12" thickBot="1">
      <c r="A2446" s="223"/>
      <c r="B2446" s="224"/>
      <c r="C2446" s="224"/>
      <c r="D2446" s="225"/>
      <c r="E2446" s="225"/>
      <c r="F2446" s="225"/>
      <c r="G2446" s="225"/>
      <c r="H2446" s="225"/>
      <c r="I2446" s="225"/>
      <c r="J2446" s="105"/>
      <c r="K2446" s="226"/>
      <c r="L2446" s="227" t="s">
        <v>707</v>
      </c>
      <c r="M2446" s="105">
        <f xml:space="preserve"> ROUND($M$2442+ SUM($M$2444:$M$2444)-$M$2445,2)</f>
        <v>0</v>
      </c>
      <c r="N2446" s="225"/>
    </row>
    <row r="2447" spans="1:14" ht="12" thickTop="1">
      <c r="A2447" s="215" t="s">
        <v>153</v>
      </c>
      <c r="B2447" s="216" t="s">
        <v>137</v>
      </c>
      <c r="C2447" s="216" t="s">
        <v>703</v>
      </c>
      <c r="D2447" s="217" t="s">
        <v>648</v>
      </c>
      <c r="E2447" s="217" t="s">
        <v>144</v>
      </c>
      <c r="F2447" s="217" t="s">
        <v>647</v>
      </c>
      <c r="G2447" s="217" t="s">
        <v>704</v>
      </c>
      <c r="H2447" s="217" t="s">
        <v>143</v>
      </c>
      <c r="I2447" s="217" t="s">
        <v>658</v>
      </c>
      <c r="J2447" s="218" t="s">
        <v>705</v>
      </c>
      <c r="K2447" s="219" t="s">
        <v>148</v>
      </c>
      <c r="L2447" s="218" t="s">
        <v>140</v>
      </c>
      <c r="M2447" s="218" t="s">
        <v>630</v>
      </c>
      <c r="N2447" s="217" t="s">
        <v>640</v>
      </c>
    </row>
    <row r="2448" spans="1:14" ht="12" thickBot="1">
      <c r="A2448" s="100">
        <v>95647965</v>
      </c>
      <c r="B2448" s="94">
        <v>45054</v>
      </c>
      <c r="C2448" s="94">
        <v>45061</v>
      </c>
      <c r="D2448" s="73" t="s">
        <v>710</v>
      </c>
      <c r="E2448" s="73" t="s">
        <v>499</v>
      </c>
      <c r="F2448" s="73" t="s">
        <v>500</v>
      </c>
      <c r="G2448" s="73" t="s">
        <v>498</v>
      </c>
      <c r="I2448" s="73" t="s">
        <v>681</v>
      </c>
      <c r="J2448" s="95">
        <v>732773.4</v>
      </c>
      <c r="K2448" s="107">
        <v>0.98</v>
      </c>
      <c r="L2448" s="95">
        <v>-718117.93</v>
      </c>
      <c r="M2448" s="95">
        <v>14655.47</v>
      </c>
      <c r="N2448" s="73" t="s">
        <v>207</v>
      </c>
    </row>
    <row r="2449" spans="1:14" ht="12" thickBot="1">
      <c r="A2449" s="223"/>
      <c r="B2449" s="222">
        <v>45061</v>
      </c>
      <c r="C2449" s="224"/>
      <c r="D2449" s="225"/>
      <c r="E2449" s="225"/>
      <c r="F2449" s="225"/>
      <c r="G2449" s="225"/>
      <c r="H2449" s="225"/>
      <c r="I2449" s="225"/>
      <c r="J2449" s="105"/>
      <c r="K2449" s="226"/>
      <c r="L2449" s="227" t="s">
        <v>706</v>
      </c>
      <c r="M2449" s="105">
        <v>200318088.28832176</v>
      </c>
      <c r="N2449" s="225"/>
    </row>
    <row r="2450" spans="1:14" ht="12" thickBot="1">
      <c r="A2450" s="223"/>
      <c r="B2450" s="224"/>
      <c r="C2450" s="224"/>
      <c r="D2450" s="225"/>
      <c r="E2450" s="225"/>
      <c r="F2450" s="225"/>
      <c r="G2450" s="225"/>
      <c r="H2450" s="225"/>
      <c r="I2450" s="225"/>
      <c r="J2450" s="105"/>
      <c r="K2450" s="226"/>
      <c r="L2450" s="227" t="s">
        <v>707</v>
      </c>
      <c r="M2450" s="105">
        <f xml:space="preserve"> ROUND($M$2445+ SUM($M$2448:$M$2448)-$M$2449,2)</f>
        <v>0</v>
      </c>
      <c r="N2450" s="225"/>
    </row>
    <row r="2451" spans="1:14" ht="12.75" thickTop="1" thickBot="1">
      <c r="A2451" s="215" t="s">
        <v>153</v>
      </c>
      <c r="B2451" s="221" t="s">
        <v>137</v>
      </c>
      <c r="C2451" s="216" t="s">
        <v>703</v>
      </c>
      <c r="D2451" s="217" t="s">
        <v>648</v>
      </c>
      <c r="E2451" s="217" t="s">
        <v>144</v>
      </c>
      <c r="F2451" s="217" t="s">
        <v>647</v>
      </c>
      <c r="G2451" s="217" t="s">
        <v>704</v>
      </c>
      <c r="H2451" s="217" t="s">
        <v>143</v>
      </c>
      <c r="I2451" s="217" t="s">
        <v>658</v>
      </c>
      <c r="J2451" s="218" t="s">
        <v>705</v>
      </c>
      <c r="K2451" s="219" t="s">
        <v>148</v>
      </c>
      <c r="L2451" s="218" t="s">
        <v>140</v>
      </c>
      <c r="M2451" s="218" t="s">
        <v>630</v>
      </c>
      <c r="N2451" s="217" t="s">
        <v>640</v>
      </c>
    </row>
    <row r="2452" spans="1:14" ht="12" thickBot="1">
      <c r="A2452" s="223"/>
      <c r="B2452" s="222">
        <v>45062</v>
      </c>
      <c r="C2452" s="224"/>
      <c r="D2452" s="225"/>
      <c r="E2452" s="225"/>
      <c r="F2452" s="225"/>
      <c r="G2452" s="225"/>
      <c r="H2452" s="225"/>
      <c r="I2452" s="225"/>
      <c r="J2452" s="105"/>
      <c r="K2452" s="226"/>
      <c r="L2452" s="227" t="s">
        <v>706</v>
      </c>
      <c r="M2452" s="105">
        <v>200318088.28832176</v>
      </c>
      <c r="N2452" s="225"/>
    </row>
    <row r="2453" spans="1:14" ht="12" thickBot="1">
      <c r="A2453" s="223"/>
      <c r="B2453" s="224"/>
      <c r="C2453" s="224"/>
      <c r="D2453" s="225"/>
      <c r="E2453" s="225"/>
      <c r="F2453" s="225"/>
      <c r="G2453" s="225"/>
      <c r="H2453" s="225"/>
      <c r="I2453" s="225"/>
      <c r="J2453" s="105"/>
      <c r="K2453" s="226"/>
      <c r="L2453" s="227" t="s">
        <v>707</v>
      </c>
      <c r="M2453" s="105">
        <f xml:space="preserve"> ROUND($M$2449+ SUM($M$2451:$M$2451)-$M$2452,2)</f>
        <v>0</v>
      </c>
      <c r="N2453" s="225"/>
    </row>
    <row r="2454" spans="1:14" ht="12.75" thickTop="1" thickBot="1">
      <c r="A2454" s="215" t="s">
        <v>153</v>
      </c>
      <c r="B2454" s="221" t="s">
        <v>137</v>
      </c>
      <c r="C2454" s="216" t="s">
        <v>703</v>
      </c>
      <c r="D2454" s="217" t="s">
        <v>648</v>
      </c>
      <c r="E2454" s="217" t="s">
        <v>144</v>
      </c>
      <c r="F2454" s="217" t="s">
        <v>647</v>
      </c>
      <c r="G2454" s="217" t="s">
        <v>704</v>
      </c>
      <c r="H2454" s="217" t="s">
        <v>143</v>
      </c>
      <c r="I2454" s="217" t="s">
        <v>658</v>
      </c>
      <c r="J2454" s="218" t="s">
        <v>705</v>
      </c>
      <c r="K2454" s="219" t="s">
        <v>148</v>
      </c>
      <c r="L2454" s="218" t="s">
        <v>140</v>
      </c>
      <c r="M2454" s="218" t="s">
        <v>630</v>
      </c>
      <c r="N2454" s="217" t="s">
        <v>640</v>
      </c>
    </row>
    <row r="2455" spans="1:14" ht="12" thickBot="1">
      <c r="A2455" s="223"/>
      <c r="B2455" s="222">
        <v>45063</v>
      </c>
      <c r="C2455" s="224"/>
      <c r="D2455" s="225"/>
      <c r="E2455" s="225"/>
      <c r="F2455" s="225"/>
      <c r="G2455" s="225"/>
      <c r="H2455" s="225"/>
      <c r="I2455" s="225"/>
      <c r="J2455" s="105"/>
      <c r="K2455" s="226"/>
      <c r="L2455" s="227" t="s">
        <v>706</v>
      </c>
      <c r="M2455" s="105">
        <v>200318088.28832176</v>
      </c>
      <c r="N2455" s="225"/>
    </row>
    <row r="2456" spans="1:14" ht="12" thickBot="1">
      <c r="A2456" s="223"/>
      <c r="B2456" s="224"/>
      <c r="C2456" s="224"/>
      <c r="D2456" s="225"/>
      <c r="E2456" s="225"/>
      <c r="F2456" s="225"/>
      <c r="G2456" s="225"/>
      <c r="H2456" s="225"/>
      <c r="I2456" s="225"/>
      <c r="J2456" s="105"/>
      <c r="K2456" s="226"/>
      <c r="L2456" s="227" t="s">
        <v>707</v>
      </c>
      <c r="M2456" s="105">
        <f xml:space="preserve"> ROUND($M$2452+ SUM($M$2454:$M$2454)-$M$2455,2)</f>
        <v>0</v>
      </c>
      <c r="N2456" s="225"/>
    </row>
    <row r="2457" spans="1:14" ht="12.75" thickTop="1" thickBot="1">
      <c r="A2457" s="215" t="s">
        <v>153</v>
      </c>
      <c r="B2457" s="221" t="s">
        <v>137</v>
      </c>
      <c r="C2457" s="216" t="s">
        <v>703</v>
      </c>
      <c r="D2457" s="217" t="s">
        <v>648</v>
      </c>
      <c r="E2457" s="217" t="s">
        <v>144</v>
      </c>
      <c r="F2457" s="217" t="s">
        <v>647</v>
      </c>
      <c r="G2457" s="217" t="s">
        <v>704</v>
      </c>
      <c r="H2457" s="217" t="s">
        <v>143</v>
      </c>
      <c r="I2457" s="217" t="s">
        <v>658</v>
      </c>
      <c r="J2457" s="218" t="s">
        <v>705</v>
      </c>
      <c r="K2457" s="219" t="s">
        <v>148</v>
      </c>
      <c r="L2457" s="218" t="s">
        <v>140</v>
      </c>
      <c r="M2457" s="218" t="s">
        <v>630</v>
      </c>
      <c r="N2457" s="217" t="s">
        <v>640</v>
      </c>
    </row>
    <row r="2458" spans="1:14" ht="12" thickBot="1">
      <c r="A2458" s="223"/>
      <c r="B2458" s="222">
        <v>45064</v>
      </c>
      <c r="C2458" s="224"/>
      <c r="D2458" s="225"/>
      <c r="E2458" s="225"/>
      <c r="F2458" s="225"/>
      <c r="G2458" s="225"/>
      <c r="H2458" s="225"/>
      <c r="I2458" s="225"/>
      <c r="J2458" s="105"/>
      <c r="K2458" s="226"/>
      <c r="L2458" s="227" t="s">
        <v>706</v>
      </c>
      <c r="M2458" s="105">
        <v>200318088.29132488</v>
      </c>
      <c r="N2458" s="225"/>
    </row>
    <row r="2459" spans="1:14" ht="12" thickBot="1">
      <c r="A2459" s="223"/>
      <c r="B2459" s="224"/>
      <c r="C2459" s="224"/>
      <c r="D2459" s="225"/>
      <c r="E2459" s="225"/>
      <c r="F2459" s="225"/>
      <c r="G2459" s="225"/>
      <c r="H2459" s="225"/>
      <c r="I2459" s="225"/>
      <c r="J2459" s="105"/>
      <c r="K2459" s="226"/>
      <c r="L2459" s="227" t="s">
        <v>707</v>
      </c>
      <c r="M2459" s="105">
        <f xml:space="preserve"> ROUND($M$2455+ SUM($M$2457:$M$2457)-$M$2458,2)</f>
        <v>0</v>
      </c>
      <c r="N2459" s="225"/>
    </row>
    <row r="2460" spans="1:14" ht="12.75" thickTop="1" thickBot="1">
      <c r="A2460" s="215" t="s">
        <v>153</v>
      </c>
      <c r="B2460" s="221" t="s">
        <v>137</v>
      </c>
      <c r="C2460" s="216" t="s">
        <v>703</v>
      </c>
      <c r="D2460" s="217" t="s">
        <v>648</v>
      </c>
      <c r="E2460" s="217" t="s">
        <v>144</v>
      </c>
      <c r="F2460" s="217" t="s">
        <v>647</v>
      </c>
      <c r="G2460" s="217" t="s">
        <v>704</v>
      </c>
      <c r="H2460" s="217" t="s">
        <v>143</v>
      </c>
      <c r="I2460" s="217" t="s">
        <v>658</v>
      </c>
      <c r="J2460" s="218" t="s">
        <v>705</v>
      </c>
      <c r="K2460" s="219" t="s">
        <v>148</v>
      </c>
      <c r="L2460" s="218" t="s">
        <v>140</v>
      </c>
      <c r="M2460" s="218" t="s">
        <v>630</v>
      </c>
      <c r="N2460" s="217" t="s">
        <v>640</v>
      </c>
    </row>
    <row r="2461" spans="1:14" ht="12" thickBot="1">
      <c r="A2461" s="223"/>
      <c r="B2461" s="222">
        <v>45065</v>
      </c>
      <c r="C2461" s="224"/>
      <c r="D2461" s="225"/>
      <c r="E2461" s="225"/>
      <c r="F2461" s="225"/>
      <c r="G2461" s="225"/>
      <c r="H2461" s="225"/>
      <c r="I2461" s="225"/>
      <c r="J2461" s="105"/>
      <c r="K2461" s="226"/>
      <c r="L2461" s="227" t="s">
        <v>706</v>
      </c>
      <c r="M2461" s="105">
        <v>200318088.29132488</v>
      </c>
      <c r="N2461" s="225"/>
    </row>
    <row r="2462" spans="1:14" ht="12" thickBot="1">
      <c r="A2462" s="223"/>
      <c r="B2462" s="224"/>
      <c r="C2462" s="224"/>
      <c r="D2462" s="225"/>
      <c r="E2462" s="225"/>
      <c r="F2462" s="225"/>
      <c r="G2462" s="225"/>
      <c r="H2462" s="225"/>
      <c r="I2462" s="225"/>
      <c r="J2462" s="105"/>
      <c r="K2462" s="226"/>
      <c r="L2462" s="227" t="s">
        <v>707</v>
      </c>
      <c r="M2462" s="105">
        <f xml:space="preserve"> ROUND($M$2458+ SUM($M$2460:$M$2460)-$M$2461,2)</f>
        <v>0</v>
      </c>
      <c r="N2462" s="225"/>
    </row>
    <row r="2463" spans="1:14" ht="12" thickTop="1">
      <c r="A2463" s="215" t="s">
        <v>153</v>
      </c>
      <c r="B2463" s="216" t="s">
        <v>137</v>
      </c>
      <c r="C2463" s="216" t="s">
        <v>703</v>
      </c>
      <c r="D2463" s="217" t="s">
        <v>648</v>
      </c>
      <c r="E2463" s="217" t="s">
        <v>144</v>
      </c>
      <c r="F2463" s="217" t="s">
        <v>647</v>
      </c>
      <c r="G2463" s="217" t="s">
        <v>704</v>
      </c>
      <c r="H2463" s="217" t="s">
        <v>143</v>
      </c>
      <c r="I2463" s="217" t="s">
        <v>658</v>
      </c>
      <c r="J2463" s="218" t="s">
        <v>705</v>
      </c>
      <c r="K2463" s="219" t="s">
        <v>148</v>
      </c>
      <c r="L2463" s="218" t="s">
        <v>140</v>
      </c>
      <c r="M2463" s="218" t="s">
        <v>630</v>
      </c>
      <c r="N2463" s="217" t="s">
        <v>640</v>
      </c>
    </row>
    <row r="2464" spans="1:14">
      <c r="A2464" s="100">
        <v>999</v>
      </c>
      <c r="B2464" s="94">
        <v>45049</v>
      </c>
      <c r="C2464" s="94">
        <v>45068</v>
      </c>
      <c r="D2464" s="73" t="s">
        <v>823</v>
      </c>
      <c r="E2464" s="73" t="s">
        <v>496</v>
      </c>
      <c r="F2464" s="73" t="s">
        <v>497</v>
      </c>
      <c r="G2464" s="73" t="s">
        <v>494</v>
      </c>
      <c r="H2464" s="73" t="s">
        <v>495</v>
      </c>
      <c r="I2464" s="73" t="s">
        <v>681</v>
      </c>
      <c r="J2464" s="95">
        <v>7531.74</v>
      </c>
      <c r="K2464" s="107">
        <v>1</v>
      </c>
      <c r="L2464" s="95">
        <v>0</v>
      </c>
      <c r="M2464" s="95">
        <v>7531.74</v>
      </c>
      <c r="N2464" s="73" t="s">
        <v>715</v>
      </c>
    </row>
    <row r="2465" spans="1:14">
      <c r="A2465" s="100">
        <v>999</v>
      </c>
      <c r="B2465" s="94">
        <v>45068</v>
      </c>
      <c r="C2465" s="94">
        <v>45068</v>
      </c>
      <c r="D2465" s="73" t="s">
        <v>823</v>
      </c>
      <c r="E2465" s="73" t="s">
        <v>496</v>
      </c>
      <c r="F2465" s="73" t="s">
        <v>497</v>
      </c>
      <c r="G2465" s="73" t="s">
        <v>494</v>
      </c>
      <c r="H2465" s="73" t="s">
        <v>495</v>
      </c>
      <c r="I2465" s="73" t="s">
        <v>681</v>
      </c>
      <c r="J2465" s="95">
        <v>1724.78</v>
      </c>
      <c r="K2465" s="107">
        <v>1</v>
      </c>
      <c r="L2465" s="95">
        <v>0</v>
      </c>
      <c r="M2465" s="95">
        <v>1724.78</v>
      </c>
      <c r="N2465" s="73" t="s">
        <v>715</v>
      </c>
    </row>
    <row r="2466" spans="1:14">
      <c r="A2466" s="100">
        <v>999</v>
      </c>
      <c r="B2466" s="94">
        <v>45049</v>
      </c>
      <c r="C2466" s="94">
        <v>45057</v>
      </c>
      <c r="D2466" s="73" t="s">
        <v>913</v>
      </c>
      <c r="E2466" s="73" t="s">
        <v>496</v>
      </c>
      <c r="F2466" s="73" t="s">
        <v>497</v>
      </c>
      <c r="G2466" s="73" t="s">
        <v>494</v>
      </c>
      <c r="H2466" s="73" t="s">
        <v>495</v>
      </c>
      <c r="I2466" s="73" t="s">
        <v>681</v>
      </c>
      <c r="J2466" s="95">
        <v>-18073.740000000002</v>
      </c>
      <c r="K2466" s="107">
        <v>1</v>
      </c>
      <c r="L2466" s="95">
        <v>0</v>
      </c>
      <c r="M2466" s="95">
        <v>-18073.740000000002</v>
      </c>
      <c r="N2466" s="73" t="s">
        <v>715</v>
      </c>
    </row>
    <row r="2467" spans="1:14">
      <c r="A2467" s="100">
        <v>999</v>
      </c>
      <c r="B2467" s="94">
        <v>45042</v>
      </c>
      <c r="C2467" s="94">
        <v>45047</v>
      </c>
      <c r="D2467" s="73" t="s">
        <v>840</v>
      </c>
      <c r="E2467" s="73" t="s">
        <v>524</v>
      </c>
      <c r="F2467" s="73" t="s">
        <v>525</v>
      </c>
      <c r="G2467" s="73" t="s">
        <v>523</v>
      </c>
      <c r="I2467" s="73" t="s">
        <v>681</v>
      </c>
      <c r="J2467" s="95">
        <v>1412494.21</v>
      </c>
      <c r="K2467" s="107">
        <v>0.98250000000000004</v>
      </c>
      <c r="L2467" s="95">
        <v>-1387775.56</v>
      </c>
      <c r="M2467" s="95">
        <v>24718.65</v>
      </c>
      <c r="N2467" s="73" t="s">
        <v>207</v>
      </c>
    </row>
    <row r="2468" spans="1:14" ht="12" thickBot="1">
      <c r="A2468" s="100">
        <v>95233632</v>
      </c>
      <c r="B2468" s="94">
        <v>45042</v>
      </c>
      <c r="C2468" s="94">
        <v>45068</v>
      </c>
      <c r="D2468" s="73" t="s">
        <v>830</v>
      </c>
      <c r="E2468" s="73" t="s">
        <v>524</v>
      </c>
      <c r="F2468" s="73" t="s">
        <v>525</v>
      </c>
      <c r="G2468" s="73" t="s">
        <v>523</v>
      </c>
      <c r="I2468" s="73" t="s">
        <v>681</v>
      </c>
      <c r="J2468" s="95">
        <v>-1412494.21</v>
      </c>
      <c r="K2468" s="107">
        <v>0.98250009999999999</v>
      </c>
      <c r="L2468" s="95">
        <v>1387775.7</v>
      </c>
      <c r="M2468" s="95">
        <v>-24718.51</v>
      </c>
      <c r="N2468" s="73" t="s">
        <v>841</v>
      </c>
    </row>
    <row r="2469" spans="1:14" ht="12" thickBot="1">
      <c r="A2469" s="223"/>
      <c r="B2469" s="222">
        <v>45068</v>
      </c>
      <c r="C2469" s="224"/>
      <c r="D2469" s="225"/>
      <c r="E2469" s="225"/>
      <c r="F2469" s="225"/>
      <c r="G2469" s="225"/>
      <c r="H2469" s="225"/>
      <c r="I2469" s="225"/>
      <c r="J2469" s="105"/>
      <c r="K2469" s="226"/>
      <c r="L2469" s="227" t="s">
        <v>706</v>
      </c>
      <c r="M2469" s="105">
        <v>200309271.20999986</v>
      </c>
      <c r="N2469" s="225"/>
    </row>
    <row r="2470" spans="1:14" ht="12" thickBot="1">
      <c r="A2470" s="223"/>
      <c r="B2470" s="224"/>
      <c r="C2470" s="224"/>
      <c r="D2470" s="225"/>
      <c r="E2470" s="225"/>
      <c r="F2470" s="225"/>
      <c r="G2470" s="225"/>
      <c r="H2470" s="225"/>
      <c r="I2470" s="225"/>
      <c r="J2470" s="105"/>
      <c r="K2470" s="226"/>
      <c r="L2470" s="227" t="s">
        <v>707</v>
      </c>
      <c r="M2470" s="105">
        <f xml:space="preserve"> ROUND($M$2461+ SUM($M$2464:$M$2468)-$M$2469,2)</f>
        <v>0</v>
      </c>
      <c r="N2470" s="225"/>
    </row>
    <row r="2471" spans="1:14" ht="12.75" thickTop="1" thickBot="1">
      <c r="A2471" s="215" t="s">
        <v>153</v>
      </c>
      <c r="B2471" s="221" t="s">
        <v>137</v>
      </c>
      <c r="C2471" s="216" t="s">
        <v>703</v>
      </c>
      <c r="D2471" s="217" t="s">
        <v>648</v>
      </c>
      <c r="E2471" s="217" t="s">
        <v>144</v>
      </c>
      <c r="F2471" s="217" t="s">
        <v>647</v>
      </c>
      <c r="G2471" s="217" t="s">
        <v>704</v>
      </c>
      <c r="H2471" s="217" t="s">
        <v>143</v>
      </c>
      <c r="I2471" s="217" t="s">
        <v>658</v>
      </c>
      <c r="J2471" s="218" t="s">
        <v>705</v>
      </c>
      <c r="K2471" s="219" t="s">
        <v>148</v>
      </c>
      <c r="L2471" s="218" t="s">
        <v>140</v>
      </c>
      <c r="M2471" s="218" t="s">
        <v>630</v>
      </c>
      <c r="N2471" s="217" t="s">
        <v>640</v>
      </c>
    </row>
    <row r="2472" spans="1:14" ht="12" thickBot="1">
      <c r="A2472" s="223"/>
      <c r="B2472" s="222">
        <v>45069</v>
      </c>
      <c r="C2472" s="224"/>
      <c r="D2472" s="225"/>
      <c r="E2472" s="225"/>
      <c r="F2472" s="225"/>
      <c r="G2472" s="225"/>
      <c r="H2472" s="225"/>
      <c r="I2472" s="225"/>
      <c r="J2472" s="105"/>
      <c r="K2472" s="226"/>
      <c r="L2472" s="227" t="s">
        <v>706</v>
      </c>
      <c r="M2472" s="105">
        <v>200309271.20999986</v>
      </c>
      <c r="N2472" s="225"/>
    </row>
    <row r="2473" spans="1:14" ht="12" thickBot="1">
      <c r="A2473" s="223"/>
      <c r="B2473" s="224"/>
      <c r="C2473" s="224"/>
      <c r="D2473" s="225"/>
      <c r="E2473" s="225"/>
      <c r="F2473" s="225"/>
      <c r="G2473" s="225"/>
      <c r="H2473" s="225"/>
      <c r="I2473" s="225"/>
      <c r="J2473" s="105"/>
      <c r="K2473" s="226"/>
      <c r="L2473" s="227" t="s">
        <v>707</v>
      </c>
      <c r="M2473" s="105">
        <f xml:space="preserve"> ROUND($M$2469+ SUM($M$2471:$M$2471)-$M$2472,2)</f>
        <v>0</v>
      </c>
      <c r="N2473" s="225"/>
    </row>
    <row r="2474" spans="1:14" ht="12" thickTop="1">
      <c r="A2474" s="215" t="s">
        <v>153</v>
      </c>
      <c r="B2474" s="216" t="s">
        <v>137</v>
      </c>
      <c r="C2474" s="216" t="s">
        <v>703</v>
      </c>
      <c r="D2474" s="217" t="s">
        <v>648</v>
      </c>
      <c r="E2474" s="217" t="s">
        <v>144</v>
      </c>
      <c r="F2474" s="217" t="s">
        <v>647</v>
      </c>
      <c r="G2474" s="217" t="s">
        <v>704</v>
      </c>
      <c r="H2474" s="217" t="s">
        <v>143</v>
      </c>
      <c r="I2474" s="217" t="s">
        <v>658</v>
      </c>
      <c r="J2474" s="218" t="s">
        <v>705</v>
      </c>
      <c r="K2474" s="219" t="s">
        <v>148</v>
      </c>
      <c r="L2474" s="218" t="s">
        <v>140</v>
      </c>
      <c r="M2474" s="218" t="s">
        <v>630</v>
      </c>
      <c r="N2474" s="217" t="s">
        <v>640</v>
      </c>
    </row>
    <row r="2475" spans="1:14">
      <c r="A2475" s="100">
        <v>95874438</v>
      </c>
      <c r="B2475" s="94">
        <v>45070</v>
      </c>
      <c r="C2475" s="94">
        <v>45070</v>
      </c>
      <c r="D2475" s="73" t="s">
        <v>993</v>
      </c>
      <c r="E2475" s="73" t="s">
        <v>917</v>
      </c>
      <c r="F2475" s="73" t="s">
        <v>988</v>
      </c>
      <c r="G2475" s="73" t="s">
        <v>989</v>
      </c>
      <c r="I2475" s="73" t="s">
        <v>681</v>
      </c>
      <c r="J2475" s="95">
        <v>0</v>
      </c>
      <c r="K2475" s="107">
        <v>1</v>
      </c>
      <c r="L2475" s="95">
        <v>20599.150000000001</v>
      </c>
      <c r="M2475" s="95">
        <v>20599.150000000001</v>
      </c>
      <c r="N2475" s="73" t="s">
        <v>207</v>
      </c>
    </row>
    <row r="2476" spans="1:14" ht="12" thickBot="1">
      <c r="A2476" s="100">
        <v>95874669</v>
      </c>
      <c r="B2476" s="94">
        <v>45070</v>
      </c>
      <c r="C2476" s="94">
        <v>45070</v>
      </c>
      <c r="D2476" s="73" t="s">
        <v>993</v>
      </c>
      <c r="E2476" s="73" t="s">
        <v>917</v>
      </c>
      <c r="F2476" s="73" t="s">
        <v>1032</v>
      </c>
      <c r="G2476" s="73" t="s">
        <v>1033</v>
      </c>
      <c r="I2476" s="73" t="s">
        <v>681</v>
      </c>
      <c r="J2476" s="95">
        <v>0</v>
      </c>
      <c r="K2476" s="107">
        <v>1</v>
      </c>
      <c r="L2476" s="95">
        <v>34770.559999999998</v>
      </c>
      <c r="M2476" s="95">
        <v>34770.559999999998</v>
      </c>
      <c r="N2476" s="73" t="s">
        <v>207</v>
      </c>
    </row>
    <row r="2477" spans="1:14" ht="12" thickBot="1">
      <c r="A2477" s="223"/>
      <c r="B2477" s="222">
        <v>45070</v>
      </c>
      <c r="C2477" s="224"/>
      <c r="D2477" s="225"/>
      <c r="E2477" s="225"/>
      <c r="F2477" s="225"/>
      <c r="G2477" s="225"/>
      <c r="H2477" s="225"/>
      <c r="I2477" s="225"/>
      <c r="J2477" s="105"/>
      <c r="K2477" s="226"/>
      <c r="L2477" s="227" t="s">
        <v>706</v>
      </c>
      <c r="M2477" s="105">
        <v>200364640.91999987</v>
      </c>
      <c r="N2477" s="225"/>
    </row>
    <row r="2478" spans="1:14" ht="12" thickBot="1">
      <c r="A2478" s="223"/>
      <c r="B2478" s="224"/>
      <c r="C2478" s="224"/>
      <c r="D2478" s="225"/>
      <c r="E2478" s="225"/>
      <c r="F2478" s="225"/>
      <c r="G2478" s="225"/>
      <c r="H2478" s="225"/>
      <c r="I2478" s="225"/>
      <c r="J2478" s="105"/>
      <c r="K2478" s="226"/>
      <c r="L2478" s="227" t="s">
        <v>707</v>
      </c>
      <c r="M2478" s="105">
        <f xml:space="preserve"> ROUND($M$2472+ SUM($M$2475:$M$2476)-$M$2477,2)</f>
        <v>0</v>
      </c>
      <c r="N2478" s="225"/>
    </row>
    <row r="2479" spans="1:14" ht="12.75" thickTop="1" thickBot="1">
      <c r="A2479" s="215" t="s">
        <v>153</v>
      </c>
      <c r="B2479" s="221" t="s">
        <v>137</v>
      </c>
      <c r="C2479" s="216" t="s">
        <v>703</v>
      </c>
      <c r="D2479" s="217" t="s">
        <v>648</v>
      </c>
      <c r="E2479" s="217" t="s">
        <v>144</v>
      </c>
      <c r="F2479" s="217" t="s">
        <v>647</v>
      </c>
      <c r="G2479" s="217" t="s">
        <v>704</v>
      </c>
      <c r="H2479" s="217" t="s">
        <v>143</v>
      </c>
      <c r="I2479" s="217" t="s">
        <v>658</v>
      </c>
      <c r="J2479" s="218" t="s">
        <v>705</v>
      </c>
      <c r="K2479" s="219" t="s">
        <v>148</v>
      </c>
      <c r="L2479" s="218" t="s">
        <v>140</v>
      </c>
      <c r="M2479" s="218" t="s">
        <v>630</v>
      </c>
      <c r="N2479" s="217" t="s">
        <v>640</v>
      </c>
    </row>
    <row r="2480" spans="1:14" ht="12" thickBot="1">
      <c r="A2480" s="223"/>
      <c r="B2480" s="222">
        <v>45071</v>
      </c>
      <c r="C2480" s="224"/>
      <c r="D2480" s="225"/>
      <c r="E2480" s="225"/>
      <c r="F2480" s="225"/>
      <c r="G2480" s="225"/>
      <c r="H2480" s="225"/>
      <c r="I2480" s="225"/>
      <c r="J2480" s="105"/>
      <c r="K2480" s="226"/>
      <c r="L2480" s="227" t="s">
        <v>706</v>
      </c>
      <c r="M2480" s="105">
        <v>200364640.91999987</v>
      </c>
      <c r="N2480" s="225"/>
    </row>
    <row r="2481" spans="1:14" ht="12" thickBot="1">
      <c r="A2481" s="223"/>
      <c r="B2481" s="224"/>
      <c r="C2481" s="224"/>
      <c r="D2481" s="225"/>
      <c r="E2481" s="225"/>
      <c r="F2481" s="225"/>
      <c r="G2481" s="225"/>
      <c r="H2481" s="225"/>
      <c r="I2481" s="225"/>
      <c r="J2481" s="105"/>
      <c r="K2481" s="226"/>
      <c r="L2481" s="227" t="s">
        <v>707</v>
      </c>
      <c r="M2481" s="105">
        <f xml:space="preserve"> ROUND($M$2477+ SUM($M$2479:$M$2479)-$M$2480,2)</f>
        <v>0</v>
      </c>
      <c r="N2481" s="225"/>
    </row>
    <row r="2482" spans="1:14" ht="12.75" thickTop="1" thickBot="1">
      <c r="A2482" s="215" t="s">
        <v>153</v>
      </c>
      <c r="B2482" s="221" t="s">
        <v>137</v>
      </c>
      <c r="C2482" s="216" t="s">
        <v>703</v>
      </c>
      <c r="D2482" s="217" t="s">
        <v>648</v>
      </c>
      <c r="E2482" s="217" t="s">
        <v>144</v>
      </c>
      <c r="F2482" s="217" t="s">
        <v>647</v>
      </c>
      <c r="G2482" s="217" t="s">
        <v>704</v>
      </c>
      <c r="H2482" s="217" t="s">
        <v>143</v>
      </c>
      <c r="I2482" s="217" t="s">
        <v>658</v>
      </c>
      <c r="J2482" s="218" t="s">
        <v>705</v>
      </c>
      <c r="K2482" s="219" t="s">
        <v>148</v>
      </c>
      <c r="L2482" s="218" t="s">
        <v>140</v>
      </c>
      <c r="M2482" s="218" t="s">
        <v>630</v>
      </c>
      <c r="N2482" s="217" t="s">
        <v>640</v>
      </c>
    </row>
    <row r="2483" spans="1:14" ht="12" thickBot="1">
      <c r="A2483" s="223"/>
      <c r="B2483" s="222">
        <v>45072</v>
      </c>
      <c r="C2483" s="224"/>
      <c r="D2483" s="225"/>
      <c r="E2483" s="225"/>
      <c r="F2483" s="225"/>
      <c r="G2483" s="225"/>
      <c r="H2483" s="225"/>
      <c r="I2483" s="225"/>
      <c r="J2483" s="105"/>
      <c r="K2483" s="226"/>
      <c r="L2483" s="227" t="s">
        <v>706</v>
      </c>
      <c r="M2483" s="105">
        <v>200364640.91999987</v>
      </c>
      <c r="N2483" s="225"/>
    </row>
    <row r="2484" spans="1:14" ht="12" thickBot="1">
      <c r="A2484" s="223"/>
      <c r="B2484" s="224"/>
      <c r="C2484" s="224"/>
      <c r="D2484" s="225"/>
      <c r="E2484" s="225"/>
      <c r="F2484" s="225"/>
      <c r="G2484" s="225"/>
      <c r="H2484" s="225"/>
      <c r="I2484" s="225"/>
      <c r="J2484" s="105"/>
      <c r="K2484" s="226"/>
      <c r="L2484" s="227" t="s">
        <v>707</v>
      </c>
      <c r="M2484" s="105">
        <f xml:space="preserve"> ROUND($M$2480+ SUM($M$2482:$M$2482)-$M$2483,2)</f>
        <v>0</v>
      </c>
      <c r="N2484" s="225"/>
    </row>
    <row r="2485" spans="1:14" ht="12.75" thickTop="1" thickBot="1">
      <c r="A2485" s="215" t="s">
        <v>153</v>
      </c>
      <c r="B2485" s="221" t="s">
        <v>137</v>
      </c>
      <c r="C2485" s="216" t="s">
        <v>703</v>
      </c>
      <c r="D2485" s="217" t="s">
        <v>648</v>
      </c>
      <c r="E2485" s="217" t="s">
        <v>144</v>
      </c>
      <c r="F2485" s="217" t="s">
        <v>647</v>
      </c>
      <c r="G2485" s="217" t="s">
        <v>704</v>
      </c>
      <c r="H2485" s="217" t="s">
        <v>143</v>
      </c>
      <c r="I2485" s="217" t="s">
        <v>658</v>
      </c>
      <c r="J2485" s="218" t="s">
        <v>705</v>
      </c>
      <c r="K2485" s="219" t="s">
        <v>148</v>
      </c>
      <c r="L2485" s="218" t="s">
        <v>140</v>
      </c>
      <c r="M2485" s="218" t="s">
        <v>630</v>
      </c>
      <c r="N2485" s="217" t="s">
        <v>640</v>
      </c>
    </row>
    <row r="2486" spans="1:14" ht="12" thickBot="1">
      <c r="A2486" s="223"/>
      <c r="B2486" s="222">
        <v>45076</v>
      </c>
      <c r="C2486" s="224"/>
      <c r="D2486" s="225"/>
      <c r="E2486" s="225"/>
      <c r="F2486" s="225"/>
      <c r="G2486" s="225"/>
      <c r="H2486" s="225"/>
      <c r="I2486" s="225"/>
      <c r="J2486" s="105"/>
      <c r="K2486" s="226"/>
      <c r="L2486" s="227" t="s">
        <v>706</v>
      </c>
      <c r="M2486" s="105">
        <v>200364640.91999987</v>
      </c>
      <c r="N2486" s="225"/>
    </row>
    <row r="2487" spans="1:14" ht="12" thickBot="1">
      <c r="A2487" s="223"/>
      <c r="B2487" s="224"/>
      <c r="C2487" s="224"/>
      <c r="D2487" s="225"/>
      <c r="E2487" s="225"/>
      <c r="F2487" s="225"/>
      <c r="G2487" s="225"/>
      <c r="H2487" s="225"/>
      <c r="I2487" s="225"/>
      <c r="J2487" s="105"/>
      <c r="K2487" s="226"/>
      <c r="L2487" s="227" t="s">
        <v>707</v>
      </c>
      <c r="M2487" s="105">
        <f xml:space="preserve"> ROUND($M$2483+ SUM($M$2485:$M$2485)-$M$2486,2)</f>
        <v>0</v>
      </c>
      <c r="N2487" s="225"/>
    </row>
    <row r="2488" spans="1:14" ht="12" thickTop="1">
      <c r="A2488" s="215" t="s">
        <v>153</v>
      </c>
      <c r="B2488" s="216" t="s">
        <v>137</v>
      </c>
      <c r="C2488" s="216" t="s">
        <v>703</v>
      </c>
      <c r="D2488" s="217" t="s">
        <v>648</v>
      </c>
      <c r="E2488" s="217" t="s">
        <v>144</v>
      </c>
      <c r="F2488" s="217" t="s">
        <v>647</v>
      </c>
      <c r="G2488" s="217" t="s">
        <v>704</v>
      </c>
      <c r="H2488" s="217" t="s">
        <v>143</v>
      </c>
      <c r="I2488" s="217" t="s">
        <v>658</v>
      </c>
      <c r="J2488" s="218" t="s">
        <v>705</v>
      </c>
      <c r="K2488" s="219" t="s">
        <v>148</v>
      </c>
      <c r="L2488" s="218" t="s">
        <v>140</v>
      </c>
      <c r="M2488" s="218" t="s">
        <v>630</v>
      </c>
      <c r="N2488" s="217" t="s">
        <v>640</v>
      </c>
    </row>
    <row r="2489" spans="1:14">
      <c r="A2489" s="100">
        <v>96263250</v>
      </c>
      <c r="B2489" s="94">
        <v>45071</v>
      </c>
      <c r="C2489" s="94">
        <v>45077</v>
      </c>
      <c r="D2489" s="73" t="s">
        <v>830</v>
      </c>
      <c r="E2489" s="73" t="s">
        <v>965</v>
      </c>
      <c r="F2489" s="73" t="s">
        <v>966</v>
      </c>
      <c r="G2489" s="73" t="s">
        <v>967</v>
      </c>
      <c r="I2489" s="73" t="s">
        <v>681</v>
      </c>
      <c r="J2489" s="95">
        <v>-4684959.28</v>
      </c>
      <c r="K2489" s="107">
        <v>0.99</v>
      </c>
      <c r="L2489" s="95">
        <v>4638109.6900000004</v>
      </c>
      <c r="M2489" s="95">
        <v>-46849.59</v>
      </c>
      <c r="N2489" s="73" t="s">
        <v>207</v>
      </c>
    </row>
    <row r="2490" spans="1:14">
      <c r="A2490" s="100">
        <v>999</v>
      </c>
      <c r="B2490" s="94">
        <v>45077</v>
      </c>
      <c r="C2490" s="94">
        <v>45077</v>
      </c>
      <c r="D2490" s="73" t="s">
        <v>823</v>
      </c>
      <c r="E2490" s="73" t="s">
        <v>764</v>
      </c>
      <c r="F2490" s="73" t="s">
        <v>990</v>
      </c>
      <c r="G2490" s="73" t="s">
        <v>991</v>
      </c>
      <c r="H2490" s="73" t="s">
        <v>992</v>
      </c>
      <c r="I2490" s="73" t="s">
        <v>681</v>
      </c>
      <c r="J2490" s="95">
        <v>29619.64</v>
      </c>
      <c r="K2490" s="107">
        <v>1</v>
      </c>
      <c r="L2490" s="95">
        <v>0</v>
      </c>
      <c r="M2490" s="95">
        <v>29619.64</v>
      </c>
      <c r="N2490" s="73" t="s">
        <v>715</v>
      </c>
    </row>
    <row r="2491" spans="1:14" ht="12" thickBot="1">
      <c r="A2491" s="100">
        <v>999</v>
      </c>
      <c r="B2491" s="94">
        <v>45077</v>
      </c>
      <c r="C2491" s="94">
        <v>45077</v>
      </c>
      <c r="D2491" s="73" t="s">
        <v>823</v>
      </c>
      <c r="E2491" s="73" t="s">
        <v>764</v>
      </c>
      <c r="F2491" s="73" t="s">
        <v>990</v>
      </c>
      <c r="G2491" s="73" t="s">
        <v>991</v>
      </c>
      <c r="H2491" s="73" t="s">
        <v>992</v>
      </c>
      <c r="I2491" s="73" t="s">
        <v>681</v>
      </c>
      <c r="J2491" s="95">
        <v>77.11</v>
      </c>
      <c r="K2491" s="107">
        <v>1</v>
      </c>
      <c r="L2491" s="95">
        <v>0</v>
      </c>
      <c r="M2491" s="95">
        <v>77.11</v>
      </c>
      <c r="N2491" s="73" t="s">
        <v>715</v>
      </c>
    </row>
    <row r="2492" spans="1:14" ht="12" thickBot="1">
      <c r="A2492" s="223"/>
      <c r="B2492" s="222">
        <v>45077</v>
      </c>
      <c r="C2492" s="224"/>
      <c r="D2492" s="225"/>
      <c r="E2492" s="225"/>
      <c r="F2492" s="225"/>
      <c r="G2492" s="225"/>
      <c r="H2492" s="225"/>
      <c r="I2492" s="225"/>
      <c r="J2492" s="105"/>
      <c r="K2492" s="226"/>
      <c r="L2492" s="227" t="s">
        <v>706</v>
      </c>
      <c r="M2492" s="105">
        <v>200347488.07719985</v>
      </c>
      <c r="N2492" s="225"/>
    </row>
    <row r="2493" spans="1:14" ht="12" thickBot="1">
      <c r="A2493" s="223"/>
      <c r="B2493" s="224"/>
      <c r="C2493" s="224"/>
      <c r="D2493" s="225"/>
      <c r="E2493" s="225"/>
      <c r="F2493" s="225"/>
      <c r="G2493" s="225"/>
      <c r="H2493" s="225"/>
      <c r="I2493" s="225"/>
      <c r="J2493" s="105"/>
      <c r="K2493" s="226"/>
      <c r="L2493" s="227" t="s">
        <v>707</v>
      </c>
      <c r="M2493" s="105">
        <f xml:space="preserve"> ROUND($M$2486+ SUM($M$2489:$M$2491)-$M$2492,2)</f>
        <v>0</v>
      </c>
      <c r="N2493" s="225"/>
    </row>
    <row r="2494" spans="1:14" ht="12.75" thickTop="1" thickBot="1">
      <c r="A2494" s="215" t="s">
        <v>153</v>
      </c>
      <c r="B2494" s="221" t="s">
        <v>137</v>
      </c>
      <c r="C2494" s="216" t="s">
        <v>703</v>
      </c>
      <c r="D2494" s="217" t="s">
        <v>648</v>
      </c>
      <c r="E2494" s="217" t="s">
        <v>144</v>
      </c>
      <c r="F2494" s="217" t="s">
        <v>647</v>
      </c>
      <c r="G2494" s="217" t="s">
        <v>704</v>
      </c>
      <c r="H2494" s="217" t="s">
        <v>143</v>
      </c>
      <c r="I2494" s="217" t="s">
        <v>658</v>
      </c>
      <c r="J2494" s="218" t="s">
        <v>705</v>
      </c>
      <c r="K2494" s="219" t="s">
        <v>148</v>
      </c>
      <c r="L2494" s="218" t="s">
        <v>140</v>
      </c>
      <c r="M2494" s="218" t="s">
        <v>630</v>
      </c>
      <c r="N2494" s="217" t="s">
        <v>640</v>
      </c>
    </row>
    <row r="2495" spans="1:14" ht="12" thickBot="1">
      <c r="A2495" s="223"/>
      <c r="B2495" s="222">
        <v>45078</v>
      </c>
      <c r="C2495" s="224"/>
      <c r="D2495" s="225"/>
      <c r="E2495" s="225"/>
      <c r="F2495" s="225"/>
      <c r="G2495" s="225"/>
      <c r="H2495" s="225"/>
      <c r="I2495" s="225"/>
      <c r="J2495" s="105"/>
      <c r="K2495" s="226"/>
      <c r="L2495" s="227" t="s">
        <v>706</v>
      </c>
      <c r="M2495" s="105">
        <v>200347488.07999983</v>
      </c>
      <c r="N2495" s="225"/>
    </row>
    <row r="2496" spans="1:14" ht="12" thickBot="1">
      <c r="A2496" s="223"/>
      <c r="B2496" s="224"/>
      <c r="C2496" s="224"/>
      <c r="D2496" s="225"/>
      <c r="E2496" s="225"/>
      <c r="F2496" s="225"/>
      <c r="G2496" s="225"/>
      <c r="H2496" s="225"/>
      <c r="I2496" s="225"/>
      <c r="J2496" s="105"/>
      <c r="K2496" s="226"/>
      <c r="L2496" s="227" t="s">
        <v>707</v>
      </c>
      <c r="M2496" s="105">
        <f xml:space="preserve"> ROUND($M$2492+ SUM($M$2494:$M$2494)-$M$2495,2)</f>
        <v>0</v>
      </c>
      <c r="N2496" s="225"/>
    </row>
    <row r="2497" spans="1:14" ht="12.75" thickTop="1" thickBot="1">
      <c r="A2497" s="215" t="s">
        <v>153</v>
      </c>
      <c r="B2497" s="221" t="s">
        <v>137</v>
      </c>
      <c r="C2497" s="216" t="s">
        <v>703</v>
      </c>
      <c r="D2497" s="217" t="s">
        <v>648</v>
      </c>
      <c r="E2497" s="217" t="s">
        <v>144</v>
      </c>
      <c r="F2497" s="217" t="s">
        <v>647</v>
      </c>
      <c r="G2497" s="217" t="s">
        <v>704</v>
      </c>
      <c r="H2497" s="217" t="s">
        <v>143</v>
      </c>
      <c r="I2497" s="217" t="s">
        <v>658</v>
      </c>
      <c r="J2497" s="218" t="s">
        <v>705</v>
      </c>
      <c r="K2497" s="219" t="s">
        <v>148</v>
      </c>
      <c r="L2497" s="218" t="s">
        <v>140</v>
      </c>
      <c r="M2497" s="218" t="s">
        <v>630</v>
      </c>
      <c r="N2497" s="217" t="s">
        <v>640</v>
      </c>
    </row>
    <row r="2498" spans="1:14" ht="12" thickBot="1">
      <c r="A2498" s="223"/>
      <c r="B2498" s="222">
        <v>45079</v>
      </c>
      <c r="C2498" s="224"/>
      <c r="D2498" s="225"/>
      <c r="E2498" s="225"/>
      <c r="F2498" s="225"/>
      <c r="G2498" s="225"/>
      <c r="H2498" s="225"/>
      <c r="I2498" s="225"/>
      <c r="J2498" s="105"/>
      <c r="K2498" s="226"/>
      <c r="L2498" s="227" t="s">
        <v>706</v>
      </c>
      <c r="M2498" s="105">
        <v>200347488.07999983</v>
      </c>
      <c r="N2498" s="225"/>
    </row>
    <row r="2499" spans="1:14" ht="12" thickBot="1">
      <c r="A2499" s="223"/>
      <c r="B2499" s="224"/>
      <c r="C2499" s="224"/>
      <c r="D2499" s="225"/>
      <c r="E2499" s="225"/>
      <c r="F2499" s="225"/>
      <c r="G2499" s="225"/>
      <c r="H2499" s="225"/>
      <c r="I2499" s="225"/>
      <c r="J2499" s="105"/>
      <c r="K2499" s="226"/>
      <c r="L2499" s="227" t="s">
        <v>707</v>
      </c>
      <c r="M2499" s="105">
        <f xml:space="preserve"> ROUND($M$2495+ SUM($M$2497:$M$2497)-$M$2498,2)</f>
        <v>0</v>
      </c>
      <c r="N2499" s="225"/>
    </row>
    <row r="2500" spans="1:14" ht="12" thickTop="1">
      <c r="A2500" s="215" t="s">
        <v>153</v>
      </c>
      <c r="B2500" s="216" t="s">
        <v>137</v>
      </c>
      <c r="C2500" s="216" t="s">
        <v>703</v>
      </c>
      <c r="D2500" s="217" t="s">
        <v>648</v>
      </c>
      <c r="E2500" s="217" t="s">
        <v>144</v>
      </c>
      <c r="F2500" s="217" t="s">
        <v>647</v>
      </c>
      <c r="G2500" s="217" t="s">
        <v>704</v>
      </c>
      <c r="H2500" s="217" t="s">
        <v>143</v>
      </c>
      <c r="I2500" s="217" t="s">
        <v>658</v>
      </c>
      <c r="J2500" s="218" t="s">
        <v>705</v>
      </c>
      <c r="K2500" s="219" t="s">
        <v>148</v>
      </c>
      <c r="L2500" s="218" t="s">
        <v>140</v>
      </c>
      <c r="M2500" s="218" t="s">
        <v>630</v>
      </c>
      <c r="N2500" s="217" t="s">
        <v>640</v>
      </c>
    </row>
    <row r="2501" spans="1:14">
      <c r="A2501" s="100">
        <v>999</v>
      </c>
      <c r="B2501" s="94">
        <v>45082</v>
      </c>
      <c r="C2501" s="94">
        <v>45082</v>
      </c>
      <c r="D2501" s="73" t="s">
        <v>823</v>
      </c>
      <c r="E2501" s="73" t="s">
        <v>496</v>
      </c>
      <c r="F2501" s="73" t="s">
        <v>497</v>
      </c>
      <c r="G2501" s="73" t="s">
        <v>494</v>
      </c>
      <c r="H2501" s="73" t="s">
        <v>495</v>
      </c>
      <c r="I2501" s="73" t="s">
        <v>681</v>
      </c>
      <c r="J2501" s="95">
        <v>9372.27</v>
      </c>
      <c r="K2501" s="107">
        <v>1</v>
      </c>
      <c r="L2501" s="95">
        <v>0</v>
      </c>
      <c r="M2501" s="95">
        <v>9372.27</v>
      </c>
      <c r="N2501" s="73" t="s">
        <v>715</v>
      </c>
    </row>
    <row r="2502" spans="1:14" ht="12" thickBot="1">
      <c r="A2502" s="100">
        <v>999</v>
      </c>
      <c r="B2502" s="94">
        <v>45082</v>
      </c>
      <c r="C2502" s="94">
        <v>45082</v>
      </c>
      <c r="D2502" s="73" t="s">
        <v>823</v>
      </c>
      <c r="E2502" s="73" t="s">
        <v>496</v>
      </c>
      <c r="F2502" s="73" t="s">
        <v>497</v>
      </c>
      <c r="G2502" s="73" t="s">
        <v>494</v>
      </c>
      <c r="H2502" s="73" t="s">
        <v>495</v>
      </c>
      <c r="I2502" s="73" t="s">
        <v>681</v>
      </c>
      <c r="J2502" s="95">
        <v>20175</v>
      </c>
      <c r="K2502" s="107">
        <v>1</v>
      </c>
      <c r="L2502" s="95">
        <v>0</v>
      </c>
      <c r="M2502" s="95">
        <v>20175</v>
      </c>
      <c r="N2502" s="73" t="s">
        <v>715</v>
      </c>
    </row>
    <row r="2503" spans="1:14" ht="12" thickBot="1">
      <c r="A2503" s="223"/>
      <c r="B2503" s="222">
        <v>45082</v>
      </c>
      <c r="C2503" s="224"/>
      <c r="D2503" s="225"/>
      <c r="E2503" s="225"/>
      <c r="F2503" s="225"/>
      <c r="G2503" s="225"/>
      <c r="H2503" s="225"/>
      <c r="I2503" s="225"/>
      <c r="J2503" s="105"/>
      <c r="K2503" s="226"/>
      <c r="L2503" s="227" t="s">
        <v>706</v>
      </c>
      <c r="M2503" s="105">
        <v>200377035.34989986</v>
      </c>
      <c r="N2503" s="225"/>
    </row>
    <row r="2504" spans="1:14" ht="12" thickBot="1">
      <c r="A2504" s="223"/>
      <c r="B2504" s="224"/>
      <c r="C2504" s="224"/>
      <c r="D2504" s="225"/>
      <c r="E2504" s="225"/>
      <c r="F2504" s="225"/>
      <c r="G2504" s="225"/>
      <c r="H2504" s="225"/>
      <c r="I2504" s="225"/>
      <c r="J2504" s="105"/>
      <c r="K2504" s="226"/>
      <c r="L2504" s="227" t="s">
        <v>707</v>
      </c>
      <c r="M2504" s="105">
        <f xml:space="preserve"> ROUND($M$2498+ SUM($M$2501:$M$2502)-$M$2503,2)</f>
        <v>0</v>
      </c>
      <c r="N2504" s="225"/>
    </row>
    <row r="2505" spans="1:14" ht="12.75" thickTop="1" thickBot="1">
      <c r="A2505" s="215" t="s">
        <v>153</v>
      </c>
      <c r="B2505" s="221" t="s">
        <v>137</v>
      </c>
      <c r="C2505" s="216" t="s">
        <v>703</v>
      </c>
      <c r="D2505" s="217" t="s">
        <v>648</v>
      </c>
      <c r="E2505" s="217" t="s">
        <v>144</v>
      </c>
      <c r="F2505" s="217" t="s">
        <v>647</v>
      </c>
      <c r="G2505" s="217" t="s">
        <v>704</v>
      </c>
      <c r="H2505" s="217" t="s">
        <v>143</v>
      </c>
      <c r="I2505" s="217" t="s">
        <v>658</v>
      </c>
      <c r="J2505" s="218" t="s">
        <v>705</v>
      </c>
      <c r="K2505" s="219" t="s">
        <v>148</v>
      </c>
      <c r="L2505" s="218" t="s">
        <v>140</v>
      </c>
      <c r="M2505" s="218" t="s">
        <v>630</v>
      </c>
      <c r="N2505" s="217" t="s">
        <v>640</v>
      </c>
    </row>
    <row r="2506" spans="1:14" ht="12" thickBot="1">
      <c r="A2506" s="223"/>
      <c r="B2506" s="222">
        <v>45083</v>
      </c>
      <c r="C2506" s="224"/>
      <c r="D2506" s="225"/>
      <c r="E2506" s="225"/>
      <c r="F2506" s="225"/>
      <c r="G2506" s="225"/>
      <c r="H2506" s="225"/>
      <c r="I2506" s="225"/>
      <c r="J2506" s="105"/>
      <c r="K2506" s="226"/>
      <c r="L2506" s="227" t="s">
        <v>706</v>
      </c>
      <c r="M2506" s="105">
        <v>200377035.34989983</v>
      </c>
      <c r="N2506" s="225"/>
    </row>
    <row r="2507" spans="1:14" ht="12" thickBot="1">
      <c r="A2507" s="223"/>
      <c r="B2507" s="224"/>
      <c r="C2507" s="224"/>
      <c r="D2507" s="225"/>
      <c r="E2507" s="225"/>
      <c r="F2507" s="225"/>
      <c r="G2507" s="225"/>
      <c r="H2507" s="225"/>
      <c r="I2507" s="225"/>
      <c r="J2507" s="105"/>
      <c r="K2507" s="226"/>
      <c r="L2507" s="227" t="s">
        <v>707</v>
      </c>
      <c r="M2507" s="105">
        <f xml:space="preserve"> ROUND($M$2503+ SUM($M$2505:$M$2505)-$M$2506,2)</f>
        <v>0</v>
      </c>
      <c r="N2507" s="225"/>
    </row>
    <row r="2508" spans="1:14" ht="12" thickTop="1">
      <c r="A2508" s="215" t="s">
        <v>153</v>
      </c>
      <c r="B2508" s="216" t="s">
        <v>137</v>
      </c>
      <c r="C2508" s="216" t="s">
        <v>703</v>
      </c>
      <c r="D2508" s="217" t="s">
        <v>648</v>
      </c>
      <c r="E2508" s="217" t="s">
        <v>144</v>
      </c>
      <c r="F2508" s="217" t="s">
        <v>647</v>
      </c>
      <c r="G2508" s="217" t="s">
        <v>704</v>
      </c>
      <c r="H2508" s="217" t="s">
        <v>143</v>
      </c>
      <c r="I2508" s="217" t="s">
        <v>658</v>
      </c>
      <c r="J2508" s="218" t="s">
        <v>705</v>
      </c>
      <c r="K2508" s="219" t="s">
        <v>148</v>
      </c>
      <c r="L2508" s="218" t="s">
        <v>140</v>
      </c>
      <c r="M2508" s="218" t="s">
        <v>630</v>
      </c>
      <c r="N2508" s="217" t="s">
        <v>640</v>
      </c>
    </row>
    <row r="2509" spans="1:14" ht="12" thickBot="1">
      <c r="A2509" s="100">
        <v>96502824</v>
      </c>
      <c r="B2509" s="94">
        <v>45083</v>
      </c>
      <c r="C2509" s="94">
        <v>45084</v>
      </c>
      <c r="D2509" s="73" t="s">
        <v>710</v>
      </c>
      <c r="E2509" s="73" t="s">
        <v>478</v>
      </c>
      <c r="F2509" s="73" t="s">
        <v>479</v>
      </c>
      <c r="G2509" s="73" t="s">
        <v>477</v>
      </c>
      <c r="I2509" s="73" t="s">
        <v>681</v>
      </c>
      <c r="J2509" s="95">
        <v>1735333.33</v>
      </c>
      <c r="K2509" s="107">
        <v>0.98531250000000004</v>
      </c>
      <c r="L2509" s="95">
        <v>-1709845.62</v>
      </c>
      <c r="M2509" s="95">
        <v>25487.71</v>
      </c>
      <c r="N2509" s="73" t="s">
        <v>207</v>
      </c>
    </row>
    <row r="2510" spans="1:14" ht="12" thickBot="1">
      <c r="A2510" s="223"/>
      <c r="B2510" s="222">
        <v>45084</v>
      </c>
      <c r="C2510" s="224"/>
      <c r="D2510" s="225"/>
      <c r="E2510" s="225"/>
      <c r="F2510" s="225"/>
      <c r="G2510" s="225"/>
      <c r="H2510" s="225"/>
      <c r="I2510" s="225"/>
      <c r="J2510" s="105"/>
      <c r="K2510" s="226"/>
      <c r="L2510" s="227" t="s">
        <v>706</v>
      </c>
      <c r="M2510" s="105">
        <v>200402523.05818424</v>
      </c>
      <c r="N2510" s="225"/>
    </row>
    <row r="2511" spans="1:14" ht="12" thickBot="1">
      <c r="A2511" s="223"/>
      <c r="B2511" s="224"/>
      <c r="C2511" s="224"/>
      <c r="D2511" s="225"/>
      <c r="E2511" s="225"/>
      <c r="F2511" s="225"/>
      <c r="G2511" s="225"/>
      <c r="H2511" s="225"/>
      <c r="I2511" s="225"/>
      <c r="J2511" s="105"/>
      <c r="K2511" s="226"/>
      <c r="L2511" s="227" t="s">
        <v>707</v>
      </c>
      <c r="M2511" s="105">
        <f xml:space="preserve"> ROUND($M$2506+ SUM($M$2509:$M$2509)-$M$2510,2)</f>
        <v>0</v>
      </c>
      <c r="N2511" s="225"/>
    </row>
    <row r="2512" spans="1:14" ht="12.75" thickTop="1" thickBot="1">
      <c r="A2512" s="215" t="s">
        <v>153</v>
      </c>
      <c r="B2512" s="221" t="s">
        <v>137</v>
      </c>
      <c r="C2512" s="216" t="s">
        <v>703</v>
      </c>
      <c r="D2512" s="217" t="s">
        <v>648</v>
      </c>
      <c r="E2512" s="217" t="s">
        <v>144</v>
      </c>
      <c r="F2512" s="217" t="s">
        <v>647</v>
      </c>
      <c r="G2512" s="217" t="s">
        <v>704</v>
      </c>
      <c r="H2512" s="217" t="s">
        <v>143</v>
      </c>
      <c r="I2512" s="217" t="s">
        <v>658</v>
      </c>
      <c r="J2512" s="218" t="s">
        <v>705</v>
      </c>
      <c r="K2512" s="219" t="s">
        <v>148</v>
      </c>
      <c r="L2512" s="218" t="s">
        <v>140</v>
      </c>
      <c r="M2512" s="218" t="s">
        <v>630</v>
      </c>
      <c r="N2512" s="217" t="s">
        <v>640</v>
      </c>
    </row>
    <row r="2513" spans="1:14" ht="12" thickBot="1">
      <c r="A2513" s="223"/>
      <c r="B2513" s="222">
        <v>45085</v>
      </c>
      <c r="C2513" s="224"/>
      <c r="D2513" s="225"/>
      <c r="E2513" s="225"/>
      <c r="F2513" s="225"/>
      <c r="G2513" s="225"/>
      <c r="H2513" s="225"/>
      <c r="I2513" s="225"/>
      <c r="J2513" s="105"/>
      <c r="K2513" s="226"/>
      <c r="L2513" s="227" t="s">
        <v>706</v>
      </c>
      <c r="M2513" s="105">
        <v>200402523.05818424</v>
      </c>
      <c r="N2513" s="225"/>
    </row>
    <row r="2514" spans="1:14" ht="12" thickBot="1">
      <c r="A2514" s="223"/>
      <c r="B2514" s="224"/>
      <c r="C2514" s="224"/>
      <c r="D2514" s="225"/>
      <c r="E2514" s="225"/>
      <c r="F2514" s="225"/>
      <c r="G2514" s="225"/>
      <c r="H2514" s="225"/>
      <c r="I2514" s="225"/>
      <c r="J2514" s="105"/>
      <c r="K2514" s="226"/>
      <c r="L2514" s="227" t="s">
        <v>707</v>
      </c>
      <c r="M2514" s="105">
        <f xml:space="preserve"> ROUND($M$2510+ SUM($M$2512:$M$2512)-$M$2513,2)</f>
        <v>0</v>
      </c>
      <c r="N2514" s="225"/>
    </row>
    <row r="2515" spans="1:14" ht="12.75" thickTop="1" thickBot="1">
      <c r="A2515" s="215" t="s">
        <v>153</v>
      </c>
      <c r="B2515" s="221" t="s">
        <v>137</v>
      </c>
      <c r="C2515" s="216" t="s">
        <v>703</v>
      </c>
      <c r="D2515" s="217" t="s">
        <v>648</v>
      </c>
      <c r="E2515" s="217" t="s">
        <v>144</v>
      </c>
      <c r="F2515" s="217" t="s">
        <v>647</v>
      </c>
      <c r="G2515" s="217" t="s">
        <v>704</v>
      </c>
      <c r="H2515" s="217" t="s">
        <v>143</v>
      </c>
      <c r="I2515" s="217" t="s">
        <v>658</v>
      </c>
      <c r="J2515" s="218" t="s">
        <v>705</v>
      </c>
      <c r="K2515" s="219" t="s">
        <v>148</v>
      </c>
      <c r="L2515" s="218" t="s">
        <v>140</v>
      </c>
      <c r="M2515" s="218" t="s">
        <v>630</v>
      </c>
      <c r="N2515" s="217" t="s">
        <v>640</v>
      </c>
    </row>
    <row r="2516" spans="1:14" ht="12" thickBot="1">
      <c r="A2516" s="223"/>
      <c r="B2516" s="222">
        <v>45086</v>
      </c>
      <c r="C2516" s="224"/>
      <c r="D2516" s="225"/>
      <c r="E2516" s="225"/>
      <c r="F2516" s="225"/>
      <c r="G2516" s="225"/>
      <c r="H2516" s="225"/>
      <c r="I2516" s="225"/>
      <c r="J2516" s="105"/>
      <c r="K2516" s="226"/>
      <c r="L2516" s="227" t="s">
        <v>706</v>
      </c>
      <c r="M2516" s="105">
        <v>200402523.05818424</v>
      </c>
      <c r="N2516" s="225"/>
    </row>
    <row r="2517" spans="1:14" ht="12" thickBot="1">
      <c r="A2517" s="223"/>
      <c r="B2517" s="224"/>
      <c r="C2517" s="224"/>
      <c r="D2517" s="225"/>
      <c r="E2517" s="225"/>
      <c r="F2517" s="225"/>
      <c r="G2517" s="225"/>
      <c r="H2517" s="225"/>
      <c r="I2517" s="225"/>
      <c r="J2517" s="105"/>
      <c r="K2517" s="226"/>
      <c r="L2517" s="227" t="s">
        <v>707</v>
      </c>
      <c r="M2517" s="105">
        <f xml:space="preserve"> ROUND($M$2513+ SUM($M$2515:$M$2515)-$M$2516,2)</f>
        <v>0</v>
      </c>
      <c r="N2517" s="225"/>
    </row>
    <row r="2518" spans="1:14" ht="12.75" thickTop="1" thickBot="1">
      <c r="A2518" s="215" t="s">
        <v>153</v>
      </c>
      <c r="B2518" s="221" t="s">
        <v>137</v>
      </c>
      <c r="C2518" s="216" t="s">
        <v>703</v>
      </c>
      <c r="D2518" s="217" t="s">
        <v>648</v>
      </c>
      <c r="E2518" s="217" t="s">
        <v>144</v>
      </c>
      <c r="F2518" s="217" t="s">
        <v>647</v>
      </c>
      <c r="G2518" s="217" t="s">
        <v>704</v>
      </c>
      <c r="H2518" s="217" t="s">
        <v>143</v>
      </c>
      <c r="I2518" s="217" t="s">
        <v>658</v>
      </c>
      <c r="J2518" s="218" t="s">
        <v>705</v>
      </c>
      <c r="K2518" s="219" t="s">
        <v>148</v>
      </c>
      <c r="L2518" s="218" t="s">
        <v>140</v>
      </c>
      <c r="M2518" s="218" t="s">
        <v>630</v>
      </c>
      <c r="N2518" s="217" t="s">
        <v>640</v>
      </c>
    </row>
    <row r="2519" spans="1:14" ht="12" thickBot="1">
      <c r="A2519" s="223"/>
      <c r="B2519" s="222">
        <v>45089</v>
      </c>
      <c r="C2519" s="224"/>
      <c r="D2519" s="225"/>
      <c r="E2519" s="225"/>
      <c r="F2519" s="225"/>
      <c r="G2519" s="225"/>
      <c r="H2519" s="225"/>
      <c r="I2519" s="225"/>
      <c r="J2519" s="105"/>
      <c r="K2519" s="226"/>
      <c r="L2519" s="227" t="s">
        <v>706</v>
      </c>
      <c r="M2519" s="105">
        <v>200402523.05818424</v>
      </c>
      <c r="N2519" s="225"/>
    </row>
    <row r="2520" spans="1:14" ht="12" thickBot="1">
      <c r="A2520" s="223"/>
      <c r="B2520" s="224"/>
      <c r="C2520" s="224"/>
      <c r="D2520" s="225"/>
      <c r="E2520" s="225"/>
      <c r="F2520" s="225"/>
      <c r="G2520" s="225"/>
      <c r="H2520" s="225"/>
      <c r="I2520" s="225"/>
      <c r="J2520" s="105"/>
      <c r="K2520" s="226"/>
      <c r="L2520" s="227" t="s">
        <v>707</v>
      </c>
      <c r="M2520" s="105">
        <f xml:space="preserve"> ROUND($M$2516+ SUM($M$2518:$M$2518)-$M$2519,2)</f>
        <v>0</v>
      </c>
      <c r="N2520" s="225"/>
    </row>
    <row r="2521" spans="1:14" ht="12.75" thickTop="1" thickBot="1">
      <c r="A2521" s="215" t="s">
        <v>153</v>
      </c>
      <c r="B2521" s="221" t="s">
        <v>137</v>
      </c>
      <c r="C2521" s="216" t="s">
        <v>703</v>
      </c>
      <c r="D2521" s="217" t="s">
        <v>648</v>
      </c>
      <c r="E2521" s="217" t="s">
        <v>144</v>
      </c>
      <c r="F2521" s="217" t="s">
        <v>647</v>
      </c>
      <c r="G2521" s="217" t="s">
        <v>704</v>
      </c>
      <c r="H2521" s="217" t="s">
        <v>143</v>
      </c>
      <c r="I2521" s="217" t="s">
        <v>658</v>
      </c>
      <c r="J2521" s="218" t="s">
        <v>705</v>
      </c>
      <c r="K2521" s="219" t="s">
        <v>148</v>
      </c>
      <c r="L2521" s="218" t="s">
        <v>140</v>
      </c>
      <c r="M2521" s="218" t="s">
        <v>630</v>
      </c>
      <c r="N2521" s="217" t="s">
        <v>640</v>
      </c>
    </row>
    <row r="2522" spans="1:14" ht="12" thickBot="1">
      <c r="A2522" s="223"/>
      <c r="B2522" s="222">
        <v>45090</v>
      </c>
      <c r="C2522" s="224"/>
      <c r="D2522" s="225"/>
      <c r="E2522" s="225"/>
      <c r="F2522" s="225"/>
      <c r="G2522" s="225"/>
      <c r="H2522" s="225"/>
      <c r="I2522" s="225"/>
      <c r="J2522" s="105"/>
      <c r="K2522" s="226"/>
      <c r="L2522" s="227" t="s">
        <v>706</v>
      </c>
      <c r="M2522" s="105">
        <v>200402523.05818424</v>
      </c>
      <c r="N2522" s="225"/>
    </row>
    <row r="2523" spans="1:14" ht="12" thickBot="1">
      <c r="A2523" s="223"/>
      <c r="B2523" s="224"/>
      <c r="C2523" s="224"/>
      <c r="D2523" s="225"/>
      <c r="E2523" s="225"/>
      <c r="F2523" s="225"/>
      <c r="G2523" s="225"/>
      <c r="H2523" s="225"/>
      <c r="I2523" s="225"/>
      <c r="J2523" s="105"/>
      <c r="K2523" s="226"/>
      <c r="L2523" s="227" t="s">
        <v>707</v>
      </c>
      <c r="M2523" s="105">
        <f xml:space="preserve"> ROUND($M$2519+ SUM($M$2521:$M$2521)-$M$2522,2)</f>
        <v>0</v>
      </c>
      <c r="N2523" s="225"/>
    </row>
    <row r="2524" spans="1:14" ht="12" thickTop="1">
      <c r="A2524" s="215" t="s">
        <v>153</v>
      </c>
      <c r="B2524" s="216" t="s">
        <v>137</v>
      </c>
      <c r="C2524" s="216" t="s">
        <v>703</v>
      </c>
      <c r="D2524" s="217" t="s">
        <v>648</v>
      </c>
      <c r="E2524" s="217" t="s">
        <v>144</v>
      </c>
      <c r="F2524" s="217" t="s">
        <v>647</v>
      </c>
      <c r="G2524" s="217" t="s">
        <v>704</v>
      </c>
      <c r="H2524" s="217" t="s">
        <v>143</v>
      </c>
      <c r="I2524" s="217" t="s">
        <v>658</v>
      </c>
      <c r="J2524" s="218" t="s">
        <v>705</v>
      </c>
      <c r="K2524" s="219" t="s">
        <v>148</v>
      </c>
      <c r="L2524" s="218" t="s">
        <v>140</v>
      </c>
      <c r="M2524" s="218" t="s">
        <v>630</v>
      </c>
      <c r="N2524" s="217" t="s">
        <v>640</v>
      </c>
    </row>
    <row r="2525" spans="1:14" ht="12" thickBot="1">
      <c r="A2525" s="100">
        <v>999</v>
      </c>
      <c r="B2525" s="94">
        <v>45084</v>
      </c>
      <c r="C2525" s="94">
        <v>45091</v>
      </c>
      <c r="D2525" s="73" t="s">
        <v>710</v>
      </c>
      <c r="E2525" s="73" t="s">
        <v>467</v>
      </c>
      <c r="F2525" s="73" t="s">
        <v>468</v>
      </c>
      <c r="G2525" s="73" t="s">
        <v>465</v>
      </c>
      <c r="H2525" s="73" t="s">
        <v>466</v>
      </c>
      <c r="I2525" s="73" t="s">
        <v>681</v>
      </c>
      <c r="J2525" s="95">
        <v>1664616.56</v>
      </c>
      <c r="K2525" s="107">
        <v>0.96</v>
      </c>
      <c r="L2525" s="95">
        <v>-1598031.9</v>
      </c>
      <c r="M2525" s="95">
        <v>66584.66</v>
      </c>
      <c r="N2525" s="73" t="s">
        <v>207</v>
      </c>
    </row>
    <row r="2526" spans="1:14" ht="12" thickBot="1">
      <c r="A2526" s="223"/>
      <c r="B2526" s="222">
        <v>45091</v>
      </c>
      <c r="C2526" s="224"/>
      <c r="D2526" s="225"/>
      <c r="E2526" s="225"/>
      <c r="F2526" s="225"/>
      <c r="G2526" s="225"/>
      <c r="H2526" s="225"/>
      <c r="I2526" s="225"/>
      <c r="J2526" s="105"/>
      <c r="K2526" s="226"/>
      <c r="L2526" s="227" t="s">
        <v>706</v>
      </c>
      <c r="M2526" s="105">
        <v>200469107.72058424</v>
      </c>
      <c r="N2526" s="225"/>
    </row>
    <row r="2527" spans="1:14" ht="12" thickBot="1">
      <c r="A2527" s="223"/>
      <c r="B2527" s="224"/>
      <c r="C2527" s="224"/>
      <c r="D2527" s="225"/>
      <c r="E2527" s="225"/>
      <c r="F2527" s="225"/>
      <c r="G2527" s="225"/>
      <c r="H2527" s="225"/>
      <c r="I2527" s="225"/>
      <c r="J2527" s="105"/>
      <c r="K2527" s="226"/>
      <c r="L2527" s="227" t="s">
        <v>707</v>
      </c>
      <c r="M2527" s="105">
        <f xml:space="preserve"> ROUND($M$2522+ SUM($M$2525:$M$2525)-$M$2526,2)</f>
        <v>0</v>
      </c>
      <c r="N2527" s="225"/>
    </row>
    <row r="2528" spans="1:14" ht="12" thickTop="1">
      <c r="A2528" s="215" t="s">
        <v>153</v>
      </c>
      <c r="B2528" s="216" t="s">
        <v>137</v>
      </c>
      <c r="C2528" s="216" t="s">
        <v>703</v>
      </c>
      <c r="D2528" s="217" t="s">
        <v>648</v>
      </c>
      <c r="E2528" s="217" t="s">
        <v>144</v>
      </c>
      <c r="F2528" s="217" t="s">
        <v>647</v>
      </c>
      <c r="G2528" s="217" t="s">
        <v>704</v>
      </c>
      <c r="H2528" s="217" t="s">
        <v>143</v>
      </c>
      <c r="I2528" s="217" t="s">
        <v>658</v>
      </c>
      <c r="J2528" s="218" t="s">
        <v>705</v>
      </c>
      <c r="K2528" s="219" t="s">
        <v>148</v>
      </c>
      <c r="L2528" s="218" t="s">
        <v>140</v>
      </c>
      <c r="M2528" s="218" t="s">
        <v>630</v>
      </c>
      <c r="N2528" s="217" t="s">
        <v>640</v>
      </c>
    </row>
    <row r="2529" spans="1:14" ht="12" thickBot="1">
      <c r="A2529" s="100">
        <v>96720803</v>
      </c>
      <c r="B2529" s="94">
        <v>45089</v>
      </c>
      <c r="C2529" s="94">
        <v>45092</v>
      </c>
      <c r="D2529" s="73" t="s">
        <v>710</v>
      </c>
      <c r="E2529" s="73" t="s">
        <v>336</v>
      </c>
      <c r="F2529" s="73" t="s">
        <v>337</v>
      </c>
      <c r="G2529" s="73" t="s">
        <v>334</v>
      </c>
      <c r="H2529" s="73" t="s">
        <v>335</v>
      </c>
      <c r="I2529" s="73" t="s">
        <v>681</v>
      </c>
      <c r="J2529" s="95">
        <v>9903571.4299999997</v>
      </c>
      <c r="K2529" s="107">
        <v>0.98031250000000003</v>
      </c>
      <c r="L2529" s="95">
        <v>-9708594.8699999992</v>
      </c>
      <c r="M2529" s="95">
        <v>194976.56</v>
      </c>
      <c r="N2529" s="73" t="s">
        <v>207</v>
      </c>
    </row>
    <row r="2530" spans="1:14" ht="12" thickBot="1">
      <c r="A2530" s="223"/>
      <c r="B2530" s="222">
        <v>45092</v>
      </c>
      <c r="C2530" s="224"/>
      <c r="D2530" s="225"/>
      <c r="E2530" s="225"/>
      <c r="F2530" s="225"/>
      <c r="G2530" s="225"/>
      <c r="H2530" s="225"/>
      <c r="I2530" s="225"/>
      <c r="J2530" s="105"/>
      <c r="K2530" s="226"/>
      <c r="L2530" s="227" t="s">
        <v>706</v>
      </c>
      <c r="M2530" s="105">
        <v>200664084.28311235</v>
      </c>
      <c r="N2530" s="225"/>
    </row>
    <row r="2531" spans="1:14" ht="12" thickBot="1">
      <c r="A2531" s="223"/>
      <c r="B2531" s="224"/>
      <c r="C2531" s="224"/>
      <c r="D2531" s="225"/>
      <c r="E2531" s="225"/>
      <c r="F2531" s="225"/>
      <c r="G2531" s="225"/>
      <c r="H2531" s="225"/>
      <c r="I2531" s="225"/>
      <c r="J2531" s="105"/>
      <c r="K2531" s="226"/>
      <c r="L2531" s="227" t="s">
        <v>707</v>
      </c>
      <c r="M2531" s="105">
        <f xml:space="preserve"> ROUND($M$2526+ SUM($M$2529:$M$2529)-$M$2530,2)</f>
        <v>0</v>
      </c>
      <c r="N2531" s="225"/>
    </row>
    <row r="2532" spans="1:14" ht="12.75" thickTop="1" thickBot="1">
      <c r="A2532" s="215" t="s">
        <v>153</v>
      </c>
      <c r="B2532" s="221" t="s">
        <v>137</v>
      </c>
      <c r="C2532" s="216" t="s">
        <v>703</v>
      </c>
      <c r="D2532" s="217" t="s">
        <v>648</v>
      </c>
      <c r="E2532" s="217" t="s">
        <v>144</v>
      </c>
      <c r="F2532" s="217" t="s">
        <v>647</v>
      </c>
      <c r="G2532" s="217" t="s">
        <v>704</v>
      </c>
      <c r="H2532" s="217" t="s">
        <v>143</v>
      </c>
      <c r="I2532" s="217" t="s">
        <v>658</v>
      </c>
      <c r="J2532" s="218" t="s">
        <v>705</v>
      </c>
      <c r="K2532" s="219" t="s">
        <v>148</v>
      </c>
      <c r="L2532" s="218" t="s">
        <v>140</v>
      </c>
      <c r="M2532" s="218" t="s">
        <v>630</v>
      </c>
      <c r="N2532" s="217" t="s">
        <v>640</v>
      </c>
    </row>
    <row r="2533" spans="1:14" ht="12" thickBot="1">
      <c r="A2533" s="223"/>
      <c r="B2533" s="222">
        <v>45093</v>
      </c>
      <c r="C2533" s="224"/>
      <c r="D2533" s="225"/>
      <c r="E2533" s="225"/>
      <c r="F2533" s="225"/>
      <c r="G2533" s="225"/>
      <c r="H2533" s="225"/>
      <c r="I2533" s="225"/>
      <c r="J2533" s="105"/>
      <c r="K2533" s="226"/>
      <c r="L2533" s="227" t="s">
        <v>706</v>
      </c>
      <c r="M2533" s="105">
        <v>200664084.28311235</v>
      </c>
      <c r="N2533" s="225"/>
    </row>
    <row r="2534" spans="1:14" ht="12" thickBot="1">
      <c r="A2534" s="223"/>
      <c r="B2534" s="224"/>
      <c r="C2534" s="224"/>
      <c r="D2534" s="225"/>
      <c r="E2534" s="225"/>
      <c r="F2534" s="225"/>
      <c r="G2534" s="225"/>
      <c r="H2534" s="225"/>
      <c r="I2534" s="225"/>
      <c r="J2534" s="105"/>
      <c r="K2534" s="226"/>
      <c r="L2534" s="227" t="s">
        <v>707</v>
      </c>
      <c r="M2534" s="105">
        <f xml:space="preserve"> ROUND($M$2530+ SUM($M$2532:$M$2532)-$M$2533,2)</f>
        <v>0</v>
      </c>
      <c r="N2534" s="225"/>
    </row>
    <row r="2535" spans="1:14" ht="12.75" thickTop="1" thickBot="1">
      <c r="A2535" s="215" t="s">
        <v>153</v>
      </c>
      <c r="B2535" s="221" t="s">
        <v>137</v>
      </c>
      <c r="C2535" s="216" t="s">
        <v>703</v>
      </c>
      <c r="D2535" s="217" t="s">
        <v>648</v>
      </c>
      <c r="E2535" s="217" t="s">
        <v>144</v>
      </c>
      <c r="F2535" s="217" t="s">
        <v>647</v>
      </c>
      <c r="G2535" s="217" t="s">
        <v>704</v>
      </c>
      <c r="H2535" s="217" t="s">
        <v>143</v>
      </c>
      <c r="I2535" s="217" t="s">
        <v>658</v>
      </c>
      <c r="J2535" s="218" t="s">
        <v>705</v>
      </c>
      <c r="K2535" s="219" t="s">
        <v>148</v>
      </c>
      <c r="L2535" s="218" t="s">
        <v>140</v>
      </c>
      <c r="M2535" s="218" t="s">
        <v>630</v>
      </c>
      <c r="N2535" s="217" t="s">
        <v>640</v>
      </c>
    </row>
    <row r="2536" spans="1:14" ht="12" thickBot="1">
      <c r="A2536" s="223"/>
      <c r="B2536" s="222">
        <v>45097</v>
      </c>
      <c r="C2536" s="224"/>
      <c r="D2536" s="225"/>
      <c r="E2536" s="225"/>
      <c r="F2536" s="225"/>
      <c r="G2536" s="225"/>
      <c r="H2536" s="225"/>
      <c r="I2536" s="225"/>
      <c r="J2536" s="105"/>
      <c r="K2536" s="226"/>
      <c r="L2536" s="227" t="s">
        <v>706</v>
      </c>
      <c r="M2536" s="105">
        <v>200664084.28311235</v>
      </c>
      <c r="N2536" s="225"/>
    </row>
    <row r="2537" spans="1:14" ht="12" thickBot="1">
      <c r="A2537" s="223"/>
      <c r="B2537" s="224"/>
      <c r="C2537" s="224"/>
      <c r="D2537" s="225"/>
      <c r="E2537" s="225"/>
      <c r="F2537" s="225"/>
      <c r="G2537" s="225"/>
      <c r="H2537" s="225"/>
      <c r="I2537" s="225"/>
      <c r="J2537" s="105"/>
      <c r="K2537" s="226"/>
      <c r="L2537" s="227" t="s">
        <v>707</v>
      </c>
      <c r="M2537" s="105">
        <f xml:space="preserve"> ROUND($M$2533+ SUM($M$2535:$M$2535)-$M$2536,2)</f>
        <v>0</v>
      </c>
      <c r="N2537" s="225"/>
    </row>
    <row r="2538" spans="1:14" ht="12.75" thickTop="1" thickBot="1">
      <c r="A2538" s="215" t="s">
        <v>153</v>
      </c>
      <c r="B2538" s="221" t="s">
        <v>137</v>
      </c>
      <c r="C2538" s="216" t="s">
        <v>703</v>
      </c>
      <c r="D2538" s="217" t="s">
        <v>648</v>
      </c>
      <c r="E2538" s="217" t="s">
        <v>144</v>
      </c>
      <c r="F2538" s="217" t="s">
        <v>647</v>
      </c>
      <c r="G2538" s="217" t="s">
        <v>704</v>
      </c>
      <c r="H2538" s="217" t="s">
        <v>143</v>
      </c>
      <c r="I2538" s="217" t="s">
        <v>658</v>
      </c>
      <c r="J2538" s="218" t="s">
        <v>705</v>
      </c>
      <c r="K2538" s="219" t="s">
        <v>148</v>
      </c>
      <c r="L2538" s="218" t="s">
        <v>140</v>
      </c>
      <c r="M2538" s="218" t="s">
        <v>630</v>
      </c>
      <c r="N2538" s="217" t="s">
        <v>640</v>
      </c>
    </row>
    <row r="2539" spans="1:14" ht="12" thickBot="1">
      <c r="A2539" s="223"/>
      <c r="B2539" s="222">
        <v>45098</v>
      </c>
      <c r="C2539" s="224"/>
      <c r="D2539" s="225"/>
      <c r="E2539" s="225"/>
      <c r="F2539" s="225"/>
      <c r="G2539" s="225"/>
      <c r="H2539" s="225"/>
      <c r="I2539" s="225"/>
      <c r="J2539" s="105"/>
      <c r="K2539" s="226"/>
      <c r="L2539" s="227" t="s">
        <v>706</v>
      </c>
      <c r="M2539" s="105">
        <v>200664084.28058422</v>
      </c>
      <c r="N2539" s="225"/>
    </row>
    <row r="2540" spans="1:14" ht="12" thickBot="1">
      <c r="A2540" s="223"/>
      <c r="B2540" s="224"/>
      <c r="C2540" s="224"/>
      <c r="D2540" s="225"/>
      <c r="E2540" s="225"/>
      <c r="F2540" s="225"/>
      <c r="G2540" s="225"/>
      <c r="H2540" s="225"/>
      <c r="I2540" s="225"/>
      <c r="J2540" s="105"/>
      <c r="K2540" s="226"/>
      <c r="L2540" s="227" t="s">
        <v>707</v>
      </c>
      <c r="M2540" s="105">
        <f xml:space="preserve"> ROUND($M$2536+ SUM($M$2538:$M$2538)-$M$2539,2)</f>
        <v>0</v>
      </c>
      <c r="N2540" s="225"/>
    </row>
    <row r="2541" spans="1:14" ht="12.75" thickTop="1" thickBot="1">
      <c r="A2541" s="215" t="s">
        <v>153</v>
      </c>
      <c r="B2541" s="221" t="s">
        <v>137</v>
      </c>
      <c r="C2541" s="216" t="s">
        <v>703</v>
      </c>
      <c r="D2541" s="217" t="s">
        <v>648</v>
      </c>
      <c r="E2541" s="217" t="s">
        <v>144</v>
      </c>
      <c r="F2541" s="217" t="s">
        <v>647</v>
      </c>
      <c r="G2541" s="217" t="s">
        <v>704</v>
      </c>
      <c r="H2541" s="217" t="s">
        <v>143</v>
      </c>
      <c r="I2541" s="217" t="s">
        <v>658</v>
      </c>
      <c r="J2541" s="218" t="s">
        <v>705</v>
      </c>
      <c r="K2541" s="219" t="s">
        <v>148</v>
      </c>
      <c r="L2541" s="218" t="s">
        <v>140</v>
      </c>
      <c r="M2541" s="218" t="s">
        <v>630</v>
      </c>
      <c r="N2541" s="217" t="s">
        <v>640</v>
      </c>
    </row>
    <row r="2542" spans="1:14" ht="12" thickBot="1">
      <c r="A2542" s="223"/>
      <c r="B2542" s="222">
        <v>45099</v>
      </c>
      <c r="C2542" s="224"/>
      <c r="D2542" s="225"/>
      <c r="E2542" s="225"/>
      <c r="F2542" s="225"/>
      <c r="G2542" s="225"/>
      <c r="H2542" s="225"/>
      <c r="I2542" s="225"/>
      <c r="J2542" s="105"/>
      <c r="K2542" s="226"/>
      <c r="L2542" s="227" t="s">
        <v>706</v>
      </c>
      <c r="M2542" s="105">
        <v>200664084.28058422</v>
      </c>
      <c r="N2542" s="225"/>
    </row>
    <row r="2543" spans="1:14" ht="12" thickBot="1">
      <c r="A2543" s="223"/>
      <c r="B2543" s="224"/>
      <c r="C2543" s="224"/>
      <c r="D2543" s="225"/>
      <c r="E2543" s="225"/>
      <c r="F2543" s="225"/>
      <c r="G2543" s="225"/>
      <c r="H2543" s="225"/>
      <c r="I2543" s="225"/>
      <c r="J2543" s="105"/>
      <c r="K2543" s="226"/>
      <c r="L2543" s="227" t="s">
        <v>707</v>
      </c>
      <c r="M2543" s="105">
        <f xml:space="preserve"> ROUND($M$2539+ SUM($M$2541:$M$2541)-$M$2542,2)</f>
        <v>0</v>
      </c>
      <c r="N2543" s="225"/>
    </row>
    <row r="2544" spans="1:14" ht="12.75" thickTop="1" thickBot="1">
      <c r="A2544" s="215" t="s">
        <v>153</v>
      </c>
      <c r="B2544" s="221" t="s">
        <v>137</v>
      </c>
      <c r="C2544" s="216" t="s">
        <v>703</v>
      </c>
      <c r="D2544" s="217" t="s">
        <v>648</v>
      </c>
      <c r="E2544" s="217" t="s">
        <v>144</v>
      </c>
      <c r="F2544" s="217" t="s">
        <v>647</v>
      </c>
      <c r="G2544" s="217" t="s">
        <v>704</v>
      </c>
      <c r="H2544" s="217" t="s">
        <v>143</v>
      </c>
      <c r="I2544" s="217" t="s">
        <v>658</v>
      </c>
      <c r="J2544" s="218" t="s">
        <v>705</v>
      </c>
      <c r="K2544" s="219" t="s">
        <v>148</v>
      </c>
      <c r="L2544" s="218" t="s">
        <v>140</v>
      </c>
      <c r="M2544" s="218" t="s">
        <v>630</v>
      </c>
      <c r="N2544" s="217" t="s">
        <v>640</v>
      </c>
    </row>
    <row r="2545" spans="1:14" ht="12" thickBot="1">
      <c r="A2545" s="223"/>
      <c r="B2545" s="222">
        <v>45100</v>
      </c>
      <c r="C2545" s="224"/>
      <c r="D2545" s="225"/>
      <c r="E2545" s="225"/>
      <c r="F2545" s="225"/>
      <c r="G2545" s="225"/>
      <c r="H2545" s="225"/>
      <c r="I2545" s="225"/>
      <c r="J2545" s="105"/>
      <c r="K2545" s="226"/>
      <c r="L2545" s="227" t="s">
        <v>706</v>
      </c>
      <c r="M2545" s="105">
        <v>200664084.28058422</v>
      </c>
      <c r="N2545" s="225"/>
    </row>
    <row r="2546" spans="1:14" ht="12" thickBot="1">
      <c r="A2546" s="223"/>
      <c r="B2546" s="224"/>
      <c r="C2546" s="224"/>
      <c r="D2546" s="225"/>
      <c r="E2546" s="225"/>
      <c r="F2546" s="225"/>
      <c r="G2546" s="225"/>
      <c r="H2546" s="225"/>
      <c r="I2546" s="225"/>
      <c r="J2546" s="105"/>
      <c r="K2546" s="226"/>
      <c r="L2546" s="227" t="s">
        <v>707</v>
      </c>
      <c r="M2546" s="105">
        <f xml:space="preserve"> ROUND($M$2542+ SUM($M$2544:$M$2544)-$M$2545,2)</f>
        <v>0</v>
      </c>
      <c r="N2546" s="225"/>
    </row>
    <row r="2547" spans="1:14" ht="12.75" thickTop="1" thickBot="1">
      <c r="A2547" s="215" t="s">
        <v>153</v>
      </c>
      <c r="B2547" s="221" t="s">
        <v>137</v>
      </c>
      <c r="C2547" s="216" t="s">
        <v>703</v>
      </c>
      <c r="D2547" s="217" t="s">
        <v>648</v>
      </c>
      <c r="E2547" s="217" t="s">
        <v>144</v>
      </c>
      <c r="F2547" s="217" t="s">
        <v>647</v>
      </c>
      <c r="G2547" s="217" t="s">
        <v>704</v>
      </c>
      <c r="H2547" s="217" t="s">
        <v>143</v>
      </c>
      <c r="I2547" s="217" t="s">
        <v>658</v>
      </c>
      <c r="J2547" s="218" t="s">
        <v>705</v>
      </c>
      <c r="K2547" s="219" t="s">
        <v>148</v>
      </c>
      <c r="L2547" s="218" t="s">
        <v>140</v>
      </c>
      <c r="M2547" s="218" t="s">
        <v>630</v>
      </c>
      <c r="N2547" s="217" t="s">
        <v>640</v>
      </c>
    </row>
    <row r="2548" spans="1:14" ht="12" thickBot="1">
      <c r="A2548" s="223"/>
      <c r="B2548" s="222">
        <v>45103</v>
      </c>
      <c r="C2548" s="224"/>
      <c r="D2548" s="225"/>
      <c r="E2548" s="225"/>
      <c r="F2548" s="225"/>
      <c r="G2548" s="225"/>
      <c r="H2548" s="225"/>
      <c r="I2548" s="225"/>
      <c r="J2548" s="105"/>
      <c r="K2548" s="226"/>
      <c r="L2548" s="227" t="s">
        <v>706</v>
      </c>
      <c r="M2548" s="105">
        <v>200664084.28058422</v>
      </c>
      <c r="N2548" s="225"/>
    </row>
    <row r="2549" spans="1:14" ht="12" thickBot="1">
      <c r="A2549" s="223"/>
      <c r="B2549" s="224"/>
      <c r="C2549" s="224"/>
      <c r="D2549" s="225"/>
      <c r="E2549" s="225"/>
      <c r="F2549" s="225"/>
      <c r="G2549" s="225"/>
      <c r="H2549" s="225"/>
      <c r="I2549" s="225"/>
      <c r="J2549" s="105"/>
      <c r="K2549" s="226"/>
      <c r="L2549" s="227" t="s">
        <v>707</v>
      </c>
      <c r="M2549" s="105">
        <f xml:space="preserve"> ROUND($M$2545+ SUM($M$2547:$M$2547)-$M$2548,2)</f>
        <v>0</v>
      </c>
      <c r="N2549" s="225"/>
    </row>
    <row r="2550" spans="1:14" ht="12.75" thickTop="1" thickBot="1">
      <c r="A2550" s="215" t="s">
        <v>153</v>
      </c>
      <c r="B2550" s="221" t="s">
        <v>137</v>
      </c>
      <c r="C2550" s="216" t="s">
        <v>703</v>
      </c>
      <c r="D2550" s="217" t="s">
        <v>648</v>
      </c>
      <c r="E2550" s="217" t="s">
        <v>144</v>
      </c>
      <c r="F2550" s="217" t="s">
        <v>647</v>
      </c>
      <c r="G2550" s="217" t="s">
        <v>704</v>
      </c>
      <c r="H2550" s="217" t="s">
        <v>143</v>
      </c>
      <c r="I2550" s="217" t="s">
        <v>658</v>
      </c>
      <c r="J2550" s="218" t="s">
        <v>705</v>
      </c>
      <c r="K2550" s="219" t="s">
        <v>148</v>
      </c>
      <c r="L2550" s="218" t="s">
        <v>140</v>
      </c>
      <c r="M2550" s="218" t="s">
        <v>630</v>
      </c>
      <c r="N2550" s="217" t="s">
        <v>640</v>
      </c>
    </row>
    <row r="2551" spans="1:14" ht="12" thickBot="1">
      <c r="A2551" s="223"/>
      <c r="B2551" s="222">
        <v>45104</v>
      </c>
      <c r="C2551" s="224"/>
      <c r="D2551" s="225"/>
      <c r="E2551" s="225"/>
      <c r="F2551" s="225"/>
      <c r="G2551" s="225"/>
      <c r="H2551" s="225"/>
      <c r="I2551" s="225"/>
      <c r="J2551" s="105"/>
      <c r="K2551" s="226"/>
      <c r="L2551" s="227" t="s">
        <v>706</v>
      </c>
      <c r="M2551" s="105">
        <v>200664084.28058422</v>
      </c>
      <c r="N2551" s="225"/>
    </row>
    <row r="2552" spans="1:14" ht="12" thickBot="1">
      <c r="A2552" s="223"/>
      <c r="B2552" s="224"/>
      <c r="C2552" s="224"/>
      <c r="D2552" s="225"/>
      <c r="E2552" s="225"/>
      <c r="F2552" s="225"/>
      <c r="G2552" s="225"/>
      <c r="H2552" s="225"/>
      <c r="I2552" s="225"/>
      <c r="J2552" s="105"/>
      <c r="K2552" s="226"/>
      <c r="L2552" s="227" t="s">
        <v>707</v>
      </c>
      <c r="M2552" s="105">
        <f xml:space="preserve"> ROUND($M$2548+ SUM($M$2550:$M$2550)-$M$2551,2)</f>
        <v>0</v>
      </c>
      <c r="N2552" s="225"/>
    </row>
    <row r="2553" spans="1:14" ht="12.75" thickTop="1" thickBot="1">
      <c r="A2553" s="215" t="s">
        <v>153</v>
      </c>
      <c r="B2553" s="221" t="s">
        <v>137</v>
      </c>
      <c r="C2553" s="216" t="s">
        <v>703</v>
      </c>
      <c r="D2553" s="217" t="s">
        <v>648</v>
      </c>
      <c r="E2553" s="217" t="s">
        <v>144</v>
      </c>
      <c r="F2553" s="217" t="s">
        <v>647</v>
      </c>
      <c r="G2553" s="217" t="s">
        <v>704</v>
      </c>
      <c r="H2553" s="217" t="s">
        <v>143</v>
      </c>
      <c r="I2553" s="217" t="s">
        <v>658</v>
      </c>
      <c r="J2553" s="218" t="s">
        <v>705</v>
      </c>
      <c r="K2553" s="219" t="s">
        <v>148</v>
      </c>
      <c r="L2553" s="218" t="s">
        <v>140</v>
      </c>
      <c r="M2553" s="218" t="s">
        <v>630</v>
      </c>
      <c r="N2553" s="217" t="s">
        <v>640</v>
      </c>
    </row>
    <row r="2554" spans="1:14" ht="12" thickBot="1">
      <c r="A2554" s="223"/>
      <c r="B2554" s="222">
        <v>45105</v>
      </c>
      <c r="C2554" s="224"/>
      <c r="D2554" s="225"/>
      <c r="E2554" s="225"/>
      <c r="F2554" s="225"/>
      <c r="G2554" s="225"/>
      <c r="H2554" s="225"/>
      <c r="I2554" s="225"/>
      <c r="J2554" s="105"/>
      <c r="K2554" s="226"/>
      <c r="L2554" s="227" t="s">
        <v>706</v>
      </c>
      <c r="M2554" s="105">
        <v>200664084.28058422</v>
      </c>
      <c r="N2554" s="225"/>
    </row>
    <row r="2555" spans="1:14" ht="12" thickBot="1">
      <c r="A2555" s="223"/>
      <c r="B2555" s="224"/>
      <c r="C2555" s="224"/>
      <c r="D2555" s="225"/>
      <c r="E2555" s="225"/>
      <c r="F2555" s="225"/>
      <c r="G2555" s="225"/>
      <c r="H2555" s="225"/>
      <c r="I2555" s="225"/>
      <c r="J2555" s="105"/>
      <c r="K2555" s="226"/>
      <c r="L2555" s="227" t="s">
        <v>707</v>
      </c>
      <c r="M2555" s="105">
        <f xml:space="preserve"> ROUND($M$2551+ SUM($M$2553:$M$2553)-$M$2554,2)</f>
        <v>0</v>
      </c>
      <c r="N2555" s="225"/>
    </row>
    <row r="2556" spans="1:14" ht="12.75" thickTop="1" thickBot="1">
      <c r="A2556" s="215" t="s">
        <v>153</v>
      </c>
      <c r="B2556" s="221" t="s">
        <v>137</v>
      </c>
      <c r="C2556" s="216" t="s">
        <v>703</v>
      </c>
      <c r="D2556" s="217" t="s">
        <v>648</v>
      </c>
      <c r="E2556" s="217" t="s">
        <v>144</v>
      </c>
      <c r="F2556" s="217" t="s">
        <v>647</v>
      </c>
      <c r="G2556" s="217" t="s">
        <v>704</v>
      </c>
      <c r="H2556" s="217" t="s">
        <v>143</v>
      </c>
      <c r="I2556" s="217" t="s">
        <v>658</v>
      </c>
      <c r="J2556" s="218" t="s">
        <v>705</v>
      </c>
      <c r="K2556" s="219" t="s">
        <v>148</v>
      </c>
      <c r="L2556" s="218" t="s">
        <v>140</v>
      </c>
      <c r="M2556" s="218" t="s">
        <v>630</v>
      </c>
      <c r="N2556" s="217" t="s">
        <v>640</v>
      </c>
    </row>
    <row r="2557" spans="1:14" ht="12" thickBot="1">
      <c r="A2557" s="223"/>
      <c r="B2557" s="222">
        <v>45106</v>
      </c>
      <c r="C2557" s="224"/>
      <c r="D2557" s="225"/>
      <c r="E2557" s="225"/>
      <c r="F2557" s="225"/>
      <c r="G2557" s="225"/>
      <c r="H2557" s="225"/>
      <c r="I2557" s="225"/>
      <c r="J2557" s="105"/>
      <c r="K2557" s="226"/>
      <c r="L2557" s="227" t="s">
        <v>706</v>
      </c>
      <c r="M2557" s="105">
        <v>200664084.28058422</v>
      </c>
      <c r="N2557" s="225"/>
    </row>
    <row r="2558" spans="1:14" ht="12" thickBot="1">
      <c r="A2558" s="223"/>
      <c r="B2558" s="224"/>
      <c r="C2558" s="224"/>
      <c r="D2558" s="225"/>
      <c r="E2558" s="225"/>
      <c r="F2558" s="225"/>
      <c r="G2558" s="225"/>
      <c r="H2558" s="225"/>
      <c r="I2558" s="225"/>
      <c r="J2558" s="105"/>
      <c r="K2558" s="226"/>
      <c r="L2558" s="227" t="s">
        <v>707</v>
      </c>
      <c r="M2558" s="105">
        <f xml:space="preserve"> ROUND($M$2554+ SUM($M$2556:$M$2556)-$M$2557,2)</f>
        <v>0</v>
      </c>
      <c r="N2558" s="225"/>
    </row>
    <row r="2559" spans="1:14" ht="12" thickTop="1">
      <c r="A2559" s="215" t="s">
        <v>153</v>
      </c>
      <c r="B2559" s="216" t="s">
        <v>137</v>
      </c>
      <c r="C2559" s="216" t="s">
        <v>703</v>
      </c>
      <c r="D2559" s="217" t="s">
        <v>648</v>
      </c>
      <c r="E2559" s="217" t="s">
        <v>144</v>
      </c>
      <c r="F2559" s="217" t="s">
        <v>647</v>
      </c>
      <c r="G2559" s="217" t="s">
        <v>704</v>
      </c>
      <c r="H2559" s="217" t="s">
        <v>143</v>
      </c>
      <c r="I2559" s="217" t="s">
        <v>658</v>
      </c>
      <c r="J2559" s="218" t="s">
        <v>705</v>
      </c>
      <c r="K2559" s="219" t="s">
        <v>148</v>
      </c>
      <c r="L2559" s="218" t="s">
        <v>140</v>
      </c>
      <c r="M2559" s="218" t="s">
        <v>630</v>
      </c>
      <c r="N2559" s="217" t="s">
        <v>640</v>
      </c>
    </row>
    <row r="2560" spans="1:14">
      <c r="A2560" s="100">
        <v>98079925</v>
      </c>
      <c r="B2560" s="94">
        <v>45104</v>
      </c>
      <c r="C2560" s="94">
        <v>45107</v>
      </c>
      <c r="D2560" s="73" t="s">
        <v>710</v>
      </c>
      <c r="E2560" s="73" t="s">
        <v>514</v>
      </c>
      <c r="F2560" s="73" t="s">
        <v>515</v>
      </c>
      <c r="G2560" s="73" t="s">
        <v>513</v>
      </c>
      <c r="I2560" s="73" t="s">
        <v>681</v>
      </c>
      <c r="J2560" s="95">
        <v>7500000</v>
      </c>
      <c r="K2560" s="107">
        <v>0.98031250000000003</v>
      </c>
      <c r="L2560" s="95">
        <v>-7352343.75</v>
      </c>
      <c r="M2560" s="95">
        <v>147656.25</v>
      </c>
      <c r="N2560" s="73" t="s">
        <v>207</v>
      </c>
    </row>
    <row r="2561" spans="1:14">
      <c r="A2561" s="100">
        <v>999</v>
      </c>
      <c r="B2561" s="94">
        <v>45084</v>
      </c>
      <c r="C2561" s="94">
        <v>45091</v>
      </c>
      <c r="D2561" s="73" t="s">
        <v>824</v>
      </c>
      <c r="E2561" s="73" t="s">
        <v>467</v>
      </c>
      <c r="F2561" s="73" t="s">
        <v>468</v>
      </c>
      <c r="G2561" s="73" t="s">
        <v>465</v>
      </c>
      <c r="H2561" s="73" t="s">
        <v>466</v>
      </c>
      <c r="I2561" s="73" t="s">
        <v>681</v>
      </c>
      <c r="J2561" s="95">
        <v>-1664616.56</v>
      </c>
      <c r="K2561" s="107">
        <v>0.96</v>
      </c>
      <c r="L2561" s="95">
        <v>1598031.9</v>
      </c>
      <c r="M2561" s="95">
        <v>-66584.66</v>
      </c>
      <c r="N2561" s="73" t="s">
        <v>207</v>
      </c>
    </row>
    <row r="2562" spans="1:14" ht="12" thickBot="1">
      <c r="A2562" s="100">
        <v>999</v>
      </c>
      <c r="B2562" s="94">
        <v>45084</v>
      </c>
      <c r="C2562" s="94">
        <v>45107</v>
      </c>
      <c r="D2562" s="73" t="s">
        <v>710</v>
      </c>
      <c r="E2562" s="73" t="s">
        <v>467</v>
      </c>
      <c r="F2562" s="73" t="s">
        <v>468</v>
      </c>
      <c r="G2562" s="73" t="s">
        <v>465</v>
      </c>
      <c r="H2562" s="73" t="s">
        <v>466</v>
      </c>
      <c r="I2562" s="73" t="s">
        <v>681</v>
      </c>
      <c r="J2562" s="95">
        <v>1660162.97</v>
      </c>
      <c r="K2562" s="107">
        <v>0.96</v>
      </c>
      <c r="L2562" s="95">
        <v>-1593756.45</v>
      </c>
      <c r="M2562" s="95">
        <v>66406.52</v>
      </c>
      <c r="N2562" s="73" t="s">
        <v>841</v>
      </c>
    </row>
    <row r="2563" spans="1:14" ht="12" thickBot="1">
      <c r="A2563" s="223"/>
      <c r="B2563" s="222">
        <v>45107</v>
      </c>
      <c r="C2563" s="224"/>
      <c r="D2563" s="225"/>
      <c r="E2563" s="225"/>
      <c r="F2563" s="225"/>
      <c r="G2563" s="225"/>
      <c r="H2563" s="225"/>
      <c r="I2563" s="225"/>
      <c r="J2563" s="105"/>
      <c r="K2563" s="226"/>
      <c r="L2563" s="227" t="s">
        <v>706</v>
      </c>
      <c r="M2563" s="105">
        <v>200813953.73698431</v>
      </c>
      <c r="N2563" s="225"/>
    </row>
    <row r="2564" spans="1:14" ht="12" thickBot="1">
      <c r="A2564" s="223"/>
      <c r="B2564" s="224"/>
      <c r="C2564" s="224"/>
      <c r="D2564" s="225"/>
      <c r="E2564" s="225"/>
      <c r="F2564" s="225"/>
      <c r="G2564" s="225"/>
      <c r="H2564" s="225"/>
      <c r="I2564" s="225"/>
      <c r="J2564" s="105"/>
      <c r="K2564" s="226"/>
      <c r="L2564" s="227" t="s">
        <v>707</v>
      </c>
      <c r="M2564" s="105">
        <f xml:space="preserve"> ROUND($M$2557+ SUM($M$2560:$M$2562)-$M$2563,2)</f>
        <v>-2391.35</v>
      </c>
      <c r="N2564" s="225"/>
    </row>
    <row r="2565" spans="1:14" ht="12.75" thickTop="1" thickBot="1">
      <c r="A2565" s="215" t="s">
        <v>153</v>
      </c>
      <c r="B2565" s="221" t="s">
        <v>137</v>
      </c>
      <c r="C2565" s="216" t="s">
        <v>703</v>
      </c>
      <c r="D2565" s="217" t="s">
        <v>648</v>
      </c>
      <c r="E2565" s="217" t="s">
        <v>144</v>
      </c>
      <c r="F2565" s="217" t="s">
        <v>647</v>
      </c>
      <c r="G2565" s="217" t="s">
        <v>704</v>
      </c>
      <c r="H2565" s="217" t="s">
        <v>143</v>
      </c>
      <c r="I2565" s="217" t="s">
        <v>658</v>
      </c>
      <c r="J2565" s="218" t="s">
        <v>705</v>
      </c>
      <c r="K2565" s="219" t="s">
        <v>148</v>
      </c>
      <c r="L2565" s="218" t="s">
        <v>140</v>
      </c>
      <c r="M2565" s="218" t="s">
        <v>630</v>
      </c>
      <c r="N2565" s="217" t="s">
        <v>640</v>
      </c>
    </row>
    <row r="2566" spans="1:14" ht="12" thickBot="1">
      <c r="A2566" s="223"/>
      <c r="B2566" s="222">
        <v>45110</v>
      </c>
      <c r="C2566" s="224"/>
      <c r="D2566" s="225"/>
      <c r="E2566" s="225"/>
      <c r="F2566" s="225"/>
      <c r="G2566" s="225"/>
      <c r="H2566" s="225"/>
      <c r="I2566" s="225"/>
      <c r="J2566" s="105"/>
      <c r="K2566" s="226"/>
      <c r="L2566" s="227" t="s">
        <v>706</v>
      </c>
      <c r="M2566" s="105">
        <v>200784789.76698431</v>
      </c>
      <c r="N2566" s="225"/>
    </row>
    <row r="2567" spans="1:14" ht="12" thickBot="1">
      <c r="A2567" s="223"/>
      <c r="B2567" s="224"/>
      <c r="C2567" s="224"/>
      <c r="D2567" s="225"/>
      <c r="E2567" s="225"/>
      <c r="F2567" s="225"/>
      <c r="G2567" s="225"/>
      <c r="H2567" s="225"/>
      <c r="I2567" s="225"/>
      <c r="J2567" s="105"/>
      <c r="K2567" s="226"/>
      <c r="L2567" s="227" t="s">
        <v>707</v>
      </c>
      <c r="M2567" s="105">
        <f xml:space="preserve"> ROUND($M$2563+ SUM($M$2565:$M$2565)-$M$2566,2)</f>
        <v>29163.97</v>
      </c>
      <c r="N2567" s="225"/>
    </row>
    <row r="2568" spans="1:14" ht="12" thickTop="1">
      <c r="A2568" s="215" t="s">
        <v>153</v>
      </c>
      <c r="B2568" s="216" t="s">
        <v>137</v>
      </c>
      <c r="C2568" s="216" t="s">
        <v>703</v>
      </c>
      <c r="D2568" s="217" t="s">
        <v>648</v>
      </c>
      <c r="E2568" s="217" t="s">
        <v>144</v>
      </c>
      <c r="F2568" s="217" t="s">
        <v>647</v>
      </c>
      <c r="G2568" s="217" t="s">
        <v>704</v>
      </c>
      <c r="H2568" s="217" t="s">
        <v>143</v>
      </c>
      <c r="I2568" s="217" t="s">
        <v>658</v>
      </c>
      <c r="J2568" s="218" t="s">
        <v>705</v>
      </c>
      <c r="K2568" s="219" t="s">
        <v>148</v>
      </c>
      <c r="L2568" s="218" t="s">
        <v>140</v>
      </c>
      <c r="M2568" s="218" t="s">
        <v>630</v>
      </c>
      <c r="N2568" s="217" t="s">
        <v>640</v>
      </c>
    </row>
    <row r="2569" spans="1:14">
      <c r="A2569" s="100">
        <v>98457679</v>
      </c>
      <c r="B2569" s="94">
        <v>45107</v>
      </c>
      <c r="C2569" s="94">
        <v>45112</v>
      </c>
      <c r="D2569" s="73" t="s">
        <v>823</v>
      </c>
      <c r="E2569" s="73" t="s">
        <v>362</v>
      </c>
      <c r="F2569" s="73" t="s">
        <v>363</v>
      </c>
      <c r="G2569" s="73" t="s">
        <v>361</v>
      </c>
      <c r="I2569" s="73" t="s">
        <v>681</v>
      </c>
      <c r="J2569" s="95">
        <v>2676.26</v>
      </c>
      <c r="K2569" s="107">
        <v>1</v>
      </c>
      <c r="L2569" s="95">
        <v>0</v>
      </c>
      <c r="M2569" s="95">
        <v>2676.26</v>
      </c>
      <c r="N2569" s="73" t="s">
        <v>715</v>
      </c>
    </row>
    <row r="2570" spans="1:14" ht="12" thickBot="1">
      <c r="A2570" s="100">
        <v>2551791</v>
      </c>
      <c r="B2570" s="94">
        <v>45112</v>
      </c>
      <c r="C2570" s="94">
        <v>45112</v>
      </c>
      <c r="D2570" s="73" t="s">
        <v>709</v>
      </c>
      <c r="I2570" s="73" t="s">
        <v>681</v>
      </c>
      <c r="J2570" s="95">
        <v>0</v>
      </c>
      <c r="K2570" s="107">
        <v>1</v>
      </c>
      <c r="L2570" s="95">
        <v>7300000</v>
      </c>
      <c r="M2570" s="95">
        <v>7300000</v>
      </c>
      <c r="N2570" s="73" t="s">
        <v>207</v>
      </c>
    </row>
    <row r="2571" spans="1:14" ht="12" thickBot="1">
      <c r="A2571" s="223"/>
      <c r="B2571" s="222">
        <v>45112</v>
      </c>
      <c r="C2571" s="224"/>
      <c r="D2571" s="225"/>
      <c r="E2571" s="225"/>
      <c r="F2571" s="225"/>
      <c r="G2571" s="225"/>
      <c r="H2571" s="225"/>
      <c r="I2571" s="225"/>
      <c r="J2571" s="105"/>
      <c r="K2571" s="226"/>
      <c r="L2571" s="227" t="s">
        <v>706</v>
      </c>
      <c r="M2571" s="105">
        <v>208087466.02698427</v>
      </c>
      <c r="N2571" s="225"/>
    </row>
    <row r="2572" spans="1:14" ht="12" thickBot="1">
      <c r="A2572" s="223"/>
      <c r="B2572" s="224"/>
      <c r="C2572" s="224"/>
      <c r="D2572" s="225"/>
      <c r="E2572" s="225"/>
      <c r="F2572" s="225"/>
      <c r="G2572" s="225"/>
      <c r="H2572" s="225"/>
      <c r="I2572" s="225"/>
      <c r="J2572" s="105"/>
      <c r="K2572" s="226"/>
      <c r="L2572" s="227" t="s">
        <v>707</v>
      </c>
      <c r="M2572" s="105">
        <f xml:space="preserve"> ROUND($M$2566+ SUM($M$2569:$M$2570)-$M$2571,2)</f>
        <v>0</v>
      </c>
      <c r="N2572" s="225"/>
    </row>
    <row r="2573" spans="1:14" ht="12" thickTop="1">
      <c r="A2573" s="215" t="s">
        <v>153</v>
      </c>
      <c r="B2573" s="216" t="s">
        <v>137</v>
      </c>
      <c r="C2573" s="216" t="s">
        <v>703</v>
      </c>
      <c r="D2573" s="217" t="s">
        <v>648</v>
      </c>
      <c r="E2573" s="217" t="s">
        <v>144</v>
      </c>
      <c r="F2573" s="217" t="s">
        <v>647</v>
      </c>
      <c r="G2573" s="217" t="s">
        <v>704</v>
      </c>
      <c r="H2573" s="217" t="s">
        <v>143</v>
      </c>
      <c r="I2573" s="217" t="s">
        <v>658</v>
      </c>
      <c r="J2573" s="218" t="s">
        <v>705</v>
      </c>
      <c r="K2573" s="219" t="s">
        <v>148</v>
      </c>
      <c r="L2573" s="218" t="s">
        <v>140</v>
      </c>
      <c r="M2573" s="218" t="s">
        <v>630</v>
      </c>
      <c r="N2573" s="217" t="s">
        <v>640</v>
      </c>
    </row>
    <row r="2574" spans="1:14">
      <c r="A2574" s="100">
        <v>98562674</v>
      </c>
      <c r="B2574" s="94">
        <v>45113</v>
      </c>
      <c r="C2574" s="94">
        <v>45113</v>
      </c>
      <c r="D2574" s="73" t="s">
        <v>856</v>
      </c>
      <c r="E2574" s="73" t="s">
        <v>467</v>
      </c>
      <c r="F2574" s="73" t="s">
        <v>468</v>
      </c>
      <c r="G2574" s="73" t="s">
        <v>465</v>
      </c>
      <c r="H2574" s="73" t="s">
        <v>466</v>
      </c>
      <c r="I2574" s="73" t="s">
        <v>681</v>
      </c>
      <c r="J2574" s="95">
        <v>0</v>
      </c>
      <c r="K2574" s="107">
        <v>1</v>
      </c>
      <c r="L2574" s="95">
        <v>175</v>
      </c>
      <c r="M2574" s="95">
        <v>175</v>
      </c>
      <c r="N2574" s="73" t="s">
        <v>207</v>
      </c>
    </row>
    <row r="2575" spans="1:14">
      <c r="A2575" s="100">
        <v>999</v>
      </c>
      <c r="B2575" s="94">
        <v>45084</v>
      </c>
      <c r="C2575" s="94">
        <v>45107</v>
      </c>
      <c r="D2575" s="73" t="s">
        <v>824</v>
      </c>
      <c r="E2575" s="73" t="s">
        <v>467</v>
      </c>
      <c r="F2575" s="73" t="s">
        <v>468</v>
      </c>
      <c r="G2575" s="73" t="s">
        <v>465</v>
      </c>
      <c r="H2575" s="73" t="s">
        <v>466</v>
      </c>
      <c r="I2575" s="73" t="s">
        <v>681</v>
      </c>
      <c r="J2575" s="95">
        <v>-1660162.97</v>
      </c>
      <c r="K2575" s="107">
        <v>0.96</v>
      </c>
      <c r="L2575" s="95">
        <v>1593756.45</v>
      </c>
      <c r="M2575" s="95">
        <v>-66406.52</v>
      </c>
      <c r="N2575" s="73" t="s">
        <v>841</v>
      </c>
    </row>
    <row r="2576" spans="1:14" ht="12" thickBot="1">
      <c r="A2576" s="100">
        <v>96681281</v>
      </c>
      <c r="B2576" s="94">
        <v>45084</v>
      </c>
      <c r="C2576" s="94">
        <v>45113</v>
      </c>
      <c r="D2576" s="73" t="s">
        <v>710</v>
      </c>
      <c r="E2576" s="73" t="s">
        <v>467</v>
      </c>
      <c r="F2576" s="73" t="s">
        <v>468</v>
      </c>
      <c r="G2576" s="73" t="s">
        <v>465</v>
      </c>
      <c r="H2576" s="73" t="s">
        <v>466</v>
      </c>
      <c r="I2576" s="73" t="s">
        <v>681</v>
      </c>
      <c r="J2576" s="95">
        <v>1660241.56</v>
      </c>
      <c r="K2576" s="107">
        <v>0.96</v>
      </c>
      <c r="L2576" s="95">
        <v>-1593831.9</v>
      </c>
      <c r="M2576" s="95">
        <v>66409.66</v>
      </c>
      <c r="N2576" s="73" t="s">
        <v>841</v>
      </c>
    </row>
    <row r="2577" spans="1:14" ht="12" thickBot="1">
      <c r="A2577" s="223"/>
      <c r="B2577" s="222">
        <v>45113</v>
      </c>
      <c r="C2577" s="224"/>
      <c r="D2577" s="225"/>
      <c r="E2577" s="225"/>
      <c r="F2577" s="225"/>
      <c r="G2577" s="225"/>
      <c r="H2577" s="225"/>
      <c r="I2577" s="225"/>
      <c r="J2577" s="105"/>
      <c r="K2577" s="226"/>
      <c r="L2577" s="227" t="s">
        <v>706</v>
      </c>
      <c r="M2577" s="105">
        <v>208087644.16989985</v>
      </c>
      <c r="N2577" s="225"/>
    </row>
    <row r="2578" spans="1:14" ht="12" thickBot="1">
      <c r="A2578" s="223"/>
      <c r="B2578" s="224"/>
      <c r="C2578" s="224"/>
      <c r="D2578" s="225"/>
      <c r="E2578" s="225"/>
      <c r="F2578" s="225"/>
      <c r="G2578" s="225"/>
      <c r="H2578" s="225"/>
      <c r="I2578" s="225"/>
      <c r="J2578" s="105"/>
      <c r="K2578" s="226"/>
      <c r="L2578" s="227" t="s">
        <v>707</v>
      </c>
      <c r="M2578" s="105">
        <f xml:space="preserve"> ROUND($M$2571+ SUM($M$2574:$M$2576)-$M$2577,2)</f>
        <v>0</v>
      </c>
      <c r="N2578" s="225"/>
    </row>
    <row r="2579" spans="1:14" ht="12.75" thickTop="1" thickBot="1">
      <c r="A2579" s="215" t="s">
        <v>153</v>
      </c>
      <c r="B2579" s="221" t="s">
        <v>137</v>
      </c>
      <c r="C2579" s="216" t="s">
        <v>703</v>
      </c>
      <c r="D2579" s="217" t="s">
        <v>648</v>
      </c>
      <c r="E2579" s="217" t="s">
        <v>144</v>
      </c>
      <c r="F2579" s="217" t="s">
        <v>647</v>
      </c>
      <c r="G2579" s="217" t="s">
        <v>704</v>
      </c>
      <c r="H2579" s="217" t="s">
        <v>143</v>
      </c>
      <c r="I2579" s="217" t="s">
        <v>658</v>
      </c>
      <c r="J2579" s="218" t="s">
        <v>705</v>
      </c>
      <c r="K2579" s="219" t="s">
        <v>148</v>
      </c>
      <c r="L2579" s="218" t="s">
        <v>140</v>
      </c>
      <c r="M2579" s="218" t="s">
        <v>630</v>
      </c>
      <c r="N2579" s="217" t="s">
        <v>640</v>
      </c>
    </row>
    <row r="2580" spans="1:14" ht="12" thickBot="1">
      <c r="A2580" s="223"/>
      <c r="B2580" s="222">
        <v>45114</v>
      </c>
      <c r="C2580" s="224"/>
      <c r="D2580" s="225"/>
      <c r="E2580" s="225"/>
      <c r="F2580" s="225"/>
      <c r="G2580" s="225"/>
      <c r="H2580" s="225"/>
      <c r="I2580" s="225"/>
      <c r="J2580" s="105"/>
      <c r="K2580" s="226"/>
      <c r="L2580" s="227" t="s">
        <v>706</v>
      </c>
      <c r="M2580" s="105">
        <v>208087644.16989991</v>
      </c>
      <c r="N2580" s="225"/>
    </row>
    <row r="2581" spans="1:14" ht="12" thickBot="1">
      <c r="A2581" s="223"/>
      <c r="B2581" s="224"/>
      <c r="C2581" s="224"/>
      <c r="D2581" s="225"/>
      <c r="E2581" s="225"/>
      <c r="F2581" s="225"/>
      <c r="G2581" s="225"/>
      <c r="H2581" s="225"/>
      <c r="I2581" s="225"/>
      <c r="J2581" s="105"/>
      <c r="K2581" s="226"/>
      <c r="L2581" s="227" t="s">
        <v>707</v>
      </c>
      <c r="M2581" s="105">
        <f xml:space="preserve"> ROUND($M$2577+ SUM($M$2579:$M$2579)-$M$2580,2)</f>
        <v>0</v>
      </c>
      <c r="N2581" s="225"/>
    </row>
    <row r="2582" spans="1:14" ht="12.75" thickTop="1" thickBot="1">
      <c r="A2582" s="215" t="s">
        <v>153</v>
      </c>
      <c r="B2582" s="221" t="s">
        <v>137</v>
      </c>
      <c r="C2582" s="216" t="s">
        <v>703</v>
      </c>
      <c r="D2582" s="217" t="s">
        <v>648</v>
      </c>
      <c r="E2582" s="217" t="s">
        <v>144</v>
      </c>
      <c r="F2582" s="217" t="s">
        <v>647</v>
      </c>
      <c r="G2582" s="217" t="s">
        <v>704</v>
      </c>
      <c r="H2582" s="217" t="s">
        <v>143</v>
      </c>
      <c r="I2582" s="217" t="s">
        <v>658</v>
      </c>
      <c r="J2582" s="218" t="s">
        <v>705</v>
      </c>
      <c r="K2582" s="219" t="s">
        <v>148</v>
      </c>
      <c r="L2582" s="218" t="s">
        <v>140</v>
      </c>
      <c r="M2582" s="218" t="s">
        <v>630</v>
      </c>
      <c r="N2582" s="217" t="s">
        <v>640</v>
      </c>
    </row>
    <row r="2583" spans="1:14" ht="12" thickBot="1">
      <c r="A2583" s="223"/>
      <c r="B2583" s="222">
        <v>45117</v>
      </c>
      <c r="C2583" s="224"/>
      <c r="D2583" s="225"/>
      <c r="E2583" s="225"/>
      <c r="F2583" s="225"/>
      <c r="G2583" s="225"/>
      <c r="H2583" s="225"/>
      <c r="I2583" s="225"/>
      <c r="J2583" s="105"/>
      <c r="K2583" s="226"/>
      <c r="L2583" s="227" t="s">
        <v>706</v>
      </c>
      <c r="M2583" s="105">
        <v>208087644.16989991</v>
      </c>
      <c r="N2583" s="225"/>
    </row>
    <row r="2584" spans="1:14" ht="12" thickBot="1">
      <c r="A2584" s="223"/>
      <c r="B2584" s="224"/>
      <c r="C2584" s="224"/>
      <c r="D2584" s="225"/>
      <c r="E2584" s="225"/>
      <c r="F2584" s="225"/>
      <c r="G2584" s="225"/>
      <c r="H2584" s="225"/>
      <c r="I2584" s="225"/>
      <c r="J2584" s="105"/>
      <c r="K2584" s="226"/>
      <c r="L2584" s="227" t="s">
        <v>707</v>
      </c>
      <c r="M2584" s="105">
        <f xml:space="preserve"> ROUND($M$2580+ SUM($M$2582:$M$2582)-$M$2583,2)</f>
        <v>0</v>
      </c>
      <c r="N2584" s="225"/>
    </row>
    <row r="2585" spans="1:14" ht="12" thickTop="1">
      <c r="A2585" s="215" t="s">
        <v>153</v>
      </c>
      <c r="B2585" s="216" t="s">
        <v>137</v>
      </c>
      <c r="C2585" s="216" t="s">
        <v>703</v>
      </c>
      <c r="D2585" s="217" t="s">
        <v>648</v>
      </c>
      <c r="E2585" s="217" t="s">
        <v>144</v>
      </c>
      <c r="F2585" s="217" t="s">
        <v>647</v>
      </c>
      <c r="G2585" s="217" t="s">
        <v>704</v>
      </c>
      <c r="H2585" s="217" t="s">
        <v>143</v>
      </c>
      <c r="I2585" s="217" t="s">
        <v>658</v>
      </c>
      <c r="J2585" s="218" t="s">
        <v>705</v>
      </c>
      <c r="K2585" s="219" t="s">
        <v>148</v>
      </c>
      <c r="L2585" s="218" t="s">
        <v>140</v>
      </c>
      <c r="M2585" s="218" t="s">
        <v>630</v>
      </c>
      <c r="N2585" s="217" t="s">
        <v>640</v>
      </c>
    </row>
    <row r="2586" spans="1:14">
      <c r="A2586" s="100">
        <v>98756677</v>
      </c>
      <c r="B2586" s="94">
        <v>45105</v>
      </c>
      <c r="C2586" s="94">
        <v>45118</v>
      </c>
      <c r="D2586" s="73" t="s">
        <v>830</v>
      </c>
      <c r="E2586" s="73" t="s">
        <v>716</v>
      </c>
      <c r="F2586" s="73" t="s">
        <v>1040</v>
      </c>
      <c r="G2586" s="73" t="s">
        <v>721</v>
      </c>
      <c r="I2586" s="73" t="s">
        <v>681</v>
      </c>
      <c r="J2586" s="95">
        <v>-2961809.87</v>
      </c>
      <c r="K2586" s="107">
        <v>1</v>
      </c>
      <c r="L2586" s="95">
        <v>0</v>
      </c>
      <c r="M2586" s="95">
        <v>-2961809.87</v>
      </c>
      <c r="N2586" s="73" t="s">
        <v>715</v>
      </c>
    </row>
    <row r="2587" spans="1:14">
      <c r="A2587" s="100">
        <v>98756995</v>
      </c>
      <c r="B2587" s="94">
        <v>45105</v>
      </c>
      <c r="C2587" s="94">
        <v>45118</v>
      </c>
      <c r="D2587" s="73" t="s">
        <v>710</v>
      </c>
      <c r="E2587" s="73" t="s">
        <v>716</v>
      </c>
      <c r="F2587" s="73" t="s">
        <v>1041</v>
      </c>
      <c r="G2587" s="73" t="s">
        <v>1042</v>
      </c>
      <c r="I2587" s="73" t="s">
        <v>681</v>
      </c>
      <c r="J2587" s="95">
        <v>2961809.87</v>
      </c>
      <c r="K2587" s="107">
        <v>1</v>
      </c>
      <c r="L2587" s="95">
        <v>0</v>
      </c>
      <c r="M2587" s="95">
        <v>2961809.87</v>
      </c>
      <c r="N2587" s="73" t="s">
        <v>715</v>
      </c>
    </row>
    <row r="2588" spans="1:14">
      <c r="A2588" s="100">
        <v>98757103</v>
      </c>
      <c r="B2588" s="94">
        <v>45105</v>
      </c>
      <c r="C2588" s="94">
        <v>45118</v>
      </c>
      <c r="D2588" s="73" t="s">
        <v>830</v>
      </c>
      <c r="E2588" s="73" t="s">
        <v>716</v>
      </c>
      <c r="F2588" s="73" t="s">
        <v>1043</v>
      </c>
      <c r="G2588" s="73" t="s">
        <v>947</v>
      </c>
      <c r="I2588" s="73" t="s">
        <v>681</v>
      </c>
      <c r="J2588" s="95">
        <v>-1108963.9099999999</v>
      </c>
      <c r="K2588" s="107">
        <v>1</v>
      </c>
      <c r="L2588" s="95">
        <v>0</v>
      </c>
      <c r="M2588" s="95">
        <v>-1108963.9099999999</v>
      </c>
      <c r="N2588" s="73" t="s">
        <v>715</v>
      </c>
    </row>
    <row r="2589" spans="1:14">
      <c r="A2589" s="100">
        <v>98757198</v>
      </c>
      <c r="B2589" s="94">
        <v>45105</v>
      </c>
      <c r="C2589" s="94">
        <v>45118</v>
      </c>
      <c r="D2589" s="73" t="s">
        <v>710</v>
      </c>
      <c r="E2589" s="73" t="s">
        <v>716</v>
      </c>
      <c r="F2589" s="73" t="s">
        <v>1041</v>
      </c>
      <c r="G2589" s="73" t="s">
        <v>1042</v>
      </c>
      <c r="I2589" s="73" t="s">
        <v>681</v>
      </c>
      <c r="J2589" s="95">
        <v>1108963.9099999999</v>
      </c>
      <c r="K2589" s="107">
        <v>1</v>
      </c>
      <c r="L2589" s="95">
        <v>0</v>
      </c>
      <c r="M2589" s="95">
        <v>1108963.9099999999</v>
      </c>
      <c r="N2589" s="73" t="s">
        <v>715</v>
      </c>
    </row>
    <row r="2590" spans="1:14">
      <c r="A2590" s="100">
        <v>999</v>
      </c>
      <c r="B2590" s="94">
        <v>45112</v>
      </c>
      <c r="C2590" s="94">
        <v>45118</v>
      </c>
      <c r="D2590" s="73" t="s">
        <v>823</v>
      </c>
      <c r="E2590" s="73" t="s">
        <v>496</v>
      </c>
      <c r="F2590" s="73" t="s">
        <v>497</v>
      </c>
      <c r="G2590" s="73" t="s">
        <v>494</v>
      </c>
      <c r="H2590" s="73" t="s">
        <v>495</v>
      </c>
      <c r="I2590" s="73" t="s">
        <v>681</v>
      </c>
      <c r="J2590" s="95">
        <v>18852.02</v>
      </c>
      <c r="K2590" s="107">
        <v>1</v>
      </c>
      <c r="L2590" s="95">
        <v>0</v>
      </c>
      <c r="M2590" s="95">
        <v>18852.02</v>
      </c>
      <c r="N2590" s="73" t="s">
        <v>715</v>
      </c>
    </row>
    <row r="2591" spans="1:14" ht="12" thickBot="1">
      <c r="A2591" s="100">
        <v>999</v>
      </c>
      <c r="B2591" s="94">
        <v>45112</v>
      </c>
      <c r="C2591" s="94">
        <v>45118</v>
      </c>
      <c r="D2591" s="73" t="s">
        <v>823</v>
      </c>
      <c r="E2591" s="73" t="s">
        <v>496</v>
      </c>
      <c r="F2591" s="73" t="s">
        <v>497</v>
      </c>
      <c r="G2591" s="73" t="s">
        <v>494</v>
      </c>
      <c r="H2591" s="73" t="s">
        <v>495</v>
      </c>
      <c r="I2591" s="73" t="s">
        <v>681</v>
      </c>
      <c r="J2591" s="95">
        <v>9251.06</v>
      </c>
      <c r="K2591" s="107">
        <v>1</v>
      </c>
      <c r="L2591" s="95">
        <v>0</v>
      </c>
      <c r="M2591" s="95">
        <v>9251.06</v>
      </c>
      <c r="N2591" s="73" t="s">
        <v>715</v>
      </c>
    </row>
    <row r="2592" spans="1:14" ht="12" thickBot="1">
      <c r="A2592" s="223"/>
      <c r="B2592" s="222">
        <v>45118</v>
      </c>
      <c r="C2592" s="224"/>
      <c r="D2592" s="225"/>
      <c r="E2592" s="225"/>
      <c r="F2592" s="225"/>
      <c r="G2592" s="225"/>
      <c r="H2592" s="225"/>
      <c r="I2592" s="225"/>
      <c r="J2592" s="105"/>
      <c r="K2592" s="226"/>
      <c r="L2592" s="227" t="s">
        <v>706</v>
      </c>
      <c r="M2592" s="105">
        <v>208115747.25019994</v>
      </c>
      <c r="N2592" s="225"/>
    </row>
    <row r="2593" spans="1:14" ht="12" thickBot="1">
      <c r="A2593" s="223"/>
      <c r="B2593" s="224"/>
      <c r="C2593" s="224"/>
      <c r="D2593" s="225"/>
      <c r="E2593" s="225"/>
      <c r="F2593" s="225"/>
      <c r="G2593" s="225"/>
      <c r="H2593" s="225"/>
      <c r="I2593" s="225"/>
      <c r="J2593" s="105"/>
      <c r="K2593" s="226"/>
      <c r="L2593" s="227" t="s">
        <v>707</v>
      </c>
      <c r="M2593" s="105">
        <f xml:space="preserve"> ROUND($M$2583+ SUM($M$2586:$M$2591)-$M$2592,2)</f>
        <v>0</v>
      </c>
      <c r="N2593" s="225"/>
    </row>
    <row r="2594" spans="1:14" ht="12.75" thickTop="1" thickBot="1">
      <c r="A2594" s="215" t="s">
        <v>153</v>
      </c>
      <c r="B2594" s="221" t="s">
        <v>137</v>
      </c>
      <c r="C2594" s="216" t="s">
        <v>703</v>
      </c>
      <c r="D2594" s="217" t="s">
        <v>648</v>
      </c>
      <c r="E2594" s="217" t="s">
        <v>144</v>
      </c>
      <c r="F2594" s="217" t="s">
        <v>647</v>
      </c>
      <c r="G2594" s="217" t="s">
        <v>704</v>
      </c>
      <c r="H2594" s="217" t="s">
        <v>143</v>
      </c>
      <c r="I2594" s="217" t="s">
        <v>658</v>
      </c>
      <c r="J2594" s="218" t="s">
        <v>705</v>
      </c>
      <c r="K2594" s="219" t="s">
        <v>148</v>
      </c>
      <c r="L2594" s="218" t="s">
        <v>140</v>
      </c>
      <c r="M2594" s="218" t="s">
        <v>630</v>
      </c>
      <c r="N2594" s="217" t="s">
        <v>640</v>
      </c>
    </row>
    <row r="2595" spans="1:14" ht="12" thickBot="1">
      <c r="A2595" s="223"/>
      <c r="B2595" s="222">
        <v>45119</v>
      </c>
      <c r="C2595" s="224"/>
      <c r="D2595" s="225"/>
      <c r="E2595" s="225"/>
      <c r="F2595" s="225"/>
      <c r="G2595" s="225"/>
      <c r="H2595" s="225"/>
      <c r="I2595" s="225"/>
      <c r="J2595" s="105"/>
      <c r="K2595" s="226"/>
      <c r="L2595" s="227" t="s">
        <v>706</v>
      </c>
      <c r="M2595" s="105">
        <v>208115747.25019994</v>
      </c>
      <c r="N2595" s="225"/>
    </row>
    <row r="2596" spans="1:14" ht="12" thickBot="1">
      <c r="A2596" s="223"/>
      <c r="B2596" s="224"/>
      <c r="C2596" s="224"/>
      <c r="D2596" s="225"/>
      <c r="E2596" s="225"/>
      <c r="F2596" s="225"/>
      <c r="G2596" s="225"/>
      <c r="H2596" s="225"/>
      <c r="I2596" s="225"/>
      <c r="J2596" s="105"/>
      <c r="K2596" s="226"/>
      <c r="L2596" s="227" t="s">
        <v>707</v>
      </c>
      <c r="M2596" s="105">
        <f xml:space="preserve"> ROUND($M$2592+ SUM($M$2594:$M$2594)-$M$2595,2)</f>
        <v>0</v>
      </c>
      <c r="N2596" s="225"/>
    </row>
    <row r="2597" spans="1:14" ht="12" thickTop="1">
      <c r="A2597" s="215" t="s">
        <v>153</v>
      </c>
      <c r="B2597" s="216" t="s">
        <v>137</v>
      </c>
      <c r="C2597" s="216" t="s">
        <v>703</v>
      </c>
      <c r="D2597" s="217" t="s">
        <v>648</v>
      </c>
      <c r="E2597" s="217" t="s">
        <v>144</v>
      </c>
      <c r="F2597" s="217" t="s">
        <v>647</v>
      </c>
      <c r="G2597" s="217" t="s">
        <v>704</v>
      </c>
      <c r="H2597" s="217" t="s">
        <v>143</v>
      </c>
      <c r="I2597" s="217" t="s">
        <v>658</v>
      </c>
      <c r="J2597" s="218" t="s">
        <v>705</v>
      </c>
      <c r="K2597" s="219" t="s">
        <v>148</v>
      </c>
      <c r="L2597" s="218" t="s">
        <v>140</v>
      </c>
      <c r="M2597" s="218" t="s">
        <v>630</v>
      </c>
      <c r="N2597" s="217" t="s">
        <v>640</v>
      </c>
    </row>
    <row r="2598" spans="1:14">
      <c r="A2598" s="100">
        <v>999</v>
      </c>
      <c r="B2598" s="94">
        <v>45118</v>
      </c>
      <c r="C2598" s="94">
        <v>45120</v>
      </c>
      <c r="D2598" s="73" t="s">
        <v>830</v>
      </c>
      <c r="E2598" s="73" t="s">
        <v>499</v>
      </c>
      <c r="F2598" s="73" t="s">
        <v>500</v>
      </c>
      <c r="G2598" s="73" t="s">
        <v>498</v>
      </c>
      <c r="I2598" s="73" t="s">
        <v>681</v>
      </c>
      <c r="J2598" s="95">
        <v>-5000000</v>
      </c>
      <c r="K2598" s="107">
        <v>0.98241310000000004</v>
      </c>
      <c r="L2598" s="95">
        <v>4912065.5</v>
      </c>
      <c r="M2598" s="95">
        <v>-87934.5</v>
      </c>
      <c r="N2598" s="73" t="s">
        <v>207</v>
      </c>
    </row>
    <row r="2599" spans="1:14" ht="12" thickBot="1">
      <c r="A2599" s="100">
        <v>999</v>
      </c>
      <c r="B2599" s="94">
        <v>45118</v>
      </c>
      <c r="C2599" s="94">
        <v>45120</v>
      </c>
      <c r="D2599" s="73" t="s">
        <v>830</v>
      </c>
      <c r="E2599" s="73" t="s">
        <v>336</v>
      </c>
      <c r="F2599" s="73" t="s">
        <v>337</v>
      </c>
      <c r="G2599" s="73" t="s">
        <v>334</v>
      </c>
      <c r="H2599" s="73" t="s">
        <v>335</v>
      </c>
      <c r="I2599" s="73" t="s">
        <v>681</v>
      </c>
      <c r="J2599" s="95">
        <v>-900000</v>
      </c>
      <c r="K2599" s="107">
        <v>0.98031250000000003</v>
      </c>
      <c r="L2599" s="95">
        <v>882281.25</v>
      </c>
      <c r="M2599" s="95">
        <v>-17718.75</v>
      </c>
      <c r="N2599" s="73" t="s">
        <v>207</v>
      </c>
    </row>
    <row r="2600" spans="1:14" ht="12" thickBot="1">
      <c r="A2600" s="223"/>
      <c r="B2600" s="222">
        <v>45120</v>
      </c>
      <c r="C2600" s="224"/>
      <c r="D2600" s="225"/>
      <c r="E2600" s="225"/>
      <c r="F2600" s="225"/>
      <c r="G2600" s="225"/>
      <c r="H2600" s="225"/>
      <c r="I2600" s="225"/>
      <c r="J2600" s="105"/>
      <c r="K2600" s="226"/>
      <c r="L2600" s="227" t="s">
        <v>706</v>
      </c>
      <c r="M2600" s="105">
        <v>208010094.00019994</v>
      </c>
      <c r="N2600" s="225"/>
    </row>
    <row r="2601" spans="1:14" ht="12" thickBot="1">
      <c r="A2601" s="223"/>
      <c r="B2601" s="224"/>
      <c r="C2601" s="224"/>
      <c r="D2601" s="225"/>
      <c r="E2601" s="225"/>
      <c r="F2601" s="225"/>
      <c r="G2601" s="225"/>
      <c r="H2601" s="225"/>
      <c r="I2601" s="225"/>
      <c r="J2601" s="105"/>
      <c r="K2601" s="226"/>
      <c r="L2601" s="227" t="s">
        <v>707</v>
      </c>
      <c r="M2601" s="105">
        <f xml:space="preserve"> ROUND($M$2595+ SUM($M$2598:$M$2599)-$M$2600,2)</f>
        <v>0</v>
      </c>
      <c r="N2601" s="225"/>
    </row>
    <row r="2602" spans="1:14" ht="12" thickTop="1">
      <c r="A2602" s="215" t="s">
        <v>153</v>
      </c>
      <c r="B2602" s="216" t="s">
        <v>137</v>
      </c>
      <c r="C2602" s="216" t="s">
        <v>703</v>
      </c>
      <c r="D2602" s="217" t="s">
        <v>648</v>
      </c>
      <c r="E2602" s="217" t="s">
        <v>144</v>
      </c>
      <c r="F2602" s="217" t="s">
        <v>647</v>
      </c>
      <c r="G2602" s="217" t="s">
        <v>704</v>
      </c>
      <c r="H2602" s="217" t="s">
        <v>143</v>
      </c>
      <c r="I2602" s="217" t="s">
        <v>658</v>
      </c>
      <c r="J2602" s="218" t="s">
        <v>705</v>
      </c>
      <c r="K2602" s="219" t="s">
        <v>148</v>
      </c>
      <c r="L2602" s="218" t="s">
        <v>140</v>
      </c>
      <c r="M2602" s="218" t="s">
        <v>630</v>
      </c>
      <c r="N2602" s="217" t="s">
        <v>640</v>
      </c>
    </row>
    <row r="2603" spans="1:14" ht="12" thickBot="1">
      <c r="A2603" s="100">
        <v>999</v>
      </c>
      <c r="B2603" s="94">
        <v>45120</v>
      </c>
      <c r="C2603" s="94">
        <v>45121</v>
      </c>
      <c r="D2603" s="73" t="s">
        <v>710</v>
      </c>
      <c r="E2603" s="73" t="s">
        <v>511</v>
      </c>
      <c r="F2603" s="73" t="s">
        <v>512</v>
      </c>
      <c r="G2603" s="73" t="s">
        <v>510</v>
      </c>
      <c r="I2603" s="73" t="s">
        <v>681</v>
      </c>
      <c r="J2603" s="95">
        <v>3758000</v>
      </c>
      <c r="K2603" s="107">
        <v>0.98031250000000003</v>
      </c>
      <c r="L2603" s="95">
        <v>-3684014.37</v>
      </c>
      <c r="M2603" s="95">
        <v>73985.63</v>
      </c>
      <c r="N2603" s="73" t="s">
        <v>207</v>
      </c>
    </row>
    <row r="2604" spans="1:14" ht="12" thickBot="1">
      <c r="A2604" s="223"/>
      <c r="B2604" s="222">
        <v>45121</v>
      </c>
      <c r="C2604" s="224"/>
      <c r="D2604" s="225"/>
      <c r="E2604" s="225"/>
      <c r="F2604" s="225"/>
      <c r="G2604" s="225"/>
      <c r="H2604" s="225"/>
      <c r="I2604" s="225"/>
      <c r="J2604" s="105"/>
      <c r="K2604" s="226"/>
      <c r="L2604" s="227" t="s">
        <v>706</v>
      </c>
      <c r="M2604" s="105">
        <v>208084079.62519991</v>
      </c>
      <c r="N2604" s="225"/>
    </row>
    <row r="2605" spans="1:14" ht="12" thickBot="1">
      <c r="A2605" s="223"/>
      <c r="B2605" s="224"/>
      <c r="C2605" s="224"/>
      <c r="D2605" s="225"/>
      <c r="E2605" s="225"/>
      <c r="F2605" s="225"/>
      <c r="G2605" s="225"/>
      <c r="H2605" s="225"/>
      <c r="I2605" s="225"/>
      <c r="J2605" s="105"/>
      <c r="K2605" s="226"/>
      <c r="L2605" s="227" t="s">
        <v>707</v>
      </c>
      <c r="M2605" s="105">
        <f xml:space="preserve"> ROUND($M$2600+ SUM($M$2603:$M$2603)-$M$2604,2)</f>
        <v>0.01</v>
      </c>
      <c r="N2605" s="225"/>
    </row>
    <row r="2606" spans="1:14" ht="12" thickTop="1">
      <c r="A2606" s="215" t="s">
        <v>153</v>
      </c>
      <c r="B2606" s="216" t="s">
        <v>137</v>
      </c>
      <c r="C2606" s="216" t="s">
        <v>703</v>
      </c>
      <c r="D2606" s="217" t="s">
        <v>648</v>
      </c>
      <c r="E2606" s="217" t="s">
        <v>144</v>
      </c>
      <c r="F2606" s="217" t="s">
        <v>647</v>
      </c>
      <c r="G2606" s="217" t="s">
        <v>704</v>
      </c>
      <c r="H2606" s="217" t="s">
        <v>143</v>
      </c>
      <c r="I2606" s="217" t="s">
        <v>658</v>
      </c>
      <c r="J2606" s="218" t="s">
        <v>705</v>
      </c>
      <c r="K2606" s="219" t="s">
        <v>148</v>
      </c>
      <c r="L2606" s="218" t="s">
        <v>140</v>
      </c>
      <c r="M2606" s="218" t="s">
        <v>630</v>
      </c>
      <c r="N2606" s="217" t="s">
        <v>640</v>
      </c>
    </row>
    <row r="2607" spans="1:14">
      <c r="A2607" s="100">
        <v>98951610</v>
      </c>
      <c r="B2607" s="94">
        <v>45118</v>
      </c>
      <c r="C2607" s="94">
        <v>45124</v>
      </c>
      <c r="D2607" s="73" t="s">
        <v>830</v>
      </c>
      <c r="E2607" s="73" t="s">
        <v>267</v>
      </c>
      <c r="F2607" s="73" t="s">
        <v>268</v>
      </c>
      <c r="G2607" s="73" t="s">
        <v>265</v>
      </c>
      <c r="H2607" s="73" t="s">
        <v>266</v>
      </c>
      <c r="I2607" s="73" t="s">
        <v>681</v>
      </c>
      <c r="J2607" s="95">
        <v>-4000000</v>
      </c>
      <c r="K2607" s="107">
        <v>0.99</v>
      </c>
      <c r="L2607" s="95">
        <v>3960000</v>
      </c>
      <c r="M2607" s="95">
        <v>-40000</v>
      </c>
      <c r="N2607" s="73" t="s">
        <v>207</v>
      </c>
    </row>
    <row r="2608" spans="1:14">
      <c r="A2608" s="100">
        <v>999</v>
      </c>
      <c r="B2608" s="94">
        <v>45118</v>
      </c>
      <c r="C2608" s="94">
        <v>45120</v>
      </c>
      <c r="D2608" s="73" t="s">
        <v>840</v>
      </c>
      <c r="E2608" s="73" t="s">
        <v>499</v>
      </c>
      <c r="F2608" s="73" t="s">
        <v>500</v>
      </c>
      <c r="G2608" s="73" t="s">
        <v>498</v>
      </c>
      <c r="I2608" s="73" t="s">
        <v>681</v>
      </c>
      <c r="J2608" s="95">
        <v>5000000</v>
      </c>
      <c r="K2608" s="107">
        <v>0.98241310000000004</v>
      </c>
      <c r="L2608" s="95">
        <v>-4912065.5</v>
      </c>
      <c r="M2608" s="95">
        <v>87934.5</v>
      </c>
      <c r="N2608" s="73" t="s">
        <v>207</v>
      </c>
    </row>
    <row r="2609" spans="1:14">
      <c r="A2609" s="100">
        <v>999</v>
      </c>
      <c r="B2609" s="94">
        <v>45118</v>
      </c>
      <c r="C2609" s="94">
        <v>45124</v>
      </c>
      <c r="D2609" s="73" t="s">
        <v>830</v>
      </c>
      <c r="E2609" s="73" t="s">
        <v>499</v>
      </c>
      <c r="F2609" s="73" t="s">
        <v>500</v>
      </c>
      <c r="G2609" s="73" t="s">
        <v>498</v>
      </c>
      <c r="I2609" s="73" t="s">
        <v>681</v>
      </c>
      <c r="J2609" s="95">
        <v>-5000000</v>
      </c>
      <c r="K2609" s="107">
        <v>0.98300010000000004</v>
      </c>
      <c r="L2609" s="95">
        <v>4915000.5</v>
      </c>
      <c r="M2609" s="95">
        <v>-84999.5</v>
      </c>
      <c r="N2609" s="73" t="s">
        <v>841</v>
      </c>
    </row>
    <row r="2610" spans="1:14">
      <c r="A2610" s="100">
        <v>999</v>
      </c>
      <c r="B2610" s="94">
        <v>45118</v>
      </c>
      <c r="C2610" s="94">
        <v>45120</v>
      </c>
      <c r="D2610" s="73" t="s">
        <v>840</v>
      </c>
      <c r="E2610" s="73" t="s">
        <v>336</v>
      </c>
      <c r="F2610" s="73" t="s">
        <v>337</v>
      </c>
      <c r="G2610" s="73" t="s">
        <v>334</v>
      </c>
      <c r="H2610" s="73" t="s">
        <v>335</v>
      </c>
      <c r="I2610" s="73" t="s">
        <v>681</v>
      </c>
      <c r="J2610" s="95">
        <v>900000</v>
      </c>
      <c r="K2610" s="107">
        <v>0.98031250000000003</v>
      </c>
      <c r="L2610" s="95">
        <v>-882281.25</v>
      </c>
      <c r="M2610" s="95">
        <v>17718.75</v>
      </c>
      <c r="N2610" s="73" t="s">
        <v>207</v>
      </c>
    </row>
    <row r="2611" spans="1:14" ht="12" thickBot="1">
      <c r="A2611" s="100">
        <v>98853759</v>
      </c>
      <c r="B2611" s="94">
        <v>45118</v>
      </c>
      <c r="C2611" s="94">
        <v>45124</v>
      </c>
      <c r="D2611" s="73" t="s">
        <v>830</v>
      </c>
      <c r="E2611" s="73" t="s">
        <v>336</v>
      </c>
      <c r="F2611" s="73" t="s">
        <v>337</v>
      </c>
      <c r="G2611" s="73" t="s">
        <v>334</v>
      </c>
      <c r="H2611" s="73" t="s">
        <v>335</v>
      </c>
      <c r="I2611" s="73" t="s">
        <v>681</v>
      </c>
      <c r="J2611" s="95">
        <v>-900000</v>
      </c>
      <c r="K2611" s="107">
        <v>0.97</v>
      </c>
      <c r="L2611" s="95">
        <v>873000</v>
      </c>
      <c r="M2611" s="95">
        <v>-27000</v>
      </c>
      <c r="N2611" s="73" t="s">
        <v>841</v>
      </c>
    </row>
    <row r="2612" spans="1:14" ht="12" thickBot="1">
      <c r="A2612" s="223"/>
      <c r="B2612" s="222">
        <v>45124</v>
      </c>
      <c r="C2612" s="224"/>
      <c r="D2612" s="225"/>
      <c r="E2612" s="225"/>
      <c r="F2612" s="225"/>
      <c r="G2612" s="225"/>
      <c r="H2612" s="225"/>
      <c r="I2612" s="225"/>
      <c r="J2612" s="105"/>
      <c r="K2612" s="226"/>
      <c r="L2612" s="227" t="s">
        <v>706</v>
      </c>
      <c r="M2612" s="105">
        <v>208037733.37519988</v>
      </c>
      <c r="N2612" s="225"/>
    </row>
    <row r="2613" spans="1:14" ht="12" thickBot="1">
      <c r="A2613" s="223"/>
      <c r="B2613" s="224"/>
      <c r="C2613" s="224"/>
      <c r="D2613" s="225"/>
      <c r="E2613" s="225"/>
      <c r="F2613" s="225"/>
      <c r="G2613" s="225"/>
      <c r="H2613" s="225"/>
      <c r="I2613" s="225"/>
      <c r="J2613" s="105"/>
      <c r="K2613" s="226"/>
      <c r="L2613" s="227" t="s">
        <v>707</v>
      </c>
      <c r="M2613" s="105">
        <f xml:space="preserve"> ROUND($M$2604+ SUM($M$2607:$M$2611)-$M$2612,2)</f>
        <v>0</v>
      </c>
      <c r="N2613" s="225"/>
    </row>
    <row r="2614" spans="1:14" ht="12.75" thickTop="1" thickBot="1">
      <c r="A2614" s="215" t="s">
        <v>153</v>
      </c>
      <c r="B2614" s="221" t="s">
        <v>137</v>
      </c>
      <c r="C2614" s="216" t="s">
        <v>703</v>
      </c>
      <c r="D2614" s="217" t="s">
        <v>648</v>
      </c>
      <c r="E2614" s="217" t="s">
        <v>144</v>
      </c>
      <c r="F2614" s="217" t="s">
        <v>647</v>
      </c>
      <c r="G2614" s="217" t="s">
        <v>704</v>
      </c>
      <c r="H2614" s="217" t="s">
        <v>143</v>
      </c>
      <c r="I2614" s="217" t="s">
        <v>658</v>
      </c>
      <c r="J2614" s="218" t="s">
        <v>705</v>
      </c>
      <c r="K2614" s="219" t="s">
        <v>148</v>
      </c>
      <c r="L2614" s="218" t="s">
        <v>140</v>
      </c>
      <c r="M2614" s="218" t="s">
        <v>630</v>
      </c>
      <c r="N2614" s="217" t="s">
        <v>640</v>
      </c>
    </row>
    <row r="2615" spans="1:14" ht="12" thickBot="1">
      <c r="A2615" s="223"/>
      <c r="B2615" s="222">
        <v>45125</v>
      </c>
      <c r="C2615" s="224"/>
      <c r="D2615" s="225"/>
      <c r="E2615" s="225"/>
      <c r="F2615" s="225"/>
      <c r="G2615" s="225"/>
      <c r="H2615" s="225"/>
      <c r="I2615" s="225"/>
      <c r="J2615" s="105"/>
      <c r="K2615" s="226"/>
      <c r="L2615" s="227" t="s">
        <v>706</v>
      </c>
      <c r="M2615" s="105">
        <v>208037733.37519991</v>
      </c>
      <c r="N2615" s="225"/>
    </row>
    <row r="2616" spans="1:14" ht="12" thickBot="1">
      <c r="A2616" s="223"/>
      <c r="B2616" s="224"/>
      <c r="C2616" s="224"/>
      <c r="D2616" s="225"/>
      <c r="E2616" s="225"/>
      <c r="F2616" s="225"/>
      <c r="G2616" s="225"/>
      <c r="H2616" s="225"/>
      <c r="I2616" s="225"/>
      <c r="J2616" s="105"/>
      <c r="K2616" s="226"/>
      <c r="L2616" s="227" t="s">
        <v>707</v>
      </c>
      <c r="M2616" s="105">
        <f xml:space="preserve"> ROUND($M$2612+ SUM($M$2614:$M$2614)-$M$2615,2)</f>
        <v>0</v>
      </c>
      <c r="N2616" s="225"/>
    </row>
    <row r="2617" spans="1:14" ht="12.75" thickTop="1" thickBot="1">
      <c r="A2617" s="215" t="s">
        <v>153</v>
      </c>
      <c r="B2617" s="221" t="s">
        <v>137</v>
      </c>
      <c r="C2617" s="216" t="s">
        <v>703</v>
      </c>
      <c r="D2617" s="217" t="s">
        <v>648</v>
      </c>
      <c r="E2617" s="217" t="s">
        <v>144</v>
      </c>
      <c r="F2617" s="217" t="s">
        <v>647</v>
      </c>
      <c r="G2617" s="217" t="s">
        <v>704</v>
      </c>
      <c r="H2617" s="217" t="s">
        <v>143</v>
      </c>
      <c r="I2617" s="217" t="s">
        <v>658</v>
      </c>
      <c r="J2617" s="218" t="s">
        <v>705</v>
      </c>
      <c r="K2617" s="219" t="s">
        <v>148</v>
      </c>
      <c r="L2617" s="218" t="s">
        <v>140</v>
      </c>
      <c r="M2617" s="218" t="s">
        <v>630</v>
      </c>
      <c r="N2617" s="217" t="s">
        <v>640</v>
      </c>
    </row>
    <row r="2618" spans="1:14" ht="12" thickBot="1">
      <c r="A2618" s="223"/>
      <c r="B2618" s="222">
        <v>45126</v>
      </c>
      <c r="C2618" s="224"/>
      <c r="D2618" s="225"/>
      <c r="E2618" s="225"/>
      <c r="F2618" s="225"/>
      <c r="G2618" s="225"/>
      <c r="H2618" s="225"/>
      <c r="I2618" s="225"/>
      <c r="J2618" s="105"/>
      <c r="K2618" s="226"/>
      <c r="L2618" s="227" t="s">
        <v>706</v>
      </c>
      <c r="M2618" s="105">
        <v>208037733.37519991</v>
      </c>
      <c r="N2618" s="225"/>
    </row>
    <row r="2619" spans="1:14" ht="12" thickBot="1">
      <c r="A2619" s="223"/>
      <c r="B2619" s="224"/>
      <c r="C2619" s="224"/>
      <c r="D2619" s="225"/>
      <c r="E2619" s="225"/>
      <c r="F2619" s="225"/>
      <c r="G2619" s="225"/>
      <c r="H2619" s="225"/>
      <c r="I2619" s="225"/>
      <c r="J2619" s="105"/>
      <c r="K2619" s="226"/>
      <c r="L2619" s="227" t="s">
        <v>707</v>
      </c>
      <c r="M2619" s="105">
        <f xml:space="preserve"> ROUND($M$2615+ SUM($M$2617:$M$2617)-$M$2618,2)</f>
        <v>0</v>
      </c>
      <c r="N2619" s="225"/>
    </row>
    <row r="2620" spans="1:14" ht="12" thickTop="1">
      <c r="A2620" s="215" t="s">
        <v>153</v>
      </c>
      <c r="B2620" s="216" t="s">
        <v>137</v>
      </c>
      <c r="C2620" s="216" t="s">
        <v>703</v>
      </c>
      <c r="D2620" s="217" t="s">
        <v>648</v>
      </c>
      <c r="E2620" s="217" t="s">
        <v>144</v>
      </c>
      <c r="F2620" s="217" t="s">
        <v>647</v>
      </c>
      <c r="G2620" s="217" t="s">
        <v>704</v>
      </c>
      <c r="H2620" s="217" t="s">
        <v>143</v>
      </c>
      <c r="I2620" s="217" t="s">
        <v>658</v>
      </c>
      <c r="J2620" s="218" t="s">
        <v>705</v>
      </c>
      <c r="K2620" s="219" t="s">
        <v>148</v>
      </c>
      <c r="L2620" s="218" t="s">
        <v>140</v>
      </c>
      <c r="M2620" s="218" t="s">
        <v>630</v>
      </c>
      <c r="N2620" s="217" t="s">
        <v>640</v>
      </c>
    </row>
    <row r="2621" spans="1:14" ht="12" thickBot="1">
      <c r="A2621" s="100">
        <v>999</v>
      </c>
      <c r="B2621" s="94">
        <v>45125</v>
      </c>
      <c r="C2621" s="94">
        <v>45127</v>
      </c>
      <c r="D2621" s="73" t="s">
        <v>1010</v>
      </c>
      <c r="E2621" s="73" t="s">
        <v>578</v>
      </c>
      <c r="F2621" s="73" t="s">
        <v>1044</v>
      </c>
      <c r="G2621" s="73" t="s">
        <v>577</v>
      </c>
      <c r="H2621" s="73" t="s">
        <v>1045</v>
      </c>
      <c r="I2621" s="73" t="s">
        <v>681</v>
      </c>
      <c r="J2621" s="95">
        <v>618300.77</v>
      </c>
      <c r="K2621" s="107">
        <v>1</v>
      </c>
      <c r="L2621" s="95">
        <v>0</v>
      </c>
      <c r="M2621" s="95">
        <v>618300.77</v>
      </c>
      <c r="N2621" s="73" t="s">
        <v>715</v>
      </c>
    </row>
    <row r="2622" spans="1:14" ht="12" thickBot="1">
      <c r="A2622" s="223"/>
      <c r="B2622" s="222">
        <v>45127</v>
      </c>
      <c r="C2622" s="224"/>
      <c r="D2622" s="225"/>
      <c r="E2622" s="225"/>
      <c r="F2622" s="225"/>
      <c r="G2622" s="225"/>
      <c r="H2622" s="225"/>
      <c r="I2622" s="225"/>
      <c r="J2622" s="105"/>
      <c r="K2622" s="226"/>
      <c r="L2622" s="227" t="s">
        <v>706</v>
      </c>
      <c r="M2622" s="105">
        <v>208656034.14519995</v>
      </c>
      <c r="N2622" s="225"/>
    </row>
    <row r="2623" spans="1:14" ht="12" thickBot="1">
      <c r="A2623" s="223"/>
      <c r="B2623" s="224"/>
      <c r="C2623" s="224"/>
      <c r="D2623" s="225"/>
      <c r="E2623" s="225"/>
      <c r="F2623" s="225"/>
      <c r="G2623" s="225"/>
      <c r="H2623" s="225"/>
      <c r="I2623" s="225"/>
      <c r="J2623" s="105"/>
      <c r="K2623" s="226"/>
      <c r="L2623" s="227" t="s">
        <v>707</v>
      </c>
      <c r="M2623" s="105">
        <f xml:space="preserve"> ROUND($M$2618+ SUM($M$2621:$M$2621)-$M$2622,2)</f>
        <v>0</v>
      </c>
      <c r="N2623" s="225"/>
    </row>
    <row r="2624" spans="1:14" ht="12" thickTop="1">
      <c r="A2624" s="215" t="s">
        <v>153</v>
      </c>
      <c r="B2624" s="216" t="s">
        <v>137</v>
      </c>
      <c r="C2624" s="216" t="s">
        <v>703</v>
      </c>
      <c r="D2624" s="217" t="s">
        <v>648</v>
      </c>
      <c r="E2624" s="217" t="s">
        <v>144</v>
      </c>
      <c r="F2624" s="217" t="s">
        <v>647</v>
      </c>
      <c r="G2624" s="217" t="s">
        <v>704</v>
      </c>
      <c r="H2624" s="217" t="s">
        <v>143</v>
      </c>
      <c r="I2624" s="217" t="s">
        <v>658</v>
      </c>
      <c r="J2624" s="218" t="s">
        <v>705</v>
      </c>
      <c r="K2624" s="219" t="s">
        <v>148</v>
      </c>
      <c r="L2624" s="218" t="s">
        <v>140</v>
      </c>
      <c r="M2624" s="218" t="s">
        <v>630</v>
      </c>
      <c r="N2624" s="217" t="s">
        <v>640</v>
      </c>
    </row>
    <row r="2625" spans="1:14">
      <c r="A2625" s="100">
        <v>999</v>
      </c>
      <c r="B2625" s="94">
        <v>45120</v>
      </c>
      <c r="C2625" s="94">
        <v>45121</v>
      </c>
      <c r="D2625" s="73" t="s">
        <v>824</v>
      </c>
      <c r="E2625" s="73" t="s">
        <v>511</v>
      </c>
      <c r="F2625" s="73" t="s">
        <v>512</v>
      </c>
      <c r="G2625" s="73" t="s">
        <v>510</v>
      </c>
      <c r="I2625" s="73" t="s">
        <v>681</v>
      </c>
      <c r="J2625" s="95">
        <v>-3758000</v>
      </c>
      <c r="K2625" s="107">
        <v>0.98031250000000003</v>
      </c>
      <c r="L2625" s="95">
        <v>3684014.37</v>
      </c>
      <c r="M2625" s="95">
        <v>-73985.63</v>
      </c>
      <c r="N2625" s="73" t="s">
        <v>207</v>
      </c>
    </row>
    <row r="2626" spans="1:14" ht="12" thickBot="1">
      <c r="A2626" s="100">
        <v>98912531</v>
      </c>
      <c r="B2626" s="94">
        <v>45120</v>
      </c>
      <c r="C2626" s="94">
        <v>45128</v>
      </c>
      <c r="D2626" s="73" t="s">
        <v>710</v>
      </c>
      <c r="E2626" s="73" t="s">
        <v>511</v>
      </c>
      <c r="F2626" s="73" t="s">
        <v>512</v>
      </c>
      <c r="G2626" s="73" t="s">
        <v>510</v>
      </c>
      <c r="I2626" s="73" t="s">
        <v>681</v>
      </c>
      <c r="J2626" s="95">
        <v>3758000</v>
      </c>
      <c r="K2626" s="107">
        <v>0.98031250000000003</v>
      </c>
      <c r="L2626" s="95">
        <v>-3684014.38</v>
      </c>
      <c r="M2626" s="95">
        <v>73985.62</v>
      </c>
      <c r="N2626" s="73" t="s">
        <v>841</v>
      </c>
    </row>
    <row r="2627" spans="1:14" ht="12" thickBot="1">
      <c r="A2627" s="223"/>
      <c r="B2627" s="222">
        <v>45128</v>
      </c>
      <c r="C2627" s="224"/>
      <c r="D2627" s="225"/>
      <c r="E2627" s="225"/>
      <c r="F2627" s="225"/>
      <c r="G2627" s="225"/>
      <c r="H2627" s="225"/>
      <c r="I2627" s="225"/>
      <c r="J2627" s="105"/>
      <c r="K2627" s="226"/>
      <c r="L2627" s="227" t="s">
        <v>706</v>
      </c>
      <c r="M2627" s="105">
        <v>208656034.14019993</v>
      </c>
      <c r="N2627" s="225"/>
    </row>
    <row r="2628" spans="1:14" ht="12" thickBot="1">
      <c r="A2628" s="223"/>
      <c r="B2628" s="224"/>
      <c r="C2628" s="224"/>
      <c r="D2628" s="225"/>
      <c r="E2628" s="225"/>
      <c r="F2628" s="225"/>
      <c r="G2628" s="225"/>
      <c r="H2628" s="225"/>
      <c r="I2628" s="225"/>
      <c r="J2628" s="105"/>
      <c r="K2628" s="226"/>
      <c r="L2628" s="227" t="s">
        <v>707</v>
      </c>
      <c r="M2628" s="105">
        <f xml:space="preserve"> ROUND($M$2622+ SUM($M$2625:$M$2626)-$M$2627,2)</f>
        <v>0</v>
      </c>
      <c r="N2628" s="225"/>
    </row>
    <row r="2629" spans="1:14" ht="12" thickTop="1">
      <c r="A2629" s="215" t="s">
        <v>153</v>
      </c>
      <c r="B2629" s="216" t="s">
        <v>137</v>
      </c>
      <c r="C2629" s="216" t="s">
        <v>703</v>
      </c>
      <c r="D2629" s="217" t="s">
        <v>648</v>
      </c>
      <c r="E2629" s="217" t="s">
        <v>144</v>
      </c>
      <c r="F2629" s="217" t="s">
        <v>647</v>
      </c>
      <c r="G2629" s="217" t="s">
        <v>704</v>
      </c>
      <c r="H2629" s="217" t="s">
        <v>143</v>
      </c>
      <c r="I2629" s="217" t="s">
        <v>658</v>
      </c>
      <c r="J2629" s="218" t="s">
        <v>705</v>
      </c>
      <c r="K2629" s="219" t="s">
        <v>148</v>
      </c>
      <c r="L2629" s="218" t="s">
        <v>140</v>
      </c>
      <c r="M2629" s="218" t="s">
        <v>630</v>
      </c>
      <c r="N2629" s="217" t="s">
        <v>640</v>
      </c>
    </row>
    <row r="2630" spans="1:14" ht="12" thickBot="1">
      <c r="A2630" s="100">
        <v>999</v>
      </c>
      <c r="B2630" s="94">
        <v>45118</v>
      </c>
      <c r="C2630" s="94">
        <v>45131</v>
      </c>
      <c r="D2630" s="73" t="s">
        <v>710</v>
      </c>
      <c r="E2630" s="73" t="s">
        <v>517</v>
      </c>
      <c r="F2630" s="73" t="s">
        <v>518</v>
      </c>
      <c r="G2630" s="73" t="s">
        <v>516</v>
      </c>
      <c r="I2630" s="73" t="s">
        <v>681</v>
      </c>
      <c r="J2630" s="95">
        <v>8266952.6299999999</v>
      </c>
      <c r="K2630" s="107">
        <v>0.98031250000000003</v>
      </c>
      <c r="L2630" s="95">
        <v>-8104197</v>
      </c>
      <c r="M2630" s="95">
        <v>162755.63</v>
      </c>
      <c r="N2630" s="73" t="s">
        <v>207</v>
      </c>
    </row>
    <row r="2631" spans="1:14" ht="12" thickBot="1">
      <c r="A2631" s="223"/>
      <c r="B2631" s="222">
        <v>45131</v>
      </c>
      <c r="C2631" s="224"/>
      <c r="D2631" s="225"/>
      <c r="E2631" s="225"/>
      <c r="F2631" s="225"/>
      <c r="G2631" s="225"/>
      <c r="H2631" s="225"/>
      <c r="I2631" s="225"/>
      <c r="J2631" s="105"/>
      <c r="K2631" s="226"/>
      <c r="L2631" s="227" t="s">
        <v>706</v>
      </c>
      <c r="M2631" s="105">
        <v>208818789.77019992</v>
      </c>
      <c r="N2631" s="225"/>
    </row>
    <row r="2632" spans="1:14" ht="12" thickBot="1">
      <c r="A2632" s="223"/>
      <c r="B2632" s="224"/>
      <c r="C2632" s="224"/>
      <c r="D2632" s="225"/>
      <c r="E2632" s="225"/>
      <c r="F2632" s="225"/>
      <c r="G2632" s="225"/>
      <c r="H2632" s="225"/>
      <c r="I2632" s="225"/>
      <c r="J2632" s="105"/>
      <c r="K2632" s="226"/>
      <c r="L2632" s="227" t="s">
        <v>707</v>
      </c>
      <c r="M2632" s="105">
        <f xml:space="preserve"> ROUND($M$2627+ SUM($M$2630:$M$2630)-$M$2631,2)</f>
        <v>0</v>
      </c>
      <c r="N2632" s="225"/>
    </row>
    <row r="2633" spans="1:14" ht="12.75" thickTop="1" thickBot="1">
      <c r="A2633" s="215" t="s">
        <v>153</v>
      </c>
      <c r="B2633" s="221" t="s">
        <v>137</v>
      </c>
      <c r="C2633" s="216" t="s">
        <v>703</v>
      </c>
      <c r="D2633" s="217" t="s">
        <v>648</v>
      </c>
      <c r="E2633" s="217" t="s">
        <v>144</v>
      </c>
      <c r="F2633" s="217" t="s">
        <v>647</v>
      </c>
      <c r="G2633" s="217" t="s">
        <v>704</v>
      </c>
      <c r="H2633" s="217" t="s">
        <v>143</v>
      </c>
      <c r="I2633" s="217" t="s">
        <v>658</v>
      </c>
      <c r="J2633" s="218" t="s">
        <v>705</v>
      </c>
      <c r="K2633" s="219" t="s">
        <v>148</v>
      </c>
      <c r="L2633" s="218" t="s">
        <v>140</v>
      </c>
      <c r="M2633" s="218" t="s">
        <v>630</v>
      </c>
      <c r="N2633" s="217" t="s">
        <v>640</v>
      </c>
    </row>
    <row r="2634" spans="1:14" ht="12" thickBot="1">
      <c r="A2634" s="223"/>
      <c r="B2634" s="222">
        <v>45132</v>
      </c>
      <c r="C2634" s="224"/>
      <c r="D2634" s="225"/>
      <c r="E2634" s="225"/>
      <c r="F2634" s="225"/>
      <c r="G2634" s="225"/>
      <c r="H2634" s="225"/>
      <c r="I2634" s="225"/>
      <c r="J2634" s="105"/>
      <c r="K2634" s="226"/>
      <c r="L2634" s="227" t="s">
        <v>706</v>
      </c>
      <c r="M2634" s="105">
        <v>208818789.77019992</v>
      </c>
      <c r="N2634" s="225"/>
    </row>
    <row r="2635" spans="1:14" ht="12" thickBot="1">
      <c r="A2635" s="223"/>
      <c r="B2635" s="224"/>
      <c r="C2635" s="224"/>
      <c r="D2635" s="225"/>
      <c r="E2635" s="225"/>
      <c r="F2635" s="225"/>
      <c r="G2635" s="225"/>
      <c r="H2635" s="225"/>
      <c r="I2635" s="225"/>
      <c r="J2635" s="105"/>
      <c r="K2635" s="226"/>
      <c r="L2635" s="227" t="s">
        <v>707</v>
      </c>
      <c r="M2635" s="105">
        <f xml:space="preserve"> ROUND($M$2631+ SUM($M$2633:$M$2633)-$M$2634,2)</f>
        <v>0</v>
      </c>
      <c r="N2635" s="225"/>
    </row>
    <row r="2636" spans="1:14" ht="12.75" thickTop="1" thickBot="1">
      <c r="A2636" s="215" t="s">
        <v>153</v>
      </c>
      <c r="B2636" s="221" t="s">
        <v>137</v>
      </c>
      <c r="C2636" s="216" t="s">
        <v>703</v>
      </c>
      <c r="D2636" s="217" t="s">
        <v>648</v>
      </c>
      <c r="E2636" s="217" t="s">
        <v>144</v>
      </c>
      <c r="F2636" s="217" t="s">
        <v>647</v>
      </c>
      <c r="G2636" s="217" t="s">
        <v>704</v>
      </c>
      <c r="H2636" s="217" t="s">
        <v>143</v>
      </c>
      <c r="I2636" s="217" t="s">
        <v>658</v>
      </c>
      <c r="J2636" s="218" t="s">
        <v>705</v>
      </c>
      <c r="K2636" s="219" t="s">
        <v>148</v>
      </c>
      <c r="L2636" s="218" t="s">
        <v>140</v>
      </c>
      <c r="M2636" s="218" t="s">
        <v>630</v>
      </c>
      <c r="N2636" s="217" t="s">
        <v>640</v>
      </c>
    </row>
    <row r="2637" spans="1:14" ht="12" thickBot="1">
      <c r="A2637" s="223"/>
      <c r="B2637" s="222">
        <v>45133</v>
      </c>
      <c r="C2637" s="224"/>
      <c r="D2637" s="225"/>
      <c r="E2637" s="225"/>
      <c r="F2637" s="225"/>
      <c r="G2637" s="225"/>
      <c r="H2637" s="225"/>
      <c r="I2637" s="225"/>
      <c r="J2637" s="105"/>
      <c r="K2637" s="226"/>
      <c r="L2637" s="227" t="s">
        <v>706</v>
      </c>
      <c r="M2637" s="105">
        <v>208818789.77019992</v>
      </c>
      <c r="N2637" s="225"/>
    </row>
    <row r="2638" spans="1:14" ht="12" thickBot="1">
      <c r="A2638" s="223"/>
      <c r="B2638" s="224"/>
      <c r="C2638" s="224"/>
      <c r="D2638" s="225"/>
      <c r="E2638" s="225"/>
      <c r="F2638" s="225"/>
      <c r="G2638" s="225"/>
      <c r="H2638" s="225"/>
      <c r="I2638" s="225"/>
      <c r="J2638" s="105"/>
      <c r="K2638" s="226"/>
      <c r="L2638" s="227" t="s">
        <v>707</v>
      </c>
      <c r="M2638" s="105">
        <f xml:space="preserve"> ROUND($M$2634+ SUM($M$2636:$M$2636)-$M$2637,2)</f>
        <v>0</v>
      </c>
      <c r="N2638" s="225"/>
    </row>
    <row r="2639" spans="1:14" ht="12.75" thickTop="1" thickBot="1">
      <c r="A2639" s="215" t="s">
        <v>153</v>
      </c>
      <c r="B2639" s="221" t="s">
        <v>137</v>
      </c>
      <c r="C2639" s="216" t="s">
        <v>703</v>
      </c>
      <c r="D2639" s="217" t="s">
        <v>648</v>
      </c>
      <c r="E2639" s="217" t="s">
        <v>144</v>
      </c>
      <c r="F2639" s="217" t="s">
        <v>647</v>
      </c>
      <c r="G2639" s="217" t="s">
        <v>704</v>
      </c>
      <c r="H2639" s="217" t="s">
        <v>143</v>
      </c>
      <c r="I2639" s="217" t="s">
        <v>658</v>
      </c>
      <c r="J2639" s="218" t="s">
        <v>705</v>
      </c>
      <c r="K2639" s="219" t="s">
        <v>148</v>
      </c>
      <c r="L2639" s="218" t="s">
        <v>140</v>
      </c>
      <c r="M2639" s="218" t="s">
        <v>630</v>
      </c>
      <c r="N2639" s="217" t="s">
        <v>640</v>
      </c>
    </row>
    <row r="2640" spans="1:14" ht="12" thickBot="1">
      <c r="A2640" s="223"/>
      <c r="B2640" s="222">
        <v>45134</v>
      </c>
      <c r="C2640" s="224"/>
      <c r="D2640" s="225"/>
      <c r="E2640" s="225"/>
      <c r="F2640" s="225"/>
      <c r="G2640" s="225"/>
      <c r="H2640" s="225"/>
      <c r="I2640" s="225"/>
      <c r="J2640" s="105"/>
      <c r="K2640" s="226"/>
      <c r="L2640" s="227" t="s">
        <v>706</v>
      </c>
      <c r="M2640" s="105">
        <v>208818789.77019992</v>
      </c>
      <c r="N2640" s="225"/>
    </row>
    <row r="2641" spans="1:14" ht="12" thickBot="1">
      <c r="A2641" s="223"/>
      <c r="B2641" s="224"/>
      <c r="C2641" s="224"/>
      <c r="D2641" s="225"/>
      <c r="E2641" s="225"/>
      <c r="F2641" s="225"/>
      <c r="G2641" s="225"/>
      <c r="H2641" s="225"/>
      <c r="I2641" s="225"/>
      <c r="J2641" s="105"/>
      <c r="K2641" s="226"/>
      <c r="L2641" s="227" t="s">
        <v>707</v>
      </c>
      <c r="M2641" s="105">
        <f xml:space="preserve"> ROUND($M$2637+ SUM($M$2639:$M$2639)-$M$2640,2)</f>
        <v>0</v>
      </c>
      <c r="N2641" s="225"/>
    </row>
    <row r="2642" spans="1:14" ht="12" thickTop="1">
      <c r="A2642" s="215" t="s">
        <v>153</v>
      </c>
      <c r="B2642" s="216" t="s">
        <v>137</v>
      </c>
      <c r="C2642" s="216" t="s">
        <v>703</v>
      </c>
      <c r="D2642" s="217" t="s">
        <v>648</v>
      </c>
      <c r="E2642" s="217" t="s">
        <v>144</v>
      </c>
      <c r="F2642" s="217" t="s">
        <v>647</v>
      </c>
      <c r="G2642" s="217" t="s">
        <v>704</v>
      </c>
      <c r="H2642" s="217" t="s">
        <v>143</v>
      </c>
      <c r="I2642" s="217" t="s">
        <v>658</v>
      </c>
      <c r="J2642" s="218" t="s">
        <v>705</v>
      </c>
      <c r="K2642" s="219" t="s">
        <v>148</v>
      </c>
      <c r="L2642" s="218" t="s">
        <v>140</v>
      </c>
      <c r="M2642" s="218" t="s">
        <v>630</v>
      </c>
      <c r="N2642" s="217" t="s">
        <v>640</v>
      </c>
    </row>
    <row r="2643" spans="1:14" ht="12" thickBot="1">
      <c r="A2643" s="100">
        <v>999</v>
      </c>
      <c r="B2643" s="94">
        <v>45125</v>
      </c>
      <c r="C2643" s="94">
        <v>45127</v>
      </c>
      <c r="D2643" s="73" t="s">
        <v>1014</v>
      </c>
      <c r="E2643" s="73" t="s">
        <v>578</v>
      </c>
      <c r="F2643" s="73" t="s">
        <v>1044</v>
      </c>
      <c r="G2643" s="73" t="s">
        <v>577</v>
      </c>
      <c r="H2643" s="73" t="s">
        <v>1045</v>
      </c>
      <c r="I2643" s="73" t="s">
        <v>681</v>
      </c>
      <c r="J2643" s="95">
        <v>-618300.77</v>
      </c>
      <c r="K2643" s="107">
        <v>1</v>
      </c>
      <c r="L2643" s="95">
        <v>0</v>
      </c>
      <c r="M2643" s="95">
        <v>-618300.77</v>
      </c>
      <c r="N2643" s="73" t="s">
        <v>715</v>
      </c>
    </row>
    <row r="2644" spans="1:14" ht="12" thickBot="1">
      <c r="A2644" s="223"/>
      <c r="B2644" s="222">
        <v>45135</v>
      </c>
      <c r="C2644" s="224"/>
      <c r="D2644" s="225"/>
      <c r="E2644" s="225"/>
      <c r="F2644" s="225"/>
      <c r="G2644" s="225"/>
      <c r="H2644" s="225"/>
      <c r="I2644" s="225"/>
      <c r="J2644" s="105"/>
      <c r="K2644" s="226"/>
      <c r="L2644" s="227" t="s">
        <v>706</v>
      </c>
      <c r="M2644" s="105">
        <v>208200489.00019991</v>
      </c>
      <c r="N2644" s="225"/>
    </row>
    <row r="2645" spans="1:14" ht="12" thickBot="1">
      <c r="A2645" s="223"/>
      <c r="B2645" s="224"/>
      <c r="C2645" s="224"/>
      <c r="D2645" s="225"/>
      <c r="E2645" s="225"/>
      <c r="F2645" s="225"/>
      <c r="G2645" s="225"/>
      <c r="H2645" s="225"/>
      <c r="I2645" s="225"/>
      <c r="J2645" s="105"/>
      <c r="K2645" s="226"/>
      <c r="L2645" s="227" t="s">
        <v>707</v>
      </c>
      <c r="M2645" s="105">
        <f xml:space="preserve"> ROUND($M$2640+ SUM($M$2643:$M$2643)-$M$2644,2)</f>
        <v>0</v>
      </c>
      <c r="N2645" s="225"/>
    </row>
    <row r="2646" spans="1:14" ht="12.75" thickTop="1" thickBot="1">
      <c r="A2646" s="215" t="s">
        <v>153</v>
      </c>
      <c r="B2646" s="221" t="s">
        <v>137</v>
      </c>
      <c r="C2646" s="216" t="s">
        <v>703</v>
      </c>
      <c r="D2646" s="217" t="s">
        <v>648</v>
      </c>
      <c r="E2646" s="217" t="s">
        <v>144</v>
      </c>
      <c r="F2646" s="217" t="s">
        <v>647</v>
      </c>
      <c r="G2646" s="217" t="s">
        <v>704</v>
      </c>
      <c r="H2646" s="217" t="s">
        <v>143</v>
      </c>
      <c r="I2646" s="217" t="s">
        <v>658</v>
      </c>
      <c r="J2646" s="218" t="s">
        <v>705</v>
      </c>
      <c r="K2646" s="219" t="s">
        <v>148</v>
      </c>
      <c r="L2646" s="218" t="s">
        <v>140</v>
      </c>
      <c r="M2646" s="218" t="s">
        <v>630</v>
      </c>
      <c r="N2646" s="217" t="s">
        <v>640</v>
      </c>
    </row>
    <row r="2647" spans="1:14" ht="12" thickBot="1">
      <c r="A2647" s="223"/>
      <c r="B2647" s="222">
        <v>45138</v>
      </c>
      <c r="C2647" s="224"/>
      <c r="D2647" s="225"/>
      <c r="E2647" s="225"/>
      <c r="F2647" s="225"/>
      <c r="G2647" s="225"/>
      <c r="H2647" s="225"/>
      <c r="I2647" s="225"/>
      <c r="J2647" s="105"/>
      <c r="K2647" s="226"/>
      <c r="L2647" s="227" t="s">
        <v>706</v>
      </c>
      <c r="M2647" s="105">
        <v>208200489.00019991</v>
      </c>
      <c r="N2647" s="225"/>
    </row>
    <row r="2648" spans="1:14" ht="12" thickBot="1">
      <c r="A2648" s="223"/>
      <c r="B2648" s="224"/>
      <c r="C2648" s="224"/>
      <c r="D2648" s="225"/>
      <c r="E2648" s="225"/>
      <c r="F2648" s="225"/>
      <c r="G2648" s="225"/>
      <c r="H2648" s="225"/>
      <c r="I2648" s="225"/>
      <c r="J2648" s="105"/>
      <c r="K2648" s="226"/>
      <c r="L2648" s="227" t="s">
        <v>707</v>
      </c>
      <c r="M2648" s="105">
        <f xml:space="preserve"> ROUND($M$2644+ SUM($M$2646:$M$2646)-$M$2647,2)</f>
        <v>0</v>
      </c>
      <c r="N2648" s="225"/>
    </row>
    <row r="2649" spans="1:14" ht="12.75" thickTop="1" thickBot="1">
      <c r="A2649" s="215" t="s">
        <v>153</v>
      </c>
      <c r="B2649" s="221" t="s">
        <v>137</v>
      </c>
      <c r="C2649" s="216" t="s">
        <v>703</v>
      </c>
      <c r="D2649" s="217" t="s">
        <v>648</v>
      </c>
      <c r="E2649" s="217" t="s">
        <v>144</v>
      </c>
      <c r="F2649" s="217" t="s">
        <v>647</v>
      </c>
      <c r="G2649" s="217" t="s">
        <v>704</v>
      </c>
      <c r="H2649" s="217" t="s">
        <v>143</v>
      </c>
      <c r="I2649" s="217" t="s">
        <v>658</v>
      </c>
      <c r="J2649" s="218" t="s">
        <v>705</v>
      </c>
      <c r="K2649" s="219" t="s">
        <v>148</v>
      </c>
      <c r="L2649" s="218" t="s">
        <v>140</v>
      </c>
      <c r="M2649" s="218" t="s">
        <v>630</v>
      </c>
      <c r="N2649" s="217" t="s">
        <v>640</v>
      </c>
    </row>
    <row r="2650" spans="1:14" ht="12" thickBot="1">
      <c r="A2650" s="223"/>
      <c r="B2650" s="222">
        <v>45139</v>
      </c>
      <c r="C2650" s="224"/>
      <c r="D2650" s="225"/>
      <c r="E2650" s="225"/>
      <c r="F2650" s="225"/>
      <c r="G2650" s="225"/>
      <c r="H2650" s="225"/>
      <c r="I2650" s="225"/>
      <c r="J2650" s="105"/>
      <c r="K2650" s="226"/>
      <c r="L2650" s="227" t="s">
        <v>706</v>
      </c>
      <c r="M2650" s="105">
        <v>208200489.00019991</v>
      </c>
      <c r="N2650" s="225"/>
    </row>
    <row r="2651" spans="1:14" ht="12" thickBot="1">
      <c r="A2651" s="223"/>
      <c r="B2651" s="224"/>
      <c r="C2651" s="224"/>
      <c r="D2651" s="225"/>
      <c r="E2651" s="225"/>
      <c r="F2651" s="225"/>
      <c r="G2651" s="225"/>
      <c r="H2651" s="225"/>
      <c r="I2651" s="225"/>
      <c r="J2651" s="105"/>
      <c r="K2651" s="226"/>
      <c r="L2651" s="227" t="s">
        <v>707</v>
      </c>
      <c r="M2651" s="105">
        <f xml:space="preserve"> ROUND($M$2647+ SUM($M$2649:$M$2649)-$M$2650,2)</f>
        <v>0</v>
      </c>
      <c r="N2651" s="225"/>
    </row>
    <row r="2652" spans="1:14" ht="12" thickTop="1">
      <c r="A2652" s="215" t="s">
        <v>153</v>
      </c>
      <c r="B2652" s="216" t="s">
        <v>137</v>
      </c>
      <c r="C2652" s="216" t="s">
        <v>703</v>
      </c>
      <c r="D2652" s="217" t="s">
        <v>648</v>
      </c>
      <c r="E2652" s="217" t="s">
        <v>144</v>
      </c>
      <c r="F2652" s="217" t="s">
        <v>647</v>
      </c>
      <c r="G2652" s="217" t="s">
        <v>704</v>
      </c>
      <c r="H2652" s="217" t="s">
        <v>143</v>
      </c>
      <c r="I2652" s="217" t="s">
        <v>658</v>
      </c>
      <c r="J2652" s="218" t="s">
        <v>705</v>
      </c>
      <c r="K2652" s="219" t="s">
        <v>148</v>
      </c>
      <c r="L2652" s="218" t="s">
        <v>140</v>
      </c>
      <c r="M2652" s="218" t="s">
        <v>630</v>
      </c>
      <c r="N2652" s="217" t="s">
        <v>640</v>
      </c>
    </row>
    <row r="2653" spans="1:14" ht="12" thickBot="1">
      <c r="A2653" s="100">
        <v>999</v>
      </c>
      <c r="B2653" s="94">
        <v>45138</v>
      </c>
      <c r="C2653" s="94">
        <v>45140</v>
      </c>
      <c r="D2653" s="73" t="s">
        <v>993</v>
      </c>
      <c r="E2653" s="73" t="s">
        <v>478</v>
      </c>
      <c r="F2653" s="73" t="s">
        <v>479</v>
      </c>
      <c r="G2653" s="73" t="s">
        <v>477</v>
      </c>
      <c r="I2653" s="73" t="s">
        <v>681</v>
      </c>
      <c r="J2653" s="95">
        <v>0</v>
      </c>
      <c r="K2653" s="107">
        <v>1</v>
      </c>
      <c r="L2653" s="95">
        <v>730.67</v>
      </c>
      <c r="M2653" s="95">
        <v>730.67</v>
      </c>
      <c r="N2653" s="73" t="s">
        <v>207</v>
      </c>
    </row>
    <row r="2654" spans="1:14" ht="12" thickBot="1">
      <c r="A2654" s="223"/>
      <c r="B2654" s="222">
        <v>45140</v>
      </c>
      <c r="C2654" s="224"/>
      <c r="D2654" s="225"/>
      <c r="E2654" s="225"/>
      <c r="F2654" s="225"/>
      <c r="G2654" s="225"/>
      <c r="H2654" s="225"/>
      <c r="I2654" s="225"/>
      <c r="J2654" s="105"/>
      <c r="K2654" s="226"/>
      <c r="L2654" s="227" t="s">
        <v>706</v>
      </c>
      <c r="M2654" s="105">
        <v>208201219.6701999</v>
      </c>
      <c r="N2654" s="225"/>
    </row>
    <row r="2655" spans="1:14" ht="12" thickBot="1">
      <c r="A2655" s="223"/>
      <c r="B2655" s="224"/>
      <c r="C2655" s="224"/>
      <c r="D2655" s="225"/>
      <c r="E2655" s="225"/>
      <c r="F2655" s="225"/>
      <c r="G2655" s="225"/>
      <c r="H2655" s="225"/>
      <c r="I2655" s="225"/>
      <c r="J2655" s="105"/>
      <c r="K2655" s="226"/>
      <c r="L2655" s="227" t="s">
        <v>707</v>
      </c>
      <c r="M2655" s="105">
        <f xml:space="preserve"> ROUND($M$2650+ SUM($M$2653:$M$2653)-$M$2654,2)</f>
        <v>0</v>
      </c>
      <c r="N2655" s="225"/>
    </row>
    <row r="2656" spans="1:14" ht="12.75" thickTop="1" thickBot="1">
      <c r="A2656" s="215" t="s">
        <v>153</v>
      </c>
      <c r="B2656" s="221" t="s">
        <v>137</v>
      </c>
      <c r="C2656" s="216" t="s">
        <v>703</v>
      </c>
      <c r="D2656" s="217" t="s">
        <v>648</v>
      </c>
      <c r="E2656" s="217" t="s">
        <v>144</v>
      </c>
      <c r="F2656" s="217" t="s">
        <v>647</v>
      </c>
      <c r="G2656" s="217" t="s">
        <v>704</v>
      </c>
      <c r="H2656" s="217" t="s">
        <v>143</v>
      </c>
      <c r="I2656" s="217" t="s">
        <v>658</v>
      </c>
      <c r="J2656" s="218" t="s">
        <v>705</v>
      </c>
      <c r="K2656" s="219" t="s">
        <v>148</v>
      </c>
      <c r="L2656" s="218" t="s">
        <v>140</v>
      </c>
      <c r="M2656" s="218" t="s">
        <v>630</v>
      </c>
      <c r="N2656" s="217" t="s">
        <v>640</v>
      </c>
    </row>
    <row r="2657" spans="1:14" ht="12" thickBot="1">
      <c r="A2657" s="223"/>
      <c r="B2657" s="222">
        <v>45141</v>
      </c>
      <c r="C2657" s="224"/>
      <c r="D2657" s="225"/>
      <c r="E2657" s="225"/>
      <c r="F2657" s="225"/>
      <c r="G2657" s="225"/>
      <c r="H2657" s="225"/>
      <c r="I2657" s="225"/>
      <c r="J2657" s="105"/>
      <c r="K2657" s="226"/>
      <c r="L2657" s="227" t="s">
        <v>706</v>
      </c>
      <c r="M2657" s="105">
        <v>208201219.6701999</v>
      </c>
      <c r="N2657" s="225"/>
    </row>
    <row r="2658" spans="1:14" ht="12" thickBot="1">
      <c r="A2658" s="223"/>
      <c r="B2658" s="224"/>
      <c r="C2658" s="224"/>
      <c r="D2658" s="225"/>
      <c r="E2658" s="225"/>
      <c r="F2658" s="225"/>
      <c r="G2658" s="225"/>
      <c r="H2658" s="225"/>
      <c r="I2658" s="225"/>
      <c r="J2658" s="105"/>
      <c r="K2658" s="226"/>
      <c r="L2658" s="227" t="s">
        <v>707</v>
      </c>
      <c r="M2658" s="105">
        <f xml:space="preserve"> ROUND($M$2654+ SUM($M$2656:$M$2656)-$M$2657,2)</f>
        <v>0</v>
      </c>
      <c r="N2658" s="225"/>
    </row>
    <row r="2659" spans="1:14" ht="12.75" thickTop="1" thickBot="1">
      <c r="A2659" s="215" t="s">
        <v>153</v>
      </c>
      <c r="B2659" s="221" t="s">
        <v>137</v>
      </c>
      <c r="C2659" s="216" t="s">
        <v>703</v>
      </c>
      <c r="D2659" s="217" t="s">
        <v>648</v>
      </c>
      <c r="E2659" s="217" t="s">
        <v>144</v>
      </c>
      <c r="F2659" s="217" t="s">
        <v>647</v>
      </c>
      <c r="G2659" s="217" t="s">
        <v>704</v>
      </c>
      <c r="H2659" s="217" t="s">
        <v>143</v>
      </c>
      <c r="I2659" s="217" t="s">
        <v>658</v>
      </c>
      <c r="J2659" s="218" t="s">
        <v>705</v>
      </c>
      <c r="K2659" s="219" t="s">
        <v>148</v>
      </c>
      <c r="L2659" s="218" t="s">
        <v>140</v>
      </c>
      <c r="M2659" s="218" t="s">
        <v>630</v>
      </c>
      <c r="N2659" s="217" t="s">
        <v>640</v>
      </c>
    </row>
    <row r="2660" spans="1:14" ht="12" thickBot="1">
      <c r="A2660" s="223"/>
      <c r="B2660" s="222">
        <v>45142</v>
      </c>
      <c r="C2660" s="224"/>
      <c r="D2660" s="225"/>
      <c r="E2660" s="225"/>
      <c r="F2660" s="225"/>
      <c r="G2660" s="225"/>
      <c r="H2660" s="225"/>
      <c r="I2660" s="225"/>
      <c r="J2660" s="105"/>
      <c r="K2660" s="226"/>
      <c r="L2660" s="227" t="s">
        <v>706</v>
      </c>
      <c r="M2660" s="105">
        <v>208201219.6701999</v>
      </c>
      <c r="N2660" s="225"/>
    </row>
    <row r="2661" spans="1:14" ht="12" thickBot="1">
      <c r="A2661" s="223"/>
      <c r="B2661" s="224"/>
      <c r="C2661" s="224"/>
      <c r="D2661" s="225"/>
      <c r="E2661" s="225"/>
      <c r="F2661" s="225"/>
      <c r="G2661" s="225"/>
      <c r="H2661" s="225"/>
      <c r="I2661" s="225"/>
      <c r="J2661" s="105"/>
      <c r="K2661" s="226"/>
      <c r="L2661" s="227" t="s">
        <v>707</v>
      </c>
      <c r="M2661" s="105">
        <f xml:space="preserve"> ROUND($M$2657+ SUM($M$2659:$M$2659)-$M$2660,2)</f>
        <v>0</v>
      </c>
      <c r="N2661" s="225"/>
    </row>
    <row r="2662" spans="1:14" ht="12" thickTop="1">
      <c r="A2662" s="215" t="s">
        <v>153</v>
      </c>
      <c r="B2662" s="216" t="s">
        <v>137</v>
      </c>
      <c r="C2662" s="216" t="s">
        <v>703</v>
      </c>
      <c r="D2662" s="217" t="s">
        <v>648</v>
      </c>
      <c r="E2662" s="217" t="s">
        <v>144</v>
      </c>
      <c r="F2662" s="217" t="s">
        <v>647</v>
      </c>
      <c r="G2662" s="217" t="s">
        <v>704</v>
      </c>
      <c r="H2662" s="217" t="s">
        <v>143</v>
      </c>
      <c r="I2662" s="217" t="s">
        <v>658</v>
      </c>
      <c r="J2662" s="218" t="s">
        <v>705</v>
      </c>
      <c r="K2662" s="219" t="s">
        <v>148</v>
      </c>
      <c r="L2662" s="218" t="s">
        <v>140</v>
      </c>
      <c r="M2662" s="218" t="s">
        <v>630</v>
      </c>
      <c r="N2662" s="217" t="s">
        <v>640</v>
      </c>
    </row>
    <row r="2663" spans="1:14">
      <c r="A2663" s="100">
        <v>999</v>
      </c>
      <c r="B2663" s="94">
        <v>45145</v>
      </c>
      <c r="C2663" s="94">
        <v>45145</v>
      </c>
      <c r="D2663" s="73" t="s">
        <v>823</v>
      </c>
      <c r="E2663" s="73" t="s">
        <v>496</v>
      </c>
      <c r="F2663" s="73" t="s">
        <v>497</v>
      </c>
      <c r="G2663" s="73" t="s">
        <v>494</v>
      </c>
      <c r="H2663" s="73" t="s">
        <v>495</v>
      </c>
      <c r="I2663" s="73" t="s">
        <v>681</v>
      </c>
      <c r="J2663" s="95">
        <v>462.3</v>
      </c>
      <c r="K2663" s="107">
        <v>1</v>
      </c>
      <c r="L2663" s="95">
        <v>0</v>
      </c>
      <c r="M2663" s="95">
        <v>462.3</v>
      </c>
      <c r="N2663" s="73" t="s">
        <v>715</v>
      </c>
    </row>
    <row r="2664" spans="1:14">
      <c r="A2664" s="100">
        <v>999</v>
      </c>
      <c r="B2664" s="94">
        <v>45145</v>
      </c>
      <c r="C2664" s="94">
        <v>45145</v>
      </c>
      <c r="D2664" s="73" t="s">
        <v>823</v>
      </c>
      <c r="E2664" s="73" t="s">
        <v>496</v>
      </c>
      <c r="F2664" s="73" t="s">
        <v>497</v>
      </c>
      <c r="G2664" s="73" t="s">
        <v>494</v>
      </c>
      <c r="H2664" s="73" t="s">
        <v>495</v>
      </c>
      <c r="I2664" s="73" t="s">
        <v>681</v>
      </c>
      <c r="J2664" s="95">
        <v>10241.94</v>
      </c>
      <c r="K2664" s="107">
        <v>1</v>
      </c>
      <c r="L2664" s="95">
        <v>0</v>
      </c>
      <c r="M2664" s="95">
        <v>10241.94</v>
      </c>
      <c r="N2664" s="73" t="s">
        <v>715</v>
      </c>
    </row>
    <row r="2665" spans="1:14" ht="12" thickBot="1">
      <c r="A2665" s="100">
        <v>999</v>
      </c>
      <c r="B2665" s="94">
        <v>45145</v>
      </c>
      <c r="C2665" s="94">
        <v>45145</v>
      </c>
      <c r="D2665" s="73" t="s">
        <v>823</v>
      </c>
      <c r="E2665" s="73" t="s">
        <v>496</v>
      </c>
      <c r="F2665" s="73" t="s">
        <v>497</v>
      </c>
      <c r="G2665" s="73" t="s">
        <v>494</v>
      </c>
      <c r="H2665" s="73" t="s">
        <v>495</v>
      </c>
      <c r="I2665" s="73" t="s">
        <v>681</v>
      </c>
      <c r="J2665" s="95">
        <v>20767.759999999998</v>
      </c>
      <c r="K2665" s="107">
        <v>1</v>
      </c>
      <c r="L2665" s="95">
        <v>0</v>
      </c>
      <c r="M2665" s="95">
        <v>20767.759999999998</v>
      </c>
      <c r="N2665" s="73" t="s">
        <v>715</v>
      </c>
    </row>
    <row r="2666" spans="1:14" ht="12" thickBot="1">
      <c r="A2666" s="223"/>
      <c r="B2666" s="222">
        <v>45145</v>
      </c>
      <c r="C2666" s="224"/>
      <c r="D2666" s="225"/>
      <c r="E2666" s="225"/>
      <c r="F2666" s="225"/>
      <c r="G2666" s="225"/>
      <c r="H2666" s="225"/>
      <c r="I2666" s="225"/>
      <c r="J2666" s="105"/>
      <c r="K2666" s="226"/>
      <c r="L2666" s="227" t="s">
        <v>706</v>
      </c>
      <c r="M2666" s="105">
        <v>208232691.66999996</v>
      </c>
      <c r="N2666" s="225"/>
    </row>
    <row r="2667" spans="1:14" ht="12" thickBot="1">
      <c r="A2667" s="223"/>
      <c r="B2667" s="224"/>
      <c r="C2667" s="224"/>
      <c r="D2667" s="225"/>
      <c r="E2667" s="225"/>
      <c r="F2667" s="225"/>
      <c r="G2667" s="225"/>
      <c r="H2667" s="225"/>
      <c r="I2667" s="225"/>
      <c r="J2667" s="105"/>
      <c r="K2667" s="226"/>
      <c r="L2667" s="227" t="s">
        <v>707</v>
      </c>
      <c r="M2667" s="105">
        <f xml:space="preserve"> ROUND($M$2660+ SUM($M$2663:$M$2665)-$M$2666,2)</f>
        <v>0</v>
      </c>
      <c r="N2667" s="225"/>
    </row>
    <row r="2668" spans="1:14" ht="12.75" thickTop="1" thickBot="1">
      <c r="A2668" s="215" t="s">
        <v>153</v>
      </c>
      <c r="B2668" s="221" t="s">
        <v>137</v>
      </c>
      <c r="C2668" s="216" t="s">
        <v>703</v>
      </c>
      <c r="D2668" s="217" t="s">
        <v>648</v>
      </c>
      <c r="E2668" s="217" t="s">
        <v>144</v>
      </c>
      <c r="F2668" s="217" t="s">
        <v>647</v>
      </c>
      <c r="G2668" s="217" t="s">
        <v>704</v>
      </c>
      <c r="H2668" s="217" t="s">
        <v>143</v>
      </c>
      <c r="I2668" s="217" t="s">
        <v>658</v>
      </c>
      <c r="J2668" s="218" t="s">
        <v>705</v>
      </c>
      <c r="K2668" s="219" t="s">
        <v>148</v>
      </c>
      <c r="L2668" s="218" t="s">
        <v>140</v>
      </c>
      <c r="M2668" s="218" t="s">
        <v>630</v>
      </c>
      <c r="N2668" s="217" t="s">
        <v>640</v>
      </c>
    </row>
    <row r="2669" spans="1:14" ht="12" thickBot="1">
      <c r="A2669" s="223"/>
      <c r="B2669" s="222">
        <v>45146</v>
      </c>
      <c r="C2669" s="224"/>
      <c r="D2669" s="225"/>
      <c r="E2669" s="225"/>
      <c r="F2669" s="225"/>
      <c r="G2669" s="225"/>
      <c r="H2669" s="225"/>
      <c r="I2669" s="225"/>
      <c r="J2669" s="105"/>
      <c r="K2669" s="226"/>
      <c r="L2669" s="227" t="s">
        <v>706</v>
      </c>
      <c r="M2669" s="105">
        <v>208232691.66999996</v>
      </c>
      <c r="N2669" s="225"/>
    </row>
    <row r="2670" spans="1:14" ht="12" thickBot="1">
      <c r="A2670" s="223"/>
      <c r="B2670" s="224"/>
      <c r="C2670" s="224"/>
      <c r="D2670" s="225"/>
      <c r="E2670" s="225"/>
      <c r="F2670" s="225"/>
      <c r="G2670" s="225"/>
      <c r="H2670" s="225"/>
      <c r="I2670" s="225"/>
      <c r="J2670" s="105"/>
      <c r="K2670" s="226"/>
      <c r="L2670" s="227" t="s">
        <v>707</v>
      </c>
      <c r="M2670" s="105">
        <f xml:space="preserve"> ROUND($M$2666+ SUM($M$2668:$M$2668)-$M$2669,2)</f>
        <v>0</v>
      </c>
      <c r="N2670" s="225"/>
    </row>
    <row r="2671" spans="1:14" ht="12.75" thickTop="1" thickBot="1">
      <c r="A2671" s="215" t="s">
        <v>153</v>
      </c>
      <c r="B2671" s="221" t="s">
        <v>137</v>
      </c>
      <c r="C2671" s="216" t="s">
        <v>703</v>
      </c>
      <c r="D2671" s="217" t="s">
        <v>648</v>
      </c>
      <c r="E2671" s="217" t="s">
        <v>144</v>
      </c>
      <c r="F2671" s="217" t="s">
        <v>647</v>
      </c>
      <c r="G2671" s="217" t="s">
        <v>704</v>
      </c>
      <c r="H2671" s="217" t="s">
        <v>143</v>
      </c>
      <c r="I2671" s="217" t="s">
        <v>658</v>
      </c>
      <c r="J2671" s="218" t="s">
        <v>705</v>
      </c>
      <c r="K2671" s="219" t="s">
        <v>148</v>
      </c>
      <c r="L2671" s="218" t="s">
        <v>140</v>
      </c>
      <c r="M2671" s="218" t="s">
        <v>630</v>
      </c>
      <c r="N2671" s="217" t="s">
        <v>640</v>
      </c>
    </row>
    <row r="2672" spans="1:14" ht="12" thickBot="1">
      <c r="A2672" s="223"/>
      <c r="B2672" s="222">
        <v>45147</v>
      </c>
      <c r="C2672" s="224"/>
      <c r="D2672" s="225"/>
      <c r="E2672" s="225"/>
      <c r="F2672" s="225"/>
      <c r="G2672" s="225"/>
      <c r="H2672" s="225"/>
      <c r="I2672" s="225"/>
      <c r="J2672" s="105"/>
      <c r="K2672" s="226"/>
      <c r="L2672" s="227" t="s">
        <v>706</v>
      </c>
      <c r="M2672" s="105">
        <v>208232691.66999996</v>
      </c>
      <c r="N2672" s="225"/>
    </row>
    <row r="2673" spans="1:14" ht="12" thickBot="1">
      <c r="A2673" s="223"/>
      <c r="B2673" s="224"/>
      <c r="C2673" s="224"/>
      <c r="D2673" s="225"/>
      <c r="E2673" s="225"/>
      <c r="F2673" s="225"/>
      <c r="G2673" s="225"/>
      <c r="H2673" s="225"/>
      <c r="I2673" s="225"/>
      <c r="J2673" s="105"/>
      <c r="K2673" s="226"/>
      <c r="L2673" s="227" t="s">
        <v>707</v>
      </c>
      <c r="M2673" s="105">
        <f xml:space="preserve"> ROUND($M$2669+ SUM($M$2671:$M$2671)-$M$2672,2)</f>
        <v>0</v>
      </c>
      <c r="N2673" s="225"/>
    </row>
    <row r="2674" spans="1:14" ht="12.75" thickTop="1" thickBot="1">
      <c r="A2674" s="215" t="s">
        <v>153</v>
      </c>
      <c r="B2674" s="221" t="s">
        <v>137</v>
      </c>
      <c r="C2674" s="216" t="s">
        <v>703</v>
      </c>
      <c r="D2674" s="217" t="s">
        <v>648</v>
      </c>
      <c r="E2674" s="217" t="s">
        <v>144</v>
      </c>
      <c r="F2674" s="217" t="s">
        <v>647</v>
      </c>
      <c r="G2674" s="217" t="s">
        <v>704</v>
      </c>
      <c r="H2674" s="217" t="s">
        <v>143</v>
      </c>
      <c r="I2674" s="217" t="s">
        <v>658</v>
      </c>
      <c r="J2674" s="218" t="s">
        <v>705</v>
      </c>
      <c r="K2674" s="219" t="s">
        <v>148</v>
      </c>
      <c r="L2674" s="218" t="s">
        <v>140</v>
      </c>
      <c r="M2674" s="218" t="s">
        <v>630</v>
      </c>
      <c r="N2674" s="217" t="s">
        <v>640</v>
      </c>
    </row>
    <row r="2675" spans="1:14" ht="12" thickBot="1">
      <c r="A2675" s="223"/>
      <c r="B2675" s="222">
        <v>45148</v>
      </c>
      <c r="C2675" s="224"/>
      <c r="D2675" s="225"/>
      <c r="E2675" s="225"/>
      <c r="F2675" s="225"/>
      <c r="G2675" s="225"/>
      <c r="H2675" s="225"/>
      <c r="I2675" s="225"/>
      <c r="J2675" s="105"/>
      <c r="K2675" s="226"/>
      <c r="L2675" s="227" t="s">
        <v>706</v>
      </c>
      <c r="M2675" s="105">
        <v>208232691.66999996</v>
      </c>
      <c r="N2675" s="225"/>
    </row>
    <row r="2676" spans="1:14" ht="12" thickBot="1">
      <c r="A2676" s="223"/>
      <c r="B2676" s="224"/>
      <c r="C2676" s="224"/>
      <c r="D2676" s="225"/>
      <c r="E2676" s="225"/>
      <c r="F2676" s="225"/>
      <c r="G2676" s="225"/>
      <c r="H2676" s="225"/>
      <c r="I2676" s="225"/>
      <c r="J2676" s="105"/>
      <c r="K2676" s="226"/>
      <c r="L2676" s="227" t="s">
        <v>707</v>
      </c>
      <c r="M2676" s="105">
        <f xml:space="preserve"> ROUND($M$2672+ SUM($M$2674:$M$2674)-$M$2675,2)</f>
        <v>0</v>
      </c>
      <c r="N2676" s="225"/>
    </row>
    <row r="2677" spans="1:14" ht="12.75" thickTop="1" thickBot="1">
      <c r="A2677" s="215" t="s">
        <v>153</v>
      </c>
      <c r="B2677" s="221" t="s">
        <v>137</v>
      </c>
      <c r="C2677" s="216" t="s">
        <v>703</v>
      </c>
      <c r="D2677" s="217" t="s">
        <v>648</v>
      </c>
      <c r="E2677" s="217" t="s">
        <v>144</v>
      </c>
      <c r="F2677" s="217" t="s">
        <v>647</v>
      </c>
      <c r="G2677" s="217" t="s">
        <v>704</v>
      </c>
      <c r="H2677" s="217" t="s">
        <v>143</v>
      </c>
      <c r="I2677" s="217" t="s">
        <v>658</v>
      </c>
      <c r="J2677" s="218" t="s">
        <v>705</v>
      </c>
      <c r="K2677" s="219" t="s">
        <v>148</v>
      </c>
      <c r="L2677" s="218" t="s">
        <v>140</v>
      </c>
      <c r="M2677" s="218" t="s">
        <v>630</v>
      </c>
      <c r="N2677" s="217" t="s">
        <v>640</v>
      </c>
    </row>
    <row r="2678" spans="1:14" ht="12" thickBot="1">
      <c r="A2678" s="223"/>
      <c r="B2678" s="222">
        <v>45149</v>
      </c>
      <c r="C2678" s="224"/>
      <c r="D2678" s="225"/>
      <c r="E2678" s="225"/>
      <c r="F2678" s="225"/>
      <c r="G2678" s="225"/>
      <c r="H2678" s="225"/>
      <c r="I2678" s="225"/>
      <c r="J2678" s="105"/>
      <c r="K2678" s="226"/>
      <c r="L2678" s="227" t="s">
        <v>706</v>
      </c>
      <c r="M2678" s="105">
        <v>208232691.66999996</v>
      </c>
      <c r="N2678" s="225"/>
    </row>
    <row r="2679" spans="1:14" ht="12" thickBot="1">
      <c r="A2679" s="223"/>
      <c r="B2679" s="224"/>
      <c r="C2679" s="224"/>
      <c r="D2679" s="225"/>
      <c r="E2679" s="225"/>
      <c r="F2679" s="225"/>
      <c r="G2679" s="225"/>
      <c r="H2679" s="225"/>
      <c r="I2679" s="225"/>
      <c r="J2679" s="105"/>
      <c r="K2679" s="226"/>
      <c r="L2679" s="227" t="s">
        <v>707</v>
      </c>
      <c r="M2679" s="105">
        <f xml:space="preserve"> ROUND($M$2675+ SUM($M$2677:$M$2677)-$M$2678,2)</f>
        <v>0</v>
      </c>
      <c r="N2679" s="225"/>
    </row>
    <row r="2680" spans="1:14" ht="12.75" thickTop="1" thickBot="1">
      <c r="A2680" s="215" t="s">
        <v>153</v>
      </c>
      <c r="B2680" s="221" t="s">
        <v>137</v>
      </c>
      <c r="C2680" s="216" t="s">
        <v>703</v>
      </c>
      <c r="D2680" s="217" t="s">
        <v>648</v>
      </c>
      <c r="E2680" s="217" t="s">
        <v>144</v>
      </c>
      <c r="F2680" s="217" t="s">
        <v>647</v>
      </c>
      <c r="G2680" s="217" t="s">
        <v>704</v>
      </c>
      <c r="H2680" s="217" t="s">
        <v>143</v>
      </c>
      <c r="I2680" s="217" t="s">
        <v>658</v>
      </c>
      <c r="J2680" s="218" t="s">
        <v>705</v>
      </c>
      <c r="K2680" s="219" t="s">
        <v>148</v>
      </c>
      <c r="L2680" s="218" t="s">
        <v>140</v>
      </c>
      <c r="M2680" s="218" t="s">
        <v>630</v>
      </c>
      <c r="N2680" s="217" t="s">
        <v>640</v>
      </c>
    </row>
    <row r="2681" spans="1:14" ht="12" thickBot="1">
      <c r="A2681" s="223"/>
      <c r="B2681" s="222">
        <v>45152</v>
      </c>
      <c r="C2681" s="224"/>
      <c r="D2681" s="225"/>
      <c r="E2681" s="225"/>
      <c r="F2681" s="225"/>
      <c r="G2681" s="225"/>
      <c r="H2681" s="225"/>
      <c r="I2681" s="225"/>
      <c r="J2681" s="105"/>
      <c r="K2681" s="226"/>
      <c r="L2681" s="227" t="s">
        <v>706</v>
      </c>
      <c r="M2681" s="105">
        <v>208232691.66999996</v>
      </c>
      <c r="N2681" s="225"/>
    </row>
    <row r="2682" spans="1:14" ht="12" thickBot="1">
      <c r="A2682" s="223"/>
      <c r="B2682" s="224"/>
      <c r="C2682" s="224"/>
      <c r="D2682" s="225"/>
      <c r="E2682" s="225"/>
      <c r="F2682" s="225"/>
      <c r="G2682" s="225"/>
      <c r="H2682" s="225"/>
      <c r="I2682" s="225"/>
      <c r="J2682" s="105"/>
      <c r="K2682" s="226"/>
      <c r="L2682" s="227" t="s">
        <v>707</v>
      </c>
      <c r="M2682" s="105">
        <f xml:space="preserve"> ROUND($M$2678+ SUM($M$2680:$M$2680)-$M$2681,2)</f>
        <v>0</v>
      </c>
      <c r="N2682" s="225"/>
    </row>
    <row r="2683" spans="1:14" ht="12" thickTop="1">
      <c r="A2683" s="215" t="s">
        <v>153</v>
      </c>
      <c r="B2683" s="216" t="s">
        <v>137</v>
      </c>
      <c r="C2683" s="216" t="s">
        <v>703</v>
      </c>
      <c r="D2683" s="217" t="s">
        <v>648</v>
      </c>
      <c r="E2683" s="217" t="s">
        <v>144</v>
      </c>
      <c r="F2683" s="217" t="s">
        <v>647</v>
      </c>
      <c r="G2683" s="217" t="s">
        <v>704</v>
      </c>
      <c r="H2683" s="217" t="s">
        <v>143</v>
      </c>
      <c r="I2683" s="217" t="s">
        <v>658</v>
      </c>
      <c r="J2683" s="218" t="s">
        <v>705</v>
      </c>
      <c r="K2683" s="219" t="s">
        <v>148</v>
      </c>
      <c r="L2683" s="218" t="s">
        <v>140</v>
      </c>
      <c r="M2683" s="218" t="s">
        <v>630</v>
      </c>
      <c r="N2683" s="217" t="s">
        <v>640</v>
      </c>
    </row>
    <row r="2684" spans="1:14">
      <c r="A2684" s="100">
        <v>100211446</v>
      </c>
      <c r="B2684" s="94">
        <v>45152</v>
      </c>
      <c r="C2684" s="94">
        <v>45153</v>
      </c>
      <c r="D2684" s="73" t="s">
        <v>710</v>
      </c>
      <c r="E2684" s="73" t="s">
        <v>1046</v>
      </c>
      <c r="F2684" s="73" t="s">
        <v>1047</v>
      </c>
      <c r="G2684" s="73" t="s">
        <v>1048</v>
      </c>
      <c r="I2684" s="73" t="s">
        <v>681</v>
      </c>
      <c r="J2684" s="95">
        <v>1467186.88</v>
      </c>
      <c r="K2684" s="107">
        <v>0.98031250000000003</v>
      </c>
      <c r="L2684" s="95">
        <v>-1438301.64</v>
      </c>
      <c r="M2684" s="95">
        <v>28885.24</v>
      </c>
      <c r="N2684" s="73" t="s">
        <v>207</v>
      </c>
    </row>
    <row r="2685" spans="1:14" ht="12" thickBot="1">
      <c r="A2685" s="100">
        <v>100211031</v>
      </c>
      <c r="B2685" s="94">
        <v>45152</v>
      </c>
      <c r="C2685" s="94">
        <v>45153</v>
      </c>
      <c r="D2685" s="73" t="s">
        <v>710</v>
      </c>
      <c r="E2685" s="73" t="s">
        <v>204</v>
      </c>
      <c r="F2685" s="73" t="s">
        <v>205</v>
      </c>
      <c r="G2685" s="73" t="s">
        <v>202</v>
      </c>
      <c r="H2685" s="73" t="s">
        <v>203</v>
      </c>
      <c r="I2685" s="73" t="s">
        <v>681</v>
      </c>
      <c r="J2685" s="95">
        <v>732574.11</v>
      </c>
      <c r="K2685" s="107">
        <v>0.98031250000000003</v>
      </c>
      <c r="L2685" s="95">
        <v>-718151.56</v>
      </c>
      <c r="M2685" s="95">
        <v>14422.55</v>
      </c>
      <c r="N2685" s="73" t="s">
        <v>207</v>
      </c>
    </row>
    <row r="2686" spans="1:14" ht="12" thickBot="1">
      <c r="A2686" s="223"/>
      <c r="B2686" s="222">
        <v>45153</v>
      </c>
      <c r="C2686" s="224"/>
      <c r="D2686" s="225"/>
      <c r="E2686" s="225"/>
      <c r="F2686" s="225"/>
      <c r="G2686" s="225"/>
      <c r="H2686" s="225"/>
      <c r="I2686" s="225"/>
      <c r="J2686" s="105"/>
      <c r="K2686" s="226"/>
      <c r="L2686" s="227" t="s">
        <v>706</v>
      </c>
      <c r="M2686" s="105">
        <v>208275999.46449056</v>
      </c>
      <c r="N2686" s="225"/>
    </row>
    <row r="2687" spans="1:14" ht="12" thickBot="1">
      <c r="A2687" s="223"/>
      <c r="B2687" s="224"/>
      <c r="C2687" s="224"/>
      <c r="D2687" s="225"/>
      <c r="E2687" s="225"/>
      <c r="F2687" s="225"/>
      <c r="G2687" s="225"/>
      <c r="H2687" s="225"/>
      <c r="I2687" s="225"/>
      <c r="J2687" s="105"/>
      <c r="K2687" s="226"/>
      <c r="L2687" s="227" t="s">
        <v>707</v>
      </c>
      <c r="M2687" s="105">
        <f xml:space="preserve"> ROUND($M$2681+ SUM($M$2684:$M$2685)-$M$2686,2)</f>
        <v>0</v>
      </c>
      <c r="N2687" s="225"/>
    </row>
    <row r="2688" spans="1:14" ht="12" thickTop="1">
      <c r="A2688" s="215" t="s">
        <v>153</v>
      </c>
      <c r="B2688" s="216" t="s">
        <v>137</v>
      </c>
      <c r="C2688" s="216" t="s">
        <v>703</v>
      </c>
      <c r="D2688" s="217" t="s">
        <v>648</v>
      </c>
      <c r="E2688" s="217" t="s">
        <v>144</v>
      </c>
      <c r="F2688" s="217" t="s">
        <v>647</v>
      </c>
      <c r="G2688" s="217" t="s">
        <v>704</v>
      </c>
      <c r="H2688" s="217" t="s">
        <v>143</v>
      </c>
      <c r="I2688" s="217" t="s">
        <v>658</v>
      </c>
      <c r="J2688" s="218" t="s">
        <v>705</v>
      </c>
      <c r="K2688" s="219" t="s">
        <v>148</v>
      </c>
      <c r="L2688" s="218" t="s">
        <v>140</v>
      </c>
      <c r="M2688" s="218" t="s">
        <v>630</v>
      </c>
      <c r="N2688" s="217" t="s">
        <v>640</v>
      </c>
    </row>
    <row r="2689" spans="1:14">
      <c r="A2689" s="100">
        <v>999</v>
      </c>
      <c r="B2689" s="94">
        <v>45152</v>
      </c>
      <c r="C2689" s="94">
        <v>45154</v>
      </c>
      <c r="D2689" s="73" t="s">
        <v>710</v>
      </c>
      <c r="E2689" s="73" t="s">
        <v>387</v>
      </c>
      <c r="F2689" s="73" t="s">
        <v>388</v>
      </c>
      <c r="G2689" s="73" t="s">
        <v>385</v>
      </c>
      <c r="H2689" s="73" t="s">
        <v>386</v>
      </c>
      <c r="I2689" s="73" t="s">
        <v>681</v>
      </c>
      <c r="J2689" s="95">
        <v>8042606.5300000003</v>
      </c>
      <c r="K2689" s="107">
        <v>0.99784330700000001</v>
      </c>
      <c r="L2689" s="95">
        <v>-8025261.0999999996</v>
      </c>
      <c r="M2689" s="95">
        <v>17345.43</v>
      </c>
      <c r="N2689" s="73" t="s">
        <v>207</v>
      </c>
    </row>
    <row r="2690" spans="1:14" ht="12" thickBot="1">
      <c r="A2690" s="100">
        <v>999</v>
      </c>
      <c r="B2690" s="94">
        <v>45152</v>
      </c>
      <c r="C2690" s="94">
        <v>45154</v>
      </c>
      <c r="D2690" s="73" t="s">
        <v>710</v>
      </c>
      <c r="E2690" s="73" t="s">
        <v>1049</v>
      </c>
      <c r="F2690" s="73" t="s">
        <v>1050</v>
      </c>
      <c r="G2690" s="73" t="s">
        <v>1051</v>
      </c>
      <c r="H2690" s="73" t="s">
        <v>1052</v>
      </c>
      <c r="I2690" s="73" t="s">
        <v>681</v>
      </c>
      <c r="J2690" s="95">
        <v>9263123.3599999994</v>
      </c>
      <c r="K2690" s="107">
        <v>0.99856890700000001</v>
      </c>
      <c r="L2690" s="95">
        <v>-9249866.9700000007</v>
      </c>
      <c r="M2690" s="95">
        <v>13256.39</v>
      </c>
      <c r="N2690" s="73" t="s">
        <v>207</v>
      </c>
    </row>
    <row r="2691" spans="1:14" ht="12" thickBot="1">
      <c r="A2691" s="223"/>
      <c r="B2691" s="222">
        <v>45154</v>
      </c>
      <c r="C2691" s="224"/>
      <c r="D2691" s="225"/>
      <c r="E2691" s="225"/>
      <c r="F2691" s="225"/>
      <c r="G2691" s="225"/>
      <c r="H2691" s="225"/>
      <c r="I2691" s="225"/>
      <c r="J2691" s="105"/>
      <c r="K2691" s="226"/>
      <c r="L2691" s="227" t="s">
        <v>706</v>
      </c>
      <c r="M2691" s="105">
        <v>208306601.28869417</v>
      </c>
      <c r="N2691" s="225"/>
    </row>
    <row r="2692" spans="1:14" ht="12" thickBot="1">
      <c r="A2692" s="223"/>
      <c r="B2692" s="224"/>
      <c r="C2692" s="224"/>
      <c r="D2692" s="225"/>
      <c r="E2692" s="225"/>
      <c r="F2692" s="225"/>
      <c r="G2692" s="225"/>
      <c r="H2692" s="225"/>
      <c r="I2692" s="225"/>
      <c r="J2692" s="105"/>
      <c r="K2692" s="226"/>
      <c r="L2692" s="227" t="s">
        <v>707</v>
      </c>
      <c r="M2692" s="105">
        <f xml:space="preserve"> ROUND($M$2686+ SUM($M$2689:$M$2690)-$M$2691,2)</f>
        <v>0</v>
      </c>
      <c r="N2692" s="225"/>
    </row>
    <row r="2693" spans="1:14" ht="12.75" thickTop="1" thickBot="1">
      <c r="A2693" s="215" t="s">
        <v>153</v>
      </c>
      <c r="B2693" s="221" t="s">
        <v>137</v>
      </c>
      <c r="C2693" s="216" t="s">
        <v>703</v>
      </c>
      <c r="D2693" s="217" t="s">
        <v>648</v>
      </c>
      <c r="E2693" s="217" t="s">
        <v>144</v>
      </c>
      <c r="F2693" s="217" t="s">
        <v>647</v>
      </c>
      <c r="G2693" s="217" t="s">
        <v>704</v>
      </c>
      <c r="H2693" s="217" t="s">
        <v>143</v>
      </c>
      <c r="I2693" s="217" t="s">
        <v>658</v>
      </c>
      <c r="J2693" s="218" t="s">
        <v>705</v>
      </c>
      <c r="K2693" s="219" t="s">
        <v>148</v>
      </c>
      <c r="L2693" s="218" t="s">
        <v>140</v>
      </c>
      <c r="M2693" s="218" t="s">
        <v>630</v>
      </c>
      <c r="N2693" s="217" t="s">
        <v>640</v>
      </c>
    </row>
    <row r="2694" spans="1:14" ht="12" thickBot="1">
      <c r="A2694" s="223"/>
      <c r="B2694" s="222">
        <v>45155</v>
      </c>
      <c r="C2694" s="224"/>
      <c r="D2694" s="225"/>
      <c r="E2694" s="225"/>
      <c r="F2694" s="225"/>
      <c r="G2694" s="225"/>
      <c r="H2694" s="225"/>
      <c r="I2694" s="225"/>
      <c r="J2694" s="105"/>
      <c r="K2694" s="226"/>
      <c r="L2694" s="227" t="s">
        <v>706</v>
      </c>
      <c r="M2694" s="105">
        <v>208306601.28869417</v>
      </c>
      <c r="N2694" s="225"/>
    </row>
    <row r="2695" spans="1:14" ht="12" thickBot="1">
      <c r="A2695" s="223"/>
      <c r="B2695" s="224"/>
      <c r="C2695" s="224"/>
      <c r="D2695" s="225"/>
      <c r="E2695" s="225"/>
      <c r="F2695" s="225"/>
      <c r="G2695" s="225"/>
      <c r="H2695" s="225"/>
      <c r="I2695" s="225"/>
      <c r="J2695" s="105"/>
      <c r="K2695" s="226"/>
      <c r="L2695" s="227" t="s">
        <v>707</v>
      </c>
      <c r="M2695" s="105">
        <f xml:space="preserve"> ROUND($M$2691+ SUM($M$2693:$M$2693)-$M$2694,2)</f>
        <v>0</v>
      </c>
      <c r="N2695" s="225"/>
    </row>
    <row r="2696" spans="1:14" ht="12.75" thickTop="1" thickBot="1">
      <c r="A2696" s="215" t="s">
        <v>153</v>
      </c>
      <c r="B2696" s="221" t="s">
        <v>137</v>
      </c>
      <c r="C2696" s="216" t="s">
        <v>703</v>
      </c>
      <c r="D2696" s="217" t="s">
        <v>648</v>
      </c>
      <c r="E2696" s="217" t="s">
        <v>144</v>
      </c>
      <c r="F2696" s="217" t="s">
        <v>647</v>
      </c>
      <c r="G2696" s="217" t="s">
        <v>704</v>
      </c>
      <c r="H2696" s="217" t="s">
        <v>143</v>
      </c>
      <c r="I2696" s="217" t="s">
        <v>658</v>
      </c>
      <c r="J2696" s="218" t="s">
        <v>705</v>
      </c>
      <c r="K2696" s="219" t="s">
        <v>148</v>
      </c>
      <c r="L2696" s="218" t="s">
        <v>140</v>
      </c>
      <c r="M2696" s="218" t="s">
        <v>630</v>
      </c>
      <c r="N2696" s="217" t="s">
        <v>640</v>
      </c>
    </row>
    <row r="2697" spans="1:14" ht="12" thickBot="1">
      <c r="A2697" s="223"/>
      <c r="B2697" s="222">
        <v>45156</v>
      </c>
      <c r="C2697" s="224"/>
      <c r="D2697" s="225"/>
      <c r="E2697" s="225"/>
      <c r="F2697" s="225"/>
      <c r="G2697" s="225"/>
      <c r="H2697" s="225"/>
      <c r="I2697" s="225"/>
      <c r="J2697" s="105"/>
      <c r="K2697" s="226"/>
      <c r="L2697" s="227" t="s">
        <v>706</v>
      </c>
      <c r="M2697" s="105">
        <v>208306601.2886942</v>
      </c>
      <c r="N2697" s="225"/>
    </row>
    <row r="2698" spans="1:14" ht="12" thickBot="1">
      <c r="A2698" s="223"/>
      <c r="B2698" s="224"/>
      <c r="C2698" s="224"/>
      <c r="D2698" s="225"/>
      <c r="E2698" s="225"/>
      <c r="F2698" s="225"/>
      <c r="G2698" s="225"/>
      <c r="H2698" s="225"/>
      <c r="I2698" s="225"/>
      <c r="J2698" s="105"/>
      <c r="K2698" s="226"/>
      <c r="L2698" s="227" t="s">
        <v>707</v>
      </c>
      <c r="M2698" s="105">
        <f xml:space="preserve"> ROUND($M$2694+ SUM($M$2696:$M$2696)-$M$2697,2)</f>
        <v>0</v>
      </c>
      <c r="N2698" s="225"/>
    </row>
    <row r="2699" spans="1:14" ht="12.75" thickTop="1" thickBot="1">
      <c r="A2699" s="215" t="s">
        <v>153</v>
      </c>
      <c r="B2699" s="221" t="s">
        <v>137</v>
      </c>
      <c r="C2699" s="216" t="s">
        <v>703</v>
      </c>
      <c r="D2699" s="217" t="s">
        <v>648</v>
      </c>
      <c r="E2699" s="217" t="s">
        <v>144</v>
      </c>
      <c r="F2699" s="217" t="s">
        <v>647</v>
      </c>
      <c r="G2699" s="217" t="s">
        <v>704</v>
      </c>
      <c r="H2699" s="217" t="s">
        <v>143</v>
      </c>
      <c r="I2699" s="217" t="s">
        <v>658</v>
      </c>
      <c r="J2699" s="218" t="s">
        <v>705</v>
      </c>
      <c r="K2699" s="219" t="s">
        <v>148</v>
      </c>
      <c r="L2699" s="218" t="s">
        <v>140</v>
      </c>
      <c r="M2699" s="218" t="s">
        <v>630</v>
      </c>
      <c r="N2699" s="217" t="s">
        <v>640</v>
      </c>
    </row>
    <row r="2700" spans="1:14" ht="12" thickBot="1">
      <c r="A2700" s="223"/>
      <c r="B2700" s="222">
        <v>45159</v>
      </c>
      <c r="C2700" s="224"/>
      <c r="D2700" s="225"/>
      <c r="E2700" s="225"/>
      <c r="F2700" s="225"/>
      <c r="G2700" s="225"/>
      <c r="H2700" s="225"/>
      <c r="I2700" s="225"/>
      <c r="J2700" s="105"/>
      <c r="K2700" s="226"/>
      <c r="L2700" s="227" t="s">
        <v>706</v>
      </c>
      <c r="M2700" s="105">
        <v>208306601.2886942</v>
      </c>
      <c r="N2700" s="225"/>
    </row>
    <row r="2701" spans="1:14" ht="12" thickBot="1">
      <c r="A2701" s="223"/>
      <c r="B2701" s="224"/>
      <c r="C2701" s="224"/>
      <c r="D2701" s="225"/>
      <c r="E2701" s="225"/>
      <c r="F2701" s="225"/>
      <c r="G2701" s="225"/>
      <c r="H2701" s="225"/>
      <c r="I2701" s="225"/>
      <c r="J2701" s="105"/>
      <c r="K2701" s="226"/>
      <c r="L2701" s="227" t="s">
        <v>707</v>
      </c>
      <c r="M2701" s="105">
        <f xml:space="preserve"> ROUND($M$2697+ SUM($M$2699:$M$2699)-$M$2700,2)</f>
        <v>0</v>
      </c>
      <c r="N2701" s="225"/>
    </row>
    <row r="2702" spans="1:14" ht="12.75" thickTop="1" thickBot="1">
      <c r="A2702" s="215" t="s">
        <v>153</v>
      </c>
      <c r="B2702" s="221" t="s">
        <v>137</v>
      </c>
      <c r="C2702" s="216" t="s">
        <v>703</v>
      </c>
      <c r="D2702" s="217" t="s">
        <v>648</v>
      </c>
      <c r="E2702" s="217" t="s">
        <v>144</v>
      </c>
      <c r="F2702" s="217" t="s">
        <v>647</v>
      </c>
      <c r="G2702" s="217" t="s">
        <v>704</v>
      </c>
      <c r="H2702" s="217" t="s">
        <v>143</v>
      </c>
      <c r="I2702" s="217" t="s">
        <v>658</v>
      </c>
      <c r="J2702" s="218" t="s">
        <v>705</v>
      </c>
      <c r="K2702" s="219" t="s">
        <v>148</v>
      </c>
      <c r="L2702" s="218" t="s">
        <v>140</v>
      </c>
      <c r="M2702" s="218" t="s">
        <v>630</v>
      </c>
      <c r="N2702" s="217" t="s">
        <v>640</v>
      </c>
    </row>
    <row r="2703" spans="1:14" ht="12" thickBot="1">
      <c r="A2703" s="223"/>
      <c r="B2703" s="222">
        <v>45160</v>
      </c>
      <c r="C2703" s="224"/>
      <c r="D2703" s="225"/>
      <c r="E2703" s="225"/>
      <c r="F2703" s="225"/>
      <c r="G2703" s="225"/>
      <c r="H2703" s="225"/>
      <c r="I2703" s="225"/>
      <c r="J2703" s="105"/>
      <c r="K2703" s="226"/>
      <c r="L2703" s="227" t="s">
        <v>706</v>
      </c>
      <c r="M2703" s="105">
        <v>208306601.2886942</v>
      </c>
      <c r="N2703" s="225"/>
    </row>
    <row r="2704" spans="1:14" ht="12" thickBot="1">
      <c r="A2704" s="223"/>
      <c r="B2704" s="224"/>
      <c r="C2704" s="224"/>
      <c r="D2704" s="225"/>
      <c r="E2704" s="225"/>
      <c r="F2704" s="225"/>
      <c r="G2704" s="225"/>
      <c r="H2704" s="225"/>
      <c r="I2704" s="225"/>
      <c r="J2704" s="105"/>
      <c r="K2704" s="226"/>
      <c r="L2704" s="227" t="s">
        <v>707</v>
      </c>
      <c r="M2704" s="105">
        <f xml:space="preserve"> ROUND($M$2700+ SUM($M$2702:$M$2702)-$M$2703,2)</f>
        <v>0</v>
      </c>
      <c r="N2704" s="225"/>
    </row>
    <row r="2705" spans="1:14" ht="12" thickTop="1">
      <c r="A2705" s="215" t="s">
        <v>153</v>
      </c>
      <c r="B2705" s="216" t="s">
        <v>137</v>
      </c>
      <c r="C2705" s="216" t="s">
        <v>703</v>
      </c>
      <c r="D2705" s="217" t="s">
        <v>648</v>
      </c>
      <c r="E2705" s="217" t="s">
        <v>144</v>
      </c>
      <c r="F2705" s="217" t="s">
        <v>647</v>
      </c>
      <c r="G2705" s="217" t="s">
        <v>704</v>
      </c>
      <c r="H2705" s="217" t="s">
        <v>143</v>
      </c>
      <c r="I2705" s="217" t="s">
        <v>658</v>
      </c>
      <c r="J2705" s="218" t="s">
        <v>705</v>
      </c>
      <c r="K2705" s="219" t="s">
        <v>148</v>
      </c>
      <c r="L2705" s="218" t="s">
        <v>140</v>
      </c>
      <c r="M2705" s="218" t="s">
        <v>630</v>
      </c>
      <c r="N2705" s="217" t="s">
        <v>640</v>
      </c>
    </row>
    <row r="2706" spans="1:14">
      <c r="A2706" s="100">
        <v>100431914</v>
      </c>
      <c r="B2706" s="94">
        <v>45107</v>
      </c>
      <c r="C2706" s="94">
        <v>45161</v>
      </c>
      <c r="D2706" s="73" t="s">
        <v>823</v>
      </c>
      <c r="E2706" s="73" t="s">
        <v>325</v>
      </c>
      <c r="F2706" s="73" t="s">
        <v>326</v>
      </c>
      <c r="G2706" s="73" t="s">
        <v>324</v>
      </c>
      <c r="I2706" s="73" t="s">
        <v>681</v>
      </c>
      <c r="J2706" s="95">
        <v>5688.05</v>
      </c>
      <c r="K2706" s="107">
        <v>1</v>
      </c>
      <c r="L2706" s="95">
        <v>0</v>
      </c>
      <c r="M2706" s="95">
        <v>5688.05</v>
      </c>
      <c r="N2706" s="73" t="s">
        <v>715</v>
      </c>
    </row>
    <row r="2707" spans="1:14">
      <c r="A2707" s="100">
        <v>100432739</v>
      </c>
      <c r="B2707" s="94">
        <v>45138</v>
      </c>
      <c r="C2707" s="94">
        <v>45161</v>
      </c>
      <c r="D2707" s="73" t="s">
        <v>823</v>
      </c>
      <c r="E2707" s="73" t="s">
        <v>325</v>
      </c>
      <c r="F2707" s="73" t="s">
        <v>326</v>
      </c>
      <c r="G2707" s="73" t="s">
        <v>324</v>
      </c>
      <c r="I2707" s="73" t="s">
        <v>681</v>
      </c>
      <c r="J2707" s="95">
        <v>5867.63</v>
      </c>
      <c r="K2707" s="107">
        <v>1</v>
      </c>
      <c r="L2707" s="95">
        <v>0</v>
      </c>
      <c r="M2707" s="95">
        <v>5867.63</v>
      </c>
      <c r="N2707" s="73" t="s">
        <v>715</v>
      </c>
    </row>
    <row r="2708" spans="1:14">
      <c r="A2708" s="100">
        <v>999</v>
      </c>
      <c r="B2708" s="94">
        <v>45152</v>
      </c>
      <c r="C2708" s="94">
        <v>45154</v>
      </c>
      <c r="D2708" s="73" t="s">
        <v>824</v>
      </c>
      <c r="E2708" s="73" t="s">
        <v>1049</v>
      </c>
      <c r="F2708" s="73" t="s">
        <v>1050</v>
      </c>
      <c r="G2708" s="73" t="s">
        <v>1051</v>
      </c>
      <c r="H2708" s="73" t="s">
        <v>1052</v>
      </c>
      <c r="I2708" s="73" t="s">
        <v>681</v>
      </c>
      <c r="J2708" s="95">
        <v>-9263123.3599999994</v>
      </c>
      <c r="K2708" s="107">
        <v>0.99856890700000001</v>
      </c>
      <c r="L2708" s="95">
        <v>9249866.9700000007</v>
      </c>
      <c r="M2708" s="95">
        <v>-13256.39</v>
      </c>
      <c r="N2708" s="73" t="s">
        <v>207</v>
      </c>
    </row>
    <row r="2709" spans="1:14" ht="12" thickBot="1">
      <c r="A2709" s="100">
        <v>100253184</v>
      </c>
      <c r="B2709" s="94">
        <v>45152</v>
      </c>
      <c r="C2709" s="94">
        <v>45161</v>
      </c>
      <c r="D2709" s="73" t="s">
        <v>710</v>
      </c>
      <c r="E2709" s="73" t="s">
        <v>1049</v>
      </c>
      <c r="F2709" s="73" t="s">
        <v>1050</v>
      </c>
      <c r="G2709" s="73" t="s">
        <v>1051</v>
      </c>
      <c r="H2709" s="73" t="s">
        <v>1052</v>
      </c>
      <c r="I2709" s="73" t="s">
        <v>681</v>
      </c>
      <c r="J2709" s="95">
        <v>9263123.3599999994</v>
      </c>
      <c r="K2709" s="107">
        <v>0.99856890700000001</v>
      </c>
      <c r="L2709" s="95">
        <v>0</v>
      </c>
      <c r="M2709" s="95">
        <v>9263123.3599999994</v>
      </c>
      <c r="N2709" s="73" t="s">
        <v>961</v>
      </c>
    </row>
    <row r="2710" spans="1:14" ht="12" thickBot="1">
      <c r="A2710" s="223"/>
      <c r="B2710" s="222">
        <v>45161</v>
      </c>
      <c r="C2710" s="224"/>
      <c r="D2710" s="225"/>
      <c r="E2710" s="225"/>
      <c r="F2710" s="225"/>
      <c r="G2710" s="225"/>
      <c r="H2710" s="225"/>
      <c r="I2710" s="225"/>
      <c r="J2710" s="105"/>
      <c r="K2710" s="226"/>
      <c r="L2710" s="227" t="s">
        <v>706</v>
      </c>
      <c r="M2710" s="105">
        <v>217568023.93769559</v>
      </c>
      <c r="N2710" s="225"/>
    </row>
    <row r="2711" spans="1:14" ht="12" thickBot="1">
      <c r="A2711" s="223"/>
      <c r="B2711" s="224"/>
      <c r="C2711" s="224"/>
      <c r="D2711" s="225"/>
      <c r="E2711" s="225"/>
      <c r="F2711" s="225"/>
      <c r="G2711" s="225"/>
      <c r="H2711" s="225"/>
      <c r="I2711" s="225"/>
      <c r="J2711" s="105"/>
      <c r="K2711" s="226"/>
      <c r="L2711" s="227" t="s">
        <v>707</v>
      </c>
      <c r="M2711" s="105">
        <f xml:space="preserve"> ROUND($M$2703+ SUM($M$2706:$M$2709)-$M$2710,2)</f>
        <v>0</v>
      </c>
      <c r="N2711" s="225"/>
    </row>
    <row r="2712" spans="1:14" ht="12.75" thickTop="1" thickBot="1">
      <c r="A2712" s="215" t="s">
        <v>153</v>
      </c>
      <c r="B2712" s="221" t="s">
        <v>137</v>
      </c>
      <c r="C2712" s="216" t="s">
        <v>703</v>
      </c>
      <c r="D2712" s="217" t="s">
        <v>648</v>
      </c>
      <c r="E2712" s="217" t="s">
        <v>144</v>
      </c>
      <c r="F2712" s="217" t="s">
        <v>647</v>
      </c>
      <c r="G2712" s="217" t="s">
        <v>704</v>
      </c>
      <c r="H2712" s="217" t="s">
        <v>143</v>
      </c>
      <c r="I2712" s="217" t="s">
        <v>658</v>
      </c>
      <c r="J2712" s="218" t="s">
        <v>705</v>
      </c>
      <c r="K2712" s="219" t="s">
        <v>148</v>
      </c>
      <c r="L2712" s="218" t="s">
        <v>140</v>
      </c>
      <c r="M2712" s="218" t="s">
        <v>630</v>
      </c>
      <c r="N2712" s="217" t="s">
        <v>640</v>
      </c>
    </row>
    <row r="2713" spans="1:14" ht="12" thickBot="1">
      <c r="A2713" s="223"/>
      <c r="B2713" s="222">
        <v>45162</v>
      </c>
      <c r="C2713" s="224"/>
      <c r="D2713" s="225"/>
      <c r="E2713" s="225"/>
      <c r="F2713" s="225"/>
      <c r="G2713" s="225"/>
      <c r="H2713" s="225"/>
      <c r="I2713" s="225"/>
      <c r="J2713" s="105"/>
      <c r="K2713" s="226"/>
      <c r="L2713" s="227" t="s">
        <v>706</v>
      </c>
      <c r="M2713" s="105">
        <v>217568023.93769559</v>
      </c>
      <c r="N2713" s="225"/>
    </row>
    <row r="2714" spans="1:14" ht="12" thickBot="1">
      <c r="A2714" s="223"/>
      <c r="B2714" s="224"/>
      <c r="C2714" s="224"/>
      <c r="D2714" s="225"/>
      <c r="E2714" s="225"/>
      <c r="F2714" s="225"/>
      <c r="G2714" s="225"/>
      <c r="H2714" s="225"/>
      <c r="I2714" s="225"/>
      <c r="J2714" s="105"/>
      <c r="K2714" s="226"/>
      <c r="L2714" s="227" t="s">
        <v>707</v>
      </c>
      <c r="M2714" s="105">
        <f xml:space="preserve"> ROUND($M$2710+ SUM($M$2712:$M$2712)-$M$2713,2)</f>
        <v>0</v>
      </c>
      <c r="N2714" s="225"/>
    </row>
    <row r="2715" spans="1:14" ht="12" thickTop="1">
      <c r="A2715" s="215" t="s">
        <v>153</v>
      </c>
      <c r="B2715" s="216" t="s">
        <v>137</v>
      </c>
      <c r="C2715" s="216" t="s">
        <v>703</v>
      </c>
      <c r="D2715" s="217" t="s">
        <v>648</v>
      </c>
      <c r="E2715" s="217" t="s">
        <v>144</v>
      </c>
      <c r="F2715" s="217" t="s">
        <v>647</v>
      </c>
      <c r="G2715" s="217" t="s">
        <v>704</v>
      </c>
      <c r="H2715" s="217" t="s">
        <v>143</v>
      </c>
      <c r="I2715" s="217" t="s">
        <v>658</v>
      </c>
      <c r="J2715" s="218" t="s">
        <v>705</v>
      </c>
      <c r="K2715" s="219" t="s">
        <v>148</v>
      </c>
      <c r="L2715" s="218" t="s">
        <v>140</v>
      </c>
      <c r="M2715" s="218" t="s">
        <v>630</v>
      </c>
      <c r="N2715" s="217" t="s">
        <v>640</v>
      </c>
    </row>
    <row r="2716" spans="1:14">
      <c r="A2716" s="100">
        <v>999</v>
      </c>
      <c r="B2716" s="94">
        <v>45160</v>
      </c>
      <c r="C2716" s="94">
        <v>45163</v>
      </c>
      <c r="D2716" s="73" t="s">
        <v>710</v>
      </c>
      <c r="E2716" s="73" t="s">
        <v>1053</v>
      </c>
      <c r="F2716" s="73" t="s">
        <v>1054</v>
      </c>
      <c r="G2716" s="73" t="s">
        <v>1055</v>
      </c>
      <c r="H2716" s="73" t="s">
        <v>1056</v>
      </c>
      <c r="I2716" s="73" t="s">
        <v>681</v>
      </c>
      <c r="J2716" s="95">
        <v>9903704</v>
      </c>
      <c r="K2716" s="107">
        <v>0.98031250000000003</v>
      </c>
      <c r="L2716" s="95">
        <v>-9708724.8300000001</v>
      </c>
      <c r="M2716" s="95">
        <v>194979.17</v>
      </c>
      <c r="N2716" s="73" t="s">
        <v>207</v>
      </c>
    </row>
    <row r="2717" spans="1:14">
      <c r="A2717" s="100">
        <v>999</v>
      </c>
      <c r="B2717" s="94">
        <v>45138</v>
      </c>
      <c r="C2717" s="94">
        <v>45140</v>
      </c>
      <c r="D2717" s="73" t="s">
        <v>1057</v>
      </c>
      <c r="E2717" s="73" t="s">
        <v>478</v>
      </c>
      <c r="F2717" s="73" t="s">
        <v>479</v>
      </c>
      <c r="G2717" s="73" t="s">
        <v>477</v>
      </c>
      <c r="I2717" s="73" t="s">
        <v>681</v>
      </c>
      <c r="J2717" s="95">
        <v>0</v>
      </c>
      <c r="K2717" s="107">
        <v>1</v>
      </c>
      <c r="L2717" s="95">
        <v>-730.67</v>
      </c>
      <c r="M2717" s="95">
        <v>-730.67</v>
      </c>
      <c r="N2717" s="73" t="s">
        <v>207</v>
      </c>
    </row>
    <row r="2718" spans="1:14" ht="12" thickBot="1">
      <c r="A2718" s="100">
        <v>99878984</v>
      </c>
      <c r="B2718" s="94">
        <v>45163</v>
      </c>
      <c r="C2718" s="94">
        <v>45163</v>
      </c>
      <c r="D2718" s="73" t="s">
        <v>993</v>
      </c>
      <c r="E2718" s="73" t="s">
        <v>478</v>
      </c>
      <c r="F2718" s="73" t="s">
        <v>479</v>
      </c>
      <c r="G2718" s="73" t="s">
        <v>477</v>
      </c>
      <c r="I2718" s="73" t="s">
        <v>681</v>
      </c>
      <c r="J2718" s="95">
        <v>0</v>
      </c>
      <c r="K2718" s="107">
        <v>1</v>
      </c>
      <c r="L2718" s="95">
        <v>730.67</v>
      </c>
      <c r="M2718" s="95">
        <v>730.67</v>
      </c>
      <c r="N2718" s="73" t="s">
        <v>841</v>
      </c>
    </row>
    <row r="2719" spans="1:14" ht="12" thickBot="1">
      <c r="A2719" s="223"/>
      <c r="B2719" s="222">
        <v>45163</v>
      </c>
      <c r="C2719" s="224"/>
      <c r="D2719" s="225"/>
      <c r="E2719" s="225"/>
      <c r="F2719" s="225"/>
      <c r="G2719" s="225"/>
      <c r="H2719" s="225"/>
      <c r="I2719" s="225"/>
      <c r="J2719" s="105"/>
      <c r="K2719" s="226"/>
      <c r="L2719" s="227" t="s">
        <v>706</v>
      </c>
      <c r="M2719" s="105">
        <v>224006153.72019559</v>
      </c>
      <c r="N2719" s="225"/>
    </row>
    <row r="2720" spans="1:14" ht="12" thickBot="1">
      <c r="A2720" s="223"/>
      <c r="B2720" s="224"/>
      <c r="C2720" s="224"/>
      <c r="D2720" s="225"/>
      <c r="E2720" s="225"/>
      <c r="F2720" s="225"/>
      <c r="G2720" s="225"/>
      <c r="H2720" s="225"/>
      <c r="I2720" s="225"/>
      <c r="J2720" s="105"/>
      <c r="K2720" s="226"/>
      <c r="L2720" s="227" t="s">
        <v>707</v>
      </c>
      <c r="M2720" s="105">
        <f xml:space="preserve"> ROUND($M$2713+ SUM($M$2716:$M$2718)-$M$2719,2)</f>
        <v>-6243150.6100000003</v>
      </c>
      <c r="N2720" s="225"/>
    </row>
    <row r="2721" spans="1:14" ht="12.75" thickTop="1" thickBot="1">
      <c r="A2721" s="215" t="s">
        <v>153</v>
      </c>
      <c r="B2721" s="221" t="s">
        <v>137</v>
      </c>
      <c r="C2721" s="216" t="s">
        <v>703</v>
      </c>
      <c r="D2721" s="217" t="s">
        <v>648</v>
      </c>
      <c r="E2721" s="217" t="s">
        <v>144</v>
      </c>
      <c r="F2721" s="217" t="s">
        <v>647</v>
      </c>
      <c r="G2721" s="217" t="s">
        <v>704</v>
      </c>
      <c r="H2721" s="217" t="s">
        <v>143</v>
      </c>
      <c r="I2721" s="217" t="s">
        <v>658</v>
      </c>
      <c r="J2721" s="218" t="s">
        <v>705</v>
      </c>
      <c r="K2721" s="219" t="s">
        <v>148</v>
      </c>
      <c r="L2721" s="218" t="s">
        <v>140</v>
      </c>
      <c r="M2721" s="218" t="s">
        <v>630</v>
      </c>
      <c r="N2721" s="217" t="s">
        <v>640</v>
      </c>
    </row>
    <row r="2722" spans="1:14" ht="12" thickBot="1">
      <c r="A2722" s="223"/>
      <c r="B2722" s="222">
        <v>45166</v>
      </c>
      <c r="C2722" s="224"/>
      <c r="D2722" s="225"/>
      <c r="E2722" s="225"/>
      <c r="F2722" s="225"/>
      <c r="G2722" s="225"/>
      <c r="H2722" s="225"/>
      <c r="I2722" s="225"/>
      <c r="J2722" s="105"/>
      <c r="K2722" s="226"/>
      <c r="L2722" s="227" t="s">
        <v>706</v>
      </c>
      <c r="M2722" s="105">
        <v>217763003.11019561</v>
      </c>
      <c r="N2722" s="225"/>
    </row>
    <row r="2723" spans="1:14" ht="12" thickBot="1">
      <c r="A2723" s="223"/>
      <c r="B2723" s="224"/>
      <c r="C2723" s="224"/>
      <c r="D2723" s="225"/>
      <c r="E2723" s="225"/>
      <c r="F2723" s="225"/>
      <c r="G2723" s="225"/>
      <c r="H2723" s="225"/>
      <c r="I2723" s="225"/>
      <c r="J2723" s="105"/>
      <c r="K2723" s="226"/>
      <c r="L2723" s="227" t="s">
        <v>707</v>
      </c>
      <c r="M2723" s="105">
        <f xml:space="preserve"> ROUND($M$2719+ SUM($M$2721:$M$2721)-$M$2722,2)</f>
        <v>6243150.6100000003</v>
      </c>
      <c r="N2723" s="225"/>
    </row>
    <row r="2724" spans="1:14" ht="12.75" thickTop="1" thickBot="1">
      <c r="A2724" s="215" t="s">
        <v>153</v>
      </c>
      <c r="B2724" s="221" t="s">
        <v>137</v>
      </c>
      <c r="C2724" s="216" t="s">
        <v>703</v>
      </c>
      <c r="D2724" s="217" t="s">
        <v>648</v>
      </c>
      <c r="E2724" s="217" t="s">
        <v>144</v>
      </c>
      <c r="F2724" s="217" t="s">
        <v>647</v>
      </c>
      <c r="G2724" s="217" t="s">
        <v>704</v>
      </c>
      <c r="H2724" s="217" t="s">
        <v>143</v>
      </c>
      <c r="I2724" s="217" t="s">
        <v>658</v>
      </c>
      <c r="J2724" s="218" t="s">
        <v>705</v>
      </c>
      <c r="K2724" s="219" t="s">
        <v>148</v>
      </c>
      <c r="L2724" s="218" t="s">
        <v>140</v>
      </c>
      <c r="M2724" s="218" t="s">
        <v>630</v>
      </c>
      <c r="N2724" s="217" t="s">
        <v>640</v>
      </c>
    </row>
    <row r="2725" spans="1:14" ht="12" thickBot="1">
      <c r="A2725" s="223"/>
      <c r="B2725" s="222">
        <v>45167</v>
      </c>
      <c r="C2725" s="224"/>
      <c r="D2725" s="225"/>
      <c r="E2725" s="225"/>
      <c r="F2725" s="225"/>
      <c r="G2725" s="225"/>
      <c r="H2725" s="225"/>
      <c r="I2725" s="225"/>
      <c r="J2725" s="105"/>
      <c r="K2725" s="226"/>
      <c r="L2725" s="227" t="s">
        <v>706</v>
      </c>
      <c r="M2725" s="105">
        <v>217763003.11019561</v>
      </c>
      <c r="N2725" s="225"/>
    </row>
    <row r="2726" spans="1:14" ht="12" thickBot="1">
      <c r="A2726" s="223"/>
      <c r="B2726" s="224"/>
      <c r="C2726" s="224"/>
      <c r="D2726" s="225"/>
      <c r="E2726" s="225"/>
      <c r="F2726" s="225"/>
      <c r="G2726" s="225"/>
      <c r="H2726" s="225"/>
      <c r="I2726" s="225"/>
      <c r="J2726" s="105"/>
      <c r="K2726" s="226"/>
      <c r="L2726" s="227" t="s">
        <v>707</v>
      </c>
      <c r="M2726" s="105">
        <f xml:space="preserve"> ROUND($M$2722+ SUM($M$2724:$M$2724)-$M$2725,2)</f>
        <v>0</v>
      </c>
      <c r="N2726" s="225"/>
    </row>
    <row r="2727" spans="1:14" ht="12.75" thickTop="1" thickBot="1">
      <c r="A2727" s="215" t="s">
        <v>153</v>
      </c>
      <c r="B2727" s="221" t="s">
        <v>137</v>
      </c>
      <c r="C2727" s="216" t="s">
        <v>703</v>
      </c>
      <c r="D2727" s="217" t="s">
        <v>648</v>
      </c>
      <c r="E2727" s="217" t="s">
        <v>144</v>
      </c>
      <c r="F2727" s="217" t="s">
        <v>647</v>
      </c>
      <c r="G2727" s="217" t="s">
        <v>704</v>
      </c>
      <c r="H2727" s="217" t="s">
        <v>143</v>
      </c>
      <c r="I2727" s="217" t="s">
        <v>658</v>
      </c>
      <c r="J2727" s="218" t="s">
        <v>705</v>
      </c>
      <c r="K2727" s="219" t="s">
        <v>148</v>
      </c>
      <c r="L2727" s="218" t="s">
        <v>140</v>
      </c>
      <c r="M2727" s="218" t="s">
        <v>630</v>
      </c>
      <c r="N2727" s="217" t="s">
        <v>640</v>
      </c>
    </row>
    <row r="2728" spans="1:14" ht="12" thickBot="1">
      <c r="A2728" s="223"/>
      <c r="B2728" s="222">
        <v>45168</v>
      </c>
      <c r="C2728" s="224"/>
      <c r="D2728" s="225"/>
      <c r="E2728" s="225"/>
      <c r="F2728" s="225"/>
      <c r="G2728" s="225"/>
      <c r="H2728" s="225"/>
      <c r="I2728" s="225"/>
      <c r="J2728" s="105"/>
      <c r="K2728" s="226"/>
      <c r="L2728" s="227" t="s">
        <v>706</v>
      </c>
      <c r="M2728" s="105">
        <v>217763003.11019561</v>
      </c>
      <c r="N2728" s="225"/>
    </row>
    <row r="2729" spans="1:14" ht="12" thickBot="1">
      <c r="A2729" s="223"/>
      <c r="B2729" s="224"/>
      <c r="C2729" s="224"/>
      <c r="D2729" s="225"/>
      <c r="E2729" s="225"/>
      <c r="F2729" s="225"/>
      <c r="G2729" s="225"/>
      <c r="H2729" s="225"/>
      <c r="I2729" s="225"/>
      <c r="J2729" s="105"/>
      <c r="K2729" s="226"/>
      <c r="L2729" s="227" t="s">
        <v>707</v>
      </c>
      <c r="M2729" s="105">
        <f xml:space="preserve"> ROUND($M$2725+ SUM($M$2727:$M$2727)-$M$2728,2)</f>
        <v>0</v>
      </c>
      <c r="N2729" s="225"/>
    </row>
    <row r="2730" spans="1:14" ht="12" thickTop="1">
      <c r="A2730" s="215" t="s">
        <v>153</v>
      </c>
      <c r="B2730" s="216" t="s">
        <v>137</v>
      </c>
      <c r="C2730" s="216" t="s">
        <v>703</v>
      </c>
      <c r="D2730" s="217" t="s">
        <v>648</v>
      </c>
      <c r="E2730" s="217" t="s">
        <v>144</v>
      </c>
      <c r="F2730" s="217" t="s">
        <v>647</v>
      </c>
      <c r="G2730" s="217" t="s">
        <v>704</v>
      </c>
      <c r="H2730" s="217" t="s">
        <v>143</v>
      </c>
      <c r="I2730" s="217" t="s">
        <v>658</v>
      </c>
      <c r="J2730" s="218" t="s">
        <v>705</v>
      </c>
      <c r="K2730" s="219" t="s">
        <v>148</v>
      </c>
      <c r="L2730" s="218" t="s">
        <v>140</v>
      </c>
      <c r="M2730" s="218" t="s">
        <v>630</v>
      </c>
      <c r="N2730" s="217" t="s">
        <v>640</v>
      </c>
    </row>
    <row r="2731" spans="1:14">
      <c r="A2731" s="100">
        <v>100902287</v>
      </c>
      <c r="B2731" s="94">
        <v>45169</v>
      </c>
      <c r="C2731" s="94">
        <v>45169</v>
      </c>
      <c r="D2731" s="73" t="s">
        <v>993</v>
      </c>
      <c r="E2731" s="73" t="s">
        <v>478</v>
      </c>
      <c r="F2731" s="73" t="s">
        <v>479</v>
      </c>
      <c r="G2731" s="73" t="s">
        <v>477</v>
      </c>
      <c r="I2731" s="73" t="s">
        <v>681</v>
      </c>
      <c r="J2731" s="95">
        <v>0</v>
      </c>
      <c r="K2731" s="107">
        <v>1</v>
      </c>
      <c r="L2731" s="95">
        <v>548</v>
      </c>
      <c r="M2731" s="95">
        <v>548</v>
      </c>
      <c r="N2731" s="73" t="s">
        <v>207</v>
      </c>
    </row>
    <row r="2732" spans="1:14">
      <c r="A2732" s="100">
        <v>999</v>
      </c>
      <c r="B2732" s="94">
        <v>45169</v>
      </c>
      <c r="C2732" s="94">
        <v>45169</v>
      </c>
      <c r="D2732" s="73" t="s">
        <v>823</v>
      </c>
      <c r="E2732" s="73" t="s">
        <v>764</v>
      </c>
      <c r="F2732" s="73" t="s">
        <v>990</v>
      </c>
      <c r="G2732" s="73" t="s">
        <v>991</v>
      </c>
      <c r="H2732" s="73" t="s">
        <v>992</v>
      </c>
      <c r="I2732" s="73" t="s">
        <v>681</v>
      </c>
      <c r="J2732" s="95">
        <v>29707.279999999999</v>
      </c>
      <c r="K2732" s="107">
        <v>1</v>
      </c>
      <c r="L2732" s="95">
        <v>0</v>
      </c>
      <c r="M2732" s="95">
        <v>29707.279999999999</v>
      </c>
      <c r="N2732" s="73" t="s">
        <v>715</v>
      </c>
    </row>
    <row r="2733" spans="1:14" ht="12" thickBot="1">
      <c r="A2733" s="100">
        <v>999</v>
      </c>
      <c r="B2733" s="94">
        <v>45169</v>
      </c>
      <c r="C2733" s="94">
        <v>45169</v>
      </c>
      <c r="D2733" s="73" t="s">
        <v>823</v>
      </c>
      <c r="E2733" s="73" t="s">
        <v>764</v>
      </c>
      <c r="F2733" s="73" t="s">
        <v>990</v>
      </c>
      <c r="G2733" s="73" t="s">
        <v>991</v>
      </c>
      <c r="H2733" s="73" t="s">
        <v>992</v>
      </c>
      <c r="I2733" s="73" t="s">
        <v>681</v>
      </c>
      <c r="J2733" s="95">
        <v>77.34</v>
      </c>
      <c r="K2733" s="107">
        <v>1</v>
      </c>
      <c r="L2733" s="95">
        <v>0</v>
      </c>
      <c r="M2733" s="95">
        <v>77.34</v>
      </c>
      <c r="N2733" s="73" t="s">
        <v>715</v>
      </c>
    </row>
    <row r="2734" spans="1:14" ht="12" thickBot="1">
      <c r="A2734" s="223"/>
      <c r="B2734" s="222">
        <v>45169</v>
      </c>
      <c r="C2734" s="224"/>
      <c r="D2734" s="225"/>
      <c r="E2734" s="225"/>
      <c r="F2734" s="225"/>
      <c r="G2734" s="225"/>
      <c r="H2734" s="225"/>
      <c r="I2734" s="225"/>
      <c r="J2734" s="105"/>
      <c r="K2734" s="226"/>
      <c r="L2734" s="227" t="s">
        <v>706</v>
      </c>
      <c r="M2734" s="105">
        <v>217793335.73019552</v>
      </c>
      <c r="N2734" s="225"/>
    </row>
    <row r="2735" spans="1:14" ht="12" thickBot="1">
      <c r="A2735" s="223"/>
      <c r="B2735" s="224"/>
      <c r="C2735" s="224"/>
      <c r="D2735" s="225"/>
      <c r="E2735" s="225"/>
      <c r="F2735" s="225"/>
      <c r="G2735" s="225"/>
      <c r="H2735" s="225"/>
      <c r="I2735" s="225"/>
      <c r="J2735" s="105"/>
      <c r="K2735" s="226"/>
      <c r="L2735" s="227" t="s">
        <v>707</v>
      </c>
      <c r="M2735" s="105">
        <f xml:space="preserve"> ROUND($M$2728+ SUM($M$2731:$M$2733)-$M$2734,2)</f>
        <v>0</v>
      </c>
      <c r="N2735" s="225"/>
    </row>
    <row r="2736" spans="1:14" ht="12.75" thickTop="1" thickBot="1">
      <c r="A2736" s="215" t="s">
        <v>153</v>
      </c>
      <c r="B2736" s="221" t="s">
        <v>137</v>
      </c>
      <c r="C2736" s="216" t="s">
        <v>703</v>
      </c>
      <c r="D2736" s="217" t="s">
        <v>648</v>
      </c>
      <c r="E2736" s="217" t="s">
        <v>144</v>
      </c>
      <c r="F2736" s="217" t="s">
        <v>647</v>
      </c>
      <c r="G2736" s="217" t="s">
        <v>704</v>
      </c>
      <c r="H2736" s="217" t="s">
        <v>143</v>
      </c>
      <c r="I2736" s="217" t="s">
        <v>658</v>
      </c>
      <c r="J2736" s="218" t="s">
        <v>705</v>
      </c>
      <c r="K2736" s="219" t="s">
        <v>148</v>
      </c>
      <c r="L2736" s="218" t="s">
        <v>140</v>
      </c>
      <c r="M2736" s="218" t="s">
        <v>630</v>
      </c>
      <c r="N2736" s="217" t="s">
        <v>640</v>
      </c>
    </row>
    <row r="2737" spans="1:14" ht="12" thickBot="1">
      <c r="A2737" s="223"/>
      <c r="B2737" s="222">
        <v>45170</v>
      </c>
      <c r="C2737" s="224"/>
      <c r="D2737" s="225"/>
      <c r="E2737" s="225"/>
      <c r="F2737" s="225"/>
      <c r="G2737" s="225"/>
      <c r="H2737" s="225"/>
      <c r="I2737" s="225"/>
      <c r="J2737" s="105"/>
      <c r="K2737" s="226"/>
      <c r="L2737" s="227" t="s">
        <v>706</v>
      </c>
      <c r="M2737" s="105">
        <v>217793335.72570491</v>
      </c>
      <c r="N2737" s="225"/>
    </row>
    <row r="2738" spans="1:14" ht="12" thickBot="1">
      <c r="A2738" s="223"/>
      <c r="B2738" s="224"/>
      <c r="C2738" s="224"/>
      <c r="D2738" s="225"/>
      <c r="E2738" s="225"/>
      <c r="F2738" s="225"/>
      <c r="G2738" s="225"/>
      <c r="H2738" s="225"/>
      <c r="I2738" s="225"/>
      <c r="J2738" s="105"/>
      <c r="K2738" s="226"/>
      <c r="L2738" s="227" t="s">
        <v>707</v>
      </c>
      <c r="M2738" s="105">
        <f xml:space="preserve"> ROUND($M$2734+ SUM($M$2736:$M$2736)-$M$2737,2)</f>
        <v>0</v>
      </c>
      <c r="N2738" s="225"/>
    </row>
    <row r="2739" spans="1:14" ht="12" thickTop="1">
      <c r="A2739" s="215" t="s">
        <v>153</v>
      </c>
      <c r="B2739" s="216" t="s">
        <v>137</v>
      </c>
      <c r="C2739" s="216" t="s">
        <v>703</v>
      </c>
      <c r="D2739" s="217" t="s">
        <v>648</v>
      </c>
      <c r="E2739" s="217" t="s">
        <v>144</v>
      </c>
      <c r="F2739" s="217" t="s">
        <v>647</v>
      </c>
      <c r="G2739" s="217" t="s">
        <v>704</v>
      </c>
      <c r="H2739" s="217" t="s">
        <v>143</v>
      </c>
      <c r="I2739" s="217" t="s">
        <v>658</v>
      </c>
      <c r="J2739" s="218" t="s">
        <v>705</v>
      </c>
      <c r="K2739" s="219" t="s">
        <v>148</v>
      </c>
      <c r="L2739" s="218" t="s">
        <v>140</v>
      </c>
      <c r="M2739" s="218" t="s">
        <v>630</v>
      </c>
      <c r="N2739" s="217" t="s">
        <v>640</v>
      </c>
    </row>
    <row r="2740" spans="1:14">
      <c r="A2740" s="100">
        <v>100986631</v>
      </c>
      <c r="B2740" s="94">
        <v>45163</v>
      </c>
      <c r="C2740" s="94">
        <v>45174</v>
      </c>
      <c r="D2740" s="73" t="s">
        <v>830</v>
      </c>
      <c r="E2740" s="73" t="s">
        <v>972</v>
      </c>
      <c r="F2740" s="73" t="s">
        <v>493</v>
      </c>
      <c r="G2740" s="73" t="s">
        <v>490</v>
      </c>
      <c r="H2740" s="73" t="s">
        <v>491</v>
      </c>
      <c r="I2740" s="73" t="s">
        <v>681</v>
      </c>
      <c r="J2740" s="95">
        <v>-571427.39</v>
      </c>
      <c r="K2740" s="107">
        <v>0.67</v>
      </c>
      <c r="L2740" s="95">
        <v>382856.35</v>
      </c>
      <c r="M2740" s="95">
        <v>-188571.04</v>
      </c>
      <c r="N2740" s="73" t="s">
        <v>207</v>
      </c>
    </row>
    <row r="2741" spans="1:14">
      <c r="A2741" s="100">
        <v>100987598</v>
      </c>
      <c r="B2741" s="94">
        <v>45167</v>
      </c>
      <c r="C2741" s="94">
        <v>45174</v>
      </c>
      <c r="D2741" s="73" t="s">
        <v>830</v>
      </c>
      <c r="E2741" s="73" t="s">
        <v>972</v>
      </c>
      <c r="F2741" s="73" t="s">
        <v>493</v>
      </c>
      <c r="G2741" s="73" t="s">
        <v>490</v>
      </c>
      <c r="H2741" s="73" t="s">
        <v>491</v>
      </c>
      <c r="I2741" s="73" t="s">
        <v>681</v>
      </c>
      <c r="J2741" s="95">
        <v>-1738396.3</v>
      </c>
      <c r="K2741" s="107">
        <v>0.67</v>
      </c>
      <c r="L2741" s="95">
        <v>1164725.52</v>
      </c>
      <c r="M2741" s="95">
        <v>-573670.78</v>
      </c>
      <c r="N2741" s="73" t="s">
        <v>207</v>
      </c>
    </row>
    <row r="2742" spans="1:14">
      <c r="A2742" s="100">
        <v>999</v>
      </c>
      <c r="B2742" s="94">
        <v>45168</v>
      </c>
      <c r="C2742" s="94">
        <v>45174</v>
      </c>
      <c r="D2742" s="73" t="s">
        <v>830</v>
      </c>
      <c r="E2742" s="73" t="s">
        <v>731</v>
      </c>
      <c r="F2742" s="73" t="s">
        <v>857</v>
      </c>
      <c r="G2742" s="73" t="s">
        <v>858</v>
      </c>
      <c r="H2742" s="73" t="s">
        <v>859</v>
      </c>
      <c r="I2742" s="73" t="s">
        <v>681</v>
      </c>
      <c r="J2742" s="95">
        <v>-3139745.03</v>
      </c>
      <c r="K2742" s="107">
        <v>0.97299999999999998</v>
      </c>
      <c r="L2742" s="95">
        <v>3054971.91</v>
      </c>
      <c r="M2742" s="95">
        <v>-84773.119999999995</v>
      </c>
      <c r="N2742" s="73" t="s">
        <v>207</v>
      </c>
    </row>
    <row r="2743" spans="1:14" ht="12" thickBot="1">
      <c r="A2743" s="100">
        <v>100985805</v>
      </c>
      <c r="B2743" s="94">
        <v>45168</v>
      </c>
      <c r="C2743" s="94">
        <v>45174</v>
      </c>
      <c r="D2743" s="73" t="s">
        <v>830</v>
      </c>
      <c r="E2743" s="73" t="s">
        <v>336</v>
      </c>
      <c r="F2743" s="73" t="s">
        <v>337</v>
      </c>
      <c r="G2743" s="73" t="s">
        <v>334</v>
      </c>
      <c r="H2743" s="73" t="s">
        <v>335</v>
      </c>
      <c r="I2743" s="73" t="s">
        <v>681</v>
      </c>
      <c r="J2743" s="95">
        <v>-4100000</v>
      </c>
      <c r="K2743" s="107">
        <v>0.97</v>
      </c>
      <c r="L2743" s="95">
        <v>3977000</v>
      </c>
      <c r="M2743" s="95">
        <v>-123000</v>
      </c>
      <c r="N2743" s="73" t="s">
        <v>207</v>
      </c>
    </row>
    <row r="2744" spans="1:14" ht="12" thickBot="1">
      <c r="A2744" s="223"/>
      <c r="B2744" s="222">
        <v>45174</v>
      </c>
      <c r="C2744" s="224"/>
      <c r="D2744" s="225"/>
      <c r="E2744" s="225"/>
      <c r="F2744" s="225"/>
      <c r="G2744" s="225"/>
      <c r="H2744" s="225"/>
      <c r="I2744" s="225"/>
      <c r="J2744" s="105"/>
      <c r="K2744" s="226"/>
      <c r="L2744" s="227" t="s">
        <v>706</v>
      </c>
      <c r="M2744" s="105">
        <v>216823320.79219493</v>
      </c>
      <c r="N2744" s="225"/>
    </row>
    <row r="2745" spans="1:14" ht="12" thickBot="1">
      <c r="A2745" s="223"/>
      <c r="B2745" s="224"/>
      <c r="C2745" s="224"/>
      <c r="D2745" s="225"/>
      <c r="E2745" s="225"/>
      <c r="F2745" s="225"/>
      <c r="G2745" s="225"/>
      <c r="H2745" s="225"/>
      <c r="I2745" s="225"/>
      <c r="J2745" s="105"/>
      <c r="K2745" s="226"/>
      <c r="L2745" s="227" t="s">
        <v>707</v>
      </c>
      <c r="M2745" s="105">
        <f xml:space="preserve"> ROUND($M$2737+ SUM($M$2740:$M$2743)-$M$2744,2)</f>
        <v>-0.01</v>
      </c>
      <c r="N2745" s="225"/>
    </row>
    <row r="2746" spans="1:14" ht="12.75" thickTop="1" thickBot="1">
      <c r="A2746" s="215" t="s">
        <v>153</v>
      </c>
      <c r="B2746" s="221" t="s">
        <v>137</v>
      </c>
      <c r="C2746" s="216" t="s">
        <v>703</v>
      </c>
      <c r="D2746" s="217" t="s">
        <v>648</v>
      </c>
      <c r="E2746" s="217" t="s">
        <v>144</v>
      </c>
      <c r="F2746" s="217" t="s">
        <v>647</v>
      </c>
      <c r="G2746" s="217" t="s">
        <v>704</v>
      </c>
      <c r="H2746" s="217" t="s">
        <v>143</v>
      </c>
      <c r="I2746" s="217" t="s">
        <v>658</v>
      </c>
      <c r="J2746" s="218" t="s">
        <v>705</v>
      </c>
      <c r="K2746" s="219" t="s">
        <v>148</v>
      </c>
      <c r="L2746" s="218" t="s">
        <v>140</v>
      </c>
      <c r="M2746" s="218" t="s">
        <v>630</v>
      </c>
      <c r="N2746" s="217" t="s">
        <v>640</v>
      </c>
    </row>
    <row r="2747" spans="1:14" ht="12" thickBot="1">
      <c r="A2747" s="223"/>
      <c r="B2747" s="222">
        <v>45175</v>
      </c>
      <c r="C2747" s="224"/>
      <c r="D2747" s="225"/>
      <c r="E2747" s="225"/>
      <c r="F2747" s="225"/>
      <c r="G2747" s="225"/>
      <c r="H2747" s="225"/>
      <c r="I2747" s="225"/>
      <c r="J2747" s="105"/>
      <c r="K2747" s="226"/>
      <c r="L2747" s="227" t="s">
        <v>706</v>
      </c>
      <c r="M2747" s="105">
        <v>216823320.79219496</v>
      </c>
      <c r="N2747" s="225"/>
    </row>
    <row r="2748" spans="1:14" ht="12" thickBot="1">
      <c r="A2748" s="223"/>
      <c r="B2748" s="224"/>
      <c r="C2748" s="224"/>
      <c r="D2748" s="225"/>
      <c r="E2748" s="225"/>
      <c r="F2748" s="225"/>
      <c r="G2748" s="225"/>
      <c r="H2748" s="225"/>
      <c r="I2748" s="225"/>
      <c r="J2748" s="105"/>
      <c r="K2748" s="226"/>
      <c r="L2748" s="227" t="s">
        <v>707</v>
      </c>
      <c r="M2748" s="105">
        <f xml:space="preserve"> ROUND($M$2744+ SUM($M$2746:$M$2746)-$M$2747,2)</f>
        <v>0</v>
      </c>
      <c r="N2748" s="225"/>
    </row>
    <row r="2749" spans="1:14" ht="12" thickTop="1">
      <c r="A2749" s="215" t="s">
        <v>153</v>
      </c>
      <c r="B2749" s="216" t="s">
        <v>137</v>
      </c>
      <c r="C2749" s="216" t="s">
        <v>703</v>
      </c>
      <c r="D2749" s="217" t="s">
        <v>648</v>
      </c>
      <c r="E2749" s="217" t="s">
        <v>144</v>
      </c>
      <c r="F2749" s="217" t="s">
        <v>647</v>
      </c>
      <c r="G2749" s="217" t="s">
        <v>704</v>
      </c>
      <c r="H2749" s="217" t="s">
        <v>143</v>
      </c>
      <c r="I2749" s="217" t="s">
        <v>658</v>
      </c>
      <c r="J2749" s="218" t="s">
        <v>705</v>
      </c>
      <c r="K2749" s="219" t="s">
        <v>148</v>
      </c>
      <c r="L2749" s="218" t="s">
        <v>140</v>
      </c>
      <c r="M2749" s="218" t="s">
        <v>630</v>
      </c>
      <c r="N2749" s="217" t="s">
        <v>640</v>
      </c>
    </row>
    <row r="2750" spans="1:14">
      <c r="A2750" s="100">
        <v>999</v>
      </c>
      <c r="B2750" s="94">
        <v>45176</v>
      </c>
      <c r="C2750" s="94">
        <v>45176</v>
      </c>
      <c r="D2750" s="73" t="s">
        <v>823</v>
      </c>
      <c r="E2750" s="73" t="s">
        <v>496</v>
      </c>
      <c r="F2750" s="73" t="s">
        <v>497</v>
      </c>
      <c r="G2750" s="73" t="s">
        <v>494</v>
      </c>
      <c r="H2750" s="73" t="s">
        <v>495</v>
      </c>
      <c r="I2750" s="73" t="s">
        <v>681</v>
      </c>
      <c r="J2750" s="95">
        <v>552.78</v>
      </c>
      <c r="K2750" s="107">
        <v>1</v>
      </c>
      <c r="L2750" s="95">
        <v>0</v>
      </c>
      <c r="M2750" s="95">
        <v>552.78</v>
      </c>
      <c r="N2750" s="73" t="s">
        <v>715</v>
      </c>
    </row>
    <row r="2751" spans="1:14">
      <c r="A2751" s="100">
        <v>999</v>
      </c>
      <c r="B2751" s="94">
        <v>45176</v>
      </c>
      <c r="C2751" s="94">
        <v>45176</v>
      </c>
      <c r="D2751" s="73" t="s">
        <v>823</v>
      </c>
      <c r="E2751" s="73" t="s">
        <v>496</v>
      </c>
      <c r="F2751" s="73" t="s">
        <v>497</v>
      </c>
      <c r="G2751" s="73" t="s">
        <v>494</v>
      </c>
      <c r="H2751" s="73" t="s">
        <v>495</v>
      </c>
      <c r="I2751" s="73" t="s">
        <v>681</v>
      </c>
      <c r="J2751" s="95">
        <v>9767.27</v>
      </c>
      <c r="K2751" s="107">
        <v>1</v>
      </c>
      <c r="L2751" s="95">
        <v>0</v>
      </c>
      <c r="M2751" s="95">
        <v>9767.27</v>
      </c>
      <c r="N2751" s="73" t="s">
        <v>715</v>
      </c>
    </row>
    <row r="2752" spans="1:14">
      <c r="A2752" s="100">
        <v>999</v>
      </c>
      <c r="B2752" s="94">
        <v>45176</v>
      </c>
      <c r="C2752" s="94">
        <v>45176</v>
      </c>
      <c r="D2752" s="73" t="s">
        <v>823</v>
      </c>
      <c r="E2752" s="73" t="s">
        <v>496</v>
      </c>
      <c r="F2752" s="73" t="s">
        <v>497</v>
      </c>
      <c r="G2752" s="73" t="s">
        <v>494</v>
      </c>
      <c r="H2752" s="73" t="s">
        <v>495</v>
      </c>
      <c r="I2752" s="73" t="s">
        <v>681</v>
      </c>
      <c r="J2752" s="95">
        <v>20016.86</v>
      </c>
      <c r="K2752" s="107">
        <v>1</v>
      </c>
      <c r="L2752" s="95">
        <v>0</v>
      </c>
      <c r="M2752" s="95">
        <v>20016.86</v>
      </c>
      <c r="N2752" s="73" t="s">
        <v>715</v>
      </c>
    </row>
    <row r="2753" spans="1:14">
      <c r="A2753" s="100">
        <v>999</v>
      </c>
      <c r="B2753" s="94">
        <v>45152</v>
      </c>
      <c r="C2753" s="94">
        <v>45154</v>
      </c>
      <c r="D2753" s="73" t="s">
        <v>824</v>
      </c>
      <c r="E2753" s="73" t="s">
        <v>387</v>
      </c>
      <c r="F2753" s="73" t="s">
        <v>388</v>
      </c>
      <c r="G2753" s="73" t="s">
        <v>385</v>
      </c>
      <c r="H2753" s="73" t="s">
        <v>386</v>
      </c>
      <c r="I2753" s="73" t="s">
        <v>681</v>
      </c>
      <c r="J2753" s="95">
        <v>-8042606.5300000003</v>
      </c>
      <c r="K2753" s="107">
        <v>0.99784330700000001</v>
      </c>
      <c r="L2753" s="95">
        <v>8025261.0999999996</v>
      </c>
      <c r="M2753" s="95">
        <v>-17345.43</v>
      </c>
      <c r="N2753" s="73" t="s">
        <v>207</v>
      </c>
    </row>
    <row r="2754" spans="1:14" ht="12" thickBot="1">
      <c r="A2754" s="100">
        <v>100253232</v>
      </c>
      <c r="B2754" s="94">
        <v>45152</v>
      </c>
      <c r="C2754" s="94">
        <v>45176</v>
      </c>
      <c r="D2754" s="73" t="s">
        <v>710</v>
      </c>
      <c r="E2754" s="73" t="s">
        <v>387</v>
      </c>
      <c r="F2754" s="73" t="s">
        <v>388</v>
      </c>
      <c r="G2754" s="73" t="s">
        <v>385</v>
      </c>
      <c r="H2754" s="73" t="s">
        <v>386</v>
      </c>
      <c r="I2754" s="73" t="s">
        <v>681</v>
      </c>
      <c r="J2754" s="95">
        <v>8042606.5300000003</v>
      </c>
      <c r="K2754" s="107">
        <v>0.99784330700000001</v>
      </c>
      <c r="L2754" s="95">
        <v>0</v>
      </c>
      <c r="M2754" s="95">
        <v>8042606.5300000003</v>
      </c>
      <c r="N2754" s="73" t="s">
        <v>961</v>
      </c>
    </row>
    <row r="2755" spans="1:14" ht="12" thickBot="1">
      <c r="A2755" s="223"/>
      <c r="B2755" s="222">
        <v>45176</v>
      </c>
      <c r="C2755" s="224"/>
      <c r="D2755" s="225"/>
      <c r="E2755" s="225"/>
      <c r="F2755" s="225"/>
      <c r="G2755" s="225"/>
      <c r="H2755" s="225"/>
      <c r="I2755" s="225"/>
      <c r="J2755" s="105"/>
      <c r="K2755" s="226"/>
      <c r="L2755" s="227" t="s">
        <v>706</v>
      </c>
      <c r="M2755" s="105">
        <v>224878918.79858992</v>
      </c>
      <c r="N2755" s="225"/>
    </row>
    <row r="2756" spans="1:14" ht="12" thickBot="1">
      <c r="A2756" s="223"/>
      <c r="B2756" s="224"/>
      <c r="C2756" s="224"/>
      <c r="D2756" s="225"/>
      <c r="E2756" s="225"/>
      <c r="F2756" s="225"/>
      <c r="G2756" s="225"/>
      <c r="H2756" s="225"/>
      <c r="I2756" s="225"/>
      <c r="J2756" s="105"/>
      <c r="K2756" s="226"/>
      <c r="L2756" s="227" t="s">
        <v>707</v>
      </c>
      <c r="M2756" s="105">
        <f xml:space="preserve"> ROUND($M$2747+ SUM($M$2750:$M$2754)-$M$2755,2)</f>
        <v>0</v>
      </c>
      <c r="N2756" s="225"/>
    </row>
    <row r="2757" spans="1:14" ht="12" thickTop="1">
      <c r="A2757" s="215" t="s">
        <v>153</v>
      </c>
      <c r="B2757" s="216" t="s">
        <v>137</v>
      </c>
      <c r="C2757" s="216" t="s">
        <v>703</v>
      </c>
      <c r="D2757" s="217" t="s">
        <v>648</v>
      </c>
      <c r="E2757" s="217" t="s">
        <v>144</v>
      </c>
      <c r="F2757" s="217" t="s">
        <v>647</v>
      </c>
      <c r="G2757" s="217" t="s">
        <v>704</v>
      </c>
      <c r="H2757" s="217" t="s">
        <v>143</v>
      </c>
      <c r="I2757" s="217" t="s">
        <v>658</v>
      </c>
      <c r="J2757" s="218" t="s">
        <v>705</v>
      </c>
      <c r="K2757" s="219" t="s">
        <v>148</v>
      </c>
      <c r="L2757" s="218" t="s">
        <v>140</v>
      </c>
      <c r="M2757" s="218" t="s">
        <v>630</v>
      </c>
      <c r="N2757" s="217" t="s">
        <v>640</v>
      </c>
    </row>
    <row r="2758" spans="1:14">
      <c r="A2758" s="100">
        <v>999</v>
      </c>
      <c r="B2758" s="94">
        <v>45160</v>
      </c>
      <c r="C2758" s="94">
        <v>45163</v>
      </c>
      <c r="D2758" s="73" t="s">
        <v>824</v>
      </c>
      <c r="E2758" s="73" t="s">
        <v>1053</v>
      </c>
      <c r="F2758" s="73" t="s">
        <v>1054</v>
      </c>
      <c r="G2758" s="73" t="s">
        <v>1055</v>
      </c>
      <c r="H2758" s="73" t="s">
        <v>1056</v>
      </c>
      <c r="I2758" s="73" t="s">
        <v>681</v>
      </c>
      <c r="J2758" s="95">
        <v>-9903704</v>
      </c>
      <c r="K2758" s="107">
        <v>0.98031250000000003</v>
      </c>
      <c r="L2758" s="95">
        <v>9708724.8300000001</v>
      </c>
      <c r="M2758" s="95">
        <v>-194979.17</v>
      </c>
      <c r="N2758" s="73" t="s">
        <v>207</v>
      </c>
    </row>
    <row r="2759" spans="1:14" ht="12" thickBot="1">
      <c r="A2759" s="100">
        <v>100492410</v>
      </c>
      <c r="B2759" s="94">
        <v>45160</v>
      </c>
      <c r="C2759" s="94">
        <v>45177</v>
      </c>
      <c r="D2759" s="73" t="s">
        <v>710</v>
      </c>
      <c r="E2759" s="73" t="s">
        <v>1053</v>
      </c>
      <c r="F2759" s="73" t="s">
        <v>1054</v>
      </c>
      <c r="G2759" s="73" t="s">
        <v>1055</v>
      </c>
      <c r="H2759" s="73" t="s">
        <v>1056</v>
      </c>
      <c r="I2759" s="73" t="s">
        <v>681</v>
      </c>
      <c r="J2759" s="95">
        <v>9903703.3000000007</v>
      </c>
      <c r="K2759" s="107">
        <v>0.98031250000000003</v>
      </c>
      <c r="L2759" s="95">
        <v>-9708724.1400000006</v>
      </c>
      <c r="M2759" s="95">
        <v>194979.16</v>
      </c>
      <c r="N2759" s="73" t="s">
        <v>841</v>
      </c>
    </row>
    <row r="2760" spans="1:14" ht="12" thickBot="1">
      <c r="A2760" s="223"/>
      <c r="B2760" s="222">
        <v>45177</v>
      </c>
      <c r="C2760" s="224"/>
      <c r="D2760" s="225"/>
      <c r="E2760" s="225"/>
      <c r="F2760" s="225"/>
      <c r="G2760" s="225"/>
      <c r="H2760" s="225"/>
      <c r="I2760" s="225"/>
      <c r="J2760" s="105"/>
      <c r="K2760" s="226"/>
      <c r="L2760" s="227" t="s">
        <v>706</v>
      </c>
      <c r="M2760" s="105">
        <v>224878918.78608987</v>
      </c>
      <c r="N2760" s="225"/>
    </row>
    <row r="2761" spans="1:14" ht="12" thickBot="1">
      <c r="A2761" s="223"/>
      <c r="B2761" s="224"/>
      <c r="C2761" s="224"/>
      <c r="D2761" s="225"/>
      <c r="E2761" s="225"/>
      <c r="F2761" s="225"/>
      <c r="G2761" s="225"/>
      <c r="H2761" s="225"/>
      <c r="I2761" s="225"/>
      <c r="J2761" s="105"/>
      <c r="K2761" s="226"/>
      <c r="L2761" s="227" t="s">
        <v>707</v>
      </c>
      <c r="M2761" s="105">
        <f xml:space="preserve"> ROUND($M$2755+ SUM($M$2758:$M$2759)-$M$2760,2)</f>
        <v>0</v>
      </c>
      <c r="N2761" s="225"/>
    </row>
    <row r="2762" spans="1:14" ht="12" thickTop="1">
      <c r="A2762" s="215" t="s">
        <v>153</v>
      </c>
      <c r="B2762" s="216" t="s">
        <v>137</v>
      </c>
      <c r="C2762" s="216" t="s">
        <v>703</v>
      </c>
      <c r="D2762" s="217" t="s">
        <v>648</v>
      </c>
      <c r="E2762" s="217" t="s">
        <v>144</v>
      </c>
      <c r="F2762" s="217" t="s">
        <v>647</v>
      </c>
      <c r="G2762" s="217" t="s">
        <v>704</v>
      </c>
      <c r="H2762" s="217" t="s">
        <v>143</v>
      </c>
      <c r="I2762" s="217" t="s">
        <v>658</v>
      </c>
      <c r="J2762" s="218" t="s">
        <v>705</v>
      </c>
      <c r="K2762" s="219" t="s">
        <v>148</v>
      </c>
      <c r="L2762" s="218" t="s">
        <v>140</v>
      </c>
      <c r="M2762" s="218" t="s">
        <v>630</v>
      </c>
      <c r="N2762" s="217" t="s">
        <v>640</v>
      </c>
    </row>
    <row r="2763" spans="1:14">
      <c r="A2763" s="100">
        <v>101099041</v>
      </c>
      <c r="B2763" s="94">
        <v>45175</v>
      </c>
      <c r="C2763" s="94">
        <v>45180</v>
      </c>
      <c r="D2763" s="73" t="s">
        <v>830</v>
      </c>
      <c r="E2763" s="73" t="s">
        <v>511</v>
      </c>
      <c r="F2763" s="73" t="s">
        <v>512</v>
      </c>
      <c r="G2763" s="73" t="s">
        <v>510</v>
      </c>
      <c r="I2763" s="73" t="s">
        <v>681</v>
      </c>
      <c r="J2763" s="95">
        <v>-1700000</v>
      </c>
      <c r="K2763" s="107">
        <v>0.98</v>
      </c>
      <c r="L2763" s="95">
        <v>1666000</v>
      </c>
      <c r="M2763" s="95">
        <v>-34000</v>
      </c>
      <c r="N2763" s="73" t="s">
        <v>207</v>
      </c>
    </row>
    <row r="2764" spans="1:14" ht="12" thickBot="1">
      <c r="A2764" s="100">
        <v>101099065</v>
      </c>
      <c r="B2764" s="94">
        <v>45175</v>
      </c>
      <c r="C2764" s="94">
        <v>45180</v>
      </c>
      <c r="D2764" s="73" t="s">
        <v>830</v>
      </c>
      <c r="E2764" s="73" t="s">
        <v>478</v>
      </c>
      <c r="F2764" s="73" t="s">
        <v>479</v>
      </c>
      <c r="G2764" s="73" t="s">
        <v>477</v>
      </c>
      <c r="I2764" s="73" t="s">
        <v>681</v>
      </c>
      <c r="J2764" s="95">
        <v>-850000</v>
      </c>
      <c r="K2764" s="107">
        <v>0.98499999999999999</v>
      </c>
      <c r="L2764" s="95">
        <v>837250</v>
      </c>
      <c r="M2764" s="95">
        <v>-12750</v>
      </c>
      <c r="N2764" s="73" t="s">
        <v>207</v>
      </c>
    </row>
    <row r="2765" spans="1:14" ht="12" thickBot="1">
      <c r="A2765" s="223"/>
      <c r="B2765" s="222">
        <v>45180</v>
      </c>
      <c r="C2765" s="224"/>
      <c r="D2765" s="225"/>
      <c r="E2765" s="225"/>
      <c r="F2765" s="225"/>
      <c r="G2765" s="225"/>
      <c r="H2765" s="225"/>
      <c r="I2765" s="225"/>
      <c r="J2765" s="105"/>
      <c r="K2765" s="226"/>
      <c r="L2765" s="227" t="s">
        <v>706</v>
      </c>
      <c r="M2765" s="105">
        <v>224832168.78608987</v>
      </c>
      <c r="N2765" s="225"/>
    </row>
    <row r="2766" spans="1:14" ht="12" thickBot="1">
      <c r="A2766" s="223"/>
      <c r="B2766" s="224"/>
      <c r="C2766" s="224"/>
      <c r="D2766" s="225"/>
      <c r="E2766" s="225"/>
      <c r="F2766" s="225"/>
      <c r="G2766" s="225"/>
      <c r="H2766" s="225"/>
      <c r="I2766" s="225"/>
      <c r="J2766" s="105"/>
      <c r="K2766" s="226"/>
      <c r="L2766" s="227" t="s">
        <v>707</v>
      </c>
      <c r="M2766" s="105">
        <f xml:space="preserve"> ROUND($M$2760+ SUM($M$2763:$M$2764)-$M$2765,2)</f>
        <v>0</v>
      </c>
      <c r="N2766" s="225"/>
    </row>
    <row r="2767" spans="1:14" ht="12.75" thickTop="1" thickBot="1">
      <c r="A2767" s="215" t="s">
        <v>153</v>
      </c>
      <c r="B2767" s="221" t="s">
        <v>137</v>
      </c>
      <c r="C2767" s="216" t="s">
        <v>703</v>
      </c>
      <c r="D2767" s="217" t="s">
        <v>648</v>
      </c>
      <c r="E2767" s="217" t="s">
        <v>144</v>
      </c>
      <c r="F2767" s="217" t="s">
        <v>647</v>
      </c>
      <c r="G2767" s="217" t="s">
        <v>704</v>
      </c>
      <c r="H2767" s="217" t="s">
        <v>143</v>
      </c>
      <c r="I2767" s="217" t="s">
        <v>658</v>
      </c>
      <c r="J2767" s="218" t="s">
        <v>705</v>
      </c>
      <c r="K2767" s="219" t="s">
        <v>148</v>
      </c>
      <c r="L2767" s="218" t="s">
        <v>140</v>
      </c>
      <c r="M2767" s="218" t="s">
        <v>630</v>
      </c>
      <c r="N2767" s="217" t="s">
        <v>640</v>
      </c>
    </row>
    <row r="2768" spans="1:14" ht="12" thickBot="1">
      <c r="A2768" s="223"/>
      <c r="B2768" s="222">
        <v>45181</v>
      </c>
      <c r="C2768" s="224"/>
      <c r="D2768" s="225"/>
      <c r="E2768" s="225"/>
      <c r="F2768" s="225"/>
      <c r="G2768" s="225"/>
      <c r="H2768" s="225"/>
      <c r="I2768" s="225"/>
      <c r="J2768" s="105"/>
      <c r="K2768" s="226"/>
      <c r="L2768" s="227" t="s">
        <v>706</v>
      </c>
      <c r="M2768" s="105">
        <v>224832168.78378987</v>
      </c>
      <c r="N2768" s="225"/>
    </row>
    <row r="2769" spans="1:14" ht="12" thickBot="1">
      <c r="A2769" s="223"/>
      <c r="B2769" s="224"/>
      <c r="C2769" s="224"/>
      <c r="D2769" s="225"/>
      <c r="E2769" s="225"/>
      <c r="F2769" s="225"/>
      <c r="G2769" s="225"/>
      <c r="H2769" s="225"/>
      <c r="I2769" s="225"/>
      <c r="J2769" s="105"/>
      <c r="K2769" s="226"/>
      <c r="L2769" s="227" t="s">
        <v>707</v>
      </c>
      <c r="M2769" s="105">
        <f xml:space="preserve"> ROUND($M$2765+ SUM($M$2767:$M$2767)-$M$2768,2)</f>
        <v>0</v>
      </c>
      <c r="N2769" s="225"/>
    </row>
    <row r="2770" spans="1:14" ht="12.75" thickTop="1" thickBot="1">
      <c r="A2770" s="215" t="s">
        <v>153</v>
      </c>
      <c r="B2770" s="221" t="s">
        <v>137</v>
      </c>
      <c r="C2770" s="216" t="s">
        <v>703</v>
      </c>
      <c r="D2770" s="217" t="s">
        <v>648</v>
      </c>
      <c r="E2770" s="217" t="s">
        <v>144</v>
      </c>
      <c r="F2770" s="217" t="s">
        <v>647</v>
      </c>
      <c r="G2770" s="217" t="s">
        <v>704</v>
      </c>
      <c r="H2770" s="217" t="s">
        <v>143</v>
      </c>
      <c r="I2770" s="217" t="s">
        <v>658</v>
      </c>
      <c r="J2770" s="218" t="s">
        <v>705</v>
      </c>
      <c r="K2770" s="219" t="s">
        <v>148</v>
      </c>
      <c r="L2770" s="218" t="s">
        <v>140</v>
      </c>
      <c r="M2770" s="218" t="s">
        <v>630</v>
      </c>
      <c r="N2770" s="217" t="s">
        <v>640</v>
      </c>
    </row>
    <row r="2771" spans="1:14" ht="12" thickBot="1">
      <c r="A2771" s="223"/>
      <c r="B2771" s="222">
        <v>45182</v>
      </c>
      <c r="C2771" s="224"/>
      <c r="D2771" s="225"/>
      <c r="E2771" s="225"/>
      <c r="F2771" s="225"/>
      <c r="G2771" s="225"/>
      <c r="H2771" s="225"/>
      <c r="I2771" s="225"/>
      <c r="J2771" s="105"/>
      <c r="K2771" s="226"/>
      <c r="L2771" s="227" t="s">
        <v>706</v>
      </c>
      <c r="M2771" s="105">
        <v>224832168.78378987</v>
      </c>
      <c r="N2771" s="225"/>
    </row>
    <row r="2772" spans="1:14" ht="12" thickBot="1">
      <c r="A2772" s="223"/>
      <c r="B2772" s="224"/>
      <c r="C2772" s="224"/>
      <c r="D2772" s="225"/>
      <c r="E2772" s="225"/>
      <c r="F2772" s="225"/>
      <c r="G2772" s="225"/>
      <c r="H2772" s="225"/>
      <c r="I2772" s="225"/>
      <c r="J2772" s="105"/>
      <c r="K2772" s="226"/>
      <c r="L2772" s="227" t="s">
        <v>707</v>
      </c>
      <c r="M2772" s="105">
        <f xml:space="preserve"> ROUND($M$2768+ SUM($M$2770:$M$2770)-$M$2771,2)</f>
        <v>0</v>
      </c>
      <c r="N2772" s="225"/>
    </row>
    <row r="2773" spans="1:14" ht="12" thickTop="1">
      <c r="A2773" s="215" t="s">
        <v>153</v>
      </c>
      <c r="B2773" s="216" t="s">
        <v>137</v>
      </c>
      <c r="C2773" s="216" t="s">
        <v>703</v>
      </c>
      <c r="D2773" s="217" t="s">
        <v>648</v>
      </c>
      <c r="E2773" s="217" t="s">
        <v>144</v>
      </c>
      <c r="F2773" s="217" t="s">
        <v>647</v>
      </c>
      <c r="G2773" s="217" t="s">
        <v>704</v>
      </c>
      <c r="H2773" s="217" t="s">
        <v>143</v>
      </c>
      <c r="I2773" s="217" t="s">
        <v>658</v>
      </c>
      <c r="J2773" s="218" t="s">
        <v>705</v>
      </c>
      <c r="K2773" s="219" t="s">
        <v>148</v>
      </c>
      <c r="L2773" s="218" t="s">
        <v>140</v>
      </c>
      <c r="M2773" s="218" t="s">
        <v>630</v>
      </c>
      <c r="N2773" s="217" t="s">
        <v>640</v>
      </c>
    </row>
    <row r="2774" spans="1:14">
      <c r="A2774" s="100">
        <v>101179673</v>
      </c>
      <c r="B2774" s="94">
        <v>45182</v>
      </c>
      <c r="C2774" s="94">
        <v>45183</v>
      </c>
      <c r="D2774" s="73" t="s">
        <v>860</v>
      </c>
      <c r="E2774" s="73" t="s">
        <v>731</v>
      </c>
      <c r="F2774" s="73" t="s">
        <v>857</v>
      </c>
      <c r="G2774" s="73" t="s">
        <v>858</v>
      </c>
      <c r="H2774" s="73" t="s">
        <v>859</v>
      </c>
      <c r="I2774" s="73" t="s">
        <v>681</v>
      </c>
      <c r="J2774" s="95">
        <v>0</v>
      </c>
      <c r="K2774" s="107">
        <v>1</v>
      </c>
      <c r="L2774" s="95">
        <v>-697.11</v>
      </c>
      <c r="M2774" s="95">
        <v>-697.11</v>
      </c>
      <c r="N2774" s="73" t="s">
        <v>207</v>
      </c>
    </row>
    <row r="2775" spans="1:14">
      <c r="A2775" s="100">
        <v>999</v>
      </c>
      <c r="B2775" s="94">
        <v>45168</v>
      </c>
      <c r="C2775" s="94">
        <v>45174</v>
      </c>
      <c r="D2775" s="73" t="s">
        <v>840</v>
      </c>
      <c r="E2775" s="73" t="s">
        <v>731</v>
      </c>
      <c r="F2775" s="73" t="s">
        <v>857</v>
      </c>
      <c r="G2775" s="73" t="s">
        <v>858</v>
      </c>
      <c r="H2775" s="73" t="s">
        <v>859</v>
      </c>
      <c r="I2775" s="73" t="s">
        <v>681</v>
      </c>
      <c r="J2775" s="95">
        <v>3139745.03</v>
      </c>
      <c r="K2775" s="107">
        <v>0.97299999999999998</v>
      </c>
      <c r="L2775" s="95">
        <v>-3054971.91</v>
      </c>
      <c r="M2775" s="95">
        <v>84773.119999999995</v>
      </c>
      <c r="N2775" s="73" t="s">
        <v>207</v>
      </c>
    </row>
    <row r="2776" spans="1:14" ht="12" thickBot="1">
      <c r="A2776" s="100">
        <v>100985209</v>
      </c>
      <c r="B2776" s="94">
        <v>45168</v>
      </c>
      <c r="C2776" s="94">
        <v>45183</v>
      </c>
      <c r="D2776" s="73" t="s">
        <v>830</v>
      </c>
      <c r="E2776" s="73" t="s">
        <v>731</v>
      </c>
      <c r="F2776" s="73" t="s">
        <v>857</v>
      </c>
      <c r="G2776" s="73" t="s">
        <v>858</v>
      </c>
      <c r="H2776" s="73" t="s">
        <v>859</v>
      </c>
      <c r="I2776" s="73" t="s">
        <v>681</v>
      </c>
      <c r="J2776" s="95">
        <v>-3113926.31</v>
      </c>
      <c r="K2776" s="107">
        <v>0.97299999999999998</v>
      </c>
      <c r="L2776" s="95">
        <v>3029850.3</v>
      </c>
      <c r="M2776" s="95">
        <v>-84076.01</v>
      </c>
      <c r="N2776" s="73" t="s">
        <v>841</v>
      </c>
    </row>
    <row r="2777" spans="1:14" ht="12" thickBot="1">
      <c r="A2777" s="223"/>
      <c r="B2777" s="222">
        <v>45183</v>
      </c>
      <c r="C2777" s="224"/>
      <c r="D2777" s="225"/>
      <c r="E2777" s="225"/>
      <c r="F2777" s="225"/>
      <c r="G2777" s="225"/>
      <c r="H2777" s="225"/>
      <c r="I2777" s="225"/>
      <c r="J2777" s="105"/>
      <c r="K2777" s="226"/>
      <c r="L2777" s="227" t="s">
        <v>706</v>
      </c>
      <c r="M2777" s="105">
        <v>224832168.77959991</v>
      </c>
      <c r="N2777" s="225"/>
    </row>
    <row r="2778" spans="1:14" ht="12" thickBot="1">
      <c r="A2778" s="223"/>
      <c r="B2778" s="224"/>
      <c r="C2778" s="224"/>
      <c r="D2778" s="225"/>
      <c r="E2778" s="225"/>
      <c r="F2778" s="225"/>
      <c r="G2778" s="225"/>
      <c r="H2778" s="225"/>
      <c r="I2778" s="225"/>
      <c r="J2778" s="105"/>
      <c r="K2778" s="226"/>
      <c r="L2778" s="227" t="s">
        <v>707</v>
      </c>
      <c r="M2778" s="105">
        <f xml:space="preserve"> ROUND($M$2771+ SUM($M$2774:$M$2776)-$M$2777,2)</f>
        <v>0</v>
      </c>
      <c r="N2778" s="225"/>
    </row>
    <row r="2779" spans="1:14" ht="12.75" thickTop="1" thickBot="1">
      <c r="A2779" s="215" t="s">
        <v>153</v>
      </c>
      <c r="B2779" s="221" t="s">
        <v>137</v>
      </c>
      <c r="C2779" s="216" t="s">
        <v>703</v>
      </c>
      <c r="D2779" s="217" t="s">
        <v>648</v>
      </c>
      <c r="E2779" s="217" t="s">
        <v>144</v>
      </c>
      <c r="F2779" s="217" t="s">
        <v>647</v>
      </c>
      <c r="G2779" s="217" t="s">
        <v>704</v>
      </c>
      <c r="H2779" s="217" t="s">
        <v>143</v>
      </c>
      <c r="I2779" s="217" t="s">
        <v>658</v>
      </c>
      <c r="J2779" s="218" t="s">
        <v>705</v>
      </c>
      <c r="K2779" s="219" t="s">
        <v>148</v>
      </c>
      <c r="L2779" s="218" t="s">
        <v>140</v>
      </c>
      <c r="M2779" s="218" t="s">
        <v>630</v>
      </c>
      <c r="N2779" s="217" t="s">
        <v>640</v>
      </c>
    </row>
    <row r="2780" spans="1:14" ht="12" thickBot="1">
      <c r="A2780" s="223"/>
      <c r="B2780" s="222">
        <v>45184</v>
      </c>
      <c r="C2780" s="224"/>
      <c r="D2780" s="225"/>
      <c r="E2780" s="225"/>
      <c r="F2780" s="225"/>
      <c r="G2780" s="225"/>
      <c r="H2780" s="225"/>
      <c r="I2780" s="225"/>
      <c r="J2780" s="105"/>
      <c r="K2780" s="226"/>
      <c r="L2780" s="227" t="s">
        <v>706</v>
      </c>
      <c r="M2780" s="105">
        <v>224832168.77959991</v>
      </c>
      <c r="N2780" s="225"/>
    </row>
    <row r="2781" spans="1:14" ht="12" thickBot="1">
      <c r="A2781" s="223"/>
      <c r="B2781" s="224"/>
      <c r="C2781" s="224"/>
      <c r="D2781" s="225"/>
      <c r="E2781" s="225"/>
      <c r="F2781" s="225"/>
      <c r="G2781" s="225"/>
      <c r="H2781" s="225"/>
      <c r="I2781" s="225"/>
      <c r="J2781" s="105"/>
      <c r="K2781" s="226"/>
      <c r="L2781" s="227" t="s">
        <v>707</v>
      </c>
      <c r="M2781" s="105">
        <f xml:space="preserve"> ROUND($M$2777+ SUM($M$2779:$M$2779)-$M$2780,2)</f>
        <v>0</v>
      </c>
      <c r="N2781" s="225"/>
    </row>
    <row r="2782" spans="1:14" ht="12.75" thickTop="1" thickBot="1">
      <c r="A2782" s="215" t="s">
        <v>153</v>
      </c>
      <c r="B2782" s="221" t="s">
        <v>137</v>
      </c>
      <c r="C2782" s="216" t="s">
        <v>703</v>
      </c>
      <c r="D2782" s="217" t="s">
        <v>648</v>
      </c>
      <c r="E2782" s="217" t="s">
        <v>144</v>
      </c>
      <c r="F2782" s="217" t="s">
        <v>647</v>
      </c>
      <c r="G2782" s="217" t="s">
        <v>704</v>
      </c>
      <c r="H2782" s="217" t="s">
        <v>143</v>
      </c>
      <c r="I2782" s="217" t="s">
        <v>658</v>
      </c>
      <c r="J2782" s="218" t="s">
        <v>705</v>
      </c>
      <c r="K2782" s="219" t="s">
        <v>148</v>
      </c>
      <c r="L2782" s="218" t="s">
        <v>140</v>
      </c>
      <c r="M2782" s="218" t="s">
        <v>630</v>
      </c>
      <c r="N2782" s="217" t="s">
        <v>640</v>
      </c>
    </row>
    <row r="2783" spans="1:14" ht="12" thickBot="1">
      <c r="A2783" s="223"/>
      <c r="B2783" s="222">
        <v>45187</v>
      </c>
      <c r="C2783" s="224"/>
      <c r="D2783" s="225"/>
      <c r="E2783" s="225"/>
      <c r="F2783" s="225"/>
      <c r="G2783" s="225"/>
      <c r="H2783" s="225"/>
      <c r="I2783" s="225"/>
      <c r="J2783" s="105"/>
      <c r="K2783" s="226"/>
      <c r="L2783" s="227" t="s">
        <v>706</v>
      </c>
      <c r="M2783" s="105">
        <v>224832168.77959991</v>
      </c>
      <c r="N2783" s="225"/>
    </row>
    <row r="2784" spans="1:14" ht="12" thickBot="1">
      <c r="A2784" s="223"/>
      <c r="B2784" s="224"/>
      <c r="C2784" s="224"/>
      <c r="D2784" s="225"/>
      <c r="E2784" s="225"/>
      <c r="F2784" s="225"/>
      <c r="G2784" s="225"/>
      <c r="H2784" s="225"/>
      <c r="I2784" s="225"/>
      <c r="J2784" s="105"/>
      <c r="K2784" s="226"/>
      <c r="L2784" s="227" t="s">
        <v>707</v>
      </c>
      <c r="M2784" s="105">
        <f xml:space="preserve"> ROUND($M$2780+ SUM($M$2782:$M$2782)-$M$2783,2)</f>
        <v>0</v>
      </c>
      <c r="N2784" s="225"/>
    </row>
    <row r="2785" spans="1:14" ht="12.75" thickTop="1" thickBot="1">
      <c r="A2785" s="215" t="s">
        <v>153</v>
      </c>
      <c r="B2785" s="221" t="s">
        <v>137</v>
      </c>
      <c r="C2785" s="216" t="s">
        <v>703</v>
      </c>
      <c r="D2785" s="217" t="s">
        <v>648</v>
      </c>
      <c r="E2785" s="217" t="s">
        <v>144</v>
      </c>
      <c r="F2785" s="217" t="s">
        <v>647</v>
      </c>
      <c r="G2785" s="217" t="s">
        <v>704</v>
      </c>
      <c r="H2785" s="217" t="s">
        <v>143</v>
      </c>
      <c r="I2785" s="217" t="s">
        <v>658</v>
      </c>
      <c r="J2785" s="218" t="s">
        <v>705</v>
      </c>
      <c r="K2785" s="219" t="s">
        <v>148</v>
      </c>
      <c r="L2785" s="218" t="s">
        <v>140</v>
      </c>
      <c r="M2785" s="218" t="s">
        <v>630</v>
      </c>
      <c r="N2785" s="217" t="s">
        <v>640</v>
      </c>
    </row>
    <row r="2786" spans="1:14" ht="12" thickBot="1">
      <c r="A2786" s="223"/>
      <c r="B2786" s="222">
        <v>45188</v>
      </c>
      <c r="C2786" s="224"/>
      <c r="D2786" s="225"/>
      <c r="E2786" s="225"/>
      <c r="F2786" s="225"/>
      <c r="G2786" s="225"/>
      <c r="H2786" s="225"/>
      <c r="I2786" s="225"/>
      <c r="J2786" s="105"/>
      <c r="K2786" s="226"/>
      <c r="L2786" s="227" t="s">
        <v>706</v>
      </c>
      <c r="M2786" s="105">
        <v>224832168.77959991</v>
      </c>
      <c r="N2786" s="225"/>
    </row>
    <row r="2787" spans="1:14" ht="12" thickBot="1">
      <c r="A2787" s="223"/>
      <c r="B2787" s="224"/>
      <c r="C2787" s="224"/>
      <c r="D2787" s="225"/>
      <c r="E2787" s="225"/>
      <c r="F2787" s="225"/>
      <c r="G2787" s="225"/>
      <c r="H2787" s="225"/>
      <c r="I2787" s="225"/>
      <c r="J2787" s="105"/>
      <c r="K2787" s="226"/>
      <c r="L2787" s="227" t="s">
        <v>707</v>
      </c>
      <c r="M2787" s="105">
        <f xml:space="preserve"> ROUND($M$2783+ SUM($M$2785:$M$2785)-$M$2786,2)</f>
        <v>0</v>
      </c>
      <c r="N2787" s="225"/>
    </row>
    <row r="2788" spans="1:14" ht="12" thickTop="1">
      <c r="A2788" s="215" t="s">
        <v>153</v>
      </c>
      <c r="B2788" s="216" t="s">
        <v>137</v>
      </c>
      <c r="C2788" s="216" t="s">
        <v>703</v>
      </c>
      <c r="D2788" s="217" t="s">
        <v>648</v>
      </c>
      <c r="E2788" s="217" t="s">
        <v>144</v>
      </c>
      <c r="F2788" s="217" t="s">
        <v>647</v>
      </c>
      <c r="G2788" s="217" t="s">
        <v>704</v>
      </c>
      <c r="H2788" s="217" t="s">
        <v>143</v>
      </c>
      <c r="I2788" s="217" t="s">
        <v>658</v>
      </c>
      <c r="J2788" s="218" t="s">
        <v>705</v>
      </c>
      <c r="K2788" s="219" t="s">
        <v>148</v>
      </c>
      <c r="L2788" s="218" t="s">
        <v>140</v>
      </c>
      <c r="M2788" s="218" t="s">
        <v>630</v>
      </c>
      <c r="N2788" s="217" t="s">
        <v>640</v>
      </c>
    </row>
    <row r="2789" spans="1:14">
      <c r="A2789" s="100">
        <v>999</v>
      </c>
      <c r="B2789" s="94">
        <v>45107</v>
      </c>
      <c r="C2789" s="94">
        <v>45189</v>
      </c>
      <c r="D2789" s="73" t="s">
        <v>830</v>
      </c>
      <c r="E2789" s="73" t="s">
        <v>164</v>
      </c>
      <c r="F2789" s="73" t="s">
        <v>165</v>
      </c>
      <c r="G2789" s="73" t="s">
        <v>163</v>
      </c>
      <c r="I2789" s="73" t="s">
        <v>681</v>
      </c>
      <c r="J2789" s="95">
        <v>-207263.79</v>
      </c>
      <c r="K2789" s="107">
        <v>1</v>
      </c>
      <c r="L2789" s="95">
        <v>0</v>
      </c>
      <c r="M2789" s="95">
        <v>-207263.79</v>
      </c>
      <c r="N2789" s="73" t="s">
        <v>715</v>
      </c>
    </row>
    <row r="2790" spans="1:14" ht="12" thickBot="1">
      <c r="A2790" s="100">
        <v>999</v>
      </c>
      <c r="B2790" s="94">
        <v>45107</v>
      </c>
      <c r="C2790" s="94">
        <v>45189</v>
      </c>
      <c r="D2790" s="73" t="s">
        <v>710</v>
      </c>
      <c r="E2790" s="73" t="s">
        <v>164</v>
      </c>
      <c r="F2790" s="73" t="s">
        <v>165</v>
      </c>
      <c r="G2790" s="73" t="s">
        <v>163</v>
      </c>
      <c r="I2790" s="73" t="s">
        <v>681</v>
      </c>
      <c r="J2790" s="95">
        <v>207263.79</v>
      </c>
      <c r="K2790" s="107">
        <v>1</v>
      </c>
      <c r="L2790" s="95">
        <v>0</v>
      </c>
      <c r="M2790" s="95">
        <v>207263.79</v>
      </c>
      <c r="N2790" s="73" t="s">
        <v>715</v>
      </c>
    </row>
    <row r="2791" spans="1:14" ht="12" thickBot="1">
      <c r="A2791" s="223"/>
      <c r="B2791" s="222">
        <v>45189</v>
      </c>
      <c r="C2791" s="224"/>
      <c r="D2791" s="225"/>
      <c r="E2791" s="225"/>
      <c r="F2791" s="225"/>
      <c r="G2791" s="225"/>
      <c r="H2791" s="225"/>
      <c r="I2791" s="225"/>
      <c r="J2791" s="105"/>
      <c r="K2791" s="226"/>
      <c r="L2791" s="227" t="s">
        <v>706</v>
      </c>
      <c r="M2791" s="105">
        <v>224832168.77959991</v>
      </c>
      <c r="N2791" s="225"/>
    </row>
    <row r="2792" spans="1:14" ht="12" thickBot="1">
      <c r="A2792" s="223"/>
      <c r="B2792" s="224"/>
      <c r="C2792" s="224"/>
      <c r="D2792" s="225"/>
      <c r="E2792" s="225"/>
      <c r="F2792" s="225"/>
      <c r="G2792" s="225"/>
      <c r="H2792" s="225"/>
      <c r="I2792" s="225"/>
      <c r="J2792" s="105"/>
      <c r="K2792" s="226"/>
      <c r="L2792" s="227" t="s">
        <v>707</v>
      </c>
      <c r="M2792" s="105">
        <f xml:space="preserve"> ROUND($M$2786+ SUM($M$2789:$M$2790)-$M$2791,2)</f>
        <v>0</v>
      </c>
      <c r="N2792" s="225"/>
    </row>
    <row r="2793" spans="1:14" ht="12.75" thickTop="1" thickBot="1">
      <c r="A2793" s="215" t="s">
        <v>153</v>
      </c>
      <c r="B2793" s="221" t="s">
        <v>137</v>
      </c>
      <c r="C2793" s="216" t="s">
        <v>703</v>
      </c>
      <c r="D2793" s="217" t="s">
        <v>648</v>
      </c>
      <c r="E2793" s="217" t="s">
        <v>144</v>
      </c>
      <c r="F2793" s="217" t="s">
        <v>647</v>
      </c>
      <c r="G2793" s="217" t="s">
        <v>704</v>
      </c>
      <c r="H2793" s="217" t="s">
        <v>143</v>
      </c>
      <c r="I2793" s="217" t="s">
        <v>658</v>
      </c>
      <c r="J2793" s="218" t="s">
        <v>705</v>
      </c>
      <c r="K2793" s="219" t="s">
        <v>148</v>
      </c>
      <c r="L2793" s="218" t="s">
        <v>140</v>
      </c>
      <c r="M2793" s="218" t="s">
        <v>630</v>
      </c>
      <c r="N2793" s="217" t="s">
        <v>640</v>
      </c>
    </row>
    <row r="2794" spans="1:14" ht="12" thickBot="1">
      <c r="A2794" s="223"/>
      <c r="B2794" s="222">
        <v>45190</v>
      </c>
      <c r="C2794" s="224"/>
      <c r="D2794" s="225"/>
      <c r="E2794" s="225"/>
      <c r="F2794" s="225"/>
      <c r="G2794" s="225"/>
      <c r="H2794" s="225"/>
      <c r="I2794" s="225"/>
      <c r="J2794" s="105"/>
      <c r="K2794" s="226"/>
      <c r="L2794" s="227" t="s">
        <v>706</v>
      </c>
      <c r="M2794" s="105">
        <v>224832168.77959991</v>
      </c>
      <c r="N2794" s="225"/>
    </row>
    <row r="2795" spans="1:14" ht="12" thickBot="1">
      <c r="A2795" s="223"/>
      <c r="B2795" s="224"/>
      <c r="C2795" s="224"/>
      <c r="D2795" s="225"/>
      <c r="E2795" s="225"/>
      <c r="F2795" s="225"/>
      <c r="G2795" s="225"/>
      <c r="H2795" s="225"/>
      <c r="I2795" s="225"/>
      <c r="J2795" s="105"/>
      <c r="K2795" s="226"/>
      <c r="L2795" s="227" t="s">
        <v>707</v>
      </c>
      <c r="M2795" s="105">
        <f xml:space="preserve"> ROUND($M$2791+ SUM($M$2793:$M$2793)-$M$2794,2)</f>
        <v>0</v>
      </c>
      <c r="N2795" s="225"/>
    </row>
    <row r="2796" spans="1:14" ht="12.75" thickTop="1" thickBot="1">
      <c r="A2796" s="215" t="s">
        <v>153</v>
      </c>
      <c r="B2796" s="221" t="s">
        <v>137</v>
      </c>
      <c r="C2796" s="216" t="s">
        <v>703</v>
      </c>
      <c r="D2796" s="217" t="s">
        <v>648</v>
      </c>
      <c r="E2796" s="217" t="s">
        <v>144</v>
      </c>
      <c r="F2796" s="217" t="s">
        <v>647</v>
      </c>
      <c r="G2796" s="217" t="s">
        <v>704</v>
      </c>
      <c r="H2796" s="217" t="s">
        <v>143</v>
      </c>
      <c r="I2796" s="217" t="s">
        <v>658</v>
      </c>
      <c r="J2796" s="218" t="s">
        <v>705</v>
      </c>
      <c r="K2796" s="219" t="s">
        <v>148</v>
      </c>
      <c r="L2796" s="218" t="s">
        <v>140</v>
      </c>
      <c r="M2796" s="218" t="s">
        <v>630</v>
      </c>
      <c r="N2796" s="217" t="s">
        <v>640</v>
      </c>
    </row>
    <row r="2797" spans="1:14" ht="12" thickBot="1">
      <c r="A2797" s="223"/>
      <c r="B2797" s="222">
        <v>45191</v>
      </c>
      <c r="C2797" s="224"/>
      <c r="D2797" s="225"/>
      <c r="E2797" s="225"/>
      <c r="F2797" s="225"/>
      <c r="G2797" s="225"/>
      <c r="H2797" s="225"/>
      <c r="I2797" s="225"/>
      <c r="J2797" s="105"/>
      <c r="K2797" s="226"/>
      <c r="L2797" s="227" t="s">
        <v>706</v>
      </c>
      <c r="M2797" s="105">
        <v>224832168.77959991</v>
      </c>
      <c r="N2797" s="225"/>
    </row>
    <row r="2798" spans="1:14" ht="12" thickBot="1">
      <c r="A2798" s="223"/>
      <c r="B2798" s="224"/>
      <c r="C2798" s="224"/>
      <c r="D2798" s="225"/>
      <c r="E2798" s="225"/>
      <c r="F2798" s="225"/>
      <c r="G2798" s="225"/>
      <c r="H2798" s="225"/>
      <c r="I2798" s="225"/>
      <c r="J2798" s="105"/>
      <c r="K2798" s="226"/>
      <c r="L2798" s="227" t="s">
        <v>707</v>
      </c>
      <c r="M2798" s="105">
        <f xml:space="preserve"> ROUND($M$2794+ SUM($M$2796:$M$2796)-$M$2797,2)</f>
        <v>0</v>
      </c>
      <c r="N2798" s="225"/>
    </row>
    <row r="2799" spans="1:14" ht="12" thickTop="1">
      <c r="A2799" s="215" t="s">
        <v>153</v>
      </c>
      <c r="B2799" s="216" t="s">
        <v>137</v>
      </c>
      <c r="C2799" s="216" t="s">
        <v>703</v>
      </c>
      <c r="D2799" s="217" t="s">
        <v>648</v>
      </c>
      <c r="E2799" s="217" t="s">
        <v>144</v>
      </c>
      <c r="F2799" s="217" t="s">
        <v>647</v>
      </c>
      <c r="G2799" s="217" t="s">
        <v>704</v>
      </c>
      <c r="H2799" s="217" t="s">
        <v>143</v>
      </c>
      <c r="I2799" s="217" t="s">
        <v>658</v>
      </c>
      <c r="J2799" s="218" t="s">
        <v>705</v>
      </c>
      <c r="K2799" s="219" t="s">
        <v>148</v>
      </c>
      <c r="L2799" s="218" t="s">
        <v>140</v>
      </c>
      <c r="M2799" s="218" t="s">
        <v>630</v>
      </c>
      <c r="N2799" s="217" t="s">
        <v>640</v>
      </c>
    </row>
    <row r="2800" spans="1:14">
      <c r="A2800" s="100">
        <v>999</v>
      </c>
      <c r="B2800" s="94">
        <v>45184</v>
      </c>
      <c r="C2800" s="94">
        <v>45194</v>
      </c>
      <c r="D2800" s="73" t="s">
        <v>710</v>
      </c>
      <c r="E2800" s="73" t="s">
        <v>1058</v>
      </c>
      <c r="F2800" s="73" t="s">
        <v>1059</v>
      </c>
      <c r="G2800" s="73" t="s">
        <v>1060</v>
      </c>
      <c r="H2800" s="73" t="s">
        <v>1061</v>
      </c>
      <c r="I2800" s="73" t="s">
        <v>681</v>
      </c>
      <c r="J2800" s="95">
        <v>2470000.17</v>
      </c>
      <c r="K2800" s="107">
        <v>0.96499999999999997</v>
      </c>
      <c r="L2800" s="95">
        <v>-2383550.16</v>
      </c>
      <c r="M2800" s="95">
        <v>86450.01</v>
      </c>
      <c r="N2800" s="73" t="s">
        <v>207</v>
      </c>
    </row>
    <row r="2801" spans="1:14" ht="12" thickBot="1">
      <c r="A2801" s="100">
        <v>999</v>
      </c>
      <c r="B2801" s="94">
        <v>45187</v>
      </c>
      <c r="C2801" s="94">
        <v>45194</v>
      </c>
      <c r="D2801" s="73" t="s">
        <v>710</v>
      </c>
      <c r="E2801" s="73" t="s">
        <v>1058</v>
      </c>
      <c r="F2801" s="73" t="s">
        <v>1059</v>
      </c>
      <c r="G2801" s="73" t="s">
        <v>1060</v>
      </c>
      <c r="H2801" s="73" t="s">
        <v>1061</v>
      </c>
      <c r="I2801" s="73" t="s">
        <v>681</v>
      </c>
      <c r="J2801" s="95">
        <v>4326589.2699999996</v>
      </c>
      <c r="K2801" s="107">
        <v>0.96499999999999997</v>
      </c>
      <c r="L2801" s="95">
        <v>-4175158.65</v>
      </c>
      <c r="M2801" s="95">
        <v>151430.62</v>
      </c>
      <c r="N2801" s="73" t="s">
        <v>207</v>
      </c>
    </row>
    <row r="2802" spans="1:14" ht="12" thickBot="1">
      <c r="A2802" s="223"/>
      <c r="B2802" s="222">
        <v>45194</v>
      </c>
      <c r="C2802" s="224"/>
      <c r="D2802" s="225"/>
      <c r="E2802" s="225"/>
      <c r="F2802" s="225"/>
      <c r="G2802" s="225"/>
      <c r="H2802" s="225"/>
      <c r="I2802" s="225"/>
      <c r="J2802" s="105"/>
      <c r="K2802" s="226"/>
      <c r="L2802" s="227" t="s">
        <v>706</v>
      </c>
      <c r="M2802" s="105">
        <v>225070049.40999991</v>
      </c>
      <c r="N2802" s="225"/>
    </row>
    <row r="2803" spans="1:14" ht="12" thickBot="1">
      <c r="A2803" s="223"/>
      <c r="B2803" s="224"/>
      <c r="C2803" s="224"/>
      <c r="D2803" s="225"/>
      <c r="E2803" s="225"/>
      <c r="F2803" s="225"/>
      <c r="G2803" s="225"/>
      <c r="H2803" s="225"/>
      <c r="I2803" s="225"/>
      <c r="J2803" s="105"/>
      <c r="K2803" s="226"/>
      <c r="L2803" s="227" t="s">
        <v>707</v>
      </c>
      <c r="M2803" s="105">
        <f xml:space="preserve"> ROUND($M$2797+ SUM($M$2800:$M$2801)-$M$2802,2)</f>
        <v>0</v>
      </c>
      <c r="N2803" s="225"/>
    </row>
    <row r="2804" spans="1:14" ht="12.75" thickTop="1" thickBot="1">
      <c r="A2804" s="215" t="s">
        <v>153</v>
      </c>
      <c r="B2804" s="221" t="s">
        <v>137</v>
      </c>
      <c r="C2804" s="216" t="s">
        <v>703</v>
      </c>
      <c r="D2804" s="217" t="s">
        <v>648</v>
      </c>
      <c r="E2804" s="217" t="s">
        <v>144</v>
      </c>
      <c r="F2804" s="217" t="s">
        <v>647</v>
      </c>
      <c r="G2804" s="217" t="s">
        <v>704</v>
      </c>
      <c r="H2804" s="217" t="s">
        <v>143</v>
      </c>
      <c r="I2804" s="217" t="s">
        <v>658</v>
      </c>
      <c r="J2804" s="218" t="s">
        <v>705</v>
      </c>
      <c r="K2804" s="219" t="s">
        <v>148</v>
      </c>
      <c r="L2804" s="218" t="s">
        <v>140</v>
      </c>
      <c r="M2804" s="218" t="s">
        <v>630</v>
      </c>
      <c r="N2804" s="217" t="s">
        <v>640</v>
      </c>
    </row>
    <row r="2805" spans="1:14" ht="12" thickBot="1">
      <c r="A2805" s="223"/>
      <c r="B2805" s="222">
        <v>45195</v>
      </c>
      <c r="C2805" s="224"/>
      <c r="D2805" s="225"/>
      <c r="E2805" s="225"/>
      <c r="F2805" s="225"/>
      <c r="G2805" s="225"/>
      <c r="H2805" s="225"/>
      <c r="I2805" s="225"/>
      <c r="J2805" s="105"/>
      <c r="K2805" s="226"/>
      <c r="L2805" s="227" t="s">
        <v>706</v>
      </c>
      <c r="M2805" s="105">
        <v>225070049.40999991</v>
      </c>
      <c r="N2805" s="225"/>
    </row>
    <row r="2806" spans="1:14" ht="12" thickBot="1">
      <c r="A2806" s="223"/>
      <c r="B2806" s="224"/>
      <c r="C2806" s="224"/>
      <c r="D2806" s="225"/>
      <c r="E2806" s="225"/>
      <c r="F2806" s="225"/>
      <c r="G2806" s="225"/>
      <c r="H2806" s="225"/>
      <c r="I2806" s="225"/>
      <c r="J2806" s="105"/>
      <c r="K2806" s="226"/>
      <c r="L2806" s="227" t="s">
        <v>707</v>
      </c>
      <c r="M2806" s="105">
        <f xml:space="preserve"> ROUND($M$2802+ SUM($M$2804:$M$2804)-$M$2805,2)</f>
        <v>0</v>
      </c>
      <c r="N2806" s="225"/>
    </row>
    <row r="2807" spans="1:14" ht="12.75" thickTop="1" thickBot="1">
      <c r="A2807" s="215" t="s">
        <v>153</v>
      </c>
      <c r="B2807" s="221" t="s">
        <v>137</v>
      </c>
      <c r="C2807" s="216" t="s">
        <v>703</v>
      </c>
      <c r="D2807" s="217" t="s">
        <v>648</v>
      </c>
      <c r="E2807" s="217" t="s">
        <v>144</v>
      </c>
      <c r="F2807" s="217" t="s">
        <v>647</v>
      </c>
      <c r="G2807" s="217" t="s">
        <v>704</v>
      </c>
      <c r="H2807" s="217" t="s">
        <v>143</v>
      </c>
      <c r="I2807" s="217" t="s">
        <v>658</v>
      </c>
      <c r="J2807" s="218" t="s">
        <v>705</v>
      </c>
      <c r="K2807" s="219" t="s">
        <v>148</v>
      </c>
      <c r="L2807" s="218" t="s">
        <v>140</v>
      </c>
      <c r="M2807" s="218" t="s">
        <v>630</v>
      </c>
      <c r="N2807" s="217" t="s">
        <v>640</v>
      </c>
    </row>
    <row r="2808" spans="1:14" ht="12" thickBot="1">
      <c r="A2808" s="223"/>
      <c r="B2808" s="222">
        <v>45196</v>
      </c>
      <c r="C2808" s="224"/>
      <c r="D2808" s="225"/>
      <c r="E2808" s="225"/>
      <c r="F2808" s="225"/>
      <c r="G2808" s="225"/>
      <c r="H2808" s="225"/>
      <c r="I2808" s="225"/>
      <c r="J2808" s="105"/>
      <c r="K2808" s="226"/>
      <c r="L2808" s="227" t="s">
        <v>706</v>
      </c>
      <c r="M2808" s="105">
        <v>225070049.40999991</v>
      </c>
      <c r="N2808" s="225"/>
    </row>
    <row r="2809" spans="1:14" ht="12" thickBot="1">
      <c r="A2809" s="223"/>
      <c r="B2809" s="224"/>
      <c r="C2809" s="224"/>
      <c r="D2809" s="225"/>
      <c r="E2809" s="225"/>
      <c r="F2809" s="225"/>
      <c r="G2809" s="225"/>
      <c r="H2809" s="225"/>
      <c r="I2809" s="225"/>
      <c r="J2809" s="105"/>
      <c r="K2809" s="226"/>
      <c r="L2809" s="227" t="s">
        <v>707</v>
      </c>
      <c r="M2809" s="105">
        <f xml:space="preserve"> ROUND($M$2805+ SUM($M$2807:$M$2807)-$M$2808,2)</f>
        <v>0</v>
      </c>
      <c r="N2809" s="225"/>
    </row>
    <row r="2810" spans="1:14" ht="12.75" thickTop="1" thickBot="1">
      <c r="A2810" s="215" t="s">
        <v>153</v>
      </c>
      <c r="B2810" s="221" t="s">
        <v>137</v>
      </c>
      <c r="C2810" s="216" t="s">
        <v>703</v>
      </c>
      <c r="D2810" s="217" t="s">
        <v>648</v>
      </c>
      <c r="E2810" s="217" t="s">
        <v>144</v>
      </c>
      <c r="F2810" s="217" t="s">
        <v>647</v>
      </c>
      <c r="G2810" s="217" t="s">
        <v>704</v>
      </c>
      <c r="H2810" s="217" t="s">
        <v>143</v>
      </c>
      <c r="I2810" s="217" t="s">
        <v>658</v>
      </c>
      <c r="J2810" s="218" t="s">
        <v>705</v>
      </c>
      <c r="K2810" s="219" t="s">
        <v>148</v>
      </c>
      <c r="L2810" s="218" t="s">
        <v>140</v>
      </c>
      <c r="M2810" s="218" t="s">
        <v>630</v>
      </c>
      <c r="N2810" s="217" t="s">
        <v>640</v>
      </c>
    </row>
    <row r="2811" spans="1:14" ht="12" thickBot="1">
      <c r="A2811" s="223"/>
      <c r="B2811" s="222">
        <v>45197</v>
      </c>
      <c r="C2811" s="224"/>
      <c r="D2811" s="225"/>
      <c r="E2811" s="225"/>
      <c r="F2811" s="225"/>
      <c r="G2811" s="225"/>
      <c r="H2811" s="225"/>
      <c r="I2811" s="225"/>
      <c r="J2811" s="105"/>
      <c r="K2811" s="226"/>
      <c r="L2811" s="227" t="s">
        <v>706</v>
      </c>
      <c r="M2811" s="105">
        <v>225070049.40999991</v>
      </c>
      <c r="N2811" s="225"/>
    </row>
    <row r="2812" spans="1:14" ht="12" thickBot="1">
      <c r="A2812" s="223"/>
      <c r="B2812" s="224"/>
      <c r="C2812" s="224"/>
      <c r="D2812" s="225"/>
      <c r="E2812" s="225"/>
      <c r="F2812" s="225"/>
      <c r="G2812" s="225"/>
      <c r="H2812" s="225"/>
      <c r="I2812" s="225"/>
      <c r="J2812" s="105"/>
      <c r="K2812" s="226"/>
      <c r="L2812" s="227" t="s">
        <v>707</v>
      </c>
      <c r="M2812" s="105">
        <f xml:space="preserve"> ROUND($M$2808+ SUM($M$2810:$M$2810)-$M$2811,2)</f>
        <v>0</v>
      </c>
      <c r="N2812" s="225"/>
    </row>
    <row r="2813" spans="1:14" ht="12" thickTop="1">
      <c r="A2813" s="215" t="s">
        <v>153</v>
      </c>
      <c r="B2813" s="216" t="s">
        <v>137</v>
      </c>
      <c r="C2813" s="216" t="s">
        <v>703</v>
      </c>
      <c r="D2813" s="217" t="s">
        <v>648</v>
      </c>
      <c r="E2813" s="217" t="s">
        <v>144</v>
      </c>
      <c r="F2813" s="217" t="s">
        <v>647</v>
      </c>
      <c r="G2813" s="217" t="s">
        <v>704</v>
      </c>
      <c r="H2813" s="217" t="s">
        <v>143</v>
      </c>
      <c r="I2813" s="217" t="s">
        <v>658</v>
      </c>
      <c r="J2813" s="218" t="s">
        <v>705</v>
      </c>
      <c r="K2813" s="219" t="s">
        <v>148</v>
      </c>
      <c r="L2813" s="218" t="s">
        <v>140</v>
      </c>
      <c r="M2813" s="218" t="s">
        <v>630</v>
      </c>
      <c r="N2813" s="217" t="s">
        <v>640</v>
      </c>
    </row>
    <row r="2814" spans="1:14">
      <c r="A2814" s="100">
        <v>101472462</v>
      </c>
      <c r="B2814" s="94">
        <v>45198</v>
      </c>
      <c r="C2814" s="94">
        <v>45198</v>
      </c>
      <c r="D2814" s="73" t="s">
        <v>823</v>
      </c>
      <c r="E2814" s="73" t="s">
        <v>362</v>
      </c>
      <c r="F2814" s="73" t="s">
        <v>363</v>
      </c>
      <c r="G2814" s="73" t="s">
        <v>361</v>
      </c>
      <c r="I2814" s="73" t="s">
        <v>681</v>
      </c>
      <c r="J2814" s="95">
        <v>34689.11</v>
      </c>
      <c r="K2814" s="107">
        <v>1</v>
      </c>
      <c r="L2814" s="95">
        <v>0</v>
      </c>
      <c r="M2814" s="95">
        <v>34689.11</v>
      </c>
      <c r="N2814" s="73" t="s">
        <v>715</v>
      </c>
    </row>
    <row r="2815" spans="1:14">
      <c r="A2815" s="100">
        <v>999</v>
      </c>
      <c r="B2815" s="94">
        <v>45184</v>
      </c>
      <c r="C2815" s="94">
        <v>45194</v>
      </c>
      <c r="D2815" s="73" t="s">
        <v>824</v>
      </c>
      <c r="E2815" s="73" t="s">
        <v>1058</v>
      </c>
      <c r="F2815" s="73" t="s">
        <v>1059</v>
      </c>
      <c r="G2815" s="73" t="s">
        <v>1060</v>
      </c>
      <c r="H2815" s="73" t="s">
        <v>1061</v>
      </c>
      <c r="I2815" s="73" t="s">
        <v>681</v>
      </c>
      <c r="J2815" s="95">
        <v>-2470000.17</v>
      </c>
      <c r="K2815" s="107">
        <v>0.96499999999999997</v>
      </c>
      <c r="L2815" s="95">
        <v>2383550.16</v>
      </c>
      <c r="M2815" s="95">
        <v>-86450.01</v>
      </c>
      <c r="N2815" s="73" t="s">
        <v>207</v>
      </c>
    </row>
    <row r="2816" spans="1:14">
      <c r="A2816" s="100">
        <v>101458445</v>
      </c>
      <c r="B2816" s="94">
        <v>45184</v>
      </c>
      <c r="C2816" s="94">
        <v>45198</v>
      </c>
      <c r="D2816" s="73" t="s">
        <v>710</v>
      </c>
      <c r="E2816" s="73" t="s">
        <v>1058</v>
      </c>
      <c r="F2816" s="73" t="s">
        <v>1059</v>
      </c>
      <c r="G2816" s="73" t="s">
        <v>1060</v>
      </c>
      <c r="H2816" s="73" t="s">
        <v>1061</v>
      </c>
      <c r="I2816" s="73" t="s">
        <v>681</v>
      </c>
      <c r="J2816" s="95">
        <v>2463563.58</v>
      </c>
      <c r="K2816" s="107">
        <v>0.96499999999999997</v>
      </c>
      <c r="L2816" s="95">
        <v>-2377338.85</v>
      </c>
      <c r="M2816" s="95">
        <v>86224.73</v>
      </c>
      <c r="N2816" s="73" t="s">
        <v>841</v>
      </c>
    </row>
    <row r="2817" spans="1:14">
      <c r="A2817" s="100">
        <v>999</v>
      </c>
      <c r="B2817" s="94">
        <v>45187</v>
      </c>
      <c r="C2817" s="94">
        <v>45194</v>
      </c>
      <c r="D2817" s="73" t="s">
        <v>824</v>
      </c>
      <c r="E2817" s="73" t="s">
        <v>1058</v>
      </c>
      <c r="F2817" s="73" t="s">
        <v>1059</v>
      </c>
      <c r="G2817" s="73" t="s">
        <v>1060</v>
      </c>
      <c r="H2817" s="73" t="s">
        <v>1061</v>
      </c>
      <c r="I2817" s="73" t="s">
        <v>681</v>
      </c>
      <c r="J2817" s="95">
        <v>-4326589.2699999996</v>
      </c>
      <c r="K2817" s="107">
        <v>0.96499999999999997</v>
      </c>
      <c r="L2817" s="95">
        <v>4175158.65</v>
      </c>
      <c r="M2817" s="95">
        <v>-151430.62</v>
      </c>
      <c r="N2817" s="73" t="s">
        <v>207</v>
      </c>
    </row>
    <row r="2818" spans="1:14" ht="12" thickBot="1">
      <c r="A2818" s="100">
        <v>101458489</v>
      </c>
      <c r="B2818" s="94">
        <v>45187</v>
      </c>
      <c r="C2818" s="94">
        <v>45198</v>
      </c>
      <c r="D2818" s="73" t="s">
        <v>710</v>
      </c>
      <c r="E2818" s="73" t="s">
        <v>1058</v>
      </c>
      <c r="F2818" s="73" t="s">
        <v>1059</v>
      </c>
      <c r="G2818" s="73" t="s">
        <v>1060</v>
      </c>
      <c r="H2818" s="73" t="s">
        <v>1061</v>
      </c>
      <c r="I2818" s="73" t="s">
        <v>681</v>
      </c>
      <c r="J2818" s="95">
        <v>4315314.58</v>
      </c>
      <c r="K2818" s="107">
        <v>0.96499999999999997</v>
      </c>
      <c r="L2818" s="95">
        <v>-4164278.57</v>
      </c>
      <c r="M2818" s="95">
        <v>151036.01</v>
      </c>
      <c r="N2818" s="73" t="s">
        <v>841</v>
      </c>
    </row>
    <row r="2819" spans="1:14" ht="12" thickBot="1">
      <c r="A2819" s="223"/>
      <c r="B2819" s="222">
        <v>45198</v>
      </c>
      <c r="C2819" s="224"/>
      <c r="D2819" s="225"/>
      <c r="E2819" s="225"/>
      <c r="F2819" s="225"/>
      <c r="G2819" s="225"/>
      <c r="H2819" s="225"/>
      <c r="I2819" s="225"/>
      <c r="J2819" s="105"/>
      <c r="K2819" s="226"/>
      <c r="L2819" s="227" t="s">
        <v>706</v>
      </c>
      <c r="M2819" s="105">
        <v>225104114.61519989</v>
      </c>
      <c r="N2819" s="225"/>
    </row>
    <row r="2820" spans="1:14" ht="12" thickBot="1">
      <c r="A2820" s="223"/>
      <c r="B2820" s="224"/>
      <c r="C2820" s="224"/>
      <c r="D2820" s="225"/>
      <c r="E2820" s="225"/>
      <c r="F2820" s="225"/>
      <c r="G2820" s="225"/>
      <c r="H2820" s="225"/>
      <c r="I2820" s="225"/>
      <c r="J2820" s="105"/>
      <c r="K2820" s="226"/>
      <c r="L2820" s="227" t="s">
        <v>707</v>
      </c>
      <c r="M2820" s="105">
        <f xml:space="preserve"> ROUND($M$2811+ SUM($M$2814:$M$2818)-$M$2819,2)</f>
        <v>4.01</v>
      </c>
      <c r="N2820" s="225"/>
    </row>
    <row r="2821" spans="1:14" ht="12.75" thickTop="1" thickBot="1">
      <c r="A2821" s="215" t="s">
        <v>153</v>
      </c>
      <c r="B2821" s="221" t="s">
        <v>137</v>
      </c>
      <c r="C2821" s="216" t="s">
        <v>703</v>
      </c>
      <c r="D2821" s="217" t="s">
        <v>648</v>
      </c>
      <c r="E2821" s="217" t="s">
        <v>144</v>
      </c>
      <c r="F2821" s="217" t="s">
        <v>647</v>
      </c>
      <c r="G2821" s="217" t="s">
        <v>704</v>
      </c>
      <c r="H2821" s="217" t="s">
        <v>143</v>
      </c>
      <c r="I2821" s="217" t="s">
        <v>658</v>
      </c>
      <c r="J2821" s="218" t="s">
        <v>705</v>
      </c>
      <c r="K2821" s="219" t="s">
        <v>148</v>
      </c>
      <c r="L2821" s="218" t="s">
        <v>140</v>
      </c>
      <c r="M2821" s="218" t="s">
        <v>630</v>
      </c>
      <c r="N2821" s="217" t="s">
        <v>640</v>
      </c>
    </row>
    <row r="2822" spans="1:14" ht="12" thickBot="1">
      <c r="A2822" s="223"/>
      <c r="B2822" s="222">
        <v>45201</v>
      </c>
      <c r="C2822" s="224"/>
      <c r="D2822" s="225"/>
      <c r="E2822" s="225"/>
      <c r="F2822" s="225"/>
      <c r="G2822" s="225"/>
      <c r="H2822" s="225"/>
      <c r="I2822" s="225"/>
      <c r="J2822" s="105"/>
      <c r="K2822" s="226"/>
      <c r="L2822" s="227" t="s">
        <v>706</v>
      </c>
      <c r="M2822" s="105">
        <v>225085230.05519992</v>
      </c>
      <c r="N2822" s="225"/>
    </row>
    <row r="2823" spans="1:14" ht="12" thickBot="1">
      <c r="A2823" s="223"/>
      <c r="B2823" s="224"/>
      <c r="C2823" s="224"/>
      <c r="D2823" s="225"/>
      <c r="E2823" s="225"/>
      <c r="F2823" s="225"/>
      <c r="G2823" s="225"/>
      <c r="H2823" s="225"/>
      <c r="I2823" s="225"/>
      <c r="J2823" s="105"/>
      <c r="K2823" s="226"/>
      <c r="L2823" s="227" t="s">
        <v>707</v>
      </c>
      <c r="M2823" s="105">
        <f xml:space="preserve"> ROUND($M$2819+ SUM($M$2821:$M$2821)-$M$2822,2)</f>
        <v>18884.560000000001</v>
      </c>
      <c r="N2823" s="225"/>
    </row>
    <row r="2824" spans="1:14" ht="12.75" thickTop="1" thickBot="1">
      <c r="A2824" s="215" t="s">
        <v>153</v>
      </c>
      <c r="B2824" s="221" t="s">
        <v>137</v>
      </c>
      <c r="C2824" s="216" t="s">
        <v>703</v>
      </c>
      <c r="D2824" s="217" t="s">
        <v>648</v>
      </c>
      <c r="E2824" s="217" t="s">
        <v>144</v>
      </c>
      <c r="F2824" s="217" t="s">
        <v>647</v>
      </c>
      <c r="G2824" s="217" t="s">
        <v>704</v>
      </c>
      <c r="H2824" s="217" t="s">
        <v>143</v>
      </c>
      <c r="I2824" s="217" t="s">
        <v>658</v>
      </c>
      <c r="J2824" s="218" t="s">
        <v>705</v>
      </c>
      <c r="K2824" s="219" t="s">
        <v>148</v>
      </c>
      <c r="L2824" s="218" t="s">
        <v>140</v>
      </c>
      <c r="M2824" s="218" t="s">
        <v>630</v>
      </c>
      <c r="N2824" s="217" t="s">
        <v>640</v>
      </c>
    </row>
    <row r="2825" spans="1:14" ht="12" thickBot="1">
      <c r="A2825" s="223"/>
      <c r="B2825" s="222">
        <v>45202</v>
      </c>
      <c r="C2825" s="224"/>
      <c r="D2825" s="225"/>
      <c r="E2825" s="225"/>
      <c r="F2825" s="225"/>
      <c r="G2825" s="225"/>
      <c r="H2825" s="225"/>
      <c r="I2825" s="225"/>
      <c r="J2825" s="105"/>
      <c r="K2825" s="226"/>
      <c r="L2825" s="227" t="s">
        <v>706</v>
      </c>
      <c r="M2825" s="105">
        <v>225085230.05519989</v>
      </c>
      <c r="N2825" s="225"/>
    </row>
    <row r="2826" spans="1:14" ht="12" thickBot="1">
      <c r="A2826" s="223"/>
      <c r="B2826" s="224"/>
      <c r="C2826" s="224"/>
      <c r="D2826" s="225"/>
      <c r="E2826" s="225"/>
      <c r="F2826" s="225"/>
      <c r="G2826" s="225"/>
      <c r="H2826" s="225"/>
      <c r="I2826" s="225"/>
      <c r="J2826" s="105"/>
      <c r="K2826" s="226"/>
      <c r="L2826" s="227" t="s">
        <v>707</v>
      </c>
      <c r="M2826" s="105">
        <f xml:space="preserve"> ROUND($M$2822+ SUM($M$2824:$M$2824)-$M$2825,2)</f>
        <v>0</v>
      </c>
      <c r="N2826" s="225"/>
    </row>
    <row r="2827" spans="1:14" ht="12.75" thickTop="1" thickBot="1">
      <c r="A2827" s="215" t="s">
        <v>153</v>
      </c>
      <c r="B2827" s="221" t="s">
        <v>137</v>
      </c>
      <c r="C2827" s="216" t="s">
        <v>703</v>
      </c>
      <c r="D2827" s="217" t="s">
        <v>648</v>
      </c>
      <c r="E2827" s="217" t="s">
        <v>144</v>
      </c>
      <c r="F2827" s="217" t="s">
        <v>647</v>
      </c>
      <c r="G2827" s="217" t="s">
        <v>704</v>
      </c>
      <c r="H2827" s="217" t="s">
        <v>143</v>
      </c>
      <c r="I2827" s="217" t="s">
        <v>658</v>
      </c>
      <c r="J2827" s="218" t="s">
        <v>705</v>
      </c>
      <c r="K2827" s="219" t="s">
        <v>148</v>
      </c>
      <c r="L2827" s="218" t="s">
        <v>140</v>
      </c>
      <c r="M2827" s="218" t="s">
        <v>630</v>
      </c>
      <c r="N2827" s="217" t="s">
        <v>640</v>
      </c>
    </row>
    <row r="2828" spans="1:14" ht="12" thickBot="1">
      <c r="A2828" s="223"/>
      <c r="B2828" s="222">
        <v>45203</v>
      </c>
      <c r="C2828" s="224"/>
      <c r="D2828" s="225"/>
      <c r="E2828" s="225"/>
      <c r="F2828" s="225"/>
      <c r="G2828" s="225"/>
      <c r="H2828" s="225"/>
      <c r="I2828" s="225"/>
      <c r="J2828" s="105"/>
      <c r="K2828" s="226"/>
      <c r="L2828" s="227" t="s">
        <v>706</v>
      </c>
      <c r="M2828" s="105">
        <v>225085230.05519992</v>
      </c>
      <c r="N2828" s="225"/>
    </row>
    <row r="2829" spans="1:14" ht="12" thickBot="1">
      <c r="A2829" s="223"/>
      <c r="B2829" s="224"/>
      <c r="C2829" s="224"/>
      <c r="D2829" s="225"/>
      <c r="E2829" s="225"/>
      <c r="F2829" s="225"/>
      <c r="G2829" s="225"/>
      <c r="H2829" s="225"/>
      <c r="I2829" s="225"/>
      <c r="J2829" s="105"/>
      <c r="K2829" s="226"/>
      <c r="L2829" s="227" t="s">
        <v>707</v>
      </c>
      <c r="M2829" s="105">
        <f xml:space="preserve"> ROUND($M$2825+ SUM($M$2827:$M$2827)-$M$2828,2)</f>
        <v>0</v>
      </c>
      <c r="N2829" s="225"/>
    </row>
    <row r="2830" spans="1:14" ht="12" thickTop="1">
      <c r="A2830" s="215" t="s">
        <v>153</v>
      </c>
      <c r="B2830" s="216" t="s">
        <v>137</v>
      </c>
      <c r="C2830" s="216" t="s">
        <v>703</v>
      </c>
      <c r="D2830" s="217" t="s">
        <v>648</v>
      </c>
      <c r="E2830" s="217" t="s">
        <v>144</v>
      </c>
      <c r="F2830" s="217" t="s">
        <v>647</v>
      </c>
      <c r="G2830" s="217" t="s">
        <v>704</v>
      </c>
      <c r="H2830" s="217" t="s">
        <v>143</v>
      </c>
      <c r="I2830" s="217" t="s">
        <v>658</v>
      </c>
      <c r="J2830" s="218" t="s">
        <v>705</v>
      </c>
      <c r="K2830" s="219" t="s">
        <v>148</v>
      </c>
      <c r="L2830" s="218" t="s">
        <v>140</v>
      </c>
      <c r="M2830" s="218" t="s">
        <v>630</v>
      </c>
      <c r="N2830" s="217" t="s">
        <v>640</v>
      </c>
    </row>
    <row r="2831" spans="1:14">
      <c r="A2831" s="100">
        <v>102974190</v>
      </c>
      <c r="B2831" s="94">
        <v>45169</v>
      </c>
      <c r="C2831" s="94">
        <v>45204</v>
      </c>
      <c r="D2831" s="73" t="s">
        <v>710</v>
      </c>
      <c r="E2831" s="73" t="s">
        <v>528</v>
      </c>
      <c r="F2831" s="73" t="s">
        <v>1062</v>
      </c>
      <c r="G2831" s="73" t="s">
        <v>1063</v>
      </c>
      <c r="H2831" s="73" t="s">
        <v>1064</v>
      </c>
      <c r="I2831" s="73" t="s">
        <v>681</v>
      </c>
      <c r="J2831" s="95">
        <v>952451.41</v>
      </c>
      <c r="K2831" s="107">
        <v>1</v>
      </c>
      <c r="L2831" s="95">
        <v>0</v>
      </c>
      <c r="M2831" s="95">
        <v>952451.41</v>
      </c>
      <c r="N2831" s="73" t="s">
        <v>715</v>
      </c>
    </row>
    <row r="2832" spans="1:14" ht="12" thickBot="1">
      <c r="A2832" s="100">
        <v>102976429</v>
      </c>
      <c r="B2832" s="94">
        <v>45169</v>
      </c>
      <c r="C2832" s="94">
        <v>45204</v>
      </c>
      <c r="D2832" s="73" t="s">
        <v>830</v>
      </c>
      <c r="E2832" s="73" t="s">
        <v>528</v>
      </c>
      <c r="F2832" s="73" t="s">
        <v>529</v>
      </c>
      <c r="G2832" s="73" t="s">
        <v>526</v>
      </c>
      <c r="H2832" s="73" t="s">
        <v>527</v>
      </c>
      <c r="I2832" s="73" t="s">
        <v>681</v>
      </c>
      <c r="J2832" s="95">
        <v>-952451.41</v>
      </c>
      <c r="K2832" s="107">
        <v>1</v>
      </c>
      <c r="L2832" s="95">
        <v>0</v>
      </c>
      <c r="M2832" s="95">
        <v>-952451.41</v>
      </c>
      <c r="N2832" s="73" t="s">
        <v>715</v>
      </c>
    </row>
    <row r="2833" spans="1:14" ht="12" thickBot="1">
      <c r="A2833" s="223"/>
      <c r="B2833" s="222">
        <v>45204</v>
      </c>
      <c r="C2833" s="224"/>
      <c r="D2833" s="225"/>
      <c r="E2833" s="225"/>
      <c r="F2833" s="225"/>
      <c r="G2833" s="225"/>
      <c r="H2833" s="225"/>
      <c r="I2833" s="225"/>
      <c r="J2833" s="105"/>
      <c r="K2833" s="226"/>
      <c r="L2833" s="227" t="s">
        <v>706</v>
      </c>
      <c r="M2833" s="105">
        <v>225085230.05519998</v>
      </c>
      <c r="N2833" s="225"/>
    </row>
    <row r="2834" spans="1:14" ht="12" thickBot="1">
      <c r="A2834" s="223"/>
      <c r="B2834" s="224"/>
      <c r="C2834" s="224"/>
      <c r="D2834" s="225"/>
      <c r="E2834" s="225"/>
      <c r="F2834" s="225"/>
      <c r="G2834" s="225"/>
      <c r="H2834" s="225"/>
      <c r="I2834" s="225"/>
      <c r="J2834" s="105"/>
      <c r="K2834" s="226"/>
      <c r="L2834" s="227" t="s">
        <v>707</v>
      </c>
      <c r="M2834" s="105">
        <f xml:space="preserve"> ROUND($M$2828+ SUM($M$2831:$M$2832)-$M$2833,2)</f>
        <v>0</v>
      </c>
      <c r="N2834" s="225"/>
    </row>
    <row r="2835" spans="1:14" ht="12.75" thickTop="1" thickBot="1">
      <c r="A2835" s="215" t="s">
        <v>153</v>
      </c>
      <c r="B2835" s="221" t="s">
        <v>137</v>
      </c>
      <c r="C2835" s="216" t="s">
        <v>703</v>
      </c>
      <c r="D2835" s="217" t="s">
        <v>648</v>
      </c>
      <c r="E2835" s="217" t="s">
        <v>144</v>
      </c>
      <c r="F2835" s="217" t="s">
        <v>647</v>
      </c>
      <c r="G2835" s="217" t="s">
        <v>704</v>
      </c>
      <c r="H2835" s="217" t="s">
        <v>143</v>
      </c>
      <c r="I2835" s="217" t="s">
        <v>658</v>
      </c>
      <c r="J2835" s="218" t="s">
        <v>705</v>
      </c>
      <c r="K2835" s="219" t="s">
        <v>148</v>
      </c>
      <c r="L2835" s="218" t="s">
        <v>140</v>
      </c>
      <c r="M2835" s="218" t="s">
        <v>630</v>
      </c>
      <c r="N2835" s="217" t="s">
        <v>640</v>
      </c>
    </row>
    <row r="2836" spans="1:14" ht="12" thickBot="1">
      <c r="A2836" s="223"/>
      <c r="B2836" s="222">
        <v>45205</v>
      </c>
      <c r="C2836" s="224"/>
      <c r="D2836" s="225"/>
      <c r="E2836" s="225"/>
      <c r="F2836" s="225"/>
      <c r="G2836" s="225"/>
      <c r="H2836" s="225"/>
      <c r="I2836" s="225"/>
      <c r="J2836" s="105"/>
      <c r="K2836" s="226"/>
      <c r="L2836" s="227" t="s">
        <v>706</v>
      </c>
      <c r="M2836" s="105">
        <v>225085230.05519998</v>
      </c>
      <c r="N2836" s="225"/>
    </row>
    <row r="2837" spans="1:14" ht="12" thickBot="1">
      <c r="A2837" s="223"/>
      <c r="B2837" s="224"/>
      <c r="C2837" s="224"/>
      <c r="D2837" s="225"/>
      <c r="E2837" s="225"/>
      <c r="F2837" s="225"/>
      <c r="G2837" s="225"/>
      <c r="H2837" s="225"/>
      <c r="I2837" s="225"/>
      <c r="J2837" s="105"/>
      <c r="K2837" s="226"/>
      <c r="L2837" s="227" t="s">
        <v>707</v>
      </c>
      <c r="M2837" s="105">
        <f xml:space="preserve"> ROUND($M$2833+ SUM($M$2835:$M$2835)-$M$2836,2)</f>
        <v>0</v>
      </c>
      <c r="N2837" s="225"/>
    </row>
    <row r="2838" spans="1:14" ht="12.75" thickTop="1" thickBot="1">
      <c r="A2838" s="215" t="s">
        <v>153</v>
      </c>
      <c r="B2838" s="221" t="s">
        <v>137</v>
      </c>
      <c r="C2838" s="216" t="s">
        <v>703</v>
      </c>
      <c r="D2838" s="217" t="s">
        <v>648</v>
      </c>
      <c r="E2838" s="217" t="s">
        <v>144</v>
      </c>
      <c r="F2838" s="217" t="s">
        <v>647</v>
      </c>
      <c r="G2838" s="217" t="s">
        <v>704</v>
      </c>
      <c r="H2838" s="217" t="s">
        <v>143</v>
      </c>
      <c r="I2838" s="217" t="s">
        <v>658</v>
      </c>
      <c r="J2838" s="218" t="s">
        <v>705</v>
      </c>
      <c r="K2838" s="219" t="s">
        <v>148</v>
      </c>
      <c r="L2838" s="218" t="s">
        <v>140</v>
      </c>
      <c r="M2838" s="218" t="s">
        <v>630</v>
      </c>
      <c r="N2838" s="217" t="s">
        <v>640</v>
      </c>
    </row>
    <row r="2839" spans="1:14" ht="12" thickBot="1">
      <c r="A2839" s="223"/>
      <c r="B2839" s="222">
        <v>45209</v>
      </c>
      <c r="C2839" s="224"/>
      <c r="D2839" s="225"/>
      <c r="E2839" s="225"/>
      <c r="F2839" s="225"/>
      <c r="G2839" s="225"/>
      <c r="H2839" s="225"/>
      <c r="I2839" s="225"/>
      <c r="J2839" s="105"/>
      <c r="K2839" s="226"/>
      <c r="L2839" s="227" t="s">
        <v>706</v>
      </c>
      <c r="M2839" s="105">
        <v>225085230.05519998</v>
      </c>
      <c r="N2839" s="225"/>
    </row>
    <row r="2840" spans="1:14" ht="12" thickBot="1">
      <c r="A2840" s="223"/>
      <c r="B2840" s="224"/>
      <c r="C2840" s="224"/>
      <c r="D2840" s="225"/>
      <c r="E2840" s="225"/>
      <c r="F2840" s="225"/>
      <c r="G2840" s="225"/>
      <c r="H2840" s="225"/>
      <c r="I2840" s="225"/>
      <c r="J2840" s="105"/>
      <c r="K2840" s="226"/>
      <c r="L2840" s="227" t="s">
        <v>707</v>
      </c>
      <c r="M2840" s="105">
        <f xml:space="preserve"> ROUND($M$2836+ SUM($M$2838:$M$2838)-$M$2839,2)</f>
        <v>0</v>
      </c>
      <c r="N2840" s="225"/>
    </row>
    <row r="2841" spans="1:14" ht="12" thickTop="1">
      <c r="A2841" s="215" t="s">
        <v>153</v>
      </c>
      <c r="B2841" s="216" t="s">
        <v>137</v>
      </c>
      <c r="C2841" s="216" t="s">
        <v>703</v>
      </c>
      <c r="D2841" s="217" t="s">
        <v>648</v>
      </c>
      <c r="E2841" s="217" t="s">
        <v>144</v>
      </c>
      <c r="F2841" s="217" t="s">
        <v>647</v>
      </c>
      <c r="G2841" s="217" t="s">
        <v>704</v>
      </c>
      <c r="H2841" s="217" t="s">
        <v>143</v>
      </c>
      <c r="I2841" s="217" t="s">
        <v>658</v>
      </c>
      <c r="J2841" s="218" t="s">
        <v>705</v>
      </c>
      <c r="K2841" s="219" t="s">
        <v>148</v>
      </c>
      <c r="L2841" s="218" t="s">
        <v>140</v>
      </c>
      <c r="M2841" s="218" t="s">
        <v>630</v>
      </c>
      <c r="N2841" s="217" t="s">
        <v>640</v>
      </c>
    </row>
    <row r="2842" spans="1:14">
      <c r="A2842" s="100">
        <v>103203237</v>
      </c>
      <c r="B2842" s="94">
        <v>45201</v>
      </c>
      <c r="C2842" s="94">
        <v>45210</v>
      </c>
      <c r="D2842" s="73" t="s">
        <v>710</v>
      </c>
      <c r="E2842" s="73" t="s">
        <v>1065</v>
      </c>
      <c r="F2842" s="73" t="s">
        <v>1066</v>
      </c>
      <c r="G2842" s="73" t="s">
        <v>1067</v>
      </c>
      <c r="I2842" s="73" t="s">
        <v>681</v>
      </c>
      <c r="J2842" s="95">
        <v>19188888.890000001</v>
      </c>
      <c r="K2842" s="107">
        <v>0.98031250000000003</v>
      </c>
      <c r="L2842" s="95">
        <v>-18811107.640000001</v>
      </c>
      <c r="M2842" s="95">
        <v>377781.25</v>
      </c>
      <c r="N2842" s="73" t="s">
        <v>207</v>
      </c>
    </row>
    <row r="2843" spans="1:14" ht="12" thickBot="1">
      <c r="A2843" s="100">
        <v>103161406</v>
      </c>
      <c r="B2843" s="94">
        <v>45205</v>
      </c>
      <c r="C2843" s="94">
        <v>45210</v>
      </c>
      <c r="D2843" s="73" t="s">
        <v>830</v>
      </c>
      <c r="E2843" s="73" t="s">
        <v>511</v>
      </c>
      <c r="F2843" s="73" t="s">
        <v>512</v>
      </c>
      <c r="G2843" s="73" t="s">
        <v>510</v>
      </c>
      <c r="I2843" s="73" t="s">
        <v>681</v>
      </c>
      <c r="J2843" s="95">
        <v>-1100000</v>
      </c>
      <c r="K2843" s="107">
        <v>0.98499999999999999</v>
      </c>
      <c r="L2843" s="95">
        <v>1083500</v>
      </c>
      <c r="M2843" s="95">
        <v>-16500</v>
      </c>
      <c r="N2843" s="73" t="s">
        <v>207</v>
      </c>
    </row>
    <row r="2844" spans="1:14" ht="12" thickBot="1">
      <c r="A2844" s="223"/>
      <c r="B2844" s="222">
        <v>45210</v>
      </c>
      <c r="C2844" s="224"/>
      <c r="D2844" s="225"/>
      <c r="E2844" s="225"/>
      <c r="F2844" s="225"/>
      <c r="G2844" s="225"/>
      <c r="H2844" s="225"/>
      <c r="I2844" s="225"/>
      <c r="J2844" s="105"/>
      <c r="K2844" s="226"/>
      <c r="L2844" s="227" t="s">
        <v>706</v>
      </c>
      <c r="M2844" s="105">
        <v>225446511.30522183</v>
      </c>
      <c r="N2844" s="225"/>
    </row>
    <row r="2845" spans="1:14" ht="12" thickBot="1">
      <c r="A2845" s="223"/>
      <c r="B2845" s="224"/>
      <c r="C2845" s="224"/>
      <c r="D2845" s="225"/>
      <c r="E2845" s="225"/>
      <c r="F2845" s="225"/>
      <c r="G2845" s="225"/>
      <c r="H2845" s="225"/>
      <c r="I2845" s="225"/>
      <c r="J2845" s="105"/>
      <c r="K2845" s="226"/>
      <c r="L2845" s="227" t="s">
        <v>707</v>
      </c>
      <c r="M2845" s="105">
        <f xml:space="preserve"> ROUND($M$2839+ SUM($M$2842:$M$2843)-$M$2844,2)</f>
        <v>0</v>
      </c>
      <c r="N2845" s="225"/>
    </row>
    <row r="2846" spans="1:14" ht="12.75" thickTop="1" thickBot="1">
      <c r="A2846" s="215" t="s">
        <v>153</v>
      </c>
      <c r="B2846" s="221" t="s">
        <v>137</v>
      </c>
      <c r="C2846" s="216" t="s">
        <v>703</v>
      </c>
      <c r="D2846" s="217" t="s">
        <v>648</v>
      </c>
      <c r="E2846" s="217" t="s">
        <v>144</v>
      </c>
      <c r="F2846" s="217" t="s">
        <v>647</v>
      </c>
      <c r="G2846" s="217" t="s">
        <v>704</v>
      </c>
      <c r="H2846" s="217" t="s">
        <v>143</v>
      </c>
      <c r="I2846" s="217" t="s">
        <v>658</v>
      </c>
      <c r="J2846" s="218" t="s">
        <v>705</v>
      </c>
      <c r="K2846" s="219" t="s">
        <v>148</v>
      </c>
      <c r="L2846" s="218" t="s">
        <v>140</v>
      </c>
      <c r="M2846" s="218" t="s">
        <v>630</v>
      </c>
      <c r="N2846" s="217" t="s">
        <v>640</v>
      </c>
    </row>
    <row r="2847" spans="1:14" ht="12" thickBot="1">
      <c r="A2847" s="223"/>
      <c r="B2847" s="222">
        <v>45211</v>
      </c>
      <c r="C2847" s="224"/>
      <c r="D2847" s="225"/>
      <c r="E2847" s="225"/>
      <c r="F2847" s="225"/>
      <c r="G2847" s="225"/>
      <c r="H2847" s="225"/>
      <c r="I2847" s="225"/>
      <c r="J2847" s="105"/>
      <c r="K2847" s="226"/>
      <c r="L2847" s="227" t="s">
        <v>706</v>
      </c>
      <c r="M2847" s="105">
        <v>225446511.30522183</v>
      </c>
      <c r="N2847" s="225"/>
    </row>
    <row r="2848" spans="1:14" ht="12" thickBot="1">
      <c r="A2848" s="223"/>
      <c r="B2848" s="224"/>
      <c r="C2848" s="224"/>
      <c r="D2848" s="225"/>
      <c r="E2848" s="225"/>
      <c r="F2848" s="225"/>
      <c r="G2848" s="225"/>
      <c r="H2848" s="225"/>
      <c r="I2848" s="225"/>
      <c r="J2848" s="105"/>
      <c r="K2848" s="226"/>
      <c r="L2848" s="227" t="s">
        <v>707</v>
      </c>
      <c r="M2848" s="105">
        <f xml:space="preserve"> ROUND($M$2844+ SUM($M$2846:$M$2846)-$M$2847,2)</f>
        <v>0</v>
      </c>
      <c r="N2848" s="225"/>
    </row>
    <row r="2849" spans="1:14" ht="12" thickTop="1">
      <c r="A2849" s="215" t="s">
        <v>153</v>
      </c>
      <c r="B2849" s="216" t="s">
        <v>137</v>
      </c>
      <c r="C2849" s="216" t="s">
        <v>703</v>
      </c>
      <c r="D2849" s="217" t="s">
        <v>648</v>
      </c>
      <c r="E2849" s="217" t="s">
        <v>144</v>
      </c>
      <c r="F2849" s="217" t="s">
        <v>647</v>
      </c>
      <c r="G2849" s="217" t="s">
        <v>704</v>
      </c>
      <c r="H2849" s="217" t="s">
        <v>143</v>
      </c>
      <c r="I2849" s="217" t="s">
        <v>658</v>
      </c>
      <c r="J2849" s="218" t="s">
        <v>705</v>
      </c>
      <c r="K2849" s="219" t="s">
        <v>148</v>
      </c>
      <c r="L2849" s="218" t="s">
        <v>140</v>
      </c>
      <c r="M2849" s="218" t="s">
        <v>630</v>
      </c>
      <c r="N2849" s="217" t="s">
        <v>640</v>
      </c>
    </row>
    <row r="2850" spans="1:14">
      <c r="A2850" s="100">
        <v>999</v>
      </c>
      <c r="B2850" s="94">
        <v>45209</v>
      </c>
      <c r="C2850" s="94">
        <v>45212</v>
      </c>
      <c r="D2850" s="73" t="s">
        <v>823</v>
      </c>
      <c r="E2850" s="73" t="s">
        <v>496</v>
      </c>
      <c r="F2850" s="73" t="s">
        <v>497</v>
      </c>
      <c r="G2850" s="73" t="s">
        <v>494</v>
      </c>
      <c r="H2850" s="73" t="s">
        <v>495</v>
      </c>
      <c r="I2850" s="73" t="s">
        <v>681</v>
      </c>
      <c r="J2850" s="95">
        <v>704.18</v>
      </c>
      <c r="K2850" s="107">
        <v>1</v>
      </c>
      <c r="L2850" s="95">
        <v>0</v>
      </c>
      <c r="M2850" s="95">
        <v>704.18</v>
      </c>
      <c r="N2850" s="73" t="s">
        <v>715</v>
      </c>
    </row>
    <row r="2851" spans="1:14">
      <c r="A2851" s="100">
        <v>999</v>
      </c>
      <c r="B2851" s="94">
        <v>45209</v>
      </c>
      <c r="C2851" s="94">
        <v>45212</v>
      </c>
      <c r="D2851" s="73" t="s">
        <v>823</v>
      </c>
      <c r="E2851" s="73" t="s">
        <v>496</v>
      </c>
      <c r="F2851" s="73" t="s">
        <v>497</v>
      </c>
      <c r="G2851" s="73" t="s">
        <v>494</v>
      </c>
      <c r="H2851" s="73" t="s">
        <v>495</v>
      </c>
      <c r="I2851" s="73" t="s">
        <v>681</v>
      </c>
      <c r="J2851" s="95">
        <v>10406.120000000001</v>
      </c>
      <c r="K2851" s="107">
        <v>1</v>
      </c>
      <c r="L2851" s="95">
        <v>0</v>
      </c>
      <c r="M2851" s="95">
        <v>10406.120000000001</v>
      </c>
      <c r="N2851" s="73" t="s">
        <v>715</v>
      </c>
    </row>
    <row r="2852" spans="1:14" ht="12" thickBot="1">
      <c r="A2852" s="100">
        <v>999</v>
      </c>
      <c r="B2852" s="94">
        <v>45209</v>
      </c>
      <c r="C2852" s="94">
        <v>45212</v>
      </c>
      <c r="D2852" s="73" t="s">
        <v>823</v>
      </c>
      <c r="E2852" s="73" t="s">
        <v>496</v>
      </c>
      <c r="F2852" s="73" t="s">
        <v>497</v>
      </c>
      <c r="G2852" s="73" t="s">
        <v>494</v>
      </c>
      <c r="H2852" s="73" t="s">
        <v>495</v>
      </c>
      <c r="I2852" s="73" t="s">
        <v>681</v>
      </c>
      <c r="J2852" s="95">
        <v>21543.439999999999</v>
      </c>
      <c r="K2852" s="107">
        <v>1</v>
      </c>
      <c r="L2852" s="95">
        <v>0</v>
      </c>
      <c r="M2852" s="95">
        <v>21543.439999999999</v>
      </c>
      <c r="N2852" s="73" t="s">
        <v>715</v>
      </c>
    </row>
    <row r="2853" spans="1:14" ht="12" thickBot="1">
      <c r="A2853" s="223"/>
      <c r="B2853" s="222">
        <v>45212</v>
      </c>
      <c r="C2853" s="224"/>
      <c r="D2853" s="225"/>
      <c r="E2853" s="225"/>
      <c r="F2853" s="225"/>
      <c r="G2853" s="225"/>
      <c r="H2853" s="225"/>
      <c r="I2853" s="225"/>
      <c r="J2853" s="105"/>
      <c r="K2853" s="226"/>
      <c r="L2853" s="227" t="s">
        <v>706</v>
      </c>
      <c r="M2853" s="105">
        <v>225479165.04562175</v>
      </c>
      <c r="N2853" s="225"/>
    </row>
    <row r="2854" spans="1:14" ht="12" thickBot="1">
      <c r="A2854" s="223"/>
      <c r="B2854" s="224"/>
      <c r="C2854" s="224"/>
      <c r="D2854" s="225"/>
      <c r="E2854" s="225"/>
      <c r="F2854" s="225"/>
      <c r="G2854" s="225"/>
      <c r="H2854" s="225"/>
      <c r="I2854" s="225"/>
      <c r="J2854" s="105"/>
      <c r="K2854" s="226"/>
      <c r="L2854" s="227" t="s">
        <v>707</v>
      </c>
      <c r="M2854" s="105">
        <f xml:space="preserve"> ROUND($M$2847+ SUM($M$2850:$M$2852)-$M$2853,2)</f>
        <v>0</v>
      </c>
      <c r="N2854" s="225"/>
    </row>
    <row r="2855" spans="1:14" ht="12.75" thickTop="1" thickBot="1">
      <c r="A2855" s="215" t="s">
        <v>153</v>
      </c>
      <c r="B2855" s="221" t="s">
        <v>137</v>
      </c>
      <c r="C2855" s="216" t="s">
        <v>703</v>
      </c>
      <c r="D2855" s="217" t="s">
        <v>648</v>
      </c>
      <c r="E2855" s="217" t="s">
        <v>144</v>
      </c>
      <c r="F2855" s="217" t="s">
        <v>647</v>
      </c>
      <c r="G2855" s="217" t="s">
        <v>704</v>
      </c>
      <c r="H2855" s="217" t="s">
        <v>143</v>
      </c>
      <c r="I2855" s="217" t="s">
        <v>658</v>
      </c>
      <c r="J2855" s="218" t="s">
        <v>705</v>
      </c>
      <c r="K2855" s="219" t="s">
        <v>148</v>
      </c>
      <c r="L2855" s="218" t="s">
        <v>140</v>
      </c>
      <c r="M2855" s="218" t="s">
        <v>630</v>
      </c>
      <c r="N2855" s="217" t="s">
        <v>640</v>
      </c>
    </row>
    <row r="2856" spans="1:14" ht="12" thickBot="1">
      <c r="A2856" s="223"/>
      <c r="B2856" s="222">
        <v>45215</v>
      </c>
      <c r="C2856" s="224"/>
      <c r="D2856" s="225"/>
      <c r="E2856" s="225"/>
      <c r="F2856" s="225"/>
      <c r="G2856" s="225"/>
      <c r="H2856" s="225"/>
      <c r="I2856" s="225"/>
      <c r="J2856" s="105"/>
      <c r="K2856" s="226"/>
      <c r="L2856" s="227" t="s">
        <v>706</v>
      </c>
      <c r="M2856" s="105">
        <v>225479165.04559988</v>
      </c>
      <c r="N2856" s="225"/>
    </row>
    <row r="2857" spans="1:14" ht="12" thickBot="1">
      <c r="A2857" s="223"/>
      <c r="B2857" s="224"/>
      <c r="C2857" s="224"/>
      <c r="D2857" s="225"/>
      <c r="E2857" s="225"/>
      <c r="F2857" s="225"/>
      <c r="G2857" s="225"/>
      <c r="H2857" s="225"/>
      <c r="I2857" s="225"/>
      <c r="J2857" s="105"/>
      <c r="K2857" s="226"/>
      <c r="L2857" s="227" t="s">
        <v>707</v>
      </c>
      <c r="M2857" s="105">
        <f xml:space="preserve"> ROUND($M$2853+ SUM($M$2855:$M$2855)-$M$2856,2)</f>
        <v>0</v>
      </c>
      <c r="N2857" s="225"/>
    </row>
    <row r="2858" spans="1:14" ht="12" thickTop="1">
      <c r="A2858" s="215" t="s">
        <v>153</v>
      </c>
      <c r="B2858" s="216" t="s">
        <v>137</v>
      </c>
      <c r="C2858" s="216" t="s">
        <v>703</v>
      </c>
      <c r="D2858" s="217" t="s">
        <v>648</v>
      </c>
      <c r="E2858" s="217" t="s">
        <v>144</v>
      </c>
      <c r="F2858" s="217" t="s">
        <v>647</v>
      </c>
      <c r="G2858" s="217" t="s">
        <v>704</v>
      </c>
      <c r="H2858" s="217" t="s">
        <v>143</v>
      </c>
      <c r="I2858" s="217" t="s">
        <v>658</v>
      </c>
      <c r="J2858" s="218" t="s">
        <v>705</v>
      </c>
      <c r="K2858" s="219" t="s">
        <v>148</v>
      </c>
      <c r="L2858" s="218" t="s">
        <v>140</v>
      </c>
      <c r="M2858" s="218" t="s">
        <v>630</v>
      </c>
      <c r="N2858" s="217" t="s">
        <v>640</v>
      </c>
    </row>
    <row r="2859" spans="1:14">
      <c r="A2859" s="100">
        <v>103357747</v>
      </c>
      <c r="B2859" s="94">
        <v>45138</v>
      </c>
      <c r="C2859" s="94">
        <v>45216</v>
      </c>
      <c r="D2859" s="73" t="s">
        <v>823</v>
      </c>
      <c r="E2859" s="73" t="s">
        <v>281</v>
      </c>
      <c r="F2859" s="73" t="s">
        <v>282</v>
      </c>
      <c r="G2859" s="73" t="s">
        <v>279</v>
      </c>
      <c r="H2859" s="73" t="s">
        <v>280</v>
      </c>
      <c r="I2859" s="73" t="s">
        <v>681</v>
      </c>
      <c r="J2859" s="95">
        <v>224857.74</v>
      </c>
      <c r="K2859" s="107">
        <v>1</v>
      </c>
      <c r="L2859" s="95">
        <v>0</v>
      </c>
      <c r="M2859" s="95">
        <v>224857.74</v>
      </c>
      <c r="N2859" s="73" t="s">
        <v>715</v>
      </c>
    </row>
    <row r="2860" spans="1:14">
      <c r="A2860" s="100">
        <v>103366245</v>
      </c>
      <c r="B2860" s="94">
        <v>45138</v>
      </c>
      <c r="C2860" s="94">
        <v>45216</v>
      </c>
      <c r="D2860" s="73" t="s">
        <v>823</v>
      </c>
      <c r="E2860" s="73" t="s">
        <v>281</v>
      </c>
      <c r="F2860" s="73" t="s">
        <v>487</v>
      </c>
      <c r="G2860" s="73" t="s">
        <v>485</v>
      </c>
      <c r="H2860" s="73" t="s">
        <v>486</v>
      </c>
      <c r="I2860" s="73" t="s">
        <v>681</v>
      </c>
      <c r="J2860" s="95">
        <v>22141.87</v>
      </c>
      <c r="K2860" s="107">
        <v>1</v>
      </c>
      <c r="L2860" s="95">
        <v>0</v>
      </c>
      <c r="M2860" s="95">
        <v>22141.87</v>
      </c>
      <c r="N2860" s="73" t="s">
        <v>715</v>
      </c>
    </row>
    <row r="2861" spans="1:14" ht="12" thickBot="1">
      <c r="A2861" s="100">
        <v>103366299</v>
      </c>
      <c r="B2861" s="94">
        <v>45198</v>
      </c>
      <c r="C2861" s="94">
        <v>45216</v>
      </c>
      <c r="D2861" s="73" t="s">
        <v>823</v>
      </c>
      <c r="E2861" s="73" t="s">
        <v>281</v>
      </c>
      <c r="F2861" s="73" t="s">
        <v>487</v>
      </c>
      <c r="G2861" s="73" t="s">
        <v>485</v>
      </c>
      <c r="H2861" s="73" t="s">
        <v>486</v>
      </c>
      <c r="I2861" s="73" t="s">
        <v>681</v>
      </c>
      <c r="J2861" s="95">
        <v>1946.03</v>
      </c>
      <c r="K2861" s="107">
        <v>1</v>
      </c>
      <c r="L2861" s="95">
        <v>0</v>
      </c>
      <c r="M2861" s="95">
        <v>1946.03</v>
      </c>
      <c r="N2861" s="73" t="s">
        <v>715</v>
      </c>
    </row>
    <row r="2862" spans="1:14" ht="12" thickBot="1">
      <c r="A2862" s="223"/>
      <c r="B2862" s="222">
        <v>45216</v>
      </c>
      <c r="C2862" s="224"/>
      <c r="D2862" s="225"/>
      <c r="E2862" s="225"/>
      <c r="F2862" s="225"/>
      <c r="G2862" s="225"/>
      <c r="H2862" s="225"/>
      <c r="I2862" s="225"/>
      <c r="J2862" s="105"/>
      <c r="K2862" s="226"/>
      <c r="L2862" s="227" t="s">
        <v>706</v>
      </c>
      <c r="M2862" s="105">
        <v>225728110.68549985</v>
      </c>
      <c r="N2862" s="225"/>
    </row>
    <row r="2863" spans="1:14" ht="12" thickBot="1">
      <c r="A2863" s="223"/>
      <c r="B2863" s="224"/>
      <c r="C2863" s="224"/>
      <c r="D2863" s="225"/>
      <c r="E2863" s="225"/>
      <c r="F2863" s="225"/>
      <c r="G2863" s="225"/>
      <c r="H2863" s="225"/>
      <c r="I2863" s="225"/>
      <c r="J2863" s="105"/>
      <c r="K2863" s="226"/>
      <c r="L2863" s="227" t="s">
        <v>707</v>
      </c>
      <c r="M2863" s="105">
        <f xml:space="preserve"> ROUND($M$2856+ SUM($M$2859:$M$2861)-$M$2862,2)</f>
        <v>0</v>
      </c>
      <c r="N2863" s="225"/>
    </row>
    <row r="2864" spans="1:14" ht="12" thickTop="1">
      <c r="A2864" s="215" t="s">
        <v>153</v>
      </c>
      <c r="B2864" s="216" t="s">
        <v>137</v>
      </c>
      <c r="C2864" s="216" t="s">
        <v>703</v>
      </c>
      <c r="D2864" s="217" t="s">
        <v>648</v>
      </c>
      <c r="E2864" s="217" t="s">
        <v>144</v>
      </c>
      <c r="F2864" s="217" t="s">
        <v>647</v>
      </c>
      <c r="G2864" s="217" t="s">
        <v>704</v>
      </c>
      <c r="H2864" s="217" t="s">
        <v>143</v>
      </c>
      <c r="I2864" s="217" t="s">
        <v>658</v>
      </c>
      <c r="J2864" s="218" t="s">
        <v>705</v>
      </c>
      <c r="K2864" s="219" t="s">
        <v>148</v>
      </c>
      <c r="L2864" s="218" t="s">
        <v>140</v>
      </c>
      <c r="M2864" s="218" t="s">
        <v>630</v>
      </c>
      <c r="N2864" s="217" t="s">
        <v>640</v>
      </c>
    </row>
    <row r="2865" spans="1:14" ht="12" thickBot="1">
      <c r="A2865" s="100">
        <v>999</v>
      </c>
      <c r="B2865" s="94">
        <v>45212</v>
      </c>
      <c r="C2865" s="94">
        <v>45217</v>
      </c>
      <c r="D2865" s="73" t="s">
        <v>710</v>
      </c>
      <c r="E2865" s="73" t="s">
        <v>764</v>
      </c>
      <c r="F2865" s="73" t="s">
        <v>1068</v>
      </c>
      <c r="G2865" s="73" t="s">
        <v>1069</v>
      </c>
      <c r="I2865" s="73" t="s">
        <v>681</v>
      </c>
      <c r="J2865" s="95">
        <v>747198.87</v>
      </c>
      <c r="K2865" s="107">
        <v>0.98499999999999999</v>
      </c>
      <c r="L2865" s="95">
        <v>-735990.89</v>
      </c>
      <c r="M2865" s="95">
        <v>11207.98</v>
      </c>
      <c r="N2865" s="73" t="s">
        <v>207</v>
      </c>
    </row>
    <row r="2866" spans="1:14" ht="12" thickBot="1">
      <c r="A2866" s="223"/>
      <c r="B2866" s="222">
        <v>45217</v>
      </c>
      <c r="C2866" s="224"/>
      <c r="D2866" s="225"/>
      <c r="E2866" s="225"/>
      <c r="F2866" s="225"/>
      <c r="G2866" s="225"/>
      <c r="H2866" s="225"/>
      <c r="I2866" s="225"/>
      <c r="J2866" s="105"/>
      <c r="K2866" s="226"/>
      <c r="L2866" s="227" t="s">
        <v>706</v>
      </c>
      <c r="M2866" s="105">
        <v>225739318.66854987</v>
      </c>
      <c r="N2866" s="225"/>
    </row>
    <row r="2867" spans="1:14" ht="12" thickBot="1">
      <c r="A2867" s="223"/>
      <c r="B2867" s="224"/>
      <c r="C2867" s="224"/>
      <c r="D2867" s="225"/>
      <c r="E2867" s="225"/>
      <c r="F2867" s="225"/>
      <c r="G2867" s="225"/>
      <c r="H2867" s="225"/>
      <c r="I2867" s="225"/>
      <c r="J2867" s="105"/>
      <c r="K2867" s="226"/>
      <c r="L2867" s="227" t="s">
        <v>707</v>
      </c>
      <c r="M2867" s="105">
        <f xml:space="preserve"> ROUND($M$2862+ SUM($M$2865:$M$2865)-$M$2866,2)</f>
        <v>0</v>
      </c>
      <c r="N2867" s="225"/>
    </row>
    <row r="2868" spans="1:14" ht="12.75" thickTop="1" thickBot="1">
      <c r="A2868" s="215" t="s">
        <v>153</v>
      </c>
      <c r="B2868" s="221" t="s">
        <v>137</v>
      </c>
      <c r="C2868" s="216" t="s">
        <v>703</v>
      </c>
      <c r="D2868" s="217" t="s">
        <v>648</v>
      </c>
      <c r="E2868" s="217" t="s">
        <v>144</v>
      </c>
      <c r="F2868" s="217" t="s">
        <v>647</v>
      </c>
      <c r="G2868" s="217" t="s">
        <v>704</v>
      </c>
      <c r="H2868" s="217" t="s">
        <v>143</v>
      </c>
      <c r="I2868" s="217" t="s">
        <v>658</v>
      </c>
      <c r="J2868" s="218" t="s">
        <v>705</v>
      </c>
      <c r="K2868" s="219" t="s">
        <v>148</v>
      </c>
      <c r="L2868" s="218" t="s">
        <v>140</v>
      </c>
      <c r="M2868" s="218" t="s">
        <v>630</v>
      </c>
      <c r="N2868" s="217" t="s">
        <v>640</v>
      </c>
    </row>
    <row r="2869" spans="1:14" ht="12" thickBot="1">
      <c r="A2869" s="223"/>
      <c r="B2869" s="222">
        <v>45218</v>
      </c>
      <c r="C2869" s="224"/>
      <c r="D2869" s="225"/>
      <c r="E2869" s="225"/>
      <c r="F2869" s="225"/>
      <c r="G2869" s="225"/>
      <c r="H2869" s="225"/>
      <c r="I2869" s="225"/>
      <c r="J2869" s="105"/>
      <c r="K2869" s="226"/>
      <c r="L2869" s="227" t="s">
        <v>706</v>
      </c>
      <c r="M2869" s="105">
        <v>225739318.66854987</v>
      </c>
      <c r="N2869" s="225"/>
    </row>
    <row r="2870" spans="1:14" ht="12" thickBot="1">
      <c r="A2870" s="223"/>
      <c r="B2870" s="224"/>
      <c r="C2870" s="224"/>
      <c r="D2870" s="225"/>
      <c r="E2870" s="225"/>
      <c r="F2870" s="225"/>
      <c r="G2870" s="225"/>
      <c r="H2870" s="225"/>
      <c r="I2870" s="225"/>
      <c r="J2870" s="105"/>
      <c r="K2870" s="226"/>
      <c r="L2870" s="227" t="s">
        <v>707</v>
      </c>
      <c r="M2870" s="105">
        <f xml:space="preserve"> ROUND($M$2866+ SUM($M$2868:$M$2868)-$M$2869,2)</f>
        <v>0</v>
      </c>
      <c r="N2870" s="225"/>
    </row>
    <row r="2871" spans="1:14" ht="12.75" thickTop="1" thickBot="1">
      <c r="A2871" s="215" t="s">
        <v>153</v>
      </c>
      <c r="B2871" s="221" t="s">
        <v>137</v>
      </c>
      <c r="C2871" s="216" t="s">
        <v>703</v>
      </c>
      <c r="D2871" s="217" t="s">
        <v>648</v>
      </c>
      <c r="E2871" s="217" t="s">
        <v>144</v>
      </c>
      <c r="F2871" s="217" t="s">
        <v>647</v>
      </c>
      <c r="G2871" s="217" t="s">
        <v>704</v>
      </c>
      <c r="H2871" s="217" t="s">
        <v>143</v>
      </c>
      <c r="I2871" s="217" t="s">
        <v>658</v>
      </c>
      <c r="J2871" s="218" t="s">
        <v>705</v>
      </c>
      <c r="K2871" s="219" t="s">
        <v>148</v>
      </c>
      <c r="L2871" s="218" t="s">
        <v>140</v>
      </c>
      <c r="M2871" s="218" t="s">
        <v>630</v>
      </c>
      <c r="N2871" s="217" t="s">
        <v>640</v>
      </c>
    </row>
    <row r="2872" spans="1:14" ht="12" thickBot="1">
      <c r="A2872" s="223"/>
      <c r="B2872" s="222">
        <v>45219</v>
      </c>
      <c r="C2872" s="224"/>
      <c r="D2872" s="225"/>
      <c r="E2872" s="225"/>
      <c r="F2872" s="225"/>
      <c r="G2872" s="225"/>
      <c r="H2872" s="225"/>
      <c r="I2872" s="225"/>
      <c r="J2872" s="105"/>
      <c r="K2872" s="226"/>
      <c r="L2872" s="227" t="s">
        <v>706</v>
      </c>
      <c r="M2872" s="105">
        <v>225739318.66854987</v>
      </c>
      <c r="N2872" s="225"/>
    </row>
    <row r="2873" spans="1:14" ht="12" thickBot="1">
      <c r="A2873" s="223"/>
      <c r="B2873" s="224"/>
      <c r="C2873" s="224"/>
      <c r="D2873" s="225"/>
      <c r="E2873" s="225"/>
      <c r="F2873" s="225"/>
      <c r="G2873" s="225"/>
      <c r="H2873" s="225"/>
      <c r="I2873" s="225"/>
      <c r="J2873" s="105"/>
      <c r="K2873" s="226"/>
      <c r="L2873" s="227" t="s">
        <v>707</v>
      </c>
      <c r="M2873" s="105">
        <f xml:space="preserve"> ROUND($M$2869+ SUM($M$2871:$M$2871)-$M$2872,2)</f>
        <v>0</v>
      </c>
      <c r="N2873" s="225"/>
    </row>
    <row r="2874" spans="1:14" ht="12.75" thickTop="1" thickBot="1">
      <c r="A2874" s="215" t="s">
        <v>153</v>
      </c>
      <c r="B2874" s="221" t="s">
        <v>137</v>
      </c>
      <c r="C2874" s="216" t="s">
        <v>703</v>
      </c>
      <c r="D2874" s="217" t="s">
        <v>648</v>
      </c>
      <c r="E2874" s="217" t="s">
        <v>144</v>
      </c>
      <c r="F2874" s="217" t="s">
        <v>647</v>
      </c>
      <c r="G2874" s="217" t="s">
        <v>704</v>
      </c>
      <c r="H2874" s="217" t="s">
        <v>143</v>
      </c>
      <c r="I2874" s="217" t="s">
        <v>658</v>
      </c>
      <c r="J2874" s="218" t="s">
        <v>705</v>
      </c>
      <c r="K2874" s="219" t="s">
        <v>148</v>
      </c>
      <c r="L2874" s="218" t="s">
        <v>140</v>
      </c>
      <c r="M2874" s="218" t="s">
        <v>630</v>
      </c>
      <c r="N2874" s="217" t="s">
        <v>640</v>
      </c>
    </row>
    <row r="2875" spans="1:14" ht="12" thickBot="1">
      <c r="A2875" s="223"/>
      <c r="B2875" s="222">
        <v>45222</v>
      </c>
      <c r="C2875" s="224"/>
      <c r="D2875" s="225"/>
      <c r="E2875" s="225"/>
      <c r="F2875" s="225"/>
      <c r="G2875" s="225"/>
      <c r="H2875" s="225"/>
      <c r="I2875" s="225"/>
      <c r="J2875" s="105"/>
      <c r="K2875" s="226"/>
      <c r="L2875" s="227" t="s">
        <v>706</v>
      </c>
      <c r="M2875" s="105">
        <v>225739318.66854987</v>
      </c>
      <c r="N2875" s="225"/>
    </row>
    <row r="2876" spans="1:14" ht="12" thickBot="1">
      <c r="A2876" s="223"/>
      <c r="B2876" s="224"/>
      <c r="C2876" s="224"/>
      <c r="D2876" s="225"/>
      <c r="E2876" s="225"/>
      <c r="F2876" s="225"/>
      <c r="G2876" s="225"/>
      <c r="H2876" s="225"/>
      <c r="I2876" s="225"/>
      <c r="J2876" s="105"/>
      <c r="K2876" s="226"/>
      <c r="L2876" s="227" t="s">
        <v>707</v>
      </c>
      <c r="M2876" s="105">
        <f xml:space="preserve"> ROUND($M$2872+ SUM($M$2874:$M$2874)-$M$2875,2)</f>
        <v>0</v>
      </c>
      <c r="N2876" s="225"/>
    </row>
    <row r="2877" spans="1:14" ht="12.75" thickTop="1" thickBot="1">
      <c r="A2877" s="215" t="s">
        <v>153</v>
      </c>
      <c r="B2877" s="221" t="s">
        <v>137</v>
      </c>
      <c r="C2877" s="216" t="s">
        <v>703</v>
      </c>
      <c r="D2877" s="217" t="s">
        <v>648</v>
      </c>
      <c r="E2877" s="217" t="s">
        <v>144</v>
      </c>
      <c r="F2877" s="217" t="s">
        <v>647</v>
      </c>
      <c r="G2877" s="217" t="s">
        <v>704</v>
      </c>
      <c r="H2877" s="217" t="s">
        <v>143</v>
      </c>
      <c r="I2877" s="217" t="s">
        <v>658</v>
      </c>
      <c r="J2877" s="218" t="s">
        <v>705</v>
      </c>
      <c r="K2877" s="219" t="s">
        <v>148</v>
      </c>
      <c r="L2877" s="218" t="s">
        <v>140</v>
      </c>
      <c r="M2877" s="218" t="s">
        <v>630</v>
      </c>
      <c r="N2877" s="217" t="s">
        <v>640</v>
      </c>
    </row>
    <row r="2878" spans="1:14" ht="12" thickBot="1">
      <c r="A2878" s="223"/>
      <c r="B2878" s="222">
        <v>45223</v>
      </c>
      <c r="C2878" s="224"/>
      <c r="D2878" s="225"/>
      <c r="E2878" s="225"/>
      <c r="F2878" s="225"/>
      <c r="G2878" s="225"/>
      <c r="H2878" s="225"/>
      <c r="I2878" s="225"/>
      <c r="J2878" s="105"/>
      <c r="K2878" s="226"/>
      <c r="L2878" s="227" t="s">
        <v>706</v>
      </c>
      <c r="M2878" s="105">
        <v>225739318.66854984</v>
      </c>
      <c r="N2878" s="225"/>
    </row>
    <row r="2879" spans="1:14" ht="12" thickBot="1">
      <c r="A2879" s="223"/>
      <c r="B2879" s="224"/>
      <c r="C2879" s="224"/>
      <c r="D2879" s="225"/>
      <c r="E2879" s="225"/>
      <c r="F2879" s="225"/>
      <c r="G2879" s="225"/>
      <c r="H2879" s="225"/>
      <c r="I2879" s="225"/>
      <c r="J2879" s="105"/>
      <c r="K2879" s="226"/>
      <c r="L2879" s="227" t="s">
        <v>707</v>
      </c>
      <c r="M2879" s="105">
        <f xml:space="preserve"> ROUND($M$2875+ SUM($M$2877:$M$2877)-$M$2878,2)</f>
        <v>0</v>
      </c>
      <c r="N2879" s="225"/>
    </row>
    <row r="2880" spans="1:14" ht="12.75" thickTop="1" thickBot="1">
      <c r="A2880" s="215" t="s">
        <v>153</v>
      </c>
      <c r="B2880" s="221" t="s">
        <v>137</v>
      </c>
      <c r="C2880" s="216" t="s">
        <v>703</v>
      </c>
      <c r="D2880" s="217" t="s">
        <v>648</v>
      </c>
      <c r="E2880" s="217" t="s">
        <v>144</v>
      </c>
      <c r="F2880" s="217" t="s">
        <v>647</v>
      </c>
      <c r="G2880" s="217" t="s">
        <v>704</v>
      </c>
      <c r="H2880" s="217" t="s">
        <v>143</v>
      </c>
      <c r="I2880" s="217" t="s">
        <v>658</v>
      </c>
      <c r="J2880" s="218" t="s">
        <v>705</v>
      </c>
      <c r="K2880" s="219" t="s">
        <v>148</v>
      </c>
      <c r="L2880" s="218" t="s">
        <v>140</v>
      </c>
      <c r="M2880" s="218" t="s">
        <v>630</v>
      </c>
      <c r="N2880" s="217" t="s">
        <v>640</v>
      </c>
    </row>
    <row r="2881" spans="1:14" ht="12" thickBot="1">
      <c r="A2881" s="223"/>
      <c r="B2881" s="222">
        <v>45224</v>
      </c>
      <c r="C2881" s="224"/>
      <c r="D2881" s="225"/>
      <c r="E2881" s="225"/>
      <c r="F2881" s="225"/>
      <c r="G2881" s="225"/>
      <c r="H2881" s="225"/>
      <c r="I2881" s="225"/>
      <c r="J2881" s="105"/>
      <c r="K2881" s="226"/>
      <c r="L2881" s="227" t="s">
        <v>706</v>
      </c>
      <c r="M2881" s="105">
        <v>225739318.66854984</v>
      </c>
      <c r="N2881" s="225"/>
    </row>
    <row r="2882" spans="1:14" ht="12" thickBot="1">
      <c r="A2882" s="223"/>
      <c r="B2882" s="224"/>
      <c r="C2882" s="224"/>
      <c r="D2882" s="225"/>
      <c r="E2882" s="225"/>
      <c r="F2882" s="225"/>
      <c r="G2882" s="225"/>
      <c r="H2882" s="225"/>
      <c r="I2882" s="225"/>
      <c r="J2882" s="105"/>
      <c r="K2882" s="226"/>
      <c r="L2882" s="227" t="s">
        <v>707</v>
      </c>
      <c r="M2882" s="105">
        <f xml:space="preserve"> ROUND($M$2878+ SUM($M$2880:$M$2880)-$M$2881,2)</f>
        <v>0</v>
      </c>
      <c r="N2882" s="225"/>
    </row>
    <row r="2883" spans="1:14" ht="12" thickTop="1">
      <c r="A2883" s="215" t="s">
        <v>153</v>
      </c>
      <c r="B2883" s="216" t="s">
        <v>137</v>
      </c>
      <c r="C2883" s="216" t="s">
        <v>703</v>
      </c>
      <c r="D2883" s="217" t="s">
        <v>648</v>
      </c>
      <c r="E2883" s="217" t="s">
        <v>144</v>
      </c>
      <c r="F2883" s="217" t="s">
        <v>647</v>
      </c>
      <c r="G2883" s="217" t="s">
        <v>704</v>
      </c>
      <c r="H2883" s="217" t="s">
        <v>143</v>
      </c>
      <c r="I2883" s="217" t="s">
        <v>658</v>
      </c>
      <c r="J2883" s="218" t="s">
        <v>705</v>
      </c>
      <c r="K2883" s="219" t="s">
        <v>148</v>
      </c>
      <c r="L2883" s="218" t="s">
        <v>140</v>
      </c>
      <c r="M2883" s="218" t="s">
        <v>630</v>
      </c>
      <c r="N2883" s="217" t="s">
        <v>640</v>
      </c>
    </row>
    <row r="2884" spans="1:14" ht="12" thickBot="1">
      <c r="A2884" s="100">
        <v>103634490</v>
      </c>
      <c r="B2884" s="94">
        <v>45223</v>
      </c>
      <c r="C2884" s="94">
        <v>45225</v>
      </c>
      <c r="D2884" s="73" t="s">
        <v>830</v>
      </c>
      <c r="E2884" s="73" t="s">
        <v>482</v>
      </c>
      <c r="F2884" s="73" t="s">
        <v>483</v>
      </c>
      <c r="G2884" s="73" t="s">
        <v>480</v>
      </c>
      <c r="H2884" s="73" t="s">
        <v>481</v>
      </c>
      <c r="I2884" s="73" t="s">
        <v>681</v>
      </c>
      <c r="J2884" s="95">
        <v>-17573.54</v>
      </c>
      <c r="K2884" s="107">
        <v>1</v>
      </c>
      <c r="L2884" s="95">
        <v>0</v>
      </c>
      <c r="M2884" s="95">
        <v>-17573.54</v>
      </c>
      <c r="N2884" s="73" t="s">
        <v>715</v>
      </c>
    </row>
    <row r="2885" spans="1:14" ht="12" thickBot="1">
      <c r="A2885" s="223"/>
      <c r="B2885" s="222">
        <v>45225</v>
      </c>
      <c r="C2885" s="224"/>
      <c r="D2885" s="225"/>
      <c r="E2885" s="225"/>
      <c r="F2885" s="225"/>
      <c r="G2885" s="225"/>
      <c r="H2885" s="225"/>
      <c r="I2885" s="225"/>
      <c r="J2885" s="105"/>
      <c r="K2885" s="226"/>
      <c r="L2885" s="227" t="s">
        <v>706</v>
      </c>
      <c r="M2885" s="105">
        <v>225721745.12854981</v>
      </c>
      <c r="N2885" s="225"/>
    </row>
    <row r="2886" spans="1:14" ht="12" thickBot="1">
      <c r="A2886" s="223"/>
      <c r="B2886" s="224"/>
      <c r="C2886" s="224"/>
      <c r="D2886" s="225"/>
      <c r="E2886" s="225"/>
      <c r="F2886" s="225"/>
      <c r="G2886" s="225"/>
      <c r="H2886" s="225"/>
      <c r="I2886" s="225"/>
      <c r="J2886" s="105"/>
      <c r="K2886" s="226"/>
      <c r="L2886" s="227" t="s">
        <v>707</v>
      </c>
      <c r="M2886" s="105">
        <f xml:space="preserve"> ROUND($M$2881+ SUM($M$2884:$M$2884)-$M$2885,2)</f>
        <v>0</v>
      </c>
      <c r="N2886" s="225"/>
    </row>
    <row r="2887" spans="1:14" ht="12" thickTop="1">
      <c r="A2887" s="215" t="s">
        <v>153</v>
      </c>
      <c r="B2887" s="216" t="s">
        <v>137</v>
      </c>
      <c r="C2887" s="216" t="s">
        <v>703</v>
      </c>
      <c r="D2887" s="217" t="s">
        <v>648</v>
      </c>
      <c r="E2887" s="217" t="s">
        <v>144</v>
      </c>
      <c r="F2887" s="217" t="s">
        <v>647</v>
      </c>
      <c r="G2887" s="217" t="s">
        <v>704</v>
      </c>
      <c r="H2887" s="217" t="s">
        <v>143</v>
      </c>
      <c r="I2887" s="217" t="s">
        <v>658</v>
      </c>
      <c r="J2887" s="218" t="s">
        <v>705</v>
      </c>
      <c r="K2887" s="219" t="s">
        <v>148</v>
      </c>
      <c r="L2887" s="218" t="s">
        <v>140</v>
      </c>
      <c r="M2887" s="218" t="s">
        <v>630</v>
      </c>
      <c r="N2887" s="217" t="s">
        <v>640</v>
      </c>
    </row>
    <row r="2888" spans="1:14">
      <c r="A2888" s="100">
        <v>103673804</v>
      </c>
      <c r="B2888" s="94">
        <v>45212</v>
      </c>
      <c r="C2888" s="94">
        <v>45226</v>
      </c>
      <c r="D2888" s="73" t="s">
        <v>710</v>
      </c>
      <c r="E2888" s="73" t="s">
        <v>764</v>
      </c>
      <c r="F2888" s="73" t="s">
        <v>1070</v>
      </c>
      <c r="G2888" s="73" t="s">
        <v>1071</v>
      </c>
      <c r="H2888" s="73" t="s">
        <v>1072</v>
      </c>
      <c r="I2888" s="73" t="s">
        <v>681</v>
      </c>
      <c r="J2888" s="95">
        <v>747198.87</v>
      </c>
      <c r="K2888" s="107">
        <v>0.98499999999999999</v>
      </c>
      <c r="L2888" s="95">
        <v>-735990.89</v>
      </c>
      <c r="M2888" s="95">
        <v>11207.98</v>
      </c>
      <c r="N2888" s="73" t="s">
        <v>207</v>
      </c>
    </row>
    <row r="2889" spans="1:14">
      <c r="A2889" s="100">
        <v>999</v>
      </c>
      <c r="B2889" s="94">
        <v>45224</v>
      </c>
      <c r="C2889" s="94">
        <v>45226</v>
      </c>
      <c r="D2889" s="73" t="s">
        <v>830</v>
      </c>
      <c r="E2889" s="73" t="s">
        <v>517</v>
      </c>
      <c r="F2889" s="73" t="s">
        <v>518</v>
      </c>
      <c r="G2889" s="73" t="s">
        <v>516</v>
      </c>
      <c r="I2889" s="73" t="s">
        <v>681</v>
      </c>
      <c r="J2889" s="95">
        <v>-2100000</v>
      </c>
      <c r="K2889" s="107">
        <v>0.98</v>
      </c>
      <c r="L2889" s="95">
        <v>2058000</v>
      </c>
      <c r="M2889" s="95">
        <v>-42000</v>
      </c>
      <c r="N2889" s="73" t="s">
        <v>207</v>
      </c>
    </row>
    <row r="2890" spans="1:14">
      <c r="A2890" s="100">
        <v>999</v>
      </c>
      <c r="B2890" s="94">
        <v>45224</v>
      </c>
      <c r="C2890" s="94">
        <v>45226</v>
      </c>
      <c r="D2890" s="73" t="s">
        <v>830</v>
      </c>
      <c r="E2890" s="73" t="s">
        <v>514</v>
      </c>
      <c r="F2890" s="73" t="s">
        <v>515</v>
      </c>
      <c r="G2890" s="73" t="s">
        <v>513</v>
      </c>
      <c r="I2890" s="73" t="s">
        <v>681</v>
      </c>
      <c r="J2890" s="95">
        <v>-5000000</v>
      </c>
      <c r="K2890" s="107">
        <v>0.98</v>
      </c>
      <c r="L2890" s="95">
        <v>4900000</v>
      </c>
      <c r="M2890" s="95">
        <v>-100000</v>
      </c>
      <c r="N2890" s="73" t="s">
        <v>207</v>
      </c>
    </row>
    <row r="2891" spans="1:14">
      <c r="A2891" s="100">
        <v>103697308</v>
      </c>
      <c r="B2891" s="94">
        <v>45224</v>
      </c>
      <c r="C2891" s="94">
        <v>45226</v>
      </c>
      <c r="D2891" s="73" t="s">
        <v>830</v>
      </c>
      <c r="E2891" s="73" t="s">
        <v>1065</v>
      </c>
      <c r="F2891" s="73" t="s">
        <v>1066</v>
      </c>
      <c r="G2891" s="73" t="s">
        <v>1067</v>
      </c>
      <c r="I2891" s="73" t="s">
        <v>681</v>
      </c>
      <c r="J2891" s="95">
        <v>-5000000</v>
      </c>
      <c r="K2891" s="107">
        <v>0.98</v>
      </c>
      <c r="L2891" s="95">
        <v>4900000</v>
      </c>
      <c r="M2891" s="95">
        <v>-100000</v>
      </c>
      <c r="N2891" s="73" t="s">
        <v>207</v>
      </c>
    </row>
    <row r="2892" spans="1:14" ht="12" thickBot="1">
      <c r="A2892" s="100">
        <v>999</v>
      </c>
      <c r="B2892" s="94">
        <v>45212</v>
      </c>
      <c r="C2892" s="94">
        <v>45217</v>
      </c>
      <c r="D2892" s="73" t="s">
        <v>824</v>
      </c>
      <c r="E2892" s="73" t="s">
        <v>764</v>
      </c>
      <c r="F2892" s="73" t="s">
        <v>1068</v>
      </c>
      <c r="G2892" s="73" t="s">
        <v>1069</v>
      </c>
      <c r="I2892" s="73" t="s">
        <v>681</v>
      </c>
      <c r="J2892" s="95">
        <v>-747198.87</v>
      </c>
      <c r="K2892" s="107">
        <v>0.98499999999999999</v>
      </c>
      <c r="L2892" s="95">
        <v>735990.89</v>
      </c>
      <c r="M2892" s="95">
        <v>-11207.98</v>
      </c>
      <c r="N2892" s="73" t="s">
        <v>207</v>
      </c>
    </row>
    <row r="2893" spans="1:14" ht="12" thickBot="1">
      <c r="A2893" s="223"/>
      <c r="B2893" s="222">
        <v>45226</v>
      </c>
      <c r="C2893" s="224"/>
      <c r="D2893" s="225"/>
      <c r="E2893" s="225"/>
      <c r="F2893" s="225"/>
      <c r="G2893" s="225"/>
      <c r="H2893" s="225"/>
      <c r="I2893" s="225"/>
      <c r="J2893" s="105"/>
      <c r="K2893" s="226"/>
      <c r="L2893" s="227" t="s">
        <v>706</v>
      </c>
      <c r="M2893" s="105">
        <v>225479745.12549981</v>
      </c>
      <c r="N2893" s="225"/>
    </row>
    <row r="2894" spans="1:14" ht="12" thickBot="1">
      <c r="A2894" s="223"/>
      <c r="B2894" s="224"/>
      <c r="C2894" s="224"/>
      <c r="D2894" s="225"/>
      <c r="E2894" s="225"/>
      <c r="F2894" s="225"/>
      <c r="G2894" s="225"/>
      <c r="H2894" s="225"/>
      <c r="I2894" s="225"/>
      <c r="J2894" s="105"/>
      <c r="K2894" s="226"/>
      <c r="L2894" s="227" t="s">
        <v>707</v>
      </c>
      <c r="M2894" s="105">
        <f xml:space="preserve"> ROUND($M$2885+ SUM($M$2888:$M$2892)-$M$2893,2)</f>
        <v>0</v>
      </c>
      <c r="N2894" s="225"/>
    </row>
    <row r="2895" spans="1:14" ht="12" thickTop="1">
      <c r="A2895" s="215" t="s">
        <v>153</v>
      </c>
      <c r="B2895" s="216" t="s">
        <v>137</v>
      </c>
      <c r="C2895" s="216" t="s">
        <v>703</v>
      </c>
      <c r="D2895" s="217" t="s">
        <v>648</v>
      </c>
      <c r="E2895" s="217" t="s">
        <v>144</v>
      </c>
      <c r="F2895" s="217" t="s">
        <v>647</v>
      </c>
      <c r="G2895" s="217" t="s">
        <v>704</v>
      </c>
      <c r="H2895" s="217" t="s">
        <v>143</v>
      </c>
      <c r="I2895" s="217" t="s">
        <v>658</v>
      </c>
      <c r="J2895" s="218" t="s">
        <v>705</v>
      </c>
      <c r="K2895" s="219" t="s">
        <v>148</v>
      </c>
      <c r="L2895" s="218" t="s">
        <v>140</v>
      </c>
      <c r="M2895" s="218" t="s">
        <v>630</v>
      </c>
      <c r="N2895" s="217" t="s">
        <v>640</v>
      </c>
    </row>
    <row r="2896" spans="1:14">
      <c r="A2896" s="100">
        <v>999</v>
      </c>
      <c r="B2896" s="94">
        <v>45224</v>
      </c>
      <c r="C2896" s="94">
        <v>45226</v>
      </c>
      <c r="D2896" s="73" t="s">
        <v>840</v>
      </c>
      <c r="E2896" s="73" t="s">
        <v>514</v>
      </c>
      <c r="F2896" s="73" t="s">
        <v>515</v>
      </c>
      <c r="G2896" s="73" t="s">
        <v>513</v>
      </c>
      <c r="I2896" s="73" t="s">
        <v>681</v>
      </c>
      <c r="J2896" s="95">
        <v>5000000</v>
      </c>
      <c r="K2896" s="107">
        <v>0.98</v>
      </c>
      <c r="L2896" s="95">
        <v>-4900000</v>
      </c>
      <c r="M2896" s="95">
        <v>100000</v>
      </c>
      <c r="N2896" s="73" t="s">
        <v>207</v>
      </c>
    </row>
    <row r="2897" spans="1:14" ht="12" thickBot="1">
      <c r="A2897" s="100">
        <v>103703306</v>
      </c>
      <c r="B2897" s="94">
        <v>45224</v>
      </c>
      <c r="C2897" s="94">
        <v>45229</v>
      </c>
      <c r="D2897" s="73" t="s">
        <v>830</v>
      </c>
      <c r="E2897" s="73" t="s">
        <v>514</v>
      </c>
      <c r="F2897" s="73" t="s">
        <v>515</v>
      </c>
      <c r="G2897" s="73" t="s">
        <v>513</v>
      </c>
      <c r="I2897" s="73" t="s">
        <v>681</v>
      </c>
      <c r="J2897" s="95">
        <v>-5000000</v>
      </c>
      <c r="K2897" s="107">
        <v>0.98499999999999999</v>
      </c>
      <c r="L2897" s="95">
        <v>4925000</v>
      </c>
      <c r="M2897" s="95">
        <v>-75000</v>
      </c>
      <c r="N2897" s="73" t="s">
        <v>841</v>
      </c>
    </row>
    <row r="2898" spans="1:14" ht="12" thickBot="1">
      <c r="A2898" s="223"/>
      <c r="B2898" s="222">
        <v>45229</v>
      </c>
      <c r="C2898" s="224"/>
      <c r="D2898" s="225"/>
      <c r="E2898" s="225"/>
      <c r="F2898" s="225"/>
      <c r="G2898" s="225"/>
      <c r="H2898" s="225"/>
      <c r="I2898" s="225"/>
      <c r="J2898" s="105"/>
      <c r="K2898" s="226"/>
      <c r="L2898" s="227" t="s">
        <v>706</v>
      </c>
      <c r="M2898" s="105">
        <v>225504745.12559983</v>
      </c>
      <c r="N2898" s="225"/>
    </row>
    <row r="2899" spans="1:14" ht="12" thickBot="1">
      <c r="A2899" s="223"/>
      <c r="B2899" s="224"/>
      <c r="C2899" s="224"/>
      <c r="D2899" s="225"/>
      <c r="E2899" s="225"/>
      <c r="F2899" s="225"/>
      <c r="G2899" s="225"/>
      <c r="H2899" s="225"/>
      <c r="I2899" s="225"/>
      <c r="J2899" s="105"/>
      <c r="K2899" s="226"/>
      <c r="L2899" s="227" t="s">
        <v>707</v>
      </c>
      <c r="M2899" s="105">
        <f xml:space="preserve"> ROUND($M$2893+ SUM($M$2896:$M$2897)-$M$2898,2)</f>
        <v>0</v>
      </c>
      <c r="N2899" s="225"/>
    </row>
    <row r="2900" spans="1:14" ht="12.75" thickTop="1" thickBot="1">
      <c r="A2900" s="215" t="s">
        <v>153</v>
      </c>
      <c r="B2900" s="221" t="s">
        <v>137</v>
      </c>
      <c r="C2900" s="216" t="s">
        <v>703</v>
      </c>
      <c r="D2900" s="217" t="s">
        <v>648</v>
      </c>
      <c r="E2900" s="217" t="s">
        <v>144</v>
      </c>
      <c r="F2900" s="217" t="s">
        <v>647</v>
      </c>
      <c r="G2900" s="217" t="s">
        <v>704</v>
      </c>
      <c r="H2900" s="217" t="s">
        <v>143</v>
      </c>
      <c r="I2900" s="217" t="s">
        <v>658</v>
      </c>
      <c r="J2900" s="218" t="s">
        <v>705</v>
      </c>
      <c r="K2900" s="219" t="s">
        <v>148</v>
      </c>
      <c r="L2900" s="218" t="s">
        <v>140</v>
      </c>
      <c r="M2900" s="218" t="s">
        <v>630</v>
      </c>
      <c r="N2900" s="217" t="s">
        <v>640</v>
      </c>
    </row>
    <row r="2901" spans="1:14" ht="12" thickBot="1">
      <c r="A2901" s="223"/>
      <c r="B2901" s="222">
        <v>45230</v>
      </c>
      <c r="C2901" s="224"/>
      <c r="D2901" s="225"/>
      <c r="E2901" s="225"/>
      <c r="F2901" s="225"/>
      <c r="G2901" s="225"/>
      <c r="H2901" s="225"/>
      <c r="I2901" s="225"/>
      <c r="J2901" s="105"/>
      <c r="K2901" s="226"/>
      <c r="L2901" s="227" t="s">
        <v>706</v>
      </c>
      <c r="M2901" s="105">
        <v>225504745.12559983</v>
      </c>
      <c r="N2901" s="225"/>
    </row>
    <row r="2902" spans="1:14" ht="12" thickBot="1">
      <c r="A2902" s="223"/>
      <c r="B2902" s="224"/>
      <c r="C2902" s="224"/>
      <c r="D2902" s="225"/>
      <c r="E2902" s="225"/>
      <c r="F2902" s="225"/>
      <c r="G2902" s="225"/>
      <c r="H2902" s="225"/>
      <c r="I2902" s="225"/>
      <c r="J2902" s="105"/>
      <c r="K2902" s="226"/>
      <c r="L2902" s="227" t="s">
        <v>707</v>
      </c>
      <c r="M2902" s="105">
        <f xml:space="preserve"> ROUND($M$2898+ SUM($M$2900:$M$2900)-$M$2901,2)</f>
        <v>0</v>
      </c>
      <c r="N2902" s="225"/>
    </row>
    <row r="2903" spans="1:14" ht="12.75" thickTop="1" thickBot="1">
      <c r="A2903" s="215" t="s">
        <v>153</v>
      </c>
      <c r="B2903" s="221" t="s">
        <v>137</v>
      </c>
      <c r="C2903" s="216" t="s">
        <v>703</v>
      </c>
      <c r="D2903" s="217" t="s">
        <v>648</v>
      </c>
      <c r="E2903" s="217" t="s">
        <v>144</v>
      </c>
      <c r="F2903" s="217" t="s">
        <v>647</v>
      </c>
      <c r="G2903" s="217" t="s">
        <v>704</v>
      </c>
      <c r="H2903" s="217" t="s">
        <v>143</v>
      </c>
      <c r="I2903" s="217" t="s">
        <v>658</v>
      </c>
      <c r="J2903" s="218" t="s">
        <v>705</v>
      </c>
      <c r="K2903" s="219" t="s">
        <v>148</v>
      </c>
      <c r="L2903" s="218" t="s">
        <v>140</v>
      </c>
      <c r="M2903" s="218" t="s">
        <v>630</v>
      </c>
      <c r="N2903" s="217" t="s">
        <v>640</v>
      </c>
    </row>
    <row r="2904" spans="1:14" ht="12" thickBot="1">
      <c r="A2904" s="223"/>
      <c r="B2904" s="222">
        <v>45231</v>
      </c>
      <c r="C2904" s="224"/>
      <c r="D2904" s="225"/>
      <c r="E2904" s="225"/>
      <c r="F2904" s="225"/>
      <c r="G2904" s="225"/>
      <c r="H2904" s="225"/>
      <c r="I2904" s="225"/>
      <c r="J2904" s="105"/>
      <c r="K2904" s="226"/>
      <c r="L2904" s="227" t="s">
        <v>706</v>
      </c>
      <c r="M2904" s="105">
        <v>225504745.1255998</v>
      </c>
      <c r="N2904" s="225"/>
    </row>
    <row r="2905" spans="1:14" ht="12" thickBot="1">
      <c r="A2905" s="223"/>
      <c r="B2905" s="224"/>
      <c r="C2905" s="224"/>
      <c r="D2905" s="225"/>
      <c r="E2905" s="225"/>
      <c r="F2905" s="225"/>
      <c r="G2905" s="225"/>
      <c r="H2905" s="225"/>
      <c r="I2905" s="225"/>
      <c r="J2905" s="105"/>
      <c r="K2905" s="226"/>
      <c r="L2905" s="227" t="s">
        <v>707</v>
      </c>
      <c r="M2905" s="105">
        <f xml:space="preserve"> ROUND($M$2901+ SUM($M$2903:$M$2903)-$M$2904,2)</f>
        <v>0</v>
      </c>
      <c r="N2905" s="225"/>
    </row>
    <row r="2906" spans="1:14" ht="12" thickTop="1">
      <c r="A2906" s="215" t="s">
        <v>153</v>
      </c>
      <c r="B2906" s="216" t="s">
        <v>137</v>
      </c>
      <c r="C2906" s="216" t="s">
        <v>703</v>
      </c>
      <c r="D2906" s="217" t="s">
        <v>648</v>
      </c>
      <c r="E2906" s="217" t="s">
        <v>144</v>
      </c>
      <c r="F2906" s="217" t="s">
        <v>647</v>
      </c>
      <c r="G2906" s="217" t="s">
        <v>704</v>
      </c>
      <c r="H2906" s="217" t="s">
        <v>143</v>
      </c>
      <c r="I2906" s="217" t="s">
        <v>658</v>
      </c>
      <c r="J2906" s="218" t="s">
        <v>705</v>
      </c>
      <c r="K2906" s="219" t="s">
        <v>148</v>
      </c>
      <c r="L2906" s="218" t="s">
        <v>140</v>
      </c>
      <c r="M2906" s="218" t="s">
        <v>630</v>
      </c>
      <c r="N2906" s="217" t="s">
        <v>640</v>
      </c>
    </row>
    <row r="2907" spans="1:14" ht="12" thickBot="1">
      <c r="A2907" s="100">
        <v>104123543</v>
      </c>
      <c r="B2907" s="94">
        <v>45230</v>
      </c>
      <c r="C2907" s="94">
        <v>45232</v>
      </c>
      <c r="D2907" s="73" t="s">
        <v>710</v>
      </c>
      <c r="E2907" s="73" t="s">
        <v>1073</v>
      </c>
      <c r="F2907" s="73" t="s">
        <v>1074</v>
      </c>
      <c r="G2907" s="73" t="s">
        <v>1075</v>
      </c>
      <c r="I2907" s="73" t="s">
        <v>681</v>
      </c>
      <c r="J2907" s="95">
        <v>12028169.01</v>
      </c>
      <c r="K2907" s="107">
        <v>0.98031250000000003</v>
      </c>
      <c r="L2907" s="95">
        <v>-11791364.43</v>
      </c>
      <c r="M2907" s="95">
        <v>236804.58</v>
      </c>
      <c r="N2907" s="73" t="s">
        <v>207</v>
      </c>
    </row>
    <row r="2908" spans="1:14" ht="12" thickBot="1">
      <c r="A2908" s="223"/>
      <c r="B2908" s="222">
        <v>45232</v>
      </c>
      <c r="C2908" s="224"/>
      <c r="D2908" s="225"/>
      <c r="E2908" s="225"/>
      <c r="F2908" s="225"/>
      <c r="G2908" s="225"/>
      <c r="H2908" s="225"/>
      <c r="I2908" s="225"/>
      <c r="J2908" s="105"/>
      <c r="K2908" s="226"/>
      <c r="L2908" s="227" t="s">
        <v>706</v>
      </c>
      <c r="M2908" s="105">
        <v>225741549.70298418</v>
      </c>
      <c r="N2908" s="225"/>
    </row>
    <row r="2909" spans="1:14" ht="12" thickBot="1">
      <c r="A2909" s="223"/>
      <c r="B2909" s="224"/>
      <c r="C2909" s="224"/>
      <c r="D2909" s="225"/>
      <c r="E2909" s="225"/>
      <c r="F2909" s="225"/>
      <c r="G2909" s="225"/>
      <c r="H2909" s="225"/>
      <c r="I2909" s="225"/>
      <c r="J2909" s="105"/>
      <c r="K2909" s="226"/>
      <c r="L2909" s="227" t="s">
        <v>707</v>
      </c>
      <c r="M2909" s="105">
        <f xml:space="preserve"> ROUND($M$2904+ SUM($M$2907:$M$2907)-$M$2908,2)</f>
        <v>0</v>
      </c>
      <c r="N2909" s="225"/>
    </row>
    <row r="2910" spans="1:14" ht="12.75" thickTop="1" thickBot="1">
      <c r="A2910" s="215" t="s">
        <v>153</v>
      </c>
      <c r="B2910" s="221" t="s">
        <v>137</v>
      </c>
      <c r="C2910" s="216" t="s">
        <v>703</v>
      </c>
      <c r="D2910" s="217" t="s">
        <v>648</v>
      </c>
      <c r="E2910" s="217" t="s">
        <v>144</v>
      </c>
      <c r="F2910" s="217" t="s">
        <v>647</v>
      </c>
      <c r="G2910" s="217" t="s">
        <v>704</v>
      </c>
      <c r="H2910" s="217" t="s">
        <v>143</v>
      </c>
      <c r="I2910" s="217" t="s">
        <v>658</v>
      </c>
      <c r="J2910" s="218" t="s">
        <v>705</v>
      </c>
      <c r="K2910" s="219" t="s">
        <v>148</v>
      </c>
      <c r="L2910" s="218" t="s">
        <v>140</v>
      </c>
      <c r="M2910" s="218" t="s">
        <v>630</v>
      </c>
      <c r="N2910" s="217" t="s">
        <v>640</v>
      </c>
    </row>
    <row r="2911" spans="1:14" ht="12" thickBot="1">
      <c r="A2911" s="223"/>
      <c r="B2911" s="222">
        <v>45233</v>
      </c>
      <c r="C2911" s="224"/>
      <c r="D2911" s="225"/>
      <c r="E2911" s="225"/>
      <c r="F2911" s="225"/>
      <c r="G2911" s="225"/>
      <c r="H2911" s="225"/>
      <c r="I2911" s="225"/>
      <c r="J2911" s="105"/>
      <c r="K2911" s="226"/>
      <c r="L2911" s="227" t="s">
        <v>706</v>
      </c>
      <c r="M2911" s="105">
        <v>225741549.70298418</v>
      </c>
      <c r="N2911" s="225"/>
    </row>
    <row r="2912" spans="1:14" ht="12" thickBot="1">
      <c r="A2912" s="223"/>
      <c r="B2912" s="224"/>
      <c r="C2912" s="224"/>
      <c r="D2912" s="225"/>
      <c r="E2912" s="225"/>
      <c r="F2912" s="225"/>
      <c r="G2912" s="225"/>
      <c r="H2912" s="225"/>
      <c r="I2912" s="225"/>
      <c r="J2912" s="105"/>
      <c r="K2912" s="226"/>
      <c r="L2912" s="227" t="s">
        <v>707</v>
      </c>
      <c r="M2912" s="105">
        <f xml:space="preserve"> ROUND($M$2908+ SUM($M$2910:$M$2910)-$M$2911,2)</f>
        <v>0</v>
      </c>
      <c r="N2912" s="225"/>
    </row>
    <row r="2913" spans="1:14" ht="12.75" thickTop="1" thickBot="1">
      <c r="A2913" s="215" t="s">
        <v>153</v>
      </c>
      <c r="B2913" s="221" t="s">
        <v>137</v>
      </c>
      <c r="C2913" s="216" t="s">
        <v>703</v>
      </c>
      <c r="D2913" s="217" t="s">
        <v>648</v>
      </c>
      <c r="E2913" s="217" t="s">
        <v>144</v>
      </c>
      <c r="F2913" s="217" t="s">
        <v>647</v>
      </c>
      <c r="G2913" s="217" t="s">
        <v>704</v>
      </c>
      <c r="H2913" s="217" t="s">
        <v>143</v>
      </c>
      <c r="I2913" s="217" t="s">
        <v>658</v>
      </c>
      <c r="J2913" s="218" t="s">
        <v>705</v>
      </c>
      <c r="K2913" s="219" t="s">
        <v>148</v>
      </c>
      <c r="L2913" s="218" t="s">
        <v>140</v>
      </c>
      <c r="M2913" s="218" t="s">
        <v>630</v>
      </c>
      <c r="N2913" s="217" t="s">
        <v>640</v>
      </c>
    </row>
    <row r="2914" spans="1:14" ht="12" thickBot="1">
      <c r="A2914" s="223"/>
      <c r="B2914" s="222">
        <v>45236</v>
      </c>
      <c r="C2914" s="224"/>
      <c r="D2914" s="225"/>
      <c r="E2914" s="225"/>
      <c r="F2914" s="225"/>
      <c r="G2914" s="225"/>
      <c r="H2914" s="225"/>
      <c r="I2914" s="225"/>
      <c r="J2914" s="105"/>
      <c r="K2914" s="226"/>
      <c r="L2914" s="227" t="s">
        <v>706</v>
      </c>
      <c r="M2914" s="105">
        <v>225741549.70298418</v>
      </c>
      <c r="N2914" s="225"/>
    </row>
    <row r="2915" spans="1:14" ht="12" thickBot="1">
      <c r="A2915" s="223"/>
      <c r="B2915" s="224"/>
      <c r="C2915" s="224"/>
      <c r="D2915" s="225"/>
      <c r="E2915" s="225"/>
      <c r="F2915" s="225"/>
      <c r="G2915" s="225"/>
      <c r="H2915" s="225"/>
      <c r="I2915" s="225"/>
      <c r="J2915" s="105"/>
      <c r="K2915" s="226"/>
      <c r="L2915" s="227" t="s">
        <v>707</v>
      </c>
      <c r="M2915" s="105">
        <f xml:space="preserve"> ROUND($M$2911+ SUM($M$2913:$M$2913)-$M$2914,2)</f>
        <v>0</v>
      </c>
      <c r="N2915" s="225"/>
    </row>
    <row r="2916" spans="1:14" ht="12" thickTop="1">
      <c r="A2916" s="215" t="s">
        <v>153</v>
      </c>
      <c r="B2916" s="216" t="s">
        <v>137</v>
      </c>
      <c r="C2916" s="216" t="s">
        <v>703</v>
      </c>
      <c r="D2916" s="217" t="s">
        <v>648</v>
      </c>
      <c r="E2916" s="217" t="s">
        <v>144</v>
      </c>
      <c r="F2916" s="217" t="s">
        <v>647</v>
      </c>
      <c r="G2916" s="217" t="s">
        <v>704</v>
      </c>
      <c r="H2916" s="217" t="s">
        <v>143</v>
      </c>
      <c r="I2916" s="217" t="s">
        <v>658</v>
      </c>
      <c r="J2916" s="218" t="s">
        <v>705</v>
      </c>
      <c r="K2916" s="219" t="s">
        <v>148</v>
      </c>
      <c r="L2916" s="218" t="s">
        <v>140</v>
      </c>
      <c r="M2916" s="218" t="s">
        <v>630</v>
      </c>
      <c r="N2916" s="217" t="s">
        <v>640</v>
      </c>
    </row>
    <row r="2917" spans="1:14">
      <c r="A2917" s="100">
        <v>104239790</v>
      </c>
      <c r="B2917" s="94">
        <v>45231</v>
      </c>
      <c r="C2917" s="94">
        <v>45237</v>
      </c>
      <c r="D2917" s="73" t="s">
        <v>710</v>
      </c>
      <c r="E2917" s="73" t="s">
        <v>539</v>
      </c>
      <c r="F2917" s="73" t="s">
        <v>1076</v>
      </c>
      <c r="G2917" s="73" t="s">
        <v>1077</v>
      </c>
      <c r="H2917" s="73" t="s">
        <v>1078</v>
      </c>
      <c r="I2917" s="73" t="s">
        <v>681</v>
      </c>
      <c r="J2917" s="95">
        <v>5599622.71</v>
      </c>
      <c r="K2917" s="107">
        <v>0.98499999999999999</v>
      </c>
      <c r="L2917" s="95">
        <v>-5515628.3700000001</v>
      </c>
      <c r="M2917" s="95">
        <v>83994.34</v>
      </c>
      <c r="N2917" s="73" t="s">
        <v>207</v>
      </c>
    </row>
    <row r="2918" spans="1:14">
      <c r="A2918" s="100">
        <v>104241815</v>
      </c>
      <c r="B2918" s="94">
        <v>45232</v>
      </c>
      <c r="C2918" s="94">
        <v>45237</v>
      </c>
      <c r="D2918" s="73" t="s">
        <v>856</v>
      </c>
      <c r="E2918" s="73" t="s">
        <v>1058</v>
      </c>
      <c r="F2918" s="73" t="s">
        <v>1059</v>
      </c>
      <c r="G2918" s="73" t="s">
        <v>1060</v>
      </c>
      <c r="H2918" s="73" t="s">
        <v>1061</v>
      </c>
      <c r="I2918" s="73" t="s">
        <v>681</v>
      </c>
      <c r="J2918" s="95">
        <v>0</v>
      </c>
      <c r="K2918" s="107">
        <v>1</v>
      </c>
      <c r="L2918" s="95">
        <v>225.28</v>
      </c>
      <c r="M2918" s="95">
        <v>225.28</v>
      </c>
      <c r="N2918" s="73" t="s">
        <v>207</v>
      </c>
    </row>
    <row r="2919" spans="1:14" ht="12" thickBot="1">
      <c r="A2919" s="100">
        <v>104241831</v>
      </c>
      <c r="B2919" s="94">
        <v>45232</v>
      </c>
      <c r="C2919" s="94">
        <v>45237</v>
      </c>
      <c r="D2919" s="73" t="s">
        <v>856</v>
      </c>
      <c r="E2919" s="73" t="s">
        <v>1058</v>
      </c>
      <c r="F2919" s="73" t="s">
        <v>1059</v>
      </c>
      <c r="G2919" s="73" t="s">
        <v>1060</v>
      </c>
      <c r="H2919" s="73" t="s">
        <v>1061</v>
      </c>
      <c r="I2919" s="73" t="s">
        <v>681</v>
      </c>
      <c r="J2919" s="95">
        <v>0</v>
      </c>
      <c r="K2919" s="107">
        <v>1</v>
      </c>
      <c r="L2919" s="95">
        <v>394.61</v>
      </c>
      <c r="M2919" s="95">
        <v>394.61</v>
      </c>
      <c r="N2919" s="73" t="s">
        <v>207</v>
      </c>
    </row>
    <row r="2920" spans="1:14" ht="12" thickBot="1">
      <c r="A2920" s="223"/>
      <c r="B2920" s="222">
        <v>45237</v>
      </c>
      <c r="C2920" s="224"/>
      <c r="D2920" s="225"/>
      <c r="E2920" s="225"/>
      <c r="F2920" s="225"/>
      <c r="G2920" s="225"/>
      <c r="H2920" s="225"/>
      <c r="I2920" s="225"/>
      <c r="J2920" s="105"/>
      <c r="K2920" s="226"/>
      <c r="L2920" s="227" t="s">
        <v>706</v>
      </c>
      <c r="M2920" s="105">
        <v>225826163.93738422</v>
      </c>
      <c r="N2920" s="225"/>
    </row>
    <row r="2921" spans="1:14" ht="12" thickBot="1">
      <c r="A2921" s="223"/>
      <c r="B2921" s="224"/>
      <c r="C2921" s="224"/>
      <c r="D2921" s="225"/>
      <c r="E2921" s="225"/>
      <c r="F2921" s="225"/>
      <c r="G2921" s="225"/>
      <c r="H2921" s="225"/>
      <c r="I2921" s="225"/>
      <c r="J2921" s="105"/>
      <c r="K2921" s="226"/>
      <c r="L2921" s="227" t="s">
        <v>707</v>
      </c>
      <c r="M2921" s="105">
        <f xml:space="preserve"> ROUND($M$2914+ SUM($M$2917:$M$2919)-$M$2920,2)</f>
        <v>0</v>
      </c>
      <c r="N2921" s="225"/>
    </row>
    <row r="2922" spans="1:14" ht="12" thickTop="1">
      <c r="A2922" s="215" t="s">
        <v>153</v>
      </c>
      <c r="B2922" s="216" t="s">
        <v>137</v>
      </c>
      <c r="C2922" s="216" t="s">
        <v>703</v>
      </c>
      <c r="D2922" s="217" t="s">
        <v>648</v>
      </c>
      <c r="E2922" s="217" t="s">
        <v>144</v>
      </c>
      <c r="F2922" s="217" t="s">
        <v>647</v>
      </c>
      <c r="G2922" s="217" t="s">
        <v>704</v>
      </c>
      <c r="H2922" s="217" t="s">
        <v>143</v>
      </c>
      <c r="I2922" s="217" t="s">
        <v>658</v>
      </c>
      <c r="J2922" s="218" t="s">
        <v>705</v>
      </c>
      <c r="K2922" s="219" t="s">
        <v>148</v>
      </c>
      <c r="L2922" s="218" t="s">
        <v>140</v>
      </c>
      <c r="M2922" s="218" t="s">
        <v>630</v>
      </c>
      <c r="N2922" s="217" t="s">
        <v>640</v>
      </c>
    </row>
    <row r="2923" spans="1:14" ht="12" thickBot="1">
      <c r="A2923" s="100">
        <v>2676888</v>
      </c>
      <c r="B2923" s="94">
        <v>45238</v>
      </c>
      <c r="C2923" s="94">
        <v>45238</v>
      </c>
      <c r="D2923" s="73" t="s">
        <v>709</v>
      </c>
      <c r="I2923" s="73" t="s">
        <v>681</v>
      </c>
      <c r="J2923" s="95">
        <v>0</v>
      </c>
      <c r="K2923" s="107">
        <v>1</v>
      </c>
      <c r="L2923" s="95">
        <v>5000000</v>
      </c>
      <c r="M2923" s="95">
        <v>5000000</v>
      </c>
      <c r="N2923" s="73" t="s">
        <v>207</v>
      </c>
    </row>
    <row r="2924" spans="1:14" ht="12" thickBot="1">
      <c r="A2924" s="223"/>
      <c r="B2924" s="222">
        <v>45238</v>
      </c>
      <c r="C2924" s="224"/>
      <c r="D2924" s="225"/>
      <c r="E2924" s="225"/>
      <c r="F2924" s="225"/>
      <c r="G2924" s="225"/>
      <c r="H2924" s="225"/>
      <c r="I2924" s="225"/>
      <c r="J2924" s="105"/>
      <c r="K2924" s="226"/>
      <c r="L2924" s="227" t="s">
        <v>706</v>
      </c>
      <c r="M2924" s="105">
        <v>230826163.93738422</v>
      </c>
      <c r="N2924" s="225"/>
    </row>
    <row r="2925" spans="1:14" ht="12" thickBot="1">
      <c r="A2925" s="223"/>
      <c r="B2925" s="224"/>
      <c r="C2925" s="224"/>
      <c r="D2925" s="225"/>
      <c r="E2925" s="225"/>
      <c r="F2925" s="225"/>
      <c r="G2925" s="225"/>
      <c r="H2925" s="225"/>
      <c r="I2925" s="225"/>
      <c r="J2925" s="105"/>
      <c r="K2925" s="226"/>
      <c r="L2925" s="227" t="s">
        <v>707</v>
      </c>
      <c r="M2925" s="105">
        <f xml:space="preserve"> ROUND($M$2920+ SUM($M$2923:$M$2923)-$M$2924,2)</f>
        <v>0</v>
      </c>
      <c r="N2925" s="225"/>
    </row>
    <row r="2926" spans="1:14" ht="12" thickTop="1">
      <c r="A2926" s="215" t="s">
        <v>153</v>
      </c>
      <c r="B2926" s="216" t="s">
        <v>137</v>
      </c>
      <c r="C2926" s="216" t="s">
        <v>703</v>
      </c>
      <c r="D2926" s="217" t="s">
        <v>648</v>
      </c>
      <c r="E2926" s="217" t="s">
        <v>144</v>
      </c>
      <c r="F2926" s="217" t="s">
        <v>647</v>
      </c>
      <c r="G2926" s="217" t="s">
        <v>704</v>
      </c>
      <c r="H2926" s="217" t="s">
        <v>143</v>
      </c>
      <c r="I2926" s="217" t="s">
        <v>658</v>
      </c>
      <c r="J2926" s="218" t="s">
        <v>705</v>
      </c>
      <c r="K2926" s="219" t="s">
        <v>148</v>
      </c>
      <c r="L2926" s="218" t="s">
        <v>140</v>
      </c>
      <c r="M2926" s="218" t="s">
        <v>630</v>
      </c>
      <c r="N2926" s="217" t="s">
        <v>640</v>
      </c>
    </row>
    <row r="2927" spans="1:14">
      <c r="A2927" s="100">
        <v>104123517</v>
      </c>
      <c r="B2927" s="94">
        <v>45230</v>
      </c>
      <c r="C2927" s="94">
        <v>45239</v>
      </c>
      <c r="D2927" s="73" t="s">
        <v>993</v>
      </c>
      <c r="E2927" s="73" t="s">
        <v>478</v>
      </c>
      <c r="F2927" s="73" t="s">
        <v>479</v>
      </c>
      <c r="G2927" s="73" t="s">
        <v>477</v>
      </c>
      <c r="I2927" s="73" t="s">
        <v>681</v>
      </c>
      <c r="J2927" s="95">
        <v>0</v>
      </c>
      <c r="K2927" s="107">
        <v>1</v>
      </c>
      <c r="L2927" s="95">
        <v>359.08</v>
      </c>
      <c r="M2927" s="95">
        <v>359.08</v>
      </c>
      <c r="N2927" s="73" t="s">
        <v>207</v>
      </c>
    </row>
    <row r="2928" spans="1:14" ht="12" thickBot="1">
      <c r="A2928" s="100">
        <v>104321001</v>
      </c>
      <c r="B2928" s="94">
        <v>45233</v>
      </c>
      <c r="C2928" s="94">
        <v>45239</v>
      </c>
      <c r="D2928" s="73" t="s">
        <v>817</v>
      </c>
      <c r="E2928" s="73" t="s">
        <v>482</v>
      </c>
      <c r="F2928" s="73" t="s">
        <v>483</v>
      </c>
      <c r="G2928" s="73" t="s">
        <v>480</v>
      </c>
      <c r="H2928" s="73" t="s">
        <v>481</v>
      </c>
      <c r="I2928" s="73" t="s">
        <v>681</v>
      </c>
      <c r="J2928" s="95">
        <v>0</v>
      </c>
      <c r="K2928" s="107">
        <v>1</v>
      </c>
      <c r="L2928" s="95">
        <v>72848.539999999994</v>
      </c>
      <c r="M2928" s="95">
        <v>72848.539999999994</v>
      </c>
      <c r="N2928" s="73" t="s">
        <v>207</v>
      </c>
    </row>
    <row r="2929" spans="1:14" ht="12" thickBot="1">
      <c r="A2929" s="223"/>
      <c r="B2929" s="222">
        <v>45239</v>
      </c>
      <c r="C2929" s="224"/>
      <c r="D2929" s="225"/>
      <c r="E2929" s="225"/>
      <c r="F2929" s="225"/>
      <c r="G2929" s="225"/>
      <c r="H2929" s="225"/>
      <c r="I2929" s="225"/>
      <c r="J2929" s="105"/>
      <c r="K2929" s="226"/>
      <c r="L2929" s="227" t="s">
        <v>706</v>
      </c>
      <c r="M2929" s="105">
        <v>230899371.55738422</v>
      </c>
      <c r="N2929" s="225"/>
    </row>
    <row r="2930" spans="1:14" ht="12" thickBot="1">
      <c r="A2930" s="223"/>
      <c r="B2930" s="224"/>
      <c r="C2930" s="224"/>
      <c r="D2930" s="225"/>
      <c r="E2930" s="225"/>
      <c r="F2930" s="225"/>
      <c r="G2930" s="225"/>
      <c r="H2930" s="225"/>
      <c r="I2930" s="225"/>
      <c r="J2930" s="105"/>
      <c r="K2930" s="226"/>
      <c r="L2930" s="227" t="s">
        <v>707</v>
      </c>
      <c r="M2930" s="105">
        <f xml:space="preserve"> ROUND($M$2924+ SUM($M$2927:$M$2928)-$M$2929,2)</f>
        <v>0</v>
      </c>
      <c r="N2930" s="225"/>
    </row>
    <row r="2931" spans="1:14" ht="12.75" thickTop="1" thickBot="1">
      <c r="A2931" s="215" t="s">
        <v>153</v>
      </c>
      <c r="B2931" s="221" t="s">
        <v>137</v>
      </c>
      <c r="C2931" s="216" t="s">
        <v>703</v>
      </c>
      <c r="D2931" s="217" t="s">
        <v>648</v>
      </c>
      <c r="E2931" s="217" t="s">
        <v>144</v>
      </c>
      <c r="F2931" s="217" t="s">
        <v>647</v>
      </c>
      <c r="G2931" s="217" t="s">
        <v>704</v>
      </c>
      <c r="H2931" s="217" t="s">
        <v>143</v>
      </c>
      <c r="I2931" s="217" t="s">
        <v>658</v>
      </c>
      <c r="J2931" s="218" t="s">
        <v>705</v>
      </c>
      <c r="K2931" s="219" t="s">
        <v>148</v>
      </c>
      <c r="L2931" s="218" t="s">
        <v>140</v>
      </c>
      <c r="M2931" s="218" t="s">
        <v>630</v>
      </c>
      <c r="N2931" s="217" t="s">
        <v>640</v>
      </c>
    </row>
    <row r="2932" spans="1:14" ht="12" thickBot="1">
      <c r="A2932" s="223"/>
      <c r="B2932" s="222">
        <v>45240</v>
      </c>
      <c r="C2932" s="224"/>
      <c r="D2932" s="225"/>
      <c r="E2932" s="225"/>
      <c r="F2932" s="225"/>
      <c r="G2932" s="225"/>
      <c r="H2932" s="225"/>
      <c r="I2932" s="225"/>
      <c r="J2932" s="105"/>
      <c r="K2932" s="226"/>
      <c r="L2932" s="227" t="s">
        <v>706</v>
      </c>
      <c r="M2932" s="105">
        <v>230899371.55738422</v>
      </c>
      <c r="N2932" s="225"/>
    </row>
    <row r="2933" spans="1:14" ht="12" thickBot="1">
      <c r="A2933" s="223"/>
      <c r="B2933" s="224"/>
      <c r="C2933" s="224"/>
      <c r="D2933" s="225"/>
      <c r="E2933" s="225"/>
      <c r="F2933" s="225"/>
      <c r="G2933" s="225"/>
      <c r="H2933" s="225"/>
      <c r="I2933" s="225"/>
      <c r="J2933" s="105"/>
      <c r="K2933" s="226"/>
      <c r="L2933" s="227" t="s">
        <v>707</v>
      </c>
      <c r="M2933" s="105">
        <f xml:space="preserve"> ROUND($M$2929+ SUM($M$2931:$M$2931)-$M$2932,2)</f>
        <v>0</v>
      </c>
      <c r="N2933" s="225"/>
    </row>
    <row r="2934" spans="1:14" ht="12.75" thickTop="1" thickBot="1">
      <c r="A2934" s="215" t="s">
        <v>153</v>
      </c>
      <c r="B2934" s="221" t="s">
        <v>137</v>
      </c>
      <c r="C2934" s="216" t="s">
        <v>703</v>
      </c>
      <c r="D2934" s="217" t="s">
        <v>648</v>
      </c>
      <c r="E2934" s="217" t="s">
        <v>144</v>
      </c>
      <c r="F2934" s="217" t="s">
        <v>647</v>
      </c>
      <c r="G2934" s="217" t="s">
        <v>704</v>
      </c>
      <c r="H2934" s="217" t="s">
        <v>143</v>
      </c>
      <c r="I2934" s="217" t="s">
        <v>658</v>
      </c>
      <c r="J2934" s="218" t="s">
        <v>705</v>
      </c>
      <c r="K2934" s="219" t="s">
        <v>148</v>
      </c>
      <c r="L2934" s="218" t="s">
        <v>140</v>
      </c>
      <c r="M2934" s="218" t="s">
        <v>630</v>
      </c>
      <c r="N2934" s="217" t="s">
        <v>640</v>
      </c>
    </row>
    <row r="2935" spans="1:14" ht="12" thickBot="1">
      <c r="A2935" s="223"/>
      <c r="B2935" s="222">
        <v>45243</v>
      </c>
      <c r="C2935" s="224"/>
      <c r="D2935" s="225"/>
      <c r="E2935" s="225"/>
      <c r="F2935" s="225"/>
      <c r="G2935" s="225"/>
      <c r="H2935" s="225"/>
      <c r="I2935" s="225"/>
      <c r="J2935" s="105"/>
      <c r="K2935" s="226"/>
      <c r="L2935" s="227" t="s">
        <v>706</v>
      </c>
      <c r="M2935" s="105">
        <v>230899371.55738422</v>
      </c>
      <c r="N2935" s="225"/>
    </row>
    <row r="2936" spans="1:14" ht="12" thickBot="1">
      <c r="A2936" s="223"/>
      <c r="B2936" s="224"/>
      <c r="C2936" s="224"/>
      <c r="D2936" s="225"/>
      <c r="E2936" s="225"/>
      <c r="F2936" s="225"/>
      <c r="G2936" s="225"/>
      <c r="H2936" s="225"/>
      <c r="I2936" s="225"/>
      <c r="J2936" s="105"/>
      <c r="K2936" s="226"/>
      <c r="L2936" s="227" t="s">
        <v>707</v>
      </c>
      <c r="M2936" s="105">
        <f xml:space="preserve"> ROUND($M$2932+ SUM($M$2934:$M$2934)-$M$2935,2)</f>
        <v>0</v>
      </c>
      <c r="N2936" s="225"/>
    </row>
    <row r="2937" spans="1:14" ht="12" thickTop="1">
      <c r="A2937" s="215" t="s">
        <v>153</v>
      </c>
      <c r="B2937" s="216" t="s">
        <v>137</v>
      </c>
      <c r="C2937" s="216" t="s">
        <v>703</v>
      </c>
      <c r="D2937" s="217" t="s">
        <v>648</v>
      </c>
      <c r="E2937" s="217" t="s">
        <v>144</v>
      </c>
      <c r="F2937" s="217" t="s">
        <v>647</v>
      </c>
      <c r="G2937" s="217" t="s">
        <v>704</v>
      </c>
      <c r="H2937" s="217" t="s">
        <v>143</v>
      </c>
      <c r="I2937" s="217" t="s">
        <v>658</v>
      </c>
      <c r="J2937" s="218" t="s">
        <v>705</v>
      </c>
      <c r="K2937" s="219" t="s">
        <v>148</v>
      </c>
      <c r="L2937" s="218" t="s">
        <v>140</v>
      </c>
      <c r="M2937" s="218" t="s">
        <v>630</v>
      </c>
      <c r="N2937" s="217" t="s">
        <v>640</v>
      </c>
    </row>
    <row r="2938" spans="1:14" ht="12" thickBot="1">
      <c r="A2938" s="100">
        <v>104427892</v>
      </c>
      <c r="B2938" s="94">
        <v>45243</v>
      </c>
      <c r="C2938" s="94">
        <v>45244</v>
      </c>
      <c r="D2938" s="73" t="s">
        <v>710</v>
      </c>
      <c r="E2938" s="73" t="s">
        <v>582</v>
      </c>
      <c r="F2938" s="73" t="s">
        <v>1079</v>
      </c>
      <c r="G2938" s="73" t="s">
        <v>1080</v>
      </c>
      <c r="I2938" s="73" t="s">
        <v>681</v>
      </c>
      <c r="J2938" s="95">
        <v>926263.08</v>
      </c>
      <c r="K2938" s="107">
        <v>0.98499999999999999</v>
      </c>
      <c r="L2938" s="95">
        <v>-912369.13</v>
      </c>
      <c r="M2938" s="95">
        <v>13893.95</v>
      </c>
      <c r="N2938" s="73" t="s">
        <v>207</v>
      </c>
    </row>
    <row r="2939" spans="1:14" ht="12" thickBot="1">
      <c r="A2939" s="223"/>
      <c r="B2939" s="222">
        <v>45244</v>
      </c>
      <c r="C2939" s="224"/>
      <c r="D2939" s="225"/>
      <c r="E2939" s="225"/>
      <c r="F2939" s="225"/>
      <c r="G2939" s="225"/>
      <c r="H2939" s="225"/>
      <c r="I2939" s="225"/>
      <c r="J2939" s="105"/>
      <c r="K2939" s="226"/>
      <c r="L2939" s="227" t="s">
        <v>706</v>
      </c>
      <c r="M2939" s="105">
        <v>230913265.50358424</v>
      </c>
      <c r="N2939" s="225"/>
    </row>
    <row r="2940" spans="1:14" ht="12" thickBot="1">
      <c r="A2940" s="223"/>
      <c r="B2940" s="224"/>
      <c r="C2940" s="224"/>
      <c r="D2940" s="225"/>
      <c r="E2940" s="225"/>
      <c r="F2940" s="225"/>
      <c r="G2940" s="225"/>
      <c r="H2940" s="225"/>
      <c r="I2940" s="225"/>
      <c r="J2940" s="105"/>
      <c r="K2940" s="226"/>
      <c r="L2940" s="227" t="s">
        <v>707</v>
      </c>
      <c r="M2940" s="105">
        <f xml:space="preserve"> ROUND($M$2935+ SUM($M$2938:$M$2938)-$M$2939,2)</f>
        <v>0</v>
      </c>
      <c r="N2940" s="225"/>
    </row>
    <row r="2941" spans="1:14" ht="12.75" thickTop="1" thickBot="1">
      <c r="A2941" s="215" t="s">
        <v>153</v>
      </c>
      <c r="B2941" s="221" t="s">
        <v>137</v>
      </c>
      <c r="C2941" s="216" t="s">
        <v>703</v>
      </c>
      <c r="D2941" s="217" t="s">
        <v>648</v>
      </c>
      <c r="E2941" s="217" t="s">
        <v>144</v>
      </c>
      <c r="F2941" s="217" t="s">
        <v>647</v>
      </c>
      <c r="G2941" s="217" t="s">
        <v>704</v>
      </c>
      <c r="H2941" s="217" t="s">
        <v>143</v>
      </c>
      <c r="I2941" s="217" t="s">
        <v>658</v>
      </c>
      <c r="J2941" s="218" t="s">
        <v>705</v>
      </c>
      <c r="K2941" s="219" t="s">
        <v>148</v>
      </c>
      <c r="L2941" s="218" t="s">
        <v>140</v>
      </c>
      <c r="M2941" s="218" t="s">
        <v>630</v>
      </c>
      <c r="N2941" s="217" t="s">
        <v>640</v>
      </c>
    </row>
    <row r="2942" spans="1:14" ht="12" thickBot="1">
      <c r="A2942" s="223"/>
      <c r="B2942" s="222">
        <v>45245</v>
      </c>
      <c r="C2942" s="224"/>
      <c r="D2942" s="225"/>
      <c r="E2942" s="225"/>
      <c r="F2942" s="225"/>
      <c r="G2942" s="225"/>
      <c r="H2942" s="225"/>
      <c r="I2942" s="225"/>
      <c r="J2942" s="105"/>
      <c r="K2942" s="226"/>
      <c r="L2942" s="227" t="s">
        <v>706</v>
      </c>
      <c r="M2942" s="105">
        <v>230913265.50358424</v>
      </c>
      <c r="N2942" s="225"/>
    </row>
    <row r="2943" spans="1:14" ht="12" thickBot="1">
      <c r="A2943" s="223"/>
      <c r="B2943" s="224"/>
      <c r="C2943" s="224"/>
      <c r="D2943" s="225"/>
      <c r="E2943" s="225"/>
      <c r="F2943" s="225"/>
      <c r="G2943" s="225"/>
      <c r="H2943" s="225"/>
      <c r="I2943" s="225"/>
      <c r="J2943" s="105"/>
      <c r="K2943" s="226"/>
      <c r="L2943" s="227" t="s">
        <v>707</v>
      </c>
      <c r="M2943" s="105">
        <f xml:space="preserve"> ROUND($M$2939+ SUM($M$2941:$M$2941)-$M$2942,2)</f>
        <v>0</v>
      </c>
      <c r="N2943" s="225"/>
    </row>
    <row r="2944" spans="1:14" ht="12.75" thickTop="1" thickBot="1">
      <c r="A2944" s="215" t="s">
        <v>153</v>
      </c>
      <c r="B2944" s="221" t="s">
        <v>137</v>
      </c>
      <c r="C2944" s="216" t="s">
        <v>703</v>
      </c>
      <c r="D2944" s="217" t="s">
        <v>648</v>
      </c>
      <c r="E2944" s="217" t="s">
        <v>144</v>
      </c>
      <c r="F2944" s="217" t="s">
        <v>647</v>
      </c>
      <c r="G2944" s="217" t="s">
        <v>704</v>
      </c>
      <c r="H2944" s="217" t="s">
        <v>143</v>
      </c>
      <c r="I2944" s="217" t="s">
        <v>658</v>
      </c>
      <c r="J2944" s="218" t="s">
        <v>705</v>
      </c>
      <c r="K2944" s="219" t="s">
        <v>148</v>
      </c>
      <c r="L2944" s="218" t="s">
        <v>140</v>
      </c>
      <c r="M2944" s="218" t="s">
        <v>630</v>
      </c>
      <c r="N2944" s="217" t="s">
        <v>640</v>
      </c>
    </row>
    <row r="2945" spans="1:14" ht="12" thickBot="1">
      <c r="A2945" s="223"/>
      <c r="B2945" s="222">
        <v>45246</v>
      </c>
      <c r="C2945" s="224"/>
      <c r="D2945" s="225"/>
      <c r="E2945" s="225"/>
      <c r="F2945" s="225"/>
      <c r="G2945" s="225"/>
      <c r="H2945" s="225"/>
      <c r="I2945" s="225"/>
      <c r="J2945" s="105"/>
      <c r="K2945" s="226"/>
      <c r="L2945" s="227" t="s">
        <v>706</v>
      </c>
      <c r="M2945" s="105">
        <v>230913265.50619987</v>
      </c>
      <c r="N2945" s="225"/>
    </row>
    <row r="2946" spans="1:14" ht="12" thickBot="1">
      <c r="A2946" s="223"/>
      <c r="B2946" s="224"/>
      <c r="C2946" s="224"/>
      <c r="D2946" s="225"/>
      <c r="E2946" s="225"/>
      <c r="F2946" s="225"/>
      <c r="G2946" s="225"/>
      <c r="H2946" s="225"/>
      <c r="I2946" s="225"/>
      <c r="J2946" s="105"/>
      <c r="K2946" s="226"/>
      <c r="L2946" s="227" t="s">
        <v>707</v>
      </c>
      <c r="M2946" s="105">
        <f xml:space="preserve"> ROUND($M$2942+ SUM($M$2944:$M$2944)-$M$2945,2)</f>
        <v>0</v>
      </c>
      <c r="N2946" s="225"/>
    </row>
    <row r="2947" spans="1:14" ht="12.75" thickTop="1" thickBot="1">
      <c r="A2947" s="215" t="s">
        <v>153</v>
      </c>
      <c r="B2947" s="221" t="s">
        <v>137</v>
      </c>
      <c r="C2947" s="216" t="s">
        <v>703</v>
      </c>
      <c r="D2947" s="217" t="s">
        <v>648</v>
      </c>
      <c r="E2947" s="217" t="s">
        <v>144</v>
      </c>
      <c r="F2947" s="217" t="s">
        <v>647</v>
      </c>
      <c r="G2947" s="217" t="s">
        <v>704</v>
      </c>
      <c r="H2947" s="217" t="s">
        <v>143</v>
      </c>
      <c r="I2947" s="217" t="s">
        <v>658</v>
      </c>
      <c r="J2947" s="218" t="s">
        <v>705</v>
      </c>
      <c r="K2947" s="219" t="s">
        <v>148</v>
      </c>
      <c r="L2947" s="218" t="s">
        <v>140</v>
      </c>
      <c r="M2947" s="218" t="s">
        <v>630</v>
      </c>
      <c r="N2947" s="217" t="s">
        <v>640</v>
      </c>
    </row>
    <row r="2948" spans="1:14" ht="12" thickBot="1">
      <c r="A2948" s="223"/>
      <c r="B2948" s="222">
        <v>45247</v>
      </c>
      <c r="C2948" s="224"/>
      <c r="D2948" s="225"/>
      <c r="E2948" s="225"/>
      <c r="F2948" s="225"/>
      <c r="G2948" s="225"/>
      <c r="H2948" s="225"/>
      <c r="I2948" s="225"/>
      <c r="J2948" s="105"/>
      <c r="K2948" s="226"/>
      <c r="L2948" s="227" t="s">
        <v>706</v>
      </c>
      <c r="M2948" s="105">
        <v>230913265.50619987</v>
      </c>
      <c r="N2948" s="225"/>
    </row>
    <row r="2949" spans="1:14" ht="12" thickBot="1">
      <c r="A2949" s="223"/>
      <c r="B2949" s="224"/>
      <c r="C2949" s="224"/>
      <c r="D2949" s="225"/>
      <c r="E2949" s="225"/>
      <c r="F2949" s="225"/>
      <c r="G2949" s="225"/>
      <c r="H2949" s="225"/>
      <c r="I2949" s="225"/>
      <c r="J2949" s="105"/>
      <c r="K2949" s="226"/>
      <c r="L2949" s="227" t="s">
        <v>707</v>
      </c>
      <c r="M2949" s="105">
        <f xml:space="preserve"> ROUND($M$2945+ SUM($M$2947:$M$2947)-$M$2948,2)</f>
        <v>0</v>
      </c>
      <c r="N2949" s="225"/>
    </row>
    <row r="2950" spans="1:14" ht="12.75" thickTop="1" thickBot="1">
      <c r="A2950" s="215" t="s">
        <v>153</v>
      </c>
      <c r="B2950" s="221" t="s">
        <v>137</v>
      </c>
      <c r="C2950" s="216" t="s">
        <v>703</v>
      </c>
      <c r="D2950" s="217" t="s">
        <v>648</v>
      </c>
      <c r="E2950" s="217" t="s">
        <v>144</v>
      </c>
      <c r="F2950" s="217" t="s">
        <v>647</v>
      </c>
      <c r="G2950" s="217" t="s">
        <v>704</v>
      </c>
      <c r="H2950" s="217" t="s">
        <v>143</v>
      </c>
      <c r="I2950" s="217" t="s">
        <v>658</v>
      </c>
      <c r="J2950" s="218" t="s">
        <v>705</v>
      </c>
      <c r="K2950" s="219" t="s">
        <v>148</v>
      </c>
      <c r="L2950" s="218" t="s">
        <v>140</v>
      </c>
      <c r="M2950" s="218" t="s">
        <v>630</v>
      </c>
      <c r="N2950" s="217" t="s">
        <v>640</v>
      </c>
    </row>
    <row r="2951" spans="1:14" ht="12" thickBot="1">
      <c r="A2951" s="223"/>
      <c r="B2951" s="222">
        <v>45250</v>
      </c>
      <c r="C2951" s="224"/>
      <c r="D2951" s="225"/>
      <c r="E2951" s="225"/>
      <c r="F2951" s="225"/>
      <c r="G2951" s="225"/>
      <c r="H2951" s="225"/>
      <c r="I2951" s="225"/>
      <c r="J2951" s="105"/>
      <c r="K2951" s="226"/>
      <c r="L2951" s="227" t="s">
        <v>706</v>
      </c>
      <c r="M2951" s="105">
        <v>230913265.50619987</v>
      </c>
      <c r="N2951" s="225"/>
    </row>
    <row r="2952" spans="1:14" ht="12" thickBot="1">
      <c r="A2952" s="223"/>
      <c r="B2952" s="224"/>
      <c r="C2952" s="224"/>
      <c r="D2952" s="225"/>
      <c r="E2952" s="225"/>
      <c r="F2952" s="225"/>
      <c r="G2952" s="225"/>
      <c r="H2952" s="225"/>
      <c r="I2952" s="225"/>
      <c r="J2952" s="105"/>
      <c r="K2952" s="226"/>
      <c r="L2952" s="227" t="s">
        <v>707</v>
      </c>
      <c r="M2952" s="105">
        <f xml:space="preserve"> ROUND($M$2948+ SUM($M$2950:$M$2950)-$M$2951,2)</f>
        <v>0</v>
      </c>
      <c r="N2952" s="225"/>
    </row>
    <row r="2953" spans="1:14" ht="12" thickTop="1">
      <c r="A2953" s="215" t="s">
        <v>153</v>
      </c>
      <c r="B2953" s="216" t="s">
        <v>137</v>
      </c>
      <c r="C2953" s="216" t="s">
        <v>703</v>
      </c>
      <c r="D2953" s="217" t="s">
        <v>648</v>
      </c>
      <c r="E2953" s="217" t="s">
        <v>144</v>
      </c>
      <c r="F2953" s="217" t="s">
        <v>647</v>
      </c>
      <c r="G2953" s="217" t="s">
        <v>704</v>
      </c>
      <c r="H2953" s="217" t="s">
        <v>143</v>
      </c>
      <c r="I2953" s="217" t="s">
        <v>658</v>
      </c>
      <c r="J2953" s="218" t="s">
        <v>705</v>
      </c>
      <c r="K2953" s="219" t="s">
        <v>148</v>
      </c>
      <c r="L2953" s="218" t="s">
        <v>140</v>
      </c>
      <c r="M2953" s="218" t="s">
        <v>630</v>
      </c>
      <c r="N2953" s="217" t="s">
        <v>640</v>
      </c>
    </row>
    <row r="2954" spans="1:14">
      <c r="A2954" s="100">
        <v>104574248</v>
      </c>
      <c r="B2954" s="94">
        <v>45044</v>
      </c>
      <c r="C2954" s="94">
        <v>45251</v>
      </c>
      <c r="D2954" s="73" t="s">
        <v>823</v>
      </c>
      <c r="E2954" s="73" t="s">
        <v>325</v>
      </c>
      <c r="F2954" s="73" t="s">
        <v>326</v>
      </c>
      <c r="G2954" s="73" t="s">
        <v>324</v>
      </c>
      <c r="I2954" s="73" t="s">
        <v>681</v>
      </c>
      <c r="J2954" s="95">
        <v>3484.38</v>
      </c>
      <c r="K2954" s="107">
        <v>1</v>
      </c>
      <c r="L2954" s="95">
        <v>0</v>
      </c>
      <c r="M2954" s="95">
        <v>3484.38</v>
      </c>
      <c r="N2954" s="73" t="s">
        <v>715</v>
      </c>
    </row>
    <row r="2955" spans="1:14">
      <c r="A2955" s="100">
        <v>104574390</v>
      </c>
      <c r="B2955" s="94">
        <v>45077</v>
      </c>
      <c r="C2955" s="94">
        <v>45251</v>
      </c>
      <c r="D2955" s="73" t="s">
        <v>823</v>
      </c>
      <c r="E2955" s="73" t="s">
        <v>325</v>
      </c>
      <c r="F2955" s="73" t="s">
        <v>326</v>
      </c>
      <c r="G2955" s="73" t="s">
        <v>324</v>
      </c>
      <c r="I2955" s="73" t="s">
        <v>681</v>
      </c>
      <c r="J2955" s="95">
        <v>5210.07</v>
      </c>
      <c r="K2955" s="107">
        <v>1</v>
      </c>
      <c r="L2955" s="95">
        <v>0</v>
      </c>
      <c r="M2955" s="95">
        <v>5210.07</v>
      </c>
      <c r="N2955" s="73" t="s">
        <v>715</v>
      </c>
    </row>
    <row r="2956" spans="1:14">
      <c r="A2956" s="100">
        <v>104571556</v>
      </c>
      <c r="B2956" s="94">
        <v>45230</v>
      </c>
      <c r="C2956" s="94">
        <v>45251</v>
      </c>
      <c r="D2956" s="73" t="s">
        <v>823</v>
      </c>
      <c r="E2956" s="73" t="s">
        <v>325</v>
      </c>
      <c r="F2956" s="73" t="s">
        <v>326</v>
      </c>
      <c r="G2956" s="73" t="s">
        <v>324</v>
      </c>
      <c r="I2956" s="73" t="s">
        <v>681</v>
      </c>
      <c r="J2956" s="95">
        <v>17413.189999999999</v>
      </c>
      <c r="K2956" s="107">
        <v>1</v>
      </c>
      <c r="L2956" s="95">
        <v>0</v>
      </c>
      <c r="M2956" s="95">
        <v>17413.189999999999</v>
      </c>
      <c r="N2956" s="73" t="s">
        <v>715</v>
      </c>
    </row>
    <row r="2957" spans="1:14" ht="12" thickBot="1">
      <c r="A2957" s="100">
        <v>999</v>
      </c>
      <c r="B2957" s="94">
        <v>45044</v>
      </c>
      <c r="C2957" s="94">
        <v>45049</v>
      </c>
      <c r="D2957" s="73" t="s">
        <v>913</v>
      </c>
      <c r="E2957" s="73" t="s">
        <v>325</v>
      </c>
      <c r="F2957" s="73" t="s">
        <v>326</v>
      </c>
      <c r="G2957" s="73" t="s">
        <v>324</v>
      </c>
      <c r="I2957" s="73" t="s">
        <v>681</v>
      </c>
      <c r="J2957" s="95">
        <v>-5302.09</v>
      </c>
      <c r="K2957" s="107">
        <v>1</v>
      </c>
      <c r="L2957" s="95">
        <v>0</v>
      </c>
      <c r="M2957" s="95">
        <v>-5302.09</v>
      </c>
      <c r="N2957" s="73" t="s">
        <v>715</v>
      </c>
    </row>
    <row r="2958" spans="1:14" ht="12" thickBot="1">
      <c r="A2958" s="223"/>
      <c r="B2958" s="222">
        <v>45251</v>
      </c>
      <c r="C2958" s="224"/>
      <c r="D2958" s="225"/>
      <c r="E2958" s="225"/>
      <c r="F2958" s="225"/>
      <c r="G2958" s="225"/>
      <c r="H2958" s="225"/>
      <c r="I2958" s="225"/>
      <c r="J2958" s="105"/>
      <c r="K2958" s="226"/>
      <c r="L2958" s="227" t="s">
        <v>706</v>
      </c>
      <c r="M2958" s="105">
        <v>230934071.05999982</v>
      </c>
      <c r="N2958" s="225"/>
    </row>
    <row r="2959" spans="1:14" ht="12" thickBot="1">
      <c r="A2959" s="223"/>
      <c r="B2959" s="224"/>
      <c r="C2959" s="224"/>
      <c r="D2959" s="225"/>
      <c r="E2959" s="225"/>
      <c r="F2959" s="225"/>
      <c r="G2959" s="225"/>
      <c r="H2959" s="225"/>
      <c r="I2959" s="225"/>
      <c r="J2959" s="105"/>
      <c r="K2959" s="226"/>
      <c r="L2959" s="227" t="s">
        <v>707</v>
      </c>
      <c r="M2959" s="105">
        <f xml:space="preserve"> ROUND($M$2951+ SUM($M$2954:$M$2957)-$M$2958,2)</f>
        <v>0</v>
      </c>
      <c r="N2959" s="225"/>
    </row>
    <row r="2960" spans="1:14" ht="12" thickTop="1">
      <c r="A2960" s="215" t="s">
        <v>153</v>
      </c>
      <c r="B2960" s="216" t="s">
        <v>137</v>
      </c>
      <c r="C2960" s="216" t="s">
        <v>703</v>
      </c>
      <c r="D2960" s="217" t="s">
        <v>648</v>
      </c>
      <c r="E2960" s="217" t="s">
        <v>144</v>
      </c>
      <c r="F2960" s="217" t="s">
        <v>647</v>
      </c>
      <c r="G2960" s="217" t="s">
        <v>704</v>
      </c>
      <c r="H2960" s="217" t="s">
        <v>143</v>
      </c>
      <c r="I2960" s="217" t="s">
        <v>658</v>
      </c>
      <c r="J2960" s="218" t="s">
        <v>705</v>
      </c>
      <c r="K2960" s="219" t="s">
        <v>148</v>
      </c>
      <c r="L2960" s="218" t="s">
        <v>140</v>
      </c>
      <c r="M2960" s="218" t="s">
        <v>630</v>
      </c>
      <c r="N2960" s="217" t="s">
        <v>640</v>
      </c>
    </row>
    <row r="2961" spans="1:14" ht="12" thickBot="1">
      <c r="A2961" s="100">
        <v>2686040</v>
      </c>
      <c r="B2961" s="94">
        <v>45252</v>
      </c>
      <c r="C2961" s="94">
        <v>45252</v>
      </c>
      <c r="D2961" s="73" t="s">
        <v>709</v>
      </c>
      <c r="I2961" s="73" t="s">
        <v>681</v>
      </c>
      <c r="J2961" s="95">
        <v>0</v>
      </c>
      <c r="K2961" s="107">
        <v>1</v>
      </c>
      <c r="L2961" s="95">
        <v>22000000</v>
      </c>
      <c r="M2961" s="95">
        <v>22000000</v>
      </c>
      <c r="N2961" s="73" t="s">
        <v>207</v>
      </c>
    </row>
    <row r="2962" spans="1:14" ht="12" thickBot="1">
      <c r="A2962" s="223"/>
      <c r="B2962" s="222">
        <v>45252</v>
      </c>
      <c r="C2962" s="224"/>
      <c r="D2962" s="225"/>
      <c r="E2962" s="225"/>
      <c r="F2962" s="225"/>
      <c r="G2962" s="225"/>
      <c r="H2962" s="225"/>
      <c r="I2962" s="225"/>
      <c r="J2962" s="105"/>
      <c r="K2962" s="226"/>
      <c r="L2962" s="227" t="s">
        <v>706</v>
      </c>
      <c r="M2962" s="105">
        <v>252934071.05999982</v>
      </c>
      <c r="N2962" s="225"/>
    </row>
    <row r="2963" spans="1:14" ht="12" thickBot="1">
      <c r="A2963" s="223"/>
      <c r="B2963" s="224"/>
      <c r="C2963" s="224"/>
      <c r="D2963" s="225"/>
      <c r="E2963" s="225"/>
      <c r="F2963" s="225"/>
      <c r="G2963" s="225"/>
      <c r="H2963" s="225"/>
      <c r="I2963" s="225"/>
      <c r="J2963" s="105"/>
      <c r="K2963" s="226"/>
      <c r="L2963" s="227" t="s">
        <v>707</v>
      </c>
      <c r="M2963" s="105">
        <f xml:space="preserve"> ROUND($M$2958+ SUM($M$2961:$M$2961)-$M$2962,2)</f>
        <v>0</v>
      </c>
      <c r="N2963" s="225"/>
    </row>
    <row r="2964" spans="1:14" ht="12" thickTop="1">
      <c r="A2964" s="215" t="s">
        <v>153</v>
      </c>
      <c r="B2964" s="216" t="s">
        <v>137</v>
      </c>
      <c r="C2964" s="216" t="s">
        <v>703</v>
      </c>
      <c r="D2964" s="217" t="s">
        <v>648</v>
      </c>
      <c r="E2964" s="217" t="s">
        <v>144</v>
      </c>
      <c r="F2964" s="217" t="s">
        <v>647</v>
      </c>
      <c r="G2964" s="217" t="s">
        <v>704</v>
      </c>
      <c r="H2964" s="217" t="s">
        <v>143</v>
      </c>
      <c r="I2964" s="217" t="s">
        <v>658</v>
      </c>
      <c r="J2964" s="218" t="s">
        <v>705</v>
      </c>
      <c r="K2964" s="219" t="s">
        <v>148</v>
      </c>
      <c r="L2964" s="218" t="s">
        <v>140</v>
      </c>
      <c r="M2964" s="218" t="s">
        <v>630</v>
      </c>
      <c r="N2964" s="217" t="s">
        <v>640</v>
      </c>
    </row>
    <row r="2965" spans="1:14" ht="12" thickBot="1">
      <c r="A2965" s="100">
        <v>104637625</v>
      </c>
      <c r="B2965" s="94">
        <v>45246</v>
      </c>
      <c r="C2965" s="94">
        <v>45254</v>
      </c>
      <c r="D2965" s="73" t="s">
        <v>710</v>
      </c>
      <c r="E2965" s="73" t="s">
        <v>1081</v>
      </c>
      <c r="F2965" s="73" t="s">
        <v>1082</v>
      </c>
      <c r="G2965" s="73" t="s">
        <v>1083</v>
      </c>
      <c r="H2965" s="73" t="s">
        <v>1084</v>
      </c>
      <c r="I2965" s="73" t="s">
        <v>681</v>
      </c>
      <c r="J2965" s="95">
        <v>19344161.57</v>
      </c>
      <c r="K2965" s="107">
        <v>0.98281249999999998</v>
      </c>
      <c r="L2965" s="95">
        <v>-19011683.789999999</v>
      </c>
      <c r="M2965" s="95">
        <v>332477.78000000003</v>
      </c>
      <c r="N2965" s="73" t="s">
        <v>207</v>
      </c>
    </row>
    <row r="2966" spans="1:14" ht="12" thickBot="1">
      <c r="A2966" s="223"/>
      <c r="B2966" s="222">
        <v>45254</v>
      </c>
      <c r="C2966" s="224"/>
      <c r="D2966" s="225"/>
      <c r="E2966" s="225"/>
      <c r="F2966" s="225"/>
      <c r="G2966" s="225"/>
      <c r="H2966" s="225"/>
      <c r="I2966" s="225"/>
      <c r="J2966" s="105"/>
      <c r="K2966" s="226"/>
      <c r="L2966" s="227" t="s">
        <v>706</v>
      </c>
      <c r="M2966" s="105">
        <v>253266548.83999982</v>
      </c>
      <c r="N2966" s="225"/>
    </row>
    <row r="2967" spans="1:14" ht="12" thickBot="1">
      <c r="A2967" s="223"/>
      <c r="B2967" s="224"/>
      <c r="C2967" s="224"/>
      <c r="D2967" s="225"/>
      <c r="E2967" s="225"/>
      <c r="F2967" s="225"/>
      <c r="G2967" s="225"/>
      <c r="H2967" s="225"/>
      <c r="I2967" s="225"/>
      <c r="J2967" s="105"/>
      <c r="K2967" s="226"/>
      <c r="L2967" s="227" t="s">
        <v>707</v>
      </c>
      <c r="M2967" s="105">
        <f xml:space="preserve"> ROUND($M$2962+ SUM($M$2965:$M$2965)-$M$2966,2)</f>
        <v>0</v>
      </c>
      <c r="N2967" s="225"/>
    </row>
    <row r="2968" spans="1:14" ht="12" thickTop="1">
      <c r="A2968" s="215" t="s">
        <v>153</v>
      </c>
      <c r="B2968" s="216" t="s">
        <v>137</v>
      </c>
      <c r="C2968" s="216" t="s">
        <v>703</v>
      </c>
      <c r="D2968" s="217" t="s">
        <v>648</v>
      </c>
      <c r="E2968" s="217" t="s">
        <v>144</v>
      </c>
      <c r="F2968" s="217" t="s">
        <v>647</v>
      </c>
      <c r="G2968" s="217" t="s">
        <v>704</v>
      </c>
      <c r="H2968" s="217" t="s">
        <v>143</v>
      </c>
      <c r="I2968" s="217" t="s">
        <v>658</v>
      </c>
      <c r="J2968" s="218" t="s">
        <v>705</v>
      </c>
      <c r="K2968" s="219" t="s">
        <v>148</v>
      </c>
      <c r="L2968" s="218" t="s">
        <v>140</v>
      </c>
      <c r="M2968" s="218" t="s">
        <v>630</v>
      </c>
      <c r="N2968" s="217" t="s">
        <v>640</v>
      </c>
    </row>
    <row r="2969" spans="1:14">
      <c r="A2969" s="100">
        <v>999</v>
      </c>
      <c r="B2969" s="94">
        <v>44895</v>
      </c>
      <c r="C2969" s="94">
        <v>45257</v>
      </c>
      <c r="D2969" s="73" t="s">
        <v>823</v>
      </c>
      <c r="E2969" s="73" t="s">
        <v>764</v>
      </c>
      <c r="F2969" s="73" t="s">
        <v>990</v>
      </c>
      <c r="G2969" s="73" t="s">
        <v>991</v>
      </c>
      <c r="H2969" s="73" t="s">
        <v>992</v>
      </c>
      <c r="I2969" s="73" t="s">
        <v>681</v>
      </c>
      <c r="J2969" s="95">
        <v>29151.58</v>
      </c>
      <c r="K2969" s="107">
        <v>1</v>
      </c>
      <c r="L2969" s="95">
        <v>0</v>
      </c>
      <c r="M2969" s="95">
        <v>29151.58</v>
      </c>
      <c r="N2969" s="73" t="s">
        <v>715</v>
      </c>
    </row>
    <row r="2970" spans="1:14">
      <c r="A2970" s="100">
        <v>999</v>
      </c>
      <c r="B2970" s="94">
        <v>44985</v>
      </c>
      <c r="C2970" s="94">
        <v>45257</v>
      </c>
      <c r="D2970" s="73" t="s">
        <v>823</v>
      </c>
      <c r="E2970" s="73" t="s">
        <v>764</v>
      </c>
      <c r="F2970" s="73" t="s">
        <v>990</v>
      </c>
      <c r="G2970" s="73" t="s">
        <v>991</v>
      </c>
      <c r="H2970" s="73" t="s">
        <v>992</v>
      </c>
      <c r="I2970" s="73" t="s">
        <v>681</v>
      </c>
      <c r="J2970" s="95">
        <v>28865.83</v>
      </c>
      <c r="K2970" s="107">
        <v>1</v>
      </c>
      <c r="L2970" s="95">
        <v>0</v>
      </c>
      <c r="M2970" s="95">
        <v>28865.83</v>
      </c>
      <c r="N2970" s="73" t="s">
        <v>715</v>
      </c>
    </row>
    <row r="2971" spans="1:14">
      <c r="A2971" s="100">
        <v>104670538</v>
      </c>
      <c r="B2971" s="94">
        <v>45019</v>
      </c>
      <c r="C2971" s="94">
        <v>45257</v>
      </c>
      <c r="D2971" s="73" t="s">
        <v>823</v>
      </c>
      <c r="E2971" s="73" t="s">
        <v>496</v>
      </c>
      <c r="F2971" s="73" t="s">
        <v>497</v>
      </c>
      <c r="G2971" s="73" t="s">
        <v>494</v>
      </c>
      <c r="H2971" s="73" t="s">
        <v>495</v>
      </c>
      <c r="I2971" s="73" t="s">
        <v>681</v>
      </c>
      <c r="J2971" s="95">
        <v>19791.7</v>
      </c>
      <c r="K2971" s="107">
        <v>1</v>
      </c>
      <c r="L2971" s="95">
        <v>0</v>
      </c>
      <c r="M2971" s="95">
        <v>19791.7</v>
      </c>
      <c r="N2971" s="73" t="s">
        <v>715</v>
      </c>
    </row>
    <row r="2972" spans="1:14">
      <c r="A2972" s="100">
        <v>104670543</v>
      </c>
      <c r="B2972" s="94">
        <v>45049</v>
      </c>
      <c r="C2972" s="94">
        <v>45257</v>
      </c>
      <c r="D2972" s="73" t="s">
        <v>823</v>
      </c>
      <c r="E2972" s="73" t="s">
        <v>496</v>
      </c>
      <c r="F2972" s="73" t="s">
        <v>497</v>
      </c>
      <c r="G2972" s="73" t="s">
        <v>494</v>
      </c>
      <c r="H2972" s="73" t="s">
        <v>495</v>
      </c>
      <c r="I2972" s="73" t="s">
        <v>681</v>
      </c>
      <c r="J2972" s="95">
        <v>18400.650000000001</v>
      </c>
      <c r="K2972" s="107">
        <v>1</v>
      </c>
      <c r="L2972" s="95">
        <v>0</v>
      </c>
      <c r="M2972" s="95">
        <v>18400.650000000001</v>
      </c>
      <c r="N2972" s="73" t="s">
        <v>715</v>
      </c>
    </row>
    <row r="2973" spans="1:14">
      <c r="A2973" s="100">
        <v>999</v>
      </c>
      <c r="B2973" s="94">
        <v>45077</v>
      </c>
      <c r="C2973" s="94">
        <v>45257</v>
      </c>
      <c r="D2973" s="73" t="s">
        <v>823</v>
      </c>
      <c r="E2973" s="73" t="s">
        <v>764</v>
      </c>
      <c r="F2973" s="73" t="s">
        <v>990</v>
      </c>
      <c r="G2973" s="73" t="s">
        <v>991</v>
      </c>
      <c r="H2973" s="73" t="s">
        <v>992</v>
      </c>
      <c r="I2973" s="73" t="s">
        <v>681</v>
      </c>
      <c r="J2973" s="95">
        <v>29541.55</v>
      </c>
      <c r="K2973" s="107">
        <v>1</v>
      </c>
      <c r="L2973" s="95">
        <v>0</v>
      </c>
      <c r="M2973" s="95">
        <v>29541.55</v>
      </c>
      <c r="N2973" s="73" t="s">
        <v>715</v>
      </c>
    </row>
    <row r="2974" spans="1:14">
      <c r="A2974" s="100">
        <v>104670550</v>
      </c>
      <c r="B2974" s="94">
        <v>45082</v>
      </c>
      <c r="C2974" s="94">
        <v>45257</v>
      </c>
      <c r="D2974" s="73" t="s">
        <v>823</v>
      </c>
      <c r="E2974" s="73" t="s">
        <v>496</v>
      </c>
      <c r="F2974" s="73" t="s">
        <v>497</v>
      </c>
      <c r="G2974" s="73" t="s">
        <v>494</v>
      </c>
      <c r="H2974" s="73" t="s">
        <v>495</v>
      </c>
      <c r="I2974" s="73" t="s">
        <v>681</v>
      </c>
      <c r="J2974" s="95">
        <v>20841.45</v>
      </c>
      <c r="K2974" s="107">
        <v>1</v>
      </c>
      <c r="L2974" s="95">
        <v>0</v>
      </c>
      <c r="M2974" s="95">
        <v>20841.45</v>
      </c>
      <c r="N2974" s="73" t="s">
        <v>715</v>
      </c>
    </row>
    <row r="2975" spans="1:14">
      <c r="A2975" s="100">
        <v>104670553</v>
      </c>
      <c r="B2975" s="94">
        <v>45112</v>
      </c>
      <c r="C2975" s="94">
        <v>45257</v>
      </c>
      <c r="D2975" s="73" t="s">
        <v>823</v>
      </c>
      <c r="E2975" s="73" t="s">
        <v>496</v>
      </c>
      <c r="F2975" s="73" t="s">
        <v>497</v>
      </c>
      <c r="G2975" s="73" t="s">
        <v>494</v>
      </c>
      <c r="H2975" s="73" t="s">
        <v>495</v>
      </c>
      <c r="I2975" s="73" t="s">
        <v>681</v>
      </c>
      <c r="J2975" s="95">
        <v>19379.41</v>
      </c>
      <c r="K2975" s="107">
        <v>1</v>
      </c>
      <c r="L2975" s="95">
        <v>0</v>
      </c>
      <c r="M2975" s="95">
        <v>19379.41</v>
      </c>
      <c r="N2975" s="73" t="s">
        <v>715</v>
      </c>
    </row>
    <row r="2976" spans="1:14">
      <c r="A2976" s="100">
        <v>104670555</v>
      </c>
      <c r="B2976" s="94">
        <v>45145</v>
      </c>
      <c r="C2976" s="94">
        <v>45257</v>
      </c>
      <c r="D2976" s="73" t="s">
        <v>823</v>
      </c>
      <c r="E2976" s="73" t="s">
        <v>496</v>
      </c>
      <c r="F2976" s="73" t="s">
        <v>497</v>
      </c>
      <c r="G2976" s="73" t="s">
        <v>494</v>
      </c>
      <c r="H2976" s="73" t="s">
        <v>495</v>
      </c>
      <c r="I2976" s="73" t="s">
        <v>681</v>
      </c>
      <c r="J2976" s="95">
        <v>21471.040000000001</v>
      </c>
      <c r="K2976" s="107">
        <v>1</v>
      </c>
      <c r="L2976" s="95">
        <v>0</v>
      </c>
      <c r="M2976" s="95">
        <v>21471.040000000001</v>
      </c>
      <c r="N2976" s="73" t="s">
        <v>715</v>
      </c>
    </row>
    <row r="2977" spans="1:14">
      <c r="A2977" s="100">
        <v>999</v>
      </c>
      <c r="B2977" s="94">
        <v>45169</v>
      </c>
      <c r="C2977" s="94">
        <v>45257</v>
      </c>
      <c r="D2977" s="73" t="s">
        <v>823</v>
      </c>
      <c r="E2977" s="73" t="s">
        <v>764</v>
      </c>
      <c r="F2977" s="73" t="s">
        <v>990</v>
      </c>
      <c r="G2977" s="73" t="s">
        <v>991</v>
      </c>
      <c r="H2977" s="73" t="s">
        <v>992</v>
      </c>
      <c r="I2977" s="73" t="s">
        <v>681</v>
      </c>
      <c r="J2977" s="95">
        <v>29628.959999999999</v>
      </c>
      <c r="K2977" s="107">
        <v>1</v>
      </c>
      <c r="L2977" s="95">
        <v>0</v>
      </c>
      <c r="M2977" s="95">
        <v>29628.959999999999</v>
      </c>
      <c r="N2977" s="73" t="s">
        <v>715</v>
      </c>
    </row>
    <row r="2978" spans="1:14">
      <c r="A2978" s="100">
        <v>104670557</v>
      </c>
      <c r="B2978" s="94">
        <v>45176</v>
      </c>
      <c r="C2978" s="94">
        <v>45257</v>
      </c>
      <c r="D2978" s="73" t="s">
        <v>823</v>
      </c>
      <c r="E2978" s="73" t="s">
        <v>496</v>
      </c>
      <c r="F2978" s="73" t="s">
        <v>497</v>
      </c>
      <c r="G2978" s="73" t="s">
        <v>494</v>
      </c>
      <c r="H2978" s="73" t="s">
        <v>495</v>
      </c>
      <c r="I2978" s="73" t="s">
        <v>681</v>
      </c>
      <c r="J2978" s="95">
        <v>20690.12</v>
      </c>
      <c r="K2978" s="107">
        <v>1</v>
      </c>
      <c r="L2978" s="95">
        <v>0</v>
      </c>
      <c r="M2978" s="95">
        <v>20690.12</v>
      </c>
      <c r="N2978" s="73" t="s">
        <v>715</v>
      </c>
    </row>
    <row r="2979" spans="1:14">
      <c r="A2979" s="100">
        <v>104670560</v>
      </c>
      <c r="B2979" s="94">
        <v>45209</v>
      </c>
      <c r="C2979" s="94">
        <v>45257</v>
      </c>
      <c r="D2979" s="73" t="s">
        <v>823</v>
      </c>
      <c r="E2979" s="73" t="s">
        <v>496</v>
      </c>
      <c r="F2979" s="73" t="s">
        <v>497</v>
      </c>
      <c r="G2979" s="73" t="s">
        <v>494</v>
      </c>
      <c r="H2979" s="73" t="s">
        <v>495</v>
      </c>
      <c r="I2979" s="73" t="s">
        <v>681</v>
      </c>
      <c r="J2979" s="95">
        <v>22276.23</v>
      </c>
      <c r="K2979" s="107">
        <v>1</v>
      </c>
      <c r="L2979" s="95">
        <v>0</v>
      </c>
      <c r="M2979" s="95">
        <v>22276.23</v>
      </c>
      <c r="N2979" s="73" t="s">
        <v>715</v>
      </c>
    </row>
    <row r="2980" spans="1:14">
      <c r="A2980" s="100">
        <v>104670564</v>
      </c>
      <c r="B2980" s="94">
        <v>45240</v>
      </c>
      <c r="C2980" s="94">
        <v>45257</v>
      </c>
      <c r="D2980" s="73" t="s">
        <v>823</v>
      </c>
      <c r="E2980" s="73" t="s">
        <v>496</v>
      </c>
      <c r="F2980" s="73" t="s">
        <v>497</v>
      </c>
      <c r="G2980" s="73" t="s">
        <v>494</v>
      </c>
      <c r="H2980" s="73" t="s">
        <v>495</v>
      </c>
      <c r="I2980" s="73" t="s">
        <v>681</v>
      </c>
      <c r="J2980" s="95">
        <v>21174.28</v>
      </c>
      <c r="K2980" s="107">
        <v>1</v>
      </c>
      <c r="L2980" s="95">
        <v>0</v>
      </c>
      <c r="M2980" s="95">
        <v>21174.28</v>
      </c>
      <c r="N2980" s="73" t="s">
        <v>715</v>
      </c>
    </row>
    <row r="2981" spans="1:14">
      <c r="A2981" s="100">
        <v>999</v>
      </c>
      <c r="B2981" s="94">
        <v>44895</v>
      </c>
      <c r="C2981" s="94">
        <v>44895</v>
      </c>
      <c r="D2981" s="73" t="s">
        <v>913</v>
      </c>
      <c r="E2981" s="73" t="s">
        <v>764</v>
      </c>
      <c r="F2981" s="73" t="s">
        <v>990</v>
      </c>
      <c r="G2981" s="73" t="s">
        <v>991</v>
      </c>
      <c r="H2981" s="73" t="s">
        <v>992</v>
      </c>
      <c r="I2981" s="73" t="s">
        <v>681</v>
      </c>
      <c r="J2981" s="95">
        <v>-29228.240000000002</v>
      </c>
      <c r="K2981" s="107">
        <v>1</v>
      </c>
      <c r="L2981" s="95">
        <v>0</v>
      </c>
      <c r="M2981" s="95">
        <v>-29228.240000000002</v>
      </c>
      <c r="N2981" s="73" t="s">
        <v>715</v>
      </c>
    </row>
    <row r="2982" spans="1:14">
      <c r="A2982" s="100">
        <v>999</v>
      </c>
      <c r="B2982" s="94">
        <v>44895</v>
      </c>
      <c r="C2982" s="94">
        <v>44895</v>
      </c>
      <c r="D2982" s="73" t="s">
        <v>913</v>
      </c>
      <c r="E2982" s="73" t="s">
        <v>764</v>
      </c>
      <c r="F2982" s="73" t="s">
        <v>990</v>
      </c>
      <c r="G2982" s="73" t="s">
        <v>991</v>
      </c>
      <c r="H2982" s="73" t="s">
        <v>992</v>
      </c>
      <c r="I2982" s="73" t="s">
        <v>681</v>
      </c>
      <c r="J2982" s="95">
        <v>-75.900000000000006</v>
      </c>
      <c r="K2982" s="107">
        <v>1</v>
      </c>
      <c r="L2982" s="95">
        <v>0</v>
      </c>
      <c r="M2982" s="95">
        <v>-75.900000000000006</v>
      </c>
      <c r="N2982" s="73" t="s">
        <v>715</v>
      </c>
    </row>
    <row r="2983" spans="1:14">
      <c r="A2983" s="100">
        <v>999</v>
      </c>
      <c r="B2983" s="94">
        <v>44985</v>
      </c>
      <c r="C2983" s="94">
        <v>44985</v>
      </c>
      <c r="D2983" s="73" t="s">
        <v>913</v>
      </c>
      <c r="E2983" s="73" t="s">
        <v>764</v>
      </c>
      <c r="F2983" s="73" t="s">
        <v>990</v>
      </c>
      <c r="G2983" s="73" t="s">
        <v>991</v>
      </c>
      <c r="H2983" s="73" t="s">
        <v>992</v>
      </c>
      <c r="I2983" s="73" t="s">
        <v>681</v>
      </c>
      <c r="J2983" s="95">
        <v>-28941.93</v>
      </c>
      <c r="K2983" s="107">
        <v>1</v>
      </c>
      <c r="L2983" s="95">
        <v>0</v>
      </c>
      <c r="M2983" s="95">
        <v>-28941.93</v>
      </c>
      <c r="N2983" s="73" t="s">
        <v>715</v>
      </c>
    </row>
    <row r="2984" spans="1:14">
      <c r="A2984" s="100">
        <v>999</v>
      </c>
      <c r="B2984" s="94">
        <v>44985</v>
      </c>
      <c r="C2984" s="94">
        <v>44985</v>
      </c>
      <c r="D2984" s="73" t="s">
        <v>913</v>
      </c>
      <c r="E2984" s="73" t="s">
        <v>764</v>
      </c>
      <c r="F2984" s="73" t="s">
        <v>990</v>
      </c>
      <c r="G2984" s="73" t="s">
        <v>991</v>
      </c>
      <c r="H2984" s="73" t="s">
        <v>992</v>
      </c>
      <c r="I2984" s="73" t="s">
        <v>681</v>
      </c>
      <c r="J2984" s="95">
        <v>-75.349999999999994</v>
      </c>
      <c r="K2984" s="107">
        <v>1</v>
      </c>
      <c r="L2984" s="95">
        <v>0</v>
      </c>
      <c r="M2984" s="95">
        <v>-75.349999999999994</v>
      </c>
      <c r="N2984" s="73" t="s">
        <v>715</v>
      </c>
    </row>
    <row r="2985" spans="1:14">
      <c r="A2985" s="100">
        <v>999</v>
      </c>
      <c r="B2985" s="94">
        <v>45049</v>
      </c>
      <c r="C2985" s="94">
        <v>45068</v>
      </c>
      <c r="D2985" s="73" t="s">
        <v>913</v>
      </c>
      <c r="E2985" s="73" t="s">
        <v>496</v>
      </c>
      <c r="F2985" s="73" t="s">
        <v>497</v>
      </c>
      <c r="G2985" s="73" t="s">
        <v>494</v>
      </c>
      <c r="H2985" s="73" t="s">
        <v>495</v>
      </c>
      <c r="I2985" s="73" t="s">
        <v>681</v>
      </c>
      <c r="J2985" s="95">
        <v>-7531.74</v>
      </c>
      <c r="K2985" s="107">
        <v>1</v>
      </c>
      <c r="L2985" s="95">
        <v>0</v>
      </c>
      <c r="M2985" s="95">
        <v>-7531.74</v>
      </c>
      <c r="N2985" s="73" t="s">
        <v>715</v>
      </c>
    </row>
    <row r="2986" spans="1:14">
      <c r="A2986" s="100">
        <v>999</v>
      </c>
      <c r="B2986" s="94">
        <v>45068</v>
      </c>
      <c r="C2986" s="94">
        <v>45068</v>
      </c>
      <c r="D2986" s="73" t="s">
        <v>913</v>
      </c>
      <c r="E2986" s="73" t="s">
        <v>496</v>
      </c>
      <c r="F2986" s="73" t="s">
        <v>497</v>
      </c>
      <c r="G2986" s="73" t="s">
        <v>494</v>
      </c>
      <c r="H2986" s="73" t="s">
        <v>495</v>
      </c>
      <c r="I2986" s="73" t="s">
        <v>681</v>
      </c>
      <c r="J2986" s="95">
        <v>-1724.78</v>
      </c>
      <c r="K2986" s="107">
        <v>1</v>
      </c>
      <c r="L2986" s="95">
        <v>0</v>
      </c>
      <c r="M2986" s="95">
        <v>-1724.78</v>
      </c>
      <c r="N2986" s="73" t="s">
        <v>715</v>
      </c>
    </row>
    <row r="2987" spans="1:14">
      <c r="A2987" s="100">
        <v>999</v>
      </c>
      <c r="B2987" s="94">
        <v>45077</v>
      </c>
      <c r="C2987" s="94">
        <v>45077</v>
      </c>
      <c r="D2987" s="73" t="s">
        <v>913</v>
      </c>
      <c r="E2987" s="73" t="s">
        <v>764</v>
      </c>
      <c r="F2987" s="73" t="s">
        <v>990</v>
      </c>
      <c r="G2987" s="73" t="s">
        <v>991</v>
      </c>
      <c r="H2987" s="73" t="s">
        <v>992</v>
      </c>
      <c r="I2987" s="73" t="s">
        <v>681</v>
      </c>
      <c r="J2987" s="95">
        <v>-29619.64</v>
      </c>
      <c r="K2987" s="107">
        <v>1</v>
      </c>
      <c r="L2987" s="95">
        <v>0</v>
      </c>
      <c r="M2987" s="95">
        <v>-29619.64</v>
      </c>
      <c r="N2987" s="73" t="s">
        <v>715</v>
      </c>
    </row>
    <row r="2988" spans="1:14">
      <c r="A2988" s="100">
        <v>999</v>
      </c>
      <c r="B2988" s="94">
        <v>45077</v>
      </c>
      <c r="C2988" s="94">
        <v>45077</v>
      </c>
      <c r="D2988" s="73" t="s">
        <v>913</v>
      </c>
      <c r="E2988" s="73" t="s">
        <v>764</v>
      </c>
      <c r="F2988" s="73" t="s">
        <v>990</v>
      </c>
      <c r="G2988" s="73" t="s">
        <v>991</v>
      </c>
      <c r="H2988" s="73" t="s">
        <v>992</v>
      </c>
      <c r="I2988" s="73" t="s">
        <v>681</v>
      </c>
      <c r="J2988" s="95">
        <v>-77.11</v>
      </c>
      <c r="K2988" s="107">
        <v>1</v>
      </c>
      <c r="L2988" s="95">
        <v>0</v>
      </c>
      <c r="M2988" s="95">
        <v>-77.11</v>
      </c>
      <c r="N2988" s="73" t="s">
        <v>715</v>
      </c>
    </row>
    <row r="2989" spans="1:14">
      <c r="A2989" s="100">
        <v>999</v>
      </c>
      <c r="B2989" s="94">
        <v>45082</v>
      </c>
      <c r="C2989" s="94">
        <v>45082</v>
      </c>
      <c r="D2989" s="73" t="s">
        <v>913</v>
      </c>
      <c r="E2989" s="73" t="s">
        <v>496</v>
      </c>
      <c r="F2989" s="73" t="s">
        <v>497</v>
      </c>
      <c r="G2989" s="73" t="s">
        <v>494</v>
      </c>
      <c r="H2989" s="73" t="s">
        <v>495</v>
      </c>
      <c r="I2989" s="73" t="s">
        <v>681</v>
      </c>
      <c r="J2989" s="95">
        <v>-9372.27</v>
      </c>
      <c r="K2989" s="107">
        <v>1</v>
      </c>
      <c r="L2989" s="95">
        <v>0</v>
      </c>
      <c r="M2989" s="95">
        <v>-9372.27</v>
      </c>
      <c r="N2989" s="73" t="s">
        <v>715</v>
      </c>
    </row>
    <row r="2990" spans="1:14">
      <c r="A2990" s="100">
        <v>999</v>
      </c>
      <c r="B2990" s="94">
        <v>45082</v>
      </c>
      <c r="C2990" s="94">
        <v>45082</v>
      </c>
      <c r="D2990" s="73" t="s">
        <v>913</v>
      </c>
      <c r="E2990" s="73" t="s">
        <v>496</v>
      </c>
      <c r="F2990" s="73" t="s">
        <v>497</v>
      </c>
      <c r="G2990" s="73" t="s">
        <v>494</v>
      </c>
      <c r="H2990" s="73" t="s">
        <v>495</v>
      </c>
      <c r="I2990" s="73" t="s">
        <v>681</v>
      </c>
      <c r="J2990" s="95">
        <v>-20175</v>
      </c>
      <c r="K2990" s="107">
        <v>1</v>
      </c>
      <c r="L2990" s="95">
        <v>0</v>
      </c>
      <c r="M2990" s="95">
        <v>-20175</v>
      </c>
      <c r="N2990" s="73" t="s">
        <v>715</v>
      </c>
    </row>
    <row r="2991" spans="1:14">
      <c r="A2991" s="100">
        <v>999</v>
      </c>
      <c r="B2991" s="94">
        <v>45112</v>
      </c>
      <c r="C2991" s="94">
        <v>45118</v>
      </c>
      <c r="D2991" s="73" t="s">
        <v>913</v>
      </c>
      <c r="E2991" s="73" t="s">
        <v>496</v>
      </c>
      <c r="F2991" s="73" t="s">
        <v>497</v>
      </c>
      <c r="G2991" s="73" t="s">
        <v>494</v>
      </c>
      <c r="H2991" s="73" t="s">
        <v>495</v>
      </c>
      <c r="I2991" s="73" t="s">
        <v>681</v>
      </c>
      <c r="J2991" s="95">
        <v>-18852.02</v>
      </c>
      <c r="K2991" s="107">
        <v>1</v>
      </c>
      <c r="L2991" s="95">
        <v>0</v>
      </c>
      <c r="M2991" s="95">
        <v>-18852.02</v>
      </c>
      <c r="N2991" s="73" t="s">
        <v>715</v>
      </c>
    </row>
    <row r="2992" spans="1:14">
      <c r="A2992" s="100">
        <v>999</v>
      </c>
      <c r="B2992" s="94">
        <v>45112</v>
      </c>
      <c r="C2992" s="94">
        <v>45118</v>
      </c>
      <c r="D2992" s="73" t="s">
        <v>913</v>
      </c>
      <c r="E2992" s="73" t="s">
        <v>496</v>
      </c>
      <c r="F2992" s="73" t="s">
        <v>497</v>
      </c>
      <c r="G2992" s="73" t="s">
        <v>494</v>
      </c>
      <c r="H2992" s="73" t="s">
        <v>495</v>
      </c>
      <c r="I2992" s="73" t="s">
        <v>681</v>
      </c>
      <c r="J2992" s="95">
        <v>-9251.06</v>
      </c>
      <c r="K2992" s="107">
        <v>1</v>
      </c>
      <c r="L2992" s="95">
        <v>0</v>
      </c>
      <c r="M2992" s="95">
        <v>-9251.06</v>
      </c>
      <c r="N2992" s="73" t="s">
        <v>715</v>
      </c>
    </row>
    <row r="2993" spans="1:14">
      <c r="A2993" s="100">
        <v>999</v>
      </c>
      <c r="B2993" s="94">
        <v>45145</v>
      </c>
      <c r="C2993" s="94">
        <v>45145</v>
      </c>
      <c r="D2993" s="73" t="s">
        <v>913</v>
      </c>
      <c r="E2993" s="73" t="s">
        <v>496</v>
      </c>
      <c r="F2993" s="73" t="s">
        <v>497</v>
      </c>
      <c r="G2993" s="73" t="s">
        <v>494</v>
      </c>
      <c r="H2993" s="73" t="s">
        <v>495</v>
      </c>
      <c r="I2993" s="73" t="s">
        <v>681</v>
      </c>
      <c r="J2993" s="95">
        <v>-462.3</v>
      </c>
      <c r="K2993" s="107">
        <v>1</v>
      </c>
      <c r="L2993" s="95">
        <v>0</v>
      </c>
      <c r="M2993" s="95">
        <v>-462.3</v>
      </c>
      <c r="N2993" s="73" t="s">
        <v>715</v>
      </c>
    </row>
    <row r="2994" spans="1:14">
      <c r="A2994" s="100">
        <v>999</v>
      </c>
      <c r="B2994" s="94">
        <v>45145</v>
      </c>
      <c r="C2994" s="94">
        <v>45145</v>
      </c>
      <c r="D2994" s="73" t="s">
        <v>913</v>
      </c>
      <c r="E2994" s="73" t="s">
        <v>496</v>
      </c>
      <c r="F2994" s="73" t="s">
        <v>497</v>
      </c>
      <c r="G2994" s="73" t="s">
        <v>494</v>
      </c>
      <c r="H2994" s="73" t="s">
        <v>495</v>
      </c>
      <c r="I2994" s="73" t="s">
        <v>681</v>
      </c>
      <c r="J2994" s="95">
        <v>-10241.94</v>
      </c>
      <c r="K2994" s="107">
        <v>1</v>
      </c>
      <c r="L2994" s="95">
        <v>0</v>
      </c>
      <c r="M2994" s="95">
        <v>-10241.94</v>
      </c>
      <c r="N2994" s="73" t="s">
        <v>715</v>
      </c>
    </row>
    <row r="2995" spans="1:14">
      <c r="A2995" s="100">
        <v>999</v>
      </c>
      <c r="B2995" s="94">
        <v>45145</v>
      </c>
      <c r="C2995" s="94">
        <v>45145</v>
      </c>
      <c r="D2995" s="73" t="s">
        <v>913</v>
      </c>
      <c r="E2995" s="73" t="s">
        <v>496</v>
      </c>
      <c r="F2995" s="73" t="s">
        <v>497</v>
      </c>
      <c r="G2995" s="73" t="s">
        <v>494</v>
      </c>
      <c r="H2995" s="73" t="s">
        <v>495</v>
      </c>
      <c r="I2995" s="73" t="s">
        <v>681</v>
      </c>
      <c r="J2995" s="95">
        <v>-20767.759999999998</v>
      </c>
      <c r="K2995" s="107">
        <v>1</v>
      </c>
      <c r="L2995" s="95">
        <v>0</v>
      </c>
      <c r="M2995" s="95">
        <v>-20767.759999999998</v>
      </c>
      <c r="N2995" s="73" t="s">
        <v>715</v>
      </c>
    </row>
    <row r="2996" spans="1:14">
      <c r="A2996" s="100">
        <v>999</v>
      </c>
      <c r="B2996" s="94">
        <v>45169</v>
      </c>
      <c r="C2996" s="94">
        <v>45169</v>
      </c>
      <c r="D2996" s="73" t="s">
        <v>913</v>
      </c>
      <c r="E2996" s="73" t="s">
        <v>764</v>
      </c>
      <c r="F2996" s="73" t="s">
        <v>990</v>
      </c>
      <c r="G2996" s="73" t="s">
        <v>991</v>
      </c>
      <c r="H2996" s="73" t="s">
        <v>992</v>
      </c>
      <c r="I2996" s="73" t="s">
        <v>681</v>
      </c>
      <c r="J2996" s="95">
        <v>-29707.279999999999</v>
      </c>
      <c r="K2996" s="107">
        <v>1</v>
      </c>
      <c r="L2996" s="95">
        <v>0</v>
      </c>
      <c r="M2996" s="95">
        <v>-29707.279999999999</v>
      </c>
      <c r="N2996" s="73" t="s">
        <v>715</v>
      </c>
    </row>
    <row r="2997" spans="1:14">
      <c r="A2997" s="100">
        <v>999</v>
      </c>
      <c r="B2997" s="94">
        <v>45169</v>
      </c>
      <c r="C2997" s="94">
        <v>45169</v>
      </c>
      <c r="D2997" s="73" t="s">
        <v>913</v>
      </c>
      <c r="E2997" s="73" t="s">
        <v>764</v>
      </c>
      <c r="F2997" s="73" t="s">
        <v>990</v>
      </c>
      <c r="G2997" s="73" t="s">
        <v>991</v>
      </c>
      <c r="H2997" s="73" t="s">
        <v>992</v>
      </c>
      <c r="I2997" s="73" t="s">
        <v>681</v>
      </c>
      <c r="J2997" s="95">
        <v>-77.34</v>
      </c>
      <c r="K2997" s="107">
        <v>1</v>
      </c>
      <c r="L2997" s="95">
        <v>0</v>
      </c>
      <c r="M2997" s="95">
        <v>-77.34</v>
      </c>
      <c r="N2997" s="73" t="s">
        <v>715</v>
      </c>
    </row>
    <row r="2998" spans="1:14">
      <c r="A2998" s="100">
        <v>999</v>
      </c>
      <c r="B2998" s="94">
        <v>45176</v>
      </c>
      <c r="C2998" s="94">
        <v>45176</v>
      </c>
      <c r="D2998" s="73" t="s">
        <v>913</v>
      </c>
      <c r="E2998" s="73" t="s">
        <v>496</v>
      </c>
      <c r="F2998" s="73" t="s">
        <v>497</v>
      </c>
      <c r="G2998" s="73" t="s">
        <v>494</v>
      </c>
      <c r="H2998" s="73" t="s">
        <v>495</v>
      </c>
      <c r="I2998" s="73" t="s">
        <v>681</v>
      </c>
      <c r="J2998" s="95">
        <v>-552.78</v>
      </c>
      <c r="K2998" s="107">
        <v>1</v>
      </c>
      <c r="L2998" s="95">
        <v>0</v>
      </c>
      <c r="M2998" s="95">
        <v>-552.78</v>
      </c>
      <c r="N2998" s="73" t="s">
        <v>715</v>
      </c>
    </row>
    <row r="2999" spans="1:14">
      <c r="A2999" s="100">
        <v>999</v>
      </c>
      <c r="B2999" s="94">
        <v>45176</v>
      </c>
      <c r="C2999" s="94">
        <v>45176</v>
      </c>
      <c r="D2999" s="73" t="s">
        <v>913</v>
      </c>
      <c r="E2999" s="73" t="s">
        <v>496</v>
      </c>
      <c r="F2999" s="73" t="s">
        <v>497</v>
      </c>
      <c r="G2999" s="73" t="s">
        <v>494</v>
      </c>
      <c r="H2999" s="73" t="s">
        <v>495</v>
      </c>
      <c r="I2999" s="73" t="s">
        <v>681</v>
      </c>
      <c r="J2999" s="95">
        <v>-9767.27</v>
      </c>
      <c r="K2999" s="107">
        <v>1</v>
      </c>
      <c r="L2999" s="95">
        <v>0</v>
      </c>
      <c r="M2999" s="95">
        <v>-9767.27</v>
      </c>
      <c r="N2999" s="73" t="s">
        <v>715</v>
      </c>
    </row>
    <row r="3000" spans="1:14">
      <c r="A3000" s="100">
        <v>999</v>
      </c>
      <c r="B3000" s="94">
        <v>45176</v>
      </c>
      <c r="C3000" s="94">
        <v>45176</v>
      </c>
      <c r="D3000" s="73" t="s">
        <v>913</v>
      </c>
      <c r="E3000" s="73" t="s">
        <v>496</v>
      </c>
      <c r="F3000" s="73" t="s">
        <v>497</v>
      </c>
      <c r="G3000" s="73" t="s">
        <v>494</v>
      </c>
      <c r="H3000" s="73" t="s">
        <v>495</v>
      </c>
      <c r="I3000" s="73" t="s">
        <v>681</v>
      </c>
      <c r="J3000" s="95">
        <v>-20016.86</v>
      </c>
      <c r="K3000" s="107">
        <v>1</v>
      </c>
      <c r="L3000" s="95">
        <v>0</v>
      </c>
      <c r="M3000" s="95">
        <v>-20016.86</v>
      </c>
      <c r="N3000" s="73" t="s">
        <v>715</v>
      </c>
    </row>
    <row r="3001" spans="1:14">
      <c r="A3001" s="100">
        <v>999</v>
      </c>
      <c r="B3001" s="94">
        <v>45209</v>
      </c>
      <c r="C3001" s="94">
        <v>45212</v>
      </c>
      <c r="D3001" s="73" t="s">
        <v>913</v>
      </c>
      <c r="E3001" s="73" t="s">
        <v>496</v>
      </c>
      <c r="F3001" s="73" t="s">
        <v>497</v>
      </c>
      <c r="G3001" s="73" t="s">
        <v>494</v>
      </c>
      <c r="H3001" s="73" t="s">
        <v>495</v>
      </c>
      <c r="I3001" s="73" t="s">
        <v>681</v>
      </c>
      <c r="J3001" s="95">
        <v>-704.18</v>
      </c>
      <c r="K3001" s="107">
        <v>1</v>
      </c>
      <c r="L3001" s="95">
        <v>0</v>
      </c>
      <c r="M3001" s="95">
        <v>-704.18</v>
      </c>
      <c r="N3001" s="73" t="s">
        <v>715</v>
      </c>
    </row>
    <row r="3002" spans="1:14">
      <c r="A3002" s="100">
        <v>999</v>
      </c>
      <c r="B3002" s="94">
        <v>45209</v>
      </c>
      <c r="C3002" s="94">
        <v>45212</v>
      </c>
      <c r="D3002" s="73" t="s">
        <v>913</v>
      </c>
      <c r="E3002" s="73" t="s">
        <v>496</v>
      </c>
      <c r="F3002" s="73" t="s">
        <v>497</v>
      </c>
      <c r="G3002" s="73" t="s">
        <v>494</v>
      </c>
      <c r="H3002" s="73" t="s">
        <v>495</v>
      </c>
      <c r="I3002" s="73" t="s">
        <v>681</v>
      </c>
      <c r="J3002" s="95">
        <v>-10406.120000000001</v>
      </c>
      <c r="K3002" s="107">
        <v>1</v>
      </c>
      <c r="L3002" s="95">
        <v>0</v>
      </c>
      <c r="M3002" s="95">
        <v>-10406.120000000001</v>
      </c>
      <c r="N3002" s="73" t="s">
        <v>715</v>
      </c>
    </row>
    <row r="3003" spans="1:14" ht="12" thickBot="1">
      <c r="A3003" s="100">
        <v>999</v>
      </c>
      <c r="B3003" s="94">
        <v>45209</v>
      </c>
      <c r="C3003" s="94">
        <v>45212</v>
      </c>
      <c r="D3003" s="73" t="s">
        <v>913</v>
      </c>
      <c r="E3003" s="73" t="s">
        <v>496</v>
      </c>
      <c r="F3003" s="73" t="s">
        <v>497</v>
      </c>
      <c r="G3003" s="73" t="s">
        <v>494</v>
      </c>
      <c r="H3003" s="73" t="s">
        <v>495</v>
      </c>
      <c r="I3003" s="73" t="s">
        <v>681</v>
      </c>
      <c r="J3003" s="95">
        <v>-21543.439999999999</v>
      </c>
      <c r="K3003" s="107">
        <v>1</v>
      </c>
      <c r="L3003" s="95">
        <v>0</v>
      </c>
      <c r="M3003" s="95">
        <v>-21543.439999999999</v>
      </c>
      <c r="N3003" s="73" t="s">
        <v>715</v>
      </c>
    </row>
    <row r="3004" spans="1:14" ht="12" thickBot="1">
      <c r="A3004" s="223"/>
      <c r="B3004" s="222">
        <v>45257</v>
      </c>
      <c r="C3004" s="224"/>
      <c r="D3004" s="225"/>
      <c r="E3004" s="225"/>
      <c r="F3004" s="225"/>
      <c r="G3004" s="225"/>
      <c r="H3004" s="225"/>
      <c r="I3004" s="225"/>
      <c r="J3004" s="105"/>
      <c r="K3004" s="226"/>
      <c r="L3004" s="227" t="s">
        <v>706</v>
      </c>
      <c r="M3004" s="105">
        <v>253268589.32979995</v>
      </c>
      <c r="N3004" s="225"/>
    </row>
    <row r="3005" spans="1:14" ht="12" thickBot="1">
      <c r="A3005" s="223"/>
      <c r="B3005" s="224"/>
      <c r="C3005" s="224"/>
      <c r="D3005" s="225"/>
      <c r="E3005" s="225"/>
      <c r="F3005" s="225"/>
      <c r="G3005" s="225"/>
      <c r="H3005" s="225"/>
      <c r="I3005" s="225"/>
      <c r="J3005" s="105"/>
      <c r="K3005" s="226"/>
      <c r="L3005" s="227" t="s">
        <v>707</v>
      </c>
      <c r="M3005" s="105">
        <f xml:space="preserve"> ROUND($M$2966+ SUM($M$2969:$M$3003)-$M$3004,2)</f>
        <v>0</v>
      </c>
      <c r="N3005" s="225"/>
    </row>
    <row r="3006" spans="1:14" ht="12.75" thickTop="1" thickBot="1">
      <c r="A3006" s="215" t="s">
        <v>153</v>
      </c>
      <c r="B3006" s="221" t="s">
        <v>137</v>
      </c>
      <c r="C3006" s="216" t="s">
        <v>703</v>
      </c>
      <c r="D3006" s="217" t="s">
        <v>648</v>
      </c>
      <c r="E3006" s="217" t="s">
        <v>144</v>
      </c>
      <c r="F3006" s="217" t="s">
        <v>647</v>
      </c>
      <c r="G3006" s="217" t="s">
        <v>704</v>
      </c>
      <c r="H3006" s="217" t="s">
        <v>143</v>
      </c>
      <c r="I3006" s="217" t="s">
        <v>658</v>
      </c>
      <c r="J3006" s="218" t="s">
        <v>705</v>
      </c>
      <c r="K3006" s="219" t="s">
        <v>148</v>
      </c>
      <c r="L3006" s="218" t="s">
        <v>140</v>
      </c>
      <c r="M3006" s="218" t="s">
        <v>630</v>
      </c>
      <c r="N3006" s="217" t="s">
        <v>640</v>
      </c>
    </row>
    <row r="3007" spans="1:14" ht="12" thickBot="1">
      <c r="A3007" s="223"/>
      <c r="B3007" s="222">
        <v>45258</v>
      </c>
      <c r="C3007" s="224"/>
      <c r="D3007" s="225"/>
      <c r="E3007" s="225"/>
      <c r="F3007" s="225"/>
      <c r="G3007" s="225"/>
      <c r="H3007" s="225"/>
      <c r="I3007" s="225"/>
      <c r="J3007" s="105"/>
      <c r="K3007" s="226"/>
      <c r="L3007" s="227" t="s">
        <v>706</v>
      </c>
      <c r="M3007" s="105">
        <v>253268589.32979995</v>
      </c>
      <c r="N3007" s="225"/>
    </row>
    <row r="3008" spans="1:14" ht="12" thickBot="1">
      <c r="A3008" s="223"/>
      <c r="B3008" s="224"/>
      <c r="C3008" s="224"/>
      <c r="D3008" s="225"/>
      <c r="E3008" s="225"/>
      <c r="F3008" s="225"/>
      <c r="G3008" s="225"/>
      <c r="H3008" s="225"/>
      <c r="I3008" s="225"/>
      <c r="J3008" s="105"/>
      <c r="K3008" s="226"/>
      <c r="L3008" s="227" t="s">
        <v>707</v>
      </c>
      <c r="M3008" s="105">
        <f xml:space="preserve"> ROUND($M$3004+ SUM($M$3006:$M$3006)-$M$3007,2)</f>
        <v>0</v>
      </c>
      <c r="N3008" s="225"/>
    </row>
    <row r="3009" spans="1:14" ht="12.75" thickTop="1" thickBot="1">
      <c r="A3009" s="215" t="s">
        <v>153</v>
      </c>
      <c r="B3009" s="221" t="s">
        <v>137</v>
      </c>
      <c r="C3009" s="216" t="s">
        <v>703</v>
      </c>
      <c r="D3009" s="217" t="s">
        <v>648</v>
      </c>
      <c r="E3009" s="217" t="s">
        <v>144</v>
      </c>
      <c r="F3009" s="217" t="s">
        <v>647</v>
      </c>
      <c r="G3009" s="217" t="s">
        <v>704</v>
      </c>
      <c r="H3009" s="217" t="s">
        <v>143</v>
      </c>
      <c r="I3009" s="217" t="s">
        <v>658</v>
      </c>
      <c r="J3009" s="218" t="s">
        <v>705</v>
      </c>
      <c r="K3009" s="219" t="s">
        <v>148</v>
      </c>
      <c r="L3009" s="218" t="s">
        <v>140</v>
      </c>
      <c r="M3009" s="218" t="s">
        <v>630</v>
      </c>
      <c r="N3009" s="217" t="s">
        <v>640</v>
      </c>
    </row>
    <row r="3010" spans="1:14" ht="12" thickBot="1">
      <c r="A3010" s="223"/>
      <c r="B3010" s="222">
        <v>45259</v>
      </c>
      <c r="C3010" s="224"/>
      <c r="D3010" s="225"/>
      <c r="E3010" s="225"/>
      <c r="F3010" s="225"/>
      <c r="G3010" s="225"/>
      <c r="H3010" s="225"/>
      <c r="I3010" s="225"/>
      <c r="J3010" s="105"/>
      <c r="K3010" s="226"/>
      <c r="L3010" s="227" t="s">
        <v>706</v>
      </c>
      <c r="M3010" s="105">
        <v>253268589.32979995</v>
      </c>
      <c r="N3010" s="225"/>
    </row>
    <row r="3011" spans="1:14" ht="12" thickBot="1">
      <c r="A3011" s="223"/>
      <c r="B3011" s="224"/>
      <c r="C3011" s="224"/>
      <c r="D3011" s="225"/>
      <c r="E3011" s="225"/>
      <c r="F3011" s="225"/>
      <c r="G3011" s="225"/>
      <c r="H3011" s="225"/>
      <c r="I3011" s="225"/>
      <c r="J3011" s="105"/>
      <c r="K3011" s="226"/>
      <c r="L3011" s="227" t="s">
        <v>707</v>
      </c>
      <c r="M3011" s="105">
        <f xml:space="preserve"> ROUND($M$3007+ SUM($M$3009:$M$3009)-$M$3010,2)</f>
        <v>0</v>
      </c>
      <c r="N3011" s="225"/>
    </row>
    <row r="3012" spans="1:14" ht="12.75" thickTop="1" thickBot="1">
      <c r="A3012" s="215" t="s">
        <v>153</v>
      </c>
      <c r="B3012" s="221" t="s">
        <v>137</v>
      </c>
      <c r="C3012" s="216" t="s">
        <v>703</v>
      </c>
      <c r="D3012" s="217" t="s">
        <v>648</v>
      </c>
      <c r="E3012" s="217" t="s">
        <v>144</v>
      </c>
      <c r="F3012" s="217" t="s">
        <v>647</v>
      </c>
      <c r="G3012" s="217" t="s">
        <v>704</v>
      </c>
      <c r="H3012" s="217" t="s">
        <v>143</v>
      </c>
      <c r="I3012" s="217" t="s">
        <v>658</v>
      </c>
      <c r="J3012" s="218" t="s">
        <v>705</v>
      </c>
      <c r="K3012" s="219" t="s">
        <v>148</v>
      </c>
      <c r="L3012" s="218" t="s">
        <v>140</v>
      </c>
      <c r="M3012" s="218" t="s">
        <v>630</v>
      </c>
      <c r="N3012" s="217" t="s">
        <v>640</v>
      </c>
    </row>
    <row r="3013" spans="1:14" ht="12" thickBot="1">
      <c r="A3013" s="223"/>
      <c r="B3013" s="222">
        <v>45260</v>
      </c>
      <c r="C3013" s="224"/>
      <c r="D3013" s="225"/>
      <c r="E3013" s="225"/>
      <c r="F3013" s="225"/>
      <c r="G3013" s="225"/>
      <c r="H3013" s="225"/>
      <c r="I3013" s="225"/>
      <c r="J3013" s="105"/>
      <c r="K3013" s="226"/>
      <c r="L3013" s="227" t="s">
        <v>706</v>
      </c>
      <c r="M3013" s="105">
        <v>253268589.32979995</v>
      </c>
      <c r="N3013" s="225"/>
    </row>
    <row r="3014" spans="1:14" ht="12" thickBot="1">
      <c r="A3014" s="223"/>
      <c r="B3014" s="224"/>
      <c r="C3014" s="224"/>
      <c r="D3014" s="225"/>
      <c r="E3014" s="225"/>
      <c r="F3014" s="225"/>
      <c r="G3014" s="225"/>
      <c r="H3014" s="225"/>
      <c r="I3014" s="225"/>
      <c r="J3014" s="105"/>
      <c r="K3014" s="226"/>
      <c r="L3014" s="227" t="s">
        <v>707</v>
      </c>
      <c r="M3014" s="105">
        <f xml:space="preserve"> ROUND($M$3010+ SUM($M$3012:$M$3012)-$M$3013,2)</f>
        <v>0</v>
      </c>
      <c r="N3014" s="225"/>
    </row>
    <row r="3015" spans="1:14" ht="12" thickTop="1">
      <c r="A3015" s="215" t="s">
        <v>153</v>
      </c>
      <c r="B3015" s="216" t="s">
        <v>137</v>
      </c>
      <c r="C3015" s="216" t="s">
        <v>703</v>
      </c>
      <c r="D3015" s="217" t="s">
        <v>648</v>
      </c>
      <c r="E3015" s="217" t="s">
        <v>144</v>
      </c>
      <c r="F3015" s="217" t="s">
        <v>647</v>
      </c>
      <c r="G3015" s="217" t="s">
        <v>704</v>
      </c>
      <c r="H3015" s="217" t="s">
        <v>143</v>
      </c>
      <c r="I3015" s="217" t="s">
        <v>658</v>
      </c>
      <c r="J3015" s="218" t="s">
        <v>705</v>
      </c>
      <c r="K3015" s="219" t="s">
        <v>148</v>
      </c>
      <c r="L3015" s="218" t="s">
        <v>140</v>
      </c>
      <c r="M3015" s="218" t="s">
        <v>630</v>
      </c>
      <c r="N3015" s="217" t="s">
        <v>640</v>
      </c>
    </row>
    <row r="3016" spans="1:14">
      <c r="A3016" s="100">
        <v>105068664</v>
      </c>
      <c r="B3016" s="94">
        <v>45183</v>
      </c>
      <c r="C3016" s="94">
        <v>45261</v>
      </c>
      <c r="D3016" s="73" t="s">
        <v>817</v>
      </c>
      <c r="E3016" s="73" t="s">
        <v>164</v>
      </c>
      <c r="F3016" s="73" t="s">
        <v>247</v>
      </c>
      <c r="G3016" s="73" t="s">
        <v>245</v>
      </c>
      <c r="H3016" s="73" t="s">
        <v>246</v>
      </c>
      <c r="I3016" s="73" t="s">
        <v>681</v>
      </c>
      <c r="J3016" s="95">
        <v>0</v>
      </c>
      <c r="K3016" s="107">
        <v>1</v>
      </c>
      <c r="L3016" s="95">
        <v>-25423.53</v>
      </c>
      <c r="M3016" s="95">
        <v>-25423.53</v>
      </c>
      <c r="N3016" s="73" t="s">
        <v>207</v>
      </c>
    </row>
    <row r="3017" spans="1:14">
      <c r="A3017" s="100">
        <v>105068668</v>
      </c>
      <c r="B3017" s="94">
        <v>45233</v>
      </c>
      <c r="C3017" s="94">
        <v>45261</v>
      </c>
      <c r="D3017" s="73" t="s">
        <v>817</v>
      </c>
      <c r="E3017" s="73" t="s">
        <v>164</v>
      </c>
      <c r="F3017" s="73" t="s">
        <v>247</v>
      </c>
      <c r="G3017" s="73" t="s">
        <v>245</v>
      </c>
      <c r="H3017" s="73" t="s">
        <v>246</v>
      </c>
      <c r="I3017" s="73" t="s">
        <v>681</v>
      </c>
      <c r="J3017" s="95">
        <v>0</v>
      </c>
      <c r="K3017" s="107">
        <v>1</v>
      </c>
      <c r="L3017" s="95">
        <v>-187475.61</v>
      </c>
      <c r="M3017" s="95">
        <v>-187475.61</v>
      </c>
      <c r="N3017" s="73" t="s">
        <v>207</v>
      </c>
    </row>
    <row r="3018" spans="1:14" ht="12" thickBot="1">
      <c r="A3018" s="100">
        <v>105046179</v>
      </c>
      <c r="B3018" s="94">
        <v>45250</v>
      </c>
      <c r="C3018" s="94">
        <v>45261</v>
      </c>
      <c r="D3018" s="73" t="s">
        <v>710</v>
      </c>
      <c r="E3018" s="73" t="s">
        <v>871</v>
      </c>
      <c r="F3018" s="73" t="s">
        <v>872</v>
      </c>
      <c r="G3018" s="73" t="s">
        <v>873</v>
      </c>
      <c r="I3018" s="73" t="s">
        <v>681</v>
      </c>
      <c r="J3018" s="95">
        <v>3182168.52</v>
      </c>
      <c r="K3018" s="107">
        <v>0.98250000000000004</v>
      </c>
      <c r="L3018" s="95">
        <v>-3126480.57</v>
      </c>
      <c r="M3018" s="95">
        <v>55687.95</v>
      </c>
      <c r="N3018" s="73" t="s">
        <v>207</v>
      </c>
    </row>
    <row r="3019" spans="1:14" ht="12" thickBot="1">
      <c r="A3019" s="223"/>
      <c r="B3019" s="222">
        <v>45261</v>
      </c>
      <c r="C3019" s="224"/>
      <c r="D3019" s="225"/>
      <c r="E3019" s="225"/>
      <c r="F3019" s="225"/>
      <c r="G3019" s="225"/>
      <c r="H3019" s="225"/>
      <c r="I3019" s="225"/>
      <c r="J3019" s="105"/>
      <c r="K3019" s="226"/>
      <c r="L3019" s="227" t="s">
        <v>706</v>
      </c>
      <c r="M3019" s="105">
        <v>253111378.13979992</v>
      </c>
      <c r="N3019" s="225"/>
    </row>
    <row r="3020" spans="1:14" ht="12" thickBot="1">
      <c r="A3020" s="223"/>
      <c r="B3020" s="224"/>
      <c r="C3020" s="224"/>
      <c r="D3020" s="225"/>
      <c r="E3020" s="225"/>
      <c r="F3020" s="225"/>
      <c r="G3020" s="225"/>
      <c r="H3020" s="225"/>
      <c r="I3020" s="225"/>
      <c r="J3020" s="105"/>
      <c r="K3020" s="226"/>
      <c r="L3020" s="227" t="s">
        <v>707</v>
      </c>
      <c r="M3020" s="105">
        <f xml:space="preserve"> ROUND($M$3013+ SUM($M$3016:$M$3018)-$M$3019,2)</f>
        <v>0</v>
      </c>
      <c r="N3020" s="225"/>
    </row>
    <row r="3021" spans="1:14" ht="12.75" thickTop="1" thickBot="1">
      <c r="A3021" s="215" t="s">
        <v>153</v>
      </c>
      <c r="B3021" s="221" t="s">
        <v>137</v>
      </c>
      <c r="C3021" s="216" t="s">
        <v>703</v>
      </c>
      <c r="D3021" s="217" t="s">
        <v>648</v>
      </c>
      <c r="E3021" s="217" t="s">
        <v>144</v>
      </c>
      <c r="F3021" s="217" t="s">
        <v>647</v>
      </c>
      <c r="G3021" s="217" t="s">
        <v>704</v>
      </c>
      <c r="H3021" s="217" t="s">
        <v>143</v>
      </c>
      <c r="I3021" s="217" t="s">
        <v>658</v>
      </c>
      <c r="J3021" s="218" t="s">
        <v>705</v>
      </c>
      <c r="K3021" s="219" t="s">
        <v>148</v>
      </c>
      <c r="L3021" s="218" t="s">
        <v>140</v>
      </c>
      <c r="M3021" s="218" t="s">
        <v>630</v>
      </c>
      <c r="N3021" s="217" t="s">
        <v>640</v>
      </c>
    </row>
    <row r="3022" spans="1:14" ht="12" thickBot="1">
      <c r="A3022" s="223"/>
      <c r="B3022" s="222">
        <v>45264</v>
      </c>
      <c r="C3022" s="224"/>
      <c r="D3022" s="225"/>
      <c r="E3022" s="225"/>
      <c r="F3022" s="225"/>
      <c r="G3022" s="225"/>
      <c r="H3022" s="225"/>
      <c r="I3022" s="225"/>
      <c r="J3022" s="105"/>
      <c r="K3022" s="226"/>
      <c r="L3022" s="227" t="s">
        <v>706</v>
      </c>
      <c r="M3022" s="105">
        <v>253111378.13979992</v>
      </c>
      <c r="N3022" s="225"/>
    </row>
    <row r="3023" spans="1:14" ht="12" thickBot="1">
      <c r="A3023" s="223"/>
      <c r="B3023" s="224"/>
      <c r="C3023" s="224"/>
      <c r="D3023" s="225"/>
      <c r="E3023" s="225"/>
      <c r="F3023" s="225"/>
      <c r="G3023" s="225"/>
      <c r="H3023" s="225"/>
      <c r="I3023" s="225"/>
      <c r="J3023" s="105"/>
      <c r="K3023" s="226"/>
      <c r="L3023" s="227" t="s">
        <v>707</v>
      </c>
      <c r="M3023" s="105">
        <f xml:space="preserve"> ROUND($M$3019+ SUM($M$3021:$M$3021)-$M$3022,2)</f>
        <v>0</v>
      </c>
      <c r="N3023" s="225"/>
    </row>
    <row r="3024" spans="1:14" ht="12" thickTop="1">
      <c r="A3024" s="215" t="s">
        <v>153</v>
      </c>
      <c r="B3024" s="216" t="s">
        <v>137</v>
      </c>
      <c r="C3024" s="216" t="s">
        <v>703</v>
      </c>
      <c r="D3024" s="217" t="s">
        <v>648</v>
      </c>
      <c r="E3024" s="217" t="s">
        <v>144</v>
      </c>
      <c r="F3024" s="217" t="s">
        <v>647</v>
      </c>
      <c r="G3024" s="217" t="s">
        <v>704</v>
      </c>
      <c r="H3024" s="217" t="s">
        <v>143</v>
      </c>
      <c r="I3024" s="217" t="s">
        <v>658</v>
      </c>
      <c r="J3024" s="218" t="s">
        <v>705</v>
      </c>
      <c r="K3024" s="219" t="s">
        <v>148</v>
      </c>
      <c r="L3024" s="218" t="s">
        <v>140</v>
      </c>
      <c r="M3024" s="218" t="s">
        <v>630</v>
      </c>
      <c r="N3024" s="217" t="s">
        <v>640</v>
      </c>
    </row>
    <row r="3025" spans="1:14">
      <c r="A3025" s="100">
        <v>105121341</v>
      </c>
      <c r="B3025" s="94">
        <v>45131</v>
      </c>
      <c r="C3025" s="94">
        <v>45265</v>
      </c>
      <c r="D3025" s="73" t="s">
        <v>817</v>
      </c>
      <c r="E3025" s="73" t="s">
        <v>499</v>
      </c>
      <c r="F3025" s="73" t="s">
        <v>500</v>
      </c>
      <c r="G3025" s="73" t="s">
        <v>498</v>
      </c>
      <c r="I3025" s="73" t="s">
        <v>681</v>
      </c>
      <c r="J3025" s="95">
        <v>0</v>
      </c>
      <c r="K3025" s="107">
        <v>1</v>
      </c>
      <c r="L3025" s="95">
        <v>13438</v>
      </c>
      <c r="M3025" s="95">
        <v>13438</v>
      </c>
      <c r="N3025" s="73" t="s">
        <v>207</v>
      </c>
    </row>
    <row r="3026" spans="1:14">
      <c r="A3026" s="100">
        <v>105121035</v>
      </c>
      <c r="B3026" s="94">
        <v>45224</v>
      </c>
      <c r="C3026" s="94">
        <v>45265</v>
      </c>
      <c r="D3026" s="73" t="s">
        <v>830</v>
      </c>
      <c r="E3026" s="73" t="s">
        <v>517</v>
      </c>
      <c r="F3026" s="73" t="s">
        <v>518</v>
      </c>
      <c r="G3026" s="73" t="s">
        <v>516</v>
      </c>
      <c r="I3026" s="73" t="s">
        <v>681</v>
      </c>
      <c r="J3026" s="95">
        <v>-2100000</v>
      </c>
      <c r="K3026" s="107">
        <v>0.98</v>
      </c>
      <c r="L3026" s="95">
        <v>2058000</v>
      </c>
      <c r="M3026" s="95">
        <v>-42000</v>
      </c>
      <c r="N3026" s="73" t="s">
        <v>207</v>
      </c>
    </row>
    <row r="3027" spans="1:14">
      <c r="A3027" s="100">
        <v>999</v>
      </c>
      <c r="B3027" s="94">
        <v>45118</v>
      </c>
      <c r="C3027" s="94">
        <v>45124</v>
      </c>
      <c r="D3027" s="73" t="s">
        <v>840</v>
      </c>
      <c r="E3027" s="73" t="s">
        <v>499</v>
      </c>
      <c r="F3027" s="73" t="s">
        <v>500</v>
      </c>
      <c r="G3027" s="73" t="s">
        <v>498</v>
      </c>
      <c r="I3027" s="73" t="s">
        <v>681</v>
      </c>
      <c r="J3027" s="95">
        <v>5000000</v>
      </c>
      <c r="K3027" s="107">
        <v>0.98300010000000004</v>
      </c>
      <c r="L3027" s="95">
        <v>-4915000.5</v>
      </c>
      <c r="M3027" s="95">
        <v>84999.5</v>
      </c>
      <c r="N3027" s="73" t="s">
        <v>841</v>
      </c>
    </row>
    <row r="3028" spans="1:14">
      <c r="A3028" s="100">
        <v>999</v>
      </c>
      <c r="B3028" s="94">
        <v>45224</v>
      </c>
      <c r="C3028" s="94">
        <v>45226</v>
      </c>
      <c r="D3028" s="73" t="s">
        <v>840</v>
      </c>
      <c r="E3028" s="73" t="s">
        <v>517</v>
      </c>
      <c r="F3028" s="73" t="s">
        <v>518</v>
      </c>
      <c r="G3028" s="73" t="s">
        <v>516</v>
      </c>
      <c r="I3028" s="73" t="s">
        <v>681</v>
      </c>
      <c r="J3028" s="95">
        <v>2100000</v>
      </c>
      <c r="K3028" s="107">
        <v>0.98</v>
      </c>
      <c r="L3028" s="95">
        <v>-2058000</v>
      </c>
      <c r="M3028" s="95">
        <v>42000</v>
      </c>
      <c r="N3028" s="73" t="s">
        <v>207</v>
      </c>
    </row>
    <row r="3029" spans="1:14">
      <c r="A3029" s="100">
        <v>999</v>
      </c>
      <c r="B3029" s="94">
        <v>45118</v>
      </c>
      <c r="C3029" s="94">
        <v>45131</v>
      </c>
      <c r="D3029" s="73" t="s">
        <v>824</v>
      </c>
      <c r="E3029" s="73" t="s">
        <v>517</v>
      </c>
      <c r="F3029" s="73" t="s">
        <v>518</v>
      </c>
      <c r="G3029" s="73" t="s">
        <v>516</v>
      </c>
      <c r="I3029" s="73" t="s">
        <v>681</v>
      </c>
      <c r="J3029" s="95">
        <v>-8266952.6299999999</v>
      </c>
      <c r="K3029" s="107">
        <v>0.98031250000000003</v>
      </c>
      <c r="L3029" s="95">
        <v>8104197</v>
      </c>
      <c r="M3029" s="95">
        <v>-162755.63</v>
      </c>
      <c r="N3029" s="73" t="s">
        <v>207</v>
      </c>
    </row>
    <row r="3030" spans="1:14" ht="12" thickBot="1">
      <c r="A3030" s="100">
        <v>99139323</v>
      </c>
      <c r="B3030" s="94">
        <v>45118</v>
      </c>
      <c r="C3030" s="94">
        <v>45265</v>
      </c>
      <c r="D3030" s="73" t="s">
        <v>710</v>
      </c>
      <c r="E3030" s="73" t="s">
        <v>517</v>
      </c>
      <c r="F3030" s="73" t="s">
        <v>518</v>
      </c>
      <c r="G3030" s="73" t="s">
        <v>516</v>
      </c>
      <c r="I3030" s="73" t="s">
        <v>681</v>
      </c>
      <c r="J3030" s="95">
        <v>3266952.63</v>
      </c>
      <c r="K3030" s="107">
        <v>0.98031250000000003</v>
      </c>
      <c r="L3030" s="95">
        <v>-3202634.5</v>
      </c>
      <c r="M3030" s="95">
        <v>64318.13</v>
      </c>
      <c r="N3030" s="73" t="s">
        <v>841</v>
      </c>
    </row>
    <row r="3031" spans="1:14" ht="12" thickBot="1">
      <c r="A3031" s="223"/>
      <c r="B3031" s="222">
        <v>45265</v>
      </c>
      <c r="C3031" s="224"/>
      <c r="D3031" s="225"/>
      <c r="E3031" s="225"/>
      <c r="F3031" s="225"/>
      <c r="G3031" s="225"/>
      <c r="H3031" s="225"/>
      <c r="I3031" s="225"/>
      <c r="J3031" s="105"/>
      <c r="K3031" s="226"/>
      <c r="L3031" s="227" t="s">
        <v>706</v>
      </c>
      <c r="M3031" s="105">
        <v>253111378.13979998</v>
      </c>
      <c r="N3031" s="225"/>
    </row>
    <row r="3032" spans="1:14" ht="12" thickBot="1">
      <c r="A3032" s="223"/>
      <c r="B3032" s="224"/>
      <c r="C3032" s="224"/>
      <c r="D3032" s="225"/>
      <c r="E3032" s="225"/>
      <c r="F3032" s="225"/>
      <c r="G3032" s="225"/>
      <c r="H3032" s="225"/>
      <c r="I3032" s="225"/>
      <c r="J3032" s="105"/>
      <c r="K3032" s="226"/>
      <c r="L3032" s="227" t="s">
        <v>707</v>
      </c>
      <c r="M3032" s="105">
        <f xml:space="preserve"> ROUND($M$3022+ SUM($M$3025:$M$3030)-$M$3031,2)</f>
        <v>0</v>
      </c>
      <c r="N3032" s="225"/>
    </row>
    <row r="3033" spans="1:14" ht="12.75" thickTop="1" thickBot="1">
      <c r="A3033" s="215" t="s">
        <v>153</v>
      </c>
      <c r="B3033" s="221" t="s">
        <v>137</v>
      </c>
      <c r="C3033" s="216" t="s">
        <v>703</v>
      </c>
      <c r="D3033" s="217" t="s">
        <v>648</v>
      </c>
      <c r="E3033" s="217" t="s">
        <v>144</v>
      </c>
      <c r="F3033" s="217" t="s">
        <v>647</v>
      </c>
      <c r="G3033" s="217" t="s">
        <v>704</v>
      </c>
      <c r="H3033" s="217" t="s">
        <v>143</v>
      </c>
      <c r="I3033" s="217" t="s">
        <v>658</v>
      </c>
      <c r="J3033" s="218" t="s">
        <v>705</v>
      </c>
      <c r="K3033" s="219" t="s">
        <v>148</v>
      </c>
      <c r="L3033" s="218" t="s">
        <v>140</v>
      </c>
      <c r="M3033" s="218" t="s">
        <v>630</v>
      </c>
      <c r="N3033" s="217" t="s">
        <v>640</v>
      </c>
    </row>
    <row r="3034" spans="1:14" ht="12" thickBot="1">
      <c r="A3034" s="223"/>
      <c r="B3034" s="222">
        <v>45266</v>
      </c>
      <c r="C3034" s="224"/>
      <c r="D3034" s="225"/>
      <c r="E3034" s="225"/>
      <c r="F3034" s="225"/>
      <c r="G3034" s="225"/>
      <c r="H3034" s="225"/>
      <c r="I3034" s="225"/>
      <c r="J3034" s="105"/>
      <c r="K3034" s="226"/>
      <c r="L3034" s="227" t="s">
        <v>706</v>
      </c>
      <c r="M3034" s="105">
        <v>253111378.13979998</v>
      </c>
      <c r="N3034" s="225"/>
    </row>
    <row r="3035" spans="1:14" ht="12" thickBot="1">
      <c r="A3035" s="223"/>
      <c r="B3035" s="224"/>
      <c r="C3035" s="224"/>
      <c r="D3035" s="225"/>
      <c r="E3035" s="225"/>
      <c r="F3035" s="225"/>
      <c r="G3035" s="225"/>
      <c r="H3035" s="225"/>
      <c r="I3035" s="225"/>
      <c r="J3035" s="105"/>
      <c r="K3035" s="226"/>
      <c r="L3035" s="227" t="s">
        <v>707</v>
      </c>
      <c r="M3035" s="105">
        <f xml:space="preserve"> ROUND($M$3031+ SUM($M$3033:$M$3033)-$M$3034,2)</f>
        <v>0</v>
      </c>
      <c r="N3035" s="225"/>
    </row>
    <row r="3036" spans="1:14" ht="12" thickTop="1">
      <c r="A3036" s="215" t="s">
        <v>153</v>
      </c>
      <c r="B3036" s="216" t="s">
        <v>137</v>
      </c>
      <c r="C3036" s="216" t="s">
        <v>703</v>
      </c>
      <c r="D3036" s="217" t="s">
        <v>648</v>
      </c>
      <c r="E3036" s="217" t="s">
        <v>144</v>
      </c>
      <c r="F3036" s="217" t="s">
        <v>647</v>
      </c>
      <c r="G3036" s="217" t="s">
        <v>704</v>
      </c>
      <c r="H3036" s="217" t="s">
        <v>143</v>
      </c>
      <c r="I3036" s="217" t="s">
        <v>658</v>
      </c>
      <c r="J3036" s="218" t="s">
        <v>705</v>
      </c>
      <c r="K3036" s="219" t="s">
        <v>148</v>
      </c>
      <c r="L3036" s="218" t="s">
        <v>140</v>
      </c>
      <c r="M3036" s="218" t="s">
        <v>630</v>
      </c>
      <c r="N3036" s="217" t="s">
        <v>640</v>
      </c>
    </row>
    <row r="3037" spans="1:14">
      <c r="A3037" s="100">
        <v>105179501</v>
      </c>
      <c r="B3037" s="94">
        <v>45231</v>
      </c>
      <c r="C3037" s="94">
        <v>45267</v>
      </c>
      <c r="D3037" s="73" t="s">
        <v>710</v>
      </c>
      <c r="E3037" s="73" t="s">
        <v>528</v>
      </c>
      <c r="F3037" s="73" t="s">
        <v>1085</v>
      </c>
      <c r="G3037" s="73" t="s">
        <v>1086</v>
      </c>
      <c r="H3037" s="73" t="s">
        <v>1087</v>
      </c>
      <c r="I3037" s="73" t="s">
        <v>681</v>
      </c>
      <c r="J3037" s="95">
        <v>934978.71</v>
      </c>
      <c r="K3037" s="107">
        <v>1</v>
      </c>
      <c r="L3037" s="95">
        <v>0</v>
      </c>
      <c r="M3037" s="95">
        <v>934978.71</v>
      </c>
      <c r="N3037" s="73" t="s">
        <v>715</v>
      </c>
    </row>
    <row r="3038" spans="1:14">
      <c r="A3038" s="100">
        <v>105179509</v>
      </c>
      <c r="B3038" s="94">
        <v>45251</v>
      </c>
      <c r="C3038" s="94">
        <v>45267</v>
      </c>
      <c r="D3038" s="73" t="s">
        <v>830</v>
      </c>
      <c r="E3038" s="73" t="s">
        <v>528</v>
      </c>
      <c r="F3038" s="73" t="s">
        <v>1085</v>
      </c>
      <c r="G3038" s="73" t="s">
        <v>1086</v>
      </c>
      <c r="H3038" s="73" t="s">
        <v>1087</v>
      </c>
      <c r="I3038" s="73" t="s">
        <v>681</v>
      </c>
      <c r="J3038" s="95">
        <v>-710000</v>
      </c>
      <c r="K3038" s="107">
        <v>0.99</v>
      </c>
      <c r="L3038" s="95">
        <v>702900</v>
      </c>
      <c r="M3038" s="95">
        <v>-7100</v>
      </c>
      <c r="N3038" s="73" t="s">
        <v>207</v>
      </c>
    </row>
    <row r="3039" spans="1:14" ht="12" thickBot="1">
      <c r="A3039" s="100">
        <v>105178743</v>
      </c>
      <c r="B3039" s="94">
        <v>45261</v>
      </c>
      <c r="C3039" s="94">
        <v>45267</v>
      </c>
      <c r="D3039" s="73" t="s">
        <v>830</v>
      </c>
      <c r="E3039" s="73" t="s">
        <v>528</v>
      </c>
      <c r="F3039" s="73" t="s">
        <v>1088</v>
      </c>
      <c r="G3039" s="73" t="s">
        <v>1063</v>
      </c>
      <c r="H3039" s="73" t="s">
        <v>1064</v>
      </c>
      <c r="I3039" s="73" t="s">
        <v>681</v>
      </c>
      <c r="J3039" s="95">
        <v>-934978.71</v>
      </c>
      <c r="K3039" s="107">
        <v>1</v>
      </c>
      <c r="L3039" s="95">
        <v>0</v>
      </c>
      <c r="M3039" s="95">
        <v>-934978.71</v>
      </c>
      <c r="N3039" s="73" t="s">
        <v>715</v>
      </c>
    </row>
    <row r="3040" spans="1:14" ht="12" thickBot="1">
      <c r="A3040" s="223"/>
      <c r="B3040" s="222">
        <v>45267</v>
      </c>
      <c r="C3040" s="224"/>
      <c r="D3040" s="225"/>
      <c r="E3040" s="225"/>
      <c r="F3040" s="225"/>
      <c r="G3040" s="225"/>
      <c r="H3040" s="225"/>
      <c r="I3040" s="225"/>
      <c r="J3040" s="105"/>
      <c r="K3040" s="226"/>
      <c r="L3040" s="227" t="s">
        <v>706</v>
      </c>
      <c r="M3040" s="105">
        <v>253104278.13979995</v>
      </c>
      <c r="N3040" s="225"/>
    </row>
    <row r="3041" spans="1:14" ht="12" thickBot="1">
      <c r="A3041" s="223"/>
      <c r="B3041" s="224"/>
      <c r="C3041" s="224"/>
      <c r="D3041" s="225"/>
      <c r="E3041" s="225"/>
      <c r="F3041" s="225"/>
      <c r="G3041" s="225"/>
      <c r="H3041" s="225"/>
      <c r="I3041" s="225"/>
      <c r="J3041" s="105"/>
      <c r="K3041" s="226"/>
      <c r="L3041" s="227" t="s">
        <v>707</v>
      </c>
      <c r="M3041" s="105">
        <f xml:space="preserve"> ROUND($M$3034+ SUM($M$3037:$M$3039)-$M$3040,2)</f>
        <v>0</v>
      </c>
      <c r="N3041" s="225"/>
    </row>
    <row r="3042" spans="1:14" ht="12.75" thickTop="1" thickBot="1">
      <c r="A3042" s="215" t="s">
        <v>153</v>
      </c>
      <c r="B3042" s="221" t="s">
        <v>137</v>
      </c>
      <c r="C3042" s="216" t="s">
        <v>703</v>
      </c>
      <c r="D3042" s="217" t="s">
        <v>648</v>
      </c>
      <c r="E3042" s="217" t="s">
        <v>144</v>
      </c>
      <c r="F3042" s="217" t="s">
        <v>647</v>
      </c>
      <c r="G3042" s="217" t="s">
        <v>704</v>
      </c>
      <c r="H3042" s="217" t="s">
        <v>143</v>
      </c>
      <c r="I3042" s="217" t="s">
        <v>658</v>
      </c>
      <c r="J3042" s="218" t="s">
        <v>705</v>
      </c>
      <c r="K3042" s="219" t="s">
        <v>148</v>
      </c>
      <c r="L3042" s="218" t="s">
        <v>140</v>
      </c>
      <c r="M3042" s="218" t="s">
        <v>630</v>
      </c>
      <c r="N3042" s="217" t="s">
        <v>640</v>
      </c>
    </row>
    <row r="3043" spans="1:14" ht="12" thickBot="1">
      <c r="A3043" s="223"/>
      <c r="B3043" s="222">
        <v>45268</v>
      </c>
      <c r="C3043" s="224"/>
      <c r="D3043" s="225"/>
      <c r="E3043" s="225"/>
      <c r="F3043" s="225"/>
      <c r="G3043" s="225"/>
      <c r="H3043" s="225"/>
      <c r="I3043" s="225"/>
      <c r="J3043" s="105"/>
      <c r="K3043" s="226"/>
      <c r="L3043" s="227" t="s">
        <v>706</v>
      </c>
      <c r="M3043" s="105">
        <v>253104278.13979995</v>
      </c>
      <c r="N3043" s="225"/>
    </row>
    <row r="3044" spans="1:14" ht="12" thickBot="1">
      <c r="A3044" s="223"/>
      <c r="B3044" s="224"/>
      <c r="C3044" s="224"/>
      <c r="D3044" s="225"/>
      <c r="E3044" s="225"/>
      <c r="F3044" s="225"/>
      <c r="G3044" s="225"/>
      <c r="H3044" s="225"/>
      <c r="I3044" s="225"/>
      <c r="J3044" s="105"/>
      <c r="K3044" s="226"/>
      <c r="L3044" s="227" t="s">
        <v>707</v>
      </c>
      <c r="M3044" s="105">
        <f xml:space="preserve"> ROUND($M$3040+ SUM($M$3042:$M$3042)-$M$3043,2)</f>
        <v>0</v>
      </c>
      <c r="N3044" s="225"/>
    </row>
    <row r="3045" spans="1:14" ht="12" thickTop="1">
      <c r="A3045" s="215" t="s">
        <v>153</v>
      </c>
      <c r="B3045" s="216" t="s">
        <v>137</v>
      </c>
      <c r="C3045" s="216" t="s">
        <v>703</v>
      </c>
      <c r="D3045" s="217" t="s">
        <v>648</v>
      </c>
      <c r="E3045" s="217" t="s">
        <v>144</v>
      </c>
      <c r="F3045" s="217" t="s">
        <v>647</v>
      </c>
      <c r="G3045" s="217" t="s">
        <v>704</v>
      </c>
      <c r="H3045" s="217" t="s">
        <v>143</v>
      </c>
      <c r="I3045" s="217" t="s">
        <v>658</v>
      </c>
      <c r="J3045" s="218" t="s">
        <v>705</v>
      </c>
      <c r="K3045" s="219" t="s">
        <v>148</v>
      </c>
      <c r="L3045" s="218" t="s">
        <v>140</v>
      </c>
      <c r="M3045" s="218" t="s">
        <v>630</v>
      </c>
      <c r="N3045" s="217" t="s">
        <v>640</v>
      </c>
    </row>
    <row r="3046" spans="1:14">
      <c r="A3046" s="100">
        <v>999</v>
      </c>
      <c r="B3046" s="94">
        <v>45271</v>
      </c>
      <c r="C3046" s="94">
        <v>45271</v>
      </c>
      <c r="D3046" s="73" t="s">
        <v>823</v>
      </c>
      <c r="E3046" s="73" t="s">
        <v>496</v>
      </c>
      <c r="F3046" s="73" t="s">
        <v>497</v>
      </c>
      <c r="G3046" s="73" t="s">
        <v>494</v>
      </c>
      <c r="H3046" s="73" t="s">
        <v>495</v>
      </c>
      <c r="I3046" s="73" t="s">
        <v>681</v>
      </c>
      <c r="J3046" s="95">
        <v>876.07</v>
      </c>
      <c r="K3046" s="107">
        <v>1</v>
      </c>
      <c r="L3046" s="95">
        <v>0</v>
      </c>
      <c r="M3046" s="95">
        <v>876.07</v>
      </c>
      <c r="N3046" s="73" t="s">
        <v>715</v>
      </c>
    </row>
    <row r="3047" spans="1:14">
      <c r="A3047" s="100">
        <v>999</v>
      </c>
      <c r="B3047" s="94">
        <v>45271</v>
      </c>
      <c r="C3047" s="94">
        <v>45271</v>
      </c>
      <c r="D3047" s="73" t="s">
        <v>823</v>
      </c>
      <c r="E3047" s="73" t="s">
        <v>496</v>
      </c>
      <c r="F3047" s="73" t="s">
        <v>497</v>
      </c>
      <c r="G3047" s="73" t="s">
        <v>494</v>
      </c>
      <c r="H3047" s="73" t="s">
        <v>495</v>
      </c>
      <c r="I3047" s="73" t="s">
        <v>681</v>
      </c>
      <c r="J3047" s="95">
        <v>9634.17</v>
      </c>
      <c r="K3047" s="107">
        <v>1</v>
      </c>
      <c r="L3047" s="95">
        <v>0</v>
      </c>
      <c r="M3047" s="95">
        <v>9634.17</v>
      </c>
      <c r="N3047" s="73" t="s">
        <v>715</v>
      </c>
    </row>
    <row r="3048" spans="1:14" ht="12" thickBot="1">
      <c r="A3048" s="100">
        <v>105218897</v>
      </c>
      <c r="B3048" s="94">
        <v>45271</v>
      </c>
      <c r="C3048" s="94">
        <v>45271</v>
      </c>
      <c r="D3048" s="73" t="s">
        <v>823</v>
      </c>
      <c r="E3048" s="73" t="s">
        <v>496</v>
      </c>
      <c r="F3048" s="73" t="s">
        <v>497</v>
      </c>
      <c r="G3048" s="73" t="s">
        <v>494</v>
      </c>
      <c r="H3048" s="73" t="s">
        <v>495</v>
      </c>
      <c r="I3048" s="73" t="s">
        <v>681</v>
      </c>
      <c r="J3048" s="95">
        <v>21370.75</v>
      </c>
      <c r="K3048" s="107">
        <v>1</v>
      </c>
      <c r="L3048" s="95">
        <v>0</v>
      </c>
      <c r="M3048" s="95">
        <v>21370.75</v>
      </c>
      <c r="N3048" s="73" t="s">
        <v>715</v>
      </c>
    </row>
    <row r="3049" spans="1:14" ht="12" thickBot="1">
      <c r="A3049" s="223"/>
      <c r="B3049" s="222">
        <v>45271</v>
      </c>
      <c r="C3049" s="224"/>
      <c r="D3049" s="225"/>
      <c r="E3049" s="225"/>
      <c r="F3049" s="225"/>
      <c r="G3049" s="225"/>
      <c r="H3049" s="225"/>
      <c r="I3049" s="225"/>
      <c r="J3049" s="105"/>
      <c r="K3049" s="226"/>
      <c r="L3049" s="227" t="s">
        <v>706</v>
      </c>
      <c r="M3049" s="105">
        <v>253136159.12999994</v>
      </c>
      <c r="N3049" s="225"/>
    </row>
    <row r="3050" spans="1:14" ht="12" thickBot="1">
      <c r="A3050" s="223"/>
      <c r="B3050" s="224"/>
      <c r="C3050" s="224"/>
      <c r="D3050" s="225"/>
      <c r="E3050" s="225"/>
      <c r="F3050" s="225"/>
      <c r="G3050" s="225"/>
      <c r="H3050" s="225"/>
      <c r="I3050" s="225"/>
      <c r="J3050" s="105"/>
      <c r="K3050" s="226"/>
      <c r="L3050" s="227" t="s">
        <v>707</v>
      </c>
      <c r="M3050" s="105">
        <f xml:space="preserve"> ROUND($M$3043+ SUM($M$3046:$M$3048)-$M$3049,2)</f>
        <v>0</v>
      </c>
      <c r="N3050" s="225"/>
    </row>
    <row r="3051" spans="1:14" ht="12.75" thickTop="1" thickBot="1">
      <c r="A3051" s="215" t="s">
        <v>153</v>
      </c>
      <c r="B3051" s="221" t="s">
        <v>137</v>
      </c>
      <c r="C3051" s="216" t="s">
        <v>703</v>
      </c>
      <c r="D3051" s="217" t="s">
        <v>648</v>
      </c>
      <c r="E3051" s="217" t="s">
        <v>144</v>
      </c>
      <c r="F3051" s="217" t="s">
        <v>647</v>
      </c>
      <c r="G3051" s="217" t="s">
        <v>704</v>
      </c>
      <c r="H3051" s="217" t="s">
        <v>143</v>
      </c>
      <c r="I3051" s="217" t="s">
        <v>658</v>
      </c>
      <c r="J3051" s="218" t="s">
        <v>705</v>
      </c>
      <c r="K3051" s="219" t="s">
        <v>148</v>
      </c>
      <c r="L3051" s="218" t="s">
        <v>140</v>
      </c>
      <c r="M3051" s="218" t="s">
        <v>630</v>
      </c>
      <c r="N3051" s="217" t="s">
        <v>640</v>
      </c>
    </row>
    <row r="3052" spans="1:14" ht="12" thickBot="1">
      <c r="A3052" s="223"/>
      <c r="B3052" s="222">
        <v>45272</v>
      </c>
      <c r="C3052" s="224"/>
      <c r="D3052" s="225"/>
      <c r="E3052" s="225"/>
      <c r="F3052" s="225"/>
      <c r="G3052" s="225"/>
      <c r="H3052" s="225"/>
      <c r="I3052" s="225"/>
      <c r="J3052" s="105"/>
      <c r="K3052" s="226"/>
      <c r="L3052" s="227" t="s">
        <v>706</v>
      </c>
      <c r="M3052" s="105">
        <v>253136159.12999994</v>
      </c>
      <c r="N3052" s="225"/>
    </row>
    <row r="3053" spans="1:14" ht="12" thickBot="1">
      <c r="A3053" s="223"/>
      <c r="B3053" s="224"/>
      <c r="C3053" s="224"/>
      <c r="D3053" s="225"/>
      <c r="E3053" s="225"/>
      <c r="F3053" s="225"/>
      <c r="G3053" s="225"/>
      <c r="H3053" s="225"/>
      <c r="I3053" s="225"/>
      <c r="J3053" s="105"/>
      <c r="K3053" s="226"/>
      <c r="L3053" s="227" t="s">
        <v>707</v>
      </c>
      <c r="M3053" s="105">
        <f xml:space="preserve"> ROUND($M$3049+ SUM($M$3051:$M$3051)-$M$3052,2)</f>
        <v>0</v>
      </c>
      <c r="N3053" s="225"/>
    </row>
    <row r="3054" spans="1:14" ht="12.75" thickTop="1" thickBot="1">
      <c r="A3054" s="215" t="s">
        <v>153</v>
      </c>
      <c r="B3054" s="221" t="s">
        <v>137</v>
      </c>
      <c r="C3054" s="216" t="s">
        <v>703</v>
      </c>
      <c r="D3054" s="217" t="s">
        <v>648</v>
      </c>
      <c r="E3054" s="217" t="s">
        <v>144</v>
      </c>
      <c r="F3054" s="217" t="s">
        <v>647</v>
      </c>
      <c r="G3054" s="217" t="s">
        <v>704</v>
      </c>
      <c r="H3054" s="217" t="s">
        <v>143</v>
      </c>
      <c r="I3054" s="217" t="s">
        <v>658</v>
      </c>
      <c r="J3054" s="218" t="s">
        <v>705</v>
      </c>
      <c r="K3054" s="219" t="s">
        <v>148</v>
      </c>
      <c r="L3054" s="218" t="s">
        <v>140</v>
      </c>
      <c r="M3054" s="218" t="s">
        <v>630</v>
      </c>
      <c r="N3054" s="217" t="s">
        <v>640</v>
      </c>
    </row>
    <row r="3055" spans="1:14" ht="12" thickBot="1">
      <c r="A3055" s="223"/>
      <c r="B3055" s="222">
        <v>45273</v>
      </c>
      <c r="C3055" s="224"/>
      <c r="D3055" s="225"/>
      <c r="E3055" s="225"/>
      <c r="F3055" s="225"/>
      <c r="G3055" s="225"/>
      <c r="H3055" s="225"/>
      <c r="I3055" s="225"/>
      <c r="J3055" s="105"/>
      <c r="K3055" s="226"/>
      <c r="L3055" s="227" t="s">
        <v>706</v>
      </c>
      <c r="M3055" s="105">
        <v>253136159.12999994</v>
      </c>
      <c r="N3055" s="225"/>
    </row>
    <row r="3056" spans="1:14" ht="12" thickBot="1">
      <c r="A3056" s="223"/>
      <c r="B3056" s="224"/>
      <c r="C3056" s="224"/>
      <c r="D3056" s="225"/>
      <c r="E3056" s="225"/>
      <c r="F3056" s="225"/>
      <c r="G3056" s="225"/>
      <c r="H3056" s="225"/>
      <c r="I3056" s="225"/>
      <c r="J3056" s="105"/>
      <c r="K3056" s="226"/>
      <c r="L3056" s="227" t="s">
        <v>707</v>
      </c>
      <c r="M3056" s="105">
        <f xml:space="preserve"> ROUND($M$3052+ SUM($M$3054:$M$3054)-$M$3055,2)</f>
        <v>0</v>
      </c>
      <c r="N3056" s="225"/>
    </row>
    <row r="3057" spans="1:14" ht="12.75" thickTop="1" thickBot="1">
      <c r="A3057" s="215" t="s">
        <v>153</v>
      </c>
      <c r="B3057" s="221" t="s">
        <v>137</v>
      </c>
      <c r="C3057" s="216" t="s">
        <v>703</v>
      </c>
      <c r="D3057" s="217" t="s">
        <v>648</v>
      </c>
      <c r="E3057" s="217" t="s">
        <v>144</v>
      </c>
      <c r="F3057" s="217" t="s">
        <v>647</v>
      </c>
      <c r="G3057" s="217" t="s">
        <v>704</v>
      </c>
      <c r="H3057" s="217" t="s">
        <v>143</v>
      </c>
      <c r="I3057" s="217" t="s">
        <v>658</v>
      </c>
      <c r="J3057" s="218" t="s">
        <v>705</v>
      </c>
      <c r="K3057" s="219" t="s">
        <v>148</v>
      </c>
      <c r="L3057" s="218" t="s">
        <v>140</v>
      </c>
      <c r="M3057" s="218" t="s">
        <v>630</v>
      </c>
      <c r="N3057" s="217" t="s">
        <v>640</v>
      </c>
    </row>
    <row r="3058" spans="1:14" ht="12" thickBot="1">
      <c r="A3058" s="223"/>
      <c r="B3058" s="222">
        <v>45274</v>
      </c>
      <c r="C3058" s="224"/>
      <c r="D3058" s="225"/>
      <c r="E3058" s="225"/>
      <c r="F3058" s="225"/>
      <c r="G3058" s="225"/>
      <c r="H3058" s="225"/>
      <c r="I3058" s="225"/>
      <c r="J3058" s="105"/>
      <c r="K3058" s="226"/>
      <c r="L3058" s="227" t="s">
        <v>706</v>
      </c>
      <c r="M3058" s="105">
        <v>253136159.12999994</v>
      </c>
      <c r="N3058" s="225"/>
    </row>
    <row r="3059" spans="1:14" ht="12" thickBot="1">
      <c r="A3059" s="223"/>
      <c r="B3059" s="224"/>
      <c r="C3059" s="224"/>
      <c r="D3059" s="225"/>
      <c r="E3059" s="225"/>
      <c r="F3059" s="225"/>
      <c r="G3059" s="225"/>
      <c r="H3059" s="225"/>
      <c r="I3059" s="225"/>
      <c r="J3059" s="105"/>
      <c r="K3059" s="226"/>
      <c r="L3059" s="227" t="s">
        <v>707</v>
      </c>
      <c r="M3059" s="105">
        <f xml:space="preserve"> ROUND($M$3055+ SUM($M$3057:$M$3057)-$M$3058,2)</f>
        <v>0</v>
      </c>
      <c r="N3059" s="225"/>
    </row>
    <row r="3060" spans="1:14" ht="12.75" thickTop="1" thickBot="1">
      <c r="A3060" s="215" t="s">
        <v>153</v>
      </c>
      <c r="B3060" s="221" t="s">
        <v>137</v>
      </c>
      <c r="C3060" s="216" t="s">
        <v>703</v>
      </c>
      <c r="D3060" s="217" t="s">
        <v>648</v>
      </c>
      <c r="E3060" s="217" t="s">
        <v>144</v>
      </c>
      <c r="F3060" s="217" t="s">
        <v>647</v>
      </c>
      <c r="G3060" s="217" t="s">
        <v>704</v>
      </c>
      <c r="H3060" s="217" t="s">
        <v>143</v>
      </c>
      <c r="I3060" s="217" t="s">
        <v>658</v>
      </c>
      <c r="J3060" s="218" t="s">
        <v>705</v>
      </c>
      <c r="K3060" s="219" t="s">
        <v>148</v>
      </c>
      <c r="L3060" s="218" t="s">
        <v>140</v>
      </c>
      <c r="M3060" s="218" t="s">
        <v>630</v>
      </c>
      <c r="N3060" s="217" t="s">
        <v>640</v>
      </c>
    </row>
    <row r="3061" spans="1:14" ht="12" thickBot="1">
      <c r="A3061" s="223"/>
      <c r="B3061" s="222">
        <v>45275</v>
      </c>
      <c r="C3061" s="224"/>
      <c r="D3061" s="225"/>
      <c r="E3061" s="225"/>
      <c r="F3061" s="225"/>
      <c r="G3061" s="225"/>
      <c r="H3061" s="225"/>
      <c r="I3061" s="225"/>
      <c r="J3061" s="105"/>
      <c r="K3061" s="226"/>
      <c r="L3061" s="227" t="s">
        <v>706</v>
      </c>
      <c r="M3061" s="105">
        <v>253136159.12999994</v>
      </c>
      <c r="N3061" s="225"/>
    </row>
    <row r="3062" spans="1:14" ht="12" thickBot="1">
      <c r="A3062" s="223"/>
      <c r="B3062" s="224"/>
      <c r="C3062" s="224"/>
      <c r="D3062" s="225"/>
      <c r="E3062" s="225"/>
      <c r="F3062" s="225"/>
      <c r="G3062" s="225"/>
      <c r="H3062" s="225"/>
      <c r="I3062" s="225"/>
      <c r="J3062" s="105"/>
      <c r="K3062" s="226"/>
      <c r="L3062" s="227" t="s">
        <v>707</v>
      </c>
      <c r="M3062" s="105">
        <f xml:space="preserve"> ROUND($M$3058+ SUM($M$3060:$M$3060)-$M$3061,2)</f>
        <v>0</v>
      </c>
      <c r="N3062" s="225"/>
    </row>
    <row r="3063" spans="1:14" ht="12.75" thickTop="1" thickBot="1">
      <c r="A3063" s="215" t="s">
        <v>153</v>
      </c>
      <c r="B3063" s="221" t="s">
        <v>137</v>
      </c>
      <c r="C3063" s="216" t="s">
        <v>703</v>
      </c>
      <c r="D3063" s="217" t="s">
        <v>648</v>
      </c>
      <c r="E3063" s="217" t="s">
        <v>144</v>
      </c>
      <c r="F3063" s="217" t="s">
        <v>647</v>
      </c>
      <c r="G3063" s="217" t="s">
        <v>704</v>
      </c>
      <c r="H3063" s="217" t="s">
        <v>143</v>
      </c>
      <c r="I3063" s="217" t="s">
        <v>658</v>
      </c>
      <c r="J3063" s="218" t="s">
        <v>705</v>
      </c>
      <c r="K3063" s="219" t="s">
        <v>148</v>
      </c>
      <c r="L3063" s="218" t="s">
        <v>140</v>
      </c>
      <c r="M3063" s="218" t="s">
        <v>630</v>
      </c>
      <c r="N3063" s="217" t="s">
        <v>640</v>
      </c>
    </row>
    <row r="3064" spans="1:14" ht="12" thickBot="1">
      <c r="A3064" s="223"/>
      <c r="B3064" s="222">
        <v>45278</v>
      </c>
      <c r="C3064" s="224"/>
      <c r="D3064" s="225"/>
      <c r="E3064" s="225"/>
      <c r="F3064" s="225"/>
      <c r="G3064" s="225"/>
      <c r="H3064" s="225"/>
      <c r="I3064" s="225"/>
      <c r="J3064" s="105"/>
      <c r="K3064" s="226"/>
      <c r="L3064" s="227" t="s">
        <v>706</v>
      </c>
      <c r="M3064" s="105">
        <v>253136159.12999994</v>
      </c>
      <c r="N3064" s="225"/>
    </row>
    <row r="3065" spans="1:14" ht="12" thickBot="1">
      <c r="A3065" s="223"/>
      <c r="B3065" s="224"/>
      <c r="C3065" s="224"/>
      <c r="D3065" s="225"/>
      <c r="E3065" s="225"/>
      <c r="F3065" s="225"/>
      <c r="G3065" s="225"/>
      <c r="H3065" s="225"/>
      <c r="I3065" s="225"/>
      <c r="J3065" s="105"/>
      <c r="K3065" s="226"/>
      <c r="L3065" s="227" t="s">
        <v>707</v>
      </c>
      <c r="M3065" s="105">
        <f xml:space="preserve"> ROUND($M$3061+ SUM($M$3063:$M$3063)-$M$3064,2)</f>
        <v>0</v>
      </c>
      <c r="N3065" s="225"/>
    </row>
    <row r="3066" spans="1:14" ht="12.75" thickTop="1" thickBot="1">
      <c r="A3066" s="215" t="s">
        <v>153</v>
      </c>
      <c r="B3066" s="221" t="s">
        <v>137</v>
      </c>
      <c r="C3066" s="216" t="s">
        <v>703</v>
      </c>
      <c r="D3066" s="217" t="s">
        <v>648</v>
      </c>
      <c r="E3066" s="217" t="s">
        <v>144</v>
      </c>
      <c r="F3066" s="217" t="s">
        <v>647</v>
      </c>
      <c r="G3066" s="217" t="s">
        <v>704</v>
      </c>
      <c r="H3066" s="217" t="s">
        <v>143</v>
      </c>
      <c r="I3066" s="217" t="s">
        <v>658</v>
      </c>
      <c r="J3066" s="218" t="s">
        <v>705</v>
      </c>
      <c r="K3066" s="219" t="s">
        <v>148</v>
      </c>
      <c r="L3066" s="218" t="s">
        <v>140</v>
      </c>
      <c r="M3066" s="218" t="s">
        <v>630</v>
      </c>
      <c r="N3066" s="217" t="s">
        <v>640</v>
      </c>
    </row>
    <row r="3067" spans="1:14" ht="12" thickBot="1">
      <c r="A3067" s="223"/>
      <c r="B3067" s="222">
        <v>45279</v>
      </c>
      <c r="C3067" s="224"/>
      <c r="D3067" s="225"/>
      <c r="E3067" s="225"/>
      <c r="F3067" s="225"/>
      <c r="G3067" s="225"/>
      <c r="H3067" s="225"/>
      <c r="I3067" s="225"/>
      <c r="J3067" s="105"/>
      <c r="K3067" s="226"/>
      <c r="L3067" s="227" t="s">
        <v>706</v>
      </c>
      <c r="M3067" s="105">
        <v>253136159.12999994</v>
      </c>
      <c r="N3067" s="225"/>
    </row>
    <row r="3068" spans="1:14" ht="12" thickBot="1">
      <c r="A3068" s="223"/>
      <c r="B3068" s="224"/>
      <c r="C3068" s="224"/>
      <c r="D3068" s="225"/>
      <c r="E3068" s="225"/>
      <c r="F3068" s="225"/>
      <c r="G3068" s="225"/>
      <c r="H3068" s="225"/>
      <c r="I3068" s="225"/>
      <c r="J3068" s="105"/>
      <c r="K3068" s="226"/>
      <c r="L3068" s="227" t="s">
        <v>707</v>
      </c>
      <c r="M3068" s="105">
        <f xml:space="preserve"> ROUND($M$3064+ SUM($M$3066:$M$3066)-$M$3067,2)</f>
        <v>0</v>
      </c>
      <c r="N3068" s="225"/>
    </row>
    <row r="3069" spans="1:14" ht="12.75" thickTop="1" thickBot="1">
      <c r="A3069" s="215" t="s">
        <v>153</v>
      </c>
      <c r="B3069" s="221" t="s">
        <v>137</v>
      </c>
      <c r="C3069" s="216" t="s">
        <v>703</v>
      </c>
      <c r="D3069" s="217" t="s">
        <v>648</v>
      </c>
      <c r="E3069" s="217" t="s">
        <v>144</v>
      </c>
      <c r="F3069" s="217" t="s">
        <v>647</v>
      </c>
      <c r="G3069" s="217" t="s">
        <v>704</v>
      </c>
      <c r="H3069" s="217" t="s">
        <v>143</v>
      </c>
      <c r="I3069" s="217" t="s">
        <v>658</v>
      </c>
      <c r="J3069" s="218" t="s">
        <v>705</v>
      </c>
      <c r="K3069" s="219" t="s">
        <v>148</v>
      </c>
      <c r="L3069" s="218" t="s">
        <v>140</v>
      </c>
      <c r="M3069" s="218" t="s">
        <v>630</v>
      </c>
      <c r="N3069" s="217" t="s">
        <v>640</v>
      </c>
    </row>
    <row r="3070" spans="1:14" ht="12" thickBot="1">
      <c r="A3070" s="223"/>
      <c r="B3070" s="222">
        <v>45280</v>
      </c>
      <c r="C3070" s="224"/>
      <c r="D3070" s="225"/>
      <c r="E3070" s="225"/>
      <c r="F3070" s="225"/>
      <c r="G3070" s="225"/>
      <c r="H3070" s="225"/>
      <c r="I3070" s="225"/>
      <c r="J3070" s="105"/>
      <c r="K3070" s="226"/>
      <c r="L3070" s="227" t="s">
        <v>706</v>
      </c>
      <c r="M3070" s="105">
        <v>253136159.12999994</v>
      </c>
      <c r="N3070" s="225"/>
    </row>
    <row r="3071" spans="1:14" ht="12" thickBot="1">
      <c r="A3071" s="223"/>
      <c r="B3071" s="224"/>
      <c r="C3071" s="224"/>
      <c r="D3071" s="225"/>
      <c r="E3071" s="225"/>
      <c r="F3071" s="225"/>
      <c r="G3071" s="225"/>
      <c r="H3071" s="225"/>
      <c r="I3071" s="225"/>
      <c r="J3071" s="105"/>
      <c r="K3071" s="226"/>
      <c r="L3071" s="227" t="s">
        <v>707</v>
      </c>
      <c r="M3071" s="105">
        <f xml:space="preserve"> ROUND($M$3067+ SUM($M$3069:$M$3069)-$M$3070,2)</f>
        <v>0</v>
      </c>
      <c r="N3071" s="225"/>
    </row>
    <row r="3072" spans="1:14" ht="12.75" thickTop="1" thickBot="1">
      <c r="A3072" s="215" t="s">
        <v>153</v>
      </c>
      <c r="B3072" s="221" t="s">
        <v>137</v>
      </c>
      <c r="C3072" s="216" t="s">
        <v>703</v>
      </c>
      <c r="D3072" s="217" t="s">
        <v>648</v>
      </c>
      <c r="E3072" s="217" t="s">
        <v>144</v>
      </c>
      <c r="F3072" s="217" t="s">
        <v>647</v>
      </c>
      <c r="G3072" s="217" t="s">
        <v>704</v>
      </c>
      <c r="H3072" s="217" t="s">
        <v>143</v>
      </c>
      <c r="I3072" s="217" t="s">
        <v>658</v>
      </c>
      <c r="J3072" s="218" t="s">
        <v>705</v>
      </c>
      <c r="K3072" s="219" t="s">
        <v>148</v>
      </c>
      <c r="L3072" s="218" t="s">
        <v>140</v>
      </c>
      <c r="M3072" s="218" t="s">
        <v>630</v>
      </c>
      <c r="N3072" s="217" t="s">
        <v>640</v>
      </c>
    </row>
    <row r="3073" spans="1:14" ht="12" thickBot="1">
      <c r="A3073" s="223"/>
      <c r="B3073" s="222">
        <v>45281</v>
      </c>
      <c r="C3073" s="224"/>
      <c r="D3073" s="225"/>
      <c r="E3073" s="225"/>
      <c r="F3073" s="225"/>
      <c r="G3073" s="225"/>
      <c r="H3073" s="225"/>
      <c r="I3073" s="225"/>
      <c r="J3073" s="105"/>
      <c r="K3073" s="226"/>
      <c r="L3073" s="227" t="s">
        <v>706</v>
      </c>
      <c r="M3073" s="105">
        <v>253136159.12999994</v>
      </c>
      <c r="N3073" s="225"/>
    </row>
    <row r="3074" spans="1:14" ht="12" thickBot="1">
      <c r="A3074" s="223"/>
      <c r="B3074" s="224"/>
      <c r="C3074" s="224"/>
      <c r="D3074" s="225"/>
      <c r="E3074" s="225"/>
      <c r="F3074" s="225"/>
      <c r="G3074" s="225"/>
      <c r="H3074" s="225"/>
      <c r="I3074" s="225"/>
      <c r="J3074" s="105"/>
      <c r="K3074" s="226"/>
      <c r="L3074" s="227" t="s">
        <v>707</v>
      </c>
      <c r="M3074" s="105">
        <f xml:space="preserve"> ROUND($M$3070+ SUM($M$3072:$M$3072)-$M$3073,2)</f>
        <v>0</v>
      </c>
      <c r="N3074" s="225"/>
    </row>
    <row r="3075" spans="1:14" ht="12.75" thickTop="1" thickBot="1">
      <c r="A3075" s="215" t="s">
        <v>153</v>
      </c>
      <c r="B3075" s="221" t="s">
        <v>137</v>
      </c>
      <c r="C3075" s="216" t="s">
        <v>703</v>
      </c>
      <c r="D3075" s="217" t="s">
        <v>648</v>
      </c>
      <c r="E3075" s="217" t="s">
        <v>144</v>
      </c>
      <c r="F3075" s="217" t="s">
        <v>647</v>
      </c>
      <c r="G3075" s="217" t="s">
        <v>704</v>
      </c>
      <c r="H3075" s="217" t="s">
        <v>143</v>
      </c>
      <c r="I3075" s="217" t="s">
        <v>658</v>
      </c>
      <c r="J3075" s="218" t="s">
        <v>705</v>
      </c>
      <c r="K3075" s="219" t="s">
        <v>148</v>
      </c>
      <c r="L3075" s="218" t="s">
        <v>140</v>
      </c>
      <c r="M3075" s="218" t="s">
        <v>630</v>
      </c>
      <c r="N3075" s="217" t="s">
        <v>640</v>
      </c>
    </row>
    <row r="3076" spans="1:14" ht="12" thickBot="1">
      <c r="A3076" s="223"/>
      <c r="B3076" s="222">
        <v>45282</v>
      </c>
      <c r="C3076" s="224"/>
      <c r="D3076" s="225"/>
      <c r="E3076" s="225"/>
      <c r="F3076" s="225"/>
      <c r="G3076" s="225"/>
      <c r="H3076" s="225"/>
      <c r="I3076" s="225"/>
      <c r="J3076" s="105"/>
      <c r="K3076" s="226"/>
      <c r="L3076" s="227" t="s">
        <v>706</v>
      </c>
      <c r="M3076" s="105">
        <v>253136159.12999994</v>
      </c>
      <c r="N3076" s="225"/>
    </row>
    <row r="3077" spans="1:14" ht="12" thickBot="1">
      <c r="A3077" s="223"/>
      <c r="B3077" s="224"/>
      <c r="C3077" s="224"/>
      <c r="D3077" s="225"/>
      <c r="E3077" s="225"/>
      <c r="F3077" s="225"/>
      <c r="G3077" s="225"/>
      <c r="H3077" s="225"/>
      <c r="I3077" s="225"/>
      <c r="J3077" s="105"/>
      <c r="K3077" s="226"/>
      <c r="L3077" s="227" t="s">
        <v>707</v>
      </c>
      <c r="M3077" s="105">
        <f xml:space="preserve"> ROUND($M$3073+ SUM($M$3075:$M$3075)-$M$3076,2)</f>
        <v>0</v>
      </c>
      <c r="N3077" s="225"/>
    </row>
    <row r="3078" spans="1:14" ht="12" thickTop="1">
      <c r="A3078" s="215" t="s">
        <v>153</v>
      </c>
      <c r="B3078" s="216" t="s">
        <v>137</v>
      </c>
      <c r="C3078" s="216" t="s">
        <v>703</v>
      </c>
      <c r="D3078" s="217" t="s">
        <v>648</v>
      </c>
      <c r="E3078" s="217" t="s">
        <v>144</v>
      </c>
      <c r="F3078" s="217" t="s">
        <v>647</v>
      </c>
      <c r="G3078" s="217" t="s">
        <v>704</v>
      </c>
      <c r="H3078" s="217" t="s">
        <v>143</v>
      </c>
      <c r="I3078" s="217" t="s">
        <v>658</v>
      </c>
      <c r="J3078" s="218" t="s">
        <v>705</v>
      </c>
      <c r="K3078" s="219" t="s">
        <v>148</v>
      </c>
      <c r="L3078" s="218" t="s">
        <v>140</v>
      </c>
      <c r="M3078" s="218" t="s">
        <v>630</v>
      </c>
      <c r="N3078" s="217" t="s">
        <v>640</v>
      </c>
    </row>
    <row r="3079" spans="1:14">
      <c r="A3079" s="100">
        <v>105614983</v>
      </c>
      <c r="B3079" s="94">
        <v>45260</v>
      </c>
      <c r="C3079" s="94">
        <v>45286</v>
      </c>
      <c r="D3079" s="73" t="s">
        <v>830</v>
      </c>
      <c r="E3079" s="73" t="s">
        <v>218</v>
      </c>
      <c r="F3079" s="73" t="s">
        <v>489</v>
      </c>
      <c r="G3079" s="73" t="s">
        <v>488</v>
      </c>
      <c r="I3079" s="73" t="s">
        <v>681</v>
      </c>
      <c r="J3079" s="95">
        <v>-2000000</v>
      </c>
      <c r="K3079" s="107">
        <v>0.980325</v>
      </c>
      <c r="L3079" s="95">
        <v>0</v>
      </c>
      <c r="M3079" s="95">
        <v>-2000000</v>
      </c>
      <c r="N3079" s="73" t="s">
        <v>715</v>
      </c>
    </row>
    <row r="3080" spans="1:14" ht="12" thickBot="1">
      <c r="A3080" s="100">
        <v>105615868</v>
      </c>
      <c r="B3080" s="94">
        <v>45260</v>
      </c>
      <c r="C3080" s="94">
        <v>45286</v>
      </c>
      <c r="D3080" s="73" t="s">
        <v>710</v>
      </c>
      <c r="E3080" s="73" t="s">
        <v>218</v>
      </c>
      <c r="F3080" s="73" t="s">
        <v>219</v>
      </c>
      <c r="G3080" s="73" t="s">
        <v>216</v>
      </c>
      <c r="I3080" s="73" t="s">
        <v>681</v>
      </c>
      <c r="J3080" s="95">
        <v>2000000</v>
      </c>
      <c r="K3080" s="107">
        <v>0.980325</v>
      </c>
      <c r="L3080" s="95">
        <v>0</v>
      </c>
      <c r="M3080" s="95">
        <v>2000000</v>
      </c>
      <c r="N3080" s="73" t="s">
        <v>715</v>
      </c>
    </row>
    <row r="3081" spans="1:14" ht="12" thickBot="1">
      <c r="A3081" s="223"/>
      <c r="B3081" s="222">
        <v>45286</v>
      </c>
      <c r="C3081" s="224"/>
      <c r="D3081" s="225"/>
      <c r="E3081" s="225"/>
      <c r="F3081" s="225"/>
      <c r="G3081" s="225"/>
      <c r="H3081" s="225"/>
      <c r="I3081" s="225"/>
      <c r="J3081" s="105"/>
      <c r="K3081" s="226"/>
      <c r="L3081" s="227" t="s">
        <v>706</v>
      </c>
      <c r="M3081" s="105">
        <v>253142166.96999991</v>
      </c>
      <c r="N3081" s="225"/>
    </row>
    <row r="3082" spans="1:14" ht="12" thickBot="1">
      <c r="A3082" s="223"/>
      <c r="B3082" s="224"/>
      <c r="C3082" s="224"/>
      <c r="D3082" s="225"/>
      <c r="E3082" s="225"/>
      <c r="F3082" s="225"/>
      <c r="G3082" s="225"/>
      <c r="H3082" s="225"/>
      <c r="I3082" s="225"/>
      <c r="J3082" s="105"/>
      <c r="K3082" s="226"/>
      <c r="L3082" s="227" t="s">
        <v>707</v>
      </c>
      <c r="M3082" s="105">
        <f xml:space="preserve"> ROUND($M$3076+ SUM($M$3079:$M$3080)-$M$3081,2)</f>
        <v>-6007.84</v>
      </c>
      <c r="N3082" s="225"/>
    </row>
    <row r="3083" spans="1:14" ht="12" thickTop="1">
      <c r="A3083" s="215" t="s">
        <v>153</v>
      </c>
      <c r="B3083" s="216" t="s">
        <v>137</v>
      </c>
      <c r="C3083" s="216" t="s">
        <v>703</v>
      </c>
      <c r="D3083" s="217" t="s">
        <v>648</v>
      </c>
      <c r="E3083" s="217" t="s">
        <v>144</v>
      </c>
      <c r="F3083" s="217" t="s">
        <v>647</v>
      </c>
      <c r="G3083" s="217" t="s">
        <v>704</v>
      </c>
      <c r="H3083" s="217" t="s">
        <v>143</v>
      </c>
      <c r="I3083" s="217" t="s">
        <v>658</v>
      </c>
      <c r="J3083" s="218" t="s">
        <v>705</v>
      </c>
      <c r="K3083" s="219" t="s">
        <v>148</v>
      </c>
      <c r="L3083" s="218" t="s">
        <v>140</v>
      </c>
      <c r="M3083" s="218" t="s">
        <v>630</v>
      </c>
      <c r="N3083" s="217" t="s">
        <v>640</v>
      </c>
    </row>
    <row r="3084" spans="1:14">
      <c r="A3084" s="100">
        <v>105859850</v>
      </c>
      <c r="B3084" s="94">
        <v>44804</v>
      </c>
      <c r="C3084" s="94">
        <v>45287</v>
      </c>
      <c r="D3084" s="73" t="s">
        <v>710</v>
      </c>
      <c r="E3084" s="73" t="s">
        <v>764</v>
      </c>
      <c r="F3084" s="73" t="s">
        <v>990</v>
      </c>
      <c r="G3084" s="73" t="s">
        <v>991</v>
      </c>
      <c r="H3084" s="73" t="s">
        <v>992</v>
      </c>
      <c r="I3084" s="73" t="s">
        <v>681</v>
      </c>
      <c r="J3084" s="95">
        <v>38317.089999999997</v>
      </c>
      <c r="K3084" s="107">
        <v>1</v>
      </c>
      <c r="L3084" s="95">
        <v>0</v>
      </c>
      <c r="M3084" s="95">
        <v>38317.089999999997</v>
      </c>
      <c r="N3084" s="73" t="s">
        <v>715</v>
      </c>
    </row>
    <row r="3085" spans="1:14">
      <c r="A3085" s="100">
        <v>105871680</v>
      </c>
      <c r="B3085" s="94">
        <v>44895</v>
      </c>
      <c r="C3085" s="94">
        <v>45287</v>
      </c>
      <c r="D3085" s="73" t="s">
        <v>823</v>
      </c>
      <c r="E3085" s="73" t="s">
        <v>764</v>
      </c>
      <c r="F3085" s="73" t="s">
        <v>990</v>
      </c>
      <c r="G3085" s="73" t="s">
        <v>991</v>
      </c>
      <c r="H3085" s="73" t="s">
        <v>992</v>
      </c>
      <c r="I3085" s="73" t="s">
        <v>681</v>
      </c>
      <c r="J3085" s="95">
        <v>29151.58</v>
      </c>
      <c r="K3085" s="107">
        <v>1</v>
      </c>
      <c r="L3085" s="95">
        <v>0</v>
      </c>
      <c r="M3085" s="95">
        <v>29151.58</v>
      </c>
      <c r="N3085" s="73" t="s">
        <v>715</v>
      </c>
    </row>
    <row r="3086" spans="1:14">
      <c r="A3086" s="100">
        <v>105877924</v>
      </c>
      <c r="B3086" s="94">
        <v>44985</v>
      </c>
      <c r="C3086" s="94">
        <v>45287</v>
      </c>
      <c r="D3086" s="73" t="s">
        <v>823</v>
      </c>
      <c r="E3086" s="73" t="s">
        <v>764</v>
      </c>
      <c r="F3086" s="73" t="s">
        <v>990</v>
      </c>
      <c r="G3086" s="73" t="s">
        <v>991</v>
      </c>
      <c r="H3086" s="73" t="s">
        <v>992</v>
      </c>
      <c r="I3086" s="73" t="s">
        <v>681</v>
      </c>
      <c r="J3086" s="95">
        <v>28865.83</v>
      </c>
      <c r="K3086" s="107">
        <v>1</v>
      </c>
      <c r="L3086" s="95">
        <v>0</v>
      </c>
      <c r="M3086" s="95">
        <v>28865.83</v>
      </c>
      <c r="N3086" s="73" t="s">
        <v>715</v>
      </c>
    </row>
    <row r="3087" spans="1:14">
      <c r="A3087" s="100">
        <v>105879740</v>
      </c>
      <c r="B3087" s="94">
        <v>45077</v>
      </c>
      <c r="C3087" s="94">
        <v>45287</v>
      </c>
      <c r="D3087" s="73" t="s">
        <v>823</v>
      </c>
      <c r="E3087" s="73" t="s">
        <v>764</v>
      </c>
      <c r="F3087" s="73" t="s">
        <v>990</v>
      </c>
      <c r="G3087" s="73" t="s">
        <v>991</v>
      </c>
      <c r="H3087" s="73" t="s">
        <v>992</v>
      </c>
      <c r="I3087" s="73" t="s">
        <v>681</v>
      </c>
      <c r="J3087" s="95">
        <v>29541.55</v>
      </c>
      <c r="K3087" s="107">
        <v>1</v>
      </c>
      <c r="L3087" s="95">
        <v>0</v>
      </c>
      <c r="M3087" s="95">
        <v>29541.55</v>
      </c>
      <c r="N3087" s="73" t="s">
        <v>715</v>
      </c>
    </row>
    <row r="3088" spans="1:14">
      <c r="A3088" s="100">
        <v>105880215</v>
      </c>
      <c r="B3088" s="94">
        <v>45169</v>
      </c>
      <c r="C3088" s="94">
        <v>45287</v>
      </c>
      <c r="D3088" s="73" t="s">
        <v>823</v>
      </c>
      <c r="E3088" s="73" t="s">
        <v>764</v>
      </c>
      <c r="F3088" s="73" t="s">
        <v>990</v>
      </c>
      <c r="G3088" s="73" t="s">
        <v>991</v>
      </c>
      <c r="H3088" s="73" t="s">
        <v>992</v>
      </c>
      <c r="I3088" s="73" t="s">
        <v>681</v>
      </c>
      <c r="J3088" s="95">
        <v>29628.959999999999</v>
      </c>
      <c r="K3088" s="107">
        <v>1</v>
      </c>
      <c r="L3088" s="95">
        <v>0</v>
      </c>
      <c r="M3088" s="95">
        <v>29628.959999999999</v>
      </c>
      <c r="N3088" s="73" t="s">
        <v>715</v>
      </c>
    </row>
    <row r="3089" spans="1:14">
      <c r="A3089" s="100">
        <v>105748304</v>
      </c>
      <c r="B3089" s="94">
        <v>45281</v>
      </c>
      <c r="C3089" s="94">
        <v>45287</v>
      </c>
      <c r="D3089" s="73" t="s">
        <v>830</v>
      </c>
      <c r="E3089" s="73" t="s">
        <v>1073</v>
      </c>
      <c r="F3089" s="73" t="s">
        <v>1074</v>
      </c>
      <c r="G3089" s="73" t="s">
        <v>1075</v>
      </c>
      <c r="H3089" s="73" t="s">
        <v>1089</v>
      </c>
      <c r="I3089" s="73" t="s">
        <v>681</v>
      </c>
      <c r="J3089" s="95">
        <v>-750000</v>
      </c>
      <c r="K3089" s="107">
        <v>0.98</v>
      </c>
      <c r="L3089" s="95">
        <v>735000</v>
      </c>
      <c r="M3089" s="95">
        <v>-15000</v>
      </c>
      <c r="N3089" s="73" t="s">
        <v>207</v>
      </c>
    </row>
    <row r="3090" spans="1:14">
      <c r="A3090" s="100">
        <v>105880693</v>
      </c>
      <c r="B3090" s="94">
        <v>45287</v>
      </c>
      <c r="C3090" s="94">
        <v>45287</v>
      </c>
      <c r="D3090" s="73" t="s">
        <v>830</v>
      </c>
      <c r="E3090" s="73" t="s">
        <v>1065</v>
      </c>
      <c r="F3090" s="73" t="s">
        <v>1066</v>
      </c>
      <c r="G3090" s="73" t="s">
        <v>1067</v>
      </c>
      <c r="I3090" s="73" t="s">
        <v>681</v>
      </c>
      <c r="J3090" s="95">
        <v>-3700000</v>
      </c>
      <c r="K3090" s="107">
        <v>0.98</v>
      </c>
      <c r="L3090" s="95">
        <v>3626000</v>
      </c>
      <c r="M3090" s="95">
        <v>-74000</v>
      </c>
      <c r="N3090" s="73" t="s">
        <v>207</v>
      </c>
    </row>
    <row r="3091" spans="1:14">
      <c r="A3091" s="100">
        <v>999</v>
      </c>
      <c r="B3091" s="94">
        <v>44804</v>
      </c>
      <c r="C3091" s="94">
        <v>44820</v>
      </c>
      <c r="D3091" s="73" t="s">
        <v>824</v>
      </c>
      <c r="E3091" s="73" t="s">
        <v>764</v>
      </c>
      <c r="F3091" s="73" t="s">
        <v>990</v>
      </c>
      <c r="G3091" s="73" t="s">
        <v>991</v>
      </c>
      <c r="H3091" s="73" t="s">
        <v>992</v>
      </c>
      <c r="I3091" s="73" t="s">
        <v>681</v>
      </c>
      <c r="J3091" s="95">
        <v>-20000.009999999998</v>
      </c>
      <c r="K3091" s="107">
        <v>0.99</v>
      </c>
      <c r="L3091" s="95">
        <v>0</v>
      </c>
      <c r="M3091" s="95">
        <v>-20000.009999999998</v>
      </c>
      <c r="N3091" s="73" t="s">
        <v>715</v>
      </c>
    </row>
    <row r="3092" spans="1:14">
      <c r="A3092" s="100">
        <v>999</v>
      </c>
      <c r="B3092" s="94">
        <v>44804</v>
      </c>
      <c r="C3092" s="94">
        <v>44820</v>
      </c>
      <c r="D3092" s="73" t="s">
        <v>824</v>
      </c>
      <c r="E3092" s="73" t="s">
        <v>764</v>
      </c>
      <c r="F3092" s="73" t="s">
        <v>990</v>
      </c>
      <c r="G3092" s="73" t="s">
        <v>991</v>
      </c>
      <c r="H3092" s="73" t="s">
        <v>992</v>
      </c>
      <c r="I3092" s="73" t="s">
        <v>681</v>
      </c>
      <c r="J3092" s="95">
        <v>-38417.1</v>
      </c>
      <c r="K3092" s="107">
        <v>1</v>
      </c>
      <c r="L3092" s="95">
        <v>0</v>
      </c>
      <c r="M3092" s="95">
        <v>-38417.1</v>
      </c>
      <c r="N3092" s="73" t="s">
        <v>715</v>
      </c>
    </row>
    <row r="3093" spans="1:14">
      <c r="A3093" s="100">
        <v>999</v>
      </c>
      <c r="B3093" s="94">
        <v>44804</v>
      </c>
      <c r="C3093" s="94">
        <v>44820</v>
      </c>
      <c r="D3093" s="73" t="s">
        <v>824</v>
      </c>
      <c r="E3093" s="73" t="s">
        <v>764</v>
      </c>
      <c r="F3093" s="73" t="s">
        <v>990</v>
      </c>
      <c r="G3093" s="73" t="s">
        <v>991</v>
      </c>
      <c r="H3093" s="73" t="s">
        <v>992</v>
      </c>
      <c r="I3093" s="73" t="s">
        <v>681</v>
      </c>
      <c r="J3093" s="95">
        <v>-100</v>
      </c>
      <c r="K3093" s="107">
        <v>1</v>
      </c>
      <c r="L3093" s="95">
        <v>0</v>
      </c>
      <c r="M3093" s="95">
        <v>-100</v>
      </c>
      <c r="N3093" s="73" t="s">
        <v>715</v>
      </c>
    </row>
    <row r="3094" spans="1:14">
      <c r="A3094" s="100">
        <v>999</v>
      </c>
      <c r="B3094" s="94">
        <v>44895</v>
      </c>
      <c r="C3094" s="94">
        <v>45257</v>
      </c>
      <c r="D3094" s="73" t="s">
        <v>913</v>
      </c>
      <c r="E3094" s="73" t="s">
        <v>764</v>
      </c>
      <c r="F3094" s="73" t="s">
        <v>990</v>
      </c>
      <c r="G3094" s="73" t="s">
        <v>991</v>
      </c>
      <c r="H3094" s="73" t="s">
        <v>992</v>
      </c>
      <c r="I3094" s="73" t="s">
        <v>681</v>
      </c>
      <c r="J3094" s="95">
        <v>-29151.58</v>
      </c>
      <c r="K3094" s="107">
        <v>1</v>
      </c>
      <c r="L3094" s="95">
        <v>0</v>
      </c>
      <c r="M3094" s="95">
        <v>-29151.58</v>
      </c>
      <c r="N3094" s="73" t="s">
        <v>715</v>
      </c>
    </row>
    <row r="3095" spans="1:14">
      <c r="A3095" s="100">
        <v>999</v>
      </c>
      <c r="B3095" s="94">
        <v>44985</v>
      </c>
      <c r="C3095" s="94">
        <v>45257</v>
      </c>
      <c r="D3095" s="73" t="s">
        <v>913</v>
      </c>
      <c r="E3095" s="73" t="s">
        <v>764</v>
      </c>
      <c r="F3095" s="73" t="s">
        <v>990</v>
      </c>
      <c r="G3095" s="73" t="s">
        <v>991</v>
      </c>
      <c r="H3095" s="73" t="s">
        <v>992</v>
      </c>
      <c r="I3095" s="73" t="s">
        <v>681</v>
      </c>
      <c r="J3095" s="95">
        <v>-28865.83</v>
      </c>
      <c r="K3095" s="107">
        <v>1</v>
      </c>
      <c r="L3095" s="95">
        <v>0</v>
      </c>
      <c r="M3095" s="95">
        <v>-28865.83</v>
      </c>
      <c r="N3095" s="73" t="s">
        <v>715</v>
      </c>
    </row>
    <row r="3096" spans="1:14">
      <c r="A3096" s="100">
        <v>999</v>
      </c>
      <c r="B3096" s="94">
        <v>45077</v>
      </c>
      <c r="C3096" s="94">
        <v>45257</v>
      </c>
      <c r="D3096" s="73" t="s">
        <v>913</v>
      </c>
      <c r="E3096" s="73" t="s">
        <v>764</v>
      </c>
      <c r="F3096" s="73" t="s">
        <v>990</v>
      </c>
      <c r="G3096" s="73" t="s">
        <v>991</v>
      </c>
      <c r="H3096" s="73" t="s">
        <v>992</v>
      </c>
      <c r="I3096" s="73" t="s">
        <v>681</v>
      </c>
      <c r="J3096" s="95">
        <v>-29541.55</v>
      </c>
      <c r="K3096" s="107">
        <v>1</v>
      </c>
      <c r="L3096" s="95">
        <v>0</v>
      </c>
      <c r="M3096" s="95">
        <v>-29541.55</v>
      </c>
      <c r="N3096" s="73" t="s">
        <v>715</v>
      </c>
    </row>
    <row r="3097" spans="1:14">
      <c r="A3097" s="100">
        <v>999</v>
      </c>
      <c r="B3097" s="94">
        <v>45169</v>
      </c>
      <c r="C3097" s="94">
        <v>45257</v>
      </c>
      <c r="D3097" s="73" t="s">
        <v>913</v>
      </c>
      <c r="E3097" s="73" t="s">
        <v>764</v>
      </c>
      <c r="F3097" s="73" t="s">
        <v>990</v>
      </c>
      <c r="G3097" s="73" t="s">
        <v>991</v>
      </c>
      <c r="H3097" s="73" t="s">
        <v>992</v>
      </c>
      <c r="I3097" s="73" t="s">
        <v>681</v>
      </c>
      <c r="J3097" s="95">
        <v>-29628.959999999999</v>
      </c>
      <c r="K3097" s="107">
        <v>1</v>
      </c>
      <c r="L3097" s="95">
        <v>0</v>
      </c>
      <c r="M3097" s="95">
        <v>-29628.959999999999</v>
      </c>
      <c r="N3097" s="73" t="s">
        <v>715</v>
      </c>
    </row>
    <row r="3098" spans="1:14">
      <c r="A3098" s="100">
        <v>999</v>
      </c>
      <c r="B3098" s="94">
        <v>44804</v>
      </c>
      <c r="C3098" s="94">
        <v>44820</v>
      </c>
      <c r="D3098" s="73" t="s">
        <v>824</v>
      </c>
      <c r="E3098" s="73" t="s">
        <v>764</v>
      </c>
      <c r="F3098" s="73" t="s">
        <v>990</v>
      </c>
      <c r="G3098" s="73" t="s">
        <v>991</v>
      </c>
      <c r="H3098" s="73" t="s">
        <v>992</v>
      </c>
      <c r="I3098" s="73" t="s">
        <v>681</v>
      </c>
      <c r="J3098" s="95">
        <v>-7683418.6500000004</v>
      </c>
      <c r="K3098" s="107">
        <v>0.99</v>
      </c>
      <c r="L3098" s="95">
        <v>0</v>
      </c>
      <c r="M3098" s="95">
        <v>-7683418.6500000004</v>
      </c>
      <c r="N3098" s="73" t="s">
        <v>715</v>
      </c>
    </row>
    <row r="3099" spans="1:14" ht="12" thickBot="1">
      <c r="A3099" s="100">
        <v>84429865</v>
      </c>
      <c r="B3099" s="94">
        <v>44804</v>
      </c>
      <c r="C3099" s="94">
        <v>45287</v>
      </c>
      <c r="D3099" s="73" t="s">
        <v>710</v>
      </c>
      <c r="E3099" s="73" t="s">
        <v>764</v>
      </c>
      <c r="F3099" s="73" t="s">
        <v>990</v>
      </c>
      <c r="G3099" s="73" t="s">
        <v>991</v>
      </c>
      <c r="H3099" s="73" t="s">
        <v>992</v>
      </c>
      <c r="I3099" s="73" t="s">
        <v>681</v>
      </c>
      <c r="J3099" s="95">
        <v>7663418.6399999997</v>
      </c>
      <c r="K3099" s="107">
        <v>0.99</v>
      </c>
      <c r="L3099" s="95">
        <v>0</v>
      </c>
      <c r="M3099" s="95">
        <v>7663418.6399999997</v>
      </c>
      <c r="N3099" s="73" t="s">
        <v>961</v>
      </c>
    </row>
    <row r="3100" spans="1:14" ht="12" thickBot="1">
      <c r="A3100" s="223"/>
      <c r="B3100" s="222">
        <v>45287</v>
      </c>
      <c r="C3100" s="224"/>
      <c r="D3100" s="225"/>
      <c r="E3100" s="225"/>
      <c r="F3100" s="225"/>
      <c r="G3100" s="225"/>
      <c r="H3100" s="225"/>
      <c r="I3100" s="225"/>
      <c r="J3100" s="105"/>
      <c r="K3100" s="226"/>
      <c r="L3100" s="227" t="s">
        <v>706</v>
      </c>
      <c r="M3100" s="105">
        <v>253012966.93999991</v>
      </c>
      <c r="N3100" s="225"/>
    </row>
    <row r="3101" spans="1:14" ht="12" thickBot="1">
      <c r="A3101" s="223"/>
      <c r="B3101" s="224"/>
      <c r="C3101" s="224"/>
      <c r="D3101" s="225"/>
      <c r="E3101" s="225"/>
      <c r="F3101" s="225"/>
      <c r="G3101" s="225"/>
      <c r="H3101" s="225"/>
      <c r="I3101" s="225"/>
      <c r="J3101" s="105"/>
      <c r="K3101" s="226"/>
      <c r="L3101" s="227" t="s">
        <v>707</v>
      </c>
      <c r="M3101" s="105">
        <f xml:space="preserve"> ROUND($M$3081+ SUM($M$3084:$M$3099)-$M$3100,2)</f>
        <v>0</v>
      </c>
      <c r="N3101" s="225"/>
    </row>
    <row r="3102" spans="1:14" ht="12.75" thickTop="1" thickBot="1">
      <c r="A3102" s="215" t="s">
        <v>153</v>
      </c>
      <c r="B3102" s="221" t="s">
        <v>137</v>
      </c>
      <c r="C3102" s="216" t="s">
        <v>703</v>
      </c>
      <c r="D3102" s="217" t="s">
        <v>648</v>
      </c>
      <c r="E3102" s="217" t="s">
        <v>144</v>
      </c>
      <c r="F3102" s="217" t="s">
        <v>647</v>
      </c>
      <c r="G3102" s="217" t="s">
        <v>704</v>
      </c>
      <c r="H3102" s="217" t="s">
        <v>143</v>
      </c>
      <c r="I3102" s="217" t="s">
        <v>658</v>
      </c>
      <c r="J3102" s="218" t="s">
        <v>705</v>
      </c>
      <c r="K3102" s="219" t="s">
        <v>148</v>
      </c>
      <c r="L3102" s="218" t="s">
        <v>140</v>
      </c>
      <c r="M3102" s="218" t="s">
        <v>630</v>
      </c>
      <c r="N3102" s="217" t="s">
        <v>640</v>
      </c>
    </row>
    <row r="3103" spans="1:14" ht="12" thickBot="1">
      <c r="A3103" s="223"/>
      <c r="B3103" s="222">
        <v>45288</v>
      </c>
      <c r="C3103" s="224"/>
      <c r="D3103" s="225"/>
      <c r="E3103" s="225"/>
      <c r="F3103" s="225"/>
      <c r="G3103" s="225"/>
      <c r="H3103" s="225"/>
      <c r="I3103" s="225"/>
      <c r="J3103" s="105"/>
      <c r="K3103" s="226"/>
      <c r="L3103" s="227" t="s">
        <v>706</v>
      </c>
      <c r="M3103" s="105">
        <v>253012966.93999991</v>
      </c>
      <c r="N3103" s="225"/>
    </row>
    <row r="3104" spans="1:14" ht="12" thickBot="1">
      <c r="A3104" s="223"/>
      <c r="B3104" s="224"/>
      <c r="C3104" s="224"/>
      <c r="D3104" s="225"/>
      <c r="E3104" s="225"/>
      <c r="F3104" s="225"/>
      <c r="G3104" s="225"/>
      <c r="H3104" s="225"/>
      <c r="I3104" s="225"/>
      <c r="J3104" s="105"/>
      <c r="K3104" s="226"/>
      <c r="L3104" s="227" t="s">
        <v>707</v>
      </c>
      <c r="M3104" s="105">
        <f xml:space="preserve"> ROUND($M$3100+ SUM($M$3102:$M$3102)-$M$3103,2)</f>
        <v>0</v>
      </c>
      <c r="N3104" s="225"/>
    </row>
    <row r="3105" spans="1:14" ht="12" thickTop="1">
      <c r="A3105" s="215" t="s">
        <v>153</v>
      </c>
      <c r="B3105" s="216" t="s">
        <v>137</v>
      </c>
      <c r="C3105" s="216" t="s">
        <v>703</v>
      </c>
      <c r="D3105" s="217" t="s">
        <v>648</v>
      </c>
      <c r="E3105" s="217" t="s">
        <v>144</v>
      </c>
      <c r="F3105" s="217" t="s">
        <v>647</v>
      </c>
      <c r="G3105" s="217" t="s">
        <v>704</v>
      </c>
      <c r="H3105" s="217" t="s">
        <v>143</v>
      </c>
      <c r="I3105" s="217" t="s">
        <v>658</v>
      </c>
      <c r="J3105" s="218" t="s">
        <v>705</v>
      </c>
      <c r="K3105" s="219" t="s">
        <v>148</v>
      </c>
      <c r="L3105" s="218" t="s">
        <v>140</v>
      </c>
      <c r="M3105" s="218" t="s">
        <v>630</v>
      </c>
      <c r="N3105" s="217" t="s">
        <v>640</v>
      </c>
    </row>
    <row r="3106" spans="1:14" ht="12" thickBot="1">
      <c r="A3106" s="100">
        <v>106011040</v>
      </c>
      <c r="B3106" s="94">
        <v>45289</v>
      </c>
      <c r="C3106" s="94">
        <v>45289</v>
      </c>
      <c r="D3106" s="73" t="s">
        <v>823</v>
      </c>
      <c r="E3106" s="73" t="s">
        <v>362</v>
      </c>
      <c r="F3106" s="73" t="s">
        <v>363</v>
      </c>
      <c r="G3106" s="73" t="s">
        <v>361</v>
      </c>
      <c r="I3106" s="73" t="s">
        <v>681</v>
      </c>
      <c r="J3106" s="95">
        <v>34768.870000000003</v>
      </c>
      <c r="K3106" s="107">
        <v>1</v>
      </c>
      <c r="L3106" s="95">
        <v>0</v>
      </c>
      <c r="M3106" s="95">
        <v>34768.870000000003</v>
      </c>
      <c r="N3106" s="73" t="s">
        <v>715</v>
      </c>
    </row>
    <row r="3107" spans="1:14" ht="12" thickBot="1">
      <c r="A3107" s="223"/>
      <c r="B3107" s="222">
        <v>45289</v>
      </c>
      <c r="C3107" s="224"/>
      <c r="D3107" s="225"/>
      <c r="E3107" s="225"/>
      <c r="F3107" s="225"/>
      <c r="G3107" s="225"/>
      <c r="H3107" s="225"/>
      <c r="I3107" s="225"/>
      <c r="J3107" s="105"/>
      <c r="K3107" s="226"/>
      <c r="L3107" s="227" t="s">
        <v>706</v>
      </c>
      <c r="M3107" s="105">
        <v>253047735.80999997</v>
      </c>
      <c r="N3107" s="225"/>
    </row>
    <row r="3108" spans="1:14" ht="12" thickBot="1">
      <c r="A3108" s="223"/>
      <c r="B3108" s="224"/>
      <c r="C3108" s="224"/>
      <c r="D3108" s="225"/>
      <c r="E3108" s="225"/>
      <c r="F3108" s="225"/>
      <c r="G3108" s="225"/>
      <c r="H3108" s="225"/>
      <c r="I3108" s="225"/>
      <c r="J3108" s="105"/>
      <c r="K3108" s="226"/>
      <c r="L3108" s="227" t="s">
        <v>707</v>
      </c>
      <c r="M3108" s="105">
        <f xml:space="preserve"> ROUND($M$3103+ SUM($M$3106:$M$3106)-$M$3107,2)</f>
        <v>0</v>
      </c>
      <c r="N3108" s="225"/>
    </row>
    <row r="3109" spans="1:14" ht="12.75" thickTop="1" thickBot="1">
      <c r="A3109" s="215" t="s">
        <v>153</v>
      </c>
      <c r="B3109" s="221" t="s">
        <v>137</v>
      </c>
      <c r="C3109" s="216" t="s">
        <v>703</v>
      </c>
      <c r="D3109" s="217" t="s">
        <v>648</v>
      </c>
      <c r="E3109" s="217" t="s">
        <v>144</v>
      </c>
      <c r="F3109" s="217" t="s">
        <v>647</v>
      </c>
      <c r="G3109" s="217" t="s">
        <v>704</v>
      </c>
      <c r="H3109" s="217" t="s">
        <v>143</v>
      </c>
      <c r="I3109" s="217" t="s">
        <v>658</v>
      </c>
      <c r="J3109" s="218" t="s">
        <v>705</v>
      </c>
      <c r="K3109" s="219" t="s">
        <v>148</v>
      </c>
      <c r="L3109" s="218" t="s">
        <v>140</v>
      </c>
      <c r="M3109" s="218" t="s">
        <v>630</v>
      </c>
      <c r="N3109" s="217" t="s">
        <v>640</v>
      </c>
    </row>
    <row r="3110" spans="1:14" ht="12" thickBot="1">
      <c r="A3110" s="223"/>
      <c r="B3110" s="222">
        <v>45293</v>
      </c>
      <c r="C3110" s="224"/>
      <c r="D3110" s="225"/>
      <c r="E3110" s="225"/>
      <c r="F3110" s="225"/>
      <c r="G3110" s="225"/>
      <c r="H3110" s="225"/>
      <c r="I3110" s="225"/>
      <c r="J3110" s="105"/>
      <c r="K3110" s="226"/>
      <c r="L3110" s="227" t="s">
        <v>706</v>
      </c>
      <c r="M3110" s="105">
        <v>253036127.95999998</v>
      </c>
      <c r="N3110" s="225"/>
    </row>
    <row r="3111" spans="1:14" ht="12" thickBot="1">
      <c r="A3111" s="223"/>
      <c r="B3111" s="224"/>
      <c r="C3111" s="224"/>
      <c r="D3111" s="225"/>
      <c r="E3111" s="225"/>
      <c r="F3111" s="225"/>
      <c r="G3111" s="225"/>
      <c r="H3111" s="225"/>
      <c r="I3111" s="225"/>
      <c r="J3111" s="105"/>
      <c r="K3111" s="226"/>
      <c r="L3111" s="227" t="s">
        <v>707</v>
      </c>
      <c r="M3111" s="105">
        <f xml:space="preserve"> ROUND($M$3107+ SUM($M$3109:$M$3109)-$M$3110,2)</f>
        <v>11607.85</v>
      </c>
      <c r="N3111" s="225"/>
    </row>
    <row r="3112" spans="1:14" ht="12" thickTop="1">
      <c r="A3112" s="215" t="s">
        <v>153</v>
      </c>
      <c r="B3112" s="216" t="s">
        <v>137</v>
      </c>
      <c r="C3112" s="216" t="s">
        <v>703</v>
      </c>
      <c r="D3112" s="217" t="s">
        <v>648</v>
      </c>
      <c r="E3112" s="217" t="s">
        <v>144</v>
      </c>
      <c r="F3112" s="217" t="s">
        <v>647</v>
      </c>
      <c r="G3112" s="217" t="s">
        <v>704</v>
      </c>
      <c r="H3112" s="217" t="s">
        <v>143</v>
      </c>
      <c r="I3112" s="217" t="s">
        <v>658</v>
      </c>
      <c r="J3112" s="218" t="s">
        <v>705</v>
      </c>
      <c r="K3112" s="219" t="s">
        <v>148</v>
      </c>
      <c r="L3112" s="218" t="s">
        <v>140</v>
      </c>
      <c r="M3112" s="218" t="s">
        <v>630</v>
      </c>
      <c r="N3112" s="217" t="s">
        <v>640</v>
      </c>
    </row>
    <row r="3113" spans="1:14" ht="12" thickBot="1">
      <c r="A3113" s="100">
        <v>999</v>
      </c>
      <c r="B3113" s="94">
        <v>44834</v>
      </c>
      <c r="C3113" s="94">
        <v>45294</v>
      </c>
      <c r="D3113" s="73" t="s">
        <v>944</v>
      </c>
      <c r="E3113" s="73" t="s">
        <v>882</v>
      </c>
      <c r="F3113" s="73" t="s">
        <v>883</v>
      </c>
      <c r="G3113" s="73" t="s">
        <v>884</v>
      </c>
      <c r="H3113" s="73" t="s">
        <v>885</v>
      </c>
      <c r="I3113" s="73" t="s">
        <v>681</v>
      </c>
      <c r="J3113" s="95">
        <v>-5791.3</v>
      </c>
      <c r="K3113" s="107">
        <v>1</v>
      </c>
      <c r="L3113" s="95">
        <v>0</v>
      </c>
      <c r="M3113" s="95">
        <v>-5791.3</v>
      </c>
      <c r="N3113" s="73" t="s">
        <v>715</v>
      </c>
    </row>
    <row r="3114" spans="1:14" ht="12" thickBot="1">
      <c r="A3114" s="223"/>
      <c r="B3114" s="222">
        <v>45294</v>
      </c>
      <c r="C3114" s="224"/>
      <c r="D3114" s="225"/>
      <c r="E3114" s="225"/>
      <c r="F3114" s="225"/>
      <c r="G3114" s="225"/>
      <c r="H3114" s="225"/>
      <c r="I3114" s="225"/>
      <c r="J3114" s="105"/>
      <c r="K3114" s="226"/>
      <c r="L3114" s="227" t="s">
        <v>706</v>
      </c>
      <c r="M3114" s="105">
        <v>253074691.75999999</v>
      </c>
      <c r="N3114" s="225"/>
    </row>
    <row r="3115" spans="1:14" ht="12" thickBot="1">
      <c r="A3115" s="223"/>
      <c r="B3115" s="224"/>
      <c r="C3115" s="224"/>
      <c r="D3115" s="225"/>
      <c r="E3115" s="225"/>
      <c r="F3115" s="225"/>
      <c r="G3115" s="225"/>
      <c r="H3115" s="225"/>
      <c r="I3115" s="225"/>
      <c r="J3115" s="105"/>
      <c r="K3115" s="226"/>
      <c r="L3115" s="227" t="s">
        <v>707</v>
      </c>
      <c r="M3115" s="105">
        <f xml:space="preserve"> ROUND($M$3110+ SUM($M$3113:$M$3113)-$M$3114,2)</f>
        <v>-44355.1</v>
      </c>
      <c r="N3115" s="225"/>
    </row>
    <row r="3116" spans="1:14" ht="12.75" thickTop="1" thickBot="1">
      <c r="A3116" s="215" t="s">
        <v>153</v>
      </c>
      <c r="B3116" s="221" t="s">
        <v>137</v>
      </c>
      <c r="C3116" s="216" t="s">
        <v>703</v>
      </c>
      <c r="D3116" s="217" t="s">
        <v>648</v>
      </c>
      <c r="E3116" s="217" t="s">
        <v>144</v>
      </c>
      <c r="F3116" s="217" t="s">
        <v>647</v>
      </c>
      <c r="G3116" s="217" t="s">
        <v>704</v>
      </c>
      <c r="H3116" s="217" t="s">
        <v>143</v>
      </c>
      <c r="I3116" s="217" t="s">
        <v>658</v>
      </c>
      <c r="J3116" s="218" t="s">
        <v>705</v>
      </c>
      <c r="K3116" s="219" t="s">
        <v>148</v>
      </c>
      <c r="L3116" s="218" t="s">
        <v>140</v>
      </c>
      <c r="M3116" s="218" t="s">
        <v>630</v>
      </c>
      <c r="N3116" s="217" t="s">
        <v>640</v>
      </c>
    </row>
    <row r="3117" spans="1:14" ht="12" thickBot="1">
      <c r="A3117" s="223"/>
      <c r="B3117" s="222">
        <v>45295</v>
      </c>
      <c r="C3117" s="224"/>
      <c r="D3117" s="225"/>
      <c r="E3117" s="225"/>
      <c r="F3117" s="225"/>
      <c r="G3117" s="225"/>
      <c r="H3117" s="225"/>
      <c r="I3117" s="225"/>
      <c r="J3117" s="105"/>
      <c r="K3117" s="226"/>
      <c r="L3117" s="227" t="s">
        <v>706</v>
      </c>
      <c r="M3117" s="105">
        <v>253074691.75999996</v>
      </c>
      <c r="N3117" s="225"/>
    </row>
    <row r="3118" spans="1:14" ht="12" thickBot="1">
      <c r="A3118" s="223"/>
      <c r="B3118" s="224"/>
      <c r="C3118" s="224"/>
      <c r="D3118" s="225"/>
      <c r="E3118" s="225"/>
      <c r="F3118" s="225"/>
      <c r="G3118" s="225"/>
      <c r="H3118" s="225"/>
      <c r="I3118" s="225"/>
      <c r="J3118" s="105"/>
      <c r="K3118" s="226"/>
      <c r="L3118" s="227" t="s">
        <v>707</v>
      </c>
      <c r="M3118" s="105">
        <f xml:space="preserve"> ROUND($M$3114+ SUM($M$3116:$M$3116)-$M$3117,2)</f>
        <v>0</v>
      </c>
      <c r="N3118" s="225"/>
    </row>
    <row r="3119" spans="1:14" ht="12.75" thickTop="1" thickBot="1">
      <c r="A3119" s="215" t="s">
        <v>153</v>
      </c>
      <c r="B3119" s="221" t="s">
        <v>137</v>
      </c>
      <c r="C3119" s="216" t="s">
        <v>703</v>
      </c>
      <c r="D3119" s="217" t="s">
        <v>648</v>
      </c>
      <c r="E3119" s="217" t="s">
        <v>144</v>
      </c>
      <c r="F3119" s="217" t="s">
        <v>647</v>
      </c>
      <c r="G3119" s="217" t="s">
        <v>704</v>
      </c>
      <c r="H3119" s="217" t="s">
        <v>143</v>
      </c>
      <c r="I3119" s="217" t="s">
        <v>658</v>
      </c>
      <c r="J3119" s="218" t="s">
        <v>705</v>
      </c>
      <c r="K3119" s="219" t="s">
        <v>148</v>
      </c>
      <c r="L3119" s="218" t="s">
        <v>140</v>
      </c>
      <c r="M3119" s="218" t="s">
        <v>630</v>
      </c>
      <c r="N3119" s="217" t="s">
        <v>640</v>
      </c>
    </row>
    <row r="3120" spans="1:14" ht="12" thickBot="1">
      <c r="A3120" s="223"/>
      <c r="B3120" s="222">
        <v>45296</v>
      </c>
      <c r="C3120" s="224"/>
      <c r="D3120" s="225"/>
      <c r="E3120" s="225"/>
      <c r="F3120" s="225"/>
      <c r="G3120" s="225"/>
      <c r="H3120" s="225"/>
      <c r="I3120" s="225"/>
      <c r="J3120" s="105"/>
      <c r="K3120" s="226"/>
      <c r="L3120" s="227" t="s">
        <v>706</v>
      </c>
      <c r="M3120" s="105">
        <v>253074691.75999996</v>
      </c>
      <c r="N3120" s="225"/>
    </row>
    <row r="3121" spans="1:14" ht="12" thickBot="1">
      <c r="A3121" s="223"/>
      <c r="B3121" s="224"/>
      <c r="C3121" s="224"/>
      <c r="D3121" s="225"/>
      <c r="E3121" s="225"/>
      <c r="F3121" s="225"/>
      <c r="G3121" s="225"/>
      <c r="H3121" s="225"/>
      <c r="I3121" s="225"/>
      <c r="J3121" s="105"/>
      <c r="K3121" s="226"/>
      <c r="L3121" s="227" t="s">
        <v>707</v>
      </c>
      <c r="M3121" s="105">
        <f xml:space="preserve"> ROUND($M$3117+ SUM($M$3119:$M$3119)-$M$3120,2)</f>
        <v>0</v>
      </c>
      <c r="N3121" s="225"/>
    </row>
    <row r="3122" spans="1:14" ht="12.75" thickTop="1" thickBot="1">
      <c r="A3122" s="215" t="s">
        <v>153</v>
      </c>
      <c r="B3122" s="221" t="s">
        <v>137</v>
      </c>
      <c r="C3122" s="216" t="s">
        <v>703</v>
      </c>
      <c r="D3122" s="217" t="s">
        <v>648</v>
      </c>
      <c r="E3122" s="217" t="s">
        <v>144</v>
      </c>
      <c r="F3122" s="217" t="s">
        <v>647</v>
      </c>
      <c r="G3122" s="217" t="s">
        <v>704</v>
      </c>
      <c r="H3122" s="217" t="s">
        <v>143</v>
      </c>
      <c r="I3122" s="217" t="s">
        <v>658</v>
      </c>
      <c r="J3122" s="218" t="s">
        <v>705</v>
      </c>
      <c r="K3122" s="219" t="s">
        <v>148</v>
      </c>
      <c r="L3122" s="218" t="s">
        <v>140</v>
      </c>
      <c r="M3122" s="218" t="s">
        <v>630</v>
      </c>
      <c r="N3122" s="217" t="s">
        <v>640</v>
      </c>
    </row>
    <row r="3123" spans="1:14" ht="12" thickBot="1">
      <c r="A3123" s="223"/>
      <c r="B3123" s="222">
        <v>45299</v>
      </c>
      <c r="C3123" s="224"/>
      <c r="D3123" s="225"/>
      <c r="E3123" s="225"/>
      <c r="F3123" s="225"/>
      <c r="G3123" s="225"/>
      <c r="H3123" s="225"/>
      <c r="I3123" s="225"/>
      <c r="J3123" s="105"/>
      <c r="K3123" s="226"/>
      <c r="L3123" s="227" t="s">
        <v>706</v>
      </c>
      <c r="M3123" s="105">
        <v>253074691.75999996</v>
      </c>
      <c r="N3123" s="225"/>
    </row>
    <row r="3124" spans="1:14" ht="12" thickBot="1">
      <c r="A3124" s="223"/>
      <c r="B3124" s="224"/>
      <c r="C3124" s="224"/>
      <c r="D3124" s="225"/>
      <c r="E3124" s="225"/>
      <c r="F3124" s="225"/>
      <c r="G3124" s="225"/>
      <c r="H3124" s="225"/>
      <c r="I3124" s="225"/>
      <c r="J3124" s="105"/>
      <c r="K3124" s="226"/>
      <c r="L3124" s="227" t="s">
        <v>707</v>
      </c>
      <c r="M3124" s="105">
        <f xml:space="preserve"> ROUND($M$3120+ SUM($M$3122:$M$3122)-$M$3123,2)</f>
        <v>0</v>
      </c>
      <c r="N3124" s="225"/>
    </row>
    <row r="3125" spans="1:14" ht="12.75" thickTop="1" thickBot="1">
      <c r="A3125" s="215" t="s">
        <v>153</v>
      </c>
      <c r="B3125" s="221" t="s">
        <v>137</v>
      </c>
      <c r="C3125" s="216" t="s">
        <v>703</v>
      </c>
      <c r="D3125" s="217" t="s">
        <v>648</v>
      </c>
      <c r="E3125" s="217" t="s">
        <v>144</v>
      </c>
      <c r="F3125" s="217" t="s">
        <v>647</v>
      </c>
      <c r="G3125" s="217" t="s">
        <v>704</v>
      </c>
      <c r="H3125" s="217" t="s">
        <v>143</v>
      </c>
      <c r="I3125" s="217" t="s">
        <v>658</v>
      </c>
      <c r="J3125" s="218" t="s">
        <v>705</v>
      </c>
      <c r="K3125" s="219" t="s">
        <v>148</v>
      </c>
      <c r="L3125" s="218" t="s">
        <v>140</v>
      </c>
      <c r="M3125" s="218" t="s">
        <v>630</v>
      </c>
      <c r="N3125" s="217" t="s">
        <v>640</v>
      </c>
    </row>
    <row r="3126" spans="1:14" ht="12" thickBot="1">
      <c r="A3126" s="223"/>
      <c r="B3126" s="222">
        <v>45300</v>
      </c>
      <c r="C3126" s="224"/>
      <c r="D3126" s="225"/>
      <c r="E3126" s="225"/>
      <c r="F3126" s="225"/>
      <c r="G3126" s="225"/>
      <c r="H3126" s="225"/>
      <c r="I3126" s="225"/>
      <c r="J3126" s="105"/>
      <c r="K3126" s="226"/>
      <c r="L3126" s="227" t="s">
        <v>706</v>
      </c>
      <c r="M3126" s="105">
        <v>253074691.75999996</v>
      </c>
      <c r="N3126" s="225"/>
    </row>
    <row r="3127" spans="1:14" ht="12" thickBot="1">
      <c r="A3127" s="223"/>
      <c r="B3127" s="224"/>
      <c r="C3127" s="224"/>
      <c r="D3127" s="225"/>
      <c r="E3127" s="225"/>
      <c r="F3127" s="225"/>
      <c r="G3127" s="225"/>
      <c r="H3127" s="225"/>
      <c r="I3127" s="225"/>
      <c r="J3127" s="105"/>
      <c r="K3127" s="226"/>
      <c r="L3127" s="227" t="s">
        <v>707</v>
      </c>
      <c r="M3127" s="105">
        <f xml:space="preserve"> ROUND($M$3123+ SUM($M$3125:$M$3125)-$M$3126,2)</f>
        <v>0</v>
      </c>
      <c r="N3127" s="225"/>
    </row>
    <row r="3128" spans="1:14" ht="12.75" thickTop="1" thickBot="1">
      <c r="A3128" s="215" t="s">
        <v>153</v>
      </c>
      <c r="B3128" s="221" t="s">
        <v>137</v>
      </c>
      <c r="C3128" s="216" t="s">
        <v>703</v>
      </c>
      <c r="D3128" s="217" t="s">
        <v>648</v>
      </c>
      <c r="E3128" s="217" t="s">
        <v>144</v>
      </c>
      <c r="F3128" s="217" t="s">
        <v>647</v>
      </c>
      <c r="G3128" s="217" t="s">
        <v>704</v>
      </c>
      <c r="H3128" s="217" t="s">
        <v>143</v>
      </c>
      <c r="I3128" s="217" t="s">
        <v>658</v>
      </c>
      <c r="J3128" s="218" t="s">
        <v>705</v>
      </c>
      <c r="K3128" s="219" t="s">
        <v>148</v>
      </c>
      <c r="L3128" s="218" t="s">
        <v>140</v>
      </c>
      <c r="M3128" s="218" t="s">
        <v>630</v>
      </c>
      <c r="N3128" s="217" t="s">
        <v>640</v>
      </c>
    </row>
    <row r="3129" spans="1:14" ht="12" thickBot="1">
      <c r="A3129" s="223"/>
      <c r="B3129" s="222">
        <v>45301</v>
      </c>
      <c r="C3129" s="224"/>
      <c r="D3129" s="225"/>
      <c r="E3129" s="225"/>
      <c r="F3129" s="225"/>
      <c r="G3129" s="225"/>
      <c r="H3129" s="225"/>
      <c r="I3129" s="225"/>
      <c r="J3129" s="105"/>
      <c r="K3129" s="226"/>
      <c r="L3129" s="227" t="s">
        <v>706</v>
      </c>
      <c r="M3129" s="105">
        <v>253074691.75999996</v>
      </c>
      <c r="N3129" s="225"/>
    </row>
    <row r="3130" spans="1:14" ht="12" thickBot="1">
      <c r="A3130" s="223"/>
      <c r="B3130" s="224"/>
      <c r="C3130" s="224"/>
      <c r="D3130" s="225"/>
      <c r="E3130" s="225"/>
      <c r="F3130" s="225"/>
      <c r="G3130" s="225"/>
      <c r="H3130" s="225"/>
      <c r="I3130" s="225"/>
      <c r="J3130" s="105"/>
      <c r="K3130" s="226"/>
      <c r="L3130" s="227" t="s">
        <v>707</v>
      </c>
      <c r="M3130" s="105">
        <f xml:space="preserve"> ROUND($M$3126+ SUM($M$3128:$M$3128)-$M$3129,2)</f>
        <v>0</v>
      </c>
      <c r="N3130" s="225"/>
    </row>
    <row r="3131" spans="1:14" ht="12" thickTop="1">
      <c r="A3131" s="215" t="s">
        <v>153</v>
      </c>
      <c r="B3131" s="216" t="s">
        <v>137</v>
      </c>
      <c r="C3131" s="216" t="s">
        <v>703</v>
      </c>
      <c r="D3131" s="217" t="s">
        <v>648</v>
      </c>
      <c r="E3131" s="217" t="s">
        <v>144</v>
      </c>
      <c r="F3131" s="217" t="s">
        <v>647</v>
      </c>
      <c r="G3131" s="217" t="s">
        <v>704</v>
      </c>
      <c r="H3131" s="217" t="s">
        <v>143</v>
      </c>
      <c r="I3131" s="217" t="s">
        <v>658</v>
      </c>
      <c r="J3131" s="218" t="s">
        <v>705</v>
      </c>
      <c r="K3131" s="219" t="s">
        <v>148</v>
      </c>
      <c r="L3131" s="218" t="s">
        <v>140</v>
      </c>
      <c r="M3131" s="218" t="s">
        <v>630</v>
      </c>
      <c r="N3131" s="217" t="s">
        <v>640</v>
      </c>
    </row>
    <row r="3132" spans="1:14">
      <c r="A3132" s="100">
        <v>107235129</v>
      </c>
      <c r="B3132" s="94">
        <v>45260</v>
      </c>
      <c r="C3132" s="94">
        <v>45302</v>
      </c>
      <c r="D3132" s="73" t="s">
        <v>830</v>
      </c>
      <c r="E3132" s="73" t="s">
        <v>764</v>
      </c>
      <c r="F3132" s="73" t="s">
        <v>1070</v>
      </c>
      <c r="G3132" s="73" t="s">
        <v>1071</v>
      </c>
      <c r="H3132" s="73" t="s">
        <v>1072</v>
      </c>
      <c r="I3132" s="73" t="s">
        <v>681</v>
      </c>
      <c r="J3132" s="95">
        <v>-747198.87</v>
      </c>
      <c r="K3132" s="107">
        <v>1</v>
      </c>
      <c r="L3132" s="95">
        <v>0</v>
      </c>
      <c r="M3132" s="95">
        <v>-747198.87</v>
      </c>
      <c r="N3132" s="73" t="s">
        <v>715</v>
      </c>
    </row>
    <row r="3133" spans="1:14">
      <c r="A3133" s="100">
        <v>107235229</v>
      </c>
      <c r="B3133" s="94">
        <v>45260</v>
      </c>
      <c r="C3133" s="94">
        <v>45302</v>
      </c>
      <c r="D3133" s="73" t="s">
        <v>830</v>
      </c>
      <c r="E3133" s="73" t="s">
        <v>764</v>
      </c>
      <c r="F3133" s="73" t="s">
        <v>1070</v>
      </c>
      <c r="G3133" s="73" t="s">
        <v>1071</v>
      </c>
      <c r="H3133" s="73" t="s">
        <v>1072</v>
      </c>
      <c r="I3133" s="73" t="s">
        <v>681</v>
      </c>
      <c r="J3133" s="95">
        <v>-48852.47</v>
      </c>
      <c r="K3133" s="107">
        <v>1.510484731</v>
      </c>
      <c r="L3133" s="95">
        <v>0</v>
      </c>
      <c r="M3133" s="95">
        <v>-48852.47</v>
      </c>
      <c r="N3133" s="73" t="s">
        <v>715</v>
      </c>
    </row>
    <row r="3134" spans="1:14">
      <c r="A3134" s="100">
        <v>107235770</v>
      </c>
      <c r="B3134" s="94">
        <v>45260</v>
      </c>
      <c r="C3134" s="94">
        <v>45302</v>
      </c>
      <c r="D3134" s="73" t="s">
        <v>830</v>
      </c>
      <c r="E3134" s="73" t="s">
        <v>764</v>
      </c>
      <c r="F3134" s="73" t="s">
        <v>990</v>
      </c>
      <c r="G3134" s="73" t="s">
        <v>991</v>
      </c>
      <c r="H3134" s="73" t="s">
        <v>992</v>
      </c>
      <c r="I3134" s="73" t="s">
        <v>681</v>
      </c>
      <c r="J3134" s="95">
        <v>-7758923.6200000001</v>
      </c>
      <c r="K3134" s="107">
        <v>0.34526054</v>
      </c>
      <c r="L3134" s="95">
        <v>0</v>
      </c>
      <c r="M3134" s="95">
        <v>-7758923.6200000001</v>
      </c>
      <c r="N3134" s="73" t="s">
        <v>715</v>
      </c>
    </row>
    <row r="3135" spans="1:14">
      <c r="A3135" s="100">
        <v>107236924</v>
      </c>
      <c r="B3135" s="94">
        <v>45260</v>
      </c>
      <c r="C3135" s="94">
        <v>45302</v>
      </c>
      <c r="D3135" s="73" t="s">
        <v>710</v>
      </c>
      <c r="E3135" s="73" t="s">
        <v>764</v>
      </c>
      <c r="F3135" s="73" t="s">
        <v>1090</v>
      </c>
      <c r="G3135" s="73" t="s">
        <v>1091</v>
      </c>
      <c r="H3135" s="73" t="s">
        <v>1092</v>
      </c>
      <c r="I3135" s="73" t="s">
        <v>681</v>
      </c>
      <c r="J3135" s="95">
        <v>820989.78</v>
      </c>
      <c r="K3135" s="107">
        <v>1</v>
      </c>
      <c r="L3135" s="95">
        <v>0</v>
      </c>
      <c r="M3135" s="95">
        <v>820989.78</v>
      </c>
      <c r="N3135" s="73" t="s">
        <v>715</v>
      </c>
    </row>
    <row r="3136" spans="1:14" ht="12" thickBot="1">
      <c r="A3136" s="100">
        <v>107236968</v>
      </c>
      <c r="B3136" s="94">
        <v>45260</v>
      </c>
      <c r="C3136" s="94">
        <v>45302</v>
      </c>
      <c r="D3136" s="73" t="s">
        <v>710</v>
      </c>
      <c r="E3136" s="73" t="s">
        <v>764</v>
      </c>
      <c r="F3136" s="73" t="s">
        <v>1093</v>
      </c>
      <c r="G3136" s="73" t="s">
        <v>1094</v>
      </c>
      <c r="H3136" s="73" t="s">
        <v>1095</v>
      </c>
      <c r="I3136" s="73" t="s">
        <v>681</v>
      </c>
      <c r="J3136" s="95">
        <v>1666994.96</v>
      </c>
      <c r="K3136" s="107">
        <v>1</v>
      </c>
      <c r="L3136" s="95">
        <v>0</v>
      </c>
      <c r="M3136" s="95">
        <v>1666994.96</v>
      </c>
      <c r="N3136" s="73" t="s">
        <v>715</v>
      </c>
    </row>
    <row r="3137" spans="1:14" ht="12" thickBot="1">
      <c r="A3137" s="223"/>
      <c r="B3137" s="222">
        <v>45302</v>
      </c>
      <c r="C3137" s="224"/>
      <c r="D3137" s="225"/>
      <c r="E3137" s="225"/>
      <c r="F3137" s="225"/>
      <c r="G3137" s="225"/>
      <c r="H3137" s="225"/>
      <c r="I3137" s="225"/>
      <c r="J3137" s="105"/>
      <c r="K3137" s="226"/>
      <c r="L3137" s="227" t="s">
        <v>706</v>
      </c>
      <c r="M3137" s="105">
        <v>247007701.53999999</v>
      </c>
      <c r="N3137" s="225"/>
    </row>
    <row r="3138" spans="1:14" ht="12" thickBot="1">
      <c r="A3138" s="223"/>
      <c r="B3138" s="224"/>
      <c r="C3138" s="224"/>
      <c r="D3138" s="225"/>
      <c r="E3138" s="225"/>
      <c r="F3138" s="225"/>
      <c r="G3138" s="225"/>
      <c r="H3138" s="225"/>
      <c r="I3138" s="225"/>
      <c r="J3138" s="105"/>
      <c r="K3138" s="226"/>
      <c r="L3138" s="227" t="s">
        <v>707</v>
      </c>
      <c r="M3138" s="105">
        <f xml:space="preserve"> ROUND($M$3129+ SUM($M$3132:$M$3136)-$M$3137,2)</f>
        <v>0</v>
      </c>
      <c r="N3138" s="225"/>
    </row>
    <row r="3139" spans="1:14" ht="12.75" thickTop="1" thickBot="1">
      <c r="A3139" s="215" t="s">
        <v>153</v>
      </c>
      <c r="B3139" s="221" t="s">
        <v>137</v>
      </c>
      <c r="C3139" s="216" t="s">
        <v>703</v>
      </c>
      <c r="D3139" s="217" t="s">
        <v>648</v>
      </c>
      <c r="E3139" s="217" t="s">
        <v>144</v>
      </c>
      <c r="F3139" s="217" t="s">
        <v>647</v>
      </c>
      <c r="G3139" s="217" t="s">
        <v>704</v>
      </c>
      <c r="H3139" s="217" t="s">
        <v>143</v>
      </c>
      <c r="I3139" s="217" t="s">
        <v>658</v>
      </c>
      <c r="J3139" s="218" t="s">
        <v>705</v>
      </c>
      <c r="K3139" s="219" t="s">
        <v>148</v>
      </c>
      <c r="L3139" s="218" t="s">
        <v>140</v>
      </c>
      <c r="M3139" s="218" t="s">
        <v>630</v>
      </c>
      <c r="N3139" s="217" t="s">
        <v>640</v>
      </c>
    </row>
    <row r="3140" spans="1:14" ht="12" thickBot="1">
      <c r="A3140" s="223"/>
      <c r="B3140" s="222">
        <v>45303</v>
      </c>
      <c r="C3140" s="224"/>
      <c r="D3140" s="225"/>
      <c r="E3140" s="225"/>
      <c r="F3140" s="225"/>
      <c r="G3140" s="225"/>
      <c r="H3140" s="225"/>
      <c r="I3140" s="225"/>
      <c r="J3140" s="105"/>
      <c r="K3140" s="226"/>
      <c r="L3140" s="227" t="s">
        <v>706</v>
      </c>
      <c r="M3140" s="105">
        <v>247007701.53999999</v>
      </c>
      <c r="N3140" s="225"/>
    </row>
    <row r="3141" spans="1:14" ht="12" thickBot="1">
      <c r="A3141" s="223"/>
      <c r="B3141" s="224"/>
      <c r="C3141" s="224"/>
      <c r="D3141" s="225"/>
      <c r="E3141" s="225"/>
      <c r="F3141" s="225"/>
      <c r="G3141" s="225"/>
      <c r="H3141" s="225"/>
      <c r="I3141" s="225"/>
      <c r="J3141" s="105"/>
      <c r="K3141" s="226"/>
      <c r="L3141" s="227" t="s">
        <v>707</v>
      </c>
      <c r="M3141" s="105">
        <f xml:space="preserve"> ROUND($M$3137+ SUM($M$3139:$M$3139)-$M$3140,2)</f>
        <v>0</v>
      </c>
      <c r="N3141" s="225"/>
    </row>
    <row r="3142" spans="1:14" ht="12" thickTop="1">
      <c r="A3142" s="215" t="s">
        <v>153</v>
      </c>
      <c r="B3142" s="216" t="s">
        <v>137</v>
      </c>
      <c r="C3142" s="216" t="s">
        <v>703</v>
      </c>
      <c r="D3142" s="217" t="s">
        <v>648</v>
      </c>
      <c r="E3142" s="217" t="s">
        <v>144</v>
      </c>
      <c r="F3142" s="217" t="s">
        <v>647</v>
      </c>
      <c r="G3142" s="217" t="s">
        <v>704</v>
      </c>
      <c r="H3142" s="217" t="s">
        <v>143</v>
      </c>
      <c r="I3142" s="217" t="s">
        <v>658</v>
      </c>
      <c r="J3142" s="218" t="s">
        <v>705</v>
      </c>
      <c r="K3142" s="219" t="s">
        <v>148</v>
      </c>
      <c r="L3142" s="218" t="s">
        <v>140</v>
      </c>
      <c r="M3142" s="218" t="s">
        <v>630</v>
      </c>
      <c r="N3142" s="217" t="s">
        <v>640</v>
      </c>
    </row>
    <row r="3143" spans="1:14">
      <c r="A3143" s="100">
        <v>999</v>
      </c>
      <c r="B3143" s="94">
        <v>45302</v>
      </c>
      <c r="C3143" s="94">
        <v>45307</v>
      </c>
      <c r="D3143" s="73" t="s">
        <v>823</v>
      </c>
      <c r="E3143" s="73" t="s">
        <v>496</v>
      </c>
      <c r="F3143" s="73" t="s">
        <v>497</v>
      </c>
      <c r="G3143" s="73" t="s">
        <v>494</v>
      </c>
      <c r="H3143" s="73" t="s">
        <v>495</v>
      </c>
      <c r="I3143" s="73" t="s">
        <v>681</v>
      </c>
      <c r="J3143" s="95">
        <v>9672.16</v>
      </c>
      <c r="K3143" s="107">
        <v>1</v>
      </c>
      <c r="L3143" s="95">
        <v>0</v>
      </c>
      <c r="M3143" s="95">
        <v>9672.16</v>
      </c>
      <c r="N3143" s="73" t="s">
        <v>715</v>
      </c>
    </row>
    <row r="3144" spans="1:14">
      <c r="A3144" s="100">
        <v>107301296</v>
      </c>
      <c r="B3144" s="94">
        <v>45302</v>
      </c>
      <c r="C3144" s="94">
        <v>45307</v>
      </c>
      <c r="D3144" s="73" t="s">
        <v>823</v>
      </c>
      <c r="E3144" s="73" t="s">
        <v>496</v>
      </c>
      <c r="F3144" s="73" t="s">
        <v>497</v>
      </c>
      <c r="G3144" s="73" t="s">
        <v>494</v>
      </c>
      <c r="H3144" s="73" t="s">
        <v>495</v>
      </c>
      <c r="I3144" s="73" t="s">
        <v>681</v>
      </c>
      <c r="J3144" s="95">
        <v>21658.71</v>
      </c>
      <c r="K3144" s="107">
        <v>1</v>
      </c>
      <c r="L3144" s="95">
        <v>0</v>
      </c>
      <c r="M3144" s="95">
        <v>21658.71</v>
      </c>
      <c r="N3144" s="73" t="s">
        <v>715</v>
      </c>
    </row>
    <row r="3145" spans="1:14" ht="12" thickBot="1">
      <c r="A3145" s="100">
        <v>999</v>
      </c>
      <c r="B3145" s="94">
        <v>45302</v>
      </c>
      <c r="C3145" s="94">
        <v>45307</v>
      </c>
      <c r="D3145" s="73" t="s">
        <v>823</v>
      </c>
      <c r="E3145" s="73" t="s">
        <v>496</v>
      </c>
      <c r="F3145" s="73" t="s">
        <v>497</v>
      </c>
      <c r="G3145" s="73" t="s">
        <v>494</v>
      </c>
      <c r="H3145" s="73" t="s">
        <v>495</v>
      </c>
      <c r="I3145" s="73" t="s">
        <v>681</v>
      </c>
      <c r="J3145" s="95">
        <v>975.27</v>
      </c>
      <c r="K3145" s="107">
        <v>1</v>
      </c>
      <c r="L3145" s="95">
        <v>0</v>
      </c>
      <c r="M3145" s="95">
        <v>975.27</v>
      </c>
      <c r="N3145" s="73" t="s">
        <v>715</v>
      </c>
    </row>
    <row r="3146" spans="1:14" ht="12" thickBot="1">
      <c r="A3146" s="223"/>
      <c r="B3146" s="222">
        <v>45307</v>
      </c>
      <c r="C3146" s="224"/>
      <c r="D3146" s="225"/>
      <c r="E3146" s="225"/>
      <c r="F3146" s="225"/>
      <c r="G3146" s="225"/>
      <c r="H3146" s="225"/>
      <c r="I3146" s="225"/>
      <c r="J3146" s="105"/>
      <c r="K3146" s="226"/>
      <c r="L3146" s="227" t="s">
        <v>706</v>
      </c>
      <c r="M3146" s="105">
        <v>247040007.67990005</v>
      </c>
      <c r="N3146" s="225"/>
    </row>
    <row r="3147" spans="1:14" ht="12" thickBot="1">
      <c r="A3147" s="223"/>
      <c r="B3147" s="224"/>
      <c r="C3147" s="224"/>
      <c r="D3147" s="225"/>
      <c r="E3147" s="225"/>
      <c r="F3147" s="225"/>
      <c r="G3147" s="225"/>
      <c r="H3147" s="225"/>
      <c r="I3147" s="225"/>
      <c r="J3147" s="105"/>
      <c r="K3147" s="226"/>
      <c r="L3147" s="227" t="s">
        <v>707</v>
      </c>
      <c r="M3147" s="105">
        <f xml:space="preserve"> ROUND($M$3140+ SUM($M$3143:$M$3145)-$M$3146,2)</f>
        <v>0</v>
      </c>
      <c r="N3147" s="225"/>
    </row>
    <row r="3148" spans="1:14" ht="12.75" thickTop="1" thickBot="1">
      <c r="A3148" s="215" t="s">
        <v>153</v>
      </c>
      <c r="B3148" s="221" t="s">
        <v>137</v>
      </c>
      <c r="C3148" s="216" t="s">
        <v>703</v>
      </c>
      <c r="D3148" s="217" t="s">
        <v>648</v>
      </c>
      <c r="E3148" s="217" t="s">
        <v>144</v>
      </c>
      <c r="F3148" s="217" t="s">
        <v>647</v>
      </c>
      <c r="G3148" s="217" t="s">
        <v>704</v>
      </c>
      <c r="H3148" s="217" t="s">
        <v>143</v>
      </c>
      <c r="I3148" s="217" t="s">
        <v>658</v>
      </c>
      <c r="J3148" s="218" t="s">
        <v>705</v>
      </c>
      <c r="K3148" s="219" t="s">
        <v>148</v>
      </c>
      <c r="L3148" s="218" t="s">
        <v>140</v>
      </c>
      <c r="M3148" s="218" t="s">
        <v>630</v>
      </c>
      <c r="N3148" s="217" t="s">
        <v>640</v>
      </c>
    </row>
    <row r="3149" spans="1:14" ht="12" thickBot="1">
      <c r="A3149" s="223"/>
      <c r="B3149" s="222">
        <v>45308</v>
      </c>
      <c r="C3149" s="224"/>
      <c r="D3149" s="225"/>
      <c r="E3149" s="225"/>
      <c r="F3149" s="225"/>
      <c r="G3149" s="225"/>
      <c r="H3149" s="225"/>
      <c r="I3149" s="225"/>
      <c r="J3149" s="105"/>
      <c r="K3149" s="226"/>
      <c r="L3149" s="227" t="s">
        <v>706</v>
      </c>
      <c r="M3149" s="105">
        <v>247040007.67990005</v>
      </c>
      <c r="N3149" s="225"/>
    </row>
    <row r="3150" spans="1:14" ht="12" thickBot="1">
      <c r="A3150" s="223"/>
      <c r="B3150" s="224"/>
      <c r="C3150" s="224"/>
      <c r="D3150" s="225"/>
      <c r="E3150" s="225"/>
      <c r="F3150" s="225"/>
      <c r="G3150" s="225"/>
      <c r="H3150" s="225"/>
      <c r="I3150" s="225"/>
      <c r="J3150" s="105"/>
      <c r="K3150" s="226"/>
      <c r="L3150" s="227" t="s">
        <v>707</v>
      </c>
      <c r="M3150" s="105">
        <f xml:space="preserve"> ROUND($M$3146+ SUM($M$3148:$M$3148)-$M$3149,2)</f>
        <v>0</v>
      </c>
      <c r="N3150" s="225"/>
    </row>
    <row r="3151" spans="1:14" ht="12" thickTop="1">
      <c r="A3151" s="215" t="s">
        <v>153</v>
      </c>
      <c r="B3151" s="216" t="s">
        <v>137</v>
      </c>
      <c r="C3151" s="216" t="s">
        <v>703</v>
      </c>
      <c r="D3151" s="217" t="s">
        <v>648</v>
      </c>
      <c r="E3151" s="217" t="s">
        <v>144</v>
      </c>
      <c r="F3151" s="217" t="s">
        <v>647</v>
      </c>
      <c r="G3151" s="217" t="s">
        <v>704</v>
      </c>
      <c r="H3151" s="217" t="s">
        <v>143</v>
      </c>
      <c r="I3151" s="217" t="s">
        <v>658</v>
      </c>
      <c r="J3151" s="218" t="s">
        <v>705</v>
      </c>
      <c r="K3151" s="219" t="s">
        <v>148</v>
      </c>
      <c r="L3151" s="218" t="s">
        <v>140</v>
      </c>
      <c r="M3151" s="218" t="s">
        <v>630</v>
      </c>
      <c r="N3151" s="217" t="s">
        <v>640</v>
      </c>
    </row>
    <row r="3152" spans="1:14">
      <c r="A3152" s="100">
        <v>85888511</v>
      </c>
      <c r="B3152" s="94">
        <v>44834</v>
      </c>
      <c r="C3152" s="94">
        <v>45309</v>
      </c>
      <c r="D3152" s="73" t="s">
        <v>944</v>
      </c>
      <c r="E3152" s="73" t="s">
        <v>772</v>
      </c>
      <c r="F3152" s="73" t="s">
        <v>775</v>
      </c>
      <c r="G3152" s="73" t="s">
        <v>776</v>
      </c>
      <c r="I3152" s="73" t="s">
        <v>681</v>
      </c>
      <c r="J3152" s="95">
        <v>-740.78</v>
      </c>
      <c r="K3152" s="107">
        <v>1</v>
      </c>
      <c r="L3152" s="95">
        <v>0</v>
      </c>
      <c r="M3152" s="95">
        <v>-740.78</v>
      </c>
      <c r="N3152" s="73" t="s">
        <v>715</v>
      </c>
    </row>
    <row r="3153" spans="1:14">
      <c r="A3153" s="100">
        <v>107383797</v>
      </c>
      <c r="B3153" s="94">
        <v>45303</v>
      </c>
      <c r="C3153" s="94">
        <v>45309</v>
      </c>
      <c r="D3153" s="73" t="s">
        <v>830</v>
      </c>
      <c r="E3153" s="73" t="s">
        <v>1058</v>
      </c>
      <c r="F3153" s="73" t="s">
        <v>1096</v>
      </c>
      <c r="G3153" s="73" t="s">
        <v>1060</v>
      </c>
      <c r="H3153" s="73" t="s">
        <v>1061</v>
      </c>
      <c r="I3153" s="73" t="s">
        <v>681</v>
      </c>
      <c r="J3153" s="95">
        <v>-5350000</v>
      </c>
      <c r="K3153" s="107">
        <v>0.97750000000000004</v>
      </c>
      <c r="L3153" s="95">
        <v>5229625</v>
      </c>
      <c r="M3153" s="95">
        <v>-120375</v>
      </c>
      <c r="N3153" s="73" t="s">
        <v>207</v>
      </c>
    </row>
    <row r="3154" spans="1:14">
      <c r="A3154" s="100">
        <v>107384205</v>
      </c>
      <c r="B3154" s="94">
        <v>45303</v>
      </c>
      <c r="C3154" s="94">
        <v>45309</v>
      </c>
      <c r="D3154" s="73" t="s">
        <v>830</v>
      </c>
      <c r="E3154" s="73" t="s">
        <v>1021</v>
      </c>
      <c r="F3154" s="73" t="s">
        <v>1022</v>
      </c>
      <c r="G3154" s="73" t="s">
        <v>1023</v>
      </c>
      <c r="I3154" s="73" t="s">
        <v>681</v>
      </c>
      <c r="J3154" s="95">
        <v>-3260000</v>
      </c>
      <c r="K3154" s="107">
        <v>0.99</v>
      </c>
      <c r="L3154" s="95">
        <v>3227400</v>
      </c>
      <c r="M3154" s="95">
        <v>-32600</v>
      </c>
      <c r="N3154" s="73" t="s">
        <v>207</v>
      </c>
    </row>
    <row r="3155" spans="1:14">
      <c r="A3155" s="100">
        <v>107390089</v>
      </c>
      <c r="B3155" s="94">
        <v>45303</v>
      </c>
      <c r="C3155" s="94">
        <v>45309</v>
      </c>
      <c r="D3155" s="73" t="s">
        <v>710</v>
      </c>
      <c r="E3155" s="73" t="s">
        <v>387</v>
      </c>
      <c r="F3155" s="73" t="s">
        <v>694</v>
      </c>
      <c r="G3155" s="73" t="s">
        <v>1097</v>
      </c>
      <c r="H3155" s="73" t="s">
        <v>693</v>
      </c>
      <c r="I3155" s="73" t="s">
        <v>681</v>
      </c>
      <c r="J3155" s="95">
        <v>2226225.13</v>
      </c>
      <c r="K3155" s="107">
        <v>0.97799999999999998</v>
      </c>
      <c r="L3155" s="95">
        <v>-2177248.1800000002</v>
      </c>
      <c r="M3155" s="95">
        <v>48976.95</v>
      </c>
      <c r="N3155" s="73" t="s">
        <v>207</v>
      </c>
    </row>
    <row r="3156" spans="1:14">
      <c r="A3156" s="100">
        <v>107383944</v>
      </c>
      <c r="B3156" s="94">
        <v>45303</v>
      </c>
      <c r="C3156" s="94">
        <v>45309</v>
      </c>
      <c r="D3156" s="73" t="s">
        <v>830</v>
      </c>
      <c r="E3156" s="73" t="s">
        <v>514</v>
      </c>
      <c r="F3156" s="73" t="s">
        <v>515</v>
      </c>
      <c r="G3156" s="73" t="s">
        <v>513</v>
      </c>
      <c r="I3156" s="73" t="s">
        <v>681</v>
      </c>
      <c r="J3156" s="95">
        <v>-2475031.33</v>
      </c>
      <c r="K3156" s="107">
        <v>0.99</v>
      </c>
      <c r="L3156" s="95">
        <v>2450281.02</v>
      </c>
      <c r="M3156" s="95">
        <v>-24750.31</v>
      </c>
      <c r="N3156" s="73" t="s">
        <v>207</v>
      </c>
    </row>
    <row r="3157" spans="1:14">
      <c r="A3157" s="100">
        <v>107384528</v>
      </c>
      <c r="B3157" s="94">
        <v>45303</v>
      </c>
      <c r="C3157" s="94">
        <v>45309</v>
      </c>
      <c r="D3157" s="73" t="s">
        <v>830</v>
      </c>
      <c r="E3157" s="73" t="s">
        <v>1073</v>
      </c>
      <c r="F3157" s="73" t="s">
        <v>1074</v>
      </c>
      <c r="G3157" s="73" t="s">
        <v>1075</v>
      </c>
      <c r="H3157" s="73" t="s">
        <v>1089</v>
      </c>
      <c r="I3157" s="73" t="s">
        <v>681</v>
      </c>
      <c r="J3157" s="95">
        <v>-6000000</v>
      </c>
      <c r="K3157" s="107">
        <v>0.98499999999999999</v>
      </c>
      <c r="L3157" s="95">
        <v>5910000</v>
      </c>
      <c r="M3157" s="95">
        <v>-90000</v>
      </c>
      <c r="N3157" s="73" t="s">
        <v>207</v>
      </c>
    </row>
    <row r="3158" spans="1:14" ht="12" thickBot="1">
      <c r="A3158" s="100">
        <v>107383625</v>
      </c>
      <c r="B3158" s="94">
        <v>45303</v>
      </c>
      <c r="C3158" s="94">
        <v>45309</v>
      </c>
      <c r="D3158" s="73" t="s">
        <v>710</v>
      </c>
      <c r="E3158" s="73" t="s">
        <v>977</v>
      </c>
      <c r="F3158" s="73" t="s">
        <v>978</v>
      </c>
      <c r="G3158" s="73" t="s">
        <v>979</v>
      </c>
      <c r="H3158" s="73" t="s">
        <v>980</v>
      </c>
      <c r="I3158" s="73" t="s">
        <v>681</v>
      </c>
      <c r="J3158" s="95">
        <v>2256462.08</v>
      </c>
      <c r="K3158" s="107">
        <v>0.99844999999999995</v>
      </c>
      <c r="L3158" s="95">
        <v>-2252964.56</v>
      </c>
      <c r="M3158" s="95">
        <v>3497.52</v>
      </c>
      <c r="N3158" s="73" t="s">
        <v>207</v>
      </c>
    </row>
    <row r="3159" spans="1:14" ht="12" thickBot="1">
      <c r="A3159" s="223"/>
      <c r="B3159" s="222">
        <v>45309</v>
      </c>
      <c r="C3159" s="224"/>
      <c r="D3159" s="225"/>
      <c r="E3159" s="225"/>
      <c r="F3159" s="225"/>
      <c r="G3159" s="225"/>
      <c r="H3159" s="225"/>
      <c r="I3159" s="225"/>
      <c r="J3159" s="105"/>
      <c r="K3159" s="226"/>
      <c r="L3159" s="227" t="s">
        <v>706</v>
      </c>
      <c r="M3159" s="105">
        <v>246824756.83568403</v>
      </c>
      <c r="N3159" s="225"/>
    </row>
    <row r="3160" spans="1:14" ht="12" thickBot="1">
      <c r="A3160" s="223"/>
      <c r="B3160" s="224"/>
      <c r="C3160" s="224"/>
      <c r="D3160" s="225"/>
      <c r="E3160" s="225"/>
      <c r="F3160" s="225"/>
      <c r="G3160" s="225"/>
      <c r="H3160" s="225"/>
      <c r="I3160" s="225"/>
      <c r="J3160" s="105"/>
      <c r="K3160" s="226"/>
      <c r="L3160" s="227" t="s">
        <v>707</v>
      </c>
      <c r="M3160" s="105">
        <f xml:space="preserve"> ROUND($M$3149+ SUM($M$3152:$M$3158)-$M$3159,2)</f>
        <v>-740.78</v>
      </c>
      <c r="N3160" s="225"/>
    </row>
    <row r="3161" spans="1:14" ht="12" thickTop="1">
      <c r="A3161" s="215" t="s">
        <v>153</v>
      </c>
      <c r="B3161" s="216" t="s">
        <v>137</v>
      </c>
      <c r="C3161" s="216" t="s">
        <v>703</v>
      </c>
      <c r="D3161" s="217" t="s">
        <v>648</v>
      </c>
      <c r="E3161" s="217" t="s">
        <v>144</v>
      </c>
      <c r="F3161" s="217" t="s">
        <v>647</v>
      </c>
      <c r="G3161" s="217" t="s">
        <v>704</v>
      </c>
      <c r="H3161" s="217" t="s">
        <v>143</v>
      </c>
      <c r="I3161" s="217" t="s">
        <v>658</v>
      </c>
      <c r="J3161" s="218" t="s">
        <v>705</v>
      </c>
      <c r="K3161" s="219" t="s">
        <v>148</v>
      </c>
      <c r="L3161" s="218" t="s">
        <v>140</v>
      </c>
      <c r="M3161" s="218" t="s">
        <v>630</v>
      </c>
      <c r="N3161" s="217" t="s">
        <v>640</v>
      </c>
    </row>
    <row r="3162" spans="1:14">
      <c r="A3162" s="100">
        <v>999</v>
      </c>
      <c r="B3162" s="94">
        <v>45107</v>
      </c>
      <c r="C3162" s="94">
        <v>45189</v>
      </c>
      <c r="D3162" s="73" t="s">
        <v>840</v>
      </c>
      <c r="E3162" s="73" t="s">
        <v>164</v>
      </c>
      <c r="F3162" s="73" t="s">
        <v>165</v>
      </c>
      <c r="G3162" s="73" t="s">
        <v>163</v>
      </c>
      <c r="I3162" s="73" t="s">
        <v>681</v>
      </c>
      <c r="J3162" s="95">
        <v>207263.79</v>
      </c>
      <c r="K3162" s="107">
        <v>1</v>
      </c>
      <c r="L3162" s="95">
        <v>0</v>
      </c>
      <c r="M3162" s="95">
        <v>207263.79</v>
      </c>
      <c r="N3162" s="73" t="s">
        <v>715</v>
      </c>
    </row>
    <row r="3163" spans="1:14" ht="12" thickBot="1">
      <c r="A3163" s="100">
        <v>999</v>
      </c>
      <c r="B3163" s="94">
        <v>45107</v>
      </c>
      <c r="C3163" s="94">
        <v>45189</v>
      </c>
      <c r="D3163" s="73" t="s">
        <v>824</v>
      </c>
      <c r="E3163" s="73" t="s">
        <v>164</v>
      </c>
      <c r="F3163" s="73" t="s">
        <v>165</v>
      </c>
      <c r="G3163" s="73" t="s">
        <v>163</v>
      </c>
      <c r="I3163" s="73" t="s">
        <v>681</v>
      </c>
      <c r="J3163" s="95">
        <v>-207263.79</v>
      </c>
      <c r="K3163" s="107">
        <v>1</v>
      </c>
      <c r="L3163" s="95">
        <v>0</v>
      </c>
      <c r="M3163" s="95">
        <v>-207263.79</v>
      </c>
      <c r="N3163" s="73" t="s">
        <v>715</v>
      </c>
    </row>
    <row r="3164" spans="1:14" ht="12" thickBot="1">
      <c r="A3164" s="223"/>
      <c r="B3164" s="222">
        <v>45310</v>
      </c>
      <c r="C3164" s="224"/>
      <c r="D3164" s="225"/>
      <c r="E3164" s="225"/>
      <c r="F3164" s="225"/>
      <c r="G3164" s="225"/>
      <c r="H3164" s="225"/>
      <c r="I3164" s="225"/>
      <c r="J3164" s="105"/>
      <c r="K3164" s="226"/>
      <c r="L3164" s="227" t="s">
        <v>706</v>
      </c>
      <c r="M3164" s="105">
        <v>246824820.23568407</v>
      </c>
      <c r="N3164" s="225"/>
    </row>
    <row r="3165" spans="1:14" ht="12" thickBot="1">
      <c r="A3165" s="223"/>
      <c r="B3165" s="224"/>
      <c r="C3165" s="224"/>
      <c r="D3165" s="225"/>
      <c r="E3165" s="225"/>
      <c r="F3165" s="225"/>
      <c r="G3165" s="225"/>
      <c r="H3165" s="225"/>
      <c r="I3165" s="225"/>
      <c r="J3165" s="105"/>
      <c r="K3165" s="226"/>
      <c r="L3165" s="227" t="s">
        <v>707</v>
      </c>
      <c r="M3165" s="105">
        <f xml:space="preserve"> ROUND($M$3159+ SUM($M$3162:$M$3163)-$M$3164,2)</f>
        <v>-63.4</v>
      </c>
      <c r="N3165" s="225"/>
    </row>
    <row r="3166" spans="1:14" ht="12" thickTop="1">
      <c r="A3166" s="215" t="s">
        <v>153</v>
      </c>
      <c r="B3166" s="216" t="s">
        <v>137</v>
      </c>
      <c r="C3166" s="216" t="s">
        <v>703</v>
      </c>
      <c r="D3166" s="217" t="s">
        <v>648</v>
      </c>
      <c r="E3166" s="217" t="s">
        <v>144</v>
      </c>
      <c r="F3166" s="217" t="s">
        <v>647</v>
      </c>
      <c r="G3166" s="217" t="s">
        <v>704</v>
      </c>
      <c r="H3166" s="217" t="s">
        <v>143</v>
      </c>
      <c r="I3166" s="217" t="s">
        <v>658</v>
      </c>
      <c r="J3166" s="218" t="s">
        <v>705</v>
      </c>
      <c r="K3166" s="219" t="s">
        <v>148</v>
      </c>
      <c r="L3166" s="218" t="s">
        <v>140</v>
      </c>
      <c r="M3166" s="218" t="s">
        <v>630</v>
      </c>
      <c r="N3166" s="217" t="s">
        <v>640</v>
      </c>
    </row>
    <row r="3167" spans="1:14">
      <c r="A3167" s="100">
        <v>107506579</v>
      </c>
      <c r="B3167" s="94">
        <v>45310</v>
      </c>
      <c r="C3167" s="94">
        <v>45313</v>
      </c>
      <c r="D3167" s="73" t="s">
        <v>710</v>
      </c>
      <c r="E3167" s="73" t="s">
        <v>1098</v>
      </c>
      <c r="F3167" s="73" t="s">
        <v>1099</v>
      </c>
      <c r="G3167" s="73" t="s">
        <v>1100</v>
      </c>
      <c r="I3167" s="73" t="s">
        <v>681</v>
      </c>
      <c r="J3167" s="95">
        <v>16000000</v>
      </c>
      <c r="K3167" s="107">
        <v>0.98531250000000004</v>
      </c>
      <c r="L3167" s="95">
        <v>-15765000</v>
      </c>
      <c r="M3167" s="95">
        <v>235000</v>
      </c>
      <c r="N3167" s="73" t="s">
        <v>207</v>
      </c>
    </row>
    <row r="3168" spans="1:14">
      <c r="A3168" s="100">
        <v>107506346</v>
      </c>
      <c r="B3168" s="94">
        <v>45310</v>
      </c>
      <c r="C3168" s="94">
        <v>45313</v>
      </c>
      <c r="D3168" s="73" t="s">
        <v>710</v>
      </c>
      <c r="E3168" s="73" t="s">
        <v>1101</v>
      </c>
      <c r="F3168" s="73" t="s">
        <v>1102</v>
      </c>
      <c r="G3168" s="73" t="s">
        <v>1103</v>
      </c>
      <c r="H3168" s="73" t="s">
        <v>1104</v>
      </c>
      <c r="I3168" s="73" t="s">
        <v>681</v>
      </c>
      <c r="J3168" s="95">
        <v>7025000</v>
      </c>
      <c r="K3168" s="107">
        <v>0.98531250000000004</v>
      </c>
      <c r="L3168" s="95">
        <v>-6921820.3099999996</v>
      </c>
      <c r="M3168" s="95">
        <v>103179.69</v>
      </c>
      <c r="N3168" s="73" t="s">
        <v>207</v>
      </c>
    </row>
    <row r="3169" spans="1:14">
      <c r="A3169" s="100">
        <v>107507278</v>
      </c>
      <c r="B3169" s="94">
        <v>45310</v>
      </c>
      <c r="C3169" s="94">
        <v>45313</v>
      </c>
      <c r="D3169" s="73" t="s">
        <v>710</v>
      </c>
      <c r="E3169" s="73" t="s">
        <v>1101</v>
      </c>
      <c r="F3169" s="73" t="s">
        <v>1102</v>
      </c>
      <c r="G3169" s="73" t="s">
        <v>1103</v>
      </c>
      <c r="H3169" s="73" t="s">
        <v>1104</v>
      </c>
      <c r="I3169" s="73" t="s">
        <v>681</v>
      </c>
      <c r="J3169" s="95">
        <v>2000000</v>
      </c>
      <c r="K3169" s="107">
        <v>0.98531250000000004</v>
      </c>
      <c r="L3169" s="95">
        <v>-1970625</v>
      </c>
      <c r="M3169" s="95">
        <v>29375</v>
      </c>
      <c r="N3169" s="73" t="s">
        <v>207</v>
      </c>
    </row>
    <row r="3170" spans="1:14">
      <c r="A3170" s="100">
        <v>107506450</v>
      </c>
      <c r="B3170" s="94">
        <v>45310</v>
      </c>
      <c r="C3170" s="94">
        <v>45313</v>
      </c>
      <c r="D3170" s="73" t="s">
        <v>710</v>
      </c>
      <c r="E3170" s="73" t="s">
        <v>1105</v>
      </c>
      <c r="F3170" s="73" t="s">
        <v>1106</v>
      </c>
      <c r="G3170" s="73" t="s">
        <v>1107</v>
      </c>
      <c r="I3170" s="73" t="s">
        <v>681</v>
      </c>
      <c r="J3170" s="95">
        <v>13132258</v>
      </c>
      <c r="K3170" s="107">
        <v>0.98531250000000004</v>
      </c>
      <c r="L3170" s="95">
        <v>-12939377.960000001</v>
      </c>
      <c r="M3170" s="95">
        <v>192880.04</v>
      </c>
      <c r="N3170" s="73" t="s">
        <v>207</v>
      </c>
    </row>
    <row r="3171" spans="1:14">
      <c r="A3171" s="100">
        <v>107506805</v>
      </c>
      <c r="B3171" s="94">
        <v>45310</v>
      </c>
      <c r="C3171" s="94">
        <v>45313</v>
      </c>
      <c r="D3171" s="73" t="s">
        <v>710</v>
      </c>
      <c r="E3171" s="73" t="s">
        <v>236</v>
      </c>
      <c r="F3171" s="73" t="s">
        <v>237</v>
      </c>
      <c r="G3171" s="73" t="s">
        <v>234</v>
      </c>
      <c r="H3171" s="73" t="s">
        <v>235</v>
      </c>
      <c r="I3171" s="73" t="s">
        <v>681</v>
      </c>
      <c r="J3171" s="95">
        <v>8000000</v>
      </c>
      <c r="K3171" s="107">
        <v>0.98531250000000004</v>
      </c>
      <c r="L3171" s="95">
        <v>-7882500</v>
      </c>
      <c r="M3171" s="95">
        <v>117500</v>
      </c>
      <c r="N3171" s="73" t="s">
        <v>207</v>
      </c>
    </row>
    <row r="3172" spans="1:14">
      <c r="A3172" s="100">
        <v>999</v>
      </c>
      <c r="B3172" s="94">
        <v>45310</v>
      </c>
      <c r="C3172" s="94">
        <v>45313</v>
      </c>
      <c r="D3172" s="73" t="s">
        <v>710</v>
      </c>
      <c r="E3172" s="73" t="s">
        <v>1108</v>
      </c>
      <c r="F3172" s="73" t="s">
        <v>1109</v>
      </c>
      <c r="G3172" s="73" t="s">
        <v>370</v>
      </c>
      <c r="I3172" s="73" t="s">
        <v>681</v>
      </c>
      <c r="J3172" s="95">
        <v>10000000</v>
      </c>
      <c r="K3172" s="107">
        <v>0.98531250000000004</v>
      </c>
      <c r="L3172" s="95">
        <v>-9853125</v>
      </c>
      <c r="M3172" s="95">
        <v>146875</v>
      </c>
      <c r="N3172" s="73" t="s">
        <v>207</v>
      </c>
    </row>
    <row r="3173" spans="1:14">
      <c r="A3173" s="100">
        <v>999</v>
      </c>
      <c r="B3173" s="94">
        <v>45310</v>
      </c>
      <c r="C3173" s="94">
        <v>45313</v>
      </c>
      <c r="D3173" s="73" t="s">
        <v>710</v>
      </c>
      <c r="E3173" s="73" t="s">
        <v>1108</v>
      </c>
      <c r="F3173" s="73" t="s">
        <v>1109</v>
      </c>
      <c r="G3173" s="73" t="s">
        <v>370</v>
      </c>
      <c r="I3173" s="73" t="s">
        <v>681</v>
      </c>
      <c r="J3173" s="95">
        <v>10000000</v>
      </c>
      <c r="K3173" s="107">
        <v>0.98531250000000004</v>
      </c>
      <c r="L3173" s="95">
        <v>-9853125</v>
      </c>
      <c r="M3173" s="95">
        <v>146875</v>
      </c>
      <c r="N3173" s="73" t="s">
        <v>207</v>
      </c>
    </row>
    <row r="3174" spans="1:14">
      <c r="A3174" s="100">
        <v>107506153</v>
      </c>
      <c r="B3174" s="94">
        <v>45310</v>
      </c>
      <c r="C3174" s="94">
        <v>45313</v>
      </c>
      <c r="D3174" s="73" t="s">
        <v>710</v>
      </c>
      <c r="E3174" s="73" t="s">
        <v>1110</v>
      </c>
      <c r="F3174" s="73" t="s">
        <v>1111</v>
      </c>
      <c r="G3174" s="73" t="s">
        <v>1112</v>
      </c>
      <c r="H3174" s="73" t="s">
        <v>1113</v>
      </c>
      <c r="I3174" s="73" t="s">
        <v>681</v>
      </c>
      <c r="J3174" s="95">
        <v>2250000</v>
      </c>
      <c r="K3174" s="107">
        <v>0.98406249999999995</v>
      </c>
      <c r="L3174" s="95">
        <v>-2214140.63</v>
      </c>
      <c r="M3174" s="95">
        <v>35859.370000000003</v>
      </c>
      <c r="N3174" s="73" t="s">
        <v>207</v>
      </c>
    </row>
    <row r="3175" spans="1:14" ht="12" thickBot="1">
      <c r="A3175" s="100">
        <v>107507246</v>
      </c>
      <c r="B3175" s="94">
        <v>45310</v>
      </c>
      <c r="C3175" s="94">
        <v>45313</v>
      </c>
      <c r="D3175" s="73" t="s">
        <v>710</v>
      </c>
      <c r="E3175" s="73" t="s">
        <v>1110</v>
      </c>
      <c r="F3175" s="73" t="s">
        <v>1111</v>
      </c>
      <c r="G3175" s="73" t="s">
        <v>1112</v>
      </c>
      <c r="H3175" s="73" t="s">
        <v>1113</v>
      </c>
      <c r="I3175" s="73" t="s">
        <v>681</v>
      </c>
      <c r="J3175" s="95">
        <v>10000000</v>
      </c>
      <c r="K3175" s="107">
        <v>0.98406249999999995</v>
      </c>
      <c r="L3175" s="95">
        <v>-9840625</v>
      </c>
      <c r="M3175" s="95">
        <v>159375</v>
      </c>
      <c r="N3175" s="73" t="s">
        <v>207</v>
      </c>
    </row>
    <row r="3176" spans="1:14" ht="12" thickBot="1">
      <c r="A3176" s="223"/>
      <c r="B3176" s="222">
        <v>45313</v>
      </c>
      <c r="C3176" s="224"/>
      <c r="D3176" s="225"/>
      <c r="E3176" s="225"/>
      <c r="F3176" s="225"/>
      <c r="G3176" s="225"/>
      <c r="H3176" s="225"/>
      <c r="I3176" s="225"/>
      <c r="J3176" s="105"/>
      <c r="K3176" s="226"/>
      <c r="L3176" s="227" t="s">
        <v>706</v>
      </c>
      <c r="M3176" s="105">
        <v>247991739.33755887</v>
      </c>
      <c r="N3176" s="225"/>
    </row>
    <row r="3177" spans="1:14" ht="12" thickBot="1">
      <c r="A3177" s="223"/>
      <c r="B3177" s="224"/>
      <c r="C3177" s="224"/>
      <c r="D3177" s="225"/>
      <c r="E3177" s="225"/>
      <c r="F3177" s="225"/>
      <c r="G3177" s="225"/>
      <c r="H3177" s="225"/>
      <c r="I3177" s="225"/>
      <c r="J3177" s="105"/>
      <c r="K3177" s="226"/>
      <c r="L3177" s="227" t="s">
        <v>707</v>
      </c>
      <c r="M3177" s="105">
        <f xml:space="preserve"> ROUND($M$3164+ SUM($M$3167:$M$3175)-$M$3176,2)</f>
        <v>0</v>
      </c>
      <c r="N3177" s="225"/>
    </row>
    <row r="3178" spans="1:14" ht="12.75" thickTop="1" thickBot="1">
      <c r="A3178" s="215" t="s">
        <v>153</v>
      </c>
      <c r="B3178" s="221" t="s">
        <v>137</v>
      </c>
      <c r="C3178" s="216" t="s">
        <v>703</v>
      </c>
      <c r="D3178" s="217" t="s">
        <v>648</v>
      </c>
      <c r="E3178" s="217" t="s">
        <v>144</v>
      </c>
      <c r="F3178" s="217" t="s">
        <v>647</v>
      </c>
      <c r="G3178" s="217" t="s">
        <v>704</v>
      </c>
      <c r="H3178" s="217" t="s">
        <v>143</v>
      </c>
      <c r="I3178" s="217" t="s">
        <v>658</v>
      </c>
      <c r="J3178" s="218" t="s">
        <v>705</v>
      </c>
      <c r="K3178" s="219" t="s">
        <v>148</v>
      </c>
      <c r="L3178" s="218" t="s">
        <v>140</v>
      </c>
      <c r="M3178" s="218" t="s">
        <v>630</v>
      </c>
      <c r="N3178" s="217" t="s">
        <v>640</v>
      </c>
    </row>
    <row r="3179" spans="1:14" ht="12" thickBot="1">
      <c r="A3179" s="223"/>
      <c r="B3179" s="222">
        <v>45314</v>
      </c>
      <c r="C3179" s="224"/>
      <c r="D3179" s="225"/>
      <c r="E3179" s="225"/>
      <c r="F3179" s="225"/>
      <c r="G3179" s="225"/>
      <c r="H3179" s="225"/>
      <c r="I3179" s="225"/>
      <c r="J3179" s="105"/>
      <c r="K3179" s="226"/>
      <c r="L3179" s="227" t="s">
        <v>706</v>
      </c>
      <c r="M3179" s="105">
        <v>247991739.33755887</v>
      </c>
      <c r="N3179" s="225"/>
    </row>
    <row r="3180" spans="1:14" ht="12" thickBot="1">
      <c r="A3180" s="223"/>
      <c r="B3180" s="224"/>
      <c r="C3180" s="224"/>
      <c r="D3180" s="225"/>
      <c r="E3180" s="225"/>
      <c r="F3180" s="225"/>
      <c r="G3180" s="225"/>
      <c r="H3180" s="225"/>
      <c r="I3180" s="225"/>
      <c r="J3180" s="105"/>
      <c r="K3180" s="226"/>
      <c r="L3180" s="227" t="s">
        <v>707</v>
      </c>
      <c r="M3180" s="105">
        <f xml:space="preserve"> ROUND($M$3176+ SUM($M$3178:$M$3178)-$M$3179,2)</f>
        <v>0</v>
      </c>
      <c r="N3180" s="225"/>
    </row>
    <row r="3181" spans="1:14" ht="12.75" thickTop="1" thickBot="1">
      <c r="A3181" s="215" t="s">
        <v>153</v>
      </c>
      <c r="B3181" s="221" t="s">
        <v>137</v>
      </c>
      <c r="C3181" s="216" t="s">
        <v>703</v>
      </c>
      <c r="D3181" s="217" t="s">
        <v>648</v>
      </c>
      <c r="E3181" s="217" t="s">
        <v>144</v>
      </c>
      <c r="F3181" s="217" t="s">
        <v>647</v>
      </c>
      <c r="G3181" s="217" t="s">
        <v>704</v>
      </c>
      <c r="H3181" s="217" t="s">
        <v>143</v>
      </c>
      <c r="I3181" s="217" t="s">
        <v>658</v>
      </c>
      <c r="J3181" s="218" t="s">
        <v>705</v>
      </c>
      <c r="K3181" s="219" t="s">
        <v>148</v>
      </c>
      <c r="L3181" s="218" t="s">
        <v>140</v>
      </c>
      <c r="M3181" s="218" t="s">
        <v>630</v>
      </c>
      <c r="N3181" s="217" t="s">
        <v>640</v>
      </c>
    </row>
    <row r="3182" spans="1:14" ht="12" thickBot="1">
      <c r="A3182" s="223"/>
      <c r="B3182" s="222">
        <v>45315</v>
      </c>
      <c r="C3182" s="224"/>
      <c r="D3182" s="225"/>
      <c r="E3182" s="225"/>
      <c r="F3182" s="225"/>
      <c r="G3182" s="225"/>
      <c r="H3182" s="225"/>
      <c r="I3182" s="225"/>
      <c r="J3182" s="105"/>
      <c r="K3182" s="226"/>
      <c r="L3182" s="227" t="s">
        <v>706</v>
      </c>
      <c r="M3182" s="105">
        <v>247991739.33755887</v>
      </c>
      <c r="N3182" s="225"/>
    </row>
    <row r="3183" spans="1:14" ht="12" thickBot="1">
      <c r="A3183" s="223"/>
      <c r="B3183" s="224"/>
      <c r="C3183" s="224"/>
      <c r="D3183" s="225"/>
      <c r="E3183" s="225"/>
      <c r="F3183" s="225"/>
      <c r="G3183" s="225"/>
      <c r="H3183" s="225"/>
      <c r="I3183" s="225"/>
      <c r="J3183" s="105"/>
      <c r="K3183" s="226"/>
      <c r="L3183" s="227" t="s">
        <v>707</v>
      </c>
      <c r="M3183" s="105">
        <f xml:space="preserve"> ROUND($M$3179+ SUM($M$3181:$M$3181)-$M$3182,2)</f>
        <v>0</v>
      </c>
      <c r="N3183" s="225"/>
    </row>
    <row r="3184" spans="1:14" ht="12.75" thickTop="1" thickBot="1">
      <c r="A3184" s="215" t="s">
        <v>153</v>
      </c>
      <c r="B3184" s="221" t="s">
        <v>137</v>
      </c>
      <c r="C3184" s="216" t="s">
        <v>703</v>
      </c>
      <c r="D3184" s="217" t="s">
        <v>648</v>
      </c>
      <c r="E3184" s="217" t="s">
        <v>144</v>
      </c>
      <c r="F3184" s="217" t="s">
        <v>647</v>
      </c>
      <c r="G3184" s="217" t="s">
        <v>704</v>
      </c>
      <c r="H3184" s="217" t="s">
        <v>143</v>
      </c>
      <c r="I3184" s="217" t="s">
        <v>658</v>
      </c>
      <c r="J3184" s="218" t="s">
        <v>705</v>
      </c>
      <c r="K3184" s="219" t="s">
        <v>148</v>
      </c>
      <c r="L3184" s="218" t="s">
        <v>140</v>
      </c>
      <c r="M3184" s="218" t="s">
        <v>630</v>
      </c>
      <c r="N3184" s="217" t="s">
        <v>640</v>
      </c>
    </row>
    <row r="3185" spans="1:14" ht="12" thickBot="1">
      <c r="A3185" s="223"/>
      <c r="B3185" s="222">
        <v>45316</v>
      </c>
      <c r="C3185" s="224"/>
      <c r="D3185" s="225"/>
      <c r="E3185" s="225"/>
      <c r="F3185" s="225"/>
      <c r="G3185" s="225"/>
      <c r="H3185" s="225"/>
      <c r="I3185" s="225"/>
      <c r="J3185" s="105"/>
      <c r="K3185" s="226"/>
      <c r="L3185" s="227" t="s">
        <v>706</v>
      </c>
      <c r="M3185" s="105">
        <v>247991739.34085888</v>
      </c>
      <c r="N3185" s="225"/>
    </row>
    <row r="3186" spans="1:14" ht="12" thickBot="1">
      <c r="A3186" s="223"/>
      <c r="B3186" s="224"/>
      <c r="C3186" s="224"/>
      <c r="D3186" s="225"/>
      <c r="E3186" s="225"/>
      <c r="F3186" s="225"/>
      <c r="G3186" s="225"/>
      <c r="H3186" s="225"/>
      <c r="I3186" s="225"/>
      <c r="J3186" s="105"/>
      <c r="K3186" s="226"/>
      <c r="L3186" s="227" t="s">
        <v>707</v>
      </c>
      <c r="M3186" s="105">
        <f xml:space="preserve"> ROUND($M$3182+ SUM($M$3184:$M$3184)-$M$3185,2)</f>
        <v>0</v>
      </c>
      <c r="N3186" s="225"/>
    </row>
    <row r="3187" spans="1:14" ht="12" thickTop="1">
      <c r="A3187" s="215" t="s">
        <v>153</v>
      </c>
      <c r="B3187" s="216" t="s">
        <v>137</v>
      </c>
      <c r="C3187" s="216" t="s">
        <v>703</v>
      </c>
      <c r="D3187" s="217" t="s">
        <v>648</v>
      </c>
      <c r="E3187" s="217" t="s">
        <v>144</v>
      </c>
      <c r="F3187" s="217" t="s">
        <v>647</v>
      </c>
      <c r="G3187" s="217" t="s">
        <v>704</v>
      </c>
      <c r="H3187" s="217" t="s">
        <v>143</v>
      </c>
      <c r="I3187" s="217" t="s">
        <v>658</v>
      </c>
      <c r="J3187" s="218" t="s">
        <v>705</v>
      </c>
      <c r="K3187" s="219" t="s">
        <v>148</v>
      </c>
      <c r="L3187" s="218" t="s">
        <v>140</v>
      </c>
      <c r="M3187" s="218" t="s">
        <v>630</v>
      </c>
      <c r="N3187" s="217" t="s">
        <v>640</v>
      </c>
    </row>
    <row r="3188" spans="1:14">
      <c r="A3188" s="100">
        <v>107701504</v>
      </c>
      <c r="B3188" s="94">
        <v>45077</v>
      </c>
      <c r="C3188" s="94">
        <v>45317</v>
      </c>
      <c r="D3188" s="73" t="s">
        <v>830</v>
      </c>
      <c r="E3188" s="73" t="s">
        <v>164</v>
      </c>
      <c r="F3188" s="73" t="s">
        <v>165</v>
      </c>
      <c r="G3188" s="73" t="s">
        <v>163</v>
      </c>
      <c r="I3188" s="73" t="s">
        <v>681</v>
      </c>
      <c r="J3188" s="95">
        <v>-206798.2</v>
      </c>
      <c r="K3188" s="107">
        <v>1</v>
      </c>
      <c r="L3188" s="95">
        <v>0</v>
      </c>
      <c r="M3188" s="95">
        <v>-206798.2</v>
      </c>
      <c r="N3188" s="73" t="s">
        <v>715</v>
      </c>
    </row>
    <row r="3189" spans="1:14" ht="12" thickBot="1">
      <c r="A3189" s="100">
        <v>107701548</v>
      </c>
      <c r="B3189" s="94">
        <v>45077</v>
      </c>
      <c r="C3189" s="94">
        <v>45317</v>
      </c>
      <c r="D3189" s="73" t="s">
        <v>710</v>
      </c>
      <c r="E3189" s="73" t="s">
        <v>164</v>
      </c>
      <c r="F3189" s="73" t="s">
        <v>165</v>
      </c>
      <c r="G3189" s="73" t="s">
        <v>163</v>
      </c>
      <c r="I3189" s="73" t="s">
        <v>681</v>
      </c>
      <c r="J3189" s="95">
        <v>206798.2</v>
      </c>
      <c r="K3189" s="107">
        <v>1</v>
      </c>
      <c r="L3189" s="95">
        <v>0</v>
      </c>
      <c r="M3189" s="95">
        <v>206798.2</v>
      </c>
      <c r="N3189" s="73" t="s">
        <v>715</v>
      </c>
    </row>
    <row r="3190" spans="1:14" ht="12" thickBot="1">
      <c r="A3190" s="223"/>
      <c r="B3190" s="222">
        <v>45317</v>
      </c>
      <c r="C3190" s="224"/>
      <c r="D3190" s="225"/>
      <c r="E3190" s="225"/>
      <c r="F3190" s="225"/>
      <c r="G3190" s="225"/>
      <c r="H3190" s="225"/>
      <c r="I3190" s="225"/>
      <c r="J3190" s="105"/>
      <c r="K3190" s="226"/>
      <c r="L3190" s="227" t="s">
        <v>706</v>
      </c>
      <c r="M3190" s="105">
        <v>247991739.34085888</v>
      </c>
      <c r="N3190" s="225"/>
    </row>
    <row r="3191" spans="1:14" ht="12" thickBot="1">
      <c r="A3191" s="223"/>
      <c r="B3191" s="224"/>
      <c r="C3191" s="224"/>
      <c r="D3191" s="225"/>
      <c r="E3191" s="225"/>
      <c r="F3191" s="225"/>
      <c r="G3191" s="225"/>
      <c r="H3191" s="225"/>
      <c r="I3191" s="225"/>
      <c r="J3191" s="105"/>
      <c r="K3191" s="226"/>
      <c r="L3191" s="227" t="s">
        <v>707</v>
      </c>
      <c r="M3191" s="105">
        <f xml:space="preserve"> ROUND($M$3185+ SUM($M$3188:$M$3189)-$M$3190,2)</f>
        <v>0</v>
      </c>
      <c r="N3191" s="225"/>
    </row>
    <row r="3192" spans="1:14" ht="12.75" thickTop="1" thickBot="1">
      <c r="A3192" s="215" t="s">
        <v>153</v>
      </c>
      <c r="B3192" s="221" t="s">
        <v>137</v>
      </c>
      <c r="C3192" s="216" t="s">
        <v>703</v>
      </c>
      <c r="D3192" s="217" t="s">
        <v>648</v>
      </c>
      <c r="E3192" s="217" t="s">
        <v>144</v>
      </c>
      <c r="F3192" s="217" t="s">
        <v>647</v>
      </c>
      <c r="G3192" s="217" t="s">
        <v>704</v>
      </c>
      <c r="H3192" s="217" t="s">
        <v>143</v>
      </c>
      <c r="I3192" s="217" t="s">
        <v>658</v>
      </c>
      <c r="J3192" s="218" t="s">
        <v>705</v>
      </c>
      <c r="K3192" s="219" t="s">
        <v>148</v>
      </c>
      <c r="L3192" s="218" t="s">
        <v>140</v>
      </c>
      <c r="M3192" s="218" t="s">
        <v>630</v>
      </c>
      <c r="N3192" s="217" t="s">
        <v>640</v>
      </c>
    </row>
    <row r="3193" spans="1:14" ht="12" thickBot="1">
      <c r="A3193" s="223"/>
      <c r="B3193" s="222">
        <v>45320</v>
      </c>
      <c r="C3193" s="224"/>
      <c r="D3193" s="225"/>
      <c r="E3193" s="225"/>
      <c r="F3193" s="225"/>
      <c r="G3193" s="225"/>
      <c r="H3193" s="225"/>
      <c r="I3193" s="225"/>
      <c r="J3193" s="105"/>
      <c r="K3193" s="226"/>
      <c r="L3193" s="227" t="s">
        <v>706</v>
      </c>
      <c r="M3193" s="105">
        <v>247991739.34085888</v>
      </c>
      <c r="N3193" s="225"/>
    </row>
    <row r="3194" spans="1:14" ht="12" thickBot="1">
      <c r="A3194" s="223"/>
      <c r="B3194" s="224"/>
      <c r="C3194" s="224"/>
      <c r="D3194" s="225"/>
      <c r="E3194" s="225"/>
      <c r="F3194" s="225"/>
      <c r="G3194" s="225"/>
      <c r="H3194" s="225"/>
      <c r="I3194" s="225"/>
      <c r="J3194" s="105"/>
      <c r="K3194" s="226"/>
      <c r="L3194" s="227" t="s">
        <v>707</v>
      </c>
      <c r="M3194" s="105">
        <f xml:space="preserve"> ROUND($M$3190+ SUM($M$3192:$M$3192)-$M$3193,2)</f>
        <v>0</v>
      </c>
      <c r="N3194" s="225"/>
    </row>
    <row r="3195" spans="1:14" ht="12.75" thickTop="1" thickBot="1">
      <c r="A3195" s="215" t="s">
        <v>153</v>
      </c>
      <c r="B3195" s="221" t="s">
        <v>137</v>
      </c>
      <c r="C3195" s="216" t="s">
        <v>703</v>
      </c>
      <c r="D3195" s="217" t="s">
        <v>648</v>
      </c>
      <c r="E3195" s="217" t="s">
        <v>144</v>
      </c>
      <c r="F3195" s="217" t="s">
        <v>647</v>
      </c>
      <c r="G3195" s="217" t="s">
        <v>704</v>
      </c>
      <c r="H3195" s="217" t="s">
        <v>143</v>
      </c>
      <c r="I3195" s="217" t="s">
        <v>658</v>
      </c>
      <c r="J3195" s="218" t="s">
        <v>705</v>
      </c>
      <c r="K3195" s="219" t="s">
        <v>148</v>
      </c>
      <c r="L3195" s="218" t="s">
        <v>140</v>
      </c>
      <c r="M3195" s="218" t="s">
        <v>630</v>
      </c>
      <c r="N3195" s="217" t="s">
        <v>640</v>
      </c>
    </row>
    <row r="3196" spans="1:14" ht="12" thickBot="1">
      <c r="A3196" s="223"/>
      <c r="B3196" s="222">
        <v>45321</v>
      </c>
      <c r="C3196" s="224"/>
      <c r="D3196" s="225"/>
      <c r="E3196" s="225"/>
      <c r="F3196" s="225"/>
      <c r="G3196" s="225"/>
      <c r="H3196" s="225"/>
      <c r="I3196" s="225"/>
      <c r="J3196" s="105"/>
      <c r="K3196" s="226"/>
      <c r="L3196" s="227" t="s">
        <v>706</v>
      </c>
      <c r="M3196" s="105">
        <v>247991739.34085885</v>
      </c>
      <c r="N3196" s="225"/>
    </row>
    <row r="3197" spans="1:14" ht="12" thickBot="1">
      <c r="A3197" s="223"/>
      <c r="B3197" s="224"/>
      <c r="C3197" s="224"/>
      <c r="D3197" s="225"/>
      <c r="E3197" s="225"/>
      <c r="F3197" s="225"/>
      <c r="G3197" s="225"/>
      <c r="H3197" s="225"/>
      <c r="I3197" s="225"/>
      <c r="J3197" s="105"/>
      <c r="K3197" s="226"/>
      <c r="L3197" s="227" t="s">
        <v>707</v>
      </c>
      <c r="M3197" s="105">
        <f xml:space="preserve"> ROUND($M$3193+ SUM($M$3195:$M$3195)-$M$3196,2)</f>
        <v>0</v>
      </c>
      <c r="N3197" s="225"/>
    </row>
    <row r="3198" spans="1:14" ht="12" thickTop="1">
      <c r="A3198" s="215" t="s">
        <v>153</v>
      </c>
      <c r="B3198" s="216" t="s">
        <v>137</v>
      </c>
      <c r="C3198" s="216" t="s">
        <v>703</v>
      </c>
      <c r="D3198" s="217" t="s">
        <v>648</v>
      </c>
      <c r="E3198" s="217" t="s">
        <v>144</v>
      </c>
      <c r="F3198" s="217" t="s">
        <v>647</v>
      </c>
      <c r="G3198" s="217" t="s">
        <v>704</v>
      </c>
      <c r="H3198" s="217" t="s">
        <v>143</v>
      </c>
      <c r="I3198" s="217" t="s">
        <v>658</v>
      </c>
      <c r="J3198" s="218" t="s">
        <v>705</v>
      </c>
      <c r="K3198" s="219" t="s">
        <v>148</v>
      </c>
      <c r="L3198" s="218" t="s">
        <v>140</v>
      </c>
      <c r="M3198" s="218" t="s">
        <v>630</v>
      </c>
      <c r="N3198" s="217" t="s">
        <v>640</v>
      </c>
    </row>
    <row r="3199" spans="1:14" ht="12" thickBot="1">
      <c r="A3199" s="100">
        <v>108019269</v>
      </c>
      <c r="B3199" s="94">
        <v>45322</v>
      </c>
      <c r="C3199" s="94">
        <v>45322</v>
      </c>
      <c r="D3199" s="73" t="s">
        <v>823</v>
      </c>
      <c r="E3199" s="73" t="s">
        <v>325</v>
      </c>
      <c r="F3199" s="73" t="s">
        <v>326</v>
      </c>
      <c r="G3199" s="73" t="s">
        <v>324</v>
      </c>
      <c r="I3199" s="73" t="s">
        <v>681</v>
      </c>
      <c r="J3199" s="95">
        <v>17412.919999999998</v>
      </c>
      <c r="K3199" s="107">
        <v>1</v>
      </c>
      <c r="L3199" s="95">
        <v>0</v>
      </c>
      <c r="M3199" s="95">
        <v>17412.919999999998</v>
      </c>
      <c r="N3199" s="73" t="s">
        <v>715</v>
      </c>
    </row>
    <row r="3200" spans="1:14" ht="12" thickBot="1">
      <c r="A3200" s="223"/>
      <c r="B3200" s="222">
        <v>45322</v>
      </c>
      <c r="C3200" s="224"/>
      <c r="D3200" s="225"/>
      <c r="E3200" s="225"/>
      <c r="F3200" s="225"/>
      <c r="G3200" s="225"/>
      <c r="H3200" s="225"/>
      <c r="I3200" s="225"/>
      <c r="J3200" s="105"/>
      <c r="K3200" s="226"/>
      <c r="L3200" s="227" t="s">
        <v>706</v>
      </c>
      <c r="M3200" s="105">
        <v>248009152.2608588</v>
      </c>
      <c r="N3200" s="225"/>
    </row>
    <row r="3201" spans="1:14" ht="12" thickBot="1">
      <c r="A3201" s="223"/>
      <c r="B3201" s="224"/>
      <c r="C3201" s="224"/>
      <c r="D3201" s="225"/>
      <c r="E3201" s="225"/>
      <c r="F3201" s="225"/>
      <c r="G3201" s="225"/>
      <c r="H3201" s="225"/>
      <c r="I3201" s="225"/>
      <c r="J3201" s="105"/>
      <c r="K3201" s="226"/>
      <c r="L3201" s="227" t="s">
        <v>707</v>
      </c>
      <c r="M3201" s="105">
        <f xml:space="preserve"> ROUND($M$3196+ SUM($M$3199:$M$3199)-$M$3200,2)</f>
        <v>0</v>
      </c>
      <c r="N3201" s="225"/>
    </row>
    <row r="3202" spans="1:14" ht="12" thickTop="1">
      <c r="A3202" s="215" t="s">
        <v>153</v>
      </c>
      <c r="B3202" s="216" t="s">
        <v>137</v>
      </c>
      <c r="C3202" s="216" t="s">
        <v>703</v>
      </c>
      <c r="D3202" s="217" t="s">
        <v>648</v>
      </c>
      <c r="E3202" s="217" t="s">
        <v>144</v>
      </c>
      <c r="F3202" s="217" t="s">
        <v>647</v>
      </c>
      <c r="G3202" s="217" t="s">
        <v>704</v>
      </c>
      <c r="H3202" s="217" t="s">
        <v>143</v>
      </c>
      <c r="I3202" s="217" t="s">
        <v>658</v>
      </c>
      <c r="J3202" s="218" t="s">
        <v>705</v>
      </c>
      <c r="K3202" s="219" t="s">
        <v>148</v>
      </c>
      <c r="L3202" s="218" t="s">
        <v>140</v>
      </c>
      <c r="M3202" s="218" t="s">
        <v>630</v>
      </c>
      <c r="N3202" s="217" t="s">
        <v>640</v>
      </c>
    </row>
    <row r="3203" spans="1:14" ht="12" thickBot="1">
      <c r="A3203" s="100">
        <v>2755967</v>
      </c>
      <c r="B3203" s="94">
        <v>45323</v>
      </c>
      <c r="C3203" s="94">
        <v>45323</v>
      </c>
      <c r="D3203" s="73" t="s">
        <v>709</v>
      </c>
      <c r="I3203" s="73" t="s">
        <v>681</v>
      </c>
      <c r="J3203" s="95">
        <v>0</v>
      </c>
      <c r="K3203" s="107">
        <v>1</v>
      </c>
      <c r="L3203" s="95">
        <v>60000000</v>
      </c>
      <c r="M3203" s="95">
        <v>60000000</v>
      </c>
      <c r="N3203" s="73" t="s">
        <v>207</v>
      </c>
    </row>
    <row r="3204" spans="1:14" ht="12" thickBot="1">
      <c r="A3204" s="223"/>
      <c r="B3204" s="222">
        <v>45323</v>
      </c>
      <c r="C3204" s="224"/>
      <c r="D3204" s="225"/>
      <c r="E3204" s="225"/>
      <c r="F3204" s="225"/>
      <c r="G3204" s="225"/>
      <c r="H3204" s="225"/>
      <c r="I3204" s="225"/>
      <c r="J3204" s="105"/>
      <c r="K3204" s="226"/>
      <c r="L3204" s="227" t="s">
        <v>706</v>
      </c>
      <c r="M3204" s="105">
        <v>308009152.26085877</v>
      </c>
      <c r="N3204" s="225"/>
    </row>
    <row r="3205" spans="1:14" ht="12" thickBot="1">
      <c r="A3205" s="223"/>
      <c r="B3205" s="224"/>
      <c r="C3205" s="224"/>
      <c r="D3205" s="225"/>
      <c r="E3205" s="225"/>
      <c r="F3205" s="225"/>
      <c r="G3205" s="225"/>
      <c r="H3205" s="225"/>
      <c r="I3205" s="225"/>
      <c r="J3205" s="105"/>
      <c r="K3205" s="226"/>
      <c r="L3205" s="227" t="s">
        <v>707</v>
      </c>
      <c r="M3205" s="105">
        <f xml:space="preserve"> ROUND($M$3200+ SUM($M$3203:$M$3203)-$M$3204,2)</f>
        <v>0</v>
      </c>
      <c r="N3205" s="225"/>
    </row>
    <row r="3206" spans="1:14" ht="12.75" thickTop="1" thickBot="1">
      <c r="A3206" s="215" t="s">
        <v>153</v>
      </c>
      <c r="B3206" s="221" t="s">
        <v>137</v>
      </c>
      <c r="C3206" s="216" t="s">
        <v>703</v>
      </c>
      <c r="D3206" s="217" t="s">
        <v>648</v>
      </c>
      <c r="E3206" s="217" t="s">
        <v>144</v>
      </c>
      <c r="F3206" s="217" t="s">
        <v>647</v>
      </c>
      <c r="G3206" s="217" t="s">
        <v>704</v>
      </c>
      <c r="H3206" s="217" t="s">
        <v>143</v>
      </c>
      <c r="I3206" s="217" t="s">
        <v>658</v>
      </c>
      <c r="J3206" s="218" t="s">
        <v>705</v>
      </c>
      <c r="K3206" s="219" t="s">
        <v>148</v>
      </c>
      <c r="L3206" s="218" t="s">
        <v>140</v>
      </c>
      <c r="M3206" s="218" t="s">
        <v>630</v>
      </c>
      <c r="N3206" s="217" t="s">
        <v>640</v>
      </c>
    </row>
    <row r="3207" spans="1:14" ht="12" thickBot="1">
      <c r="A3207" s="223"/>
      <c r="B3207" s="222">
        <v>45324</v>
      </c>
      <c r="C3207" s="224"/>
      <c r="D3207" s="225"/>
      <c r="E3207" s="225"/>
      <c r="F3207" s="225"/>
      <c r="G3207" s="225"/>
      <c r="H3207" s="225"/>
      <c r="I3207" s="225"/>
      <c r="J3207" s="105"/>
      <c r="K3207" s="226"/>
      <c r="L3207" s="227" t="s">
        <v>706</v>
      </c>
      <c r="M3207" s="105">
        <v>308009152.25612384</v>
      </c>
      <c r="N3207" s="225"/>
    </row>
    <row r="3208" spans="1:14" ht="12" thickBot="1">
      <c r="A3208" s="223"/>
      <c r="B3208" s="224"/>
      <c r="C3208" s="224"/>
      <c r="D3208" s="225"/>
      <c r="E3208" s="225"/>
      <c r="F3208" s="225"/>
      <c r="G3208" s="225"/>
      <c r="H3208" s="225"/>
      <c r="I3208" s="225"/>
      <c r="J3208" s="105"/>
      <c r="K3208" s="226"/>
      <c r="L3208" s="227" t="s">
        <v>707</v>
      </c>
      <c r="M3208" s="105">
        <f xml:space="preserve"> ROUND($M$3204+ SUM($M$3206:$M$3206)-$M$3207,2)</f>
        <v>0</v>
      </c>
      <c r="N3208" s="225"/>
    </row>
    <row r="3209" spans="1:14" ht="12.75" thickTop="1" thickBot="1">
      <c r="A3209" s="215" t="s">
        <v>153</v>
      </c>
      <c r="B3209" s="221" t="s">
        <v>137</v>
      </c>
      <c r="C3209" s="216" t="s">
        <v>703</v>
      </c>
      <c r="D3209" s="217" t="s">
        <v>648</v>
      </c>
      <c r="E3209" s="217" t="s">
        <v>144</v>
      </c>
      <c r="F3209" s="217" t="s">
        <v>647</v>
      </c>
      <c r="G3209" s="217" t="s">
        <v>704</v>
      </c>
      <c r="H3209" s="217" t="s">
        <v>143</v>
      </c>
      <c r="I3209" s="217" t="s">
        <v>658</v>
      </c>
      <c r="J3209" s="218" t="s">
        <v>705</v>
      </c>
      <c r="K3209" s="219" t="s">
        <v>148</v>
      </c>
      <c r="L3209" s="218" t="s">
        <v>140</v>
      </c>
      <c r="M3209" s="218" t="s">
        <v>630</v>
      </c>
      <c r="N3209" s="217" t="s">
        <v>640</v>
      </c>
    </row>
    <row r="3210" spans="1:14" ht="12" thickBot="1">
      <c r="A3210" s="223"/>
      <c r="B3210" s="222">
        <v>45327</v>
      </c>
      <c r="C3210" s="224"/>
      <c r="D3210" s="225"/>
      <c r="E3210" s="225"/>
      <c r="F3210" s="225"/>
      <c r="G3210" s="225"/>
      <c r="H3210" s="225"/>
      <c r="I3210" s="225"/>
      <c r="J3210" s="105"/>
      <c r="K3210" s="226"/>
      <c r="L3210" s="227" t="s">
        <v>706</v>
      </c>
      <c r="M3210" s="105">
        <v>308009152.25612378</v>
      </c>
      <c r="N3210" s="225"/>
    </row>
    <row r="3211" spans="1:14" ht="12" thickBot="1">
      <c r="A3211" s="223"/>
      <c r="B3211" s="224"/>
      <c r="C3211" s="224"/>
      <c r="D3211" s="225"/>
      <c r="E3211" s="225"/>
      <c r="F3211" s="225"/>
      <c r="G3211" s="225"/>
      <c r="H3211" s="225"/>
      <c r="I3211" s="225"/>
      <c r="J3211" s="105"/>
      <c r="K3211" s="226"/>
      <c r="L3211" s="227" t="s">
        <v>707</v>
      </c>
      <c r="M3211" s="105">
        <f xml:space="preserve"> ROUND($M$3207+ SUM($M$3209:$M$3209)-$M$3210,2)</f>
        <v>0</v>
      </c>
      <c r="N3211" s="225"/>
    </row>
    <row r="3212" spans="1:14" ht="12" thickTop="1">
      <c r="A3212" s="215" t="s">
        <v>153</v>
      </c>
      <c r="B3212" s="216" t="s">
        <v>137</v>
      </c>
      <c r="C3212" s="216" t="s">
        <v>703</v>
      </c>
      <c r="D3212" s="217" t="s">
        <v>648</v>
      </c>
      <c r="E3212" s="217" t="s">
        <v>144</v>
      </c>
      <c r="F3212" s="217" t="s">
        <v>647</v>
      </c>
      <c r="G3212" s="217" t="s">
        <v>704</v>
      </c>
      <c r="H3212" s="217" t="s">
        <v>143</v>
      </c>
      <c r="I3212" s="217" t="s">
        <v>658</v>
      </c>
      <c r="J3212" s="218" t="s">
        <v>705</v>
      </c>
      <c r="K3212" s="219" t="s">
        <v>148</v>
      </c>
      <c r="L3212" s="218" t="s">
        <v>140</v>
      </c>
      <c r="M3212" s="218" t="s">
        <v>630</v>
      </c>
      <c r="N3212" s="217" t="s">
        <v>640</v>
      </c>
    </row>
    <row r="3213" spans="1:14">
      <c r="A3213" s="100">
        <v>108345235</v>
      </c>
      <c r="B3213" s="94">
        <v>45310</v>
      </c>
      <c r="C3213" s="94">
        <v>45328</v>
      </c>
      <c r="D3213" s="73" t="s">
        <v>710</v>
      </c>
      <c r="E3213" s="73" t="s">
        <v>372</v>
      </c>
      <c r="F3213" s="73" t="s">
        <v>373</v>
      </c>
      <c r="G3213" s="73" t="s">
        <v>370</v>
      </c>
      <c r="H3213" s="73" t="s">
        <v>371</v>
      </c>
      <c r="I3213" s="73" t="s">
        <v>681</v>
      </c>
      <c r="J3213" s="95">
        <v>10000000</v>
      </c>
      <c r="K3213" s="107">
        <v>0.98531250000000004</v>
      </c>
      <c r="L3213" s="95">
        <v>-9853125</v>
      </c>
      <c r="M3213" s="95">
        <v>146875</v>
      </c>
      <c r="N3213" s="73" t="s">
        <v>207</v>
      </c>
    </row>
    <row r="3214" spans="1:14">
      <c r="A3214" s="100">
        <v>108345662</v>
      </c>
      <c r="B3214" s="94">
        <v>45310</v>
      </c>
      <c r="C3214" s="94">
        <v>45328</v>
      </c>
      <c r="D3214" s="73" t="s">
        <v>710</v>
      </c>
      <c r="E3214" s="73" t="s">
        <v>372</v>
      </c>
      <c r="F3214" s="73" t="s">
        <v>373</v>
      </c>
      <c r="G3214" s="73" t="s">
        <v>370</v>
      </c>
      <c r="H3214" s="73" t="s">
        <v>371</v>
      </c>
      <c r="I3214" s="73" t="s">
        <v>681</v>
      </c>
      <c r="J3214" s="95">
        <v>10000000</v>
      </c>
      <c r="K3214" s="107">
        <v>0.98531250000000004</v>
      </c>
      <c r="L3214" s="95">
        <v>-9853125</v>
      </c>
      <c r="M3214" s="95">
        <v>146875</v>
      </c>
      <c r="N3214" s="73" t="s">
        <v>207</v>
      </c>
    </row>
    <row r="3215" spans="1:14">
      <c r="A3215" s="100">
        <v>999</v>
      </c>
      <c r="B3215" s="94">
        <v>45310</v>
      </c>
      <c r="C3215" s="94">
        <v>45313</v>
      </c>
      <c r="D3215" s="73" t="s">
        <v>824</v>
      </c>
      <c r="E3215" s="73" t="s">
        <v>1108</v>
      </c>
      <c r="F3215" s="73" t="s">
        <v>1109</v>
      </c>
      <c r="G3215" s="73" t="s">
        <v>370</v>
      </c>
      <c r="I3215" s="73" t="s">
        <v>681</v>
      </c>
      <c r="J3215" s="95">
        <v>-10000000</v>
      </c>
      <c r="K3215" s="107">
        <v>0.98531250000000004</v>
      </c>
      <c r="L3215" s="95">
        <v>9853125</v>
      </c>
      <c r="M3215" s="95">
        <v>-146875</v>
      </c>
      <c r="N3215" s="73" t="s">
        <v>207</v>
      </c>
    </row>
    <row r="3216" spans="1:14" ht="12" thickBot="1">
      <c r="A3216" s="100">
        <v>999</v>
      </c>
      <c r="B3216" s="94">
        <v>45310</v>
      </c>
      <c r="C3216" s="94">
        <v>45313</v>
      </c>
      <c r="D3216" s="73" t="s">
        <v>824</v>
      </c>
      <c r="E3216" s="73" t="s">
        <v>1108</v>
      </c>
      <c r="F3216" s="73" t="s">
        <v>1109</v>
      </c>
      <c r="G3216" s="73" t="s">
        <v>370</v>
      </c>
      <c r="I3216" s="73" t="s">
        <v>681</v>
      </c>
      <c r="J3216" s="95">
        <v>-10000000</v>
      </c>
      <c r="K3216" s="107">
        <v>0.98531250000000004</v>
      </c>
      <c r="L3216" s="95">
        <v>9853125</v>
      </c>
      <c r="M3216" s="95">
        <v>-146875</v>
      </c>
      <c r="N3216" s="73" t="s">
        <v>207</v>
      </c>
    </row>
    <row r="3217" spans="1:14" ht="12" thickBot="1">
      <c r="A3217" s="223"/>
      <c r="B3217" s="222">
        <v>45328</v>
      </c>
      <c r="C3217" s="224"/>
      <c r="D3217" s="225"/>
      <c r="E3217" s="225"/>
      <c r="F3217" s="225"/>
      <c r="G3217" s="225"/>
      <c r="H3217" s="225"/>
      <c r="I3217" s="225"/>
      <c r="J3217" s="105"/>
      <c r="K3217" s="226"/>
      <c r="L3217" s="227" t="s">
        <v>706</v>
      </c>
      <c r="M3217" s="105">
        <v>308009152.25612378</v>
      </c>
      <c r="N3217" s="225"/>
    </row>
    <row r="3218" spans="1:14" ht="12" thickBot="1">
      <c r="A3218" s="223"/>
      <c r="B3218" s="224"/>
      <c r="C3218" s="224"/>
      <c r="D3218" s="225"/>
      <c r="E3218" s="225"/>
      <c r="F3218" s="225"/>
      <c r="G3218" s="225"/>
      <c r="H3218" s="225"/>
      <c r="I3218" s="225"/>
      <c r="J3218" s="105"/>
      <c r="K3218" s="226"/>
      <c r="L3218" s="227" t="s">
        <v>707</v>
      </c>
      <c r="M3218" s="105">
        <f xml:space="preserve"> ROUND($M$3210+ SUM($M$3213:$M$3216)-$M$3217,2)</f>
        <v>0</v>
      </c>
      <c r="N3218" s="225"/>
    </row>
    <row r="3219" spans="1:14" ht="12.75" thickTop="1" thickBot="1">
      <c r="A3219" s="215" t="s">
        <v>153</v>
      </c>
      <c r="B3219" s="221" t="s">
        <v>137</v>
      </c>
      <c r="C3219" s="216" t="s">
        <v>703</v>
      </c>
      <c r="D3219" s="217" t="s">
        <v>648</v>
      </c>
      <c r="E3219" s="217" t="s">
        <v>144</v>
      </c>
      <c r="F3219" s="217" t="s">
        <v>647</v>
      </c>
      <c r="G3219" s="217" t="s">
        <v>704</v>
      </c>
      <c r="H3219" s="217" t="s">
        <v>143</v>
      </c>
      <c r="I3219" s="217" t="s">
        <v>658</v>
      </c>
      <c r="J3219" s="218" t="s">
        <v>705</v>
      </c>
      <c r="K3219" s="219" t="s">
        <v>148</v>
      </c>
      <c r="L3219" s="218" t="s">
        <v>140</v>
      </c>
      <c r="M3219" s="218" t="s">
        <v>630</v>
      </c>
      <c r="N3219" s="217" t="s">
        <v>640</v>
      </c>
    </row>
    <row r="3220" spans="1:14" ht="12" thickBot="1">
      <c r="A3220" s="223"/>
      <c r="B3220" s="222">
        <v>45329</v>
      </c>
      <c r="C3220" s="224"/>
      <c r="D3220" s="225"/>
      <c r="E3220" s="225"/>
      <c r="F3220" s="225"/>
      <c r="G3220" s="225"/>
      <c r="H3220" s="225"/>
      <c r="I3220" s="225"/>
      <c r="J3220" s="105"/>
      <c r="K3220" s="226"/>
      <c r="L3220" s="227" t="s">
        <v>706</v>
      </c>
      <c r="M3220" s="105">
        <v>308009152.25612378</v>
      </c>
      <c r="N3220" s="225"/>
    </row>
    <row r="3221" spans="1:14" ht="12" thickBot="1">
      <c r="A3221" s="223"/>
      <c r="B3221" s="224"/>
      <c r="C3221" s="224"/>
      <c r="D3221" s="225"/>
      <c r="E3221" s="225"/>
      <c r="F3221" s="225"/>
      <c r="G3221" s="225"/>
      <c r="H3221" s="225"/>
      <c r="I3221" s="225"/>
      <c r="J3221" s="105"/>
      <c r="K3221" s="226"/>
      <c r="L3221" s="227" t="s">
        <v>707</v>
      </c>
      <c r="M3221" s="105">
        <f xml:space="preserve"> ROUND($M$3217+ SUM($M$3219:$M$3219)-$M$3220,2)</f>
        <v>0</v>
      </c>
      <c r="N3221" s="225"/>
    </row>
    <row r="3222" spans="1:14" ht="12" thickTop="1">
      <c r="A3222" s="215" t="s">
        <v>153</v>
      </c>
      <c r="B3222" s="216" t="s">
        <v>137</v>
      </c>
      <c r="C3222" s="216" t="s">
        <v>703</v>
      </c>
      <c r="D3222" s="217" t="s">
        <v>648</v>
      </c>
      <c r="E3222" s="217" t="s">
        <v>144</v>
      </c>
      <c r="F3222" s="217" t="s">
        <v>647</v>
      </c>
      <c r="G3222" s="217" t="s">
        <v>704</v>
      </c>
      <c r="H3222" s="217" t="s">
        <v>143</v>
      </c>
      <c r="I3222" s="217" t="s">
        <v>658</v>
      </c>
      <c r="J3222" s="218" t="s">
        <v>705</v>
      </c>
      <c r="K3222" s="219" t="s">
        <v>148</v>
      </c>
      <c r="L3222" s="218" t="s">
        <v>140</v>
      </c>
      <c r="M3222" s="218" t="s">
        <v>630</v>
      </c>
      <c r="N3222" s="217" t="s">
        <v>640</v>
      </c>
    </row>
    <row r="3223" spans="1:14">
      <c r="A3223" s="100">
        <v>108446902</v>
      </c>
      <c r="B3223" s="94">
        <v>45328</v>
      </c>
      <c r="C3223" s="94">
        <v>45330</v>
      </c>
      <c r="D3223" s="73" t="s">
        <v>830</v>
      </c>
      <c r="E3223" s="73" t="s">
        <v>582</v>
      </c>
      <c r="F3223" s="73" t="s">
        <v>1079</v>
      </c>
      <c r="G3223" s="73" t="s">
        <v>1080</v>
      </c>
      <c r="I3223" s="73" t="s">
        <v>681</v>
      </c>
      <c r="J3223" s="95">
        <v>-926263.08</v>
      </c>
      <c r="K3223" s="107">
        <v>1</v>
      </c>
      <c r="L3223" s="95">
        <v>0</v>
      </c>
      <c r="M3223" s="95">
        <v>-926263.08</v>
      </c>
      <c r="N3223" s="73" t="s">
        <v>715</v>
      </c>
    </row>
    <row r="3224" spans="1:14" ht="12" thickBot="1">
      <c r="A3224" s="100">
        <v>108446991</v>
      </c>
      <c r="B3224" s="94">
        <v>45328</v>
      </c>
      <c r="C3224" s="94">
        <v>45330</v>
      </c>
      <c r="D3224" s="73" t="s">
        <v>710</v>
      </c>
      <c r="E3224" s="73" t="s">
        <v>582</v>
      </c>
      <c r="F3224" s="73" t="s">
        <v>1114</v>
      </c>
      <c r="G3224" s="73" t="s">
        <v>1115</v>
      </c>
      <c r="I3224" s="73" t="s">
        <v>681</v>
      </c>
      <c r="J3224" s="95">
        <v>926263.08</v>
      </c>
      <c r="K3224" s="107">
        <v>1</v>
      </c>
      <c r="L3224" s="95">
        <v>0</v>
      </c>
      <c r="M3224" s="95">
        <v>926263.08</v>
      </c>
      <c r="N3224" s="73" t="s">
        <v>715</v>
      </c>
    </row>
    <row r="3225" spans="1:14" ht="12" thickBot="1">
      <c r="A3225" s="223"/>
      <c r="B3225" s="222">
        <v>45330</v>
      </c>
      <c r="C3225" s="224"/>
      <c r="D3225" s="225"/>
      <c r="E3225" s="225"/>
      <c r="F3225" s="225"/>
      <c r="G3225" s="225"/>
      <c r="H3225" s="225"/>
      <c r="I3225" s="225"/>
      <c r="J3225" s="105"/>
      <c r="K3225" s="226"/>
      <c r="L3225" s="227" t="s">
        <v>706</v>
      </c>
      <c r="M3225" s="105">
        <v>308009152.25612378</v>
      </c>
      <c r="N3225" s="225"/>
    </row>
    <row r="3226" spans="1:14" ht="12" thickBot="1">
      <c r="A3226" s="223"/>
      <c r="B3226" s="224"/>
      <c r="C3226" s="224"/>
      <c r="D3226" s="225"/>
      <c r="E3226" s="225"/>
      <c r="F3226" s="225"/>
      <c r="G3226" s="225"/>
      <c r="H3226" s="225"/>
      <c r="I3226" s="225"/>
      <c r="J3226" s="105"/>
      <c r="K3226" s="226"/>
      <c r="L3226" s="227" t="s">
        <v>707</v>
      </c>
      <c r="M3226" s="105">
        <f xml:space="preserve"> ROUND($M$3220+ SUM($M$3223:$M$3224)-$M$3225,2)</f>
        <v>0</v>
      </c>
      <c r="N3226" s="225"/>
    </row>
    <row r="3227" spans="1:14" ht="12" thickTop="1">
      <c r="A3227" s="215" t="s">
        <v>153</v>
      </c>
      <c r="B3227" s="216" t="s">
        <v>137</v>
      </c>
      <c r="C3227" s="216" t="s">
        <v>703</v>
      </c>
      <c r="D3227" s="217" t="s">
        <v>648</v>
      </c>
      <c r="E3227" s="217" t="s">
        <v>144</v>
      </c>
      <c r="F3227" s="217" t="s">
        <v>647</v>
      </c>
      <c r="G3227" s="217" t="s">
        <v>704</v>
      </c>
      <c r="H3227" s="217" t="s">
        <v>143</v>
      </c>
      <c r="I3227" s="217" t="s">
        <v>658</v>
      </c>
      <c r="J3227" s="218" t="s">
        <v>705</v>
      </c>
      <c r="K3227" s="219" t="s">
        <v>148</v>
      </c>
      <c r="L3227" s="218" t="s">
        <v>140</v>
      </c>
      <c r="M3227" s="218" t="s">
        <v>630</v>
      </c>
      <c r="N3227" s="217" t="s">
        <v>640</v>
      </c>
    </row>
    <row r="3228" spans="1:14" ht="12" thickBot="1">
      <c r="A3228" s="100">
        <v>108490474</v>
      </c>
      <c r="B3228" s="94">
        <v>45327</v>
      </c>
      <c r="C3228" s="94">
        <v>45331</v>
      </c>
      <c r="D3228" s="73" t="s">
        <v>830</v>
      </c>
      <c r="E3228" s="73" t="s">
        <v>1073</v>
      </c>
      <c r="F3228" s="73" t="s">
        <v>1074</v>
      </c>
      <c r="G3228" s="73" t="s">
        <v>1075</v>
      </c>
      <c r="H3228" s="73" t="s">
        <v>1089</v>
      </c>
      <c r="I3228" s="73" t="s">
        <v>681</v>
      </c>
      <c r="J3228" s="95">
        <v>-4500000</v>
      </c>
      <c r="K3228" s="107">
        <v>0.98499999999999999</v>
      </c>
      <c r="L3228" s="95">
        <v>4432500</v>
      </c>
      <c r="M3228" s="95">
        <v>-67500</v>
      </c>
      <c r="N3228" s="73" t="s">
        <v>207</v>
      </c>
    </row>
    <row r="3229" spans="1:14" ht="12" thickBot="1">
      <c r="A3229" s="223"/>
      <c r="B3229" s="222">
        <v>45331</v>
      </c>
      <c r="C3229" s="224"/>
      <c r="D3229" s="225"/>
      <c r="E3229" s="225"/>
      <c r="F3229" s="225"/>
      <c r="G3229" s="225"/>
      <c r="H3229" s="225"/>
      <c r="I3229" s="225"/>
      <c r="J3229" s="105"/>
      <c r="K3229" s="226"/>
      <c r="L3229" s="227" t="s">
        <v>706</v>
      </c>
      <c r="M3229" s="105">
        <v>307941652.25612378</v>
      </c>
      <c r="N3229" s="225"/>
    </row>
    <row r="3230" spans="1:14" ht="12" thickBot="1">
      <c r="A3230" s="223"/>
      <c r="B3230" s="224"/>
      <c r="C3230" s="224"/>
      <c r="D3230" s="225"/>
      <c r="E3230" s="225"/>
      <c r="F3230" s="225"/>
      <c r="G3230" s="225"/>
      <c r="H3230" s="225"/>
      <c r="I3230" s="225"/>
      <c r="J3230" s="105"/>
      <c r="K3230" s="226"/>
      <c r="L3230" s="227" t="s">
        <v>707</v>
      </c>
      <c r="M3230" s="105">
        <f xml:space="preserve"> ROUND($M$3225+ SUM($M$3228:$M$3228)-$M$3229,2)</f>
        <v>0</v>
      </c>
      <c r="N3230" s="225"/>
    </row>
    <row r="3231" spans="1:14" ht="12.75" thickTop="1" thickBot="1">
      <c r="A3231" s="215" t="s">
        <v>153</v>
      </c>
      <c r="B3231" s="221" t="s">
        <v>137</v>
      </c>
      <c r="C3231" s="216" t="s">
        <v>703</v>
      </c>
      <c r="D3231" s="217" t="s">
        <v>648</v>
      </c>
      <c r="E3231" s="217" t="s">
        <v>144</v>
      </c>
      <c r="F3231" s="217" t="s">
        <v>647</v>
      </c>
      <c r="G3231" s="217" t="s">
        <v>704</v>
      </c>
      <c r="H3231" s="217" t="s">
        <v>143</v>
      </c>
      <c r="I3231" s="217" t="s">
        <v>658</v>
      </c>
      <c r="J3231" s="218" t="s">
        <v>705</v>
      </c>
      <c r="K3231" s="219" t="s">
        <v>148</v>
      </c>
      <c r="L3231" s="218" t="s">
        <v>140</v>
      </c>
      <c r="M3231" s="218" t="s">
        <v>630</v>
      </c>
      <c r="N3231" s="217" t="s">
        <v>640</v>
      </c>
    </row>
    <row r="3232" spans="1:14" ht="12" thickBot="1">
      <c r="A3232" s="223"/>
      <c r="B3232" s="222">
        <v>45334</v>
      </c>
      <c r="C3232" s="224"/>
      <c r="D3232" s="225"/>
      <c r="E3232" s="225"/>
      <c r="F3232" s="225"/>
      <c r="G3232" s="225"/>
      <c r="H3232" s="225"/>
      <c r="I3232" s="225"/>
      <c r="J3232" s="105"/>
      <c r="K3232" s="226"/>
      <c r="L3232" s="227" t="s">
        <v>706</v>
      </c>
      <c r="M3232" s="105">
        <v>307941652.25612378</v>
      </c>
      <c r="N3232" s="225"/>
    </row>
    <row r="3233" spans="1:14" ht="12" thickBot="1">
      <c r="A3233" s="223"/>
      <c r="B3233" s="224"/>
      <c r="C3233" s="224"/>
      <c r="D3233" s="225"/>
      <c r="E3233" s="225"/>
      <c r="F3233" s="225"/>
      <c r="G3233" s="225"/>
      <c r="H3233" s="225"/>
      <c r="I3233" s="225"/>
      <c r="J3233" s="105"/>
      <c r="K3233" s="226"/>
      <c r="L3233" s="227" t="s">
        <v>707</v>
      </c>
      <c r="M3233" s="105">
        <f xml:space="preserve"> ROUND($M$3229+ SUM($M$3231:$M$3231)-$M$3232,2)</f>
        <v>0</v>
      </c>
      <c r="N3233" s="225"/>
    </row>
    <row r="3234" spans="1:14" ht="12" thickTop="1">
      <c r="A3234" s="215" t="s">
        <v>153</v>
      </c>
      <c r="B3234" s="216" t="s">
        <v>137</v>
      </c>
      <c r="C3234" s="216" t="s">
        <v>703</v>
      </c>
      <c r="D3234" s="217" t="s">
        <v>648</v>
      </c>
      <c r="E3234" s="217" t="s">
        <v>144</v>
      </c>
      <c r="F3234" s="217" t="s">
        <v>647</v>
      </c>
      <c r="G3234" s="217" t="s">
        <v>704</v>
      </c>
      <c r="H3234" s="217" t="s">
        <v>143</v>
      </c>
      <c r="I3234" s="217" t="s">
        <v>658</v>
      </c>
      <c r="J3234" s="218" t="s">
        <v>705</v>
      </c>
      <c r="K3234" s="219" t="s">
        <v>148</v>
      </c>
      <c r="L3234" s="218" t="s">
        <v>140</v>
      </c>
      <c r="M3234" s="218" t="s">
        <v>630</v>
      </c>
      <c r="N3234" s="217" t="s">
        <v>640</v>
      </c>
    </row>
    <row r="3235" spans="1:14" ht="12" thickBot="1">
      <c r="A3235" s="100">
        <v>999</v>
      </c>
      <c r="B3235" s="94">
        <v>45335</v>
      </c>
      <c r="C3235" s="94">
        <v>45335</v>
      </c>
      <c r="D3235" s="73" t="s">
        <v>710</v>
      </c>
      <c r="E3235" s="73" t="s">
        <v>180</v>
      </c>
      <c r="F3235" s="73" t="s">
        <v>181</v>
      </c>
      <c r="G3235" s="73" t="s">
        <v>179</v>
      </c>
      <c r="I3235" s="73" t="s">
        <v>681</v>
      </c>
      <c r="J3235" s="95">
        <v>489985.84</v>
      </c>
      <c r="K3235" s="107">
        <v>0.98250000000000004</v>
      </c>
      <c r="L3235" s="95">
        <v>-481411.09</v>
      </c>
      <c r="M3235" s="95">
        <v>8574.75</v>
      </c>
      <c r="N3235" s="73" t="s">
        <v>207</v>
      </c>
    </row>
    <row r="3236" spans="1:14" ht="12" thickBot="1">
      <c r="A3236" s="223"/>
      <c r="B3236" s="222">
        <v>45335</v>
      </c>
      <c r="C3236" s="224"/>
      <c r="D3236" s="225"/>
      <c r="E3236" s="225"/>
      <c r="F3236" s="225"/>
      <c r="G3236" s="225"/>
      <c r="H3236" s="225"/>
      <c r="I3236" s="225"/>
      <c r="J3236" s="105"/>
      <c r="K3236" s="226"/>
      <c r="L3236" s="227" t="s">
        <v>706</v>
      </c>
      <c r="M3236" s="105">
        <v>307950227.00612384</v>
      </c>
      <c r="N3236" s="225"/>
    </row>
    <row r="3237" spans="1:14" ht="12" thickBot="1">
      <c r="A3237" s="223"/>
      <c r="B3237" s="224"/>
      <c r="C3237" s="224"/>
      <c r="D3237" s="225"/>
      <c r="E3237" s="225"/>
      <c r="F3237" s="225"/>
      <c r="G3237" s="225"/>
      <c r="H3237" s="225"/>
      <c r="I3237" s="225"/>
      <c r="J3237" s="105"/>
      <c r="K3237" s="226"/>
      <c r="L3237" s="227" t="s">
        <v>707</v>
      </c>
      <c r="M3237" s="105">
        <f xml:space="preserve"> ROUND($M$3232+ SUM($M$3235:$M$3235)-$M$3236,2)</f>
        <v>0</v>
      </c>
      <c r="N3237" s="225"/>
    </row>
    <row r="3238" spans="1:14" ht="12.75" thickTop="1" thickBot="1">
      <c r="A3238" s="215" t="s">
        <v>153</v>
      </c>
      <c r="B3238" s="221" t="s">
        <v>137</v>
      </c>
      <c r="C3238" s="216" t="s">
        <v>703</v>
      </c>
      <c r="D3238" s="217" t="s">
        <v>648</v>
      </c>
      <c r="E3238" s="217" t="s">
        <v>144</v>
      </c>
      <c r="F3238" s="217" t="s">
        <v>647</v>
      </c>
      <c r="G3238" s="217" t="s">
        <v>704</v>
      </c>
      <c r="H3238" s="217" t="s">
        <v>143</v>
      </c>
      <c r="I3238" s="217" t="s">
        <v>658</v>
      </c>
      <c r="J3238" s="218" t="s">
        <v>705</v>
      </c>
      <c r="K3238" s="219" t="s">
        <v>148</v>
      </c>
      <c r="L3238" s="218" t="s">
        <v>140</v>
      </c>
      <c r="M3238" s="218" t="s">
        <v>630</v>
      </c>
      <c r="N3238" s="217" t="s">
        <v>640</v>
      </c>
    </row>
    <row r="3239" spans="1:14" ht="12" thickBot="1">
      <c r="A3239" s="223"/>
      <c r="B3239" s="222">
        <v>45336</v>
      </c>
      <c r="C3239" s="224"/>
      <c r="D3239" s="225"/>
      <c r="E3239" s="225"/>
      <c r="F3239" s="225"/>
      <c r="G3239" s="225"/>
      <c r="H3239" s="225"/>
      <c r="I3239" s="225"/>
      <c r="J3239" s="105"/>
      <c r="K3239" s="226"/>
      <c r="L3239" s="227" t="s">
        <v>706</v>
      </c>
      <c r="M3239" s="105">
        <v>307950227.00612384</v>
      </c>
      <c r="N3239" s="225"/>
    </row>
    <row r="3240" spans="1:14" ht="12" thickBot="1">
      <c r="A3240" s="223"/>
      <c r="B3240" s="224"/>
      <c r="C3240" s="224"/>
      <c r="D3240" s="225"/>
      <c r="E3240" s="225"/>
      <c r="F3240" s="225"/>
      <c r="G3240" s="225"/>
      <c r="H3240" s="225"/>
      <c r="I3240" s="225"/>
      <c r="J3240" s="105"/>
      <c r="K3240" s="226"/>
      <c r="L3240" s="227" t="s">
        <v>707</v>
      </c>
      <c r="M3240" s="105">
        <f xml:space="preserve"> ROUND($M$3236+ SUM($M$3238:$M$3238)-$M$3239,2)</f>
        <v>0</v>
      </c>
      <c r="N3240" s="225"/>
    </row>
    <row r="3241" spans="1:14" ht="12.75" thickTop="1" thickBot="1">
      <c r="A3241" s="215" t="s">
        <v>153</v>
      </c>
      <c r="B3241" s="221" t="s">
        <v>137</v>
      </c>
      <c r="C3241" s="216" t="s">
        <v>703</v>
      </c>
      <c r="D3241" s="217" t="s">
        <v>648</v>
      </c>
      <c r="E3241" s="217" t="s">
        <v>144</v>
      </c>
      <c r="F3241" s="217" t="s">
        <v>647</v>
      </c>
      <c r="G3241" s="217" t="s">
        <v>704</v>
      </c>
      <c r="H3241" s="217" t="s">
        <v>143</v>
      </c>
      <c r="I3241" s="217" t="s">
        <v>658</v>
      </c>
      <c r="J3241" s="218" t="s">
        <v>705</v>
      </c>
      <c r="K3241" s="219" t="s">
        <v>148</v>
      </c>
      <c r="L3241" s="218" t="s">
        <v>140</v>
      </c>
      <c r="M3241" s="218" t="s">
        <v>630</v>
      </c>
      <c r="N3241" s="217" t="s">
        <v>640</v>
      </c>
    </row>
    <row r="3242" spans="1:14" ht="12" thickBot="1">
      <c r="A3242" s="223"/>
      <c r="B3242" s="222">
        <v>45337</v>
      </c>
      <c r="C3242" s="224"/>
      <c r="D3242" s="225"/>
      <c r="E3242" s="225"/>
      <c r="F3242" s="225"/>
      <c r="G3242" s="225"/>
      <c r="H3242" s="225"/>
      <c r="I3242" s="225"/>
      <c r="J3242" s="105"/>
      <c r="K3242" s="226"/>
      <c r="L3242" s="227" t="s">
        <v>706</v>
      </c>
      <c r="M3242" s="105">
        <v>307950227.00612384</v>
      </c>
      <c r="N3242" s="225"/>
    </row>
    <row r="3243" spans="1:14" ht="12" thickBot="1">
      <c r="A3243" s="223"/>
      <c r="B3243" s="224"/>
      <c r="C3243" s="224"/>
      <c r="D3243" s="225"/>
      <c r="E3243" s="225"/>
      <c r="F3243" s="225"/>
      <c r="G3243" s="225"/>
      <c r="H3243" s="225"/>
      <c r="I3243" s="225"/>
      <c r="J3243" s="105"/>
      <c r="K3243" s="226"/>
      <c r="L3243" s="227" t="s">
        <v>707</v>
      </c>
      <c r="M3243" s="105">
        <f xml:space="preserve"> ROUND($M$3239+ SUM($M$3241:$M$3241)-$M$3242,2)</f>
        <v>0</v>
      </c>
      <c r="N3243" s="225"/>
    </row>
    <row r="3244" spans="1:14" ht="12" thickTop="1">
      <c r="A3244" s="215" t="s">
        <v>153</v>
      </c>
      <c r="B3244" s="216" t="s">
        <v>137</v>
      </c>
      <c r="C3244" s="216" t="s">
        <v>703</v>
      </c>
      <c r="D3244" s="217" t="s">
        <v>648</v>
      </c>
      <c r="E3244" s="217" t="s">
        <v>144</v>
      </c>
      <c r="F3244" s="217" t="s">
        <v>647</v>
      </c>
      <c r="G3244" s="217" t="s">
        <v>704</v>
      </c>
      <c r="H3244" s="217" t="s">
        <v>143</v>
      </c>
      <c r="I3244" s="217" t="s">
        <v>658</v>
      </c>
      <c r="J3244" s="218" t="s">
        <v>705</v>
      </c>
      <c r="K3244" s="219" t="s">
        <v>148</v>
      </c>
      <c r="L3244" s="218" t="s">
        <v>140</v>
      </c>
      <c r="M3244" s="218" t="s">
        <v>630</v>
      </c>
      <c r="N3244" s="217" t="s">
        <v>640</v>
      </c>
    </row>
    <row r="3245" spans="1:14" ht="12" thickBot="1">
      <c r="A3245" s="100">
        <v>108728638</v>
      </c>
      <c r="B3245" s="94">
        <v>45334</v>
      </c>
      <c r="C3245" s="94">
        <v>45338</v>
      </c>
      <c r="D3245" s="73" t="s">
        <v>823</v>
      </c>
      <c r="E3245" s="73" t="s">
        <v>496</v>
      </c>
      <c r="F3245" s="73" t="s">
        <v>497</v>
      </c>
      <c r="G3245" s="73" t="s">
        <v>494</v>
      </c>
      <c r="H3245" s="73" t="s">
        <v>495</v>
      </c>
      <c r="I3245" s="73" t="s">
        <v>681</v>
      </c>
      <c r="J3245" s="95">
        <v>22551.94</v>
      </c>
      <c r="K3245" s="107">
        <v>1</v>
      </c>
      <c r="L3245" s="95">
        <v>0</v>
      </c>
      <c r="M3245" s="95">
        <v>22551.94</v>
      </c>
      <c r="N3245" s="73" t="s">
        <v>715</v>
      </c>
    </row>
    <row r="3246" spans="1:14" ht="12" thickBot="1">
      <c r="A3246" s="223"/>
      <c r="B3246" s="222">
        <v>45338</v>
      </c>
      <c r="C3246" s="224"/>
      <c r="D3246" s="225"/>
      <c r="E3246" s="225"/>
      <c r="F3246" s="225"/>
      <c r="G3246" s="225"/>
      <c r="H3246" s="225"/>
      <c r="I3246" s="225"/>
      <c r="J3246" s="105"/>
      <c r="K3246" s="226"/>
      <c r="L3246" s="227" t="s">
        <v>706</v>
      </c>
      <c r="M3246" s="105">
        <v>307972778.94592386</v>
      </c>
      <c r="N3246" s="225"/>
    </row>
    <row r="3247" spans="1:14" ht="12" thickBot="1">
      <c r="A3247" s="223"/>
      <c r="B3247" s="224"/>
      <c r="C3247" s="224"/>
      <c r="D3247" s="225"/>
      <c r="E3247" s="225"/>
      <c r="F3247" s="225"/>
      <c r="G3247" s="225"/>
      <c r="H3247" s="225"/>
      <c r="I3247" s="225"/>
      <c r="J3247" s="105"/>
      <c r="K3247" s="226"/>
      <c r="L3247" s="227" t="s">
        <v>707</v>
      </c>
      <c r="M3247" s="105">
        <f xml:space="preserve"> ROUND($M$3242+ SUM($M$3245:$M$3245)-$M$3246,2)</f>
        <v>0</v>
      </c>
      <c r="N3247" s="225"/>
    </row>
    <row r="3248" spans="1:14" ht="12.75" thickTop="1" thickBot="1">
      <c r="A3248" s="215" t="s">
        <v>153</v>
      </c>
      <c r="B3248" s="221" t="s">
        <v>137</v>
      </c>
      <c r="C3248" s="216" t="s">
        <v>703</v>
      </c>
      <c r="D3248" s="217" t="s">
        <v>648</v>
      </c>
      <c r="E3248" s="217" t="s">
        <v>144</v>
      </c>
      <c r="F3248" s="217" t="s">
        <v>647</v>
      </c>
      <c r="G3248" s="217" t="s">
        <v>704</v>
      </c>
      <c r="H3248" s="217" t="s">
        <v>143</v>
      </c>
      <c r="I3248" s="217" t="s">
        <v>658</v>
      </c>
      <c r="J3248" s="218" t="s">
        <v>705</v>
      </c>
      <c r="K3248" s="219" t="s">
        <v>148</v>
      </c>
      <c r="L3248" s="218" t="s">
        <v>140</v>
      </c>
      <c r="M3248" s="218" t="s">
        <v>630</v>
      </c>
      <c r="N3248" s="217" t="s">
        <v>640</v>
      </c>
    </row>
    <row r="3249" spans="1:14" ht="12" thickBot="1">
      <c r="A3249" s="223"/>
      <c r="B3249" s="222">
        <v>45342</v>
      </c>
      <c r="C3249" s="224"/>
      <c r="D3249" s="225"/>
      <c r="E3249" s="225"/>
      <c r="F3249" s="225"/>
      <c r="G3249" s="225"/>
      <c r="H3249" s="225"/>
      <c r="I3249" s="225"/>
      <c r="J3249" s="105"/>
      <c r="K3249" s="226"/>
      <c r="L3249" s="227" t="s">
        <v>706</v>
      </c>
      <c r="M3249" s="105">
        <v>307972778.94592386</v>
      </c>
      <c r="N3249" s="225"/>
    </row>
    <row r="3250" spans="1:14" ht="12" thickBot="1">
      <c r="A3250" s="223"/>
      <c r="B3250" s="224"/>
      <c r="C3250" s="224"/>
      <c r="D3250" s="225"/>
      <c r="E3250" s="225"/>
      <c r="F3250" s="225"/>
      <c r="G3250" s="225"/>
      <c r="H3250" s="225"/>
      <c r="I3250" s="225"/>
      <c r="J3250" s="105"/>
      <c r="K3250" s="226"/>
      <c r="L3250" s="227" t="s">
        <v>707</v>
      </c>
      <c r="M3250" s="105">
        <f xml:space="preserve"> ROUND($M$3246+ SUM($M$3248:$M$3248)-$M$3249,2)</f>
        <v>0</v>
      </c>
      <c r="N3250" s="225"/>
    </row>
    <row r="3251" spans="1:14" ht="12.75" thickTop="1" thickBot="1">
      <c r="A3251" s="215" t="s">
        <v>153</v>
      </c>
      <c r="B3251" s="221" t="s">
        <v>137</v>
      </c>
      <c r="C3251" s="216" t="s">
        <v>703</v>
      </c>
      <c r="D3251" s="217" t="s">
        <v>648</v>
      </c>
      <c r="E3251" s="217" t="s">
        <v>144</v>
      </c>
      <c r="F3251" s="217" t="s">
        <v>647</v>
      </c>
      <c r="G3251" s="217" t="s">
        <v>704</v>
      </c>
      <c r="H3251" s="217" t="s">
        <v>143</v>
      </c>
      <c r="I3251" s="217" t="s">
        <v>658</v>
      </c>
      <c r="J3251" s="218" t="s">
        <v>705</v>
      </c>
      <c r="K3251" s="219" t="s">
        <v>148</v>
      </c>
      <c r="L3251" s="218" t="s">
        <v>140</v>
      </c>
      <c r="M3251" s="218" t="s">
        <v>630</v>
      </c>
      <c r="N3251" s="217" t="s">
        <v>640</v>
      </c>
    </row>
    <row r="3252" spans="1:14" ht="12" thickBot="1">
      <c r="A3252" s="223"/>
      <c r="B3252" s="222">
        <v>45343</v>
      </c>
      <c r="C3252" s="224"/>
      <c r="D3252" s="225"/>
      <c r="E3252" s="225"/>
      <c r="F3252" s="225"/>
      <c r="G3252" s="225"/>
      <c r="H3252" s="225"/>
      <c r="I3252" s="225"/>
      <c r="J3252" s="105"/>
      <c r="K3252" s="226"/>
      <c r="L3252" s="227" t="s">
        <v>706</v>
      </c>
      <c r="M3252" s="105">
        <v>307972778.94592386</v>
      </c>
      <c r="N3252" s="225"/>
    </row>
    <row r="3253" spans="1:14" ht="12" thickBot="1">
      <c r="A3253" s="223"/>
      <c r="B3253" s="224"/>
      <c r="C3253" s="224"/>
      <c r="D3253" s="225"/>
      <c r="E3253" s="225"/>
      <c r="F3253" s="225"/>
      <c r="G3253" s="225"/>
      <c r="H3253" s="225"/>
      <c r="I3253" s="225"/>
      <c r="J3253" s="105"/>
      <c r="K3253" s="226"/>
      <c r="L3253" s="227" t="s">
        <v>707</v>
      </c>
      <c r="M3253" s="105">
        <f xml:space="preserve"> ROUND($M$3249+ SUM($M$3251:$M$3251)-$M$3252,2)</f>
        <v>0</v>
      </c>
      <c r="N3253" s="225"/>
    </row>
    <row r="3254" spans="1:14" ht="12" thickTop="1">
      <c r="A3254" s="215" t="s">
        <v>153</v>
      </c>
      <c r="B3254" s="216" t="s">
        <v>137</v>
      </c>
      <c r="C3254" s="216" t="s">
        <v>703</v>
      </c>
      <c r="D3254" s="217" t="s">
        <v>648</v>
      </c>
      <c r="E3254" s="217" t="s">
        <v>144</v>
      </c>
      <c r="F3254" s="217" t="s">
        <v>647</v>
      </c>
      <c r="G3254" s="217" t="s">
        <v>704</v>
      </c>
      <c r="H3254" s="217" t="s">
        <v>143</v>
      </c>
      <c r="I3254" s="217" t="s">
        <v>658</v>
      </c>
      <c r="J3254" s="218" t="s">
        <v>705</v>
      </c>
      <c r="K3254" s="219" t="s">
        <v>148</v>
      </c>
      <c r="L3254" s="218" t="s">
        <v>140</v>
      </c>
      <c r="M3254" s="218" t="s">
        <v>630</v>
      </c>
      <c r="N3254" s="217" t="s">
        <v>640</v>
      </c>
    </row>
    <row r="3255" spans="1:14">
      <c r="A3255" s="100">
        <v>999</v>
      </c>
      <c r="B3255" s="94">
        <v>45271</v>
      </c>
      <c r="C3255" s="94">
        <v>45271</v>
      </c>
      <c r="D3255" s="73" t="s">
        <v>913</v>
      </c>
      <c r="E3255" s="73" t="s">
        <v>496</v>
      </c>
      <c r="F3255" s="73" t="s">
        <v>497</v>
      </c>
      <c r="G3255" s="73" t="s">
        <v>494</v>
      </c>
      <c r="H3255" s="73" t="s">
        <v>495</v>
      </c>
      <c r="I3255" s="73" t="s">
        <v>681</v>
      </c>
      <c r="J3255" s="95">
        <v>-876.07</v>
      </c>
      <c r="K3255" s="107">
        <v>1</v>
      </c>
      <c r="L3255" s="95">
        <v>0</v>
      </c>
      <c r="M3255" s="95">
        <v>-876.07</v>
      </c>
      <c r="N3255" s="73" t="s">
        <v>715</v>
      </c>
    </row>
    <row r="3256" spans="1:14">
      <c r="A3256" s="100">
        <v>999</v>
      </c>
      <c r="B3256" s="94">
        <v>45271</v>
      </c>
      <c r="C3256" s="94">
        <v>45271</v>
      </c>
      <c r="D3256" s="73" t="s">
        <v>913</v>
      </c>
      <c r="E3256" s="73" t="s">
        <v>496</v>
      </c>
      <c r="F3256" s="73" t="s">
        <v>497</v>
      </c>
      <c r="G3256" s="73" t="s">
        <v>494</v>
      </c>
      <c r="H3256" s="73" t="s">
        <v>495</v>
      </c>
      <c r="I3256" s="73" t="s">
        <v>681</v>
      </c>
      <c r="J3256" s="95">
        <v>-9634.17</v>
      </c>
      <c r="K3256" s="107">
        <v>1</v>
      </c>
      <c r="L3256" s="95">
        <v>0</v>
      </c>
      <c r="M3256" s="95">
        <v>-9634.17</v>
      </c>
      <c r="N3256" s="73" t="s">
        <v>715</v>
      </c>
    </row>
    <row r="3257" spans="1:14">
      <c r="A3257" s="100">
        <v>999</v>
      </c>
      <c r="B3257" s="94">
        <v>45302</v>
      </c>
      <c r="C3257" s="94">
        <v>45307</v>
      </c>
      <c r="D3257" s="73" t="s">
        <v>913</v>
      </c>
      <c r="E3257" s="73" t="s">
        <v>496</v>
      </c>
      <c r="F3257" s="73" t="s">
        <v>497</v>
      </c>
      <c r="G3257" s="73" t="s">
        <v>494</v>
      </c>
      <c r="H3257" s="73" t="s">
        <v>495</v>
      </c>
      <c r="I3257" s="73" t="s">
        <v>681</v>
      </c>
      <c r="J3257" s="95">
        <v>-9672.16</v>
      </c>
      <c r="K3257" s="107">
        <v>1</v>
      </c>
      <c r="L3257" s="95">
        <v>0</v>
      </c>
      <c r="M3257" s="95">
        <v>-9672.16</v>
      </c>
      <c r="N3257" s="73" t="s">
        <v>715</v>
      </c>
    </row>
    <row r="3258" spans="1:14" ht="12" thickBot="1">
      <c r="A3258" s="100">
        <v>999</v>
      </c>
      <c r="B3258" s="94">
        <v>45302</v>
      </c>
      <c r="C3258" s="94">
        <v>45307</v>
      </c>
      <c r="D3258" s="73" t="s">
        <v>913</v>
      </c>
      <c r="E3258" s="73" t="s">
        <v>496</v>
      </c>
      <c r="F3258" s="73" t="s">
        <v>497</v>
      </c>
      <c r="G3258" s="73" t="s">
        <v>494</v>
      </c>
      <c r="H3258" s="73" t="s">
        <v>495</v>
      </c>
      <c r="I3258" s="73" t="s">
        <v>681</v>
      </c>
      <c r="J3258" s="95">
        <v>-975.27</v>
      </c>
      <c r="K3258" s="107">
        <v>1</v>
      </c>
      <c r="L3258" s="95">
        <v>0</v>
      </c>
      <c r="M3258" s="95">
        <v>-975.27</v>
      </c>
      <c r="N3258" s="73" t="s">
        <v>715</v>
      </c>
    </row>
    <row r="3259" spans="1:14" ht="12" thickBot="1">
      <c r="A3259" s="223"/>
      <c r="B3259" s="222">
        <v>45344</v>
      </c>
      <c r="C3259" s="224"/>
      <c r="D3259" s="225"/>
      <c r="E3259" s="225"/>
      <c r="F3259" s="225"/>
      <c r="G3259" s="225"/>
      <c r="H3259" s="225"/>
      <c r="I3259" s="225"/>
      <c r="J3259" s="105"/>
      <c r="K3259" s="226"/>
      <c r="L3259" s="227" t="s">
        <v>706</v>
      </c>
      <c r="M3259" s="105">
        <v>307951621.27652389</v>
      </c>
      <c r="N3259" s="225"/>
    </row>
    <row r="3260" spans="1:14" ht="12" thickBot="1">
      <c r="A3260" s="223"/>
      <c r="B3260" s="224"/>
      <c r="C3260" s="224"/>
      <c r="D3260" s="225"/>
      <c r="E3260" s="225"/>
      <c r="F3260" s="225"/>
      <c r="G3260" s="225"/>
      <c r="H3260" s="225"/>
      <c r="I3260" s="225"/>
      <c r="J3260" s="105"/>
      <c r="K3260" s="226"/>
      <c r="L3260" s="227" t="s">
        <v>707</v>
      </c>
      <c r="M3260" s="105">
        <f xml:space="preserve"> ROUND($M$3252+ SUM($M$3255:$M$3258)-$M$3259,2)</f>
        <v>0</v>
      </c>
      <c r="N3260" s="225"/>
    </row>
    <row r="3261" spans="1:14" ht="12.75" thickTop="1" thickBot="1">
      <c r="A3261" s="215" t="s">
        <v>153</v>
      </c>
      <c r="B3261" s="221" t="s">
        <v>137</v>
      </c>
      <c r="C3261" s="216" t="s">
        <v>703</v>
      </c>
      <c r="D3261" s="217" t="s">
        <v>648</v>
      </c>
      <c r="E3261" s="217" t="s">
        <v>144</v>
      </c>
      <c r="F3261" s="217" t="s">
        <v>647</v>
      </c>
      <c r="G3261" s="217" t="s">
        <v>704</v>
      </c>
      <c r="H3261" s="217" t="s">
        <v>143</v>
      </c>
      <c r="I3261" s="217" t="s">
        <v>658</v>
      </c>
      <c r="J3261" s="218" t="s">
        <v>705</v>
      </c>
      <c r="K3261" s="219" t="s">
        <v>148</v>
      </c>
      <c r="L3261" s="218" t="s">
        <v>140</v>
      </c>
      <c r="M3261" s="218" t="s">
        <v>630</v>
      </c>
      <c r="N3261" s="217" t="s">
        <v>640</v>
      </c>
    </row>
    <row r="3262" spans="1:14" ht="12" thickBot="1">
      <c r="A3262" s="223"/>
      <c r="B3262" s="222">
        <v>45345</v>
      </c>
      <c r="C3262" s="224"/>
      <c r="D3262" s="225"/>
      <c r="E3262" s="225"/>
      <c r="F3262" s="225"/>
      <c r="G3262" s="225"/>
      <c r="H3262" s="225"/>
      <c r="I3262" s="225"/>
      <c r="J3262" s="105"/>
      <c r="K3262" s="226"/>
      <c r="L3262" s="227" t="s">
        <v>706</v>
      </c>
      <c r="M3262" s="105">
        <v>307951621.28029984</v>
      </c>
      <c r="N3262" s="225"/>
    </row>
    <row r="3263" spans="1:14" ht="12" thickBot="1">
      <c r="A3263" s="223"/>
      <c r="B3263" s="224"/>
      <c r="C3263" s="224"/>
      <c r="D3263" s="225"/>
      <c r="E3263" s="225"/>
      <c r="F3263" s="225"/>
      <c r="G3263" s="225"/>
      <c r="H3263" s="225"/>
      <c r="I3263" s="225"/>
      <c r="J3263" s="105"/>
      <c r="K3263" s="226"/>
      <c r="L3263" s="227" t="s">
        <v>707</v>
      </c>
      <c r="M3263" s="105">
        <f xml:space="preserve"> ROUND($M$3259+ SUM($M$3261:$M$3261)-$M$3262,2)</f>
        <v>0</v>
      </c>
      <c r="N3263" s="225"/>
    </row>
    <row r="3264" spans="1:14" ht="12.75" thickTop="1" thickBot="1">
      <c r="A3264" s="215" t="s">
        <v>153</v>
      </c>
      <c r="B3264" s="221" t="s">
        <v>137</v>
      </c>
      <c r="C3264" s="216" t="s">
        <v>703</v>
      </c>
      <c r="D3264" s="217" t="s">
        <v>648</v>
      </c>
      <c r="E3264" s="217" t="s">
        <v>144</v>
      </c>
      <c r="F3264" s="217" t="s">
        <v>647</v>
      </c>
      <c r="G3264" s="217" t="s">
        <v>704</v>
      </c>
      <c r="H3264" s="217" t="s">
        <v>143</v>
      </c>
      <c r="I3264" s="217" t="s">
        <v>658</v>
      </c>
      <c r="J3264" s="218" t="s">
        <v>705</v>
      </c>
      <c r="K3264" s="219" t="s">
        <v>148</v>
      </c>
      <c r="L3264" s="218" t="s">
        <v>140</v>
      </c>
      <c r="M3264" s="218" t="s">
        <v>630</v>
      </c>
      <c r="N3264" s="217" t="s">
        <v>640</v>
      </c>
    </row>
    <row r="3265" spans="1:14" ht="12" thickBot="1">
      <c r="A3265" s="223"/>
      <c r="B3265" s="222">
        <v>45348</v>
      </c>
      <c r="C3265" s="224"/>
      <c r="D3265" s="225"/>
      <c r="E3265" s="225"/>
      <c r="F3265" s="225"/>
      <c r="G3265" s="225"/>
      <c r="H3265" s="225"/>
      <c r="I3265" s="225"/>
      <c r="J3265" s="105"/>
      <c r="K3265" s="226"/>
      <c r="L3265" s="227" t="s">
        <v>706</v>
      </c>
      <c r="M3265" s="105">
        <v>307951621.28029984</v>
      </c>
      <c r="N3265" s="225"/>
    </row>
    <row r="3266" spans="1:14" ht="12" thickBot="1">
      <c r="A3266" s="223"/>
      <c r="B3266" s="224"/>
      <c r="C3266" s="224"/>
      <c r="D3266" s="225"/>
      <c r="E3266" s="225"/>
      <c r="F3266" s="225"/>
      <c r="G3266" s="225"/>
      <c r="H3266" s="225"/>
      <c r="I3266" s="225"/>
      <c r="J3266" s="105"/>
      <c r="K3266" s="226"/>
      <c r="L3266" s="227" t="s">
        <v>707</v>
      </c>
      <c r="M3266" s="105">
        <f xml:space="preserve"> ROUND($M$3262+ SUM($M$3264:$M$3264)-$M$3265,2)</f>
        <v>0</v>
      </c>
      <c r="N3266" s="225"/>
    </row>
    <row r="3267" spans="1:14" ht="12" thickTop="1">
      <c r="A3267" s="215" t="s">
        <v>153</v>
      </c>
      <c r="B3267" s="216" t="s">
        <v>137</v>
      </c>
      <c r="C3267" s="216" t="s">
        <v>703</v>
      </c>
      <c r="D3267" s="217" t="s">
        <v>648</v>
      </c>
      <c r="E3267" s="217" t="s">
        <v>144</v>
      </c>
      <c r="F3267" s="217" t="s">
        <v>647</v>
      </c>
      <c r="G3267" s="217" t="s">
        <v>704</v>
      </c>
      <c r="H3267" s="217" t="s">
        <v>143</v>
      </c>
      <c r="I3267" s="217" t="s">
        <v>658</v>
      </c>
      <c r="J3267" s="218" t="s">
        <v>705</v>
      </c>
      <c r="K3267" s="219" t="s">
        <v>148</v>
      </c>
      <c r="L3267" s="218" t="s">
        <v>140</v>
      </c>
      <c r="M3267" s="218" t="s">
        <v>630</v>
      </c>
      <c r="N3267" s="217" t="s">
        <v>640</v>
      </c>
    </row>
    <row r="3268" spans="1:14" ht="12" thickBot="1">
      <c r="A3268" s="100">
        <v>999</v>
      </c>
      <c r="B3268" s="94">
        <v>45349</v>
      </c>
      <c r="C3268" s="94">
        <v>45349</v>
      </c>
      <c r="D3268" s="73" t="s">
        <v>993</v>
      </c>
      <c r="E3268" s="73" t="s">
        <v>478</v>
      </c>
      <c r="F3268" s="73" t="s">
        <v>479</v>
      </c>
      <c r="G3268" s="73" t="s">
        <v>477</v>
      </c>
      <c r="I3268" s="73" t="s">
        <v>681</v>
      </c>
      <c r="J3268" s="95">
        <v>0</v>
      </c>
      <c r="K3268" s="107">
        <v>1</v>
      </c>
      <c r="L3268" s="95">
        <v>157.96</v>
      </c>
      <c r="M3268" s="95">
        <v>157.96</v>
      </c>
      <c r="N3268" s="73" t="s">
        <v>207</v>
      </c>
    </row>
    <row r="3269" spans="1:14" ht="12" thickBot="1">
      <c r="A3269" s="223"/>
      <c r="B3269" s="222">
        <v>45349</v>
      </c>
      <c r="C3269" s="224"/>
      <c r="D3269" s="225"/>
      <c r="E3269" s="225"/>
      <c r="F3269" s="225"/>
      <c r="G3269" s="225"/>
      <c r="H3269" s="225"/>
      <c r="I3269" s="225"/>
      <c r="J3269" s="105"/>
      <c r="K3269" s="226"/>
      <c r="L3269" s="227" t="s">
        <v>706</v>
      </c>
      <c r="M3269" s="105">
        <v>307951779.24029982</v>
      </c>
      <c r="N3269" s="225"/>
    </row>
    <row r="3270" spans="1:14" ht="12" thickBot="1">
      <c r="A3270" s="223"/>
      <c r="B3270" s="224"/>
      <c r="C3270" s="224"/>
      <c r="D3270" s="225"/>
      <c r="E3270" s="225"/>
      <c r="F3270" s="225"/>
      <c r="G3270" s="225"/>
      <c r="H3270" s="225"/>
      <c r="I3270" s="225"/>
      <c r="J3270" s="105"/>
      <c r="K3270" s="226"/>
      <c r="L3270" s="227" t="s">
        <v>707</v>
      </c>
      <c r="M3270" s="105">
        <f xml:space="preserve"> ROUND($M$3265+ SUM($M$3268:$M$3268)-$M$3269,2)</f>
        <v>0</v>
      </c>
      <c r="N3270" s="225"/>
    </row>
    <row r="3271" spans="1:14" ht="12.75" thickTop="1" thickBot="1">
      <c r="A3271" s="215" t="s">
        <v>153</v>
      </c>
      <c r="B3271" s="221" t="s">
        <v>137</v>
      </c>
      <c r="C3271" s="216" t="s">
        <v>703</v>
      </c>
      <c r="D3271" s="217" t="s">
        <v>648</v>
      </c>
      <c r="E3271" s="217" t="s">
        <v>144</v>
      </c>
      <c r="F3271" s="217" t="s">
        <v>647</v>
      </c>
      <c r="G3271" s="217" t="s">
        <v>704</v>
      </c>
      <c r="H3271" s="217" t="s">
        <v>143</v>
      </c>
      <c r="I3271" s="217" t="s">
        <v>658</v>
      </c>
      <c r="J3271" s="218" t="s">
        <v>705</v>
      </c>
      <c r="K3271" s="219" t="s">
        <v>148</v>
      </c>
      <c r="L3271" s="218" t="s">
        <v>140</v>
      </c>
      <c r="M3271" s="218" t="s">
        <v>630</v>
      </c>
      <c r="N3271" s="217" t="s">
        <v>640</v>
      </c>
    </row>
    <row r="3272" spans="1:14" ht="12" thickBot="1">
      <c r="A3272" s="223"/>
      <c r="B3272" s="222">
        <v>45350</v>
      </c>
      <c r="C3272" s="224"/>
      <c r="D3272" s="225"/>
      <c r="E3272" s="225"/>
      <c r="F3272" s="225"/>
      <c r="G3272" s="225"/>
      <c r="H3272" s="225"/>
      <c r="I3272" s="225"/>
      <c r="J3272" s="105"/>
      <c r="K3272" s="226"/>
      <c r="L3272" s="227" t="s">
        <v>706</v>
      </c>
      <c r="M3272" s="105">
        <v>307951779.24029982</v>
      </c>
      <c r="N3272" s="225"/>
    </row>
    <row r="3273" spans="1:14" ht="12" thickBot="1">
      <c r="A3273" s="223"/>
      <c r="B3273" s="224"/>
      <c r="C3273" s="224"/>
      <c r="D3273" s="225"/>
      <c r="E3273" s="225"/>
      <c r="F3273" s="225"/>
      <c r="G3273" s="225"/>
      <c r="H3273" s="225"/>
      <c r="I3273" s="225"/>
      <c r="J3273" s="105"/>
      <c r="K3273" s="226"/>
      <c r="L3273" s="227" t="s">
        <v>707</v>
      </c>
      <c r="M3273" s="105">
        <f xml:space="preserve"> ROUND($M$3269+ SUM($M$3271:$M$3271)-$M$3272,2)</f>
        <v>0</v>
      </c>
      <c r="N3273" s="225"/>
    </row>
    <row r="3274" spans="1:14" ht="12.75" thickTop="1" thickBot="1">
      <c r="A3274" s="215" t="s">
        <v>153</v>
      </c>
      <c r="B3274" s="221" t="s">
        <v>137</v>
      </c>
      <c r="C3274" s="216" t="s">
        <v>703</v>
      </c>
      <c r="D3274" s="217" t="s">
        <v>648</v>
      </c>
      <c r="E3274" s="217" t="s">
        <v>144</v>
      </c>
      <c r="F3274" s="217" t="s">
        <v>647</v>
      </c>
      <c r="G3274" s="217" t="s">
        <v>704</v>
      </c>
      <c r="H3274" s="217" t="s">
        <v>143</v>
      </c>
      <c r="I3274" s="217" t="s">
        <v>658</v>
      </c>
      <c r="J3274" s="218" t="s">
        <v>705</v>
      </c>
      <c r="K3274" s="219" t="s">
        <v>148</v>
      </c>
      <c r="L3274" s="218" t="s">
        <v>140</v>
      </c>
      <c r="M3274" s="218" t="s">
        <v>630</v>
      </c>
      <c r="N3274" s="217" t="s">
        <v>640</v>
      </c>
    </row>
    <row r="3275" spans="1:14" ht="12" thickBot="1">
      <c r="A3275" s="223"/>
      <c r="B3275" s="222">
        <v>45351</v>
      </c>
      <c r="C3275" s="224"/>
      <c r="D3275" s="225"/>
      <c r="E3275" s="225"/>
      <c r="F3275" s="225"/>
      <c r="G3275" s="225"/>
      <c r="H3275" s="225"/>
      <c r="I3275" s="225"/>
      <c r="J3275" s="105"/>
      <c r="K3275" s="226"/>
      <c r="L3275" s="227" t="s">
        <v>706</v>
      </c>
      <c r="M3275" s="105">
        <v>307951779.24029982</v>
      </c>
      <c r="N3275" s="225"/>
    </row>
    <row r="3276" spans="1:14" ht="12" thickBot="1">
      <c r="A3276" s="223"/>
      <c r="B3276" s="224"/>
      <c r="C3276" s="224"/>
      <c r="D3276" s="225"/>
      <c r="E3276" s="225"/>
      <c r="F3276" s="225"/>
      <c r="G3276" s="225"/>
      <c r="H3276" s="225"/>
      <c r="I3276" s="225"/>
      <c r="J3276" s="105"/>
      <c r="K3276" s="226"/>
      <c r="L3276" s="227" t="s">
        <v>707</v>
      </c>
      <c r="M3276" s="105">
        <f xml:space="preserve"> ROUND($M$3272+ SUM($M$3274:$M$3274)-$M$3275,2)</f>
        <v>0</v>
      </c>
      <c r="N3276" s="225"/>
    </row>
    <row r="3277" spans="1:14" ht="12" thickTop="1">
      <c r="A3277" s="215" t="s">
        <v>153</v>
      </c>
      <c r="B3277" s="216" t="s">
        <v>137</v>
      </c>
      <c r="C3277" s="216" t="s">
        <v>703</v>
      </c>
      <c r="D3277" s="217" t="s">
        <v>648</v>
      </c>
      <c r="E3277" s="217" t="s">
        <v>144</v>
      </c>
      <c r="F3277" s="217" t="s">
        <v>647</v>
      </c>
      <c r="G3277" s="217" t="s">
        <v>704</v>
      </c>
      <c r="H3277" s="217" t="s">
        <v>143</v>
      </c>
      <c r="I3277" s="217" t="s">
        <v>658</v>
      </c>
      <c r="J3277" s="218" t="s">
        <v>705</v>
      </c>
      <c r="K3277" s="219" t="s">
        <v>148</v>
      </c>
      <c r="L3277" s="218" t="s">
        <v>140</v>
      </c>
      <c r="M3277" s="218" t="s">
        <v>630</v>
      </c>
      <c r="N3277" s="217" t="s">
        <v>640</v>
      </c>
    </row>
    <row r="3278" spans="1:14">
      <c r="A3278" s="100">
        <v>999</v>
      </c>
      <c r="B3278" s="94">
        <v>45351</v>
      </c>
      <c r="C3278" s="94">
        <v>45352</v>
      </c>
      <c r="D3278" s="73" t="s">
        <v>823</v>
      </c>
      <c r="E3278" s="73" t="s">
        <v>325</v>
      </c>
      <c r="F3278" s="73" t="s">
        <v>326</v>
      </c>
      <c r="G3278" s="73" t="s">
        <v>324</v>
      </c>
      <c r="I3278" s="73" t="s">
        <v>681</v>
      </c>
      <c r="J3278" s="95">
        <v>5493.93</v>
      </c>
      <c r="K3278" s="107">
        <v>1</v>
      </c>
      <c r="L3278" s="95">
        <v>0</v>
      </c>
      <c r="M3278" s="95">
        <v>5493.93</v>
      </c>
      <c r="N3278" s="73" t="s">
        <v>715</v>
      </c>
    </row>
    <row r="3279" spans="1:14">
      <c r="A3279" s="100">
        <v>109334378</v>
      </c>
      <c r="B3279" s="94">
        <v>45352</v>
      </c>
      <c r="C3279" s="94">
        <v>45352</v>
      </c>
      <c r="D3279" s="73" t="s">
        <v>710</v>
      </c>
      <c r="E3279" s="73" t="s">
        <v>572</v>
      </c>
      <c r="F3279" s="73" t="s">
        <v>1116</v>
      </c>
      <c r="G3279" s="73" t="s">
        <v>1117</v>
      </c>
      <c r="I3279" s="73" t="s">
        <v>681</v>
      </c>
      <c r="J3279" s="95">
        <v>506862.44</v>
      </c>
      <c r="K3279" s="107">
        <v>0.98499999999999999</v>
      </c>
      <c r="L3279" s="95">
        <v>-499259.5</v>
      </c>
      <c r="M3279" s="95">
        <v>7602.94</v>
      </c>
      <c r="N3279" s="73" t="s">
        <v>207</v>
      </c>
    </row>
    <row r="3280" spans="1:14">
      <c r="A3280" s="100">
        <v>999</v>
      </c>
      <c r="B3280" s="94">
        <v>45349</v>
      </c>
      <c r="C3280" s="94">
        <v>45349</v>
      </c>
      <c r="D3280" s="73" t="s">
        <v>1057</v>
      </c>
      <c r="E3280" s="73" t="s">
        <v>478</v>
      </c>
      <c r="F3280" s="73" t="s">
        <v>479</v>
      </c>
      <c r="G3280" s="73" t="s">
        <v>477</v>
      </c>
      <c r="I3280" s="73" t="s">
        <v>681</v>
      </c>
      <c r="J3280" s="95">
        <v>0</v>
      </c>
      <c r="K3280" s="107">
        <v>1</v>
      </c>
      <c r="L3280" s="95">
        <v>-157.96</v>
      </c>
      <c r="M3280" s="95">
        <v>-157.96</v>
      </c>
      <c r="N3280" s="73" t="s">
        <v>207</v>
      </c>
    </row>
    <row r="3281" spans="1:14" ht="12" thickBot="1">
      <c r="A3281" s="100">
        <v>109106287</v>
      </c>
      <c r="B3281" s="94">
        <v>45352</v>
      </c>
      <c r="C3281" s="94">
        <v>45352</v>
      </c>
      <c r="D3281" s="73" t="s">
        <v>993</v>
      </c>
      <c r="E3281" s="73" t="s">
        <v>478</v>
      </c>
      <c r="F3281" s="73" t="s">
        <v>479</v>
      </c>
      <c r="G3281" s="73" t="s">
        <v>477</v>
      </c>
      <c r="I3281" s="73" t="s">
        <v>681</v>
      </c>
      <c r="J3281" s="95">
        <v>0</v>
      </c>
      <c r="K3281" s="107">
        <v>1</v>
      </c>
      <c r="L3281" s="95">
        <v>157.96</v>
      </c>
      <c r="M3281" s="95">
        <v>157.96</v>
      </c>
      <c r="N3281" s="73" t="s">
        <v>841</v>
      </c>
    </row>
    <row r="3282" spans="1:14" ht="12" thickBot="1">
      <c r="A3282" s="223"/>
      <c r="B3282" s="222">
        <v>45352</v>
      </c>
      <c r="C3282" s="224"/>
      <c r="D3282" s="225"/>
      <c r="E3282" s="225"/>
      <c r="F3282" s="225"/>
      <c r="G3282" s="225"/>
      <c r="H3282" s="225"/>
      <c r="I3282" s="225"/>
      <c r="J3282" s="105"/>
      <c r="K3282" s="226"/>
      <c r="L3282" s="227" t="s">
        <v>706</v>
      </c>
      <c r="M3282" s="105">
        <v>307964876.11029983</v>
      </c>
      <c r="N3282" s="225"/>
    </row>
    <row r="3283" spans="1:14" ht="12" thickBot="1">
      <c r="A3283" s="223"/>
      <c r="B3283" s="224"/>
      <c r="C3283" s="224"/>
      <c r="D3283" s="225"/>
      <c r="E3283" s="225"/>
      <c r="F3283" s="225"/>
      <c r="G3283" s="225"/>
      <c r="H3283" s="225"/>
      <c r="I3283" s="225"/>
      <c r="J3283" s="105"/>
      <c r="K3283" s="226"/>
      <c r="L3283" s="227" t="s">
        <v>707</v>
      </c>
      <c r="M3283" s="105">
        <f xml:space="preserve"> ROUND($M$3275+ SUM($M$3278:$M$3281)-$M$3282,2)</f>
        <v>0</v>
      </c>
      <c r="N3283" s="225"/>
    </row>
    <row r="3284" spans="1:14" ht="12" thickTop="1">
      <c r="A3284" s="215" t="s">
        <v>153</v>
      </c>
      <c r="B3284" s="216" t="s">
        <v>137</v>
      </c>
      <c r="C3284" s="216" t="s">
        <v>703</v>
      </c>
      <c r="D3284" s="217" t="s">
        <v>648</v>
      </c>
      <c r="E3284" s="217" t="s">
        <v>144</v>
      </c>
      <c r="F3284" s="217" t="s">
        <v>647</v>
      </c>
      <c r="G3284" s="217" t="s">
        <v>704</v>
      </c>
      <c r="H3284" s="217" t="s">
        <v>143</v>
      </c>
      <c r="I3284" s="217" t="s">
        <v>658</v>
      </c>
      <c r="J3284" s="218" t="s">
        <v>705</v>
      </c>
      <c r="K3284" s="219" t="s">
        <v>148</v>
      </c>
      <c r="L3284" s="218" t="s">
        <v>140</v>
      </c>
      <c r="M3284" s="218" t="s">
        <v>630</v>
      </c>
      <c r="N3284" s="217" t="s">
        <v>640</v>
      </c>
    </row>
    <row r="3285" spans="1:14" ht="12" thickBot="1">
      <c r="A3285" s="100">
        <v>109376352</v>
      </c>
      <c r="B3285" s="94">
        <v>45350</v>
      </c>
      <c r="C3285" s="94">
        <v>45355</v>
      </c>
      <c r="D3285" s="73" t="s">
        <v>830</v>
      </c>
      <c r="E3285" s="73" t="s">
        <v>1098</v>
      </c>
      <c r="F3285" s="73" t="s">
        <v>1099</v>
      </c>
      <c r="G3285" s="73" t="s">
        <v>1100</v>
      </c>
      <c r="I3285" s="73" t="s">
        <v>681</v>
      </c>
      <c r="J3285" s="95">
        <v>-5675000</v>
      </c>
      <c r="K3285" s="107">
        <v>0.98499999999999999</v>
      </c>
      <c r="L3285" s="95">
        <v>5589875</v>
      </c>
      <c r="M3285" s="95">
        <v>-85125</v>
      </c>
      <c r="N3285" s="73" t="s">
        <v>207</v>
      </c>
    </row>
    <row r="3286" spans="1:14" ht="12" thickBot="1">
      <c r="A3286" s="223"/>
      <c r="B3286" s="222">
        <v>45355</v>
      </c>
      <c r="C3286" s="224"/>
      <c r="D3286" s="225"/>
      <c r="E3286" s="225"/>
      <c r="F3286" s="225"/>
      <c r="G3286" s="225"/>
      <c r="H3286" s="225"/>
      <c r="I3286" s="225"/>
      <c r="J3286" s="105"/>
      <c r="K3286" s="226"/>
      <c r="L3286" s="227" t="s">
        <v>706</v>
      </c>
      <c r="M3286" s="105">
        <v>307879751.11029983</v>
      </c>
      <c r="N3286" s="225"/>
    </row>
    <row r="3287" spans="1:14" ht="12" thickBot="1">
      <c r="A3287" s="223"/>
      <c r="B3287" s="224"/>
      <c r="C3287" s="224"/>
      <c r="D3287" s="225"/>
      <c r="E3287" s="225"/>
      <c r="F3287" s="225"/>
      <c r="G3287" s="225"/>
      <c r="H3287" s="225"/>
      <c r="I3287" s="225"/>
      <c r="J3287" s="105"/>
      <c r="K3287" s="226"/>
      <c r="L3287" s="227" t="s">
        <v>707</v>
      </c>
      <c r="M3287" s="105">
        <f xml:space="preserve"> ROUND($M$3282+ SUM($M$3285:$M$3285)-$M$3286,2)</f>
        <v>0</v>
      </c>
      <c r="N3287" s="225"/>
    </row>
    <row r="3288" spans="1:14" ht="12.75" thickTop="1" thickBot="1">
      <c r="A3288" s="215" t="s">
        <v>153</v>
      </c>
      <c r="B3288" s="221" t="s">
        <v>137</v>
      </c>
      <c r="C3288" s="216" t="s">
        <v>703</v>
      </c>
      <c r="D3288" s="217" t="s">
        <v>648</v>
      </c>
      <c r="E3288" s="217" t="s">
        <v>144</v>
      </c>
      <c r="F3288" s="217" t="s">
        <v>647</v>
      </c>
      <c r="G3288" s="217" t="s">
        <v>704</v>
      </c>
      <c r="H3288" s="217" t="s">
        <v>143</v>
      </c>
      <c r="I3288" s="217" t="s">
        <v>658</v>
      </c>
      <c r="J3288" s="218" t="s">
        <v>705</v>
      </c>
      <c r="K3288" s="219" t="s">
        <v>148</v>
      </c>
      <c r="L3288" s="218" t="s">
        <v>140</v>
      </c>
      <c r="M3288" s="218" t="s">
        <v>630</v>
      </c>
      <c r="N3288" s="217" t="s">
        <v>640</v>
      </c>
    </row>
    <row r="3289" spans="1:14" ht="12" thickBot="1">
      <c r="A3289" s="223"/>
      <c r="B3289" s="222">
        <v>45356</v>
      </c>
      <c r="C3289" s="224"/>
      <c r="D3289" s="225"/>
      <c r="E3289" s="225"/>
      <c r="F3289" s="225"/>
      <c r="G3289" s="225"/>
      <c r="H3289" s="225"/>
      <c r="I3289" s="225"/>
      <c r="J3289" s="105"/>
      <c r="K3289" s="226"/>
      <c r="L3289" s="227" t="s">
        <v>706</v>
      </c>
      <c r="M3289" s="105">
        <v>307879751.11029983</v>
      </c>
      <c r="N3289" s="225"/>
    </row>
    <row r="3290" spans="1:14" ht="12" thickBot="1">
      <c r="A3290" s="223"/>
      <c r="B3290" s="224"/>
      <c r="C3290" s="224"/>
      <c r="D3290" s="225"/>
      <c r="E3290" s="225"/>
      <c r="F3290" s="225"/>
      <c r="G3290" s="225"/>
      <c r="H3290" s="225"/>
      <c r="I3290" s="225"/>
      <c r="J3290" s="105"/>
      <c r="K3290" s="226"/>
      <c r="L3290" s="227" t="s">
        <v>707</v>
      </c>
      <c r="M3290" s="105">
        <f xml:space="preserve"> ROUND($M$3286+ SUM($M$3288:$M$3288)-$M$3289,2)</f>
        <v>0</v>
      </c>
      <c r="N3290" s="225"/>
    </row>
    <row r="3291" spans="1:14" ht="12.75" thickTop="1" thickBot="1">
      <c r="A3291" s="215" t="s">
        <v>153</v>
      </c>
      <c r="B3291" s="221" t="s">
        <v>137</v>
      </c>
      <c r="C3291" s="216" t="s">
        <v>703</v>
      </c>
      <c r="D3291" s="217" t="s">
        <v>648</v>
      </c>
      <c r="E3291" s="217" t="s">
        <v>144</v>
      </c>
      <c r="F3291" s="217" t="s">
        <v>647</v>
      </c>
      <c r="G3291" s="217" t="s">
        <v>704</v>
      </c>
      <c r="H3291" s="217" t="s">
        <v>143</v>
      </c>
      <c r="I3291" s="217" t="s">
        <v>658</v>
      </c>
      <c r="J3291" s="218" t="s">
        <v>705</v>
      </c>
      <c r="K3291" s="219" t="s">
        <v>148</v>
      </c>
      <c r="L3291" s="218" t="s">
        <v>140</v>
      </c>
      <c r="M3291" s="218" t="s">
        <v>630</v>
      </c>
      <c r="N3291" s="217" t="s">
        <v>640</v>
      </c>
    </row>
    <row r="3292" spans="1:14" ht="12" thickBot="1">
      <c r="A3292" s="223"/>
      <c r="B3292" s="222">
        <v>45357</v>
      </c>
      <c r="C3292" s="224"/>
      <c r="D3292" s="225"/>
      <c r="E3292" s="225"/>
      <c r="F3292" s="225"/>
      <c r="G3292" s="225"/>
      <c r="H3292" s="225"/>
      <c r="I3292" s="225"/>
      <c r="J3292" s="105"/>
      <c r="K3292" s="226"/>
      <c r="L3292" s="227" t="s">
        <v>706</v>
      </c>
      <c r="M3292" s="105">
        <v>307879751.11029983</v>
      </c>
      <c r="N3292" s="225"/>
    </row>
    <row r="3293" spans="1:14" ht="12" thickBot="1">
      <c r="A3293" s="223"/>
      <c r="B3293" s="224"/>
      <c r="C3293" s="224"/>
      <c r="D3293" s="225"/>
      <c r="E3293" s="225"/>
      <c r="F3293" s="225"/>
      <c r="G3293" s="225"/>
      <c r="H3293" s="225"/>
      <c r="I3293" s="225"/>
      <c r="J3293" s="105"/>
      <c r="K3293" s="226"/>
      <c r="L3293" s="227" t="s">
        <v>707</v>
      </c>
      <c r="M3293" s="105">
        <f xml:space="preserve"> ROUND($M$3289+ SUM($M$3291:$M$3291)-$M$3292,2)</f>
        <v>0</v>
      </c>
      <c r="N3293" s="225"/>
    </row>
    <row r="3294" spans="1:14" ht="12.75" thickTop="1" thickBot="1">
      <c r="A3294" s="215" t="s">
        <v>153</v>
      </c>
      <c r="B3294" s="221" t="s">
        <v>137</v>
      </c>
      <c r="C3294" s="216" t="s">
        <v>703</v>
      </c>
      <c r="D3294" s="217" t="s">
        <v>648</v>
      </c>
      <c r="E3294" s="217" t="s">
        <v>144</v>
      </c>
      <c r="F3294" s="217" t="s">
        <v>647</v>
      </c>
      <c r="G3294" s="217" t="s">
        <v>704</v>
      </c>
      <c r="H3294" s="217" t="s">
        <v>143</v>
      </c>
      <c r="I3294" s="217" t="s">
        <v>658</v>
      </c>
      <c r="J3294" s="218" t="s">
        <v>705</v>
      </c>
      <c r="K3294" s="219" t="s">
        <v>148</v>
      </c>
      <c r="L3294" s="218" t="s">
        <v>140</v>
      </c>
      <c r="M3294" s="218" t="s">
        <v>630</v>
      </c>
      <c r="N3294" s="217" t="s">
        <v>640</v>
      </c>
    </row>
    <row r="3295" spans="1:14" ht="12" thickBot="1">
      <c r="A3295" s="223"/>
      <c r="B3295" s="222">
        <v>45358</v>
      </c>
      <c r="C3295" s="224"/>
      <c r="D3295" s="225"/>
      <c r="E3295" s="225"/>
      <c r="F3295" s="225"/>
      <c r="G3295" s="225"/>
      <c r="H3295" s="225"/>
      <c r="I3295" s="225"/>
      <c r="J3295" s="105"/>
      <c r="K3295" s="226"/>
      <c r="L3295" s="227" t="s">
        <v>706</v>
      </c>
      <c r="M3295" s="105">
        <v>307879751.11029983</v>
      </c>
      <c r="N3295" s="225"/>
    </row>
    <row r="3296" spans="1:14" ht="12" thickBot="1">
      <c r="A3296" s="223"/>
      <c r="B3296" s="224"/>
      <c r="C3296" s="224"/>
      <c r="D3296" s="225"/>
      <c r="E3296" s="225"/>
      <c r="F3296" s="225"/>
      <c r="G3296" s="225"/>
      <c r="H3296" s="225"/>
      <c r="I3296" s="225"/>
      <c r="J3296" s="105"/>
      <c r="K3296" s="226"/>
      <c r="L3296" s="227" t="s">
        <v>707</v>
      </c>
      <c r="M3296" s="105">
        <f xml:space="preserve"> ROUND($M$3292+ SUM($M$3294:$M$3294)-$M$3295,2)</f>
        <v>0</v>
      </c>
      <c r="N3296" s="225"/>
    </row>
    <row r="3297" spans="1:14" ht="12.75" thickTop="1" thickBot="1">
      <c r="A3297" s="215" t="s">
        <v>153</v>
      </c>
      <c r="B3297" s="221" t="s">
        <v>137</v>
      </c>
      <c r="C3297" s="216" t="s">
        <v>703</v>
      </c>
      <c r="D3297" s="217" t="s">
        <v>648</v>
      </c>
      <c r="E3297" s="217" t="s">
        <v>144</v>
      </c>
      <c r="F3297" s="217" t="s">
        <v>647</v>
      </c>
      <c r="G3297" s="217" t="s">
        <v>704</v>
      </c>
      <c r="H3297" s="217" t="s">
        <v>143</v>
      </c>
      <c r="I3297" s="217" t="s">
        <v>658</v>
      </c>
      <c r="J3297" s="218" t="s">
        <v>705</v>
      </c>
      <c r="K3297" s="219" t="s">
        <v>148</v>
      </c>
      <c r="L3297" s="218" t="s">
        <v>140</v>
      </c>
      <c r="M3297" s="218" t="s">
        <v>630</v>
      </c>
      <c r="N3297" s="217" t="s">
        <v>640</v>
      </c>
    </row>
    <row r="3298" spans="1:14" ht="12" thickBot="1">
      <c r="A3298" s="223"/>
      <c r="B3298" s="222">
        <v>45359</v>
      </c>
      <c r="C3298" s="224"/>
      <c r="D3298" s="225"/>
      <c r="E3298" s="225"/>
      <c r="F3298" s="225"/>
      <c r="G3298" s="225"/>
      <c r="H3298" s="225"/>
      <c r="I3298" s="225"/>
      <c r="J3298" s="105"/>
      <c r="K3298" s="226"/>
      <c r="L3298" s="227" t="s">
        <v>706</v>
      </c>
      <c r="M3298" s="105">
        <v>307879751.11029983</v>
      </c>
      <c r="N3298" s="225"/>
    </row>
    <row r="3299" spans="1:14" ht="12" thickBot="1">
      <c r="A3299" s="223"/>
      <c r="B3299" s="224"/>
      <c r="C3299" s="224"/>
      <c r="D3299" s="225"/>
      <c r="E3299" s="225"/>
      <c r="F3299" s="225"/>
      <c r="G3299" s="225"/>
      <c r="H3299" s="225"/>
      <c r="I3299" s="225"/>
      <c r="J3299" s="105"/>
      <c r="K3299" s="226"/>
      <c r="L3299" s="227" t="s">
        <v>707</v>
      </c>
      <c r="M3299" s="105">
        <f xml:space="preserve"> ROUND($M$3295+ SUM($M$3297:$M$3297)-$M$3298,2)</f>
        <v>0</v>
      </c>
      <c r="N3299" s="225"/>
    </row>
    <row r="3300" spans="1:14" ht="12.75" thickTop="1" thickBot="1">
      <c r="A3300" s="215" t="s">
        <v>153</v>
      </c>
      <c r="B3300" s="221" t="s">
        <v>137</v>
      </c>
      <c r="C3300" s="216" t="s">
        <v>703</v>
      </c>
      <c r="D3300" s="217" t="s">
        <v>648</v>
      </c>
      <c r="E3300" s="217" t="s">
        <v>144</v>
      </c>
      <c r="F3300" s="217" t="s">
        <v>647</v>
      </c>
      <c r="G3300" s="217" t="s">
        <v>704</v>
      </c>
      <c r="H3300" s="217" t="s">
        <v>143</v>
      </c>
      <c r="I3300" s="217" t="s">
        <v>658</v>
      </c>
      <c r="J3300" s="218" t="s">
        <v>705</v>
      </c>
      <c r="K3300" s="219" t="s">
        <v>148</v>
      </c>
      <c r="L3300" s="218" t="s">
        <v>140</v>
      </c>
      <c r="M3300" s="218" t="s">
        <v>630</v>
      </c>
      <c r="N3300" s="217" t="s">
        <v>640</v>
      </c>
    </row>
    <row r="3301" spans="1:14" ht="12" thickBot="1">
      <c r="A3301" s="223"/>
      <c r="B3301" s="222">
        <v>45362</v>
      </c>
      <c r="C3301" s="224"/>
      <c r="D3301" s="225"/>
      <c r="E3301" s="225"/>
      <c r="F3301" s="225"/>
      <c r="G3301" s="225"/>
      <c r="H3301" s="225"/>
      <c r="I3301" s="225"/>
      <c r="J3301" s="105"/>
      <c r="K3301" s="226"/>
      <c r="L3301" s="227" t="s">
        <v>706</v>
      </c>
      <c r="M3301" s="105">
        <v>307879751.11029983</v>
      </c>
      <c r="N3301" s="225"/>
    </row>
    <row r="3302" spans="1:14" ht="12" thickBot="1">
      <c r="A3302" s="223"/>
      <c r="B3302" s="224"/>
      <c r="C3302" s="224"/>
      <c r="D3302" s="225"/>
      <c r="E3302" s="225"/>
      <c r="F3302" s="225"/>
      <c r="G3302" s="225"/>
      <c r="H3302" s="225"/>
      <c r="I3302" s="225"/>
      <c r="J3302" s="105"/>
      <c r="K3302" s="226"/>
      <c r="L3302" s="227" t="s">
        <v>707</v>
      </c>
      <c r="M3302" s="105">
        <f xml:space="preserve"> ROUND($M$3298+ SUM($M$3300:$M$3300)-$M$3301,2)</f>
        <v>0</v>
      </c>
      <c r="N3302" s="225"/>
    </row>
    <row r="3303" spans="1:14" ht="12.75" thickTop="1" thickBot="1">
      <c r="A3303" s="215" t="s">
        <v>153</v>
      </c>
      <c r="B3303" s="221" t="s">
        <v>137</v>
      </c>
      <c r="C3303" s="216" t="s">
        <v>703</v>
      </c>
      <c r="D3303" s="217" t="s">
        <v>648</v>
      </c>
      <c r="E3303" s="217" t="s">
        <v>144</v>
      </c>
      <c r="F3303" s="217" t="s">
        <v>647</v>
      </c>
      <c r="G3303" s="217" t="s">
        <v>704</v>
      </c>
      <c r="H3303" s="217" t="s">
        <v>143</v>
      </c>
      <c r="I3303" s="217" t="s">
        <v>658</v>
      </c>
      <c r="J3303" s="218" t="s">
        <v>705</v>
      </c>
      <c r="K3303" s="219" t="s">
        <v>148</v>
      </c>
      <c r="L3303" s="218" t="s">
        <v>140</v>
      </c>
      <c r="M3303" s="218" t="s">
        <v>630</v>
      </c>
      <c r="N3303" s="217" t="s">
        <v>640</v>
      </c>
    </row>
    <row r="3304" spans="1:14" ht="12" thickBot="1">
      <c r="A3304" s="223"/>
      <c r="B3304" s="222">
        <v>45363</v>
      </c>
      <c r="C3304" s="224"/>
      <c r="D3304" s="225"/>
      <c r="E3304" s="225"/>
      <c r="F3304" s="225"/>
      <c r="G3304" s="225"/>
      <c r="H3304" s="225"/>
      <c r="I3304" s="225"/>
      <c r="J3304" s="105"/>
      <c r="K3304" s="226"/>
      <c r="L3304" s="227" t="s">
        <v>706</v>
      </c>
      <c r="M3304" s="105">
        <v>307879751.11029983</v>
      </c>
      <c r="N3304" s="225"/>
    </row>
    <row r="3305" spans="1:14" ht="12" thickBot="1">
      <c r="A3305" s="223"/>
      <c r="B3305" s="224"/>
      <c r="C3305" s="224"/>
      <c r="D3305" s="225"/>
      <c r="E3305" s="225"/>
      <c r="F3305" s="225"/>
      <c r="G3305" s="225"/>
      <c r="H3305" s="225"/>
      <c r="I3305" s="225"/>
      <c r="J3305" s="105"/>
      <c r="K3305" s="226"/>
      <c r="L3305" s="227" t="s">
        <v>707</v>
      </c>
      <c r="M3305" s="105">
        <f xml:space="preserve"> ROUND($M$3301+ SUM($M$3303:$M$3303)-$M$3304,2)</f>
        <v>0</v>
      </c>
      <c r="N3305" s="225"/>
    </row>
    <row r="3306" spans="1:14" ht="12" thickTop="1">
      <c r="A3306" s="215" t="s">
        <v>153</v>
      </c>
      <c r="B3306" s="216" t="s">
        <v>137</v>
      </c>
      <c r="C3306" s="216" t="s">
        <v>703</v>
      </c>
      <c r="D3306" s="217" t="s">
        <v>648</v>
      </c>
      <c r="E3306" s="217" t="s">
        <v>144</v>
      </c>
      <c r="F3306" s="217" t="s">
        <v>647</v>
      </c>
      <c r="G3306" s="217" t="s">
        <v>704</v>
      </c>
      <c r="H3306" s="217" t="s">
        <v>143</v>
      </c>
      <c r="I3306" s="217" t="s">
        <v>658</v>
      </c>
      <c r="J3306" s="218" t="s">
        <v>705</v>
      </c>
      <c r="K3306" s="219" t="s">
        <v>148</v>
      </c>
      <c r="L3306" s="218" t="s">
        <v>140</v>
      </c>
      <c r="M3306" s="218" t="s">
        <v>630</v>
      </c>
      <c r="N3306" s="217" t="s">
        <v>640</v>
      </c>
    </row>
    <row r="3307" spans="1:14">
      <c r="A3307" s="100">
        <v>999</v>
      </c>
      <c r="B3307" s="94">
        <v>45363</v>
      </c>
      <c r="C3307" s="94">
        <v>45364</v>
      </c>
      <c r="D3307" s="73" t="s">
        <v>823</v>
      </c>
      <c r="E3307" s="73" t="s">
        <v>496</v>
      </c>
      <c r="F3307" s="73" t="s">
        <v>497</v>
      </c>
      <c r="G3307" s="73" t="s">
        <v>494</v>
      </c>
      <c r="H3307" s="73" t="s">
        <v>495</v>
      </c>
      <c r="I3307" s="73" t="s">
        <v>681</v>
      </c>
      <c r="J3307" s="95">
        <v>8888.98</v>
      </c>
      <c r="K3307" s="107">
        <v>1</v>
      </c>
      <c r="L3307" s="95">
        <v>0</v>
      </c>
      <c r="M3307" s="95">
        <v>8888.98</v>
      </c>
      <c r="N3307" s="73" t="s">
        <v>715</v>
      </c>
    </row>
    <row r="3308" spans="1:14">
      <c r="A3308" s="100">
        <v>999</v>
      </c>
      <c r="B3308" s="94">
        <v>45363</v>
      </c>
      <c r="C3308" s="94">
        <v>45364</v>
      </c>
      <c r="D3308" s="73" t="s">
        <v>823</v>
      </c>
      <c r="E3308" s="73" t="s">
        <v>496</v>
      </c>
      <c r="F3308" s="73" t="s">
        <v>497</v>
      </c>
      <c r="G3308" s="73" t="s">
        <v>494</v>
      </c>
      <c r="H3308" s="73" t="s">
        <v>495</v>
      </c>
      <c r="I3308" s="73" t="s">
        <v>681</v>
      </c>
      <c r="J3308" s="95">
        <v>1115.17</v>
      </c>
      <c r="K3308" s="107">
        <v>1</v>
      </c>
      <c r="L3308" s="95">
        <v>0</v>
      </c>
      <c r="M3308" s="95">
        <v>1115.17</v>
      </c>
      <c r="N3308" s="73" t="s">
        <v>715</v>
      </c>
    </row>
    <row r="3309" spans="1:14" ht="12" thickBot="1">
      <c r="A3309" s="100">
        <v>109622495</v>
      </c>
      <c r="B3309" s="94">
        <v>45363</v>
      </c>
      <c r="C3309" s="94">
        <v>45364</v>
      </c>
      <c r="D3309" s="73" t="s">
        <v>823</v>
      </c>
      <c r="E3309" s="73" t="s">
        <v>496</v>
      </c>
      <c r="F3309" s="73" t="s">
        <v>497</v>
      </c>
      <c r="G3309" s="73" t="s">
        <v>494</v>
      </c>
      <c r="H3309" s="73" t="s">
        <v>495</v>
      </c>
      <c r="I3309" s="73" t="s">
        <v>681</v>
      </c>
      <c r="J3309" s="95">
        <v>20629.349999999999</v>
      </c>
      <c r="K3309" s="107">
        <v>1</v>
      </c>
      <c r="L3309" s="95">
        <v>0</v>
      </c>
      <c r="M3309" s="95">
        <v>20629.349999999999</v>
      </c>
      <c r="N3309" s="73" t="s">
        <v>715</v>
      </c>
    </row>
    <row r="3310" spans="1:14" ht="12" thickBot="1">
      <c r="A3310" s="223"/>
      <c r="B3310" s="222">
        <v>45364</v>
      </c>
      <c r="C3310" s="224"/>
      <c r="D3310" s="225"/>
      <c r="E3310" s="225"/>
      <c r="F3310" s="225"/>
      <c r="G3310" s="225"/>
      <c r="H3310" s="225"/>
      <c r="I3310" s="225"/>
      <c r="J3310" s="105"/>
      <c r="K3310" s="226"/>
      <c r="L3310" s="227" t="s">
        <v>706</v>
      </c>
      <c r="M3310" s="105">
        <v>307910384.60989994</v>
      </c>
      <c r="N3310" s="225"/>
    </row>
    <row r="3311" spans="1:14" ht="12" thickBot="1">
      <c r="A3311" s="223"/>
      <c r="B3311" s="224"/>
      <c r="C3311" s="224"/>
      <c r="D3311" s="225"/>
      <c r="E3311" s="225"/>
      <c r="F3311" s="225"/>
      <c r="G3311" s="225"/>
      <c r="H3311" s="225"/>
      <c r="I3311" s="225"/>
      <c r="J3311" s="105"/>
      <c r="K3311" s="226"/>
      <c r="L3311" s="227" t="s">
        <v>707</v>
      </c>
      <c r="M3311" s="105">
        <f xml:space="preserve"> ROUND($M$3304+ SUM($M$3307:$M$3309)-$M$3310,2)</f>
        <v>0</v>
      </c>
      <c r="N3311" s="225"/>
    </row>
    <row r="3312" spans="1:14" ht="12.75" thickTop="1" thickBot="1">
      <c r="A3312" s="215" t="s">
        <v>153</v>
      </c>
      <c r="B3312" s="221" t="s">
        <v>137</v>
      </c>
      <c r="C3312" s="216" t="s">
        <v>703</v>
      </c>
      <c r="D3312" s="217" t="s">
        <v>648</v>
      </c>
      <c r="E3312" s="217" t="s">
        <v>144</v>
      </c>
      <c r="F3312" s="217" t="s">
        <v>647</v>
      </c>
      <c r="G3312" s="217" t="s">
        <v>704</v>
      </c>
      <c r="H3312" s="217" t="s">
        <v>143</v>
      </c>
      <c r="I3312" s="217" t="s">
        <v>658</v>
      </c>
      <c r="J3312" s="218" t="s">
        <v>705</v>
      </c>
      <c r="K3312" s="219" t="s">
        <v>148</v>
      </c>
      <c r="L3312" s="218" t="s">
        <v>140</v>
      </c>
      <c r="M3312" s="218" t="s">
        <v>630</v>
      </c>
      <c r="N3312" s="217" t="s">
        <v>640</v>
      </c>
    </row>
    <row r="3313" spans="1:14" ht="12" thickBot="1">
      <c r="A3313" s="223"/>
      <c r="B3313" s="222">
        <v>45365</v>
      </c>
      <c r="C3313" s="224"/>
      <c r="D3313" s="225"/>
      <c r="E3313" s="225"/>
      <c r="F3313" s="225"/>
      <c r="G3313" s="225"/>
      <c r="H3313" s="225"/>
      <c r="I3313" s="225"/>
      <c r="J3313" s="105"/>
      <c r="K3313" s="226"/>
      <c r="L3313" s="227" t="s">
        <v>706</v>
      </c>
      <c r="M3313" s="105">
        <v>307910384.60989994</v>
      </c>
      <c r="N3313" s="225"/>
    </row>
    <row r="3314" spans="1:14" ht="12" thickBot="1">
      <c r="A3314" s="223"/>
      <c r="B3314" s="224"/>
      <c r="C3314" s="224"/>
      <c r="D3314" s="225"/>
      <c r="E3314" s="225"/>
      <c r="F3314" s="225"/>
      <c r="G3314" s="225"/>
      <c r="H3314" s="225"/>
      <c r="I3314" s="225"/>
      <c r="J3314" s="105"/>
      <c r="K3314" s="226"/>
      <c r="L3314" s="227" t="s">
        <v>707</v>
      </c>
      <c r="M3314" s="105">
        <f xml:space="preserve"> ROUND($M$3310+ SUM($M$3312:$M$3312)-$M$3313,2)</f>
        <v>0</v>
      </c>
      <c r="N3314" s="225"/>
    </row>
    <row r="3315" spans="1:14" ht="12.75" thickTop="1" thickBot="1">
      <c r="A3315" s="215" t="s">
        <v>153</v>
      </c>
      <c r="B3315" s="221" t="s">
        <v>137</v>
      </c>
      <c r="C3315" s="216" t="s">
        <v>703</v>
      </c>
      <c r="D3315" s="217" t="s">
        <v>648</v>
      </c>
      <c r="E3315" s="217" t="s">
        <v>144</v>
      </c>
      <c r="F3315" s="217" t="s">
        <v>647</v>
      </c>
      <c r="G3315" s="217" t="s">
        <v>704</v>
      </c>
      <c r="H3315" s="217" t="s">
        <v>143</v>
      </c>
      <c r="I3315" s="217" t="s">
        <v>658</v>
      </c>
      <c r="J3315" s="218" t="s">
        <v>705</v>
      </c>
      <c r="K3315" s="219" t="s">
        <v>148</v>
      </c>
      <c r="L3315" s="218" t="s">
        <v>140</v>
      </c>
      <c r="M3315" s="218" t="s">
        <v>630</v>
      </c>
      <c r="N3315" s="217" t="s">
        <v>640</v>
      </c>
    </row>
    <row r="3316" spans="1:14" ht="12" thickBot="1">
      <c r="A3316" s="223"/>
      <c r="B3316" s="222">
        <v>45366</v>
      </c>
      <c r="C3316" s="224"/>
      <c r="D3316" s="225"/>
      <c r="E3316" s="225"/>
      <c r="F3316" s="225"/>
      <c r="G3316" s="225"/>
      <c r="H3316" s="225"/>
      <c r="I3316" s="225"/>
      <c r="J3316" s="105"/>
      <c r="K3316" s="226"/>
      <c r="L3316" s="227" t="s">
        <v>706</v>
      </c>
      <c r="M3316" s="105">
        <v>307910384.60989994</v>
      </c>
      <c r="N3316" s="225"/>
    </row>
    <row r="3317" spans="1:14" ht="12" thickBot="1">
      <c r="A3317" s="223"/>
      <c r="B3317" s="224"/>
      <c r="C3317" s="224"/>
      <c r="D3317" s="225"/>
      <c r="E3317" s="225"/>
      <c r="F3317" s="225"/>
      <c r="G3317" s="225"/>
      <c r="H3317" s="225"/>
      <c r="I3317" s="225"/>
      <c r="J3317" s="105"/>
      <c r="K3317" s="226"/>
      <c r="L3317" s="227" t="s">
        <v>707</v>
      </c>
      <c r="M3317" s="105">
        <f xml:space="preserve"> ROUND($M$3313+ SUM($M$3315:$M$3315)-$M$3316,2)</f>
        <v>0</v>
      </c>
      <c r="N3317" s="225"/>
    </row>
    <row r="3318" spans="1:14" ht="12.75" thickTop="1" thickBot="1">
      <c r="A3318" s="215" t="s">
        <v>153</v>
      </c>
      <c r="B3318" s="221" t="s">
        <v>137</v>
      </c>
      <c r="C3318" s="216" t="s">
        <v>703</v>
      </c>
      <c r="D3318" s="217" t="s">
        <v>648</v>
      </c>
      <c r="E3318" s="217" t="s">
        <v>144</v>
      </c>
      <c r="F3318" s="217" t="s">
        <v>647</v>
      </c>
      <c r="G3318" s="217" t="s">
        <v>704</v>
      </c>
      <c r="H3318" s="217" t="s">
        <v>143</v>
      </c>
      <c r="I3318" s="217" t="s">
        <v>658</v>
      </c>
      <c r="J3318" s="218" t="s">
        <v>705</v>
      </c>
      <c r="K3318" s="219" t="s">
        <v>148</v>
      </c>
      <c r="L3318" s="218" t="s">
        <v>140</v>
      </c>
      <c r="M3318" s="218" t="s">
        <v>630</v>
      </c>
      <c r="N3318" s="217" t="s">
        <v>640</v>
      </c>
    </row>
    <row r="3319" spans="1:14" ht="12" thickBot="1">
      <c r="A3319" s="223"/>
      <c r="B3319" s="222">
        <v>45369</v>
      </c>
      <c r="C3319" s="224"/>
      <c r="D3319" s="225"/>
      <c r="E3319" s="225"/>
      <c r="F3319" s="225"/>
      <c r="G3319" s="225"/>
      <c r="H3319" s="225"/>
      <c r="I3319" s="225"/>
      <c r="J3319" s="105"/>
      <c r="K3319" s="226"/>
      <c r="L3319" s="227" t="s">
        <v>706</v>
      </c>
      <c r="M3319" s="105">
        <v>307910384.60989994</v>
      </c>
      <c r="N3319" s="225"/>
    </row>
    <row r="3320" spans="1:14" ht="12" thickBot="1">
      <c r="A3320" s="223"/>
      <c r="B3320" s="224"/>
      <c r="C3320" s="224"/>
      <c r="D3320" s="225"/>
      <c r="E3320" s="225"/>
      <c r="F3320" s="225"/>
      <c r="G3320" s="225"/>
      <c r="H3320" s="225"/>
      <c r="I3320" s="225"/>
      <c r="J3320" s="105"/>
      <c r="K3320" s="226"/>
      <c r="L3320" s="227" t="s">
        <v>707</v>
      </c>
      <c r="M3320" s="105">
        <f xml:space="preserve"> ROUND($M$3316+ SUM($M$3318:$M$3318)-$M$3319,2)</f>
        <v>0</v>
      </c>
      <c r="N3320" s="225"/>
    </row>
    <row r="3321" spans="1:14" ht="12" thickTop="1">
      <c r="A3321" s="215" t="s">
        <v>153</v>
      </c>
      <c r="B3321" s="216" t="s">
        <v>137</v>
      </c>
      <c r="C3321" s="216" t="s">
        <v>703</v>
      </c>
      <c r="D3321" s="217" t="s">
        <v>648</v>
      </c>
      <c r="E3321" s="217" t="s">
        <v>144</v>
      </c>
      <c r="F3321" s="217" t="s">
        <v>647</v>
      </c>
      <c r="G3321" s="217" t="s">
        <v>704</v>
      </c>
      <c r="H3321" s="217" t="s">
        <v>143</v>
      </c>
      <c r="I3321" s="217" t="s">
        <v>658</v>
      </c>
      <c r="J3321" s="218" t="s">
        <v>705</v>
      </c>
      <c r="K3321" s="219" t="s">
        <v>148</v>
      </c>
      <c r="L3321" s="218" t="s">
        <v>140</v>
      </c>
      <c r="M3321" s="218" t="s">
        <v>630</v>
      </c>
      <c r="N3321" s="217" t="s">
        <v>640</v>
      </c>
    </row>
    <row r="3322" spans="1:14">
      <c r="A3322" s="100">
        <v>999</v>
      </c>
      <c r="B3322" s="94">
        <v>45363</v>
      </c>
      <c r="C3322" s="94">
        <v>45364</v>
      </c>
      <c r="D3322" s="73" t="s">
        <v>913</v>
      </c>
      <c r="E3322" s="73" t="s">
        <v>496</v>
      </c>
      <c r="F3322" s="73" t="s">
        <v>497</v>
      </c>
      <c r="G3322" s="73" t="s">
        <v>494</v>
      </c>
      <c r="H3322" s="73" t="s">
        <v>495</v>
      </c>
      <c r="I3322" s="73" t="s">
        <v>681</v>
      </c>
      <c r="J3322" s="95">
        <v>-8888.98</v>
      </c>
      <c r="K3322" s="107">
        <v>1</v>
      </c>
      <c r="L3322" s="95">
        <v>0</v>
      </c>
      <c r="M3322" s="95">
        <v>-8888.98</v>
      </c>
      <c r="N3322" s="73" t="s">
        <v>715</v>
      </c>
    </row>
    <row r="3323" spans="1:14" ht="12" thickBot="1">
      <c r="A3323" s="100">
        <v>999</v>
      </c>
      <c r="B3323" s="94">
        <v>45363</v>
      </c>
      <c r="C3323" s="94">
        <v>45364</v>
      </c>
      <c r="D3323" s="73" t="s">
        <v>913</v>
      </c>
      <c r="E3323" s="73" t="s">
        <v>496</v>
      </c>
      <c r="F3323" s="73" t="s">
        <v>497</v>
      </c>
      <c r="G3323" s="73" t="s">
        <v>494</v>
      </c>
      <c r="H3323" s="73" t="s">
        <v>495</v>
      </c>
      <c r="I3323" s="73" t="s">
        <v>681</v>
      </c>
      <c r="J3323" s="95">
        <v>-1115.17</v>
      </c>
      <c r="K3323" s="107">
        <v>1</v>
      </c>
      <c r="L3323" s="95">
        <v>0</v>
      </c>
      <c r="M3323" s="95">
        <v>-1115.17</v>
      </c>
      <c r="N3323" s="73" t="s">
        <v>715</v>
      </c>
    </row>
    <row r="3324" spans="1:14" ht="12" thickBot="1">
      <c r="A3324" s="223"/>
      <c r="B3324" s="222">
        <v>45370</v>
      </c>
      <c r="C3324" s="224"/>
      <c r="D3324" s="225"/>
      <c r="E3324" s="225"/>
      <c r="F3324" s="225"/>
      <c r="G3324" s="225"/>
      <c r="H3324" s="225"/>
      <c r="I3324" s="225"/>
      <c r="J3324" s="105"/>
      <c r="K3324" s="226"/>
      <c r="L3324" s="227" t="s">
        <v>706</v>
      </c>
      <c r="M3324" s="105">
        <v>307900380.45989984</v>
      </c>
      <c r="N3324" s="225"/>
    </row>
    <row r="3325" spans="1:14" ht="12" thickBot="1">
      <c r="A3325" s="223"/>
      <c r="B3325" s="224"/>
      <c r="C3325" s="224"/>
      <c r="D3325" s="225"/>
      <c r="E3325" s="225"/>
      <c r="F3325" s="225"/>
      <c r="G3325" s="225"/>
      <c r="H3325" s="225"/>
      <c r="I3325" s="225"/>
      <c r="J3325" s="105"/>
      <c r="K3325" s="226"/>
      <c r="L3325" s="227" t="s">
        <v>707</v>
      </c>
      <c r="M3325" s="105">
        <f xml:space="preserve"> ROUND($M$3319+ SUM($M$3322:$M$3323)-$M$3324,2)</f>
        <v>0</v>
      </c>
      <c r="N3325" s="225"/>
    </row>
    <row r="3326" spans="1:14" ht="12.75" thickTop="1" thickBot="1">
      <c r="A3326" s="215" t="s">
        <v>153</v>
      </c>
      <c r="B3326" s="221" t="s">
        <v>137</v>
      </c>
      <c r="C3326" s="216" t="s">
        <v>703</v>
      </c>
      <c r="D3326" s="217" t="s">
        <v>648</v>
      </c>
      <c r="E3326" s="217" t="s">
        <v>144</v>
      </c>
      <c r="F3326" s="217" t="s">
        <v>647</v>
      </c>
      <c r="G3326" s="217" t="s">
        <v>704</v>
      </c>
      <c r="H3326" s="217" t="s">
        <v>143</v>
      </c>
      <c r="I3326" s="217" t="s">
        <v>658</v>
      </c>
      <c r="J3326" s="218" t="s">
        <v>705</v>
      </c>
      <c r="K3326" s="219" t="s">
        <v>148</v>
      </c>
      <c r="L3326" s="218" t="s">
        <v>140</v>
      </c>
      <c r="M3326" s="218" t="s">
        <v>630</v>
      </c>
      <c r="N3326" s="217" t="s">
        <v>640</v>
      </c>
    </row>
    <row r="3327" spans="1:14" ht="12" thickBot="1">
      <c r="A3327" s="223"/>
      <c r="B3327" s="222">
        <v>45371</v>
      </c>
      <c r="C3327" s="224"/>
      <c r="D3327" s="225"/>
      <c r="E3327" s="225"/>
      <c r="F3327" s="225"/>
      <c r="G3327" s="225"/>
      <c r="H3327" s="225"/>
      <c r="I3327" s="225"/>
      <c r="J3327" s="105"/>
      <c r="K3327" s="226"/>
      <c r="L3327" s="227" t="s">
        <v>706</v>
      </c>
      <c r="M3327" s="105">
        <v>307900380.4598999</v>
      </c>
      <c r="N3327" s="225"/>
    </row>
    <row r="3328" spans="1:14" ht="12" thickBot="1">
      <c r="A3328" s="223"/>
      <c r="B3328" s="224"/>
      <c r="C3328" s="224"/>
      <c r="D3328" s="225"/>
      <c r="E3328" s="225"/>
      <c r="F3328" s="225"/>
      <c r="G3328" s="225"/>
      <c r="H3328" s="225"/>
      <c r="I3328" s="225"/>
      <c r="J3328" s="105"/>
      <c r="K3328" s="226"/>
      <c r="L3328" s="227" t="s">
        <v>707</v>
      </c>
      <c r="M3328" s="105">
        <f xml:space="preserve"> ROUND($M$3324+ SUM($M$3326:$M$3326)-$M$3327,2)</f>
        <v>0</v>
      </c>
      <c r="N3328" s="225"/>
    </row>
    <row r="3329" spans="1:14" ht="12.75" thickTop="1" thickBot="1">
      <c r="A3329" s="215" t="s">
        <v>153</v>
      </c>
      <c r="B3329" s="221" t="s">
        <v>137</v>
      </c>
      <c r="C3329" s="216" t="s">
        <v>703</v>
      </c>
      <c r="D3329" s="217" t="s">
        <v>648</v>
      </c>
      <c r="E3329" s="217" t="s">
        <v>144</v>
      </c>
      <c r="F3329" s="217" t="s">
        <v>647</v>
      </c>
      <c r="G3329" s="217" t="s">
        <v>704</v>
      </c>
      <c r="H3329" s="217" t="s">
        <v>143</v>
      </c>
      <c r="I3329" s="217" t="s">
        <v>658</v>
      </c>
      <c r="J3329" s="218" t="s">
        <v>705</v>
      </c>
      <c r="K3329" s="219" t="s">
        <v>148</v>
      </c>
      <c r="L3329" s="218" t="s">
        <v>140</v>
      </c>
      <c r="M3329" s="218" t="s">
        <v>630</v>
      </c>
      <c r="N3329" s="217" t="s">
        <v>640</v>
      </c>
    </row>
    <row r="3330" spans="1:14" ht="12" thickBot="1">
      <c r="A3330" s="223"/>
      <c r="B3330" s="222">
        <v>45372</v>
      </c>
      <c r="C3330" s="224"/>
      <c r="D3330" s="225"/>
      <c r="E3330" s="225"/>
      <c r="F3330" s="225"/>
      <c r="G3330" s="225"/>
      <c r="H3330" s="225"/>
      <c r="I3330" s="225"/>
      <c r="J3330" s="105"/>
      <c r="K3330" s="226"/>
      <c r="L3330" s="227" t="s">
        <v>706</v>
      </c>
      <c r="M3330" s="105">
        <v>307900380.4598999</v>
      </c>
      <c r="N3330" s="225"/>
    </row>
    <row r="3331" spans="1:14" ht="12" thickBot="1">
      <c r="A3331" s="223"/>
      <c r="B3331" s="224"/>
      <c r="C3331" s="224"/>
      <c r="D3331" s="225"/>
      <c r="E3331" s="225"/>
      <c r="F3331" s="225"/>
      <c r="G3331" s="225"/>
      <c r="H3331" s="225"/>
      <c r="I3331" s="225"/>
      <c r="J3331" s="105"/>
      <c r="K3331" s="226"/>
      <c r="L3331" s="227" t="s">
        <v>707</v>
      </c>
      <c r="M3331" s="105">
        <f xml:space="preserve"> ROUND($M$3327+ SUM($M$3329:$M$3329)-$M$3330,2)</f>
        <v>0</v>
      </c>
      <c r="N3331" s="225"/>
    </row>
    <row r="3332" spans="1:14" ht="12.75" thickTop="1" thickBot="1">
      <c r="A3332" s="215" t="s">
        <v>153</v>
      </c>
      <c r="B3332" s="221" t="s">
        <v>137</v>
      </c>
      <c r="C3332" s="216" t="s">
        <v>703</v>
      </c>
      <c r="D3332" s="217" t="s">
        <v>648</v>
      </c>
      <c r="E3332" s="217" t="s">
        <v>144</v>
      </c>
      <c r="F3332" s="217" t="s">
        <v>647</v>
      </c>
      <c r="G3332" s="217" t="s">
        <v>704</v>
      </c>
      <c r="H3332" s="217" t="s">
        <v>143</v>
      </c>
      <c r="I3332" s="217" t="s">
        <v>658</v>
      </c>
      <c r="J3332" s="218" t="s">
        <v>705</v>
      </c>
      <c r="K3332" s="219" t="s">
        <v>148</v>
      </c>
      <c r="L3332" s="218" t="s">
        <v>140</v>
      </c>
      <c r="M3332" s="218" t="s">
        <v>630</v>
      </c>
      <c r="N3332" s="217" t="s">
        <v>640</v>
      </c>
    </row>
    <row r="3333" spans="1:14" ht="12" thickBot="1">
      <c r="A3333" s="223"/>
      <c r="B3333" s="222">
        <v>45373</v>
      </c>
      <c r="C3333" s="224"/>
      <c r="D3333" s="225"/>
      <c r="E3333" s="225"/>
      <c r="F3333" s="225"/>
      <c r="G3333" s="225"/>
      <c r="H3333" s="225"/>
      <c r="I3333" s="225"/>
      <c r="J3333" s="105"/>
      <c r="K3333" s="226"/>
      <c r="L3333" s="227" t="s">
        <v>706</v>
      </c>
      <c r="M3333" s="105">
        <v>307900380.4598999</v>
      </c>
      <c r="N3333" s="225"/>
    </row>
    <row r="3334" spans="1:14" ht="12" thickBot="1">
      <c r="A3334" s="223"/>
      <c r="B3334" s="224"/>
      <c r="C3334" s="224"/>
      <c r="D3334" s="225"/>
      <c r="E3334" s="225"/>
      <c r="F3334" s="225"/>
      <c r="G3334" s="225"/>
      <c r="H3334" s="225"/>
      <c r="I3334" s="225"/>
      <c r="J3334" s="105"/>
      <c r="K3334" s="226"/>
      <c r="L3334" s="227" t="s">
        <v>707</v>
      </c>
      <c r="M3334" s="105">
        <f xml:space="preserve"> ROUND($M$3330+ SUM($M$3332:$M$3332)-$M$3333,2)</f>
        <v>0</v>
      </c>
      <c r="N3334" s="225"/>
    </row>
    <row r="3335" spans="1:14" ht="12" thickTop="1">
      <c r="A3335" s="215" t="s">
        <v>153</v>
      </c>
      <c r="B3335" s="216" t="s">
        <v>137</v>
      </c>
      <c r="C3335" s="216" t="s">
        <v>703</v>
      </c>
      <c r="D3335" s="217" t="s">
        <v>648</v>
      </c>
      <c r="E3335" s="217" t="s">
        <v>144</v>
      </c>
      <c r="F3335" s="217" t="s">
        <v>647</v>
      </c>
      <c r="G3335" s="217" t="s">
        <v>704</v>
      </c>
      <c r="H3335" s="217" t="s">
        <v>143</v>
      </c>
      <c r="I3335" s="217" t="s">
        <v>658</v>
      </c>
      <c r="J3335" s="218" t="s">
        <v>705</v>
      </c>
      <c r="K3335" s="219" t="s">
        <v>148</v>
      </c>
      <c r="L3335" s="218" t="s">
        <v>140</v>
      </c>
      <c r="M3335" s="218" t="s">
        <v>630</v>
      </c>
      <c r="N3335" s="217" t="s">
        <v>640</v>
      </c>
    </row>
    <row r="3336" spans="1:14">
      <c r="A3336" s="100">
        <v>109986244</v>
      </c>
      <c r="B3336" s="94">
        <v>45365</v>
      </c>
      <c r="C3336" s="94">
        <v>45376</v>
      </c>
      <c r="D3336" s="73" t="s">
        <v>817</v>
      </c>
      <c r="E3336" s="73" t="s">
        <v>164</v>
      </c>
      <c r="F3336" s="73" t="s">
        <v>247</v>
      </c>
      <c r="G3336" s="73" t="s">
        <v>245</v>
      </c>
      <c r="H3336" s="73" t="s">
        <v>246</v>
      </c>
      <c r="I3336" s="73" t="s">
        <v>681</v>
      </c>
      <c r="J3336" s="95">
        <v>0</v>
      </c>
      <c r="K3336" s="107">
        <v>1</v>
      </c>
      <c r="L3336" s="95">
        <v>25423.52</v>
      </c>
      <c r="M3336" s="95">
        <v>25423.52</v>
      </c>
      <c r="N3336" s="73" t="s">
        <v>207</v>
      </c>
    </row>
    <row r="3337" spans="1:14">
      <c r="A3337" s="100">
        <v>109987091</v>
      </c>
      <c r="B3337" s="94">
        <v>45365</v>
      </c>
      <c r="C3337" s="94">
        <v>45376</v>
      </c>
      <c r="D3337" s="73" t="s">
        <v>817</v>
      </c>
      <c r="E3337" s="73" t="s">
        <v>164</v>
      </c>
      <c r="F3337" s="73" t="s">
        <v>247</v>
      </c>
      <c r="G3337" s="73" t="s">
        <v>245</v>
      </c>
      <c r="H3337" s="73" t="s">
        <v>246</v>
      </c>
      <c r="I3337" s="73" t="s">
        <v>681</v>
      </c>
      <c r="J3337" s="95">
        <v>0</v>
      </c>
      <c r="K3337" s="107">
        <v>1</v>
      </c>
      <c r="L3337" s="95">
        <v>187475.6</v>
      </c>
      <c r="M3337" s="95">
        <v>187475.6</v>
      </c>
      <c r="N3337" s="73" t="s">
        <v>207</v>
      </c>
    </row>
    <row r="3338" spans="1:14">
      <c r="A3338" s="100">
        <v>109987144</v>
      </c>
      <c r="B3338" s="94">
        <v>45365</v>
      </c>
      <c r="C3338" s="94">
        <v>45376</v>
      </c>
      <c r="D3338" s="73" t="s">
        <v>817</v>
      </c>
      <c r="E3338" s="73" t="s">
        <v>164</v>
      </c>
      <c r="F3338" s="73" t="s">
        <v>247</v>
      </c>
      <c r="G3338" s="73" t="s">
        <v>245</v>
      </c>
      <c r="H3338" s="73" t="s">
        <v>246</v>
      </c>
      <c r="I3338" s="73" t="s">
        <v>681</v>
      </c>
      <c r="J3338" s="95">
        <v>0</v>
      </c>
      <c r="K3338" s="107">
        <v>1</v>
      </c>
      <c r="L3338" s="95">
        <v>-127.12</v>
      </c>
      <c r="M3338" s="95">
        <v>-127.12</v>
      </c>
      <c r="N3338" s="73" t="s">
        <v>207</v>
      </c>
    </row>
    <row r="3339" spans="1:14" ht="12" thickBot="1">
      <c r="A3339" s="100">
        <v>109987534</v>
      </c>
      <c r="B3339" s="94">
        <v>45365</v>
      </c>
      <c r="C3339" s="94">
        <v>45376</v>
      </c>
      <c r="D3339" s="73" t="s">
        <v>817</v>
      </c>
      <c r="E3339" s="73" t="s">
        <v>164</v>
      </c>
      <c r="F3339" s="73" t="s">
        <v>247</v>
      </c>
      <c r="G3339" s="73" t="s">
        <v>245</v>
      </c>
      <c r="H3339" s="73" t="s">
        <v>246</v>
      </c>
      <c r="I3339" s="73" t="s">
        <v>681</v>
      </c>
      <c r="J3339" s="95">
        <v>0</v>
      </c>
      <c r="K3339" s="107">
        <v>1</v>
      </c>
      <c r="L3339" s="95">
        <v>-937.38</v>
      </c>
      <c r="M3339" s="95">
        <v>-937.38</v>
      </c>
      <c r="N3339" s="73" t="s">
        <v>207</v>
      </c>
    </row>
    <row r="3340" spans="1:14" ht="12" thickBot="1">
      <c r="A3340" s="223"/>
      <c r="B3340" s="222">
        <v>45376</v>
      </c>
      <c r="C3340" s="224"/>
      <c r="D3340" s="225"/>
      <c r="E3340" s="225"/>
      <c r="F3340" s="225"/>
      <c r="G3340" s="225"/>
      <c r="H3340" s="225"/>
      <c r="I3340" s="225"/>
      <c r="J3340" s="105"/>
      <c r="K3340" s="226"/>
      <c r="L3340" s="227" t="s">
        <v>706</v>
      </c>
      <c r="M3340" s="105">
        <v>308112215.07989991</v>
      </c>
      <c r="N3340" s="225"/>
    </row>
    <row r="3341" spans="1:14" ht="12" thickBot="1">
      <c r="A3341" s="223"/>
      <c r="B3341" s="224"/>
      <c r="C3341" s="224"/>
      <c r="D3341" s="225"/>
      <c r="E3341" s="225"/>
      <c r="F3341" s="225"/>
      <c r="G3341" s="225"/>
      <c r="H3341" s="225"/>
      <c r="I3341" s="225"/>
      <c r="J3341" s="105"/>
      <c r="K3341" s="226"/>
      <c r="L3341" s="227" t="s">
        <v>707</v>
      </c>
      <c r="M3341" s="105">
        <f xml:space="preserve"> ROUND($M$3333+ SUM($M$3336:$M$3339)-$M$3340,2)</f>
        <v>0</v>
      </c>
      <c r="N3341" s="225"/>
    </row>
    <row r="3342" spans="1:14" ht="12" thickTop="1">
      <c r="A3342" s="215" t="s">
        <v>153</v>
      </c>
      <c r="B3342" s="216" t="s">
        <v>137</v>
      </c>
      <c r="C3342" s="216" t="s">
        <v>703</v>
      </c>
      <c r="D3342" s="217" t="s">
        <v>648</v>
      </c>
      <c r="E3342" s="217" t="s">
        <v>144</v>
      </c>
      <c r="F3342" s="217" t="s">
        <v>647</v>
      </c>
      <c r="G3342" s="217" t="s">
        <v>704</v>
      </c>
      <c r="H3342" s="217" t="s">
        <v>143</v>
      </c>
      <c r="I3342" s="217" t="s">
        <v>658</v>
      </c>
      <c r="J3342" s="218" t="s">
        <v>705</v>
      </c>
      <c r="K3342" s="219" t="s">
        <v>148</v>
      </c>
      <c r="L3342" s="218" t="s">
        <v>140</v>
      </c>
      <c r="M3342" s="218" t="s">
        <v>630</v>
      </c>
      <c r="N3342" s="217" t="s">
        <v>640</v>
      </c>
    </row>
    <row r="3343" spans="1:14" ht="12" thickBot="1">
      <c r="A3343" s="100">
        <v>109876826</v>
      </c>
      <c r="B3343" s="94">
        <v>45377</v>
      </c>
      <c r="C3343" s="94">
        <v>45377</v>
      </c>
      <c r="D3343" s="73" t="s">
        <v>823</v>
      </c>
      <c r="E3343" s="73" t="s">
        <v>218</v>
      </c>
      <c r="F3343" s="73" t="s">
        <v>219</v>
      </c>
      <c r="G3343" s="73" t="s">
        <v>216</v>
      </c>
      <c r="I3343" s="73" t="s">
        <v>681</v>
      </c>
      <c r="J3343" s="95">
        <v>291.72000000000003</v>
      </c>
      <c r="K3343" s="107">
        <v>1</v>
      </c>
      <c r="L3343" s="95">
        <v>0</v>
      </c>
      <c r="M3343" s="95">
        <v>291.72000000000003</v>
      </c>
      <c r="N3343" s="73" t="s">
        <v>715</v>
      </c>
    </row>
    <row r="3344" spans="1:14" ht="12" thickBot="1">
      <c r="A3344" s="223"/>
      <c r="B3344" s="222">
        <v>45377</v>
      </c>
      <c r="C3344" s="224"/>
      <c r="D3344" s="225"/>
      <c r="E3344" s="225"/>
      <c r="F3344" s="225"/>
      <c r="G3344" s="225"/>
      <c r="H3344" s="225"/>
      <c r="I3344" s="225"/>
      <c r="J3344" s="105"/>
      <c r="K3344" s="226"/>
      <c r="L3344" s="227" t="s">
        <v>706</v>
      </c>
      <c r="M3344" s="105">
        <v>308112506.78739989</v>
      </c>
      <c r="N3344" s="225"/>
    </row>
    <row r="3345" spans="1:14" ht="12" thickBot="1">
      <c r="A3345" s="223"/>
      <c r="B3345" s="224"/>
      <c r="C3345" s="224"/>
      <c r="D3345" s="225"/>
      <c r="E3345" s="225"/>
      <c r="F3345" s="225"/>
      <c r="G3345" s="225"/>
      <c r="H3345" s="225"/>
      <c r="I3345" s="225"/>
      <c r="J3345" s="105"/>
      <c r="K3345" s="226"/>
      <c r="L3345" s="227" t="s">
        <v>707</v>
      </c>
      <c r="M3345" s="105">
        <f xml:space="preserve"> ROUND($M$3340+ SUM($M$3343:$M$3343)-$M$3344,2)</f>
        <v>0.01</v>
      </c>
      <c r="N3345" s="225"/>
    </row>
    <row r="3346" spans="1:14" ht="12.75" thickTop="1" thickBot="1">
      <c r="A3346" s="215" t="s">
        <v>153</v>
      </c>
      <c r="B3346" s="221" t="s">
        <v>137</v>
      </c>
      <c r="C3346" s="216" t="s">
        <v>703</v>
      </c>
      <c r="D3346" s="217" t="s">
        <v>648</v>
      </c>
      <c r="E3346" s="217" t="s">
        <v>144</v>
      </c>
      <c r="F3346" s="217" t="s">
        <v>647</v>
      </c>
      <c r="G3346" s="217" t="s">
        <v>704</v>
      </c>
      <c r="H3346" s="217" t="s">
        <v>143</v>
      </c>
      <c r="I3346" s="217" t="s">
        <v>658</v>
      </c>
      <c r="J3346" s="218" t="s">
        <v>705</v>
      </c>
      <c r="K3346" s="219" t="s">
        <v>148</v>
      </c>
      <c r="L3346" s="218" t="s">
        <v>140</v>
      </c>
      <c r="M3346" s="218" t="s">
        <v>630</v>
      </c>
      <c r="N3346" s="217" t="s">
        <v>640</v>
      </c>
    </row>
    <row r="3347" spans="1:14" ht="12" thickBot="1">
      <c r="A3347" s="223"/>
      <c r="B3347" s="222">
        <v>45378</v>
      </c>
      <c r="C3347" s="224"/>
      <c r="D3347" s="225"/>
      <c r="E3347" s="225"/>
      <c r="F3347" s="225"/>
      <c r="G3347" s="225"/>
      <c r="H3347" s="225"/>
      <c r="I3347" s="225"/>
      <c r="J3347" s="105"/>
      <c r="K3347" s="226"/>
      <c r="L3347" s="227" t="s">
        <v>706</v>
      </c>
      <c r="M3347" s="105">
        <v>308112506.78739983</v>
      </c>
      <c r="N3347" s="225"/>
    </row>
    <row r="3348" spans="1:14" ht="12" thickBot="1">
      <c r="A3348" s="223"/>
      <c r="B3348" s="224"/>
      <c r="C3348" s="224"/>
      <c r="D3348" s="225"/>
      <c r="E3348" s="225"/>
      <c r="F3348" s="225"/>
      <c r="G3348" s="225"/>
      <c r="H3348" s="225"/>
      <c r="I3348" s="225"/>
      <c r="J3348" s="105"/>
      <c r="K3348" s="226"/>
      <c r="L3348" s="227" t="s">
        <v>707</v>
      </c>
      <c r="M3348" s="105">
        <f xml:space="preserve"> ROUND($M$3344+ SUM($M$3346:$M$3346)-$M$3347,2)</f>
        <v>0</v>
      </c>
      <c r="N3348" s="225"/>
    </row>
    <row r="3349" spans="1:14" ht="12" thickTop="1">
      <c r="A3349" s="215" t="s">
        <v>153</v>
      </c>
      <c r="B3349" s="216" t="s">
        <v>137</v>
      </c>
      <c r="C3349" s="216" t="s">
        <v>703</v>
      </c>
      <c r="D3349" s="217" t="s">
        <v>648</v>
      </c>
      <c r="E3349" s="217" t="s">
        <v>144</v>
      </c>
      <c r="F3349" s="217" t="s">
        <v>647</v>
      </c>
      <c r="G3349" s="217" t="s">
        <v>704</v>
      </c>
      <c r="H3349" s="217" t="s">
        <v>143</v>
      </c>
      <c r="I3349" s="217" t="s">
        <v>658</v>
      </c>
      <c r="J3349" s="218" t="s">
        <v>705</v>
      </c>
      <c r="K3349" s="219" t="s">
        <v>148</v>
      </c>
      <c r="L3349" s="218" t="s">
        <v>140</v>
      </c>
      <c r="M3349" s="218" t="s">
        <v>630</v>
      </c>
      <c r="N3349" s="217" t="s">
        <v>640</v>
      </c>
    </row>
    <row r="3350" spans="1:14" ht="12" thickBot="1">
      <c r="A3350" s="100">
        <v>110722575</v>
      </c>
      <c r="B3350" s="94">
        <v>45379</v>
      </c>
      <c r="C3350" s="94">
        <v>45379</v>
      </c>
      <c r="D3350" s="73" t="s">
        <v>823</v>
      </c>
      <c r="E3350" s="73" t="s">
        <v>362</v>
      </c>
      <c r="F3350" s="73" t="s">
        <v>363</v>
      </c>
      <c r="G3350" s="73" t="s">
        <v>361</v>
      </c>
      <c r="I3350" s="73" t="s">
        <v>681</v>
      </c>
      <c r="J3350" s="95">
        <v>34466.14</v>
      </c>
      <c r="K3350" s="107">
        <v>1</v>
      </c>
      <c r="L3350" s="95">
        <v>0</v>
      </c>
      <c r="M3350" s="95">
        <v>34466.14</v>
      </c>
      <c r="N3350" s="73" t="s">
        <v>715</v>
      </c>
    </row>
    <row r="3351" spans="1:14" ht="12" thickBot="1">
      <c r="A3351" s="223"/>
      <c r="B3351" s="222">
        <v>45379</v>
      </c>
      <c r="C3351" s="224"/>
      <c r="D3351" s="225"/>
      <c r="E3351" s="225"/>
      <c r="F3351" s="225"/>
      <c r="G3351" s="225"/>
      <c r="H3351" s="225"/>
      <c r="I3351" s="225"/>
      <c r="J3351" s="105"/>
      <c r="K3351" s="226"/>
      <c r="L3351" s="227" t="s">
        <v>706</v>
      </c>
      <c r="M3351" s="105">
        <v>308146972.92739987</v>
      </c>
      <c r="N3351" s="225"/>
    </row>
    <row r="3352" spans="1:14" ht="12" thickBot="1">
      <c r="A3352" s="223"/>
      <c r="B3352" s="224"/>
      <c r="C3352" s="224"/>
      <c r="D3352" s="225"/>
      <c r="E3352" s="225"/>
      <c r="F3352" s="225"/>
      <c r="G3352" s="225"/>
      <c r="H3352" s="225"/>
      <c r="I3352" s="225"/>
      <c r="J3352" s="105"/>
      <c r="K3352" s="226"/>
      <c r="L3352" s="227" t="s">
        <v>707</v>
      </c>
      <c r="M3352" s="105">
        <f xml:space="preserve"> ROUND($M$3347+ SUM($M$3350:$M$3350)-$M$3351,2)</f>
        <v>0</v>
      </c>
      <c r="N3352" s="225"/>
    </row>
    <row r="3353" spans="1:14" ht="12" thickTop="1">
      <c r="A3353" s="215" t="s">
        <v>153</v>
      </c>
      <c r="B3353" s="216" t="s">
        <v>137</v>
      </c>
      <c r="C3353" s="216" t="s">
        <v>703</v>
      </c>
      <c r="D3353" s="217" t="s">
        <v>648</v>
      </c>
      <c r="E3353" s="217" t="s">
        <v>144</v>
      </c>
      <c r="F3353" s="217" t="s">
        <v>647</v>
      </c>
      <c r="G3353" s="217" t="s">
        <v>704</v>
      </c>
      <c r="H3353" s="217" t="s">
        <v>143</v>
      </c>
      <c r="I3353" s="217" t="s">
        <v>658</v>
      </c>
      <c r="J3353" s="218" t="s">
        <v>705</v>
      </c>
      <c r="K3353" s="219" t="s">
        <v>148</v>
      </c>
      <c r="L3353" s="218" t="s">
        <v>140</v>
      </c>
      <c r="M3353" s="218" t="s">
        <v>630</v>
      </c>
      <c r="N3353" s="217" t="s">
        <v>640</v>
      </c>
    </row>
    <row r="3354" spans="1:14" ht="12" thickBot="1">
      <c r="A3354" s="100">
        <v>110624662</v>
      </c>
      <c r="B3354" s="94">
        <v>45380</v>
      </c>
      <c r="C3354" s="94">
        <v>45380</v>
      </c>
      <c r="D3354" s="73" t="s">
        <v>823</v>
      </c>
      <c r="E3354" s="73" t="s">
        <v>218</v>
      </c>
      <c r="F3354" s="73" t="s">
        <v>219</v>
      </c>
      <c r="G3354" s="73" t="s">
        <v>216</v>
      </c>
      <c r="I3354" s="73" t="s">
        <v>681</v>
      </c>
      <c r="J3354" s="95">
        <v>4499.4399999999996</v>
      </c>
      <c r="K3354" s="107">
        <v>1</v>
      </c>
      <c r="L3354" s="95">
        <v>0</v>
      </c>
      <c r="M3354" s="95">
        <v>4499.4399999999996</v>
      </c>
      <c r="N3354" s="73" t="s">
        <v>715</v>
      </c>
    </row>
    <row r="3355" spans="1:14" ht="12" thickBot="1">
      <c r="A3355" s="223"/>
      <c r="B3355" s="222">
        <v>45380</v>
      </c>
      <c r="C3355" s="224"/>
      <c r="D3355" s="225"/>
      <c r="E3355" s="225"/>
      <c r="F3355" s="225"/>
      <c r="G3355" s="225"/>
      <c r="H3355" s="225"/>
      <c r="I3355" s="225"/>
      <c r="J3355" s="105"/>
      <c r="K3355" s="226"/>
      <c r="L3355" s="227" t="s">
        <v>706</v>
      </c>
      <c r="M3355" s="105">
        <v>308151472.36749977</v>
      </c>
      <c r="N3355" s="225"/>
    </row>
    <row r="3356" spans="1:14" ht="12" thickBot="1">
      <c r="A3356" s="223"/>
      <c r="B3356" s="224"/>
      <c r="C3356" s="224"/>
      <c r="D3356" s="225"/>
      <c r="E3356" s="225"/>
      <c r="F3356" s="225"/>
      <c r="G3356" s="225"/>
      <c r="H3356" s="225"/>
      <c r="I3356" s="225"/>
      <c r="J3356" s="105"/>
      <c r="K3356" s="226"/>
      <c r="L3356" s="227" t="s">
        <v>707</v>
      </c>
      <c r="M3356" s="105">
        <f xml:space="preserve"> ROUND($M$3351+ SUM($M$3354:$M$3354)-$M$3355,2)</f>
        <v>0</v>
      </c>
      <c r="N3356" s="225"/>
    </row>
    <row r="3357" spans="1:14" ht="12.75" thickTop="1" thickBot="1">
      <c r="A3357" s="215" t="s">
        <v>153</v>
      </c>
      <c r="B3357" s="221" t="s">
        <v>137</v>
      </c>
      <c r="C3357" s="216" t="s">
        <v>703</v>
      </c>
      <c r="D3357" s="217" t="s">
        <v>648</v>
      </c>
      <c r="E3357" s="217" t="s">
        <v>144</v>
      </c>
      <c r="F3357" s="217" t="s">
        <v>647</v>
      </c>
      <c r="G3357" s="217" t="s">
        <v>704</v>
      </c>
      <c r="H3357" s="217" t="s">
        <v>143</v>
      </c>
      <c r="I3357" s="217" t="s">
        <v>658</v>
      </c>
      <c r="J3357" s="218" t="s">
        <v>705</v>
      </c>
      <c r="K3357" s="219" t="s">
        <v>148</v>
      </c>
      <c r="L3357" s="218" t="s">
        <v>140</v>
      </c>
      <c r="M3357" s="218" t="s">
        <v>630</v>
      </c>
      <c r="N3357" s="217" t="s">
        <v>640</v>
      </c>
    </row>
    <row r="3358" spans="1:14" ht="12" thickBot="1">
      <c r="A3358" s="223"/>
      <c r="B3358" s="222">
        <v>45383</v>
      </c>
      <c r="C3358" s="224"/>
      <c r="D3358" s="225"/>
      <c r="E3358" s="225"/>
      <c r="F3358" s="225"/>
      <c r="G3358" s="225"/>
      <c r="H3358" s="225"/>
      <c r="I3358" s="225"/>
      <c r="J3358" s="105"/>
      <c r="K3358" s="226"/>
      <c r="L3358" s="227" t="s">
        <v>706</v>
      </c>
      <c r="M3358" s="105">
        <v>308151472.36739981</v>
      </c>
      <c r="N3358" s="225"/>
    </row>
    <row r="3359" spans="1:14" ht="12" thickBot="1">
      <c r="A3359" s="223"/>
      <c r="B3359" s="224"/>
      <c r="C3359" s="224"/>
      <c r="D3359" s="225"/>
      <c r="E3359" s="225"/>
      <c r="F3359" s="225"/>
      <c r="G3359" s="225"/>
      <c r="H3359" s="225"/>
      <c r="I3359" s="225"/>
      <c r="J3359" s="105"/>
      <c r="K3359" s="226"/>
      <c r="L3359" s="227" t="s">
        <v>707</v>
      </c>
      <c r="M3359" s="105">
        <f xml:space="preserve"> ROUND($M$3355+ SUM($M$3357:$M$3357)-$M$3358,2)</f>
        <v>0</v>
      </c>
      <c r="N3359" s="225"/>
    </row>
    <row r="3360" spans="1:14" ht="12" thickTop="1">
      <c r="A3360" s="215" t="s">
        <v>153</v>
      </c>
      <c r="B3360" s="216" t="s">
        <v>137</v>
      </c>
      <c r="C3360" s="216" t="s">
        <v>703</v>
      </c>
      <c r="D3360" s="217" t="s">
        <v>648</v>
      </c>
      <c r="E3360" s="217" t="s">
        <v>144</v>
      </c>
      <c r="F3360" s="217" t="s">
        <v>647</v>
      </c>
      <c r="G3360" s="217" t="s">
        <v>704</v>
      </c>
      <c r="H3360" s="217" t="s">
        <v>143</v>
      </c>
      <c r="I3360" s="217" t="s">
        <v>658</v>
      </c>
      <c r="J3360" s="218" t="s">
        <v>705</v>
      </c>
      <c r="K3360" s="219" t="s">
        <v>148</v>
      </c>
      <c r="L3360" s="218" t="s">
        <v>140</v>
      </c>
      <c r="M3360" s="218" t="s">
        <v>630</v>
      </c>
      <c r="N3360" s="217" t="s">
        <v>640</v>
      </c>
    </row>
    <row r="3361" spans="1:14" ht="12" thickBot="1">
      <c r="A3361" s="100">
        <v>111454156</v>
      </c>
      <c r="B3361" s="94">
        <v>45373</v>
      </c>
      <c r="C3361" s="94">
        <v>45384</v>
      </c>
      <c r="D3361" s="73" t="s">
        <v>830</v>
      </c>
      <c r="E3361" s="73" t="s">
        <v>1105</v>
      </c>
      <c r="F3361" s="73" t="s">
        <v>1106</v>
      </c>
      <c r="G3361" s="73" t="s">
        <v>1107</v>
      </c>
      <c r="I3361" s="73" t="s">
        <v>681</v>
      </c>
      <c r="J3361" s="95">
        <v>-5100000</v>
      </c>
      <c r="K3361" s="107">
        <v>0.98499999999999999</v>
      </c>
      <c r="L3361" s="95">
        <v>5023500</v>
      </c>
      <c r="M3361" s="95">
        <v>-76500</v>
      </c>
      <c r="N3361" s="73" t="s">
        <v>207</v>
      </c>
    </row>
    <row r="3362" spans="1:14" ht="12" thickBot="1">
      <c r="A3362" s="223"/>
      <c r="B3362" s="222">
        <v>45384</v>
      </c>
      <c r="C3362" s="224"/>
      <c r="D3362" s="225"/>
      <c r="E3362" s="225"/>
      <c r="F3362" s="225"/>
      <c r="G3362" s="225"/>
      <c r="H3362" s="225"/>
      <c r="I3362" s="225"/>
      <c r="J3362" s="105"/>
      <c r="K3362" s="226"/>
      <c r="L3362" s="227" t="s">
        <v>706</v>
      </c>
      <c r="M3362" s="105">
        <v>308074972.36739987</v>
      </c>
      <c r="N3362" s="225"/>
    </row>
    <row r="3363" spans="1:14" ht="12" thickBot="1">
      <c r="A3363" s="223"/>
      <c r="B3363" s="224"/>
      <c r="C3363" s="224"/>
      <c r="D3363" s="225"/>
      <c r="E3363" s="225"/>
      <c r="F3363" s="225"/>
      <c r="G3363" s="225"/>
      <c r="H3363" s="225"/>
      <c r="I3363" s="225"/>
      <c r="J3363" s="105"/>
      <c r="K3363" s="226"/>
      <c r="L3363" s="227" t="s">
        <v>707</v>
      </c>
      <c r="M3363" s="105">
        <f xml:space="preserve"> ROUND($M$3358+ SUM($M$3361:$M$3361)-$M$3362,2)</f>
        <v>0</v>
      </c>
      <c r="N3363" s="225"/>
    </row>
    <row r="3364" spans="1:14" ht="12" thickTop="1">
      <c r="A3364" s="215" t="s">
        <v>153</v>
      </c>
      <c r="B3364" s="216" t="s">
        <v>137</v>
      </c>
      <c r="C3364" s="216" t="s">
        <v>703</v>
      </c>
      <c r="D3364" s="217" t="s">
        <v>648</v>
      </c>
      <c r="E3364" s="217" t="s">
        <v>144</v>
      </c>
      <c r="F3364" s="217" t="s">
        <v>647</v>
      </c>
      <c r="G3364" s="217" t="s">
        <v>704</v>
      </c>
      <c r="H3364" s="217" t="s">
        <v>143</v>
      </c>
      <c r="I3364" s="217" t="s">
        <v>658</v>
      </c>
      <c r="J3364" s="218" t="s">
        <v>705</v>
      </c>
      <c r="K3364" s="219" t="s">
        <v>148</v>
      </c>
      <c r="L3364" s="218" t="s">
        <v>140</v>
      </c>
      <c r="M3364" s="218" t="s">
        <v>630</v>
      </c>
      <c r="N3364" s="217" t="s">
        <v>640</v>
      </c>
    </row>
    <row r="3365" spans="1:14">
      <c r="A3365" s="100">
        <v>111557387</v>
      </c>
      <c r="B3365" s="94">
        <v>45384</v>
      </c>
      <c r="C3365" s="94">
        <v>45385</v>
      </c>
      <c r="D3365" s="73" t="s">
        <v>830</v>
      </c>
      <c r="E3365" s="73" t="s">
        <v>499</v>
      </c>
      <c r="F3365" s="73" t="s">
        <v>500</v>
      </c>
      <c r="G3365" s="73" t="s">
        <v>498</v>
      </c>
      <c r="I3365" s="73" t="s">
        <v>681</v>
      </c>
      <c r="J3365" s="95">
        <v>-3333333</v>
      </c>
      <c r="K3365" s="107">
        <v>0.997</v>
      </c>
      <c r="L3365" s="95">
        <v>0</v>
      </c>
      <c r="M3365" s="95">
        <v>-3333333</v>
      </c>
      <c r="N3365" s="73" t="s">
        <v>715</v>
      </c>
    </row>
    <row r="3366" spans="1:14">
      <c r="A3366" s="100">
        <v>111556870</v>
      </c>
      <c r="B3366" s="94">
        <v>45384</v>
      </c>
      <c r="C3366" s="94">
        <v>45385</v>
      </c>
      <c r="D3366" s="73" t="s">
        <v>710</v>
      </c>
      <c r="E3366" s="73" t="s">
        <v>1118</v>
      </c>
      <c r="F3366" s="73" t="s">
        <v>1119</v>
      </c>
      <c r="G3366" s="73" t="s">
        <v>1120</v>
      </c>
      <c r="H3366" s="73" t="s">
        <v>1121</v>
      </c>
      <c r="I3366" s="73" t="s">
        <v>681</v>
      </c>
      <c r="J3366" s="95">
        <v>2000000</v>
      </c>
      <c r="K3366" s="107">
        <v>0.995</v>
      </c>
      <c r="L3366" s="95">
        <v>0</v>
      </c>
      <c r="M3366" s="95">
        <v>2000000</v>
      </c>
      <c r="N3366" s="73" t="s">
        <v>715</v>
      </c>
    </row>
    <row r="3367" spans="1:14" ht="12" thickBot="1">
      <c r="A3367" s="100">
        <v>111556963</v>
      </c>
      <c r="B3367" s="94">
        <v>45384</v>
      </c>
      <c r="C3367" s="94">
        <v>45385</v>
      </c>
      <c r="D3367" s="73" t="s">
        <v>710</v>
      </c>
      <c r="E3367" s="73" t="s">
        <v>1122</v>
      </c>
      <c r="F3367" s="73" t="s">
        <v>1123</v>
      </c>
      <c r="G3367" s="73" t="s">
        <v>1124</v>
      </c>
      <c r="I3367" s="73" t="s">
        <v>681</v>
      </c>
      <c r="J3367" s="95">
        <v>4344839.45</v>
      </c>
      <c r="K3367" s="107">
        <v>1</v>
      </c>
      <c r="L3367" s="95">
        <v>0</v>
      </c>
      <c r="M3367" s="95">
        <v>4344839.45</v>
      </c>
      <c r="N3367" s="73" t="s">
        <v>715</v>
      </c>
    </row>
    <row r="3368" spans="1:14" ht="12" thickBot="1">
      <c r="A3368" s="223"/>
      <c r="B3368" s="222">
        <v>45385</v>
      </c>
      <c r="C3368" s="224"/>
      <c r="D3368" s="225"/>
      <c r="E3368" s="225"/>
      <c r="F3368" s="225"/>
      <c r="G3368" s="225"/>
      <c r="H3368" s="225"/>
      <c r="I3368" s="225"/>
      <c r="J3368" s="105"/>
      <c r="K3368" s="226"/>
      <c r="L3368" s="227" t="s">
        <v>706</v>
      </c>
      <c r="M3368" s="105">
        <v>311086478.81739992</v>
      </c>
      <c r="N3368" s="225"/>
    </row>
    <row r="3369" spans="1:14" ht="12" thickBot="1">
      <c r="A3369" s="223"/>
      <c r="B3369" s="224"/>
      <c r="C3369" s="224"/>
      <c r="D3369" s="225"/>
      <c r="E3369" s="225"/>
      <c r="F3369" s="225"/>
      <c r="G3369" s="225"/>
      <c r="H3369" s="225"/>
      <c r="I3369" s="225"/>
      <c r="J3369" s="105"/>
      <c r="K3369" s="226"/>
      <c r="L3369" s="227" t="s">
        <v>707</v>
      </c>
      <c r="M3369" s="105">
        <f xml:space="preserve"> ROUND($M$3362+ SUM($M$3365:$M$3367)-$M$3368,2)</f>
        <v>0</v>
      </c>
      <c r="N3369" s="225"/>
    </row>
    <row r="3370" spans="1:14" ht="12" thickTop="1">
      <c r="A3370" s="215" t="s">
        <v>153</v>
      </c>
      <c r="B3370" s="216" t="s">
        <v>137</v>
      </c>
      <c r="C3370" s="216" t="s">
        <v>703</v>
      </c>
      <c r="D3370" s="217" t="s">
        <v>648</v>
      </c>
      <c r="E3370" s="217" t="s">
        <v>144</v>
      </c>
      <c r="F3370" s="217" t="s">
        <v>647</v>
      </c>
      <c r="G3370" s="217" t="s">
        <v>704</v>
      </c>
      <c r="H3370" s="217" t="s">
        <v>143</v>
      </c>
      <c r="I3370" s="217" t="s">
        <v>658</v>
      </c>
      <c r="J3370" s="218" t="s">
        <v>705</v>
      </c>
      <c r="K3370" s="219" t="s">
        <v>148</v>
      </c>
      <c r="L3370" s="218" t="s">
        <v>140</v>
      </c>
      <c r="M3370" s="218" t="s">
        <v>630</v>
      </c>
      <c r="N3370" s="217" t="s">
        <v>640</v>
      </c>
    </row>
    <row r="3371" spans="1:14">
      <c r="A3371" s="100">
        <v>111588399</v>
      </c>
      <c r="B3371" s="94">
        <v>45384</v>
      </c>
      <c r="C3371" s="94">
        <v>45386</v>
      </c>
      <c r="D3371" s="73" t="s">
        <v>830</v>
      </c>
      <c r="E3371" s="73" t="s">
        <v>917</v>
      </c>
      <c r="F3371" s="73" t="s">
        <v>988</v>
      </c>
      <c r="G3371" s="73" t="s">
        <v>989</v>
      </c>
      <c r="I3371" s="73" t="s">
        <v>681</v>
      </c>
      <c r="J3371" s="95">
        <v>-3011506.12</v>
      </c>
      <c r="K3371" s="107">
        <v>1</v>
      </c>
      <c r="L3371" s="95">
        <v>0</v>
      </c>
      <c r="M3371" s="95">
        <v>-3011506.12</v>
      </c>
      <c r="N3371" s="73" t="s">
        <v>715</v>
      </c>
    </row>
    <row r="3372" spans="1:14" ht="12" thickBot="1">
      <c r="A3372" s="100">
        <v>111597784</v>
      </c>
      <c r="B3372" s="94">
        <v>45386</v>
      </c>
      <c r="C3372" s="94">
        <v>45386</v>
      </c>
      <c r="D3372" s="73" t="s">
        <v>993</v>
      </c>
      <c r="E3372" s="73" t="s">
        <v>372</v>
      </c>
      <c r="F3372" s="73" t="s">
        <v>373</v>
      </c>
      <c r="G3372" s="73" t="s">
        <v>370</v>
      </c>
      <c r="H3372" s="73" t="s">
        <v>371</v>
      </c>
      <c r="I3372" s="73" t="s">
        <v>681</v>
      </c>
      <c r="J3372" s="95">
        <v>0</v>
      </c>
      <c r="K3372" s="107">
        <v>1</v>
      </c>
      <c r="L3372" s="95">
        <v>2472.19</v>
      </c>
      <c r="M3372" s="95">
        <v>2472.19</v>
      </c>
      <c r="N3372" s="73" t="s">
        <v>207</v>
      </c>
    </row>
    <row r="3373" spans="1:14" ht="12" thickBot="1">
      <c r="A3373" s="223"/>
      <c r="B3373" s="222">
        <v>45386</v>
      </c>
      <c r="C3373" s="224"/>
      <c r="D3373" s="225"/>
      <c r="E3373" s="225"/>
      <c r="F3373" s="225"/>
      <c r="G3373" s="225"/>
      <c r="H3373" s="225"/>
      <c r="I3373" s="225"/>
      <c r="J3373" s="105"/>
      <c r="K3373" s="226"/>
      <c r="L3373" s="227" t="s">
        <v>706</v>
      </c>
      <c r="M3373" s="105">
        <v>308077444.88739991</v>
      </c>
      <c r="N3373" s="225"/>
    </row>
    <row r="3374" spans="1:14" ht="12" thickBot="1">
      <c r="A3374" s="223"/>
      <c r="B3374" s="224"/>
      <c r="C3374" s="224"/>
      <c r="D3374" s="225"/>
      <c r="E3374" s="225"/>
      <c r="F3374" s="225"/>
      <c r="G3374" s="225"/>
      <c r="H3374" s="225"/>
      <c r="I3374" s="225"/>
      <c r="J3374" s="105"/>
      <c r="K3374" s="226"/>
      <c r="L3374" s="227" t="s">
        <v>707</v>
      </c>
      <c r="M3374" s="105">
        <f xml:space="preserve"> ROUND($M$3368+ SUM($M$3371:$M$3372)-$M$3373,2)</f>
        <v>0</v>
      </c>
      <c r="N3374" s="225"/>
    </row>
    <row r="3375" spans="1:14" ht="12.75" thickTop="1" thickBot="1">
      <c r="A3375" s="215" t="s">
        <v>153</v>
      </c>
      <c r="B3375" s="221" t="s">
        <v>137</v>
      </c>
      <c r="C3375" s="216" t="s">
        <v>703</v>
      </c>
      <c r="D3375" s="217" t="s">
        <v>648</v>
      </c>
      <c r="E3375" s="217" t="s">
        <v>144</v>
      </c>
      <c r="F3375" s="217" t="s">
        <v>647</v>
      </c>
      <c r="G3375" s="217" t="s">
        <v>704</v>
      </c>
      <c r="H3375" s="217" t="s">
        <v>143</v>
      </c>
      <c r="I3375" s="217" t="s">
        <v>658</v>
      </c>
      <c r="J3375" s="218" t="s">
        <v>705</v>
      </c>
      <c r="K3375" s="219" t="s">
        <v>148</v>
      </c>
      <c r="L3375" s="218" t="s">
        <v>140</v>
      </c>
      <c r="M3375" s="218" t="s">
        <v>630</v>
      </c>
      <c r="N3375" s="217" t="s">
        <v>640</v>
      </c>
    </row>
    <row r="3376" spans="1:14" ht="12" thickBot="1">
      <c r="A3376" s="223"/>
      <c r="B3376" s="222">
        <v>45387</v>
      </c>
      <c r="C3376" s="224"/>
      <c r="D3376" s="225"/>
      <c r="E3376" s="225"/>
      <c r="F3376" s="225"/>
      <c r="G3376" s="225"/>
      <c r="H3376" s="225"/>
      <c r="I3376" s="225"/>
      <c r="J3376" s="105"/>
      <c r="K3376" s="226"/>
      <c r="L3376" s="227" t="s">
        <v>706</v>
      </c>
      <c r="M3376" s="105">
        <v>308077444.88739985</v>
      </c>
      <c r="N3376" s="225"/>
    </row>
    <row r="3377" spans="1:14" ht="12" thickBot="1">
      <c r="A3377" s="223"/>
      <c r="B3377" s="224"/>
      <c r="C3377" s="224"/>
      <c r="D3377" s="225"/>
      <c r="E3377" s="225"/>
      <c r="F3377" s="225"/>
      <c r="G3377" s="225"/>
      <c r="H3377" s="225"/>
      <c r="I3377" s="225"/>
      <c r="J3377" s="105"/>
      <c r="K3377" s="226"/>
      <c r="L3377" s="227" t="s">
        <v>707</v>
      </c>
      <c r="M3377" s="105">
        <f xml:space="preserve"> ROUND($M$3373+ SUM($M$3375:$M$3375)-$M$3376,2)</f>
        <v>0</v>
      </c>
      <c r="N3377" s="225"/>
    </row>
    <row r="3378" spans="1:14" ht="12" thickTop="1">
      <c r="A3378" s="215" t="s">
        <v>153</v>
      </c>
      <c r="B3378" s="216" t="s">
        <v>137</v>
      </c>
      <c r="C3378" s="216" t="s">
        <v>703</v>
      </c>
      <c r="D3378" s="217" t="s">
        <v>648</v>
      </c>
      <c r="E3378" s="217" t="s">
        <v>144</v>
      </c>
      <c r="F3378" s="217" t="s">
        <v>647</v>
      </c>
      <c r="G3378" s="217" t="s">
        <v>704</v>
      </c>
      <c r="H3378" s="217" t="s">
        <v>143</v>
      </c>
      <c r="I3378" s="217" t="s">
        <v>658</v>
      </c>
      <c r="J3378" s="218" t="s">
        <v>705</v>
      </c>
      <c r="K3378" s="219" t="s">
        <v>148</v>
      </c>
      <c r="L3378" s="218" t="s">
        <v>140</v>
      </c>
      <c r="M3378" s="218" t="s">
        <v>630</v>
      </c>
      <c r="N3378" s="217" t="s">
        <v>640</v>
      </c>
    </row>
    <row r="3379" spans="1:14" ht="12" thickBot="1">
      <c r="A3379" s="100">
        <v>999</v>
      </c>
      <c r="B3379" s="94">
        <v>45359</v>
      </c>
      <c r="C3379" s="94">
        <v>45390</v>
      </c>
      <c r="D3379" s="73" t="s">
        <v>823</v>
      </c>
      <c r="E3379" s="73" t="s">
        <v>475</v>
      </c>
      <c r="F3379" s="73" t="s">
        <v>476</v>
      </c>
      <c r="G3379" s="73" t="s">
        <v>473</v>
      </c>
      <c r="H3379" s="73" t="s">
        <v>474</v>
      </c>
      <c r="I3379" s="73" t="s">
        <v>681</v>
      </c>
      <c r="J3379" s="95">
        <v>2149.2800000000002</v>
      </c>
      <c r="K3379" s="107">
        <v>1</v>
      </c>
      <c r="L3379" s="95">
        <v>0</v>
      </c>
      <c r="M3379" s="95">
        <v>2149.2800000000002</v>
      </c>
      <c r="N3379" s="73" t="s">
        <v>715</v>
      </c>
    </row>
    <row r="3380" spans="1:14" ht="12" thickBot="1">
      <c r="A3380" s="223"/>
      <c r="B3380" s="222">
        <v>45390</v>
      </c>
      <c r="C3380" s="224"/>
      <c r="D3380" s="225"/>
      <c r="E3380" s="225"/>
      <c r="F3380" s="225"/>
      <c r="G3380" s="225"/>
      <c r="H3380" s="225"/>
      <c r="I3380" s="225"/>
      <c r="J3380" s="105"/>
      <c r="K3380" s="226"/>
      <c r="L3380" s="227" t="s">
        <v>706</v>
      </c>
      <c r="M3380" s="105">
        <v>308079594.16739988</v>
      </c>
      <c r="N3380" s="225"/>
    </row>
    <row r="3381" spans="1:14" ht="12" thickBot="1">
      <c r="A3381" s="223"/>
      <c r="B3381" s="224"/>
      <c r="C3381" s="224"/>
      <c r="D3381" s="225"/>
      <c r="E3381" s="225"/>
      <c r="F3381" s="225"/>
      <c r="G3381" s="225"/>
      <c r="H3381" s="225"/>
      <c r="I3381" s="225"/>
      <c r="J3381" s="105"/>
      <c r="K3381" s="226"/>
      <c r="L3381" s="227" t="s">
        <v>707</v>
      </c>
      <c r="M3381" s="105">
        <f xml:space="preserve"> ROUND($M$3376+ SUM($M$3379:$M$3379)-$M$3380,2)</f>
        <v>0</v>
      </c>
      <c r="N3381" s="225"/>
    </row>
    <row r="3382" spans="1:14" ht="12" thickTop="1">
      <c r="A3382" s="215" t="s">
        <v>153</v>
      </c>
      <c r="B3382" s="216" t="s">
        <v>137</v>
      </c>
      <c r="C3382" s="216" t="s">
        <v>703</v>
      </c>
      <c r="D3382" s="217" t="s">
        <v>648</v>
      </c>
      <c r="E3382" s="217" t="s">
        <v>144</v>
      </c>
      <c r="F3382" s="217" t="s">
        <v>647</v>
      </c>
      <c r="G3382" s="217" t="s">
        <v>704</v>
      </c>
      <c r="H3382" s="217" t="s">
        <v>143</v>
      </c>
      <c r="I3382" s="217" t="s">
        <v>658</v>
      </c>
      <c r="J3382" s="218" t="s">
        <v>705</v>
      </c>
      <c r="K3382" s="219" t="s">
        <v>148</v>
      </c>
      <c r="L3382" s="218" t="s">
        <v>140</v>
      </c>
      <c r="M3382" s="218" t="s">
        <v>630</v>
      </c>
      <c r="N3382" s="217" t="s">
        <v>640</v>
      </c>
    </row>
    <row r="3383" spans="1:14">
      <c r="A3383" s="100">
        <v>111752262</v>
      </c>
      <c r="B3383" s="94">
        <v>45322</v>
      </c>
      <c r="C3383" s="94">
        <v>45391</v>
      </c>
      <c r="D3383" s="73" t="s">
        <v>823</v>
      </c>
      <c r="E3383" s="73" t="s">
        <v>325</v>
      </c>
      <c r="F3383" s="73" t="s">
        <v>326</v>
      </c>
      <c r="G3383" s="73" t="s">
        <v>324</v>
      </c>
      <c r="I3383" s="73" t="s">
        <v>681</v>
      </c>
      <c r="J3383" s="95">
        <v>79218.240000000005</v>
      </c>
      <c r="K3383" s="107">
        <v>1</v>
      </c>
      <c r="L3383" s="95">
        <v>0</v>
      </c>
      <c r="M3383" s="95">
        <v>79218.240000000005</v>
      </c>
      <c r="N3383" s="73" t="s">
        <v>715</v>
      </c>
    </row>
    <row r="3384" spans="1:14">
      <c r="A3384" s="100">
        <v>111754130</v>
      </c>
      <c r="B3384" s="94">
        <v>45351</v>
      </c>
      <c r="C3384" s="94">
        <v>45391</v>
      </c>
      <c r="D3384" s="73" t="s">
        <v>823</v>
      </c>
      <c r="E3384" s="73" t="s">
        <v>325</v>
      </c>
      <c r="F3384" s="73" t="s">
        <v>326</v>
      </c>
      <c r="G3384" s="73" t="s">
        <v>324</v>
      </c>
      <c r="I3384" s="73" t="s">
        <v>681</v>
      </c>
      <c r="J3384" s="95">
        <v>31123.37</v>
      </c>
      <c r="K3384" s="107">
        <v>1</v>
      </c>
      <c r="L3384" s="95">
        <v>0</v>
      </c>
      <c r="M3384" s="95">
        <v>31123.37</v>
      </c>
      <c r="N3384" s="73" t="s">
        <v>715</v>
      </c>
    </row>
    <row r="3385" spans="1:14">
      <c r="A3385" s="100">
        <v>111778051</v>
      </c>
      <c r="B3385" s="94">
        <v>45359</v>
      </c>
      <c r="C3385" s="94">
        <v>45391</v>
      </c>
      <c r="D3385" s="73" t="s">
        <v>823</v>
      </c>
      <c r="E3385" s="73" t="s">
        <v>475</v>
      </c>
      <c r="F3385" s="73" t="s">
        <v>476</v>
      </c>
      <c r="G3385" s="73" t="s">
        <v>473</v>
      </c>
      <c r="H3385" s="73" t="s">
        <v>474</v>
      </c>
      <c r="I3385" s="73" t="s">
        <v>681</v>
      </c>
      <c r="J3385" s="95">
        <v>62833.3</v>
      </c>
      <c r="K3385" s="107">
        <v>1</v>
      </c>
      <c r="L3385" s="95">
        <v>0</v>
      </c>
      <c r="M3385" s="95">
        <v>62833.3</v>
      </c>
      <c r="N3385" s="73" t="s">
        <v>715</v>
      </c>
    </row>
    <row r="3386" spans="1:14">
      <c r="A3386" s="100">
        <v>111754873</v>
      </c>
      <c r="B3386" s="94">
        <v>45380</v>
      </c>
      <c r="C3386" s="94">
        <v>45391</v>
      </c>
      <c r="D3386" s="73" t="s">
        <v>823</v>
      </c>
      <c r="E3386" s="73" t="s">
        <v>325</v>
      </c>
      <c r="F3386" s="73" t="s">
        <v>326</v>
      </c>
      <c r="G3386" s="73" t="s">
        <v>324</v>
      </c>
      <c r="I3386" s="73" t="s">
        <v>681</v>
      </c>
      <c r="J3386" s="95">
        <v>31263.77</v>
      </c>
      <c r="K3386" s="107">
        <v>1</v>
      </c>
      <c r="L3386" s="95">
        <v>0</v>
      </c>
      <c r="M3386" s="95">
        <v>31263.77</v>
      </c>
      <c r="N3386" s="73" t="s">
        <v>715</v>
      </c>
    </row>
    <row r="3387" spans="1:14">
      <c r="A3387" s="100">
        <v>999</v>
      </c>
      <c r="B3387" s="94">
        <v>45351</v>
      </c>
      <c r="C3387" s="94">
        <v>45352</v>
      </c>
      <c r="D3387" s="73" t="s">
        <v>913</v>
      </c>
      <c r="E3387" s="73" t="s">
        <v>325</v>
      </c>
      <c r="F3387" s="73" t="s">
        <v>326</v>
      </c>
      <c r="G3387" s="73" t="s">
        <v>324</v>
      </c>
      <c r="I3387" s="73" t="s">
        <v>681</v>
      </c>
      <c r="J3387" s="95">
        <v>-5493.93</v>
      </c>
      <c r="K3387" s="107">
        <v>1</v>
      </c>
      <c r="L3387" s="95">
        <v>0</v>
      </c>
      <c r="M3387" s="95">
        <v>-5493.93</v>
      </c>
      <c r="N3387" s="73" t="s">
        <v>715</v>
      </c>
    </row>
    <row r="3388" spans="1:14" ht="12" thickBot="1">
      <c r="A3388" s="100">
        <v>999</v>
      </c>
      <c r="B3388" s="94">
        <v>45359</v>
      </c>
      <c r="C3388" s="94">
        <v>45390</v>
      </c>
      <c r="D3388" s="73" t="s">
        <v>913</v>
      </c>
      <c r="E3388" s="73" t="s">
        <v>475</v>
      </c>
      <c r="F3388" s="73" t="s">
        <v>476</v>
      </c>
      <c r="G3388" s="73" t="s">
        <v>473</v>
      </c>
      <c r="H3388" s="73" t="s">
        <v>474</v>
      </c>
      <c r="I3388" s="73" t="s">
        <v>681</v>
      </c>
      <c r="J3388" s="95">
        <v>-2149.2800000000002</v>
      </c>
      <c r="K3388" s="107">
        <v>1</v>
      </c>
      <c r="L3388" s="95">
        <v>0</v>
      </c>
      <c r="M3388" s="95">
        <v>-2149.2800000000002</v>
      </c>
      <c r="N3388" s="73" t="s">
        <v>715</v>
      </c>
    </row>
    <row r="3389" spans="1:14" ht="12" thickBot="1">
      <c r="A3389" s="223"/>
      <c r="B3389" s="222">
        <v>45391</v>
      </c>
      <c r="C3389" s="224"/>
      <c r="D3389" s="225"/>
      <c r="E3389" s="225"/>
      <c r="F3389" s="225"/>
      <c r="G3389" s="225"/>
      <c r="H3389" s="225"/>
      <c r="I3389" s="225"/>
      <c r="J3389" s="105"/>
      <c r="K3389" s="226"/>
      <c r="L3389" s="227" t="s">
        <v>706</v>
      </c>
      <c r="M3389" s="105">
        <v>308276389.63740003</v>
      </c>
      <c r="N3389" s="225"/>
    </row>
    <row r="3390" spans="1:14" ht="12" thickBot="1">
      <c r="A3390" s="223"/>
      <c r="B3390" s="224"/>
      <c r="C3390" s="224"/>
      <c r="D3390" s="225"/>
      <c r="E3390" s="225"/>
      <c r="F3390" s="225"/>
      <c r="G3390" s="225"/>
      <c r="H3390" s="225"/>
      <c r="I3390" s="225"/>
      <c r="J3390" s="105"/>
      <c r="K3390" s="226"/>
      <c r="L3390" s="227" t="s">
        <v>707</v>
      </c>
      <c r="M3390" s="105">
        <f xml:space="preserve"> ROUND($M$3380+ SUM($M$3383:$M$3388)-$M$3389,2)</f>
        <v>0</v>
      </c>
      <c r="N3390" s="225"/>
    </row>
    <row r="3391" spans="1:14" ht="12.75" thickTop="1" thickBot="1">
      <c r="A3391" s="215" t="s">
        <v>153</v>
      </c>
      <c r="B3391" s="221" t="s">
        <v>137</v>
      </c>
      <c r="C3391" s="216" t="s">
        <v>703</v>
      </c>
      <c r="D3391" s="217" t="s">
        <v>648</v>
      </c>
      <c r="E3391" s="217" t="s">
        <v>144</v>
      </c>
      <c r="F3391" s="217" t="s">
        <v>647</v>
      </c>
      <c r="G3391" s="217" t="s">
        <v>704</v>
      </c>
      <c r="H3391" s="217" t="s">
        <v>143</v>
      </c>
      <c r="I3391" s="217" t="s">
        <v>658</v>
      </c>
      <c r="J3391" s="218" t="s">
        <v>705</v>
      </c>
      <c r="K3391" s="219" t="s">
        <v>148</v>
      </c>
      <c r="L3391" s="218" t="s">
        <v>140</v>
      </c>
      <c r="M3391" s="218" t="s">
        <v>630</v>
      </c>
      <c r="N3391" s="217" t="s">
        <v>640</v>
      </c>
    </row>
    <row r="3392" spans="1:14" ht="12" thickBot="1">
      <c r="A3392" s="223"/>
      <c r="B3392" s="222">
        <v>45392</v>
      </c>
      <c r="C3392" s="224"/>
      <c r="D3392" s="225"/>
      <c r="E3392" s="225"/>
      <c r="F3392" s="225"/>
      <c r="G3392" s="225"/>
      <c r="H3392" s="225"/>
      <c r="I3392" s="225"/>
      <c r="J3392" s="105"/>
      <c r="K3392" s="226"/>
      <c r="L3392" s="227" t="s">
        <v>706</v>
      </c>
      <c r="M3392" s="105">
        <v>308276389.63739997</v>
      </c>
      <c r="N3392" s="225"/>
    </row>
    <row r="3393" spans="1:14" ht="12" thickBot="1">
      <c r="A3393" s="223"/>
      <c r="B3393" s="224"/>
      <c r="C3393" s="224"/>
      <c r="D3393" s="225"/>
      <c r="E3393" s="225"/>
      <c r="F3393" s="225"/>
      <c r="G3393" s="225"/>
      <c r="H3393" s="225"/>
      <c r="I3393" s="225"/>
      <c r="J3393" s="105"/>
      <c r="K3393" s="226"/>
      <c r="L3393" s="227" t="s">
        <v>707</v>
      </c>
      <c r="M3393" s="105">
        <f xml:space="preserve"> ROUND($M$3389+ SUM($M$3391:$M$3391)-$M$3392,2)</f>
        <v>0</v>
      </c>
      <c r="N3393" s="225"/>
    </row>
    <row r="3394" spans="1:14" ht="12.75" thickTop="1" thickBot="1">
      <c r="A3394" s="215" t="s">
        <v>153</v>
      </c>
      <c r="B3394" s="221" t="s">
        <v>137</v>
      </c>
      <c r="C3394" s="216" t="s">
        <v>703</v>
      </c>
      <c r="D3394" s="217" t="s">
        <v>648</v>
      </c>
      <c r="E3394" s="217" t="s">
        <v>144</v>
      </c>
      <c r="F3394" s="217" t="s">
        <v>647</v>
      </c>
      <c r="G3394" s="217" t="s">
        <v>704</v>
      </c>
      <c r="H3394" s="217" t="s">
        <v>143</v>
      </c>
      <c r="I3394" s="217" t="s">
        <v>658</v>
      </c>
      <c r="J3394" s="218" t="s">
        <v>705</v>
      </c>
      <c r="K3394" s="219" t="s">
        <v>148</v>
      </c>
      <c r="L3394" s="218" t="s">
        <v>140</v>
      </c>
      <c r="M3394" s="218" t="s">
        <v>630</v>
      </c>
      <c r="N3394" s="217" t="s">
        <v>640</v>
      </c>
    </row>
    <row r="3395" spans="1:14" ht="12" thickBot="1">
      <c r="A3395" s="223"/>
      <c r="B3395" s="222">
        <v>45393</v>
      </c>
      <c r="C3395" s="224"/>
      <c r="D3395" s="225"/>
      <c r="E3395" s="225"/>
      <c r="F3395" s="225"/>
      <c r="G3395" s="225"/>
      <c r="H3395" s="225"/>
      <c r="I3395" s="225"/>
      <c r="J3395" s="105"/>
      <c r="K3395" s="226"/>
      <c r="L3395" s="227" t="s">
        <v>706</v>
      </c>
      <c r="M3395" s="105">
        <v>308276389.63740009</v>
      </c>
      <c r="N3395" s="225"/>
    </row>
    <row r="3396" spans="1:14" ht="12" thickBot="1">
      <c r="A3396" s="223"/>
      <c r="B3396" s="224"/>
      <c r="C3396" s="224"/>
      <c r="D3396" s="225"/>
      <c r="E3396" s="225"/>
      <c r="F3396" s="225"/>
      <c r="G3396" s="225"/>
      <c r="H3396" s="225"/>
      <c r="I3396" s="225"/>
      <c r="J3396" s="105"/>
      <c r="K3396" s="226"/>
      <c r="L3396" s="227" t="s">
        <v>707</v>
      </c>
      <c r="M3396" s="105">
        <f xml:space="preserve"> ROUND($M$3392+ SUM($M$3394:$M$3394)-$M$3395,2)</f>
        <v>0</v>
      </c>
      <c r="N3396" s="225"/>
    </row>
    <row r="3397" spans="1:14" ht="12.75" thickTop="1" thickBot="1">
      <c r="A3397" s="215" t="s">
        <v>153</v>
      </c>
      <c r="B3397" s="221" t="s">
        <v>137</v>
      </c>
      <c r="C3397" s="216" t="s">
        <v>703</v>
      </c>
      <c r="D3397" s="217" t="s">
        <v>648</v>
      </c>
      <c r="E3397" s="217" t="s">
        <v>144</v>
      </c>
      <c r="F3397" s="217" t="s">
        <v>647</v>
      </c>
      <c r="G3397" s="217" t="s">
        <v>704</v>
      </c>
      <c r="H3397" s="217" t="s">
        <v>143</v>
      </c>
      <c r="I3397" s="217" t="s">
        <v>658</v>
      </c>
      <c r="J3397" s="218" t="s">
        <v>705</v>
      </c>
      <c r="K3397" s="219" t="s">
        <v>148</v>
      </c>
      <c r="L3397" s="218" t="s">
        <v>140</v>
      </c>
      <c r="M3397" s="218" t="s">
        <v>630</v>
      </c>
      <c r="N3397" s="217" t="s">
        <v>640</v>
      </c>
    </row>
    <row r="3398" spans="1:14" ht="12" thickBot="1">
      <c r="A3398" s="223"/>
      <c r="B3398" s="222">
        <v>45394</v>
      </c>
      <c r="C3398" s="224"/>
      <c r="D3398" s="225"/>
      <c r="E3398" s="225"/>
      <c r="F3398" s="225"/>
      <c r="G3398" s="225"/>
      <c r="H3398" s="225"/>
      <c r="I3398" s="225"/>
      <c r="J3398" s="105"/>
      <c r="K3398" s="226"/>
      <c r="L3398" s="227" t="s">
        <v>706</v>
      </c>
      <c r="M3398" s="105">
        <v>308276389.63739997</v>
      </c>
      <c r="N3398" s="225"/>
    </row>
    <row r="3399" spans="1:14" ht="12" thickBot="1">
      <c r="A3399" s="223"/>
      <c r="B3399" s="224"/>
      <c r="C3399" s="224"/>
      <c r="D3399" s="225"/>
      <c r="E3399" s="225"/>
      <c r="F3399" s="225"/>
      <c r="G3399" s="225"/>
      <c r="H3399" s="225"/>
      <c r="I3399" s="225"/>
      <c r="J3399" s="105"/>
      <c r="K3399" s="226"/>
      <c r="L3399" s="227" t="s">
        <v>707</v>
      </c>
      <c r="M3399" s="105">
        <f xml:space="preserve"> ROUND($M$3395+ SUM($M$3397:$M$3397)-$M$3398,2)</f>
        <v>0</v>
      </c>
      <c r="N3399" s="225"/>
    </row>
    <row r="3400" spans="1:14" ht="12" thickTop="1">
      <c r="A3400" s="215" t="s">
        <v>153</v>
      </c>
      <c r="B3400" s="216" t="s">
        <v>137</v>
      </c>
      <c r="C3400" s="216" t="s">
        <v>703</v>
      </c>
      <c r="D3400" s="217" t="s">
        <v>648</v>
      </c>
      <c r="E3400" s="217" t="s">
        <v>144</v>
      </c>
      <c r="F3400" s="217" t="s">
        <v>647</v>
      </c>
      <c r="G3400" s="217" t="s">
        <v>704</v>
      </c>
      <c r="H3400" s="217" t="s">
        <v>143</v>
      </c>
      <c r="I3400" s="217" t="s">
        <v>658</v>
      </c>
      <c r="J3400" s="218" t="s">
        <v>705</v>
      </c>
      <c r="K3400" s="219" t="s">
        <v>148</v>
      </c>
      <c r="L3400" s="218" t="s">
        <v>140</v>
      </c>
      <c r="M3400" s="218" t="s">
        <v>630</v>
      </c>
      <c r="N3400" s="217" t="s">
        <v>640</v>
      </c>
    </row>
    <row r="3401" spans="1:14" ht="12" thickBot="1">
      <c r="A3401" s="100">
        <v>999</v>
      </c>
      <c r="B3401" s="94">
        <v>45359</v>
      </c>
      <c r="C3401" s="94">
        <v>45397</v>
      </c>
      <c r="D3401" s="73" t="s">
        <v>823</v>
      </c>
      <c r="E3401" s="73" t="s">
        <v>475</v>
      </c>
      <c r="F3401" s="73" t="s">
        <v>476</v>
      </c>
      <c r="G3401" s="73" t="s">
        <v>473</v>
      </c>
      <c r="H3401" s="73" t="s">
        <v>474</v>
      </c>
      <c r="I3401" s="73" t="s">
        <v>681</v>
      </c>
      <c r="J3401" s="95">
        <v>632.39</v>
      </c>
      <c r="K3401" s="107">
        <v>1</v>
      </c>
      <c r="L3401" s="95">
        <v>0</v>
      </c>
      <c r="M3401" s="95">
        <v>632.39</v>
      </c>
      <c r="N3401" s="73" t="s">
        <v>715</v>
      </c>
    </row>
    <row r="3402" spans="1:14" ht="12" thickBot="1">
      <c r="A3402" s="223"/>
      <c r="B3402" s="222">
        <v>45397</v>
      </c>
      <c r="C3402" s="224"/>
      <c r="D3402" s="225"/>
      <c r="E3402" s="225"/>
      <c r="F3402" s="225"/>
      <c r="G3402" s="225"/>
      <c r="H3402" s="225"/>
      <c r="I3402" s="225"/>
      <c r="J3402" s="105"/>
      <c r="K3402" s="226"/>
      <c r="L3402" s="227" t="s">
        <v>706</v>
      </c>
      <c r="M3402" s="105">
        <v>308277022.02740008</v>
      </c>
      <c r="N3402" s="225"/>
    </row>
    <row r="3403" spans="1:14" ht="12" thickBot="1">
      <c r="A3403" s="223"/>
      <c r="B3403" s="224"/>
      <c r="C3403" s="224"/>
      <c r="D3403" s="225"/>
      <c r="E3403" s="225"/>
      <c r="F3403" s="225"/>
      <c r="G3403" s="225"/>
      <c r="H3403" s="225"/>
      <c r="I3403" s="225"/>
      <c r="J3403" s="105"/>
      <c r="K3403" s="226"/>
      <c r="L3403" s="227" t="s">
        <v>707</v>
      </c>
      <c r="M3403" s="105">
        <f xml:space="preserve"> ROUND($M$3398+ SUM($M$3401:$M$3401)-$M$3402,2)</f>
        <v>0</v>
      </c>
      <c r="N3403" s="225"/>
    </row>
    <row r="3404" spans="1:14" ht="12" thickTop="1">
      <c r="A3404" s="215" t="s">
        <v>153</v>
      </c>
      <c r="B3404" s="216" t="s">
        <v>137</v>
      </c>
      <c r="C3404" s="216" t="s">
        <v>703</v>
      </c>
      <c r="D3404" s="217" t="s">
        <v>648</v>
      </c>
      <c r="E3404" s="217" t="s">
        <v>144</v>
      </c>
      <c r="F3404" s="217" t="s">
        <v>647</v>
      </c>
      <c r="G3404" s="217" t="s">
        <v>704</v>
      </c>
      <c r="H3404" s="217" t="s">
        <v>143</v>
      </c>
      <c r="I3404" s="217" t="s">
        <v>658</v>
      </c>
      <c r="J3404" s="218" t="s">
        <v>705</v>
      </c>
      <c r="K3404" s="219" t="s">
        <v>148</v>
      </c>
      <c r="L3404" s="218" t="s">
        <v>140</v>
      </c>
      <c r="M3404" s="218" t="s">
        <v>630</v>
      </c>
      <c r="N3404" s="217" t="s">
        <v>640</v>
      </c>
    </row>
    <row r="3405" spans="1:14" ht="12" thickBot="1">
      <c r="A3405" s="100">
        <v>999</v>
      </c>
      <c r="B3405" s="94">
        <v>45394</v>
      </c>
      <c r="C3405" s="94">
        <v>45398</v>
      </c>
      <c r="D3405" s="73" t="s">
        <v>823</v>
      </c>
      <c r="E3405" s="73" t="s">
        <v>496</v>
      </c>
      <c r="F3405" s="73" t="s">
        <v>497</v>
      </c>
      <c r="G3405" s="73" t="s">
        <v>494</v>
      </c>
      <c r="H3405" s="73" t="s">
        <v>495</v>
      </c>
      <c r="I3405" s="73" t="s">
        <v>681</v>
      </c>
      <c r="J3405" s="95">
        <v>9463</v>
      </c>
      <c r="K3405" s="107">
        <v>1</v>
      </c>
      <c r="L3405" s="95">
        <v>0</v>
      </c>
      <c r="M3405" s="95">
        <v>9463</v>
      </c>
      <c r="N3405" s="73" t="s">
        <v>715</v>
      </c>
    </row>
    <row r="3406" spans="1:14" ht="12" thickBot="1">
      <c r="A3406" s="223"/>
      <c r="B3406" s="222">
        <v>45398</v>
      </c>
      <c r="C3406" s="224"/>
      <c r="D3406" s="225"/>
      <c r="E3406" s="225"/>
      <c r="F3406" s="225"/>
      <c r="G3406" s="225"/>
      <c r="H3406" s="225"/>
      <c r="I3406" s="225"/>
      <c r="J3406" s="105"/>
      <c r="K3406" s="226"/>
      <c r="L3406" s="227" t="s">
        <v>706</v>
      </c>
      <c r="M3406" s="105">
        <v>308286485.02750003</v>
      </c>
      <c r="N3406" s="225"/>
    </row>
    <row r="3407" spans="1:14" ht="12" thickBot="1">
      <c r="A3407" s="223"/>
      <c r="B3407" s="224"/>
      <c r="C3407" s="224"/>
      <c r="D3407" s="225"/>
      <c r="E3407" s="225"/>
      <c r="F3407" s="225"/>
      <c r="G3407" s="225"/>
      <c r="H3407" s="225"/>
      <c r="I3407" s="225"/>
      <c r="J3407" s="105"/>
      <c r="K3407" s="226"/>
      <c r="L3407" s="227" t="s">
        <v>707</v>
      </c>
      <c r="M3407" s="105">
        <f xml:space="preserve"> ROUND($M$3402+ SUM($M$3405:$M$3405)-$M$3406,2)</f>
        <v>0</v>
      </c>
      <c r="N3407" s="225"/>
    </row>
    <row r="3408" spans="1:14" ht="12" thickTop="1">
      <c r="A3408" s="215" t="s">
        <v>153</v>
      </c>
      <c r="B3408" s="216" t="s">
        <v>137</v>
      </c>
      <c r="C3408" s="216" t="s">
        <v>703</v>
      </c>
      <c r="D3408" s="217" t="s">
        <v>648</v>
      </c>
      <c r="E3408" s="217" t="s">
        <v>144</v>
      </c>
      <c r="F3408" s="217" t="s">
        <v>647</v>
      </c>
      <c r="G3408" s="217" t="s">
        <v>704</v>
      </c>
      <c r="H3408" s="217" t="s">
        <v>143</v>
      </c>
      <c r="I3408" s="217" t="s">
        <v>658</v>
      </c>
      <c r="J3408" s="218" t="s">
        <v>705</v>
      </c>
      <c r="K3408" s="219" t="s">
        <v>148</v>
      </c>
      <c r="L3408" s="218" t="s">
        <v>140</v>
      </c>
      <c r="M3408" s="218" t="s">
        <v>630</v>
      </c>
      <c r="N3408" s="217" t="s">
        <v>640</v>
      </c>
    </row>
    <row r="3409" spans="1:14">
      <c r="A3409" s="100">
        <v>112042216</v>
      </c>
      <c r="B3409" s="94">
        <v>45359</v>
      </c>
      <c r="C3409" s="94">
        <v>45399</v>
      </c>
      <c r="D3409" s="73" t="s">
        <v>710</v>
      </c>
      <c r="E3409" s="73" t="s">
        <v>977</v>
      </c>
      <c r="F3409" s="73" t="s">
        <v>1125</v>
      </c>
      <c r="G3409" s="73" t="s">
        <v>1126</v>
      </c>
      <c r="H3409" s="73" t="s">
        <v>1127</v>
      </c>
      <c r="I3409" s="73" t="s">
        <v>681</v>
      </c>
      <c r="J3409" s="95">
        <v>5500000</v>
      </c>
      <c r="K3409" s="107">
        <v>0.99</v>
      </c>
      <c r="L3409" s="95">
        <v>-5445000</v>
      </c>
      <c r="M3409" s="95">
        <v>55000</v>
      </c>
      <c r="N3409" s="73" t="s">
        <v>207</v>
      </c>
    </row>
    <row r="3410" spans="1:14">
      <c r="A3410" s="100">
        <v>999</v>
      </c>
      <c r="B3410" s="94">
        <v>45394</v>
      </c>
      <c r="C3410" s="94">
        <v>45399</v>
      </c>
      <c r="D3410" s="73" t="s">
        <v>823</v>
      </c>
      <c r="E3410" s="73" t="s">
        <v>496</v>
      </c>
      <c r="F3410" s="73" t="s">
        <v>497</v>
      </c>
      <c r="G3410" s="73" t="s">
        <v>494</v>
      </c>
      <c r="H3410" s="73" t="s">
        <v>495</v>
      </c>
      <c r="I3410" s="73" t="s">
        <v>681</v>
      </c>
      <c r="J3410" s="95">
        <v>1278.33</v>
      </c>
      <c r="K3410" s="107">
        <v>1</v>
      </c>
      <c r="L3410" s="95">
        <v>0</v>
      </c>
      <c r="M3410" s="95">
        <v>1278.33</v>
      </c>
      <c r="N3410" s="73" t="s">
        <v>715</v>
      </c>
    </row>
    <row r="3411" spans="1:14">
      <c r="A3411" s="100">
        <v>112048859</v>
      </c>
      <c r="B3411" s="94">
        <v>45394</v>
      </c>
      <c r="C3411" s="94">
        <v>45399</v>
      </c>
      <c r="D3411" s="73" t="s">
        <v>823</v>
      </c>
      <c r="E3411" s="73" t="s">
        <v>496</v>
      </c>
      <c r="F3411" s="73" t="s">
        <v>497</v>
      </c>
      <c r="G3411" s="73" t="s">
        <v>494</v>
      </c>
      <c r="H3411" s="73" t="s">
        <v>495</v>
      </c>
      <c r="I3411" s="73" t="s">
        <v>681</v>
      </c>
      <c r="J3411" s="95">
        <v>22269.5</v>
      </c>
      <c r="K3411" s="107">
        <v>1</v>
      </c>
      <c r="L3411" s="95">
        <v>0</v>
      </c>
      <c r="M3411" s="95">
        <v>22269.5</v>
      </c>
      <c r="N3411" s="73" t="s">
        <v>715</v>
      </c>
    </row>
    <row r="3412" spans="1:14" ht="12" thickBot="1">
      <c r="A3412" s="100">
        <v>2823983</v>
      </c>
      <c r="B3412" s="94">
        <v>45398</v>
      </c>
      <c r="C3412" s="94">
        <v>45399</v>
      </c>
      <c r="D3412" s="73" t="s">
        <v>709</v>
      </c>
      <c r="I3412" s="73" t="s">
        <v>681</v>
      </c>
      <c r="J3412" s="95">
        <v>0</v>
      </c>
      <c r="K3412" s="107">
        <v>1</v>
      </c>
      <c r="L3412" s="95">
        <v>-28000000</v>
      </c>
      <c r="M3412" s="95">
        <v>-28000000</v>
      </c>
      <c r="N3412" s="73" t="s">
        <v>207</v>
      </c>
    </row>
    <row r="3413" spans="1:14" ht="12" thickBot="1">
      <c r="A3413" s="223"/>
      <c r="B3413" s="222">
        <v>45399</v>
      </c>
      <c r="C3413" s="224"/>
      <c r="D3413" s="225"/>
      <c r="E3413" s="225"/>
      <c r="F3413" s="225"/>
      <c r="G3413" s="225"/>
      <c r="H3413" s="225"/>
      <c r="I3413" s="225"/>
      <c r="J3413" s="105"/>
      <c r="K3413" s="226"/>
      <c r="L3413" s="227" t="s">
        <v>706</v>
      </c>
      <c r="M3413" s="105">
        <v>280365032.85769993</v>
      </c>
      <c r="N3413" s="225"/>
    </row>
    <row r="3414" spans="1:14" ht="12" thickBot="1">
      <c r="A3414" s="223"/>
      <c r="B3414" s="224"/>
      <c r="C3414" s="224"/>
      <c r="D3414" s="225"/>
      <c r="E3414" s="225"/>
      <c r="F3414" s="225"/>
      <c r="G3414" s="225"/>
      <c r="H3414" s="225"/>
      <c r="I3414" s="225"/>
      <c r="J3414" s="105"/>
      <c r="K3414" s="226"/>
      <c r="L3414" s="227" t="s">
        <v>707</v>
      </c>
      <c r="M3414" s="105">
        <f xml:space="preserve"> ROUND($M$3406+ SUM($M$3409:$M$3412)-$M$3413,2)</f>
        <v>0</v>
      </c>
      <c r="N3414" s="225"/>
    </row>
    <row r="3415" spans="1:14" ht="12" thickTop="1">
      <c r="A3415" s="215" t="s">
        <v>153</v>
      </c>
      <c r="B3415" s="216" t="s">
        <v>137</v>
      </c>
      <c r="C3415" s="216" t="s">
        <v>703</v>
      </c>
      <c r="D3415" s="217" t="s">
        <v>648</v>
      </c>
      <c r="E3415" s="217" t="s">
        <v>144</v>
      </c>
      <c r="F3415" s="217" t="s">
        <v>647</v>
      </c>
      <c r="G3415" s="217" t="s">
        <v>704</v>
      </c>
      <c r="H3415" s="217" t="s">
        <v>143</v>
      </c>
      <c r="I3415" s="217" t="s">
        <v>658</v>
      </c>
      <c r="J3415" s="218" t="s">
        <v>705</v>
      </c>
      <c r="K3415" s="219" t="s">
        <v>148</v>
      </c>
      <c r="L3415" s="218" t="s">
        <v>140</v>
      </c>
      <c r="M3415" s="218" t="s">
        <v>630</v>
      </c>
      <c r="N3415" s="217" t="s">
        <v>640</v>
      </c>
    </row>
    <row r="3416" spans="1:14">
      <c r="A3416" s="100">
        <v>112104234</v>
      </c>
      <c r="B3416" s="94">
        <v>45335</v>
      </c>
      <c r="C3416" s="94">
        <v>45400</v>
      </c>
      <c r="D3416" s="73" t="s">
        <v>710</v>
      </c>
      <c r="E3416" s="73" t="s">
        <v>180</v>
      </c>
      <c r="F3416" s="73" t="s">
        <v>181</v>
      </c>
      <c r="G3416" s="73" t="s">
        <v>179</v>
      </c>
      <c r="I3416" s="73" t="s">
        <v>681</v>
      </c>
      <c r="J3416" s="95">
        <v>489985.84</v>
      </c>
      <c r="K3416" s="107">
        <v>0.98250000000000004</v>
      </c>
      <c r="L3416" s="95">
        <v>-481411.09</v>
      </c>
      <c r="M3416" s="95">
        <v>8574.75</v>
      </c>
      <c r="N3416" s="73" t="s">
        <v>207</v>
      </c>
    </row>
    <row r="3417" spans="1:14" ht="12" thickBot="1">
      <c r="A3417" s="100">
        <v>999</v>
      </c>
      <c r="B3417" s="94">
        <v>45335</v>
      </c>
      <c r="C3417" s="94">
        <v>45335</v>
      </c>
      <c r="D3417" s="73" t="s">
        <v>824</v>
      </c>
      <c r="E3417" s="73" t="s">
        <v>180</v>
      </c>
      <c r="F3417" s="73" t="s">
        <v>181</v>
      </c>
      <c r="G3417" s="73" t="s">
        <v>179</v>
      </c>
      <c r="I3417" s="73" t="s">
        <v>681</v>
      </c>
      <c r="J3417" s="95">
        <v>-489985.84</v>
      </c>
      <c r="K3417" s="107">
        <v>0.98250000000000004</v>
      </c>
      <c r="L3417" s="95">
        <v>481411.09</v>
      </c>
      <c r="M3417" s="95">
        <v>-8574.75</v>
      </c>
      <c r="N3417" s="73" t="s">
        <v>207</v>
      </c>
    </row>
    <row r="3418" spans="1:14" ht="12" thickBot="1">
      <c r="A3418" s="223"/>
      <c r="B3418" s="222">
        <v>45400</v>
      </c>
      <c r="C3418" s="224"/>
      <c r="D3418" s="225"/>
      <c r="E3418" s="225"/>
      <c r="F3418" s="225"/>
      <c r="G3418" s="225"/>
      <c r="H3418" s="225"/>
      <c r="I3418" s="225"/>
      <c r="J3418" s="105"/>
      <c r="K3418" s="226"/>
      <c r="L3418" s="227" t="s">
        <v>706</v>
      </c>
      <c r="M3418" s="105">
        <v>280365032.85769993</v>
      </c>
      <c r="N3418" s="225"/>
    </row>
    <row r="3419" spans="1:14" ht="12" thickBot="1">
      <c r="A3419" s="223"/>
      <c r="B3419" s="224"/>
      <c r="C3419" s="224"/>
      <c r="D3419" s="225"/>
      <c r="E3419" s="225"/>
      <c r="F3419" s="225"/>
      <c r="G3419" s="225"/>
      <c r="H3419" s="225"/>
      <c r="I3419" s="225"/>
      <c r="J3419" s="105"/>
      <c r="K3419" s="226"/>
      <c r="L3419" s="227" t="s">
        <v>707</v>
      </c>
      <c r="M3419" s="105">
        <f xml:space="preserve"> ROUND($M$3413+ SUM($M$3416:$M$3417)-$M$3418,2)</f>
        <v>0</v>
      </c>
      <c r="N3419" s="225"/>
    </row>
    <row r="3420" spans="1:14" ht="12" thickTop="1">
      <c r="A3420" s="215" t="s">
        <v>153</v>
      </c>
      <c r="B3420" s="216" t="s">
        <v>137</v>
      </c>
      <c r="C3420" s="216" t="s">
        <v>703</v>
      </c>
      <c r="D3420" s="217" t="s">
        <v>648</v>
      </c>
      <c r="E3420" s="217" t="s">
        <v>144</v>
      </c>
      <c r="F3420" s="217" t="s">
        <v>647</v>
      </c>
      <c r="G3420" s="217" t="s">
        <v>704</v>
      </c>
      <c r="H3420" s="217" t="s">
        <v>143</v>
      </c>
      <c r="I3420" s="217" t="s">
        <v>658</v>
      </c>
      <c r="J3420" s="218" t="s">
        <v>705</v>
      </c>
      <c r="K3420" s="219" t="s">
        <v>148</v>
      </c>
      <c r="L3420" s="218" t="s">
        <v>140</v>
      </c>
      <c r="M3420" s="218" t="s">
        <v>630</v>
      </c>
      <c r="N3420" s="217" t="s">
        <v>640</v>
      </c>
    </row>
    <row r="3421" spans="1:14" ht="12" thickBot="1">
      <c r="A3421" s="100">
        <v>2830244</v>
      </c>
      <c r="B3421" s="94">
        <v>45401</v>
      </c>
      <c r="C3421" s="94">
        <v>45401</v>
      </c>
      <c r="D3421" s="73" t="s">
        <v>709</v>
      </c>
      <c r="I3421" s="73" t="s">
        <v>681</v>
      </c>
      <c r="J3421" s="95">
        <v>0</v>
      </c>
      <c r="K3421" s="107">
        <v>1</v>
      </c>
      <c r="L3421" s="95">
        <v>6000000</v>
      </c>
      <c r="M3421" s="95">
        <v>6000000</v>
      </c>
      <c r="N3421" s="73" t="s">
        <v>207</v>
      </c>
    </row>
    <row r="3422" spans="1:14" ht="12" thickBot="1">
      <c r="A3422" s="223"/>
      <c r="B3422" s="222">
        <v>45401</v>
      </c>
      <c r="C3422" s="224"/>
      <c r="D3422" s="225"/>
      <c r="E3422" s="225"/>
      <c r="F3422" s="225"/>
      <c r="G3422" s="225"/>
      <c r="H3422" s="225"/>
      <c r="I3422" s="225"/>
      <c r="J3422" s="105"/>
      <c r="K3422" s="226"/>
      <c r="L3422" s="227" t="s">
        <v>706</v>
      </c>
      <c r="M3422" s="105">
        <v>286365032.85769993</v>
      </c>
      <c r="N3422" s="225"/>
    </row>
    <row r="3423" spans="1:14" ht="12" thickBot="1">
      <c r="A3423" s="223"/>
      <c r="B3423" s="224"/>
      <c r="C3423" s="224"/>
      <c r="D3423" s="225"/>
      <c r="E3423" s="225"/>
      <c r="F3423" s="225"/>
      <c r="G3423" s="225"/>
      <c r="H3423" s="225"/>
      <c r="I3423" s="225"/>
      <c r="J3423" s="105"/>
      <c r="K3423" s="226"/>
      <c r="L3423" s="227" t="s">
        <v>707</v>
      </c>
      <c r="M3423" s="105">
        <f xml:space="preserve"> ROUND($M$3418+ SUM($M$3421:$M$3421)-$M$3422,2)</f>
        <v>0</v>
      </c>
      <c r="N3423" s="225"/>
    </row>
    <row r="3424" spans="1:14" ht="12.75" thickTop="1" thickBot="1">
      <c r="A3424" s="215" t="s">
        <v>153</v>
      </c>
      <c r="B3424" s="221" t="s">
        <v>137</v>
      </c>
      <c r="C3424" s="216" t="s">
        <v>703</v>
      </c>
      <c r="D3424" s="217" t="s">
        <v>648</v>
      </c>
      <c r="E3424" s="217" t="s">
        <v>144</v>
      </c>
      <c r="F3424" s="217" t="s">
        <v>647</v>
      </c>
      <c r="G3424" s="217" t="s">
        <v>704</v>
      </c>
      <c r="H3424" s="217" t="s">
        <v>143</v>
      </c>
      <c r="I3424" s="217" t="s">
        <v>658</v>
      </c>
      <c r="J3424" s="218" t="s">
        <v>705</v>
      </c>
      <c r="K3424" s="219" t="s">
        <v>148</v>
      </c>
      <c r="L3424" s="218" t="s">
        <v>140</v>
      </c>
      <c r="M3424" s="218" t="s">
        <v>630</v>
      </c>
      <c r="N3424" s="217" t="s">
        <v>640</v>
      </c>
    </row>
    <row r="3425" spans="1:14" ht="12" thickBot="1">
      <c r="A3425" s="223"/>
      <c r="B3425" s="222">
        <v>45404</v>
      </c>
      <c r="C3425" s="224"/>
      <c r="D3425" s="225"/>
      <c r="E3425" s="225"/>
      <c r="F3425" s="225"/>
      <c r="G3425" s="225"/>
      <c r="H3425" s="225"/>
      <c r="I3425" s="225"/>
      <c r="J3425" s="105"/>
      <c r="K3425" s="226"/>
      <c r="L3425" s="227" t="s">
        <v>706</v>
      </c>
      <c r="M3425" s="105">
        <v>286365032.85769993</v>
      </c>
      <c r="N3425" s="225"/>
    </row>
    <row r="3426" spans="1:14" ht="12" thickBot="1">
      <c r="A3426" s="223"/>
      <c r="B3426" s="224"/>
      <c r="C3426" s="224"/>
      <c r="D3426" s="225"/>
      <c r="E3426" s="225"/>
      <c r="F3426" s="225"/>
      <c r="G3426" s="225"/>
      <c r="H3426" s="225"/>
      <c r="I3426" s="225"/>
      <c r="J3426" s="105"/>
      <c r="K3426" s="226"/>
      <c r="L3426" s="227" t="s">
        <v>707</v>
      </c>
      <c r="M3426" s="105">
        <f xml:space="preserve"> ROUND($M$3422+ SUM($M$3424:$M$3424)-$M$3425,2)</f>
        <v>0</v>
      </c>
      <c r="N3426" s="225"/>
    </row>
    <row r="3427" spans="1:14" ht="12" thickTop="1">
      <c r="A3427" s="215" t="s">
        <v>153</v>
      </c>
      <c r="B3427" s="216" t="s">
        <v>137</v>
      </c>
      <c r="C3427" s="216" t="s">
        <v>703</v>
      </c>
      <c r="D3427" s="217" t="s">
        <v>648</v>
      </c>
      <c r="E3427" s="217" t="s">
        <v>144</v>
      </c>
      <c r="F3427" s="217" t="s">
        <v>647</v>
      </c>
      <c r="G3427" s="217" t="s">
        <v>704</v>
      </c>
      <c r="H3427" s="217" t="s">
        <v>143</v>
      </c>
      <c r="I3427" s="217" t="s">
        <v>658</v>
      </c>
      <c r="J3427" s="218" t="s">
        <v>705</v>
      </c>
      <c r="K3427" s="219" t="s">
        <v>148</v>
      </c>
      <c r="L3427" s="218" t="s">
        <v>140</v>
      </c>
      <c r="M3427" s="218" t="s">
        <v>630</v>
      </c>
      <c r="N3427" s="217" t="s">
        <v>640</v>
      </c>
    </row>
    <row r="3428" spans="1:14" ht="12" thickBot="1">
      <c r="A3428" s="100">
        <v>112204095</v>
      </c>
      <c r="B3428" s="94">
        <v>45398</v>
      </c>
      <c r="C3428" s="94">
        <v>45405</v>
      </c>
      <c r="D3428" s="73" t="s">
        <v>710</v>
      </c>
      <c r="E3428" s="73" t="s">
        <v>180</v>
      </c>
      <c r="F3428" s="73" t="s">
        <v>920</v>
      </c>
      <c r="G3428" s="73" t="s">
        <v>921</v>
      </c>
      <c r="H3428" s="73" t="s">
        <v>922</v>
      </c>
      <c r="I3428" s="73" t="s">
        <v>681</v>
      </c>
      <c r="J3428" s="95">
        <v>6214800</v>
      </c>
      <c r="K3428" s="107">
        <v>0.98250000000000004</v>
      </c>
      <c r="L3428" s="95">
        <v>-6106041</v>
      </c>
      <c r="M3428" s="95">
        <v>108759</v>
      </c>
      <c r="N3428" s="73" t="s">
        <v>207</v>
      </c>
    </row>
    <row r="3429" spans="1:14" ht="12" thickBot="1">
      <c r="A3429" s="223"/>
      <c r="B3429" s="222">
        <v>45405</v>
      </c>
      <c r="C3429" s="224"/>
      <c r="D3429" s="225"/>
      <c r="E3429" s="225"/>
      <c r="F3429" s="225"/>
      <c r="G3429" s="225"/>
      <c r="H3429" s="225"/>
      <c r="I3429" s="225"/>
      <c r="J3429" s="105"/>
      <c r="K3429" s="226"/>
      <c r="L3429" s="227" t="s">
        <v>706</v>
      </c>
      <c r="M3429" s="105">
        <v>286473791.85769987</v>
      </c>
      <c r="N3429" s="225"/>
    </row>
    <row r="3430" spans="1:14" ht="12" thickBot="1">
      <c r="A3430" s="223"/>
      <c r="B3430" s="224"/>
      <c r="C3430" s="224"/>
      <c r="D3430" s="225"/>
      <c r="E3430" s="225"/>
      <c r="F3430" s="225"/>
      <c r="G3430" s="225"/>
      <c r="H3430" s="225"/>
      <c r="I3430" s="225"/>
      <c r="J3430" s="105"/>
      <c r="K3430" s="226"/>
      <c r="L3430" s="227" t="s">
        <v>707</v>
      </c>
      <c r="M3430" s="105">
        <f xml:space="preserve"> ROUND($M$3425+ SUM($M$3428:$M$3428)-$M$3429,2)</f>
        <v>0</v>
      </c>
      <c r="N3430" s="225"/>
    </row>
    <row r="3431" spans="1:14" ht="12.75" thickTop="1" thickBot="1">
      <c r="A3431" s="215" t="s">
        <v>153</v>
      </c>
      <c r="B3431" s="221" t="s">
        <v>137</v>
      </c>
      <c r="C3431" s="216" t="s">
        <v>703</v>
      </c>
      <c r="D3431" s="217" t="s">
        <v>648</v>
      </c>
      <c r="E3431" s="217" t="s">
        <v>144</v>
      </c>
      <c r="F3431" s="217" t="s">
        <v>647</v>
      </c>
      <c r="G3431" s="217" t="s">
        <v>704</v>
      </c>
      <c r="H3431" s="217" t="s">
        <v>143</v>
      </c>
      <c r="I3431" s="217" t="s">
        <v>658</v>
      </c>
      <c r="J3431" s="218" t="s">
        <v>705</v>
      </c>
      <c r="K3431" s="219" t="s">
        <v>148</v>
      </c>
      <c r="L3431" s="218" t="s">
        <v>140</v>
      </c>
      <c r="M3431" s="218" t="s">
        <v>630</v>
      </c>
      <c r="N3431" s="217" t="s">
        <v>640</v>
      </c>
    </row>
    <row r="3432" spans="1:14" ht="12" thickBot="1">
      <c r="A3432" s="223"/>
      <c r="B3432" s="222">
        <v>45406</v>
      </c>
      <c r="C3432" s="224"/>
      <c r="D3432" s="225"/>
      <c r="E3432" s="225"/>
      <c r="F3432" s="225"/>
      <c r="G3432" s="225"/>
      <c r="H3432" s="225"/>
      <c r="I3432" s="225"/>
      <c r="J3432" s="105"/>
      <c r="K3432" s="226"/>
      <c r="L3432" s="227" t="s">
        <v>706</v>
      </c>
      <c r="M3432" s="105">
        <v>286473791.85769987</v>
      </c>
      <c r="N3432" s="225"/>
    </row>
    <row r="3433" spans="1:14" ht="12" thickBot="1">
      <c r="A3433" s="223"/>
      <c r="B3433" s="224"/>
      <c r="C3433" s="224"/>
      <c r="D3433" s="225"/>
      <c r="E3433" s="225"/>
      <c r="F3433" s="225"/>
      <c r="G3433" s="225"/>
      <c r="H3433" s="225"/>
      <c r="I3433" s="225"/>
      <c r="J3433" s="105"/>
      <c r="K3433" s="226"/>
      <c r="L3433" s="227" t="s">
        <v>707</v>
      </c>
      <c r="M3433" s="105">
        <f xml:space="preserve"> ROUND($M$3429+ SUM($M$3431:$M$3431)-$M$3432,2)</f>
        <v>0</v>
      </c>
      <c r="N3433" s="225"/>
    </row>
    <row r="3434" spans="1:14" ht="12.75" thickTop="1" thickBot="1">
      <c r="A3434" s="215" t="s">
        <v>153</v>
      </c>
      <c r="B3434" s="221" t="s">
        <v>137</v>
      </c>
      <c r="C3434" s="216" t="s">
        <v>703</v>
      </c>
      <c r="D3434" s="217" t="s">
        <v>648</v>
      </c>
      <c r="E3434" s="217" t="s">
        <v>144</v>
      </c>
      <c r="F3434" s="217" t="s">
        <v>647</v>
      </c>
      <c r="G3434" s="217" t="s">
        <v>704</v>
      </c>
      <c r="H3434" s="217" t="s">
        <v>143</v>
      </c>
      <c r="I3434" s="217" t="s">
        <v>658</v>
      </c>
      <c r="J3434" s="218" t="s">
        <v>705</v>
      </c>
      <c r="K3434" s="219" t="s">
        <v>148</v>
      </c>
      <c r="L3434" s="218" t="s">
        <v>140</v>
      </c>
      <c r="M3434" s="218" t="s">
        <v>630</v>
      </c>
      <c r="N3434" s="217" t="s">
        <v>640</v>
      </c>
    </row>
    <row r="3435" spans="1:14" ht="12" thickBot="1">
      <c r="A3435" s="223"/>
      <c r="B3435" s="222">
        <v>45407</v>
      </c>
      <c r="C3435" s="224"/>
      <c r="D3435" s="225"/>
      <c r="E3435" s="225"/>
      <c r="F3435" s="225"/>
      <c r="G3435" s="225"/>
      <c r="H3435" s="225"/>
      <c r="I3435" s="225"/>
      <c r="J3435" s="105"/>
      <c r="K3435" s="226"/>
      <c r="L3435" s="227" t="s">
        <v>706</v>
      </c>
      <c r="M3435" s="105">
        <v>286473791.85769987</v>
      </c>
      <c r="N3435" s="225"/>
    </row>
    <row r="3436" spans="1:14" ht="12" thickBot="1">
      <c r="A3436" s="223"/>
      <c r="B3436" s="224"/>
      <c r="C3436" s="224"/>
      <c r="D3436" s="225"/>
      <c r="E3436" s="225"/>
      <c r="F3436" s="225"/>
      <c r="G3436" s="225"/>
      <c r="H3436" s="225"/>
      <c r="I3436" s="225"/>
      <c r="J3436" s="105"/>
      <c r="K3436" s="226"/>
      <c r="L3436" s="227" t="s">
        <v>707</v>
      </c>
      <c r="M3436" s="105">
        <f xml:space="preserve"> ROUND($M$3432+ SUM($M$3434:$M$3434)-$M$3435,2)</f>
        <v>0</v>
      </c>
      <c r="N3436" s="225"/>
    </row>
    <row r="3437" spans="1:14" ht="12" thickTop="1">
      <c r="A3437" s="215" t="s">
        <v>153</v>
      </c>
      <c r="B3437" s="216" t="s">
        <v>137</v>
      </c>
      <c r="C3437" s="216" t="s">
        <v>703</v>
      </c>
      <c r="D3437" s="217" t="s">
        <v>648</v>
      </c>
      <c r="E3437" s="217" t="s">
        <v>144</v>
      </c>
      <c r="F3437" s="217" t="s">
        <v>647</v>
      </c>
      <c r="G3437" s="217" t="s">
        <v>704</v>
      </c>
      <c r="H3437" s="217" t="s">
        <v>143</v>
      </c>
      <c r="I3437" s="217" t="s">
        <v>658</v>
      </c>
      <c r="J3437" s="218" t="s">
        <v>705</v>
      </c>
      <c r="K3437" s="219" t="s">
        <v>148</v>
      </c>
      <c r="L3437" s="218" t="s">
        <v>140</v>
      </c>
      <c r="M3437" s="218" t="s">
        <v>630</v>
      </c>
      <c r="N3437" s="217" t="s">
        <v>640</v>
      </c>
    </row>
    <row r="3438" spans="1:14" ht="12" thickBot="1">
      <c r="A3438" s="100">
        <v>112172853</v>
      </c>
      <c r="B3438" s="94">
        <v>45408</v>
      </c>
      <c r="C3438" s="94">
        <v>45408</v>
      </c>
      <c r="D3438" s="73" t="s">
        <v>823</v>
      </c>
      <c r="E3438" s="73" t="s">
        <v>218</v>
      </c>
      <c r="F3438" s="73" t="s">
        <v>219</v>
      </c>
      <c r="G3438" s="73" t="s">
        <v>216</v>
      </c>
      <c r="I3438" s="73" t="s">
        <v>681</v>
      </c>
      <c r="J3438" s="95">
        <v>645.41</v>
      </c>
      <c r="K3438" s="107">
        <v>1</v>
      </c>
      <c r="L3438" s="95">
        <v>0</v>
      </c>
      <c r="M3438" s="95">
        <v>645.41</v>
      </c>
      <c r="N3438" s="73" t="s">
        <v>715</v>
      </c>
    </row>
    <row r="3439" spans="1:14" ht="12" thickBot="1">
      <c r="A3439" s="223"/>
      <c r="B3439" s="222">
        <v>45408</v>
      </c>
      <c r="C3439" s="224"/>
      <c r="D3439" s="225"/>
      <c r="E3439" s="225"/>
      <c r="F3439" s="225"/>
      <c r="G3439" s="225"/>
      <c r="H3439" s="225"/>
      <c r="I3439" s="225"/>
      <c r="J3439" s="105"/>
      <c r="K3439" s="226"/>
      <c r="L3439" s="227" t="s">
        <v>706</v>
      </c>
      <c r="M3439" s="105">
        <v>286474437.15200001</v>
      </c>
      <c r="N3439" s="225"/>
    </row>
    <row r="3440" spans="1:14" ht="12" thickBot="1">
      <c r="A3440" s="223"/>
      <c r="B3440" s="224"/>
      <c r="C3440" s="224"/>
      <c r="D3440" s="225"/>
      <c r="E3440" s="225"/>
      <c r="F3440" s="225"/>
      <c r="G3440" s="225"/>
      <c r="H3440" s="225"/>
      <c r="I3440" s="225"/>
      <c r="J3440" s="105"/>
      <c r="K3440" s="226"/>
      <c r="L3440" s="227" t="s">
        <v>707</v>
      </c>
      <c r="M3440" s="105">
        <f xml:space="preserve"> ROUND($M$3435+ SUM($M$3438:$M$3438)-$M$3439,2)</f>
        <v>0.12</v>
      </c>
      <c r="N3440" s="225"/>
    </row>
    <row r="3441" spans="1:14" ht="12.75" thickTop="1" thickBot="1">
      <c r="A3441" s="215" t="s">
        <v>153</v>
      </c>
      <c r="B3441" s="221" t="s">
        <v>137</v>
      </c>
      <c r="C3441" s="216" t="s">
        <v>703</v>
      </c>
      <c r="D3441" s="217" t="s">
        <v>648</v>
      </c>
      <c r="E3441" s="217" t="s">
        <v>144</v>
      </c>
      <c r="F3441" s="217" t="s">
        <v>647</v>
      </c>
      <c r="G3441" s="217" t="s">
        <v>704</v>
      </c>
      <c r="H3441" s="217" t="s">
        <v>143</v>
      </c>
      <c r="I3441" s="217" t="s">
        <v>658</v>
      </c>
      <c r="J3441" s="218" t="s">
        <v>705</v>
      </c>
      <c r="K3441" s="219" t="s">
        <v>148</v>
      </c>
      <c r="L3441" s="218" t="s">
        <v>140</v>
      </c>
      <c r="M3441" s="218" t="s">
        <v>630</v>
      </c>
      <c r="N3441" s="217" t="s">
        <v>640</v>
      </c>
    </row>
    <row r="3442" spans="1:14" ht="12" thickBot="1">
      <c r="A3442" s="223"/>
      <c r="B3442" s="222">
        <v>45411</v>
      </c>
      <c r="C3442" s="224"/>
      <c r="D3442" s="225"/>
      <c r="E3442" s="225"/>
      <c r="F3442" s="225"/>
      <c r="G3442" s="225"/>
      <c r="H3442" s="225"/>
      <c r="I3442" s="225"/>
      <c r="J3442" s="105"/>
      <c r="K3442" s="226"/>
      <c r="L3442" s="227" t="s">
        <v>706</v>
      </c>
      <c r="M3442" s="105">
        <v>286474437.15200013</v>
      </c>
      <c r="N3442" s="225"/>
    </row>
    <row r="3443" spans="1:14" ht="12" thickBot="1">
      <c r="A3443" s="223"/>
      <c r="B3443" s="224"/>
      <c r="C3443" s="224"/>
      <c r="D3443" s="225"/>
      <c r="E3443" s="225"/>
      <c r="F3443" s="225"/>
      <c r="G3443" s="225"/>
      <c r="H3443" s="225"/>
      <c r="I3443" s="225"/>
      <c r="J3443" s="105"/>
      <c r="K3443" s="226"/>
      <c r="L3443" s="227" t="s">
        <v>707</v>
      </c>
      <c r="M3443" s="105">
        <f xml:space="preserve"> ROUND($M$3439+ SUM($M$3441:$M$3441)-$M$3442,2)</f>
        <v>0</v>
      </c>
      <c r="N3443" s="225"/>
    </row>
    <row r="3444" spans="1:14" ht="12" thickTop="1">
      <c r="A3444" s="215" t="s">
        <v>153</v>
      </c>
      <c r="B3444" s="216" t="s">
        <v>137</v>
      </c>
      <c r="C3444" s="216" t="s">
        <v>703</v>
      </c>
      <c r="D3444" s="217" t="s">
        <v>648</v>
      </c>
      <c r="E3444" s="217" t="s">
        <v>144</v>
      </c>
      <c r="F3444" s="217" t="s">
        <v>647</v>
      </c>
      <c r="G3444" s="217" t="s">
        <v>704</v>
      </c>
      <c r="H3444" s="217" t="s">
        <v>143</v>
      </c>
      <c r="I3444" s="217" t="s">
        <v>658</v>
      </c>
      <c r="J3444" s="218" t="s">
        <v>705</v>
      </c>
      <c r="K3444" s="219" t="s">
        <v>148</v>
      </c>
      <c r="L3444" s="218" t="s">
        <v>140</v>
      </c>
      <c r="M3444" s="218" t="s">
        <v>630</v>
      </c>
      <c r="N3444" s="217" t="s">
        <v>640</v>
      </c>
    </row>
    <row r="3445" spans="1:14">
      <c r="A3445" s="100">
        <v>112691325</v>
      </c>
      <c r="B3445" s="94">
        <v>45411</v>
      </c>
      <c r="C3445" s="94">
        <v>45412</v>
      </c>
      <c r="D3445" s="73" t="s">
        <v>710</v>
      </c>
      <c r="E3445" s="73" t="s">
        <v>877</v>
      </c>
      <c r="F3445" s="73" t="s">
        <v>1128</v>
      </c>
      <c r="G3445" s="73" t="s">
        <v>1129</v>
      </c>
      <c r="I3445" s="73" t="s">
        <v>681</v>
      </c>
      <c r="J3445" s="95">
        <v>1405107.8</v>
      </c>
      <c r="K3445" s="107">
        <v>0.98750000000000004</v>
      </c>
      <c r="L3445" s="95">
        <v>-1387543.95</v>
      </c>
      <c r="M3445" s="95">
        <v>17563.849999999999</v>
      </c>
      <c r="N3445" s="73" t="s">
        <v>207</v>
      </c>
    </row>
    <row r="3446" spans="1:14">
      <c r="A3446" s="100">
        <v>999</v>
      </c>
      <c r="B3446" s="94">
        <v>45412</v>
      </c>
      <c r="C3446" s="94">
        <v>45412</v>
      </c>
      <c r="D3446" s="73" t="s">
        <v>823</v>
      </c>
      <c r="E3446" s="73" t="s">
        <v>475</v>
      </c>
      <c r="F3446" s="73" t="s">
        <v>476</v>
      </c>
      <c r="G3446" s="73" t="s">
        <v>473</v>
      </c>
      <c r="H3446" s="73" t="s">
        <v>474</v>
      </c>
      <c r="I3446" s="73" t="s">
        <v>681</v>
      </c>
      <c r="J3446" s="95">
        <v>62801.59</v>
      </c>
      <c r="K3446" s="107">
        <v>1</v>
      </c>
      <c r="L3446" s="95">
        <v>0</v>
      </c>
      <c r="M3446" s="95">
        <v>62801.59</v>
      </c>
      <c r="N3446" s="73" t="s">
        <v>715</v>
      </c>
    </row>
    <row r="3447" spans="1:14">
      <c r="A3447" s="100">
        <v>999</v>
      </c>
      <c r="B3447" s="94">
        <v>45412</v>
      </c>
      <c r="C3447" s="94">
        <v>45412</v>
      </c>
      <c r="D3447" s="73" t="s">
        <v>823</v>
      </c>
      <c r="E3447" s="73" t="s">
        <v>325</v>
      </c>
      <c r="F3447" s="73" t="s">
        <v>326</v>
      </c>
      <c r="G3447" s="73" t="s">
        <v>324</v>
      </c>
      <c r="I3447" s="73" t="s">
        <v>681</v>
      </c>
      <c r="J3447" s="95">
        <v>34653.57</v>
      </c>
      <c r="K3447" s="107">
        <v>1</v>
      </c>
      <c r="L3447" s="95">
        <v>0</v>
      </c>
      <c r="M3447" s="95">
        <v>34653.57</v>
      </c>
      <c r="N3447" s="73" t="s">
        <v>715</v>
      </c>
    </row>
    <row r="3448" spans="1:14" ht="12" thickBot="1">
      <c r="A3448" s="100">
        <v>112426634</v>
      </c>
      <c r="B3448" s="94">
        <v>45412</v>
      </c>
      <c r="C3448" s="94">
        <v>45412</v>
      </c>
      <c r="D3448" s="73" t="s">
        <v>823</v>
      </c>
      <c r="E3448" s="73" t="s">
        <v>218</v>
      </c>
      <c r="F3448" s="73" t="s">
        <v>219</v>
      </c>
      <c r="G3448" s="73" t="s">
        <v>216</v>
      </c>
      <c r="I3448" s="73" t="s">
        <v>681</v>
      </c>
      <c r="J3448" s="95">
        <v>8461.92</v>
      </c>
      <c r="K3448" s="107">
        <v>1</v>
      </c>
      <c r="L3448" s="95">
        <v>0</v>
      </c>
      <c r="M3448" s="95">
        <v>8461.92</v>
      </c>
      <c r="N3448" s="73" t="s">
        <v>715</v>
      </c>
    </row>
    <row r="3449" spans="1:14" ht="12" thickBot="1">
      <c r="A3449" s="223"/>
      <c r="B3449" s="222">
        <v>45412</v>
      </c>
      <c r="C3449" s="224"/>
      <c r="D3449" s="225"/>
      <c r="E3449" s="225"/>
      <c r="F3449" s="225"/>
      <c r="G3449" s="225"/>
      <c r="H3449" s="225"/>
      <c r="I3449" s="225"/>
      <c r="J3449" s="105"/>
      <c r="K3449" s="226"/>
      <c r="L3449" s="227" t="s">
        <v>706</v>
      </c>
      <c r="M3449" s="105">
        <v>286597918.08200002</v>
      </c>
      <c r="N3449" s="225"/>
    </row>
    <row r="3450" spans="1:14" ht="12" thickBot="1">
      <c r="A3450" s="223"/>
      <c r="B3450" s="224"/>
      <c r="C3450" s="224"/>
      <c r="D3450" s="225"/>
      <c r="E3450" s="225"/>
      <c r="F3450" s="225"/>
      <c r="G3450" s="225"/>
      <c r="H3450" s="225"/>
      <c r="I3450" s="225"/>
      <c r="J3450" s="105"/>
      <c r="K3450" s="226"/>
      <c r="L3450" s="227" t="s">
        <v>707</v>
      </c>
      <c r="M3450" s="105">
        <f xml:space="preserve"> ROUND($M$3442+ SUM($M$3445:$M$3448)-$M$3449,2)</f>
        <v>0</v>
      </c>
      <c r="N3450" s="225"/>
    </row>
    <row r="3451" spans="1:14" ht="12" thickTop="1">
      <c r="A3451" s="215" t="s">
        <v>153</v>
      </c>
      <c r="B3451" s="216" t="s">
        <v>137</v>
      </c>
      <c r="C3451" s="216" t="s">
        <v>703</v>
      </c>
      <c r="D3451" s="217" t="s">
        <v>648</v>
      </c>
      <c r="E3451" s="217" t="s">
        <v>144</v>
      </c>
      <c r="F3451" s="217" t="s">
        <v>647</v>
      </c>
      <c r="G3451" s="217" t="s">
        <v>704</v>
      </c>
      <c r="H3451" s="217" t="s">
        <v>143</v>
      </c>
      <c r="I3451" s="217" t="s">
        <v>658</v>
      </c>
      <c r="J3451" s="218" t="s">
        <v>705</v>
      </c>
      <c r="K3451" s="219" t="s">
        <v>148</v>
      </c>
      <c r="L3451" s="218" t="s">
        <v>140</v>
      </c>
      <c r="M3451" s="218" t="s">
        <v>630</v>
      </c>
      <c r="N3451" s="217" t="s">
        <v>640</v>
      </c>
    </row>
    <row r="3452" spans="1:14">
      <c r="A3452" s="100">
        <v>112762172</v>
      </c>
      <c r="B3452" s="94">
        <v>45412</v>
      </c>
      <c r="C3452" s="94">
        <v>45413</v>
      </c>
      <c r="D3452" s="73" t="s">
        <v>823</v>
      </c>
      <c r="E3452" s="73" t="s">
        <v>475</v>
      </c>
      <c r="F3452" s="73" t="s">
        <v>476</v>
      </c>
      <c r="G3452" s="73" t="s">
        <v>473</v>
      </c>
      <c r="H3452" s="73" t="s">
        <v>474</v>
      </c>
      <c r="I3452" s="73" t="s">
        <v>681</v>
      </c>
      <c r="J3452" s="95">
        <v>62167.78</v>
      </c>
      <c r="K3452" s="107">
        <v>1</v>
      </c>
      <c r="L3452" s="95">
        <v>0</v>
      </c>
      <c r="M3452" s="95">
        <v>62167.78</v>
      </c>
      <c r="N3452" s="73" t="s">
        <v>715</v>
      </c>
    </row>
    <row r="3453" spans="1:14">
      <c r="A3453" s="100">
        <v>112761098</v>
      </c>
      <c r="B3453" s="94">
        <v>45413</v>
      </c>
      <c r="C3453" s="94">
        <v>45413</v>
      </c>
      <c r="D3453" s="73" t="s">
        <v>944</v>
      </c>
      <c r="E3453" s="73" t="s">
        <v>1122</v>
      </c>
      <c r="F3453" s="73" t="s">
        <v>1123</v>
      </c>
      <c r="G3453" s="73" t="s">
        <v>1124</v>
      </c>
      <c r="I3453" s="73" t="s">
        <v>681</v>
      </c>
      <c r="J3453" s="95">
        <v>-37541.279999999999</v>
      </c>
      <c r="K3453" s="107">
        <v>1</v>
      </c>
      <c r="L3453" s="95">
        <v>37541.25</v>
      </c>
      <c r="M3453" s="95">
        <v>-0.03</v>
      </c>
      <c r="N3453" s="73" t="s">
        <v>207</v>
      </c>
    </row>
    <row r="3454" spans="1:14" ht="12" thickBot="1">
      <c r="A3454" s="100">
        <v>999</v>
      </c>
      <c r="B3454" s="94">
        <v>45412</v>
      </c>
      <c r="C3454" s="94">
        <v>45412</v>
      </c>
      <c r="D3454" s="73" t="s">
        <v>913</v>
      </c>
      <c r="E3454" s="73" t="s">
        <v>475</v>
      </c>
      <c r="F3454" s="73" t="s">
        <v>476</v>
      </c>
      <c r="G3454" s="73" t="s">
        <v>473</v>
      </c>
      <c r="H3454" s="73" t="s">
        <v>474</v>
      </c>
      <c r="I3454" s="73" t="s">
        <v>681</v>
      </c>
      <c r="J3454" s="95">
        <v>-62801.59</v>
      </c>
      <c r="K3454" s="107">
        <v>1</v>
      </c>
      <c r="L3454" s="95">
        <v>0</v>
      </c>
      <c r="M3454" s="95">
        <v>-62801.59</v>
      </c>
      <c r="N3454" s="73" t="s">
        <v>715</v>
      </c>
    </row>
    <row r="3455" spans="1:14" ht="12" thickBot="1">
      <c r="A3455" s="223"/>
      <c r="B3455" s="222">
        <v>45413</v>
      </c>
      <c r="C3455" s="224"/>
      <c r="D3455" s="225"/>
      <c r="E3455" s="225"/>
      <c r="F3455" s="225"/>
      <c r="G3455" s="225"/>
      <c r="H3455" s="225"/>
      <c r="I3455" s="225"/>
      <c r="J3455" s="105"/>
      <c r="K3455" s="226"/>
      <c r="L3455" s="227" t="s">
        <v>706</v>
      </c>
      <c r="M3455" s="105">
        <v>286597284.24199998</v>
      </c>
      <c r="N3455" s="225"/>
    </row>
    <row r="3456" spans="1:14" ht="12" thickBot="1">
      <c r="A3456" s="223"/>
      <c r="B3456" s="224"/>
      <c r="C3456" s="224"/>
      <c r="D3456" s="225"/>
      <c r="E3456" s="225"/>
      <c r="F3456" s="225"/>
      <c r="G3456" s="225"/>
      <c r="H3456" s="225"/>
      <c r="I3456" s="225"/>
      <c r="J3456" s="105"/>
      <c r="K3456" s="226"/>
      <c r="L3456" s="227" t="s">
        <v>707</v>
      </c>
      <c r="M3456" s="105">
        <f xml:space="preserve"> ROUND($M$3449+ SUM($M$3452:$M$3454)-$M$3455,2)</f>
        <v>0</v>
      </c>
      <c r="N3456" s="225"/>
    </row>
    <row r="3457" spans="1:14" ht="12" thickTop="1">
      <c r="A3457" s="215" t="s">
        <v>153</v>
      </c>
      <c r="B3457" s="216" t="s">
        <v>137</v>
      </c>
      <c r="C3457" s="216" t="s">
        <v>703</v>
      </c>
      <c r="D3457" s="217" t="s">
        <v>648</v>
      </c>
      <c r="E3457" s="217" t="s">
        <v>144</v>
      </c>
      <c r="F3457" s="217" t="s">
        <v>647</v>
      </c>
      <c r="G3457" s="217" t="s">
        <v>704</v>
      </c>
      <c r="H3457" s="217" t="s">
        <v>143</v>
      </c>
      <c r="I3457" s="217" t="s">
        <v>658</v>
      </c>
      <c r="J3457" s="218" t="s">
        <v>705</v>
      </c>
      <c r="K3457" s="219" t="s">
        <v>148</v>
      </c>
      <c r="L3457" s="218" t="s">
        <v>140</v>
      </c>
      <c r="M3457" s="218" t="s">
        <v>630</v>
      </c>
      <c r="N3457" s="217" t="s">
        <v>640</v>
      </c>
    </row>
    <row r="3458" spans="1:14">
      <c r="A3458" s="100">
        <v>112824809</v>
      </c>
      <c r="B3458" s="94">
        <v>45405</v>
      </c>
      <c r="C3458" s="94">
        <v>45414</v>
      </c>
      <c r="D3458" s="73" t="s">
        <v>830</v>
      </c>
      <c r="E3458" s="73" t="s">
        <v>1053</v>
      </c>
      <c r="F3458" s="73" t="s">
        <v>1054</v>
      </c>
      <c r="G3458" s="73" t="s">
        <v>1055</v>
      </c>
      <c r="H3458" s="73" t="s">
        <v>1056</v>
      </c>
      <c r="I3458" s="73" t="s">
        <v>681</v>
      </c>
      <c r="J3458" s="95">
        <v>-1100000</v>
      </c>
      <c r="K3458" s="107">
        <v>1.0009999999999999</v>
      </c>
      <c r="L3458" s="95">
        <v>1101100</v>
      </c>
      <c r="M3458" s="95">
        <v>1100</v>
      </c>
      <c r="N3458" s="73" t="s">
        <v>207</v>
      </c>
    </row>
    <row r="3459" spans="1:14">
      <c r="A3459" s="100">
        <v>112825031</v>
      </c>
      <c r="B3459" s="94">
        <v>45408</v>
      </c>
      <c r="C3459" s="94">
        <v>45414</v>
      </c>
      <c r="D3459" s="73" t="s">
        <v>710</v>
      </c>
      <c r="E3459" s="73" t="s">
        <v>442</v>
      </c>
      <c r="F3459" s="73" t="s">
        <v>443</v>
      </c>
      <c r="G3459" s="73" t="s">
        <v>441</v>
      </c>
      <c r="I3459" s="73" t="s">
        <v>681</v>
      </c>
      <c r="J3459" s="95">
        <v>15500000</v>
      </c>
      <c r="K3459" s="107">
        <v>0.98281249999999998</v>
      </c>
      <c r="L3459" s="95">
        <v>-15233593.75</v>
      </c>
      <c r="M3459" s="95">
        <v>266406.25</v>
      </c>
      <c r="N3459" s="73" t="s">
        <v>207</v>
      </c>
    </row>
    <row r="3460" spans="1:14">
      <c r="A3460" s="100">
        <v>112824836</v>
      </c>
      <c r="B3460" s="94">
        <v>45408</v>
      </c>
      <c r="C3460" s="94">
        <v>45414</v>
      </c>
      <c r="D3460" s="73" t="s">
        <v>710</v>
      </c>
      <c r="E3460" s="73" t="s">
        <v>1130</v>
      </c>
      <c r="F3460" s="73" t="s">
        <v>1131</v>
      </c>
      <c r="G3460" s="73" t="s">
        <v>1132</v>
      </c>
      <c r="I3460" s="73" t="s">
        <v>681</v>
      </c>
      <c r="J3460" s="95">
        <v>15320000</v>
      </c>
      <c r="K3460" s="107">
        <v>0.98531250000000004</v>
      </c>
      <c r="L3460" s="95">
        <v>-15094987.5</v>
      </c>
      <c r="M3460" s="95">
        <v>225012.5</v>
      </c>
      <c r="N3460" s="73" t="s">
        <v>207</v>
      </c>
    </row>
    <row r="3461" spans="1:14">
      <c r="A3461" s="100">
        <v>112824383</v>
      </c>
      <c r="B3461" s="94">
        <v>45408</v>
      </c>
      <c r="C3461" s="94">
        <v>45414</v>
      </c>
      <c r="D3461" s="73" t="s">
        <v>710</v>
      </c>
      <c r="E3461" s="73" t="s">
        <v>356</v>
      </c>
      <c r="F3461" s="73" t="s">
        <v>357</v>
      </c>
      <c r="G3461" s="73" t="s">
        <v>355</v>
      </c>
      <c r="I3461" s="73" t="s">
        <v>681</v>
      </c>
      <c r="J3461" s="95">
        <v>19725000</v>
      </c>
      <c r="K3461" s="107">
        <v>0.98281249999999998</v>
      </c>
      <c r="L3461" s="95">
        <v>-19385976.559999999</v>
      </c>
      <c r="M3461" s="95">
        <v>339023.44</v>
      </c>
      <c r="N3461" s="73" t="s">
        <v>207</v>
      </c>
    </row>
    <row r="3462" spans="1:14">
      <c r="A3462" s="100">
        <v>112824733</v>
      </c>
      <c r="B3462" s="94">
        <v>45411</v>
      </c>
      <c r="C3462" s="94">
        <v>45414</v>
      </c>
      <c r="D3462" s="73" t="s">
        <v>710</v>
      </c>
      <c r="E3462" s="73" t="s">
        <v>414</v>
      </c>
      <c r="F3462" s="73" t="s">
        <v>415</v>
      </c>
      <c r="G3462" s="73" t="s">
        <v>413</v>
      </c>
      <c r="I3462" s="73" t="s">
        <v>681</v>
      </c>
      <c r="J3462" s="95">
        <v>15750000</v>
      </c>
      <c r="K3462" s="107">
        <v>0.98531250000000004</v>
      </c>
      <c r="L3462" s="95">
        <v>-15518671.880000001</v>
      </c>
      <c r="M3462" s="95">
        <v>231328.12</v>
      </c>
      <c r="N3462" s="73" t="s">
        <v>207</v>
      </c>
    </row>
    <row r="3463" spans="1:14">
      <c r="A3463" s="100">
        <v>112824079</v>
      </c>
      <c r="B3463" s="94">
        <v>45411</v>
      </c>
      <c r="C3463" s="94">
        <v>45414</v>
      </c>
      <c r="D3463" s="73" t="s">
        <v>710</v>
      </c>
      <c r="E3463" s="73" t="s">
        <v>1133</v>
      </c>
      <c r="F3463" s="73" t="s">
        <v>1134</v>
      </c>
      <c r="G3463" s="73" t="s">
        <v>1135</v>
      </c>
      <c r="H3463" s="73" t="s">
        <v>1136</v>
      </c>
      <c r="I3463" s="73" t="s">
        <v>681</v>
      </c>
      <c r="J3463" s="95">
        <v>3890909.09</v>
      </c>
      <c r="K3463" s="107">
        <v>0.98531250000000004</v>
      </c>
      <c r="L3463" s="95">
        <v>-3833761.36</v>
      </c>
      <c r="M3463" s="95">
        <v>57147.73</v>
      </c>
      <c r="N3463" s="73" t="s">
        <v>207</v>
      </c>
    </row>
    <row r="3464" spans="1:14">
      <c r="A3464" s="100">
        <v>112837863</v>
      </c>
      <c r="B3464" s="94">
        <v>45411</v>
      </c>
      <c r="C3464" s="94">
        <v>45414</v>
      </c>
      <c r="D3464" s="73" t="s">
        <v>830</v>
      </c>
      <c r="E3464" s="73" t="s">
        <v>1002</v>
      </c>
      <c r="F3464" s="73" t="s">
        <v>1137</v>
      </c>
      <c r="G3464" s="73" t="s">
        <v>1004</v>
      </c>
      <c r="H3464" s="73" t="s">
        <v>1005</v>
      </c>
      <c r="I3464" s="73" t="s">
        <v>681</v>
      </c>
      <c r="J3464" s="95">
        <v>-227039.78</v>
      </c>
      <c r="K3464" s="107">
        <v>0.94499999999999995</v>
      </c>
      <c r="L3464" s="95">
        <v>0</v>
      </c>
      <c r="M3464" s="95">
        <v>-227039.78</v>
      </c>
      <c r="N3464" s="73" t="s">
        <v>715</v>
      </c>
    </row>
    <row r="3465" spans="1:14">
      <c r="A3465" s="100">
        <v>112837865</v>
      </c>
      <c r="B3465" s="94">
        <v>45411</v>
      </c>
      <c r="C3465" s="94">
        <v>45414</v>
      </c>
      <c r="D3465" s="73" t="s">
        <v>830</v>
      </c>
      <c r="E3465" s="73" t="s">
        <v>1002</v>
      </c>
      <c r="F3465" s="73" t="s">
        <v>1137</v>
      </c>
      <c r="G3465" s="73" t="s">
        <v>1004</v>
      </c>
      <c r="H3465" s="73" t="s">
        <v>1005</v>
      </c>
      <c r="I3465" s="73" t="s">
        <v>681</v>
      </c>
      <c r="J3465" s="95">
        <v>-738693.42</v>
      </c>
      <c r="K3465" s="107">
        <v>0.94499999999999995</v>
      </c>
      <c r="L3465" s="95">
        <v>0</v>
      </c>
      <c r="M3465" s="95">
        <v>-738693.42</v>
      </c>
      <c r="N3465" s="73" t="s">
        <v>715</v>
      </c>
    </row>
    <row r="3466" spans="1:14">
      <c r="A3466" s="100">
        <v>112837867</v>
      </c>
      <c r="B3466" s="94">
        <v>45411</v>
      </c>
      <c r="C3466" s="94">
        <v>45414</v>
      </c>
      <c r="D3466" s="73" t="s">
        <v>830</v>
      </c>
      <c r="E3466" s="73" t="s">
        <v>1002</v>
      </c>
      <c r="F3466" s="73" t="s">
        <v>1137</v>
      </c>
      <c r="G3466" s="73" t="s">
        <v>1004</v>
      </c>
      <c r="H3466" s="73" t="s">
        <v>1005</v>
      </c>
      <c r="I3466" s="73" t="s">
        <v>681</v>
      </c>
      <c r="J3466" s="95">
        <v>-811331.68</v>
      </c>
      <c r="K3466" s="107">
        <v>0.94</v>
      </c>
      <c r="L3466" s="95">
        <v>0</v>
      </c>
      <c r="M3466" s="95">
        <v>-811331.68</v>
      </c>
      <c r="N3466" s="73" t="s">
        <v>715</v>
      </c>
    </row>
    <row r="3467" spans="1:14">
      <c r="A3467" s="100">
        <v>112837869</v>
      </c>
      <c r="B3467" s="94">
        <v>45411</v>
      </c>
      <c r="C3467" s="94">
        <v>45414</v>
      </c>
      <c r="D3467" s="73" t="s">
        <v>710</v>
      </c>
      <c r="E3467" s="73" t="s">
        <v>1002</v>
      </c>
      <c r="F3467" s="73" t="s">
        <v>1138</v>
      </c>
      <c r="G3467" s="73" t="s">
        <v>1139</v>
      </c>
      <c r="H3467" s="73" t="s">
        <v>1140</v>
      </c>
      <c r="I3467" s="73" t="s">
        <v>681</v>
      </c>
      <c r="J3467" s="95">
        <v>227039.78</v>
      </c>
      <c r="K3467" s="107">
        <v>0.94499999999999995</v>
      </c>
      <c r="L3467" s="95">
        <v>0</v>
      </c>
      <c r="M3467" s="95">
        <v>227039.78</v>
      </c>
      <c r="N3467" s="73" t="s">
        <v>715</v>
      </c>
    </row>
    <row r="3468" spans="1:14">
      <c r="A3468" s="100">
        <v>112837871</v>
      </c>
      <c r="B3468" s="94">
        <v>45411</v>
      </c>
      <c r="C3468" s="94">
        <v>45414</v>
      </c>
      <c r="D3468" s="73" t="s">
        <v>710</v>
      </c>
      <c r="E3468" s="73" t="s">
        <v>1002</v>
      </c>
      <c r="F3468" s="73" t="s">
        <v>1138</v>
      </c>
      <c r="G3468" s="73" t="s">
        <v>1139</v>
      </c>
      <c r="H3468" s="73" t="s">
        <v>1140</v>
      </c>
      <c r="I3468" s="73" t="s">
        <v>681</v>
      </c>
      <c r="J3468" s="95">
        <v>738693.42</v>
      </c>
      <c r="K3468" s="107">
        <v>0.94499999999999995</v>
      </c>
      <c r="L3468" s="95">
        <v>0</v>
      </c>
      <c r="M3468" s="95">
        <v>738693.42</v>
      </c>
      <c r="N3468" s="73" t="s">
        <v>715</v>
      </c>
    </row>
    <row r="3469" spans="1:14">
      <c r="A3469" s="100">
        <v>112837873</v>
      </c>
      <c r="B3469" s="94">
        <v>45411</v>
      </c>
      <c r="C3469" s="94">
        <v>45414</v>
      </c>
      <c r="D3469" s="73" t="s">
        <v>710</v>
      </c>
      <c r="E3469" s="73" t="s">
        <v>1002</v>
      </c>
      <c r="F3469" s="73" t="s">
        <v>1138</v>
      </c>
      <c r="G3469" s="73" t="s">
        <v>1139</v>
      </c>
      <c r="H3469" s="73" t="s">
        <v>1140</v>
      </c>
      <c r="I3469" s="73" t="s">
        <v>681</v>
      </c>
      <c r="J3469" s="95">
        <v>811331.68</v>
      </c>
      <c r="K3469" s="107">
        <v>0.94</v>
      </c>
      <c r="L3469" s="95">
        <v>0</v>
      </c>
      <c r="M3469" s="95">
        <v>811331.68</v>
      </c>
      <c r="N3469" s="73" t="s">
        <v>715</v>
      </c>
    </row>
    <row r="3470" spans="1:14" ht="12" thickBot="1">
      <c r="A3470" s="100">
        <v>2850340</v>
      </c>
      <c r="B3470" s="94">
        <v>45413</v>
      </c>
      <c r="C3470" s="94">
        <v>45414</v>
      </c>
      <c r="D3470" s="73" t="s">
        <v>709</v>
      </c>
      <c r="I3470" s="73" t="s">
        <v>681</v>
      </c>
      <c r="J3470" s="95">
        <v>0</v>
      </c>
      <c r="K3470" s="107">
        <v>1</v>
      </c>
      <c r="L3470" s="95">
        <v>40000000</v>
      </c>
      <c r="M3470" s="95">
        <v>40000000</v>
      </c>
      <c r="N3470" s="73" t="s">
        <v>207</v>
      </c>
    </row>
    <row r="3471" spans="1:14" ht="12" thickBot="1">
      <c r="A3471" s="223"/>
      <c r="B3471" s="222">
        <v>45414</v>
      </c>
      <c r="C3471" s="224"/>
      <c r="D3471" s="225"/>
      <c r="E3471" s="225"/>
      <c r="F3471" s="225"/>
      <c r="G3471" s="225"/>
      <c r="H3471" s="225"/>
      <c r="I3471" s="225"/>
      <c r="J3471" s="105"/>
      <c r="K3471" s="226"/>
      <c r="L3471" s="227" t="s">
        <v>706</v>
      </c>
      <c r="M3471" s="105">
        <v>327717302.28175956</v>
      </c>
      <c r="N3471" s="225"/>
    </row>
    <row r="3472" spans="1:14" ht="12" thickBot="1">
      <c r="A3472" s="223"/>
      <c r="B3472" s="224"/>
      <c r="C3472" s="224"/>
      <c r="D3472" s="225"/>
      <c r="E3472" s="225"/>
      <c r="F3472" s="225"/>
      <c r="G3472" s="225"/>
      <c r="H3472" s="225"/>
      <c r="I3472" s="225"/>
      <c r="J3472" s="105"/>
      <c r="K3472" s="226"/>
      <c r="L3472" s="227" t="s">
        <v>707</v>
      </c>
      <c r="M3472" s="105">
        <f xml:space="preserve"> ROUND($M$3455+ SUM($M$3458:$M$3470)-$M$3471,2)</f>
        <v>0</v>
      </c>
      <c r="N3472" s="225"/>
    </row>
    <row r="3473" spans="1:14" ht="12.75" thickTop="1" thickBot="1">
      <c r="A3473" s="215" t="s">
        <v>153</v>
      </c>
      <c r="B3473" s="221" t="s">
        <v>137</v>
      </c>
      <c r="C3473" s="216" t="s">
        <v>703</v>
      </c>
      <c r="D3473" s="217" t="s">
        <v>648</v>
      </c>
      <c r="E3473" s="217" t="s">
        <v>144</v>
      </c>
      <c r="F3473" s="217" t="s">
        <v>647</v>
      </c>
      <c r="G3473" s="217" t="s">
        <v>704</v>
      </c>
      <c r="H3473" s="217" t="s">
        <v>143</v>
      </c>
      <c r="I3473" s="217" t="s">
        <v>658</v>
      </c>
      <c r="J3473" s="218" t="s">
        <v>705</v>
      </c>
      <c r="K3473" s="219" t="s">
        <v>148</v>
      </c>
      <c r="L3473" s="218" t="s">
        <v>140</v>
      </c>
      <c r="M3473" s="218" t="s">
        <v>630</v>
      </c>
      <c r="N3473" s="217" t="s">
        <v>640</v>
      </c>
    </row>
    <row r="3474" spans="1:14" ht="12" thickBot="1">
      <c r="A3474" s="223"/>
      <c r="B3474" s="222">
        <v>45415</v>
      </c>
      <c r="C3474" s="224"/>
      <c r="D3474" s="225"/>
      <c r="E3474" s="225"/>
      <c r="F3474" s="225"/>
      <c r="G3474" s="225"/>
      <c r="H3474" s="225"/>
      <c r="I3474" s="225"/>
      <c r="J3474" s="105"/>
      <c r="K3474" s="226"/>
      <c r="L3474" s="227" t="s">
        <v>706</v>
      </c>
      <c r="M3474" s="105">
        <v>327717302.2817595</v>
      </c>
      <c r="N3474" s="225"/>
    </row>
    <row r="3475" spans="1:14" ht="12" thickBot="1">
      <c r="A3475" s="223"/>
      <c r="B3475" s="224"/>
      <c r="C3475" s="224"/>
      <c r="D3475" s="225"/>
      <c r="E3475" s="225"/>
      <c r="F3475" s="225"/>
      <c r="G3475" s="225"/>
      <c r="H3475" s="225"/>
      <c r="I3475" s="225"/>
      <c r="J3475" s="105"/>
      <c r="K3475" s="226"/>
      <c r="L3475" s="227" t="s">
        <v>707</v>
      </c>
      <c r="M3475" s="105">
        <f xml:space="preserve"> ROUND($M$3471+ SUM($M$3473:$M$3473)-$M$3474,2)</f>
        <v>0</v>
      </c>
      <c r="N3475" s="225"/>
    </row>
    <row r="3476" spans="1:14" ht="12.75" thickTop="1" thickBot="1">
      <c r="A3476" s="215" t="s">
        <v>153</v>
      </c>
      <c r="B3476" s="221" t="s">
        <v>137</v>
      </c>
      <c r="C3476" s="216" t="s">
        <v>703</v>
      </c>
      <c r="D3476" s="217" t="s">
        <v>648</v>
      </c>
      <c r="E3476" s="217" t="s">
        <v>144</v>
      </c>
      <c r="F3476" s="217" t="s">
        <v>647</v>
      </c>
      <c r="G3476" s="217" t="s">
        <v>704</v>
      </c>
      <c r="H3476" s="217" t="s">
        <v>143</v>
      </c>
      <c r="I3476" s="217" t="s">
        <v>658</v>
      </c>
      <c r="J3476" s="218" t="s">
        <v>705</v>
      </c>
      <c r="K3476" s="219" t="s">
        <v>148</v>
      </c>
      <c r="L3476" s="218" t="s">
        <v>140</v>
      </c>
      <c r="M3476" s="218" t="s">
        <v>630</v>
      </c>
      <c r="N3476" s="217" t="s">
        <v>640</v>
      </c>
    </row>
    <row r="3477" spans="1:14" ht="12" thickBot="1">
      <c r="A3477" s="223"/>
      <c r="B3477" s="222">
        <v>45418</v>
      </c>
      <c r="C3477" s="224"/>
      <c r="D3477" s="225"/>
      <c r="E3477" s="225"/>
      <c r="F3477" s="225"/>
      <c r="G3477" s="225"/>
      <c r="H3477" s="225"/>
      <c r="I3477" s="225"/>
      <c r="J3477" s="105"/>
      <c r="K3477" s="226"/>
      <c r="L3477" s="227" t="s">
        <v>706</v>
      </c>
      <c r="M3477" s="105">
        <v>327717302.2817595</v>
      </c>
      <c r="N3477" s="225"/>
    </row>
    <row r="3478" spans="1:14" ht="12" thickBot="1">
      <c r="A3478" s="223"/>
      <c r="B3478" s="224"/>
      <c r="C3478" s="224"/>
      <c r="D3478" s="225"/>
      <c r="E3478" s="225"/>
      <c r="F3478" s="225"/>
      <c r="G3478" s="225"/>
      <c r="H3478" s="225"/>
      <c r="I3478" s="225"/>
      <c r="J3478" s="105"/>
      <c r="K3478" s="226"/>
      <c r="L3478" s="227" t="s">
        <v>707</v>
      </c>
      <c r="M3478" s="105">
        <f xml:space="preserve"> ROUND($M$3474+ SUM($M$3476:$M$3476)-$M$3477,2)</f>
        <v>0</v>
      </c>
      <c r="N3478" s="225"/>
    </row>
    <row r="3479" spans="1:14" ht="12.75" thickTop="1" thickBot="1">
      <c r="A3479" s="215" t="s">
        <v>153</v>
      </c>
      <c r="B3479" s="221" t="s">
        <v>137</v>
      </c>
      <c r="C3479" s="216" t="s">
        <v>703</v>
      </c>
      <c r="D3479" s="217" t="s">
        <v>648</v>
      </c>
      <c r="E3479" s="217" t="s">
        <v>144</v>
      </c>
      <c r="F3479" s="217" t="s">
        <v>647</v>
      </c>
      <c r="G3479" s="217" t="s">
        <v>704</v>
      </c>
      <c r="H3479" s="217" t="s">
        <v>143</v>
      </c>
      <c r="I3479" s="217" t="s">
        <v>658</v>
      </c>
      <c r="J3479" s="218" t="s">
        <v>705</v>
      </c>
      <c r="K3479" s="219" t="s">
        <v>148</v>
      </c>
      <c r="L3479" s="218" t="s">
        <v>140</v>
      </c>
      <c r="M3479" s="218" t="s">
        <v>630</v>
      </c>
      <c r="N3479" s="217" t="s">
        <v>640</v>
      </c>
    </row>
    <row r="3480" spans="1:14" ht="12" thickBot="1">
      <c r="A3480" s="223"/>
      <c r="B3480" s="222">
        <v>45419</v>
      </c>
      <c r="C3480" s="224"/>
      <c r="D3480" s="225"/>
      <c r="E3480" s="225"/>
      <c r="F3480" s="225"/>
      <c r="G3480" s="225"/>
      <c r="H3480" s="225"/>
      <c r="I3480" s="225"/>
      <c r="J3480" s="105"/>
      <c r="K3480" s="226"/>
      <c r="L3480" s="227" t="s">
        <v>706</v>
      </c>
      <c r="M3480" s="105">
        <v>327717302.2817595</v>
      </c>
      <c r="N3480" s="225"/>
    </row>
    <row r="3481" spans="1:14" ht="12" thickBot="1">
      <c r="A3481" s="223"/>
      <c r="B3481" s="224"/>
      <c r="C3481" s="224"/>
      <c r="D3481" s="225"/>
      <c r="E3481" s="225"/>
      <c r="F3481" s="225"/>
      <c r="G3481" s="225"/>
      <c r="H3481" s="225"/>
      <c r="I3481" s="225"/>
      <c r="J3481" s="105"/>
      <c r="K3481" s="226"/>
      <c r="L3481" s="227" t="s">
        <v>707</v>
      </c>
      <c r="M3481" s="105">
        <f xml:space="preserve"> ROUND($M$3477+ SUM($M$3479:$M$3479)-$M$3480,2)</f>
        <v>0</v>
      </c>
      <c r="N3481" s="225"/>
    </row>
    <row r="3482" spans="1:14" ht="12" thickTop="1">
      <c r="A3482" s="215" t="s">
        <v>153</v>
      </c>
      <c r="B3482" s="216" t="s">
        <v>137</v>
      </c>
      <c r="C3482" s="216" t="s">
        <v>703</v>
      </c>
      <c r="D3482" s="217" t="s">
        <v>648</v>
      </c>
      <c r="E3482" s="217" t="s">
        <v>144</v>
      </c>
      <c r="F3482" s="217" t="s">
        <v>647</v>
      </c>
      <c r="G3482" s="217" t="s">
        <v>704</v>
      </c>
      <c r="H3482" s="217" t="s">
        <v>143</v>
      </c>
      <c r="I3482" s="217" t="s">
        <v>658</v>
      </c>
      <c r="J3482" s="218" t="s">
        <v>705</v>
      </c>
      <c r="K3482" s="219" t="s">
        <v>148</v>
      </c>
      <c r="L3482" s="218" t="s">
        <v>140</v>
      </c>
      <c r="M3482" s="218" t="s">
        <v>630</v>
      </c>
      <c r="N3482" s="217" t="s">
        <v>640</v>
      </c>
    </row>
    <row r="3483" spans="1:14">
      <c r="A3483" s="100">
        <v>999</v>
      </c>
      <c r="B3483" s="94">
        <v>45379</v>
      </c>
      <c r="C3483" s="94">
        <v>45420</v>
      </c>
      <c r="D3483" s="73" t="s">
        <v>944</v>
      </c>
      <c r="E3483" s="73" t="s">
        <v>555</v>
      </c>
      <c r="F3483" s="73" t="s">
        <v>556</v>
      </c>
      <c r="G3483" s="73" t="s">
        <v>553</v>
      </c>
      <c r="H3483" s="73" t="s">
        <v>554</v>
      </c>
      <c r="I3483" s="73" t="s">
        <v>681</v>
      </c>
      <c r="J3483" s="95">
        <v>-18155.5</v>
      </c>
      <c r="K3483" s="107">
        <v>1</v>
      </c>
      <c r="L3483" s="95">
        <v>0</v>
      </c>
      <c r="M3483" s="95">
        <v>-18155.5</v>
      </c>
      <c r="N3483" s="73" t="s">
        <v>715</v>
      </c>
    </row>
    <row r="3484" spans="1:14" ht="12" thickBot="1">
      <c r="A3484" s="100">
        <v>113002085</v>
      </c>
      <c r="B3484" s="94">
        <v>45415</v>
      </c>
      <c r="C3484" s="94">
        <v>45420</v>
      </c>
      <c r="D3484" s="73" t="s">
        <v>830</v>
      </c>
      <c r="E3484" s="73" t="s">
        <v>1101</v>
      </c>
      <c r="F3484" s="73" t="s">
        <v>1102</v>
      </c>
      <c r="G3484" s="73" t="s">
        <v>1103</v>
      </c>
      <c r="H3484" s="73" t="s">
        <v>1104</v>
      </c>
      <c r="I3484" s="73" t="s">
        <v>681</v>
      </c>
      <c r="J3484" s="95">
        <v>-5100000</v>
      </c>
      <c r="K3484" s="107">
        <v>0.98499999999999999</v>
      </c>
      <c r="L3484" s="95">
        <v>5023500</v>
      </c>
      <c r="M3484" s="95">
        <v>-76500</v>
      </c>
      <c r="N3484" s="73" t="s">
        <v>207</v>
      </c>
    </row>
    <row r="3485" spans="1:14" ht="12" thickBot="1">
      <c r="A3485" s="223"/>
      <c r="B3485" s="222">
        <v>45420</v>
      </c>
      <c r="C3485" s="224"/>
      <c r="D3485" s="225"/>
      <c r="E3485" s="225"/>
      <c r="F3485" s="225"/>
      <c r="G3485" s="225"/>
      <c r="H3485" s="225"/>
      <c r="I3485" s="225"/>
      <c r="J3485" s="105"/>
      <c r="K3485" s="226"/>
      <c r="L3485" s="227" t="s">
        <v>706</v>
      </c>
      <c r="M3485" s="105">
        <v>327640802.28425956</v>
      </c>
      <c r="N3485" s="225"/>
    </row>
    <row r="3486" spans="1:14" ht="12" thickBot="1">
      <c r="A3486" s="223"/>
      <c r="B3486" s="224"/>
      <c r="C3486" s="224"/>
      <c r="D3486" s="225"/>
      <c r="E3486" s="225"/>
      <c r="F3486" s="225"/>
      <c r="G3486" s="225"/>
      <c r="H3486" s="225"/>
      <c r="I3486" s="225"/>
      <c r="J3486" s="105"/>
      <c r="K3486" s="226"/>
      <c r="L3486" s="227" t="s">
        <v>707</v>
      </c>
      <c r="M3486" s="105">
        <f xml:space="preserve"> ROUND($M$3480+ SUM($M$3483:$M$3484)-$M$3485,2)</f>
        <v>-18155.5</v>
      </c>
      <c r="N3486" s="225"/>
    </row>
    <row r="3487" spans="1:14" ht="12" thickTop="1">
      <c r="A3487" s="215" t="s">
        <v>153</v>
      </c>
      <c r="B3487" s="216" t="s">
        <v>137</v>
      </c>
      <c r="C3487" s="216" t="s">
        <v>703</v>
      </c>
      <c r="D3487" s="217" t="s">
        <v>648</v>
      </c>
      <c r="E3487" s="217" t="s">
        <v>144</v>
      </c>
      <c r="F3487" s="217" t="s">
        <v>647</v>
      </c>
      <c r="G3487" s="217" t="s">
        <v>704</v>
      </c>
      <c r="H3487" s="217" t="s">
        <v>143</v>
      </c>
      <c r="I3487" s="217" t="s">
        <v>658</v>
      </c>
      <c r="J3487" s="218" t="s">
        <v>705</v>
      </c>
      <c r="K3487" s="219" t="s">
        <v>148</v>
      </c>
      <c r="L3487" s="218" t="s">
        <v>140</v>
      </c>
      <c r="M3487" s="218" t="s">
        <v>630</v>
      </c>
      <c r="N3487" s="217" t="s">
        <v>640</v>
      </c>
    </row>
    <row r="3488" spans="1:14" ht="12" thickBot="1">
      <c r="A3488" s="100">
        <v>999</v>
      </c>
      <c r="B3488" s="94">
        <v>45379</v>
      </c>
      <c r="C3488" s="94">
        <v>45420</v>
      </c>
      <c r="D3488" s="73" t="s">
        <v>945</v>
      </c>
      <c r="E3488" s="73" t="s">
        <v>555</v>
      </c>
      <c r="F3488" s="73" t="s">
        <v>556</v>
      </c>
      <c r="G3488" s="73" t="s">
        <v>553</v>
      </c>
      <c r="H3488" s="73" t="s">
        <v>554</v>
      </c>
      <c r="I3488" s="73" t="s">
        <v>681</v>
      </c>
      <c r="J3488" s="95">
        <v>18155.5</v>
      </c>
      <c r="K3488" s="107">
        <v>1</v>
      </c>
      <c r="L3488" s="95">
        <v>0</v>
      </c>
      <c r="M3488" s="95">
        <v>18155.5</v>
      </c>
      <c r="N3488" s="73" t="s">
        <v>715</v>
      </c>
    </row>
    <row r="3489" spans="1:14" ht="12" thickBot="1">
      <c r="A3489" s="223"/>
      <c r="B3489" s="222">
        <v>45421</v>
      </c>
      <c r="C3489" s="224"/>
      <c r="D3489" s="225"/>
      <c r="E3489" s="225"/>
      <c r="F3489" s="225"/>
      <c r="G3489" s="225"/>
      <c r="H3489" s="225"/>
      <c r="I3489" s="225"/>
      <c r="J3489" s="105"/>
      <c r="K3489" s="226"/>
      <c r="L3489" s="227" t="s">
        <v>706</v>
      </c>
      <c r="M3489" s="105">
        <v>327640802.28425962</v>
      </c>
      <c r="N3489" s="225"/>
    </row>
    <row r="3490" spans="1:14" ht="12" thickBot="1">
      <c r="A3490" s="223"/>
      <c r="B3490" s="224"/>
      <c r="C3490" s="224"/>
      <c r="D3490" s="225"/>
      <c r="E3490" s="225"/>
      <c r="F3490" s="225"/>
      <c r="G3490" s="225"/>
      <c r="H3490" s="225"/>
      <c r="I3490" s="225"/>
      <c r="J3490" s="105"/>
      <c r="K3490" s="226"/>
      <c r="L3490" s="227" t="s">
        <v>707</v>
      </c>
      <c r="M3490" s="105">
        <f xml:space="preserve"> ROUND($M$3485+ SUM($M$3488:$M$3488)-$M$3489,2)</f>
        <v>18155.5</v>
      </c>
      <c r="N3490" s="225"/>
    </row>
    <row r="3491" spans="1:14" ht="12.75" thickTop="1" thickBot="1">
      <c r="A3491" s="215" t="s">
        <v>153</v>
      </c>
      <c r="B3491" s="221" t="s">
        <v>137</v>
      </c>
      <c r="C3491" s="216" t="s">
        <v>703</v>
      </c>
      <c r="D3491" s="217" t="s">
        <v>648</v>
      </c>
      <c r="E3491" s="217" t="s">
        <v>144</v>
      </c>
      <c r="F3491" s="217" t="s">
        <v>647</v>
      </c>
      <c r="G3491" s="217" t="s">
        <v>704</v>
      </c>
      <c r="H3491" s="217" t="s">
        <v>143</v>
      </c>
      <c r="I3491" s="217" t="s">
        <v>658</v>
      </c>
      <c r="J3491" s="218" t="s">
        <v>705</v>
      </c>
      <c r="K3491" s="219" t="s">
        <v>148</v>
      </c>
      <c r="L3491" s="218" t="s">
        <v>140</v>
      </c>
      <c r="M3491" s="218" t="s">
        <v>630</v>
      </c>
      <c r="N3491" s="217" t="s">
        <v>640</v>
      </c>
    </row>
    <row r="3492" spans="1:14" ht="12" thickBot="1">
      <c r="A3492" s="223"/>
      <c r="B3492" s="222">
        <v>45422</v>
      </c>
      <c r="C3492" s="224"/>
      <c r="D3492" s="225"/>
      <c r="E3492" s="225"/>
      <c r="F3492" s="225"/>
      <c r="G3492" s="225"/>
      <c r="H3492" s="225"/>
      <c r="I3492" s="225"/>
      <c r="J3492" s="105"/>
      <c r="K3492" s="226"/>
      <c r="L3492" s="227" t="s">
        <v>706</v>
      </c>
      <c r="M3492" s="105">
        <v>327640802.2842595</v>
      </c>
      <c r="N3492" s="225"/>
    </row>
    <row r="3493" spans="1:14" ht="12" thickBot="1">
      <c r="A3493" s="223"/>
      <c r="B3493" s="224"/>
      <c r="C3493" s="224"/>
      <c r="D3493" s="225"/>
      <c r="E3493" s="225"/>
      <c r="F3493" s="225"/>
      <c r="G3493" s="225"/>
      <c r="H3493" s="225"/>
      <c r="I3493" s="225"/>
      <c r="J3493" s="105"/>
      <c r="K3493" s="226"/>
      <c r="L3493" s="227" t="s">
        <v>707</v>
      </c>
      <c r="M3493" s="105">
        <f xml:space="preserve"> ROUND($M$3489+ SUM($M$3491:$M$3491)-$M$3492,2)</f>
        <v>0</v>
      </c>
      <c r="N3493" s="225"/>
    </row>
    <row r="3494" spans="1:14" ht="12.75" thickTop="1" thickBot="1">
      <c r="A3494" s="215" t="s">
        <v>153</v>
      </c>
      <c r="B3494" s="221" t="s">
        <v>137</v>
      </c>
      <c r="C3494" s="216" t="s">
        <v>703</v>
      </c>
      <c r="D3494" s="217" t="s">
        <v>648</v>
      </c>
      <c r="E3494" s="217" t="s">
        <v>144</v>
      </c>
      <c r="F3494" s="217" t="s">
        <v>647</v>
      </c>
      <c r="G3494" s="217" t="s">
        <v>704</v>
      </c>
      <c r="H3494" s="217" t="s">
        <v>143</v>
      </c>
      <c r="I3494" s="217" t="s">
        <v>658</v>
      </c>
      <c r="J3494" s="218" t="s">
        <v>705</v>
      </c>
      <c r="K3494" s="219" t="s">
        <v>148</v>
      </c>
      <c r="L3494" s="218" t="s">
        <v>140</v>
      </c>
      <c r="M3494" s="218" t="s">
        <v>630</v>
      </c>
      <c r="N3494" s="217" t="s">
        <v>640</v>
      </c>
    </row>
    <row r="3495" spans="1:14" ht="12" thickBot="1">
      <c r="A3495" s="223"/>
      <c r="B3495" s="222">
        <v>45425</v>
      </c>
      <c r="C3495" s="224"/>
      <c r="D3495" s="225"/>
      <c r="E3495" s="225"/>
      <c r="F3495" s="225"/>
      <c r="G3495" s="225"/>
      <c r="H3495" s="225"/>
      <c r="I3495" s="225"/>
      <c r="J3495" s="105"/>
      <c r="K3495" s="226"/>
      <c r="L3495" s="227" t="s">
        <v>706</v>
      </c>
      <c r="M3495" s="105">
        <v>327640802.2842595</v>
      </c>
      <c r="N3495" s="225"/>
    </row>
    <row r="3496" spans="1:14" ht="12" thickBot="1">
      <c r="A3496" s="223"/>
      <c r="B3496" s="224"/>
      <c r="C3496" s="224"/>
      <c r="D3496" s="225"/>
      <c r="E3496" s="225"/>
      <c r="F3496" s="225"/>
      <c r="G3496" s="225"/>
      <c r="H3496" s="225"/>
      <c r="I3496" s="225"/>
      <c r="J3496" s="105"/>
      <c r="K3496" s="226"/>
      <c r="L3496" s="227" t="s">
        <v>707</v>
      </c>
      <c r="M3496" s="105">
        <f xml:space="preserve"> ROUND($M$3492+ SUM($M$3494:$M$3494)-$M$3495,2)</f>
        <v>0</v>
      </c>
      <c r="N3496" s="225"/>
    </row>
    <row r="3497" spans="1:14" ht="12.75" thickTop="1" thickBot="1">
      <c r="A3497" s="215" t="s">
        <v>153</v>
      </c>
      <c r="B3497" s="221" t="s">
        <v>137</v>
      </c>
      <c r="C3497" s="216" t="s">
        <v>703</v>
      </c>
      <c r="D3497" s="217" t="s">
        <v>648</v>
      </c>
      <c r="E3497" s="217" t="s">
        <v>144</v>
      </c>
      <c r="F3497" s="217" t="s">
        <v>647</v>
      </c>
      <c r="G3497" s="217" t="s">
        <v>704</v>
      </c>
      <c r="H3497" s="217" t="s">
        <v>143</v>
      </c>
      <c r="I3497" s="217" t="s">
        <v>658</v>
      </c>
      <c r="J3497" s="218" t="s">
        <v>705</v>
      </c>
      <c r="K3497" s="219" t="s">
        <v>148</v>
      </c>
      <c r="L3497" s="218" t="s">
        <v>140</v>
      </c>
      <c r="M3497" s="218" t="s">
        <v>630</v>
      </c>
      <c r="N3497" s="217" t="s">
        <v>640</v>
      </c>
    </row>
    <row r="3498" spans="1:14" ht="12" thickBot="1">
      <c r="A3498" s="223"/>
      <c r="B3498" s="222">
        <v>45426</v>
      </c>
      <c r="C3498" s="224"/>
      <c r="D3498" s="225"/>
      <c r="E3498" s="225"/>
      <c r="F3498" s="225"/>
      <c r="G3498" s="225"/>
      <c r="H3498" s="225"/>
      <c r="I3498" s="225"/>
      <c r="J3498" s="105"/>
      <c r="K3498" s="226"/>
      <c r="L3498" s="227" t="s">
        <v>706</v>
      </c>
      <c r="M3498" s="105">
        <v>327640802.2842595</v>
      </c>
      <c r="N3498" s="225"/>
    </row>
    <row r="3499" spans="1:14" ht="12" thickBot="1">
      <c r="A3499" s="223"/>
      <c r="B3499" s="224"/>
      <c r="C3499" s="224"/>
      <c r="D3499" s="225"/>
      <c r="E3499" s="225"/>
      <c r="F3499" s="225"/>
      <c r="G3499" s="225"/>
      <c r="H3499" s="225"/>
      <c r="I3499" s="225"/>
      <c r="J3499" s="105"/>
      <c r="K3499" s="226"/>
      <c r="L3499" s="227" t="s">
        <v>707</v>
      </c>
      <c r="M3499" s="105">
        <f xml:space="preserve"> ROUND($M$3495+ SUM($M$3497:$M$3497)-$M$3498,2)</f>
        <v>0</v>
      </c>
      <c r="N3499" s="225"/>
    </row>
    <row r="3500" spans="1:14" ht="12.75" thickTop="1" thickBot="1">
      <c r="A3500" s="215" t="s">
        <v>153</v>
      </c>
      <c r="B3500" s="221" t="s">
        <v>137</v>
      </c>
      <c r="C3500" s="216" t="s">
        <v>703</v>
      </c>
      <c r="D3500" s="217" t="s">
        <v>648</v>
      </c>
      <c r="E3500" s="217" t="s">
        <v>144</v>
      </c>
      <c r="F3500" s="217" t="s">
        <v>647</v>
      </c>
      <c r="G3500" s="217" t="s">
        <v>704</v>
      </c>
      <c r="H3500" s="217" t="s">
        <v>143</v>
      </c>
      <c r="I3500" s="217" t="s">
        <v>658</v>
      </c>
      <c r="J3500" s="218" t="s">
        <v>705</v>
      </c>
      <c r="K3500" s="219" t="s">
        <v>148</v>
      </c>
      <c r="L3500" s="218" t="s">
        <v>140</v>
      </c>
      <c r="M3500" s="218" t="s">
        <v>630</v>
      </c>
      <c r="N3500" s="217" t="s">
        <v>640</v>
      </c>
    </row>
    <row r="3501" spans="1:14" ht="12" thickBot="1">
      <c r="A3501" s="223"/>
      <c r="B3501" s="222">
        <v>45427</v>
      </c>
      <c r="C3501" s="224"/>
      <c r="D3501" s="225"/>
      <c r="E3501" s="225"/>
      <c r="F3501" s="225"/>
      <c r="G3501" s="225"/>
      <c r="H3501" s="225"/>
      <c r="I3501" s="225"/>
      <c r="J3501" s="105"/>
      <c r="K3501" s="226"/>
      <c r="L3501" s="227" t="s">
        <v>706</v>
      </c>
      <c r="M3501" s="105">
        <v>327640802.28700012</v>
      </c>
      <c r="N3501" s="225"/>
    </row>
    <row r="3502" spans="1:14" ht="12" thickBot="1">
      <c r="A3502" s="223"/>
      <c r="B3502" s="224"/>
      <c r="C3502" s="224"/>
      <c r="D3502" s="225"/>
      <c r="E3502" s="225"/>
      <c r="F3502" s="225"/>
      <c r="G3502" s="225"/>
      <c r="H3502" s="225"/>
      <c r="I3502" s="225"/>
      <c r="J3502" s="105"/>
      <c r="K3502" s="226"/>
      <c r="L3502" s="227" t="s">
        <v>707</v>
      </c>
      <c r="M3502" s="105">
        <f xml:space="preserve"> ROUND($M$3498+ SUM($M$3500:$M$3500)-$M$3501,2)</f>
        <v>0</v>
      </c>
      <c r="N3502" s="225"/>
    </row>
    <row r="3503" spans="1:14" ht="12" thickTop="1">
      <c r="A3503" s="215" t="s">
        <v>153</v>
      </c>
      <c r="B3503" s="216" t="s">
        <v>137</v>
      </c>
      <c r="C3503" s="216" t="s">
        <v>703</v>
      </c>
      <c r="D3503" s="217" t="s">
        <v>648</v>
      </c>
      <c r="E3503" s="217" t="s">
        <v>144</v>
      </c>
      <c r="F3503" s="217" t="s">
        <v>647</v>
      </c>
      <c r="G3503" s="217" t="s">
        <v>704</v>
      </c>
      <c r="H3503" s="217" t="s">
        <v>143</v>
      </c>
      <c r="I3503" s="217" t="s">
        <v>658</v>
      </c>
      <c r="J3503" s="218" t="s">
        <v>705</v>
      </c>
      <c r="K3503" s="219" t="s">
        <v>148</v>
      </c>
      <c r="L3503" s="218" t="s">
        <v>140</v>
      </c>
      <c r="M3503" s="218" t="s">
        <v>630</v>
      </c>
      <c r="N3503" s="217" t="s">
        <v>640</v>
      </c>
    </row>
    <row r="3504" spans="1:14">
      <c r="A3504" s="100">
        <v>2858704</v>
      </c>
      <c r="B3504" s="94">
        <v>45427</v>
      </c>
      <c r="C3504" s="94">
        <v>45428</v>
      </c>
      <c r="D3504" s="73" t="s">
        <v>709</v>
      </c>
      <c r="I3504" s="73" t="s">
        <v>681</v>
      </c>
      <c r="J3504" s="95">
        <v>0</v>
      </c>
      <c r="K3504" s="107">
        <v>1</v>
      </c>
      <c r="L3504" s="95">
        <v>20000000</v>
      </c>
      <c r="M3504" s="95">
        <v>20000000</v>
      </c>
      <c r="N3504" s="73" t="s">
        <v>207</v>
      </c>
    </row>
    <row r="3505" spans="1:14" ht="12" thickBot="1">
      <c r="A3505" s="100">
        <v>2860114</v>
      </c>
      <c r="B3505" s="94">
        <v>45428</v>
      </c>
      <c r="C3505" s="94">
        <v>45428</v>
      </c>
      <c r="D3505" s="73" t="s">
        <v>709</v>
      </c>
      <c r="I3505" s="73" t="s">
        <v>681</v>
      </c>
      <c r="J3505" s="95">
        <v>0</v>
      </c>
      <c r="K3505" s="107">
        <v>1</v>
      </c>
      <c r="L3505" s="95">
        <v>38000000</v>
      </c>
      <c r="M3505" s="95">
        <v>38000000</v>
      </c>
      <c r="N3505" s="73" t="s">
        <v>207</v>
      </c>
    </row>
    <row r="3506" spans="1:14" ht="12" thickBot="1">
      <c r="A3506" s="223"/>
      <c r="B3506" s="222">
        <v>45428</v>
      </c>
      <c r="C3506" s="224"/>
      <c r="D3506" s="225"/>
      <c r="E3506" s="225"/>
      <c r="F3506" s="225"/>
      <c r="G3506" s="225"/>
      <c r="H3506" s="225"/>
      <c r="I3506" s="225"/>
      <c r="J3506" s="105"/>
      <c r="K3506" s="226"/>
      <c r="L3506" s="227" t="s">
        <v>706</v>
      </c>
      <c r="M3506" s="105">
        <v>385640802.28700012</v>
      </c>
      <c r="N3506" s="225"/>
    </row>
    <row r="3507" spans="1:14" ht="12" thickBot="1">
      <c r="A3507" s="223"/>
      <c r="B3507" s="224"/>
      <c r="C3507" s="224"/>
      <c r="D3507" s="225"/>
      <c r="E3507" s="225"/>
      <c r="F3507" s="225"/>
      <c r="G3507" s="225"/>
      <c r="H3507" s="225"/>
      <c r="I3507" s="225"/>
      <c r="J3507" s="105"/>
      <c r="K3507" s="226"/>
      <c r="L3507" s="227" t="s">
        <v>707</v>
      </c>
      <c r="M3507" s="105">
        <f xml:space="preserve"> ROUND($M$3501+ SUM($M$3504:$M$3505)-$M$3506,2)</f>
        <v>0</v>
      </c>
      <c r="N3507" s="225"/>
    </row>
    <row r="3508" spans="1:14" ht="12.75" thickTop="1" thickBot="1">
      <c r="A3508" s="215" t="s">
        <v>153</v>
      </c>
      <c r="B3508" s="221" t="s">
        <v>137</v>
      </c>
      <c r="C3508" s="216" t="s">
        <v>703</v>
      </c>
      <c r="D3508" s="217" t="s">
        <v>648</v>
      </c>
      <c r="E3508" s="217" t="s">
        <v>144</v>
      </c>
      <c r="F3508" s="217" t="s">
        <v>647</v>
      </c>
      <c r="G3508" s="217" t="s">
        <v>704</v>
      </c>
      <c r="H3508" s="217" t="s">
        <v>143</v>
      </c>
      <c r="I3508" s="217" t="s">
        <v>658</v>
      </c>
      <c r="J3508" s="218" t="s">
        <v>705</v>
      </c>
      <c r="K3508" s="219" t="s">
        <v>148</v>
      </c>
      <c r="L3508" s="218" t="s">
        <v>140</v>
      </c>
      <c r="M3508" s="218" t="s">
        <v>630</v>
      </c>
      <c r="N3508" s="217" t="s">
        <v>640</v>
      </c>
    </row>
    <row r="3509" spans="1:14" ht="12" thickBot="1">
      <c r="A3509" s="223"/>
      <c r="B3509" s="222">
        <v>45429</v>
      </c>
      <c r="C3509" s="224"/>
      <c r="D3509" s="225"/>
      <c r="E3509" s="225"/>
      <c r="F3509" s="225"/>
      <c r="G3509" s="225"/>
      <c r="H3509" s="225"/>
      <c r="I3509" s="225"/>
      <c r="J3509" s="105"/>
      <c r="K3509" s="226"/>
      <c r="L3509" s="227" t="s">
        <v>706</v>
      </c>
      <c r="M3509" s="105">
        <v>385640802.28700012</v>
      </c>
      <c r="N3509" s="225"/>
    </row>
    <row r="3510" spans="1:14" ht="12" thickBot="1">
      <c r="A3510" s="223"/>
      <c r="B3510" s="224"/>
      <c r="C3510" s="224"/>
      <c r="D3510" s="225"/>
      <c r="E3510" s="225"/>
      <c r="F3510" s="225"/>
      <c r="G3510" s="225"/>
      <c r="H3510" s="225"/>
      <c r="I3510" s="225"/>
      <c r="J3510" s="105"/>
      <c r="K3510" s="226"/>
      <c r="L3510" s="227" t="s">
        <v>707</v>
      </c>
      <c r="M3510" s="105">
        <f xml:space="preserve"> ROUND($M$3506+ SUM($M$3508:$M$3508)-$M$3509,2)</f>
        <v>0</v>
      </c>
      <c r="N3510" s="225"/>
    </row>
    <row r="3511" spans="1:14" ht="12.75" thickTop="1" thickBot="1">
      <c r="A3511" s="215" t="s">
        <v>153</v>
      </c>
      <c r="B3511" s="221" t="s">
        <v>137</v>
      </c>
      <c r="C3511" s="216" t="s">
        <v>703</v>
      </c>
      <c r="D3511" s="217" t="s">
        <v>648</v>
      </c>
      <c r="E3511" s="217" t="s">
        <v>144</v>
      </c>
      <c r="F3511" s="217" t="s">
        <v>647</v>
      </c>
      <c r="G3511" s="217" t="s">
        <v>704</v>
      </c>
      <c r="H3511" s="217" t="s">
        <v>143</v>
      </c>
      <c r="I3511" s="217" t="s">
        <v>658</v>
      </c>
      <c r="J3511" s="218" t="s">
        <v>705</v>
      </c>
      <c r="K3511" s="219" t="s">
        <v>148</v>
      </c>
      <c r="L3511" s="218" t="s">
        <v>140</v>
      </c>
      <c r="M3511" s="218" t="s">
        <v>630</v>
      </c>
      <c r="N3511" s="217" t="s">
        <v>640</v>
      </c>
    </row>
    <row r="3512" spans="1:14" ht="12" thickBot="1">
      <c r="A3512" s="223"/>
      <c r="B3512" s="222">
        <v>45432</v>
      </c>
      <c r="C3512" s="224"/>
      <c r="D3512" s="225"/>
      <c r="E3512" s="225"/>
      <c r="F3512" s="225"/>
      <c r="G3512" s="225"/>
      <c r="H3512" s="225"/>
      <c r="I3512" s="225"/>
      <c r="J3512" s="105"/>
      <c r="K3512" s="226"/>
      <c r="L3512" s="227" t="s">
        <v>706</v>
      </c>
      <c r="M3512" s="105">
        <v>385640802.28700012</v>
      </c>
      <c r="N3512" s="225"/>
    </row>
    <row r="3513" spans="1:14" ht="12" thickBot="1">
      <c r="A3513" s="223"/>
      <c r="B3513" s="224"/>
      <c r="C3513" s="224"/>
      <c r="D3513" s="225"/>
      <c r="E3513" s="225"/>
      <c r="F3513" s="225"/>
      <c r="G3513" s="225"/>
      <c r="H3513" s="225"/>
      <c r="I3513" s="225"/>
      <c r="J3513" s="105"/>
      <c r="K3513" s="226"/>
      <c r="L3513" s="227" t="s">
        <v>707</v>
      </c>
      <c r="M3513" s="105">
        <f xml:space="preserve"> ROUND($M$3509+ SUM($M$3511:$M$3511)-$M$3512,2)</f>
        <v>0</v>
      </c>
      <c r="N3513" s="225"/>
    </row>
    <row r="3514" spans="1:14" ht="12.75" thickTop="1" thickBot="1">
      <c r="A3514" s="215" t="s">
        <v>153</v>
      </c>
      <c r="B3514" s="221" t="s">
        <v>137</v>
      </c>
      <c r="C3514" s="216" t="s">
        <v>703</v>
      </c>
      <c r="D3514" s="217" t="s">
        <v>648</v>
      </c>
      <c r="E3514" s="217" t="s">
        <v>144</v>
      </c>
      <c r="F3514" s="217" t="s">
        <v>647</v>
      </c>
      <c r="G3514" s="217" t="s">
        <v>704</v>
      </c>
      <c r="H3514" s="217" t="s">
        <v>143</v>
      </c>
      <c r="I3514" s="217" t="s">
        <v>658</v>
      </c>
      <c r="J3514" s="218" t="s">
        <v>705</v>
      </c>
      <c r="K3514" s="219" t="s">
        <v>148</v>
      </c>
      <c r="L3514" s="218" t="s">
        <v>140</v>
      </c>
      <c r="M3514" s="218" t="s">
        <v>630</v>
      </c>
      <c r="N3514" s="217" t="s">
        <v>640</v>
      </c>
    </row>
    <row r="3515" spans="1:14" ht="12" thickBot="1">
      <c r="A3515" s="223"/>
      <c r="B3515" s="222">
        <v>45433</v>
      </c>
      <c r="C3515" s="224"/>
      <c r="D3515" s="225"/>
      <c r="E3515" s="225"/>
      <c r="F3515" s="225"/>
      <c r="G3515" s="225"/>
      <c r="H3515" s="225"/>
      <c r="I3515" s="225"/>
      <c r="J3515" s="105"/>
      <c r="K3515" s="226"/>
      <c r="L3515" s="227" t="s">
        <v>706</v>
      </c>
      <c r="M3515" s="105">
        <v>385640802.28700012</v>
      </c>
      <c r="N3515" s="225"/>
    </row>
    <row r="3516" spans="1:14" ht="12" thickBot="1">
      <c r="A3516" s="223"/>
      <c r="B3516" s="224"/>
      <c r="C3516" s="224"/>
      <c r="D3516" s="225"/>
      <c r="E3516" s="225"/>
      <c r="F3516" s="225"/>
      <c r="G3516" s="225"/>
      <c r="H3516" s="225"/>
      <c r="I3516" s="225"/>
      <c r="J3516" s="105"/>
      <c r="K3516" s="226"/>
      <c r="L3516" s="227" t="s">
        <v>707</v>
      </c>
      <c r="M3516" s="105">
        <f xml:space="preserve"> ROUND($M$3512+ SUM($M$3514:$M$3514)-$M$3515,2)</f>
        <v>0</v>
      </c>
      <c r="N3516" s="225"/>
    </row>
    <row r="3517" spans="1:14" ht="12.75" thickTop="1" thickBot="1">
      <c r="A3517" s="215" t="s">
        <v>153</v>
      </c>
      <c r="B3517" s="221" t="s">
        <v>137</v>
      </c>
      <c r="C3517" s="216" t="s">
        <v>703</v>
      </c>
      <c r="D3517" s="217" t="s">
        <v>648</v>
      </c>
      <c r="E3517" s="217" t="s">
        <v>144</v>
      </c>
      <c r="F3517" s="217" t="s">
        <v>647</v>
      </c>
      <c r="G3517" s="217" t="s">
        <v>704</v>
      </c>
      <c r="H3517" s="217" t="s">
        <v>143</v>
      </c>
      <c r="I3517" s="217" t="s">
        <v>658</v>
      </c>
      <c r="J3517" s="218" t="s">
        <v>705</v>
      </c>
      <c r="K3517" s="219" t="s">
        <v>148</v>
      </c>
      <c r="L3517" s="218" t="s">
        <v>140</v>
      </c>
      <c r="M3517" s="218" t="s">
        <v>630</v>
      </c>
      <c r="N3517" s="217" t="s">
        <v>640</v>
      </c>
    </row>
    <row r="3518" spans="1:14" ht="12" thickBot="1">
      <c r="A3518" s="223"/>
      <c r="B3518" s="222">
        <v>45434</v>
      </c>
      <c r="C3518" s="224"/>
      <c r="D3518" s="225"/>
      <c r="E3518" s="225"/>
      <c r="F3518" s="225"/>
      <c r="G3518" s="225"/>
      <c r="H3518" s="225"/>
      <c r="I3518" s="225"/>
      <c r="J3518" s="105"/>
      <c r="K3518" s="226"/>
      <c r="L3518" s="227" t="s">
        <v>706</v>
      </c>
      <c r="M3518" s="105">
        <v>385640802.28700012</v>
      </c>
      <c r="N3518" s="225"/>
    </row>
    <row r="3519" spans="1:14" ht="12" thickBot="1">
      <c r="A3519" s="223"/>
      <c r="B3519" s="224"/>
      <c r="C3519" s="224"/>
      <c r="D3519" s="225"/>
      <c r="E3519" s="225"/>
      <c r="F3519" s="225"/>
      <c r="G3519" s="225"/>
      <c r="H3519" s="225"/>
      <c r="I3519" s="225"/>
      <c r="J3519" s="105"/>
      <c r="K3519" s="226"/>
      <c r="L3519" s="227" t="s">
        <v>707</v>
      </c>
      <c r="M3519" s="105">
        <f xml:space="preserve"> ROUND($M$3515+ SUM($M$3517:$M$3517)-$M$3518,2)</f>
        <v>0</v>
      </c>
      <c r="N3519" s="225"/>
    </row>
    <row r="3520" spans="1:14" ht="12.75" thickTop="1" thickBot="1">
      <c r="A3520" s="215" t="s">
        <v>153</v>
      </c>
      <c r="B3520" s="221" t="s">
        <v>137</v>
      </c>
      <c r="C3520" s="216" t="s">
        <v>703</v>
      </c>
      <c r="D3520" s="217" t="s">
        <v>648</v>
      </c>
      <c r="E3520" s="217" t="s">
        <v>144</v>
      </c>
      <c r="F3520" s="217" t="s">
        <v>647</v>
      </c>
      <c r="G3520" s="217" t="s">
        <v>704</v>
      </c>
      <c r="H3520" s="217" t="s">
        <v>143</v>
      </c>
      <c r="I3520" s="217" t="s">
        <v>658</v>
      </c>
      <c r="J3520" s="218" t="s">
        <v>705</v>
      </c>
      <c r="K3520" s="219" t="s">
        <v>148</v>
      </c>
      <c r="L3520" s="218" t="s">
        <v>140</v>
      </c>
      <c r="M3520" s="218" t="s">
        <v>630</v>
      </c>
      <c r="N3520" s="217" t="s">
        <v>640</v>
      </c>
    </row>
    <row r="3521" spans="1:14" ht="12" thickBot="1">
      <c r="A3521" s="223"/>
      <c r="B3521" s="222">
        <v>45435</v>
      </c>
      <c r="C3521" s="224"/>
      <c r="D3521" s="225"/>
      <c r="E3521" s="225"/>
      <c r="F3521" s="225"/>
      <c r="G3521" s="225"/>
      <c r="H3521" s="225"/>
      <c r="I3521" s="225"/>
      <c r="J3521" s="105"/>
      <c r="K3521" s="226"/>
      <c r="L3521" s="227" t="s">
        <v>706</v>
      </c>
      <c r="M3521" s="105">
        <v>385640802.28700012</v>
      </c>
      <c r="N3521" s="225"/>
    </row>
    <row r="3522" spans="1:14" ht="12" thickBot="1">
      <c r="A3522" s="223"/>
      <c r="B3522" s="224"/>
      <c r="C3522" s="224"/>
      <c r="D3522" s="225"/>
      <c r="E3522" s="225"/>
      <c r="F3522" s="225"/>
      <c r="G3522" s="225"/>
      <c r="H3522" s="225"/>
      <c r="I3522" s="225"/>
      <c r="J3522" s="105"/>
      <c r="K3522" s="226"/>
      <c r="L3522" s="227" t="s">
        <v>707</v>
      </c>
      <c r="M3522" s="105">
        <f xml:space="preserve"> ROUND($M$3518+ SUM($M$3520:$M$3520)-$M$3521,2)</f>
        <v>0</v>
      </c>
      <c r="N3522" s="225"/>
    </row>
    <row r="3523" spans="1:14" ht="12" thickTop="1">
      <c r="A3523" s="215" t="s">
        <v>153</v>
      </c>
      <c r="B3523" s="216" t="s">
        <v>137</v>
      </c>
      <c r="C3523" s="216" t="s">
        <v>703</v>
      </c>
      <c r="D3523" s="217" t="s">
        <v>648</v>
      </c>
      <c r="E3523" s="217" t="s">
        <v>144</v>
      </c>
      <c r="F3523" s="217" t="s">
        <v>647</v>
      </c>
      <c r="G3523" s="217" t="s">
        <v>704</v>
      </c>
      <c r="H3523" s="217" t="s">
        <v>143</v>
      </c>
      <c r="I3523" s="217" t="s">
        <v>658</v>
      </c>
      <c r="J3523" s="218" t="s">
        <v>705</v>
      </c>
      <c r="K3523" s="219" t="s">
        <v>148</v>
      </c>
      <c r="L3523" s="218" t="s">
        <v>140</v>
      </c>
      <c r="M3523" s="218" t="s">
        <v>630</v>
      </c>
      <c r="N3523" s="217" t="s">
        <v>640</v>
      </c>
    </row>
    <row r="3524" spans="1:14" ht="12" thickBot="1">
      <c r="A3524" s="100">
        <v>2864765</v>
      </c>
      <c r="B3524" s="94">
        <v>45436</v>
      </c>
      <c r="C3524" s="94">
        <v>45436</v>
      </c>
      <c r="D3524" s="73" t="s">
        <v>709</v>
      </c>
      <c r="I3524" s="73" t="s">
        <v>681</v>
      </c>
      <c r="J3524" s="95">
        <v>0</v>
      </c>
      <c r="K3524" s="107">
        <v>1</v>
      </c>
      <c r="L3524" s="95">
        <v>-30000000</v>
      </c>
      <c r="M3524" s="95">
        <v>-30000000</v>
      </c>
      <c r="N3524" s="73" t="s">
        <v>207</v>
      </c>
    </row>
    <row r="3525" spans="1:14" ht="12" thickBot="1">
      <c r="A3525" s="223"/>
      <c r="B3525" s="222">
        <v>45436</v>
      </c>
      <c r="C3525" s="224"/>
      <c r="D3525" s="225"/>
      <c r="E3525" s="225"/>
      <c r="F3525" s="225"/>
      <c r="G3525" s="225"/>
      <c r="H3525" s="225"/>
      <c r="I3525" s="225"/>
      <c r="J3525" s="105"/>
      <c r="K3525" s="226"/>
      <c r="L3525" s="227" t="s">
        <v>706</v>
      </c>
      <c r="M3525" s="105">
        <v>355640802.28200012</v>
      </c>
      <c r="N3525" s="225"/>
    </row>
    <row r="3526" spans="1:14" ht="12" thickBot="1">
      <c r="A3526" s="223"/>
      <c r="B3526" s="224"/>
      <c r="C3526" s="224"/>
      <c r="D3526" s="225"/>
      <c r="E3526" s="225"/>
      <c r="F3526" s="225"/>
      <c r="G3526" s="225"/>
      <c r="H3526" s="225"/>
      <c r="I3526" s="225"/>
      <c r="J3526" s="105"/>
      <c r="K3526" s="226"/>
      <c r="L3526" s="227" t="s">
        <v>707</v>
      </c>
      <c r="M3526" s="105">
        <f xml:space="preserve"> ROUND($M$3521+ SUM($M$3524:$M$3524)-$M$3525,2)</f>
        <v>0</v>
      </c>
      <c r="N3526" s="225"/>
    </row>
    <row r="3527" spans="1:14" ht="12" thickTop="1">
      <c r="A3527" s="215" t="s">
        <v>153</v>
      </c>
      <c r="B3527" s="216" t="s">
        <v>137</v>
      </c>
      <c r="C3527" s="216" t="s">
        <v>703</v>
      </c>
      <c r="D3527" s="217" t="s">
        <v>648</v>
      </c>
      <c r="E3527" s="217" t="s">
        <v>144</v>
      </c>
      <c r="F3527" s="217" t="s">
        <v>647</v>
      </c>
      <c r="G3527" s="217" t="s">
        <v>704</v>
      </c>
      <c r="H3527" s="217" t="s">
        <v>143</v>
      </c>
      <c r="I3527" s="217" t="s">
        <v>658</v>
      </c>
      <c r="J3527" s="218" t="s">
        <v>705</v>
      </c>
      <c r="K3527" s="219" t="s">
        <v>148</v>
      </c>
      <c r="L3527" s="218" t="s">
        <v>140</v>
      </c>
      <c r="M3527" s="218" t="s">
        <v>630</v>
      </c>
      <c r="N3527" s="217" t="s">
        <v>640</v>
      </c>
    </row>
    <row r="3528" spans="1:14">
      <c r="A3528" s="100">
        <v>113560308</v>
      </c>
      <c r="B3528" s="94">
        <v>45412</v>
      </c>
      <c r="C3528" s="94">
        <v>45440</v>
      </c>
      <c r="D3528" s="73" t="s">
        <v>823</v>
      </c>
      <c r="E3528" s="73" t="s">
        <v>325</v>
      </c>
      <c r="F3528" s="73" t="s">
        <v>326</v>
      </c>
      <c r="G3528" s="73" t="s">
        <v>324</v>
      </c>
      <c r="I3528" s="73" t="s">
        <v>681</v>
      </c>
      <c r="J3528" s="95">
        <v>34643.79</v>
      </c>
      <c r="K3528" s="107">
        <v>1</v>
      </c>
      <c r="L3528" s="95">
        <v>0</v>
      </c>
      <c r="M3528" s="95">
        <v>34643.79</v>
      </c>
      <c r="N3528" s="73" t="s">
        <v>715</v>
      </c>
    </row>
    <row r="3529" spans="1:14">
      <c r="A3529" s="100">
        <v>999</v>
      </c>
      <c r="B3529" s="94">
        <v>45440</v>
      </c>
      <c r="C3529" s="94">
        <v>45440</v>
      </c>
      <c r="D3529" s="73" t="s">
        <v>823</v>
      </c>
      <c r="E3529" s="73" t="s">
        <v>218</v>
      </c>
      <c r="F3529" s="73" t="s">
        <v>219</v>
      </c>
      <c r="G3529" s="73" t="s">
        <v>216</v>
      </c>
      <c r="I3529" s="73" t="s">
        <v>681</v>
      </c>
      <c r="J3529" s="95">
        <v>425.76</v>
      </c>
      <c r="K3529" s="107">
        <v>1</v>
      </c>
      <c r="L3529" s="95">
        <v>0</v>
      </c>
      <c r="M3529" s="95">
        <v>425.76</v>
      </c>
      <c r="N3529" s="73" t="s">
        <v>715</v>
      </c>
    </row>
    <row r="3530" spans="1:14" ht="12" thickBot="1">
      <c r="A3530" s="100">
        <v>999</v>
      </c>
      <c r="B3530" s="94">
        <v>45412</v>
      </c>
      <c r="C3530" s="94">
        <v>45412</v>
      </c>
      <c r="D3530" s="73" t="s">
        <v>913</v>
      </c>
      <c r="E3530" s="73" t="s">
        <v>325</v>
      </c>
      <c r="F3530" s="73" t="s">
        <v>326</v>
      </c>
      <c r="G3530" s="73" t="s">
        <v>324</v>
      </c>
      <c r="I3530" s="73" t="s">
        <v>681</v>
      </c>
      <c r="J3530" s="95">
        <v>-34653.57</v>
      </c>
      <c r="K3530" s="107">
        <v>1</v>
      </c>
      <c r="L3530" s="95">
        <v>0</v>
      </c>
      <c r="M3530" s="95">
        <v>-34653.57</v>
      </c>
      <c r="N3530" s="73" t="s">
        <v>715</v>
      </c>
    </row>
    <row r="3531" spans="1:14" ht="12" thickBot="1">
      <c r="A3531" s="223"/>
      <c r="B3531" s="222">
        <v>45440</v>
      </c>
      <c r="C3531" s="224"/>
      <c r="D3531" s="225"/>
      <c r="E3531" s="225"/>
      <c r="F3531" s="225"/>
      <c r="G3531" s="225"/>
      <c r="H3531" s="225"/>
      <c r="I3531" s="225"/>
      <c r="J3531" s="105"/>
      <c r="K3531" s="226"/>
      <c r="L3531" s="227" t="s">
        <v>706</v>
      </c>
      <c r="M3531" s="105">
        <v>355641218.24730015</v>
      </c>
      <c r="N3531" s="225"/>
    </row>
    <row r="3532" spans="1:14" ht="12" thickBot="1">
      <c r="A3532" s="223"/>
      <c r="B3532" s="224"/>
      <c r="C3532" s="224"/>
      <c r="D3532" s="225"/>
      <c r="E3532" s="225"/>
      <c r="F3532" s="225"/>
      <c r="G3532" s="225"/>
      <c r="H3532" s="225"/>
      <c r="I3532" s="225"/>
      <c r="J3532" s="105"/>
      <c r="K3532" s="226"/>
      <c r="L3532" s="227" t="s">
        <v>707</v>
      </c>
      <c r="M3532" s="105">
        <f xml:space="preserve"> ROUND($M$3525+ SUM($M$3528:$M$3530)-$M$3531,2)</f>
        <v>0.01</v>
      </c>
      <c r="N3532" s="225"/>
    </row>
    <row r="3533" spans="1:14" ht="12" thickTop="1">
      <c r="A3533" s="215" t="s">
        <v>153</v>
      </c>
      <c r="B3533" s="216" t="s">
        <v>137</v>
      </c>
      <c r="C3533" s="216" t="s">
        <v>703</v>
      </c>
      <c r="D3533" s="217" t="s">
        <v>648</v>
      </c>
      <c r="E3533" s="217" t="s">
        <v>144</v>
      </c>
      <c r="F3533" s="217" t="s">
        <v>647</v>
      </c>
      <c r="G3533" s="217" t="s">
        <v>704</v>
      </c>
      <c r="H3533" s="217" t="s">
        <v>143</v>
      </c>
      <c r="I3533" s="217" t="s">
        <v>658</v>
      </c>
      <c r="J3533" s="218" t="s">
        <v>705</v>
      </c>
      <c r="K3533" s="219" t="s">
        <v>148</v>
      </c>
      <c r="L3533" s="218" t="s">
        <v>140</v>
      </c>
      <c r="M3533" s="218" t="s">
        <v>630</v>
      </c>
      <c r="N3533" s="217" t="s">
        <v>640</v>
      </c>
    </row>
    <row r="3534" spans="1:14">
      <c r="A3534" s="100">
        <v>113645050</v>
      </c>
      <c r="B3534" s="94">
        <v>45432</v>
      </c>
      <c r="C3534" s="94">
        <v>45441</v>
      </c>
      <c r="D3534" s="73" t="s">
        <v>830</v>
      </c>
      <c r="E3534" s="73" t="s">
        <v>1098</v>
      </c>
      <c r="F3534" s="73" t="s">
        <v>1099</v>
      </c>
      <c r="G3534" s="73" t="s">
        <v>1100</v>
      </c>
      <c r="I3534" s="73" t="s">
        <v>681</v>
      </c>
      <c r="J3534" s="95">
        <v>-5500000</v>
      </c>
      <c r="K3534" s="107">
        <v>0.99</v>
      </c>
      <c r="L3534" s="95">
        <v>5445000</v>
      </c>
      <c r="M3534" s="95">
        <v>-55000</v>
      </c>
      <c r="N3534" s="73" t="s">
        <v>207</v>
      </c>
    </row>
    <row r="3535" spans="1:14">
      <c r="A3535" s="100">
        <v>113646048</v>
      </c>
      <c r="B3535" s="94">
        <v>45432</v>
      </c>
      <c r="C3535" s="94">
        <v>45441</v>
      </c>
      <c r="D3535" s="73" t="s">
        <v>830</v>
      </c>
      <c r="E3535" s="73" t="s">
        <v>1101</v>
      </c>
      <c r="F3535" s="73" t="s">
        <v>1102</v>
      </c>
      <c r="G3535" s="73" t="s">
        <v>1103</v>
      </c>
      <c r="H3535" s="73" t="s">
        <v>1104</v>
      </c>
      <c r="I3535" s="73" t="s">
        <v>681</v>
      </c>
      <c r="J3535" s="95">
        <v>-3902437.5</v>
      </c>
      <c r="K3535" s="107">
        <v>0.98499999999999999</v>
      </c>
      <c r="L3535" s="95">
        <v>3843900.94</v>
      </c>
      <c r="M3535" s="95">
        <v>-58536.56</v>
      </c>
      <c r="N3535" s="73" t="s">
        <v>207</v>
      </c>
    </row>
    <row r="3536" spans="1:14">
      <c r="A3536" s="100">
        <v>113647049</v>
      </c>
      <c r="B3536" s="94">
        <v>45432</v>
      </c>
      <c r="C3536" s="94">
        <v>45441</v>
      </c>
      <c r="D3536" s="73" t="s">
        <v>830</v>
      </c>
      <c r="E3536" s="73" t="s">
        <v>1105</v>
      </c>
      <c r="F3536" s="73" t="s">
        <v>1141</v>
      </c>
      <c r="G3536" s="73" t="s">
        <v>1107</v>
      </c>
      <c r="I3536" s="73" t="s">
        <v>681</v>
      </c>
      <c r="J3536" s="95">
        <v>-4000000</v>
      </c>
      <c r="K3536" s="107">
        <v>0.99</v>
      </c>
      <c r="L3536" s="95">
        <v>3960000</v>
      </c>
      <c r="M3536" s="95">
        <v>-40000</v>
      </c>
      <c r="N3536" s="73" t="s">
        <v>207</v>
      </c>
    </row>
    <row r="3537" spans="1:14">
      <c r="A3537" s="100">
        <v>113652171</v>
      </c>
      <c r="B3537" s="94">
        <v>45432</v>
      </c>
      <c r="C3537" s="94">
        <v>45441</v>
      </c>
      <c r="D3537" s="73" t="s">
        <v>710</v>
      </c>
      <c r="E3537" s="73" t="s">
        <v>362</v>
      </c>
      <c r="F3537" s="73" t="s">
        <v>363</v>
      </c>
      <c r="G3537" s="73" t="s">
        <v>361</v>
      </c>
      <c r="I3537" s="73" t="s">
        <v>681</v>
      </c>
      <c r="J3537" s="95">
        <v>5014432.2</v>
      </c>
      <c r="K3537" s="107">
        <v>0.93</v>
      </c>
      <c r="L3537" s="95">
        <v>-4663421.95</v>
      </c>
      <c r="M3537" s="95">
        <v>351010.25</v>
      </c>
      <c r="N3537" s="73" t="s">
        <v>207</v>
      </c>
    </row>
    <row r="3538" spans="1:14">
      <c r="A3538" s="100">
        <v>113658167</v>
      </c>
      <c r="B3538" s="94">
        <v>45432</v>
      </c>
      <c r="C3538" s="94">
        <v>45441</v>
      </c>
      <c r="D3538" s="73" t="s">
        <v>710</v>
      </c>
      <c r="E3538" s="73" t="s">
        <v>475</v>
      </c>
      <c r="F3538" s="73" t="s">
        <v>476</v>
      </c>
      <c r="G3538" s="73" t="s">
        <v>473</v>
      </c>
      <c r="H3538" s="73" t="s">
        <v>474</v>
      </c>
      <c r="I3538" s="73" t="s">
        <v>681</v>
      </c>
      <c r="J3538" s="95">
        <v>4512990.63</v>
      </c>
      <c r="K3538" s="107">
        <v>0.99</v>
      </c>
      <c r="L3538" s="95">
        <v>-4467860.72</v>
      </c>
      <c r="M3538" s="95">
        <v>45129.91</v>
      </c>
      <c r="N3538" s="73" t="s">
        <v>207</v>
      </c>
    </row>
    <row r="3539" spans="1:14">
      <c r="A3539" s="100">
        <v>113646083</v>
      </c>
      <c r="B3539" s="94">
        <v>45432</v>
      </c>
      <c r="C3539" s="94">
        <v>45441</v>
      </c>
      <c r="D3539" s="73" t="s">
        <v>830</v>
      </c>
      <c r="E3539" s="73" t="s">
        <v>387</v>
      </c>
      <c r="F3539" s="73" t="s">
        <v>388</v>
      </c>
      <c r="G3539" s="73" t="s">
        <v>385</v>
      </c>
      <c r="H3539" s="73" t="s">
        <v>386</v>
      </c>
      <c r="I3539" s="73" t="s">
        <v>681</v>
      </c>
      <c r="J3539" s="95">
        <v>-5500000</v>
      </c>
      <c r="K3539" s="107">
        <v>0.98599999999999999</v>
      </c>
      <c r="L3539" s="95">
        <v>5423000</v>
      </c>
      <c r="M3539" s="95">
        <v>-77000</v>
      </c>
      <c r="N3539" s="73" t="s">
        <v>207</v>
      </c>
    </row>
    <row r="3540" spans="1:14">
      <c r="A3540" s="100">
        <v>113652903</v>
      </c>
      <c r="B3540" s="94">
        <v>45432</v>
      </c>
      <c r="C3540" s="94">
        <v>45441</v>
      </c>
      <c r="D3540" s="73" t="s">
        <v>710</v>
      </c>
      <c r="E3540" s="73" t="s">
        <v>1118</v>
      </c>
      <c r="F3540" s="73" t="s">
        <v>1119</v>
      </c>
      <c r="G3540" s="73" t="s">
        <v>1120</v>
      </c>
      <c r="H3540" s="73" t="s">
        <v>1121</v>
      </c>
      <c r="I3540" s="73" t="s">
        <v>681</v>
      </c>
      <c r="J3540" s="95">
        <v>2859175.42</v>
      </c>
      <c r="K3540" s="107">
        <v>0.995</v>
      </c>
      <c r="L3540" s="95">
        <v>-2844879.54</v>
      </c>
      <c r="M3540" s="95">
        <v>14295.88</v>
      </c>
      <c r="N3540" s="73" t="s">
        <v>207</v>
      </c>
    </row>
    <row r="3541" spans="1:14">
      <c r="A3541" s="100">
        <v>113653324</v>
      </c>
      <c r="B3541" s="94">
        <v>45432</v>
      </c>
      <c r="C3541" s="94">
        <v>45441</v>
      </c>
      <c r="D3541" s="73" t="s">
        <v>710</v>
      </c>
      <c r="E3541" s="73" t="s">
        <v>555</v>
      </c>
      <c r="F3541" s="73" t="s">
        <v>556</v>
      </c>
      <c r="G3541" s="73" t="s">
        <v>553</v>
      </c>
      <c r="H3541" s="73" t="s">
        <v>554</v>
      </c>
      <c r="I3541" s="73" t="s">
        <v>681</v>
      </c>
      <c r="J3541" s="95">
        <v>5572164.9199999999</v>
      </c>
      <c r="K3541" s="107">
        <v>0.85</v>
      </c>
      <c r="L3541" s="95">
        <v>-4736340.18</v>
      </c>
      <c r="M3541" s="95">
        <v>835824.74</v>
      </c>
      <c r="N3541" s="73" t="s">
        <v>207</v>
      </c>
    </row>
    <row r="3542" spans="1:14" ht="12" thickBot="1">
      <c r="A3542" s="100">
        <v>113654294</v>
      </c>
      <c r="B3542" s="94">
        <v>45432</v>
      </c>
      <c r="C3542" s="94">
        <v>45441</v>
      </c>
      <c r="D3542" s="73" t="s">
        <v>710</v>
      </c>
      <c r="E3542" s="73" t="s">
        <v>496</v>
      </c>
      <c r="F3542" s="73" t="s">
        <v>497</v>
      </c>
      <c r="G3542" s="73" t="s">
        <v>494</v>
      </c>
      <c r="H3542" s="73" t="s">
        <v>495</v>
      </c>
      <c r="I3542" s="73" t="s">
        <v>681</v>
      </c>
      <c r="J3542" s="95">
        <v>1431670.09</v>
      </c>
      <c r="K3542" s="107">
        <v>0.74</v>
      </c>
      <c r="L3542" s="95">
        <v>-1059435.8700000001</v>
      </c>
      <c r="M3542" s="95">
        <v>372234.22</v>
      </c>
      <c r="N3542" s="73" t="s">
        <v>207</v>
      </c>
    </row>
    <row r="3543" spans="1:14" ht="12" thickBot="1">
      <c r="A3543" s="223"/>
      <c r="B3543" s="222">
        <v>45441</v>
      </c>
      <c r="C3543" s="224"/>
      <c r="D3543" s="225"/>
      <c r="E3543" s="225"/>
      <c r="F3543" s="225"/>
      <c r="G3543" s="225"/>
      <c r="H3543" s="225"/>
      <c r="I3543" s="225"/>
      <c r="J3543" s="105"/>
      <c r="K3543" s="226"/>
      <c r="L3543" s="227" t="s">
        <v>706</v>
      </c>
      <c r="M3543" s="105">
        <v>357029176.68339998</v>
      </c>
      <c r="N3543" s="225"/>
    </row>
    <row r="3544" spans="1:14" ht="12" thickBot="1">
      <c r="A3544" s="223"/>
      <c r="B3544" s="224"/>
      <c r="C3544" s="224"/>
      <c r="D3544" s="225"/>
      <c r="E3544" s="225"/>
      <c r="F3544" s="225"/>
      <c r="G3544" s="225"/>
      <c r="H3544" s="225"/>
      <c r="I3544" s="225"/>
      <c r="J3544" s="105"/>
      <c r="K3544" s="226"/>
      <c r="L3544" s="227" t="s">
        <v>707</v>
      </c>
      <c r="M3544" s="105">
        <f xml:space="preserve"> ROUND($M$3531+ SUM($M$3534:$M$3542)-$M$3543,2)</f>
        <v>0</v>
      </c>
      <c r="N3544" s="225"/>
    </row>
    <row r="3545" spans="1:14" ht="12.75" thickTop="1" thickBot="1">
      <c r="A3545" s="215" t="s">
        <v>153</v>
      </c>
      <c r="B3545" s="221" t="s">
        <v>137</v>
      </c>
      <c r="C3545" s="216" t="s">
        <v>703</v>
      </c>
      <c r="D3545" s="217" t="s">
        <v>648</v>
      </c>
      <c r="E3545" s="217" t="s">
        <v>144</v>
      </c>
      <c r="F3545" s="217" t="s">
        <v>647</v>
      </c>
      <c r="G3545" s="217" t="s">
        <v>704</v>
      </c>
      <c r="H3545" s="217" t="s">
        <v>143</v>
      </c>
      <c r="I3545" s="217" t="s">
        <v>658</v>
      </c>
      <c r="J3545" s="218" t="s">
        <v>705</v>
      </c>
      <c r="K3545" s="219" t="s">
        <v>148</v>
      </c>
      <c r="L3545" s="218" t="s">
        <v>140</v>
      </c>
      <c r="M3545" s="218" t="s">
        <v>630</v>
      </c>
      <c r="N3545" s="217" t="s">
        <v>640</v>
      </c>
    </row>
    <row r="3546" spans="1:14" ht="12" thickBot="1">
      <c r="A3546" s="223"/>
      <c r="B3546" s="222">
        <v>45442</v>
      </c>
      <c r="C3546" s="224"/>
      <c r="D3546" s="225"/>
      <c r="E3546" s="225"/>
      <c r="F3546" s="225"/>
      <c r="G3546" s="225"/>
      <c r="H3546" s="225"/>
      <c r="I3546" s="225"/>
      <c r="J3546" s="105"/>
      <c r="K3546" s="226"/>
      <c r="L3546" s="227" t="s">
        <v>706</v>
      </c>
      <c r="M3546" s="105">
        <v>357029176.68339998</v>
      </c>
      <c r="N3546" s="225"/>
    </row>
    <row r="3547" spans="1:14" ht="12" thickBot="1">
      <c r="A3547" s="223"/>
      <c r="B3547" s="224"/>
      <c r="C3547" s="224"/>
      <c r="D3547" s="225"/>
      <c r="E3547" s="225"/>
      <c r="F3547" s="225"/>
      <c r="G3547" s="225"/>
      <c r="H3547" s="225"/>
      <c r="I3547" s="225"/>
      <c r="J3547" s="105"/>
      <c r="K3547" s="226"/>
      <c r="L3547" s="227" t="s">
        <v>707</v>
      </c>
      <c r="M3547" s="105">
        <f xml:space="preserve"> ROUND($M$3543+ SUM($M$3545:$M$3545)-$M$3546,2)</f>
        <v>0</v>
      </c>
      <c r="N3547" s="225"/>
    </row>
    <row r="3548" spans="1:14" ht="12" thickTop="1">
      <c r="A3548" s="215" t="s">
        <v>153</v>
      </c>
      <c r="B3548" s="216" t="s">
        <v>137</v>
      </c>
      <c r="C3548" s="216" t="s">
        <v>703</v>
      </c>
      <c r="D3548" s="217" t="s">
        <v>648</v>
      </c>
      <c r="E3548" s="217" t="s">
        <v>144</v>
      </c>
      <c r="F3548" s="217" t="s">
        <v>647</v>
      </c>
      <c r="G3548" s="217" t="s">
        <v>704</v>
      </c>
      <c r="H3548" s="217" t="s">
        <v>143</v>
      </c>
      <c r="I3548" s="217" t="s">
        <v>658</v>
      </c>
      <c r="J3548" s="218" t="s">
        <v>705</v>
      </c>
      <c r="K3548" s="219" t="s">
        <v>148</v>
      </c>
      <c r="L3548" s="218" t="s">
        <v>140</v>
      </c>
      <c r="M3548" s="218" t="s">
        <v>630</v>
      </c>
      <c r="N3548" s="217" t="s">
        <v>640</v>
      </c>
    </row>
    <row r="3549" spans="1:14" ht="12" thickBot="1">
      <c r="A3549" s="100">
        <v>113552956</v>
      </c>
      <c r="B3549" s="94">
        <v>45443</v>
      </c>
      <c r="C3549" s="94">
        <v>45443</v>
      </c>
      <c r="D3549" s="73" t="s">
        <v>823</v>
      </c>
      <c r="E3549" s="73" t="s">
        <v>218</v>
      </c>
      <c r="F3549" s="73" t="s">
        <v>219</v>
      </c>
      <c r="G3549" s="73" t="s">
        <v>216</v>
      </c>
      <c r="I3549" s="73" t="s">
        <v>681</v>
      </c>
      <c r="J3549" s="95">
        <v>8207.0499999999993</v>
      </c>
      <c r="K3549" s="107">
        <v>1</v>
      </c>
      <c r="L3549" s="95">
        <v>0</v>
      </c>
      <c r="M3549" s="95">
        <v>8207.0499999999993</v>
      </c>
      <c r="N3549" s="73" t="s">
        <v>715</v>
      </c>
    </row>
    <row r="3550" spans="1:14" ht="12" thickBot="1">
      <c r="A3550" s="223"/>
      <c r="B3550" s="222">
        <v>45443</v>
      </c>
      <c r="C3550" s="224"/>
      <c r="D3550" s="225"/>
      <c r="E3550" s="225"/>
      <c r="F3550" s="225"/>
      <c r="G3550" s="225"/>
      <c r="H3550" s="225"/>
      <c r="I3550" s="225"/>
      <c r="J3550" s="105"/>
      <c r="K3550" s="226"/>
      <c r="L3550" s="227" t="s">
        <v>706</v>
      </c>
      <c r="M3550" s="105">
        <v>357037383.73379987</v>
      </c>
      <c r="N3550" s="225"/>
    </row>
    <row r="3551" spans="1:14" ht="12" thickBot="1">
      <c r="A3551" s="223"/>
      <c r="B3551" s="224"/>
      <c r="C3551" s="224"/>
      <c r="D3551" s="225"/>
      <c r="E3551" s="225"/>
      <c r="F3551" s="225"/>
      <c r="G3551" s="225"/>
      <c r="H3551" s="225"/>
      <c r="I3551" s="225"/>
      <c r="J3551" s="105"/>
      <c r="K3551" s="226"/>
      <c r="L3551" s="227" t="s">
        <v>707</v>
      </c>
      <c r="M3551" s="105">
        <f xml:space="preserve"> ROUND($M$3546+ SUM($M$3549:$M$3549)-$M$3550,2)</f>
        <v>0</v>
      </c>
      <c r="N3551" s="225"/>
    </row>
    <row r="3552" spans="1:14" ht="12" thickTop="1">
      <c r="A3552" s="215" t="s">
        <v>153</v>
      </c>
      <c r="B3552" s="216" t="s">
        <v>137</v>
      </c>
      <c r="C3552" s="216" t="s">
        <v>703</v>
      </c>
      <c r="D3552" s="217" t="s">
        <v>648</v>
      </c>
      <c r="E3552" s="217" t="s">
        <v>144</v>
      </c>
      <c r="F3552" s="217" t="s">
        <v>647</v>
      </c>
      <c r="G3552" s="217" t="s">
        <v>704</v>
      </c>
      <c r="H3552" s="217" t="s">
        <v>143</v>
      </c>
      <c r="I3552" s="217" t="s">
        <v>658</v>
      </c>
      <c r="J3552" s="218" t="s">
        <v>705</v>
      </c>
      <c r="K3552" s="219" t="s">
        <v>148</v>
      </c>
      <c r="L3552" s="218" t="s">
        <v>140</v>
      </c>
      <c r="M3552" s="218" t="s">
        <v>630</v>
      </c>
      <c r="N3552" s="217" t="s">
        <v>640</v>
      </c>
    </row>
    <row r="3553" spans="1:14" ht="12" thickBot="1">
      <c r="A3553" s="100">
        <v>999</v>
      </c>
      <c r="B3553" s="94">
        <v>45432</v>
      </c>
      <c r="C3553" s="94">
        <v>45446</v>
      </c>
      <c r="D3553" s="73" t="s">
        <v>710</v>
      </c>
      <c r="E3553" s="73" t="s">
        <v>1142</v>
      </c>
      <c r="F3553" s="73" t="s">
        <v>1143</v>
      </c>
      <c r="G3553" s="73" t="s">
        <v>1112</v>
      </c>
      <c r="H3553" s="73" t="s">
        <v>1113</v>
      </c>
      <c r="I3553" s="73" t="s">
        <v>681</v>
      </c>
      <c r="J3553" s="95">
        <v>4259135</v>
      </c>
      <c r="K3553" s="107">
        <v>0.99199999999999999</v>
      </c>
      <c r="L3553" s="95">
        <v>-4225061.92</v>
      </c>
      <c r="M3553" s="95">
        <v>34073.08</v>
      </c>
      <c r="N3553" s="73" t="s">
        <v>207</v>
      </c>
    </row>
    <row r="3554" spans="1:14" ht="12" thickBot="1">
      <c r="A3554" s="223"/>
      <c r="B3554" s="222">
        <v>45446</v>
      </c>
      <c r="C3554" s="224"/>
      <c r="D3554" s="225"/>
      <c r="E3554" s="225"/>
      <c r="F3554" s="225"/>
      <c r="G3554" s="225"/>
      <c r="H3554" s="225"/>
      <c r="I3554" s="225"/>
      <c r="J3554" s="105"/>
      <c r="K3554" s="226"/>
      <c r="L3554" s="227" t="s">
        <v>706</v>
      </c>
      <c r="M3554" s="105">
        <v>357071456.8137998</v>
      </c>
      <c r="N3554" s="225"/>
    </row>
    <row r="3555" spans="1:14" ht="12" thickBot="1">
      <c r="A3555" s="223"/>
      <c r="B3555" s="224"/>
      <c r="C3555" s="224"/>
      <c r="D3555" s="225"/>
      <c r="E3555" s="225"/>
      <c r="F3555" s="225"/>
      <c r="G3555" s="225"/>
      <c r="H3555" s="225"/>
      <c r="I3555" s="225"/>
      <c r="J3555" s="105"/>
      <c r="K3555" s="226"/>
      <c r="L3555" s="227" t="s">
        <v>707</v>
      </c>
      <c r="M3555" s="105">
        <f xml:space="preserve"> ROUND($M$3550+ SUM($M$3553:$M$3553)-$M$3554,2)</f>
        <v>0</v>
      </c>
      <c r="N3555" s="225"/>
    </row>
    <row r="3556" spans="1:14" ht="12" thickTop="1">
      <c r="A3556" s="215" t="s">
        <v>153</v>
      </c>
      <c r="B3556" s="216" t="s">
        <v>137</v>
      </c>
      <c r="C3556" s="216" t="s">
        <v>703</v>
      </c>
      <c r="D3556" s="217" t="s">
        <v>648</v>
      </c>
      <c r="E3556" s="217" t="s">
        <v>144</v>
      </c>
      <c r="F3556" s="217" t="s">
        <v>647</v>
      </c>
      <c r="G3556" s="217" t="s">
        <v>704</v>
      </c>
      <c r="H3556" s="217" t="s">
        <v>143</v>
      </c>
      <c r="I3556" s="217" t="s">
        <v>658</v>
      </c>
      <c r="J3556" s="218" t="s">
        <v>705</v>
      </c>
      <c r="K3556" s="219" t="s">
        <v>148</v>
      </c>
      <c r="L3556" s="218" t="s">
        <v>140</v>
      </c>
      <c r="M3556" s="218" t="s">
        <v>630</v>
      </c>
      <c r="N3556" s="217" t="s">
        <v>640</v>
      </c>
    </row>
    <row r="3557" spans="1:14">
      <c r="A3557" s="100">
        <v>114128345</v>
      </c>
      <c r="B3557" s="94">
        <v>45432</v>
      </c>
      <c r="C3557" s="94">
        <v>45447</v>
      </c>
      <c r="D3557" s="73" t="s">
        <v>830</v>
      </c>
      <c r="E3557" s="73" t="s">
        <v>1142</v>
      </c>
      <c r="F3557" s="73" t="s">
        <v>1143</v>
      </c>
      <c r="G3557" s="73" t="s">
        <v>1112</v>
      </c>
      <c r="H3557" s="73" t="s">
        <v>1113</v>
      </c>
      <c r="I3557" s="73" t="s">
        <v>681</v>
      </c>
      <c r="J3557" s="95">
        <v>-4259135</v>
      </c>
      <c r="K3557" s="107">
        <v>0.99199999999999999</v>
      </c>
      <c r="L3557" s="95">
        <v>4225061.92</v>
      </c>
      <c r="M3557" s="95">
        <v>-34073.08</v>
      </c>
      <c r="N3557" s="73" t="s">
        <v>207</v>
      </c>
    </row>
    <row r="3558" spans="1:14">
      <c r="A3558" s="100">
        <v>114014437</v>
      </c>
      <c r="B3558" s="94">
        <v>45446</v>
      </c>
      <c r="C3558" s="94">
        <v>45447</v>
      </c>
      <c r="D3558" s="73" t="s">
        <v>993</v>
      </c>
      <c r="E3558" s="73" t="s">
        <v>372</v>
      </c>
      <c r="F3558" s="73" t="s">
        <v>373</v>
      </c>
      <c r="G3558" s="73" t="s">
        <v>370</v>
      </c>
      <c r="H3558" s="73" t="s">
        <v>371</v>
      </c>
      <c r="I3558" s="73" t="s">
        <v>681</v>
      </c>
      <c r="J3558" s="95">
        <v>0</v>
      </c>
      <c r="K3558" s="107">
        <v>1</v>
      </c>
      <c r="L3558" s="95">
        <v>9888.75</v>
      </c>
      <c r="M3558" s="95">
        <v>9888.75</v>
      </c>
      <c r="N3558" s="73" t="s">
        <v>207</v>
      </c>
    </row>
    <row r="3559" spans="1:14" ht="12" thickBot="1">
      <c r="A3559" s="100">
        <v>999</v>
      </c>
      <c r="B3559" s="94">
        <v>45432</v>
      </c>
      <c r="C3559" s="94">
        <v>45446</v>
      </c>
      <c r="D3559" s="73" t="s">
        <v>824</v>
      </c>
      <c r="E3559" s="73" t="s">
        <v>1142</v>
      </c>
      <c r="F3559" s="73" t="s">
        <v>1143</v>
      </c>
      <c r="G3559" s="73" t="s">
        <v>1112</v>
      </c>
      <c r="H3559" s="73" t="s">
        <v>1113</v>
      </c>
      <c r="I3559" s="73" t="s">
        <v>681</v>
      </c>
      <c r="J3559" s="95">
        <v>-4259135</v>
      </c>
      <c r="K3559" s="107">
        <v>0.99199999999999999</v>
      </c>
      <c r="L3559" s="95">
        <v>4225061.92</v>
      </c>
      <c r="M3559" s="95">
        <v>-34073.08</v>
      </c>
      <c r="N3559" s="73" t="s">
        <v>207</v>
      </c>
    </row>
    <row r="3560" spans="1:14" ht="12" thickBot="1">
      <c r="A3560" s="223"/>
      <c r="B3560" s="222">
        <v>45447</v>
      </c>
      <c r="C3560" s="224"/>
      <c r="D3560" s="225"/>
      <c r="E3560" s="225"/>
      <c r="F3560" s="225"/>
      <c r="G3560" s="225"/>
      <c r="H3560" s="225"/>
      <c r="I3560" s="225"/>
      <c r="J3560" s="105"/>
      <c r="K3560" s="226"/>
      <c r="L3560" s="227" t="s">
        <v>706</v>
      </c>
      <c r="M3560" s="105">
        <v>357013199.40639979</v>
      </c>
      <c r="N3560" s="225"/>
    </row>
    <row r="3561" spans="1:14" ht="12" thickBot="1">
      <c r="A3561" s="223"/>
      <c r="B3561" s="224"/>
      <c r="C3561" s="224"/>
      <c r="D3561" s="225"/>
      <c r="E3561" s="225"/>
      <c r="F3561" s="225"/>
      <c r="G3561" s="225"/>
      <c r="H3561" s="225"/>
      <c r="I3561" s="225"/>
      <c r="J3561" s="105"/>
      <c r="K3561" s="226"/>
      <c r="L3561" s="227" t="s">
        <v>707</v>
      </c>
      <c r="M3561" s="105">
        <f xml:space="preserve"> ROUND($M$3554+ SUM($M$3557:$M$3559)-$M$3560,2)</f>
        <v>0</v>
      </c>
      <c r="N3561" s="225"/>
    </row>
    <row r="3562" spans="1:14" ht="12" thickTop="1">
      <c r="A3562" s="215" t="s">
        <v>153</v>
      </c>
      <c r="B3562" s="216" t="s">
        <v>137</v>
      </c>
      <c r="C3562" s="216" t="s">
        <v>703</v>
      </c>
      <c r="D3562" s="217" t="s">
        <v>648</v>
      </c>
      <c r="E3562" s="217" t="s">
        <v>144</v>
      </c>
      <c r="F3562" s="217" t="s">
        <v>647</v>
      </c>
      <c r="G3562" s="217" t="s">
        <v>704</v>
      </c>
      <c r="H3562" s="217" t="s">
        <v>143</v>
      </c>
      <c r="I3562" s="217" t="s">
        <v>658</v>
      </c>
      <c r="J3562" s="218" t="s">
        <v>705</v>
      </c>
      <c r="K3562" s="219" t="s">
        <v>148</v>
      </c>
      <c r="L3562" s="218" t="s">
        <v>140</v>
      </c>
      <c r="M3562" s="218" t="s">
        <v>630</v>
      </c>
      <c r="N3562" s="217" t="s">
        <v>640</v>
      </c>
    </row>
    <row r="3563" spans="1:14" ht="12" thickBot="1">
      <c r="A3563" s="100">
        <v>114177725</v>
      </c>
      <c r="B3563" s="94">
        <v>45448</v>
      </c>
      <c r="C3563" s="94">
        <v>45448</v>
      </c>
      <c r="D3563" s="73" t="s">
        <v>817</v>
      </c>
      <c r="E3563" s="73" t="s">
        <v>882</v>
      </c>
      <c r="F3563" s="73" t="s">
        <v>1144</v>
      </c>
      <c r="G3563" s="73" t="s">
        <v>884</v>
      </c>
      <c r="H3563" s="73" t="s">
        <v>885</v>
      </c>
      <c r="I3563" s="73" t="s">
        <v>681</v>
      </c>
      <c r="J3563" s="95">
        <v>0</v>
      </c>
      <c r="K3563" s="107">
        <v>1</v>
      </c>
      <c r="L3563" s="95">
        <v>34399.85</v>
      </c>
      <c r="M3563" s="95">
        <v>34399.85</v>
      </c>
      <c r="N3563" s="73" t="s">
        <v>207</v>
      </c>
    </row>
    <row r="3564" spans="1:14" ht="12" thickBot="1">
      <c r="A3564" s="223"/>
      <c r="B3564" s="222">
        <v>45448</v>
      </c>
      <c r="C3564" s="224"/>
      <c r="D3564" s="225"/>
      <c r="E3564" s="225"/>
      <c r="F3564" s="225"/>
      <c r="G3564" s="225"/>
      <c r="H3564" s="225"/>
      <c r="I3564" s="225"/>
      <c r="J3564" s="105"/>
      <c r="K3564" s="226"/>
      <c r="L3564" s="227" t="s">
        <v>706</v>
      </c>
      <c r="M3564" s="105">
        <v>357047599.25889981</v>
      </c>
      <c r="N3564" s="225"/>
    </row>
    <row r="3565" spans="1:14" ht="12" thickBot="1">
      <c r="A3565" s="223"/>
      <c r="B3565" s="224"/>
      <c r="C3565" s="224"/>
      <c r="D3565" s="225"/>
      <c r="E3565" s="225"/>
      <c r="F3565" s="225"/>
      <c r="G3565" s="225"/>
      <c r="H3565" s="225"/>
      <c r="I3565" s="225"/>
      <c r="J3565" s="105"/>
      <c r="K3565" s="226"/>
      <c r="L3565" s="227" t="s">
        <v>707</v>
      </c>
      <c r="M3565" s="105">
        <f xml:space="preserve"> ROUND($M$3560+ SUM($M$3563:$M$3563)-$M$3564,2)</f>
        <v>0</v>
      </c>
      <c r="N3565" s="225"/>
    </row>
    <row r="3566" spans="1:14" ht="12.75" thickTop="1" thickBot="1">
      <c r="A3566" s="215" t="s">
        <v>153</v>
      </c>
      <c r="B3566" s="221" t="s">
        <v>137</v>
      </c>
      <c r="C3566" s="216" t="s">
        <v>703</v>
      </c>
      <c r="D3566" s="217" t="s">
        <v>648</v>
      </c>
      <c r="E3566" s="217" t="s">
        <v>144</v>
      </c>
      <c r="F3566" s="217" t="s">
        <v>647</v>
      </c>
      <c r="G3566" s="217" t="s">
        <v>704</v>
      </c>
      <c r="H3566" s="217" t="s">
        <v>143</v>
      </c>
      <c r="I3566" s="217" t="s">
        <v>658</v>
      </c>
      <c r="J3566" s="218" t="s">
        <v>705</v>
      </c>
      <c r="K3566" s="219" t="s">
        <v>148</v>
      </c>
      <c r="L3566" s="218" t="s">
        <v>140</v>
      </c>
      <c r="M3566" s="218" t="s">
        <v>630</v>
      </c>
      <c r="N3566" s="217" t="s">
        <v>640</v>
      </c>
    </row>
    <row r="3567" spans="1:14" ht="12" thickBot="1">
      <c r="A3567" s="223"/>
      <c r="B3567" s="222">
        <v>45449</v>
      </c>
      <c r="C3567" s="224"/>
      <c r="D3567" s="225"/>
      <c r="E3567" s="225"/>
      <c r="F3567" s="225"/>
      <c r="G3567" s="225"/>
      <c r="H3567" s="225"/>
      <c r="I3567" s="225"/>
      <c r="J3567" s="105"/>
      <c r="K3567" s="226"/>
      <c r="L3567" s="227" t="s">
        <v>706</v>
      </c>
      <c r="M3567" s="105">
        <v>357047599.25889981</v>
      </c>
      <c r="N3567" s="225"/>
    </row>
    <row r="3568" spans="1:14" ht="12" thickBot="1">
      <c r="A3568" s="223"/>
      <c r="B3568" s="224"/>
      <c r="C3568" s="224"/>
      <c r="D3568" s="225"/>
      <c r="E3568" s="225"/>
      <c r="F3568" s="225"/>
      <c r="G3568" s="225"/>
      <c r="H3568" s="225"/>
      <c r="I3568" s="225"/>
      <c r="J3568" s="105"/>
      <c r="K3568" s="226"/>
      <c r="L3568" s="227" t="s">
        <v>707</v>
      </c>
      <c r="M3568" s="105">
        <f xml:space="preserve"> ROUND($M$3564+ SUM($M$3566:$M$3566)-$M$3567,2)</f>
        <v>0</v>
      </c>
      <c r="N3568" s="225"/>
    </row>
    <row r="3569" spans="1:14" ht="12" thickTop="1">
      <c r="A3569" s="215" t="s">
        <v>153</v>
      </c>
      <c r="B3569" s="216" t="s">
        <v>137</v>
      </c>
      <c r="C3569" s="216" t="s">
        <v>703</v>
      </c>
      <c r="D3569" s="217" t="s">
        <v>648</v>
      </c>
      <c r="E3569" s="217" t="s">
        <v>144</v>
      </c>
      <c r="F3569" s="217" t="s">
        <v>647</v>
      </c>
      <c r="G3569" s="217" t="s">
        <v>704</v>
      </c>
      <c r="H3569" s="217" t="s">
        <v>143</v>
      </c>
      <c r="I3569" s="217" t="s">
        <v>658</v>
      </c>
      <c r="J3569" s="218" t="s">
        <v>705</v>
      </c>
      <c r="K3569" s="219" t="s">
        <v>148</v>
      </c>
      <c r="L3569" s="218" t="s">
        <v>140</v>
      </c>
      <c r="M3569" s="218" t="s">
        <v>630</v>
      </c>
      <c r="N3569" s="217" t="s">
        <v>640</v>
      </c>
    </row>
    <row r="3570" spans="1:14">
      <c r="A3570" s="100">
        <v>114275939</v>
      </c>
      <c r="B3570" s="94">
        <v>45443</v>
      </c>
      <c r="C3570" s="94">
        <v>45450</v>
      </c>
      <c r="D3570" s="73" t="s">
        <v>823</v>
      </c>
      <c r="E3570" s="73" t="s">
        <v>325</v>
      </c>
      <c r="F3570" s="73" t="s">
        <v>326</v>
      </c>
      <c r="G3570" s="73" t="s">
        <v>324</v>
      </c>
      <c r="I3570" s="73" t="s">
        <v>681</v>
      </c>
      <c r="J3570" s="95">
        <v>33747.379999999997</v>
      </c>
      <c r="K3570" s="107">
        <v>1</v>
      </c>
      <c r="L3570" s="95">
        <v>0</v>
      </c>
      <c r="M3570" s="95">
        <v>33747.379999999997</v>
      </c>
      <c r="N3570" s="73" t="s">
        <v>715</v>
      </c>
    </row>
    <row r="3571" spans="1:14">
      <c r="A3571" s="100">
        <v>114268891</v>
      </c>
      <c r="B3571" s="94">
        <v>45446</v>
      </c>
      <c r="C3571" s="94">
        <v>45450</v>
      </c>
      <c r="D3571" s="73" t="s">
        <v>830</v>
      </c>
      <c r="E3571" s="73" t="s">
        <v>1081</v>
      </c>
      <c r="F3571" s="73" t="s">
        <v>1082</v>
      </c>
      <c r="G3571" s="73" t="s">
        <v>1083</v>
      </c>
      <c r="H3571" s="73" t="s">
        <v>1084</v>
      </c>
      <c r="I3571" s="73" t="s">
        <v>681</v>
      </c>
      <c r="J3571" s="95">
        <v>-5000000</v>
      </c>
      <c r="K3571" s="107">
        <v>0.99</v>
      </c>
      <c r="L3571" s="95">
        <v>4950000</v>
      </c>
      <c r="M3571" s="95">
        <v>-50000</v>
      </c>
      <c r="N3571" s="73" t="s">
        <v>207</v>
      </c>
    </row>
    <row r="3572" spans="1:14">
      <c r="A3572" s="100">
        <v>114283758</v>
      </c>
      <c r="B3572" s="94">
        <v>45446</v>
      </c>
      <c r="C3572" s="94">
        <v>45450</v>
      </c>
      <c r="D3572" s="73" t="s">
        <v>830</v>
      </c>
      <c r="E3572" s="73" t="s">
        <v>1081</v>
      </c>
      <c r="F3572" s="73" t="s">
        <v>1082</v>
      </c>
      <c r="G3572" s="73" t="s">
        <v>1083</v>
      </c>
      <c r="H3572" s="73" t="s">
        <v>1084</v>
      </c>
      <c r="I3572" s="73" t="s">
        <v>681</v>
      </c>
      <c r="J3572" s="95">
        <v>-4100000</v>
      </c>
      <c r="K3572" s="107">
        <v>0.99</v>
      </c>
      <c r="L3572" s="95">
        <v>4059000</v>
      </c>
      <c r="M3572" s="95">
        <v>-41000</v>
      </c>
      <c r="N3572" s="73" t="s">
        <v>207</v>
      </c>
    </row>
    <row r="3573" spans="1:14" ht="12" thickBot="1">
      <c r="A3573" s="100">
        <v>114268482</v>
      </c>
      <c r="B3573" s="94">
        <v>45446</v>
      </c>
      <c r="C3573" s="94">
        <v>45450</v>
      </c>
      <c r="D3573" s="73" t="s">
        <v>830</v>
      </c>
      <c r="E3573" s="73" t="s">
        <v>372</v>
      </c>
      <c r="F3573" s="73" t="s">
        <v>373</v>
      </c>
      <c r="G3573" s="73" t="s">
        <v>370</v>
      </c>
      <c r="H3573" s="73" t="s">
        <v>371</v>
      </c>
      <c r="I3573" s="73" t="s">
        <v>681</v>
      </c>
      <c r="J3573" s="95">
        <v>-5500000</v>
      </c>
      <c r="K3573" s="107">
        <v>0.99</v>
      </c>
      <c r="L3573" s="95">
        <v>5445000</v>
      </c>
      <c r="M3573" s="95">
        <v>-55000</v>
      </c>
      <c r="N3573" s="73" t="s">
        <v>207</v>
      </c>
    </row>
    <row r="3574" spans="1:14" ht="12" thickBot="1">
      <c r="A3574" s="223"/>
      <c r="B3574" s="222">
        <v>45450</v>
      </c>
      <c r="C3574" s="224"/>
      <c r="D3574" s="225"/>
      <c r="E3574" s="225"/>
      <c r="F3574" s="225"/>
      <c r="G3574" s="225"/>
      <c r="H3574" s="225"/>
      <c r="I3574" s="225"/>
      <c r="J3574" s="105"/>
      <c r="K3574" s="226"/>
      <c r="L3574" s="227" t="s">
        <v>706</v>
      </c>
      <c r="M3574" s="105">
        <v>356935346.63889974</v>
      </c>
      <c r="N3574" s="225"/>
    </row>
    <row r="3575" spans="1:14" ht="12" thickBot="1">
      <c r="A3575" s="223"/>
      <c r="B3575" s="224"/>
      <c r="C3575" s="224"/>
      <c r="D3575" s="225"/>
      <c r="E3575" s="225"/>
      <c r="F3575" s="225"/>
      <c r="G3575" s="225"/>
      <c r="H3575" s="225"/>
      <c r="I3575" s="225"/>
      <c r="J3575" s="105"/>
      <c r="K3575" s="226"/>
      <c r="L3575" s="227" t="s">
        <v>707</v>
      </c>
      <c r="M3575" s="105">
        <f xml:space="preserve"> ROUND($M$3567+ SUM($M$3570:$M$3573)-$M$3574,2)</f>
        <v>0</v>
      </c>
      <c r="N3575" s="225"/>
    </row>
    <row r="3576" spans="1:14" ht="12" thickTop="1">
      <c r="A3576" s="215" t="s">
        <v>153</v>
      </c>
      <c r="B3576" s="216" t="s">
        <v>137</v>
      </c>
      <c r="C3576" s="216" t="s">
        <v>703</v>
      </c>
      <c r="D3576" s="217" t="s">
        <v>648</v>
      </c>
      <c r="E3576" s="217" t="s">
        <v>144</v>
      </c>
      <c r="F3576" s="217" t="s">
        <v>647</v>
      </c>
      <c r="G3576" s="217" t="s">
        <v>704</v>
      </c>
      <c r="H3576" s="217" t="s">
        <v>143</v>
      </c>
      <c r="I3576" s="217" t="s">
        <v>658</v>
      </c>
      <c r="J3576" s="218" t="s">
        <v>705</v>
      </c>
      <c r="K3576" s="219" t="s">
        <v>148</v>
      </c>
      <c r="L3576" s="218" t="s">
        <v>140</v>
      </c>
      <c r="M3576" s="218" t="s">
        <v>630</v>
      </c>
      <c r="N3576" s="217" t="s">
        <v>640</v>
      </c>
    </row>
    <row r="3577" spans="1:14" ht="12" thickBot="1">
      <c r="A3577" s="100">
        <v>114329932</v>
      </c>
      <c r="B3577" s="94">
        <v>45443</v>
      </c>
      <c r="C3577" s="94">
        <v>45453</v>
      </c>
      <c r="D3577" s="73" t="s">
        <v>823</v>
      </c>
      <c r="E3577" s="73" t="s">
        <v>281</v>
      </c>
      <c r="F3577" s="73" t="s">
        <v>487</v>
      </c>
      <c r="G3577" s="73" t="s">
        <v>485</v>
      </c>
      <c r="H3577" s="73" t="s">
        <v>486</v>
      </c>
      <c r="I3577" s="73" t="s">
        <v>681</v>
      </c>
      <c r="J3577" s="95">
        <v>673.2</v>
      </c>
      <c r="K3577" s="107">
        <v>1</v>
      </c>
      <c r="L3577" s="95">
        <v>0</v>
      </c>
      <c r="M3577" s="95">
        <v>673.2</v>
      </c>
      <c r="N3577" s="73" t="s">
        <v>715</v>
      </c>
    </row>
    <row r="3578" spans="1:14" ht="12" thickBot="1">
      <c r="A3578" s="223"/>
      <c r="B3578" s="222">
        <v>45453</v>
      </c>
      <c r="C3578" s="224"/>
      <c r="D3578" s="225"/>
      <c r="E3578" s="225"/>
      <c r="F3578" s="225"/>
      <c r="G3578" s="225"/>
      <c r="H3578" s="225"/>
      <c r="I3578" s="225"/>
      <c r="J3578" s="105"/>
      <c r="K3578" s="226"/>
      <c r="L3578" s="227" t="s">
        <v>706</v>
      </c>
      <c r="M3578" s="105">
        <v>356936019.78949976</v>
      </c>
      <c r="N3578" s="225"/>
    </row>
    <row r="3579" spans="1:14" ht="12" thickBot="1">
      <c r="A3579" s="223"/>
      <c r="B3579" s="224"/>
      <c r="C3579" s="224"/>
      <c r="D3579" s="225"/>
      <c r="E3579" s="225"/>
      <c r="F3579" s="225"/>
      <c r="G3579" s="225"/>
      <c r="H3579" s="225"/>
      <c r="I3579" s="225"/>
      <c r="J3579" s="105"/>
      <c r="K3579" s="226"/>
      <c r="L3579" s="227" t="s">
        <v>707</v>
      </c>
      <c r="M3579" s="105">
        <f xml:space="preserve"> ROUND($M$3574+ SUM($M$3577:$M$3577)-$M$3578,2)</f>
        <v>0.05</v>
      </c>
      <c r="N3579" s="225"/>
    </row>
    <row r="3580" spans="1:14" ht="12" thickTop="1">
      <c r="A3580" s="215" t="s">
        <v>153</v>
      </c>
      <c r="B3580" s="216" t="s">
        <v>137</v>
      </c>
      <c r="C3580" s="216" t="s">
        <v>703</v>
      </c>
      <c r="D3580" s="217" t="s">
        <v>648</v>
      </c>
      <c r="E3580" s="217" t="s">
        <v>144</v>
      </c>
      <c r="F3580" s="217" t="s">
        <v>647</v>
      </c>
      <c r="G3580" s="217" t="s">
        <v>704</v>
      </c>
      <c r="H3580" s="217" t="s">
        <v>143</v>
      </c>
      <c r="I3580" s="217" t="s">
        <v>658</v>
      </c>
      <c r="J3580" s="218" t="s">
        <v>705</v>
      </c>
      <c r="K3580" s="219" t="s">
        <v>148</v>
      </c>
      <c r="L3580" s="218" t="s">
        <v>140</v>
      </c>
      <c r="M3580" s="218" t="s">
        <v>630</v>
      </c>
      <c r="N3580" s="217" t="s">
        <v>640</v>
      </c>
    </row>
    <row r="3581" spans="1:14">
      <c r="A3581" s="100">
        <v>999</v>
      </c>
      <c r="B3581" s="94">
        <v>45450</v>
      </c>
      <c r="C3581" s="94">
        <v>45454</v>
      </c>
      <c r="D3581" s="73" t="s">
        <v>830</v>
      </c>
      <c r="E3581" s="73" t="s">
        <v>356</v>
      </c>
      <c r="F3581" s="73" t="s">
        <v>357</v>
      </c>
      <c r="G3581" s="73" t="s">
        <v>355</v>
      </c>
      <c r="I3581" s="73" t="s">
        <v>681</v>
      </c>
      <c r="J3581" s="95">
        <v>-5500000</v>
      </c>
      <c r="K3581" s="107">
        <v>0.98250000000000004</v>
      </c>
      <c r="L3581" s="95">
        <v>5403750</v>
      </c>
      <c r="M3581" s="95">
        <v>-96250</v>
      </c>
      <c r="N3581" s="73" t="s">
        <v>207</v>
      </c>
    </row>
    <row r="3582" spans="1:14" ht="12" thickBot="1">
      <c r="A3582" s="100">
        <v>114357394</v>
      </c>
      <c r="B3582" s="94">
        <v>45450</v>
      </c>
      <c r="C3582" s="94">
        <v>45454</v>
      </c>
      <c r="D3582" s="73" t="s">
        <v>830</v>
      </c>
      <c r="E3582" s="73" t="s">
        <v>372</v>
      </c>
      <c r="F3582" s="73" t="s">
        <v>373</v>
      </c>
      <c r="G3582" s="73" t="s">
        <v>370</v>
      </c>
      <c r="H3582" s="73" t="s">
        <v>371</v>
      </c>
      <c r="I3582" s="73" t="s">
        <v>681</v>
      </c>
      <c r="J3582" s="95">
        <v>-5100000</v>
      </c>
      <c r="K3582" s="107">
        <v>0.99</v>
      </c>
      <c r="L3582" s="95">
        <v>5049000</v>
      </c>
      <c r="M3582" s="95">
        <v>-51000</v>
      </c>
      <c r="N3582" s="73" t="s">
        <v>207</v>
      </c>
    </row>
    <row r="3583" spans="1:14" ht="12" thickBot="1">
      <c r="A3583" s="223"/>
      <c r="B3583" s="222">
        <v>45454</v>
      </c>
      <c r="C3583" s="224"/>
      <c r="D3583" s="225"/>
      <c r="E3583" s="225"/>
      <c r="F3583" s="225"/>
      <c r="G3583" s="225"/>
      <c r="H3583" s="225"/>
      <c r="I3583" s="225"/>
      <c r="J3583" s="105"/>
      <c r="K3583" s="226"/>
      <c r="L3583" s="227" t="s">
        <v>706</v>
      </c>
      <c r="M3583" s="105">
        <v>356788769.79149979</v>
      </c>
      <c r="N3583" s="225"/>
    </row>
    <row r="3584" spans="1:14" ht="12" thickBot="1">
      <c r="A3584" s="223"/>
      <c r="B3584" s="224"/>
      <c r="C3584" s="224"/>
      <c r="D3584" s="225"/>
      <c r="E3584" s="225"/>
      <c r="F3584" s="225"/>
      <c r="G3584" s="225"/>
      <c r="H3584" s="225"/>
      <c r="I3584" s="225"/>
      <c r="J3584" s="105"/>
      <c r="K3584" s="226"/>
      <c r="L3584" s="227" t="s">
        <v>707</v>
      </c>
      <c r="M3584" s="105">
        <f xml:space="preserve"> ROUND($M$3578+ SUM($M$3581:$M$3582)-$M$3583,2)</f>
        <v>0</v>
      </c>
      <c r="N3584" s="225"/>
    </row>
    <row r="3585" spans="1:14" ht="12.75" thickTop="1" thickBot="1">
      <c r="A3585" s="215" t="s">
        <v>153</v>
      </c>
      <c r="B3585" s="221" t="s">
        <v>137</v>
      </c>
      <c r="C3585" s="216" t="s">
        <v>703</v>
      </c>
      <c r="D3585" s="217" t="s">
        <v>648</v>
      </c>
      <c r="E3585" s="217" t="s">
        <v>144</v>
      </c>
      <c r="F3585" s="217" t="s">
        <v>647</v>
      </c>
      <c r="G3585" s="217" t="s">
        <v>704</v>
      </c>
      <c r="H3585" s="217" t="s">
        <v>143</v>
      </c>
      <c r="I3585" s="217" t="s">
        <v>658</v>
      </c>
      <c r="J3585" s="218" t="s">
        <v>705</v>
      </c>
      <c r="K3585" s="219" t="s">
        <v>148</v>
      </c>
      <c r="L3585" s="218" t="s">
        <v>140</v>
      </c>
      <c r="M3585" s="218" t="s">
        <v>630</v>
      </c>
      <c r="N3585" s="217" t="s">
        <v>640</v>
      </c>
    </row>
    <row r="3586" spans="1:14" ht="12" thickBot="1">
      <c r="A3586" s="223"/>
      <c r="B3586" s="222">
        <v>45455</v>
      </c>
      <c r="C3586" s="224"/>
      <c r="D3586" s="225"/>
      <c r="E3586" s="225"/>
      <c r="F3586" s="225"/>
      <c r="G3586" s="225"/>
      <c r="H3586" s="225"/>
      <c r="I3586" s="225"/>
      <c r="J3586" s="105"/>
      <c r="K3586" s="226"/>
      <c r="L3586" s="227" t="s">
        <v>706</v>
      </c>
      <c r="M3586" s="105">
        <v>356788769.79149985</v>
      </c>
      <c r="N3586" s="225"/>
    </row>
    <row r="3587" spans="1:14" ht="12" thickBot="1">
      <c r="A3587" s="223"/>
      <c r="B3587" s="224"/>
      <c r="C3587" s="224"/>
      <c r="D3587" s="225"/>
      <c r="E3587" s="225"/>
      <c r="F3587" s="225"/>
      <c r="G3587" s="225"/>
      <c r="H3587" s="225"/>
      <c r="I3587" s="225"/>
      <c r="J3587" s="105"/>
      <c r="K3587" s="226"/>
      <c r="L3587" s="227" t="s">
        <v>707</v>
      </c>
      <c r="M3587" s="105">
        <f xml:space="preserve"> ROUND($M$3583+ SUM($M$3585:$M$3585)-$M$3586,2)</f>
        <v>0</v>
      </c>
      <c r="N3587" s="225"/>
    </row>
    <row r="3588" spans="1:14" ht="12" thickTop="1">
      <c r="A3588" s="215" t="s">
        <v>153</v>
      </c>
      <c r="B3588" s="216" t="s">
        <v>137</v>
      </c>
      <c r="C3588" s="216" t="s">
        <v>703</v>
      </c>
      <c r="D3588" s="217" t="s">
        <v>648</v>
      </c>
      <c r="E3588" s="217" t="s">
        <v>144</v>
      </c>
      <c r="F3588" s="217" t="s">
        <v>647</v>
      </c>
      <c r="G3588" s="217" t="s">
        <v>704</v>
      </c>
      <c r="H3588" s="217" t="s">
        <v>143</v>
      </c>
      <c r="I3588" s="217" t="s">
        <v>658</v>
      </c>
      <c r="J3588" s="218" t="s">
        <v>705</v>
      </c>
      <c r="K3588" s="219" t="s">
        <v>148</v>
      </c>
      <c r="L3588" s="218" t="s">
        <v>140</v>
      </c>
      <c r="M3588" s="218" t="s">
        <v>630</v>
      </c>
      <c r="N3588" s="217" t="s">
        <v>640</v>
      </c>
    </row>
    <row r="3589" spans="1:14">
      <c r="A3589" s="100">
        <v>2880961</v>
      </c>
      <c r="B3589" s="94">
        <v>45456</v>
      </c>
      <c r="C3589" s="94">
        <v>45456</v>
      </c>
      <c r="D3589" s="73" t="s">
        <v>709</v>
      </c>
      <c r="I3589" s="73" t="s">
        <v>681</v>
      </c>
      <c r="J3589" s="95">
        <v>0</v>
      </c>
      <c r="K3589" s="107">
        <v>1</v>
      </c>
      <c r="L3589" s="95">
        <v>13500000</v>
      </c>
      <c r="M3589" s="95">
        <v>13500000</v>
      </c>
      <c r="N3589" s="73" t="s">
        <v>207</v>
      </c>
    </row>
    <row r="3590" spans="1:14">
      <c r="A3590" s="100">
        <v>2880964</v>
      </c>
      <c r="B3590" s="94">
        <v>45456</v>
      </c>
      <c r="C3590" s="94">
        <v>45456</v>
      </c>
      <c r="D3590" s="73" t="s">
        <v>709</v>
      </c>
      <c r="I3590" s="73" t="s">
        <v>681</v>
      </c>
      <c r="J3590" s="95">
        <v>0</v>
      </c>
      <c r="K3590" s="107">
        <v>1</v>
      </c>
      <c r="L3590" s="95">
        <v>-41000000</v>
      </c>
      <c r="M3590" s="95">
        <v>-41000000</v>
      </c>
      <c r="N3590" s="73" t="s">
        <v>207</v>
      </c>
    </row>
    <row r="3591" spans="1:14" ht="12" thickBot="1">
      <c r="A3591" s="100">
        <v>2881196</v>
      </c>
      <c r="B3591" s="94">
        <v>45456</v>
      </c>
      <c r="C3591" s="94">
        <v>45456</v>
      </c>
      <c r="D3591" s="73" t="s">
        <v>709</v>
      </c>
      <c r="I3591" s="73" t="s">
        <v>681</v>
      </c>
      <c r="J3591" s="95">
        <v>0</v>
      </c>
      <c r="K3591" s="107">
        <v>1</v>
      </c>
      <c r="L3591" s="95">
        <v>-6500000</v>
      </c>
      <c r="M3591" s="95">
        <v>-6500000</v>
      </c>
      <c r="N3591" s="73" t="s">
        <v>207</v>
      </c>
    </row>
    <row r="3592" spans="1:14" ht="12" thickBot="1">
      <c r="A3592" s="223"/>
      <c r="B3592" s="222">
        <v>45456</v>
      </c>
      <c r="C3592" s="224"/>
      <c r="D3592" s="225"/>
      <c r="E3592" s="225"/>
      <c r="F3592" s="225"/>
      <c r="G3592" s="225"/>
      <c r="H3592" s="225"/>
      <c r="I3592" s="225"/>
      <c r="J3592" s="105"/>
      <c r="K3592" s="226"/>
      <c r="L3592" s="227" t="s">
        <v>706</v>
      </c>
      <c r="M3592" s="105">
        <v>322788769.78799975</v>
      </c>
      <c r="N3592" s="225"/>
    </row>
    <row r="3593" spans="1:14" ht="12" thickBot="1">
      <c r="A3593" s="223"/>
      <c r="B3593" s="224"/>
      <c r="C3593" s="224"/>
      <c r="D3593" s="225"/>
      <c r="E3593" s="225"/>
      <c r="F3593" s="225"/>
      <c r="G3593" s="225"/>
      <c r="H3593" s="225"/>
      <c r="I3593" s="225"/>
      <c r="J3593" s="105"/>
      <c r="K3593" s="226"/>
      <c r="L3593" s="227" t="s">
        <v>707</v>
      </c>
      <c r="M3593" s="105">
        <f xml:space="preserve"> ROUND($M$3586+ SUM($M$3589:$M$3591)-$M$3592,2)</f>
        <v>0</v>
      </c>
      <c r="N3593" s="225"/>
    </row>
    <row r="3594" spans="1:14" ht="12" thickTop="1">
      <c r="A3594" s="215" t="s">
        <v>153</v>
      </c>
      <c r="B3594" s="216" t="s">
        <v>137</v>
      </c>
      <c r="C3594" s="216" t="s">
        <v>703</v>
      </c>
      <c r="D3594" s="217" t="s">
        <v>648</v>
      </c>
      <c r="E3594" s="217" t="s">
        <v>144</v>
      </c>
      <c r="F3594" s="217" t="s">
        <v>647</v>
      </c>
      <c r="G3594" s="217" t="s">
        <v>704</v>
      </c>
      <c r="H3594" s="217" t="s">
        <v>143</v>
      </c>
      <c r="I3594" s="217" t="s">
        <v>658</v>
      </c>
      <c r="J3594" s="218" t="s">
        <v>705</v>
      </c>
      <c r="K3594" s="219" t="s">
        <v>148</v>
      </c>
      <c r="L3594" s="218" t="s">
        <v>140</v>
      </c>
      <c r="M3594" s="218" t="s">
        <v>630</v>
      </c>
      <c r="N3594" s="217" t="s">
        <v>640</v>
      </c>
    </row>
    <row r="3595" spans="1:14" ht="12" thickBot="1">
      <c r="A3595" s="100">
        <v>114527169</v>
      </c>
      <c r="B3595" s="94">
        <v>45456</v>
      </c>
      <c r="C3595" s="94">
        <v>45457</v>
      </c>
      <c r="D3595" s="73" t="s">
        <v>993</v>
      </c>
      <c r="E3595" s="73" t="s">
        <v>478</v>
      </c>
      <c r="F3595" s="73" t="s">
        <v>479</v>
      </c>
      <c r="G3595" s="73" t="s">
        <v>477</v>
      </c>
      <c r="I3595" s="73" t="s">
        <v>681</v>
      </c>
      <c r="J3595" s="95">
        <v>0</v>
      </c>
      <c r="K3595" s="107">
        <v>1</v>
      </c>
      <c r="L3595" s="95">
        <v>3436.72</v>
      </c>
      <c r="M3595" s="95">
        <v>3436.72</v>
      </c>
      <c r="N3595" s="73" t="s">
        <v>207</v>
      </c>
    </row>
    <row r="3596" spans="1:14" ht="12" thickBot="1">
      <c r="A3596" s="223"/>
      <c r="B3596" s="222">
        <v>45457</v>
      </c>
      <c r="C3596" s="224"/>
      <c r="D3596" s="225"/>
      <c r="E3596" s="225"/>
      <c r="F3596" s="225"/>
      <c r="G3596" s="225"/>
      <c r="H3596" s="225"/>
      <c r="I3596" s="225"/>
      <c r="J3596" s="105"/>
      <c r="K3596" s="226"/>
      <c r="L3596" s="227" t="s">
        <v>706</v>
      </c>
      <c r="M3596" s="105">
        <v>322792206.50799978</v>
      </c>
      <c r="N3596" s="225"/>
    </row>
    <row r="3597" spans="1:14" ht="12" thickBot="1">
      <c r="A3597" s="223"/>
      <c r="B3597" s="224"/>
      <c r="C3597" s="224"/>
      <c r="D3597" s="225"/>
      <c r="E3597" s="225"/>
      <c r="F3597" s="225"/>
      <c r="G3597" s="225"/>
      <c r="H3597" s="225"/>
      <c r="I3597" s="225"/>
      <c r="J3597" s="105"/>
      <c r="K3597" s="226"/>
      <c r="L3597" s="227" t="s">
        <v>707</v>
      </c>
      <c r="M3597" s="105">
        <f xml:space="preserve"> ROUND($M$3592+ SUM($M$3595:$M$3595)-$M$3596,2)</f>
        <v>0</v>
      </c>
      <c r="N3597" s="225"/>
    </row>
    <row r="3598" spans="1:14" ht="12.75" thickTop="1" thickBot="1">
      <c r="A3598" s="215" t="s">
        <v>153</v>
      </c>
      <c r="B3598" s="221" t="s">
        <v>137</v>
      </c>
      <c r="C3598" s="216" t="s">
        <v>703</v>
      </c>
      <c r="D3598" s="217" t="s">
        <v>648</v>
      </c>
      <c r="E3598" s="217" t="s">
        <v>144</v>
      </c>
      <c r="F3598" s="217" t="s">
        <v>647</v>
      </c>
      <c r="G3598" s="217" t="s">
        <v>704</v>
      </c>
      <c r="H3598" s="217" t="s">
        <v>143</v>
      </c>
      <c r="I3598" s="217" t="s">
        <v>658</v>
      </c>
      <c r="J3598" s="218" t="s">
        <v>705</v>
      </c>
      <c r="K3598" s="219" t="s">
        <v>148</v>
      </c>
      <c r="L3598" s="218" t="s">
        <v>140</v>
      </c>
      <c r="M3598" s="218" t="s">
        <v>630</v>
      </c>
      <c r="N3598" s="217" t="s">
        <v>640</v>
      </c>
    </row>
    <row r="3599" spans="1:14" ht="12" thickBot="1">
      <c r="A3599" s="223"/>
      <c r="B3599" s="222">
        <v>45460</v>
      </c>
      <c r="C3599" s="224"/>
      <c r="D3599" s="225"/>
      <c r="E3599" s="225"/>
      <c r="F3599" s="225"/>
      <c r="G3599" s="225"/>
      <c r="H3599" s="225"/>
      <c r="I3599" s="225"/>
      <c r="J3599" s="105"/>
      <c r="K3599" s="226"/>
      <c r="L3599" s="227" t="s">
        <v>706</v>
      </c>
      <c r="M3599" s="105">
        <v>322792206.50799978</v>
      </c>
      <c r="N3599" s="225"/>
    </row>
    <row r="3600" spans="1:14" ht="12" thickBot="1">
      <c r="A3600" s="223"/>
      <c r="B3600" s="224"/>
      <c r="C3600" s="224"/>
      <c r="D3600" s="225"/>
      <c r="E3600" s="225"/>
      <c r="F3600" s="225"/>
      <c r="G3600" s="225"/>
      <c r="H3600" s="225"/>
      <c r="I3600" s="225"/>
      <c r="J3600" s="105"/>
      <c r="K3600" s="226"/>
      <c r="L3600" s="227" t="s">
        <v>707</v>
      </c>
      <c r="M3600" s="105">
        <f xml:space="preserve"> ROUND($M$3596+ SUM($M$3598:$M$3598)-$M$3599,2)</f>
        <v>0</v>
      </c>
      <c r="N3600" s="225"/>
    </row>
    <row r="3601" spans="1:14" ht="12.75" thickTop="1" thickBot="1">
      <c r="A3601" s="215" t="s">
        <v>153</v>
      </c>
      <c r="B3601" s="221" t="s">
        <v>137</v>
      </c>
      <c r="C3601" s="216" t="s">
        <v>703</v>
      </c>
      <c r="D3601" s="217" t="s">
        <v>648</v>
      </c>
      <c r="E3601" s="217" t="s">
        <v>144</v>
      </c>
      <c r="F3601" s="217" t="s">
        <v>647</v>
      </c>
      <c r="G3601" s="217" t="s">
        <v>704</v>
      </c>
      <c r="H3601" s="217" t="s">
        <v>143</v>
      </c>
      <c r="I3601" s="217" t="s">
        <v>658</v>
      </c>
      <c r="J3601" s="218" t="s">
        <v>705</v>
      </c>
      <c r="K3601" s="219" t="s">
        <v>148</v>
      </c>
      <c r="L3601" s="218" t="s">
        <v>140</v>
      </c>
      <c r="M3601" s="218" t="s">
        <v>630</v>
      </c>
      <c r="N3601" s="217" t="s">
        <v>640</v>
      </c>
    </row>
    <row r="3602" spans="1:14" ht="12" thickBot="1">
      <c r="A3602" s="223"/>
      <c r="B3602" s="222">
        <v>45461</v>
      </c>
      <c r="C3602" s="224"/>
      <c r="D3602" s="225"/>
      <c r="E3602" s="225"/>
      <c r="F3602" s="225"/>
      <c r="G3602" s="225"/>
      <c r="H3602" s="225"/>
      <c r="I3602" s="225"/>
      <c r="J3602" s="105"/>
      <c r="K3602" s="226"/>
      <c r="L3602" s="227" t="s">
        <v>706</v>
      </c>
      <c r="M3602" s="105">
        <v>322792206.50799978</v>
      </c>
      <c r="N3602" s="225"/>
    </row>
    <row r="3603" spans="1:14" ht="12" thickBot="1">
      <c r="A3603" s="223"/>
      <c r="B3603" s="224"/>
      <c r="C3603" s="224"/>
      <c r="D3603" s="225"/>
      <c r="E3603" s="225"/>
      <c r="F3603" s="225"/>
      <c r="G3603" s="225"/>
      <c r="H3603" s="225"/>
      <c r="I3603" s="225"/>
      <c r="J3603" s="105"/>
      <c r="K3603" s="226"/>
      <c r="L3603" s="227" t="s">
        <v>707</v>
      </c>
      <c r="M3603" s="105">
        <f xml:space="preserve"> ROUND($M$3599+ SUM($M$3601:$M$3601)-$M$3602,2)</f>
        <v>0</v>
      </c>
      <c r="N3603" s="225"/>
    </row>
    <row r="3604" spans="1:14" ht="12.75" thickTop="1" thickBot="1">
      <c r="A3604" s="215" t="s">
        <v>153</v>
      </c>
      <c r="B3604" s="221" t="s">
        <v>137</v>
      </c>
      <c r="C3604" s="216" t="s">
        <v>703</v>
      </c>
      <c r="D3604" s="217" t="s">
        <v>648</v>
      </c>
      <c r="E3604" s="217" t="s">
        <v>144</v>
      </c>
      <c r="F3604" s="217" t="s">
        <v>647</v>
      </c>
      <c r="G3604" s="217" t="s">
        <v>704</v>
      </c>
      <c r="H3604" s="217" t="s">
        <v>143</v>
      </c>
      <c r="I3604" s="217" t="s">
        <v>658</v>
      </c>
      <c r="J3604" s="218" t="s">
        <v>705</v>
      </c>
      <c r="K3604" s="219" t="s">
        <v>148</v>
      </c>
      <c r="L3604" s="218" t="s">
        <v>140</v>
      </c>
      <c r="M3604" s="218" t="s">
        <v>630</v>
      </c>
      <c r="N3604" s="217" t="s">
        <v>640</v>
      </c>
    </row>
    <row r="3605" spans="1:14" ht="12" thickBot="1">
      <c r="A3605" s="223"/>
      <c r="B3605" s="222">
        <v>45463</v>
      </c>
      <c r="C3605" s="224"/>
      <c r="D3605" s="225"/>
      <c r="E3605" s="225"/>
      <c r="F3605" s="225"/>
      <c r="G3605" s="225"/>
      <c r="H3605" s="225"/>
      <c r="I3605" s="225"/>
      <c r="J3605" s="105"/>
      <c r="K3605" s="226"/>
      <c r="L3605" s="227" t="s">
        <v>706</v>
      </c>
      <c r="M3605" s="105">
        <v>322792206.50799972</v>
      </c>
      <c r="N3605" s="225"/>
    </row>
    <row r="3606" spans="1:14" ht="12" thickBot="1">
      <c r="A3606" s="223"/>
      <c r="B3606" s="224"/>
      <c r="C3606" s="224"/>
      <c r="D3606" s="225"/>
      <c r="E3606" s="225"/>
      <c r="F3606" s="225"/>
      <c r="G3606" s="225"/>
      <c r="H3606" s="225"/>
      <c r="I3606" s="225"/>
      <c r="J3606" s="105"/>
      <c r="K3606" s="226"/>
      <c r="L3606" s="227" t="s">
        <v>707</v>
      </c>
      <c r="M3606" s="105">
        <f xml:space="preserve"> ROUND($M$3602+ SUM($M$3604:$M$3604)-$M$3605,2)</f>
        <v>0</v>
      </c>
      <c r="N3606" s="225"/>
    </row>
    <row r="3607" spans="1:14" ht="12" thickTop="1">
      <c r="A3607" s="215" t="s">
        <v>153</v>
      </c>
      <c r="B3607" s="216" t="s">
        <v>137</v>
      </c>
      <c r="C3607" s="216" t="s">
        <v>703</v>
      </c>
      <c r="D3607" s="217" t="s">
        <v>648</v>
      </c>
      <c r="E3607" s="217" t="s">
        <v>144</v>
      </c>
      <c r="F3607" s="217" t="s">
        <v>647</v>
      </c>
      <c r="G3607" s="217" t="s">
        <v>704</v>
      </c>
      <c r="H3607" s="217" t="s">
        <v>143</v>
      </c>
      <c r="I3607" s="217" t="s">
        <v>658</v>
      </c>
      <c r="J3607" s="218" t="s">
        <v>705</v>
      </c>
      <c r="K3607" s="219" t="s">
        <v>148</v>
      </c>
      <c r="L3607" s="218" t="s">
        <v>140</v>
      </c>
      <c r="M3607" s="218" t="s">
        <v>630</v>
      </c>
      <c r="N3607" s="217" t="s">
        <v>640</v>
      </c>
    </row>
    <row r="3608" spans="1:14">
      <c r="A3608" s="100">
        <v>114728600</v>
      </c>
      <c r="B3608" s="94">
        <v>45440</v>
      </c>
      <c r="C3608" s="94">
        <v>45464</v>
      </c>
      <c r="D3608" s="73" t="s">
        <v>823</v>
      </c>
      <c r="E3608" s="73" t="s">
        <v>218</v>
      </c>
      <c r="F3608" s="73" t="s">
        <v>219</v>
      </c>
      <c r="G3608" s="73" t="s">
        <v>216</v>
      </c>
      <c r="I3608" s="73" t="s">
        <v>681</v>
      </c>
      <c r="J3608" s="95">
        <v>666.86</v>
      </c>
      <c r="K3608" s="107">
        <v>1</v>
      </c>
      <c r="L3608" s="95">
        <v>0</v>
      </c>
      <c r="M3608" s="95">
        <v>666.86</v>
      </c>
      <c r="N3608" s="73" t="s">
        <v>715</v>
      </c>
    </row>
    <row r="3609" spans="1:14">
      <c r="A3609" s="100">
        <v>114729267</v>
      </c>
      <c r="B3609" s="94">
        <v>45443</v>
      </c>
      <c r="C3609" s="94">
        <v>45464</v>
      </c>
      <c r="D3609" s="73" t="s">
        <v>823</v>
      </c>
      <c r="E3609" s="73" t="s">
        <v>379</v>
      </c>
      <c r="F3609" s="73" t="s">
        <v>380</v>
      </c>
      <c r="G3609" s="73" t="s">
        <v>377</v>
      </c>
      <c r="H3609" s="73" t="s">
        <v>378</v>
      </c>
      <c r="I3609" s="73" t="s">
        <v>681</v>
      </c>
      <c r="J3609" s="95">
        <v>38990.870000000003</v>
      </c>
      <c r="K3609" s="107">
        <v>1</v>
      </c>
      <c r="L3609" s="95">
        <v>0</v>
      </c>
      <c r="M3609" s="95">
        <v>38990.870000000003</v>
      </c>
      <c r="N3609" s="73" t="s">
        <v>715</v>
      </c>
    </row>
    <row r="3610" spans="1:14">
      <c r="A3610" s="100">
        <v>999</v>
      </c>
      <c r="B3610" s="94">
        <v>45359</v>
      </c>
      <c r="C3610" s="94">
        <v>45397</v>
      </c>
      <c r="D3610" s="73" t="s">
        <v>913</v>
      </c>
      <c r="E3610" s="73" t="s">
        <v>475</v>
      </c>
      <c r="F3610" s="73" t="s">
        <v>476</v>
      </c>
      <c r="G3610" s="73" t="s">
        <v>473</v>
      </c>
      <c r="H3610" s="73" t="s">
        <v>474</v>
      </c>
      <c r="I3610" s="73" t="s">
        <v>681</v>
      </c>
      <c r="J3610" s="95">
        <v>-632.39</v>
      </c>
      <c r="K3610" s="107">
        <v>1</v>
      </c>
      <c r="L3610" s="95">
        <v>0</v>
      </c>
      <c r="M3610" s="95">
        <v>-632.39</v>
      </c>
      <c r="N3610" s="73" t="s">
        <v>715</v>
      </c>
    </row>
    <row r="3611" spans="1:14">
      <c r="A3611" s="100">
        <v>999</v>
      </c>
      <c r="B3611" s="94">
        <v>45394</v>
      </c>
      <c r="C3611" s="94">
        <v>45398</v>
      </c>
      <c r="D3611" s="73" t="s">
        <v>913</v>
      </c>
      <c r="E3611" s="73" t="s">
        <v>496</v>
      </c>
      <c r="F3611" s="73" t="s">
        <v>497</v>
      </c>
      <c r="G3611" s="73" t="s">
        <v>494</v>
      </c>
      <c r="H3611" s="73" t="s">
        <v>495</v>
      </c>
      <c r="I3611" s="73" t="s">
        <v>681</v>
      </c>
      <c r="J3611" s="95">
        <v>-9463</v>
      </c>
      <c r="K3611" s="107">
        <v>1</v>
      </c>
      <c r="L3611" s="95">
        <v>0</v>
      </c>
      <c r="M3611" s="95">
        <v>-9463</v>
      </c>
      <c r="N3611" s="73" t="s">
        <v>715</v>
      </c>
    </row>
    <row r="3612" spans="1:14">
      <c r="A3612" s="100">
        <v>999</v>
      </c>
      <c r="B3612" s="94">
        <v>45394</v>
      </c>
      <c r="C3612" s="94">
        <v>45399</v>
      </c>
      <c r="D3612" s="73" t="s">
        <v>913</v>
      </c>
      <c r="E3612" s="73" t="s">
        <v>496</v>
      </c>
      <c r="F3612" s="73" t="s">
        <v>497</v>
      </c>
      <c r="G3612" s="73" t="s">
        <v>494</v>
      </c>
      <c r="H3612" s="73" t="s">
        <v>495</v>
      </c>
      <c r="I3612" s="73" t="s">
        <v>681</v>
      </c>
      <c r="J3612" s="95">
        <v>-1278.33</v>
      </c>
      <c r="K3612" s="107">
        <v>1</v>
      </c>
      <c r="L3612" s="95">
        <v>0</v>
      </c>
      <c r="M3612" s="95">
        <v>-1278.33</v>
      </c>
      <c r="N3612" s="73" t="s">
        <v>715</v>
      </c>
    </row>
    <row r="3613" spans="1:14" ht="12" thickBot="1">
      <c r="A3613" s="100">
        <v>999</v>
      </c>
      <c r="B3613" s="94">
        <v>45440</v>
      </c>
      <c r="C3613" s="94">
        <v>45440</v>
      </c>
      <c r="D3613" s="73" t="s">
        <v>913</v>
      </c>
      <c r="E3613" s="73" t="s">
        <v>218</v>
      </c>
      <c r="F3613" s="73" t="s">
        <v>219</v>
      </c>
      <c r="G3613" s="73" t="s">
        <v>216</v>
      </c>
      <c r="I3613" s="73" t="s">
        <v>681</v>
      </c>
      <c r="J3613" s="95">
        <v>-425.76</v>
      </c>
      <c r="K3613" s="107">
        <v>1</v>
      </c>
      <c r="L3613" s="95">
        <v>0</v>
      </c>
      <c r="M3613" s="95">
        <v>-425.76</v>
      </c>
      <c r="N3613" s="73" t="s">
        <v>715</v>
      </c>
    </row>
    <row r="3614" spans="1:14" ht="12" thickBot="1">
      <c r="A3614" s="223"/>
      <c r="B3614" s="222">
        <v>45464</v>
      </c>
      <c r="C3614" s="224"/>
      <c r="D3614" s="225"/>
      <c r="E3614" s="225"/>
      <c r="F3614" s="225"/>
      <c r="G3614" s="225"/>
      <c r="H3614" s="225"/>
      <c r="I3614" s="225"/>
      <c r="J3614" s="105"/>
      <c r="K3614" s="226"/>
      <c r="L3614" s="227" t="s">
        <v>706</v>
      </c>
      <c r="M3614" s="105">
        <v>322820064.83209997</v>
      </c>
      <c r="N3614" s="225"/>
    </row>
    <row r="3615" spans="1:14" ht="12" thickBot="1">
      <c r="A3615" s="223"/>
      <c r="B3615" s="224"/>
      <c r="C3615" s="224"/>
      <c r="D3615" s="225"/>
      <c r="E3615" s="225"/>
      <c r="F3615" s="225"/>
      <c r="G3615" s="225"/>
      <c r="H3615" s="225"/>
      <c r="I3615" s="225"/>
      <c r="J3615" s="105"/>
      <c r="K3615" s="226"/>
      <c r="L3615" s="227" t="s">
        <v>707</v>
      </c>
      <c r="M3615" s="105">
        <f xml:space="preserve"> ROUND($M$3605+ SUM($M$3608:$M$3613)-$M$3614,2)</f>
        <v>-7.0000000000000007E-2</v>
      </c>
      <c r="N3615" s="225"/>
    </row>
    <row r="3616" spans="1:14" ht="12.75" thickTop="1" thickBot="1">
      <c r="A3616" s="215" t="s">
        <v>153</v>
      </c>
      <c r="B3616" s="221" t="s">
        <v>137</v>
      </c>
      <c r="C3616" s="216" t="s">
        <v>703</v>
      </c>
      <c r="D3616" s="217" t="s">
        <v>648</v>
      </c>
      <c r="E3616" s="217" t="s">
        <v>144</v>
      </c>
      <c r="F3616" s="217" t="s">
        <v>647</v>
      </c>
      <c r="G3616" s="217" t="s">
        <v>704</v>
      </c>
      <c r="H3616" s="217" t="s">
        <v>143</v>
      </c>
      <c r="I3616" s="217" t="s">
        <v>658</v>
      </c>
      <c r="J3616" s="218" t="s">
        <v>705</v>
      </c>
      <c r="K3616" s="219" t="s">
        <v>148</v>
      </c>
      <c r="L3616" s="218" t="s">
        <v>140</v>
      </c>
      <c r="M3616" s="218" t="s">
        <v>630</v>
      </c>
      <c r="N3616" s="217" t="s">
        <v>640</v>
      </c>
    </row>
    <row r="3617" spans="1:14" ht="12" thickBot="1">
      <c r="A3617" s="223"/>
      <c r="B3617" s="222">
        <v>45467</v>
      </c>
      <c r="C3617" s="224"/>
      <c r="D3617" s="225"/>
      <c r="E3617" s="225"/>
      <c r="F3617" s="225"/>
      <c r="G3617" s="225"/>
      <c r="H3617" s="225"/>
      <c r="I3617" s="225"/>
      <c r="J3617" s="105"/>
      <c r="K3617" s="226"/>
      <c r="L3617" s="227" t="s">
        <v>706</v>
      </c>
      <c r="M3617" s="105">
        <v>322820064.83209997</v>
      </c>
      <c r="N3617" s="225"/>
    </row>
    <row r="3618" spans="1:14" ht="12" thickBot="1">
      <c r="A3618" s="223"/>
      <c r="B3618" s="224"/>
      <c r="C3618" s="224"/>
      <c r="D3618" s="225"/>
      <c r="E3618" s="225"/>
      <c r="F3618" s="225"/>
      <c r="G3618" s="225"/>
      <c r="H3618" s="225"/>
      <c r="I3618" s="225"/>
      <c r="J3618" s="105"/>
      <c r="K3618" s="226"/>
      <c r="L3618" s="227" t="s">
        <v>707</v>
      </c>
      <c r="M3618" s="105">
        <f xml:space="preserve"> ROUND($M$3614+ SUM($M$3616:$M$3616)-$M$3617,2)</f>
        <v>0</v>
      </c>
      <c r="N3618" s="225"/>
    </row>
    <row r="3619" spans="1:14" ht="12.75" thickTop="1" thickBot="1">
      <c r="A3619" s="215" t="s">
        <v>153</v>
      </c>
      <c r="B3619" s="221" t="s">
        <v>137</v>
      </c>
      <c r="C3619" s="216" t="s">
        <v>703</v>
      </c>
      <c r="D3619" s="217" t="s">
        <v>648</v>
      </c>
      <c r="E3619" s="217" t="s">
        <v>144</v>
      </c>
      <c r="F3619" s="217" t="s">
        <v>647</v>
      </c>
      <c r="G3619" s="217" t="s">
        <v>704</v>
      </c>
      <c r="H3619" s="217" t="s">
        <v>143</v>
      </c>
      <c r="I3619" s="217" t="s">
        <v>658</v>
      </c>
      <c r="J3619" s="218" t="s">
        <v>705</v>
      </c>
      <c r="K3619" s="219" t="s">
        <v>148</v>
      </c>
      <c r="L3619" s="218" t="s">
        <v>140</v>
      </c>
      <c r="M3619" s="218" t="s">
        <v>630</v>
      </c>
      <c r="N3619" s="217" t="s">
        <v>640</v>
      </c>
    </row>
    <row r="3620" spans="1:14" ht="12" thickBot="1">
      <c r="A3620" s="223"/>
      <c r="B3620" s="222">
        <v>45468</v>
      </c>
      <c r="C3620" s="224"/>
      <c r="D3620" s="225"/>
      <c r="E3620" s="225"/>
      <c r="F3620" s="225"/>
      <c r="G3620" s="225"/>
      <c r="H3620" s="225"/>
      <c r="I3620" s="225"/>
      <c r="J3620" s="105"/>
      <c r="K3620" s="226"/>
      <c r="L3620" s="227" t="s">
        <v>706</v>
      </c>
      <c r="M3620" s="105">
        <v>322820064.83209997</v>
      </c>
      <c r="N3620" s="225"/>
    </row>
    <row r="3621" spans="1:14" ht="12" thickBot="1">
      <c r="A3621" s="223"/>
      <c r="B3621" s="224"/>
      <c r="C3621" s="224"/>
      <c r="D3621" s="225"/>
      <c r="E3621" s="225"/>
      <c r="F3621" s="225"/>
      <c r="G3621" s="225"/>
      <c r="H3621" s="225"/>
      <c r="I3621" s="225"/>
      <c r="J3621" s="105"/>
      <c r="K3621" s="226"/>
      <c r="L3621" s="227" t="s">
        <v>707</v>
      </c>
      <c r="M3621" s="105">
        <f xml:space="preserve"> ROUND($M$3617+ SUM($M$3619:$M$3619)-$M$3620,2)</f>
        <v>0</v>
      </c>
      <c r="N3621" s="225"/>
    </row>
    <row r="3622" spans="1:14" ht="12" thickTop="1">
      <c r="A3622" s="215" t="s">
        <v>153</v>
      </c>
      <c r="B3622" s="216" t="s">
        <v>137</v>
      </c>
      <c r="C3622" s="216" t="s">
        <v>703</v>
      </c>
      <c r="D3622" s="217" t="s">
        <v>648</v>
      </c>
      <c r="E3622" s="217" t="s">
        <v>144</v>
      </c>
      <c r="F3622" s="217" t="s">
        <v>647</v>
      </c>
      <c r="G3622" s="217" t="s">
        <v>704</v>
      </c>
      <c r="H3622" s="217" t="s">
        <v>143</v>
      </c>
      <c r="I3622" s="217" t="s">
        <v>658</v>
      </c>
      <c r="J3622" s="218" t="s">
        <v>705</v>
      </c>
      <c r="K3622" s="219" t="s">
        <v>148</v>
      </c>
      <c r="L3622" s="218" t="s">
        <v>140</v>
      </c>
      <c r="M3622" s="218" t="s">
        <v>630</v>
      </c>
      <c r="N3622" s="217" t="s">
        <v>640</v>
      </c>
    </row>
    <row r="3623" spans="1:14" ht="12" thickBot="1">
      <c r="A3623" s="100">
        <v>999</v>
      </c>
      <c r="B3623" s="94">
        <v>44834</v>
      </c>
      <c r="C3623" s="94">
        <v>45294</v>
      </c>
      <c r="D3623" s="73" t="s">
        <v>945</v>
      </c>
      <c r="E3623" s="73" t="s">
        <v>882</v>
      </c>
      <c r="F3623" s="73" t="s">
        <v>883</v>
      </c>
      <c r="G3623" s="73" t="s">
        <v>884</v>
      </c>
      <c r="H3623" s="73" t="s">
        <v>885</v>
      </c>
      <c r="I3623" s="73" t="s">
        <v>681</v>
      </c>
      <c r="J3623" s="95">
        <v>5791.3</v>
      </c>
      <c r="K3623" s="107">
        <v>1</v>
      </c>
      <c r="L3623" s="95">
        <v>0</v>
      </c>
      <c r="M3623" s="95">
        <v>5791.3</v>
      </c>
      <c r="N3623" s="73" t="s">
        <v>715</v>
      </c>
    </row>
    <row r="3624" spans="1:14" ht="12" thickBot="1">
      <c r="A3624" s="223"/>
      <c r="B3624" s="222">
        <v>45469</v>
      </c>
      <c r="C3624" s="224"/>
      <c r="D3624" s="225"/>
      <c r="E3624" s="225"/>
      <c r="F3624" s="225"/>
      <c r="G3624" s="225"/>
      <c r="H3624" s="225"/>
      <c r="I3624" s="225"/>
      <c r="J3624" s="105"/>
      <c r="K3624" s="226"/>
      <c r="L3624" s="227" t="s">
        <v>706</v>
      </c>
      <c r="M3624" s="105">
        <v>322820064.83209997</v>
      </c>
      <c r="N3624" s="225"/>
    </row>
    <row r="3625" spans="1:14" ht="12" thickBot="1">
      <c r="A3625" s="223"/>
      <c r="B3625" s="224"/>
      <c r="C3625" s="224"/>
      <c r="D3625" s="225"/>
      <c r="E3625" s="225"/>
      <c r="F3625" s="225"/>
      <c r="G3625" s="225"/>
      <c r="H3625" s="225"/>
      <c r="I3625" s="225"/>
      <c r="J3625" s="105"/>
      <c r="K3625" s="226"/>
      <c r="L3625" s="227" t="s">
        <v>707</v>
      </c>
      <c r="M3625" s="105">
        <f xml:space="preserve"> ROUND($M$3620+ SUM($M$3623:$M$3623)-$M$3624,2)</f>
        <v>5791.3</v>
      </c>
      <c r="N3625" s="225"/>
    </row>
    <row r="3626" spans="1:14" ht="12" thickTop="1">
      <c r="A3626" s="215" t="s">
        <v>153</v>
      </c>
      <c r="B3626" s="216" t="s">
        <v>137</v>
      </c>
      <c r="C3626" s="216" t="s">
        <v>703</v>
      </c>
      <c r="D3626" s="217" t="s">
        <v>648</v>
      </c>
      <c r="E3626" s="217" t="s">
        <v>144</v>
      </c>
      <c r="F3626" s="217" t="s">
        <v>647</v>
      </c>
      <c r="G3626" s="217" t="s">
        <v>704</v>
      </c>
      <c r="H3626" s="217" t="s">
        <v>143</v>
      </c>
      <c r="I3626" s="217" t="s">
        <v>658</v>
      </c>
      <c r="J3626" s="218" t="s">
        <v>705</v>
      </c>
      <c r="K3626" s="219" t="s">
        <v>148</v>
      </c>
      <c r="L3626" s="218" t="s">
        <v>140</v>
      </c>
      <c r="M3626" s="218" t="s">
        <v>630</v>
      </c>
      <c r="N3626" s="217" t="s">
        <v>640</v>
      </c>
    </row>
    <row r="3627" spans="1:14" ht="12" thickBot="1">
      <c r="A3627" s="100">
        <v>115661066</v>
      </c>
      <c r="B3627" s="94">
        <v>45470</v>
      </c>
      <c r="C3627" s="94">
        <v>45470</v>
      </c>
      <c r="D3627" s="73" t="s">
        <v>710</v>
      </c>
      <c r="E3627" s="73" t="s">
        <v>1145</v>
      </c>
      <c r="F3627" s="73" t="s">
        <v>1146</v>
      </c>
      <c r="G3627" s="73" t="s">
        <v>1147</v>
      </c>
      <c r="I3627" s="73" t="s">
        <v>681</v>
      </c>
      <c r="J3627" s="95">
        <v>626333.32999999996</v>
      </c>
      <c r="K3627" s="107">
        <v>0.99</v>
      </c>
      <c r="L3627" s="95">
        <v>-620070</v>
      </c>
      <c r="M3627" s="95">
        <v>6263.33</v>
      </c>
      <c r="N3627" s="73" t="s">
        <v>207</v>
      </c>
    </row>
    <row r="3628" spans="1:14" ht="12" thickBot="1">
      <c r="A3628" s="223"/>
      <c r="B3628" s="222">
        <v>45470</v>
      </c>
      <c r="C3628" s="224"/>
      <c r="D3628" s="225"/>
      <c r="E3628" s="225"/>
      <c r="F3628" s="225"/>
      <c r="G3628" s="225"/>
      <c r="H3628" s="225"/>
      <c r="I3628" s="225"/>
      <c r="J3628" s="105"/>
      <c r="K3628" s="226"/>
      <c r="L3628" s="227" t="s">
        <v>706</v>
      </c>
      <c r="M3628" s="105">
        <v>322826328.16210002</v>
      </c>
      <c r="N3628" s="225"/>
    </row>
    <row r="3629" spans="1:14" ht="12" thickBot="1">
      <c r="A3629" s="223"/>
      <c r="B3629" s="224"/>
      <c r="C3629" s="224"/>
      <c r="D3629" s="225"/>
      <c r="E3629" s="225"/>
      <c r="F3629" s="225"/>
      <c r="G3629" s="225"/>
      <c r="H3629" s="225"/>
      <c r="I3629" s="225"/>
      <c r="J3629" s="105"/>
      <c r="K3629" s="226"/>
      <c r="L3629" s="227" t="s">
        <v>707</v>
      </c>
      <c r="M3629" s="105">
        <f xml:space="preserve"> ROUND($M$3624+ SUM($M$3627:$M$3627)-$M$3628,2)</f>
        <v>0</v>
      </c>
      <c r="N3629" s="225"/>
    </row>
    <row r="3630" spans="1:14" ht="12" thickTop="1">
      <c r="A3630" s="215" t="s">
        <v>153</v>
      </c>
      <c r="B3630" s="216" t="s">
        <v>137</v>
      </c>
      <c r="C3630" s="216" t="s">
        <v>703</v>
      </c>
      <c r="D3630" s="217" t="s">
        <v>648</v>
      </c>
      <c r="E3630" s="217" t="s">
        <v>144</v>
      </c>
      <c r="F3630" s="217" t="s">
        <v>647</v>
      </c>
      <c r="G3630" s="217" t="s">
        <v>704</v>
      </c>
      <c r="H3630" s="217" t="s">
        <v>143</v>
      </c>
      <c r="I3630" s="217" t="s">
        <v>658</v>
      </c>
      <c r="J3630" s="218" t="s">
        <v>705</v>
      </c>
      <c r="K3630" s="219" t="s">
        <v>148</v>
      </c>
      <c r="L3630" s="218" t="s">
        <v>140</v>
      </c>
      <c r="M3630" s="218" t="s">
        <v>630</v>
      </c>
      <c r="N3630" s="217" t="s">
        <v>640</v>
      </c>
    </row>
    <row r="3631" spans="1:14">
      <c r="A3631" s="100">
        <v>999</v>
      </c>
      <c r="B3631" s="94">
        <v>45471</v>
      </c>
      <c r="C3631" s="94">
        <v>45471</v>
      </c>
      <c r="D3631" s="73" t="s">
        <v>823</v>
      </c>
      <c r="E3631" s="73" t="s">
        <v>351</v>
      </c>
      <c r="F3631" s="73" t="s">
        <v>352</v>
      </c>
      <c r="G3631" s="73" t="s">
        <v>350</v>
      </c>
      <c r="I3631" s="73" t="s">
        <v>681</v>
      </c>
      <c r="J3631" s="95">
        <v>12999.66</v>
      </c>
      <c r="K3631" s="107">
        <v>1</v>
      </c>
      <c r="L3631" s="95">
        <v>0</v>
      </c>
      <c r="M3631" s="95">
        <v>12999.66</v>
      </c>
      <c r="N3631" s="73" t="s">
        <v>715</v>
      </c>
    </row>
    <row r="3632" spans="1:14">
      <c r="A3632" s="100">
        <v>114605291</v>
      </c>
      <c r="B3632" s="94">
        <v>45471</v>
      </c>
      <c r="C3632" s="94">
        <v>45471</v>
      </c>
      <c r="D3632" s="73" t="s">
        <v>823</v>
      </c>
      <c r="E3632" s="73" t="s">
        <v>218</v>
      </c>
      <c r="F3632" s="73" t="s">
        <v>219</v>
      </c>
      <c r="G3632" s="73" t="s">
        <v>216</v>
      </c>
      <c r="I3632" s="73" t="s">
        <v>681</v>
      </c>
      <c r="J3632" s="95">
        <v>646.88</v>
      </c>
      <c r="K3632" s="107">
        <v>1</v>
      </c>
      <c r="L3632" s="95">
        <v>0</v>
      </c>
      <c r="M3632" s="95">
        <v>646.88</v>
      </c>
      <c r="N3632" s="73" t="s">
        <v>715</v>
      </c>
    </row>
    <row r="3633" spans="1:14">
      <c r="A3633" s="100">
        <v>114605517</v>
      </c>
      <c r="B3633" s="94">
        <v>45471</v>
      </c>
      <c r="C3633" s="94">
        <v>45471</v>
      </c>
      <c r="D3633" s="73" t="s">
        <v>823</v>
      </c>
      <c r="E3633" s="73" t="s">
        <v>218</v>
      </c>
      <c r="F3633" s="73" t="s">
        <v>219</v>
      </c>
      <c r="G3633" s="73" t="s">
        <v>216</v>
      </c>
      <c r="I3633" s="73" t="s">
        <v>681</v>
      </c>
      <c r="J3633" s="95">
        <v>7422.39</v>
      </c>
      <c r="K3633" s="107">
        <v>1</v>
      </c>
      <c r="L3633" s="95">
        <v>0</v>
      </c>
      <c r="M3633" s="95">
        <v>7422.39</v>
      </c>
      <c r="N3633" s="73" t="s">
        <v>715</v>
      </c>
    </row>
    <row r="3634" spans="1:14">
      <c r="A3634" s="100">
        <v>999</v>
      </c>
      <c r="B3634" s="94">
        <v>45450</v>
      </c>
      <c r="C3634" s="94">
        <v>45454</v>
      </c>
      <c r="D3634" s="73" t="s">
        <v>840</v>
      </c>
      <c r="E3634" s="73" t="s">
        <v>356</v>
      </c>
      <c r="F3634" s="73" t="s">
        <v>357</v>
      </c>
      <c r="G3634" s="73" t="s">
        <v>355</v>
      </c>
      <c r="I3634" s="73" t="s">
        <v>681</v>
      </c>
      <c r="J3634" s="95">
        <v>5500000</v>
      </c>
      <c r="K3634" s="107">
        <v>0.98250000000000004</v>
      </c>
      <c r="L3634" s="95">
        <v>-5403750</v>
      </c>
      <c r="M3634" s="95">
        <v>96250</v>
      </c>
      <c r="N3634" s="73" t="s">
        <v>207</v>
      </c>
    </row>
    <row r="3635" spans="1:14" ht="12" thickBot="1">
      <c r="A3635" s="100">
        <v>114354861</v>
      </c>
      <c r="B3635" s="94">
        <v>45450</v>
      </c>
      <c r="C3635" s="94">
        <v>45471</v>
      </c>
      <c r="D3635" s="73" t="s">
        <v>830</v>
      </c>
      <c r="E3635" s="73" t="s">
        <v>356</v>
      </c>
      <c r="F3635" s="73" t="s">
        <v>357</v>
      </c>
      <c r="G3635" s="73" t="s">
        <v>355</v>
      </c>
      <c r="I3635" s="73" t="s">
        <v>681</v>
      </c>
      <c r="J3635" s="95">
        <v>-5486250</v>
      </c>
      <c r="K3635" s="107">
        <v>0.98250000000000004</v>
      </c>
      <c r="L3635" s="95">
        <v>5390240.6200000001</v>
      </c>
      <c r="M3635" s="95">
        <v>-96009.38</v>
      </c>
      <c r="N3635" s="73" t="s">
        <v>841</v>
      </c>
    </row>
    <row r="3636" spans="1:14" ht="12" thickBot="1">
      <c r="A3636" s="223"/>
      <c r="B3636" s="222">
        <v>45471</v>
      </c>
      <c r="C3636" s="224"/>
      <c r="D3636" s="225"/>
      <c r="E3636" s="225"/>
      <c r="F3636" s="225"/>
      <c r="G3636" s="225"/>
      <c r="H3636" s="225"/>
      <c r="I3636" s="225"/>
      <c r="J3636" s="105"/>
      <c r="K3636" s="226"/>
      <c r="L3636" s="227" t="s">
        <v>706</v>
      </c>
      <c r="M3636" s="105">
        <v>322946711.91520005</v>
      </c>
      <c r="N3636" s="225"/>
    </row>
    <row r="3637" spans="1:14" ht="12" thickBot="1">
      <c r="A3637" s="223"/>
      <c r="B3637" s="224"/>
      <c r="C3637" s="224"/>
      <c r="D3637" s="225"/>
      <c r="E3637" s="225"/>
      <c r="F3637" s="225"/>
      <c r="G3637" s="225"/>
      <c r="H3637" s="225"/>
      <c r="I3637" s="225"/>
      <c r="J3637" s="105"/>
      <c r="K3637" s="226"/>
      <c r="L3637" s="227" t="s">
        <v>707</v>
      </c>
      <c r="M3637" s="105">
        <f xml:space="preserve"> ROUND($M$3628+ SUM($M$3631:$M$3635)-$M$3636,2)</f>
        <v>-99074.2</v>
      </c>
      <c r="N3637" s="225"/>
    </row>
    <row r="3638" spans="1:14" ht="12" thickTop="1">
      <c r="A3638" s="215" t="s">
        <v>153</v>
      </c>
      <c r="B3638" s="216" t="s">
        <v>137</v>
      </c>
      <c r="C3638" s="216" t="s">
        <v>703</v>
      </c>
      <c r="D3638" s="217" t="s">
        <v>648</v>
      </c>
      <c r="E3638" s="217" t="s">
        <v>144</v>
      </c>
      <c r="F3638" s="217" t="s">
        <v>647</v>
      </c>
      <c r="G3638" s="217" t="s">
        <v>704</v>
      </c>
      <c r="H3638" s="217" t="s">
        <v>143</v>
      </c>
      <c r="I3638" s="217" t="s">
        <v>658</v>
      </c>
      <c r="J3638" s="218" t="s">
        <v>705</v>
      </c>
      <c r="K3638" s="219" t="s">
        <v>148</v>
      </c>
      <c r="L3638" s="218" t="s">
        <v>140</v>
      </c>
      <c r="M3638" s="218" t="s">
        <v>630</v>
      </c>
      <c r="N3638" s="217" t="s">
        <v>640</v>
      </c>
    </row>
    <row r="3639" spans="1:14">
      <c r="A3639" s="100">
        <v>116230000</v>
      </c>
      <c r="B3639" s="94">
        <v>45379</v>
      </c>
      <c r="C3639" s="94">
        <v>45474</v>
      </c>
      <c r="D3639" s="73" t="s">
        <v>710</v>
      </c>
      <c r="E3639" s="73" t="s">
        <v>180</v>
      </c>
      <c r="F3639" s="73" t="s">
        <v>920</v>
      </c>
      <c r="G3639" s="73" t="s">
        <v>921</v>
      </c>
      <c r="H3639" s="73" t="s">
        <v>922</v>
      </c>
      <c r="I3639" s="73" t="s">
        <v>681</v>
      </c>
      <c r="J3639" s="95">
        <v>489985.84</v>
      </c>
      <c r="K3639" s="107">
        <v>1</v>
      </c>
      <c r="L3639" s="95">
        <v>0</v>
      </c>
      <c r="M3639" s="95">
        <v>489985.84</v>
      </c>
      <c r="N3639" s="73" t="s">
        <v>715</v>
      </c>
    </row>
    <row r="3640" spans="1:14" ht="12" thickBot="1">
      <c r="A3640" s="100">
        <v>116230118</v>
      </c>
      <c r="B3640" s="94">
        <v>45379</v>
      </c>
      <c r="C3640" s="94">
        <v>45474</v>
      </c>
      <c r="D3640" s="73" t="s">
        <v>830</v>
      </c>
      <c r="E3640" s="73" t="s">
        <v>180</v>
      </c>
      <c r="F3640" s="73" t="s">
        <v>181</v>
      </c>
      <c r="G3640" s="73" t="s">
        <v>179</v>
      </c>
      <c r="I3640" s="73" t="s">
        <v>681</v>
      </c>
      <c r="J3640" s="95">
        <v>-489985.84</v>
      </c>
      <c r="K3640" s="107">
        <v>1</v>
      </c>
      <c r="L3640" s="95">
        <v>0</v>
      </c>
      <c r="M3640" s="95">
        <v>-489985.84</v>
      </c>
      <c r="N3640" s="73" t="s">
        <v>715</v>
      </c>
    </row>
    <row r="3641" spans="1:14" ht="12" thickBot="1">
      <c r="A3641" s="223"/>
      <c r="B3641" s="222">
        <v>45474</v>
      </c>
      <c r="C3641" s="224"/>
      <c r="D3641" s="225"/>
      <c r="E3641" s="225"/>
      <c r="F3641" s="225"/>
      <c r="G3641" s="225"/>
      <c r="H3641" s="225"/>
      <c r="I3641" s="225"/>
      <c r="J3641" s="105"/>
      <c r="K3641" s="226"/>
      <c r="L3641" s="227" t="s">
        <v>706</v>
      </c>
      <c r="M3641" s="105">
        <v>322847637.78509986</v>
      </c>
      <c r="N3641" s="225"/>
    </row>
    <row r="3642" spans="1:14" ht="12" thickBot="1">
      <c r="A3642" s="223"/>
      <c r="B3642" s="224"/>
      <c r="C3642" s="224"/>
      <c r="D3642" s="225"/>
      <c r="E3642" s="225"/>
      <c r="F3642" s="225"/>
      <c r="G3642" s="225"/>
      <c r="H3642" s="225"/>
      <c r="I3642" s="225"/>
      <c r="J3642" s="105"/>
      <c r="K3642" s="226"/>
      <c r="L3642" s="227" t="s">
        <v>707</v>
      </c>
      <c r="M3642" s="105">
        <f xml:space="preserve"> ROUND($M$3636+ SUM($M$3639:$M$3640)-$M$3641,2)</f>
        <v>99074.13</v>
      </c>
      <c r="N3642" s="225"/>
    </row>
    <row r="3643" spans="1:14" ht="12" thickTop="1">
      <c r="A3643" s="215" t="s">
        <v>153</v>
      </c>
      <c r="B3643" s="216" t="s">
        <v>137</v>
      </c>
      <c r="C3643" s="216" t="s">
        <v>703</v>
      </c>
      <c r="D3643" s="217" t="s">
        <v>648</v>
      </c>
      <c r="E3643" s="217" t="s">
        <v>144</v>
      </c>
      <c r="F3643" s="217" t="s">
        <v>647</v>
      </c>
      <c r="G3643" s="217" t="s">
        <v>704</v>
      </c>
      <c r="H3643" s="217" t="s">
        <v>143</v>
      </c>
      <c r="I3643" s="217" t="s">
        <v>658</v>
      </c>
      <c r="J3643" s="218" t="s">
        <v>705</v>
      </c>
      <c r="K3643" s="219" t="s">
        <v>148</v>
      </c>
      <c r="L3643" s="218" t="s">
        <v>140</v>
      </c>
      <c r="M3643" s="218" t="s">
        <v>630</v>
      </c>
      <c r="N3643" s="217" t="s">
        <v>640</v>
      </c>
    </row>
    <row r="3644" spans="1:14" ht="12" thickBot="1">
      <c r="A3644" s="100">
        <v>116327828</v>
      </c>
      <c r="B3644" s="94">
        <v>45471</v>
      </c>
      <c r="C3644" s="94">
        <v>45475</v>
      </c>
      <c r="D3644" s="73" t="s">
        <v>823</v>
      </c>
      <c r="E3644" s="73" t="s">
        <v>281</v>
      </c>
      <c r="F3644" s="73" t="s">
        <v>487</v>
      </c>
      <c r="G3644" s="73" t="s">
        <v>485</v>
      </c>
      <c r="H3644" s="73" t="s">
        <v>486</v>
      </c>
      <c r="I3644" s="73" t="s">
        <v>681</v>
      </c>
      <c r="J3644" s="95">
        <v>882.71</v>
      </c>
      <c r="K3644" s="107">
        <v>1</v>
      </c>
      <c r="L3644" s="95">
        <v>0</v>
      </c>
      <c r="M3644" s="95">
        <v>882.71</v>
      </c>
      <c r="N3644" s="73" t="s">
        <v>715</v>
      </c>
    </row>
    <row r="3645" spans="1:14" ht="12" thickBot="1">
      <c r="A3645" s="223"/>
      <c r="B3645" s="222">
        <v>45475</v>
      </c>
      <c r="C3645" s="224"/>
      <c r="D3645" s="225"/>
      <c r="E3645" s="225"/>
      <c r="F3645" s="225"/>
      <c r="G3645" s="225"/>
      <c r="H3645" s="225"/>
      <c r="I3645" s="225"/>
      <c r="J3645" s="105"/>
      <c r="K3645" s="226"/>
      <c r="L3645" s="227" t="s">
        <v>706</v>
      </c>
      <c r="M3645" s="105">
        <v>322848520.43029988</v>
      </c>
      <c r="N3645" s="225"/>
    </row>
    <row r="3646" spans="1:14" ht="12" thickBot="1">
      <c r="A3646" s="223"/>
      <c r="B3646" s="224"/>
      <c r="C3646" s="224"/>
      <c r="D3646" s="225"/>
      <c r="E3646" s="225"/>
      <c r="F3646" s="225"/>
      <c r="G3646" s="225"/>
      <c r="H3646" s="225"/>
      <c r="I3646" s="225"/>
      <c r="J3646" s="105"/>
      <c r="K3646" s="226"/>
      <c r="L3646" s="227" t="s">
        <v>707</v>
      </c>
      <c r="M3646" s="105">
        <f xml:space="preserve"> ROUND($M$3641+ SUM($M$3644:$M$3644)-$M$3645,2)</f>
        <v>0.06</v>
      </c>
      <c r="N3646" s="225"/>
    </row>
    <row r="3647" spans="1:14" ht="12" thickTop="1">
      <c r="A3647" s="215" t="s">
        <v>153</v>
      </c>
      <c r="B3647" s="216" t="s">
        <v>137</v>
      </c>
      <c r="C3647" s="216" t="s">
        <v>703</v>
      </c>
      <c r="D3647" s="217" t="s">
        <v>648</v>
      </c>
      <c r="E3647" s="217" t="s">
        <v>144</v>
      </c>
      <c r="F3647" s="217" t="s">
        <v>647</v>
      </c>
      <c r="G3647" s="217" t="s">
        <v>704</v>
      </c>
      <c r="H3647" s="217" t="s">
        <v>143</v>
      </c>
      <c r="I3647" s="217" t="s">
        <v>658</v>
      </c>
      <c r="J3647" s="218" t="s">
        <v>705</v>
      </c>
      <c r="K3647" s="219" t="s">
        <v>148</v>
      </c>
      <c r="L3647" s="218" t="s">
        <v>140</v>
      </c>
      <c r="M3647" s="218" t="s">
        <v>630</v>
      </c>
      <c r="N3647" s="217" t="s">
        <v>640</v>
      </c>
    </row>
    <row r="3648" spans="1:14">
      <c r="A3648" s="100">
        <v>999</v>
      </c>
      <c r="B3648" s="94">
        <v>45469</v>
      </c>
      <c r="C3648" s="94">
        <v>45476</v>
      </c>
      <c r="D3648" s="73" t="s">
        <v>830</v>
      </c>
      <c r="E3648" s="73" t="s">
        <v>442</v>
      </c>
      <c r="F3648" s="73" t="s">
        <v>443</v>
      </c>
      <c r="G3648" s="73" t="s">
        <v>441</v>
      </c>
      <c r="I3648" s="73" t="s">
        <v>681</v>
      </c>
      <c r="J3648" s="95">
        <v>-5000000</v>
      </c>
      <c r="K3648" s="107">
        <v>0.98250000000000004</v>
      </c>
      <c r="L3648" s="95">
        <v>4912500</v>
      </c>
      <c r="M3648" s="95">
        <v>-87500</v>
      </c>
      <c r="N3648" s="73" t="s">
        <v>207</v>
      </c>
    </row>
    <row r="3649" spans="1:14">
      <c r="A3649" s="100">
        <v>999</v>
      </c>
      <c r="B3649" s="94">
        <v>45469</v>
      </c>
      <c r="C3649" s="94">
        <v>45476</v>
      </c>
      <c r="D3649" s="73" t="s">
        <v>830</v>
      </c>
      <c r="E3649" s="73" t="s">
        <v>414</v>
      </c>
      <c r="F3649" s="73" t="s">
        <v>415</v>
      </c>
      <c r="G3649" s="73" t="s">
        <v>413</v>
      </c>
      <c r="I3649" s="73" t="s">
        <v>681</v>
      </c>
      <c r="J3649" s="95">
        <v>-5000000</v>
      </c>
      <c r="K3649" s="107">
        <v>0.98531250000000004</v>
      </c>
      <c r="L3649" s="95">
        <v>4926562.5</v>
      </c>
      <c r="M3649" s="95">
        <v>-73437.5</v>
      </c>
      <c r="N3649" s="73" t="s">
        <v>207</v>
      </c>
    </row>
    <row r="3650" spans="1:14">
      <c r="A3650" s="100">
        <v>999</v>
      </c>
      <c r="B3650" s="94">
        <v>45469</v>
      </c>
      <c r="C3650" s="94">
        <v>45476</v>
      </c>
      <c r="D3650" s="73" t="s">
        <v>710</v>
      </c>
      <c r="E3650" s="73" t="s">
        <v>318</v>
      </c>
      <c r="F3650" s="73" t="s">
        <v>319</v>
      </c>
      <c r="G3650" s="73" t="s">
        <v>317</v>
      </c>
      <c r="I3650" s="73" t="s">
        <v>681</v>
      </c>
      <c r="J3650" s="95">
        <v>4949238.5599999996</v>
      </c>
      <c r="K3650" s="107">
        <v>0.95499999999999996</v>
      </c>
      <c r="L3650" s="95">
        <v>-4726522.82</v>
      </c>
      <c r="M3650" s="95">
        <v>222715.74</v>
      </c>
      <c r="N3650" s="73" t="s">
        <v>207</v>
      </c>
    </row>
    <row r="3651" spans="1:14">
      <c r="A3651" s="100">
        <v>999</v>
      </c>
      <c r="B3651" s="94">
        <v>45469</v>
      </c>
      <c r="C3651" s="94">
        <v>45476</v>
      </c>
      <c r="D3651" s="73" t="s">
        <v>710</v>
      </c>
      <c r="E3651" s="73" t="s">
        <v>180</v>
      </c>
      <c r="F3651" s="73" t="s">
        <v>920</v>
      </c>
      <c r="G3651" s="73" t="s">
        <v>921</v>
      </c>
      <c r="H3651" s="73" t="s">
        <v>922</v>
      </c>
      <c r="I3651" s="73" t="s">
        <v>681</v>
      </c>
      <c r="J3651" s="95">
        <v>4159738.54</v>
      </c>
      <c r="K3651" s="107">
        <v>0.99</v>
      </c>
      <c r="L3651" s="95">
        <v>-4118141.15</v>
      </c>
      <c r="M3651" s="95">
        <v>41597.39</v>
      </c>
      <c r="N3651" s="73" t="s">
        <v>207</v>
      </c>
    </row>
    <row r="3652" spans="1:14" ht="12" thickBot="1">
      <c r="A3652" s="100">
        <v>999</v>
      </c>
      <c r="B3652" s="94">
        <v>45469</v>
      </c>
      <c r="C3652" s="94">
        <v>45476</v>
      </c>
      <c r="D3652" s="73" t="s">
        <v>830</v>
      </c>
      <c r="E3652" s="73" t="s">
        <v>1142</v>
      </c>
      <c r="F3652" s="73" t="s">
        <v>1143</v>
      </c>
      <c r="G3652" s="73" t="s">
        <v>1112</v>
      </c>
      <c r="H3652" s="73" t="s">
        <v>1113</v>
      </c>
      <c r="I3652" s="73" t="s">
        <v>681</v>
      </c>
      <c r="J3652" s="95">
        <v>-3600000</v>
      </c>
      <c r="K3652" s="107">
        <v>0.99199999999999999</v>
      </c>
      <c r="L3652" s="95">
        <v>3571200</v>
      </c>
      <c r="M3652" s="95">
        <v>-28800</v>
      </c>
      <c r="N3652" s="73" t="s">
        <v>207</v>
      </c>
    </row>
    <row r="3653" spans="1:14" ht="12" thickBot="1">
      <c r="A3653" s="223"/>
      <c r="B3653" s="222">
        <v>45476</v>
      </c>
      <c r="C3653" s="224"/>
      <c r="D3653" s="225"/>
      <c r="E3653" s="225"/>
      <c r="F3653" s="225"/>
      <c r="G3653" s="225"/>
      <c r="H3653" s="225"/>
      <c r="I3653" s="225"/>
      <c r="J3653" s="105"/>
      <c r="K3653" s="226"/>
      <c r="L3653" s="227" t="s">
        <v>706</v>
      </c>
      <c r="M3653" s="105">
        <v>322923096.05089986</v>
      </c>
      <c r="N3653" s="225"/>
    </row>
    <row r="3654" spans="1:14" ht="12" thickBot="1">
      <c r="A3654" s="223"/>
      <c r="B3654" s="224"/>
      <c r="C3654" s="224"/>
      <c r="D3654" s="225"/>
      <c r="E3654" s="225"/>
      <c r="F3654" s="225"/>
      <c r="G3654" s="225"/>
      <c r="H3654" s="225"/>
      <c r="I3654" s="225"/>
      <c r="J3654" s="105"/>
      <c r="K3654" s="226"/>
      <c r="L3654" s="227" t="s">
        <v>707</v>
      </c>
      <c r="M3654" s="105">
        <f xml:space="preserve"> ROUND($M$3645+ SUM($M$3648:$M$3652)-$M$3653,2)</f>
        <v>0.01</v>
      </c>
      <c r="N3654" s="225"/>
    </row>
    <row r="3655" spans="1:14" ht="12" thickTop="1">
      <c r="A3655" s="215" t="s">
        <v>153</v>
      </c>
      <c r="B3655" s="216" t="s">
        <v>137</v>
      </c>
      <c r="C3655" s="216" t="s">
        <v>703</v>
      </c>
      <c r="D3655" s="217" t="s">
        <v>648</v>
      </c>
      <c r="E3655" s="217" t="s">
        <v>144</v>
      </c>
      <c r="F3655" s="217" t="s">
        <v>647</v>
      </c>
      <c r="G3655" s="217" t="s">
        <v>704</v>
      </c>
      <c r="H3655" s="217" t="s">
        <v>143</v>
      </c>
      <c r="I3655" s="217" t="s">
        <v>658</v>
      </c>
      <c r="J3655" s="218" t="s">
        <v>705</v>
      </c>
      <c r="K3655" s="219" t="s">
        <v>148</v>
      </c>
      <c r="L3655" s="218" t="s">
        <v>140</v>
      </c>
      <c r="M3655" s="218" t="s">
        <v>630</v>
      </c>
      <c r="N3655" s="217" t="s">
        <v>640</v>
      </c>
    </row>
    <row r="3656" spans="1:14">
      <c r="A3656" s="100">
        <v>999</v>
      </c>
      <c r="B3656" s="94">
        <v>45469</v>
      </c>
      <c r="C3656" s="94">
        <v>45476</v>
      </c>
      <c r="D3656" s="73" t="s">
        <v>824</v>
      </c>
      <c r="E3656" s="73" t="s">
        <v>180</v>
      </c>
      <c r="F3656" s="73" t="s">
        <v>920</v>
      </c>
      <c r="G3656" s="73" t="s">
        <v>921</v>
      </c>
      <c r="H3656" s="73" t="s">
        <v>922</v>
      </c>
      <c r="I3656" s="73" t="s">
        <v>681</v>
      </c>
      <c r="J3656" s="95">
        <v>-4159738.54</v>
      </c>
      <c r="K3656" s="107">
        <v>0.99</v>
      </c>
      <c r="L3656" s="95">
        <v>4118141.15</v>
      </c>
      <c r="M3656" s="95">
        <v>-41597.39</v>
      </c>
      <c r="N3656" s="73" t="s">
        <v>207</v>
      </c>
    </row>
    <row r="3657" spans="1:14">
      <c r="A3657" s="100">
        <v>116350756</v>
      </c>
      <c r="B3657" s="94">
        <v>45469</v>
      </c>
      <c r="C3657" s="94">
        <v>45478</v>
      </c>
      <c r="D3657" s="73" t="s">
        <v>710</v>
      </c>
      <c r="E3657" s="73" t="s">
        <v>180</v>
      </c>
      <c r="F3657" s="73" t="s">
        <v>920</v>
      </c>
      <c r="G3657" s="73" t="s">
        <v>921</v>
      </c>
      <c r="H3657" s="73" t="s">
        <v>922</v>
      </c>
      <c r="I3657" s="73" t="s">
        <v>681</v>
      </c>
      <c r="J3657" s="95">
        <v>4141218.19</v>
      </c>
      <c r="K3657" s="107">
        <v>0.99</v>
      </c>
      <c r="L3657" s="95">
        <v>-4099806</v>
      </c>
      <c r="M3657" s="95">
        <v>41412.19</v>
      </c>
      <c r="N3657" s="73" t="s">
        <v>841</v>
      </c>
    </row>
    <row r="3658" spans="1:14">
      <c r="A3658" s="100">
        <v>999</v>
      </c>
      <c r="B3658" s="94">
        <v>45469</v>
      </c>
      <c r="C3658" s="94">
        <v>45476</v>
      </c>
      <c r="D3658" s="73" t="s">
        <v>840</v>
      </c>
      <c r="E3658" s="73" t="s">
        <v>1142</v>
      </c>
      <c r="F3658" s="73" t="s">
        <v>1143</v>
      </c>
      <c r="G3658" s="73" t="s">
        <v>1112</v>
      </c>
      <c r="H3658" s="73" t="s">
        <v>1113</v>
      </c>
      <c r="I3658" s="73" t="s">
        <v>681</v>
      </c>
      <c r="J3658" s="95">
        <v>3600000</v>
      </c>
      <c r="K3658" s="107">
        <v>0.99199999999999999</v>
      </c>
      <c r="L3658" s="95">
        <v>-3571200</v>
      </c>
      <c r="M3658" s="95">
        <v>28800</v>
      </c>
      <c r="N3658" s="73" t="s">
        <v>207</v>
      </c>
    </row>
    <row r="3659" spans="1:14">
      <c r="A3659" s="100">
        <v>116350512</v>
      </c>
      <c r="B3659" s="94">
        <v>45469</v>
      </c>
      <c r="C3659" s="94">
        <v>45478</v>
      </c>
      <c r="D3659" s="73" t="s">
        <v>830</v>
      </c>
      <c r="E3659" s="73" t="s">
        <v>1142</v>
      </c>
      <c r="F3659" s="73" t="s">
        <v>1143</v>
      </c>
      <c r="G3659" s="73" t="s">
        <v>1112</v>
      </c>
      <c r="H3659" s="73" t="s">
        <v>1113</v>
      </c>
      <c r="I3659" s="73" t="s">
        <v>681</v>
      </c>
      <c r="J3659" s="95">
        <v>-3591000</v>
      </c>
      <c r="K3659" s="107">
        <v>0.99199999999999999</v>
      </c>
      <c r="L3659" s="95">
        <v>3562272</v>
      </c>
      <c r="M3659" s="95">
        <v>-28728</v>
      </c>
      <c r="N3659" s="73" t="s">
        <v>841</v>
      </c>
    </row>
    <row r="3660" spans="1:14">
      <c r="A3660" s="100">
        <v>999</v>
      </c>
      <c r="B3660" s="94">
        <v>45469</v>
      </c>
      <c r="C3660" s="94">
        <v>45476</v>
      </c>
      <c r="D3660" s="73" t="s">
        <v>840</v>
      </c>
      <c r="E3660" s="73" t="s">
        <v>442</v>
      </c>
      <c r="F3660" s="73" t="s">
        <v>443</v>
      </c>
      <c r="G3660" s="73" t="s">
        <v>441</v>
      </c>
      <c r="I3660" s="73" t="s">
        <v>681</v>
      </c>
      <c r="J3660" s="95">
        <v>5000000</v>
      </c>
      <c r="K3660" s="107">
        <v>0.98250000000000004</v>
      </c>
      <c r="L3660" s="95">
        <v>-4912500</v>
      </c>
      <c r="M3660" s="95">
        <v>87500</v>
      </c>
      <c r="N3660" s="73" t="s">
        <v>207</v>
      </c>
    </row>
    <row r="3661" spans="1:14" ht="12" thickBot="1">
      <c r="A3661" s="100">
        <v>116350287</v>
      </c>
      <c r="B3661" s="94">
        <v>45469</v>
      </c>
      <c r="C3661" s="94">
        <v>45478</v>
      </c>
      <c r="D3661" s="73" t="s">
        <v>830</v>
      </c>
      <c r="E3661" s="73" t="s">
        <v>442</v>
      </c>
      <c r="F3661" s="73" t="s">
        <v>443</v>
      </c>
      <c r="G3661" s="73" t="s">
        <v>441</v>
      </c>
      <c r="I3661" s="73" t="s">
        <v>681</v>
      </c>
      <c r="J3661" s="95">
        <v>-4987500</v>
      </c>
      <c r="K3661" s="107">
        <v>0.98250000000000004</v>
      </c>
      <c r="L3661" s="95">
        <v>4900218.75</v>
      </c>
      <c r="M3661" s="95">
        <v>-87281.25</v>
      </c>
      <c r="N3661" s="73" t="s">
        <v>841</v>
      </c>
    </row>
    <row r="3662" spans="1:14" ht="12" thickBot="1">
      <c r="A3662" s="223"/>
      <c r="B3662" s="222">
        <v>45478</v>
      </c>
      <c r="C3662" s="224"/>
      <c r="D3662" s="225"/>
      <c r="E3662" s="225"/>
      <c r="F3662" s="225"/>
      <c r="G3662" s="225"/>
      <c r="H3662" s="225"/>
      <c r="I3662" s="225"/>
      <c r="J3662" s="105"/>
      <c r="K3662" s="226"/>
      <c r="L3662" s="227" t="s">
        <v>706</v>
      </c>
      <c r="M3662" s="105">
        <v>322923201.60049993</v>
      </c>
      <c r="N3662" s="225"/>
    </row>
    <row r="3663" spans="1:14" ht="12" thickBot="1">
      <c r="A3663" s="223"/>
      <c r="B3663" s="224"/>
      <c r="C3663" s="224"/>
      <c r="D3663" s="225"/>
      <c r="E3663" s="225"/>
      <c r="F3663" s="225"/>
      <c r="G3663" s="225"/>
      <c r="H3663" s="225"/>
      <c r="I3663" s="225"/>
      <c r="J3663" s="105"/>
      <c r="K3663" s="226"/>
      <c r="L3663" s="227" t="s">
        <v>707</v>
      </c>
      <c r="M3663" s="105">
        <f xml:space="preserve"> ROUND($M$3653+ SUM($M$3656:$M$3661)-$M$3662,2)</f>
        <v>0</v>
      </c>
      <c r="N3663" s="225"/>
    </row>
    <row r="3664" spans="1:14" ht="12.75" thickTop="1" thickBot="1">
      <c r="A3664" s="215" t="s">
        <v>153</v>
      </c>
      <c r="B3664" s="221" t="s">
        <v>137</v>
      </c>
      <c r="C3664" s="216" t="s">
        <v>703</v>
      </c>
      <c r="D3664" s="217" t="s">
        <v>648</v>
      </c>
      <c r="E3664" s="217" t="s">
        <v>144</v>
      </c>
      <c r="F3664" s="217" t="s">
        <v>647</v>
      </c>
      <c r="G3664" s="217" t="s">
        <v>704</v>
      </c>
      <c r="H3664" s="217" t="s">
        <v>143</v>
      </c>
      <c r="I3664" s="217" t="s">
        <v>658</v>
      </c>
      <c r="J3664" s="218" t="s">
        <v>705</v>
      </c>
      <c r="K3664" s="219" t="s">
        <v>148</v>
      </c>
      <c r="L3664" s="218" t="s">
        <v>140</v>
      </c>
      <c r="M3664" s="218" t="s">
        <v>630</v>
      </c>
      <c r="N3664" s="217" t="s">
        <v>640</v>
      </c>
    </row>
    <row r="3665" spans="1:14" ht="12" thickBot="1">
      <c r="A3665" s="223"/>
      <c r="B3665" s="222">
        <v>45481</v>
      </c>
      <c r="C3665" s="224"/>
      <c r="D3665" s="225"/>
      <c r="E3665" s="225"/>
      <c r="F3665" s="225"/>
      <c r="G3665" s="225"/>
      <c r="H3665" s="225"/>
      <c r="I3665" s="225"/>
      <c r="J3665" s="105"/>
      <c r="K3665" s="226"/>
      <c r="L3665" s="227" t="s">
        <v>706</v>
      </c>
      <c r="M3665" s="105">
        <v>322923201.60049993</v>
      </c>
      <c r="N3665" s="225"/>
    </row>
    <row r="3666" spans="1:14" ht="12" thickBot="1">
      <c r="A3666" s="223"/>
      <c r="B3666" s="224"/>
      <c r="C3666" s="224"/>
      <c r="D3666" s="225"/>
      <c r="E3666" s="225"/>
      <c r="F3666" s="225"/>
      <c r="G3666" s="225"/>
      <c r="H3666" s="225"/>
      <c r="I3666" s="225"/>
      <c r="J3666" s="105"/>
      <c r="K3666" s="226"/>
      <c r="L3666" s="227" t="s">
        <v>707</v>
      </c>
      <c r="M3666" s="105">
        <f xml:space="preserve"> ROUND($M$3662+ SUM($M$3664:$M$3664)-$M$3665,2)</f>
        <v>0</v>
      </c>
      <c r="N3666" s="225"/>
    </row>
    <row r="3667" spans="1:14" ht="12.75" thickTop="1" thickBot="1">
      <c r="A3667" s="215" t="s">
        <v>153</v>
      </c>
      <c r="B3667" s="221" t="s">
        <v>137</v>
      </c>
      <c r="C3667" s="216" t="s">
        <v>703</v>
      </c>
      <c r="D3667" s="217" t="s">
        <v>648</v>
      </c>
      <c r="E3667" s="217" t="s">
        <v>144</v>
      </c>
      <c r="F3667" s="217" t="s">
        <v>647</v>
      </c>
      <c r="G3667" s="217" t="s">
        <v>704</v>
      </c>
      <c r="H3667" s="217" t="s">
        <v>143</v>
      </c>
      <c r="I3667" s="217" t="s">
        <v>658</v>
      </c>
      <c r="J3667" s="218" t="s">
        <v>705</v>
      </c>
      <c r="K3667" s="219" t="s">
        <v>148</v>
      </c>
      <c r="L3667" s="218" t="s">
        <v>140</v>
      </c>
      <c r="M3667" s="218" t="s">
        <v>630</v>
      </c>
      <c r="N3667" s="217" t="s">
        <v>640</v>
      </c>
    </row>
    <row r="3668" spans="1:14" ht="12" thickBot="1">
      <c r="A3668" s="223"/>
      <c r="B3668" s="222">
        <v>45482</v>
      </c>
      <c r="C3668" s="224"/>
      <c r="D3668" s="225"/>
      <c r="E3668" s="225"/>
      <c r="F3668" s="225"/>
      <c r="G3668" s="225"/>
      <c r="H3668" s="225"/>
      <c r="I3668" s="225"/>
      <c r="J3668" s="105"/>
      <c r="K3668" s="226"/>
      <c r="L3668" s="227" t="s">
        <v>706</v>
      </c>
      <c r="M3668" s="105">
        <v>322923201.60049993</v>
      </c>
      <c r="N3668" s="225"/>
    </row>
    <row r="3669" spans="1:14" ht="12" thickBot="1">
      <c r="A3669" s="223"/>
      <c r="B3669" s="224"/>
      <c r="C3669" s="224"/>
      <c r="D3669" s="225"/>
      <c r="E3669" s="225"/>
      <c r="F3669" s="225"/>
      <c r="G3669" s="225"/>
      <c r="H3669" s="225"/>
      <c r="I3669" s="225"/>
      <c r="J3669" s="105"/>
      <c r="K3669" s="226"/>
      <c r="L3669" s="227" t="s">
        <v>707</v>
      </c>
      <c r="M3669" s="105">
        <f xml:space="preserve"> ROUND($M$3665+ SUM($M$3667:$M$3667)-$M$3668,2)</f>
        <v>0</v>
      </c>
      <c r="N3669" s="225"/>
    </row>
    <row r="3670" spans="1:14" ht="12.75" thickTop="1" thickBot="1">
      <c r="A3670" s="215" t="s">
        <v>153</v>
      </c>
      <c r="B3670" s="221" t="s">
        <v>137</v>
      </c>
      <c r="C3670" s="216" t="s">
        <v>703</v>
      </c>
      <c r="D3670" s="217" t="s">
        <v>648</v>
      </c>
      <c r="E3670" s="217" t="s">
        <v>144</v>
      </c>
      <c r="F3670" s="217" t="s">
        <v>647</v>
      </c>
      <c r="G3670" s="217" t="s">
        <v>704</v>
      </c>
      <c r="H3670" s="217" t="s">
        <v>143</v>
      </c>
      <c r="I3670" s="217" t="s">
        <v>658</v>
      </c>
      <c r="J3670" s="218" t="s">
        <v>705</v>
      </c>
      <c r="K3670" s="219" t="s">
        <v>148</v>
      </c>
      <c r="L3670" s="218" t="s">
        <v>140</v>
      </c>
      <c r="M3670" s="218" t="s">
        <v>630</v>
      </c>
      <c r="N3670" s="217" t="s">
        <v>640</v>
      </c>
    </row>
    <row r="3671" spans="1:14" ht="12" thickBot="1">
      <c r="A3671" s="223"/>
      <c r="B3671" s="222">
        <v>45483</v>
      </c>
      <c r="C3671" s="224"/>
      <c r="D3671" s="225"/>
      <c r="E3671" s="225"/>
      <c r="F3671" s="225"/>
      <c r="G3671" s="225"/>
      <c r="H3671" s="225"/>
      <c r="I3671" s="225"/>
      <c r="J3671" s="105"/>
      <c r="K3671" s="226"/>
      <c r="L3671" s="227" t="s">
        <v>706</v>
      </c>
      <c r="M3671" s="105">
        <v>322923201.60049993</v>
      </c>
      <c r="N3671" s="225"/>
    </row>
    <row r="3672" spans="1:14" ht="12" thickBot="1">
      <c r="A3672" s="223"/>
      <c r="B3672" s="224"/>
      <c r="C3672" s="224"/>
      <c r="D3672" s="225"/>
      <c r="E3672" s="225"/>
      <c r="F3672" s="225"/>
      <c r="G3672" s="225"/>
      <c r="H3672" s="225"/>
      <c r="I3672" s="225"/>
      <c r="J3672" s="105"/>
      <c r="K3672" s="226"/>
      <c r="L3672" s="227" t="s">
        <v>707</v>
      </c>
      <c r="M3672" s="105">
        <f xml:space="preserve"> ROUND($M$3668+ SUM($M$3670:$M$3670)-$M$3671,2)</f>
        <v>0</v>
      </c>
      <c r="N3672" s="225"/>
    </row>
    <row r="3673" spans="1:14" ht="12.75" thickTop="1" thickBot="1">
      <c r="A3673" s="215" t="s">
        <v>153</v>
      </c>
      <c r="B3673" s="221" t="s">
        <v>137</v>
      </c>
      <c r="C3673" s="216" t="s">
        <v>703</v>
      </c>
      <c r="D3673" s="217" t="s">
        <v>648</v>
      </c>
      <c r="E3673" s="217" t="s">
        <v>144</v>
      </c>
      <c r="F3673" s="217" t="s">
        <v>647</v>
      </c>
      <c r="G3673" s="217" t="s">
        <v>704</v>
      </c>
      <c r="H3673" s="217" t="s">
        <v>143</v>
      </c>
      <c r="I3673" s="217" t="s">
        <v>658</v>
      </c>
      <c r="J3673" s="218" t="s">
        <v>705</v>
      </c>
      <c r="K3673" s="219" t="s">
        <v>148</v>
      </c>
      <c r="L3673" s="218" t="s">
        <v>140</v>
      </c>
      <c r="M3673" s="218" t="s">
        <v>630</v>
      </c>
      <c r="N3673" s="217" t="s">
        <v>640</v>
      </c>
    </row>
    <row r="3674" spans="1:14" ht="12" thickBot="1">
      <c r="A3674" s="223"/>
      <c r="B3674" s="222">
        <v>45484</v>
      </c>
      <c r="C3674" s="224"/>
      <c r="D3674" s="225"/>
      <c r="E3674" s="225"/>
      <c r="F3674" s="225"/>
      <c r="G3674" s="225"/>
      <c r="H3674" s="225"/>
      <c r="I3674" s="225"/>
      <c r="J3674" s="105"/>
      <c r="K3674" s="226"/>
      <c r="L3674" s="227" t="s">
        <v>706</v>
      </c>
      <c r="M3674" s="105">
        <v>322923201.60049993</v>
      </c>
      <c r="N3674" s="225"/>
    </row>
    <row r="3675" spans="1:14" ht="12" thickBot="1">
      <c r="A3675" s="223"/>
      <c r="B3675" s="224"/>
      <c r="C3675" s="224"/>
      <c r="D3675" s="225"/>
      <c r="E3675" s="225"/>
      <c r="F3675" s="225"/>
      <c r="G3675" s="225"/>
      <c r="H3675" s="225"/>
      <c r="I3675" s="225"/>
      <c r="J3675" s="105"/>
      <c r="K3675" s="226"/>
      <c r="L3675" s="227" t="s">
        <v>707</v>
      </c>
      <c r="M3675" s="105">
        <f xml:space="preserve"> ROUND($M$3671+ SUM($M$3673:$M$3673)-$M$3674,2)</f>
        <v>0</v>
      </c>
      <c r="N3675" s="225"/>
    </row>
    <row r="3676" spans="1:14" ht="12.75" thickTop="1" thickBot="1">
      <c r="A3676" s="215" t="s">
        <v>153</v>
      </c>
      <c r="B3676" s="221" t="s">
        <v>137</v>
      </c>
      <c r="C3676" s="216" t="s">
        <v>703</v>
      </c>
      <c r="D3676" s="217" t="s">
        <v>648</v>
      </c>
      <c r="E3676" s="217" t="s">
        <v>144</v>
      </c>
      <c r="F3676" s="217" t="s">
        <v>647</v>
      </c>
      <c r="G3676" s="217" t="s">
        <v>704</v>
      </c>
      <c r="H3676" s="217" t="s">
        <v>143</v>
      </c>
      <c r="I3676" s="217" t="s">
        <v>658</v>
      </c>
      <c r="J3676" s="218" t="s">
        <v>705</v>
      </c>
      <c r="K3676" s="219" t="s">
        <v>148</v>
      </c>
      <c r="L3676" s="218" t="s">
        <v>140</v>
      </c>
      <c r="M3676" s="218" t="s">
        <v>630</v>
      </c>
      <c r="N3676" s="217" t="s">
        <v>640</v>
      </c>
    </row>
    <row r="3677" spans="1:14" ht="12" thickBot="1">
      <c r="A3677" s="223"/>
      <c r="B3677" s="222">
        <v>45485</v>
      </c>
      <c r="C3677" s="224"/>
      <c r="D3677" s="225"/>
      <c r="E3677" s="225"/>
      <c r="F3677" s="225"/>
      <c r="G3677" s="225"/>
      <c r="H3677" s="225"/>
      <c r="I3677" s="225"/>
      <c r="J3677" s="105"/>
      <c r="K3677" s="226"/>
      <c r="L3677" s="227" t="s">
        <v>706</v>
      </c>
      <c r="M3677" s="105">
        <v>322923201.60049993</v>
      </c>
      <c r="N3677" s="225"/>
    </row>
    <row r="3678" spans="1:14" ht="12" thickBot="1">
      <c r="A3678" s="223"/>
      <c r="B3678" s="224"/>
      <c r="C3678" s="224"/>
      <c r="D3678" s="225"/>
      <c r="E3678" s="225"/>
      <c r="F3678" s="225"/>
      <c r="G3678" s="225"/>
      <c r="H3678" s="225"/>
      <c r="I3678" s="225"/>
      <c r="J3678" s="105"/>
      <c r="K3678" s="226"/>
      <c r="L3678" s="227" t="s">
        <v>707</v>
      </c>
      <c r="M3678" s="105">
        <f xml:space="preserve"> ROUND($M$3674+ SUM($M$3676:$M$3676)-$M$3677,2)</f>
        <v>0</v>
      </c>
      <c r="N3678" s="225"/>
    </row>
    <row r="3679" spans="1:14" ht="12" thickTop="1">
      <c r="A3679" s="215" t="s">
        <v>153</v>
      </c>
      <c r="B3679" s="216" t="s">
        <v>137</v>
      </c>
      <c r="C3679" s="216" t="s">
        <v>703</v>
      </c>
      <c r="D3679" s="217" t="s">
        <v>648</v>
      </c>
      <c r="E3679" s="217" t="s">
        <v>144</v>
      </c>
      <c r="F3679" s="217" t="s">
        <v>647</v>
      </c>
      <c r="G3679" s="217" t="s">
        <v>704</v>
      </c>
      <c r="H3679" s="217" t="s">
        <v>143</v>
      </c>
      <c r="I3679" s="217" t="s">
        <v>658</v>
      </c>
      <c r="J3679" s="218" t="s">
        <v>705</v>
      </c>
      <c r="K3679" s="219" t="s">
        <v>148</v>
      </c>
      <c r="L3679" s="218" t="s">
        <v>140</v>
      </c>
      <c r="M3679" s="218" t="s">
        <v>630</v>
      </c>
      <c r="N3679" s="217" t="s">
        <v>640</v>
      </c>
    </row>
    <row r="3680" spans="1:14">
      <c r="A3680" s="100">
        <v>116783757</v>
      </c>
      <c r="B3680" s="94">
        <v>45470</v>
      </c>
      <c r="C3680" s="94">
        <v>45488</v>
      </c>
      <c r="D3680" s="73" t="s">
        <v>993</v>
      </c>
      <c r="E3680" s="73" t="s">
        <v>372</v>
      </c>
      <c r="F3680" s="73" t="s">
        <v>373</v>
      </c>
      <c r="G3680" s="73" t="s">
        <v>370</v>
      </c>
      <c r="H3680" s="73" t="s">
        <v>371</v>
      </c>
      <c r="I3680" s="73" t="s">
        <v>681</v>
      </c>
      <c r="J3680" s="95">
        <v>0</v>
      </c>
      <c r="K3680" s="107">
        <v>1</v>
      </c>
      <c r="L3680" s="95">
        <v>1116.6500000000001</v>
      </c>
      <c r="M3680" s="95">
        <v>1116.6500000000001</v>
      </c>
      <c r="N3680" s="73" t="s">
        <v>207</v>
      </c>
    </row>
    <row r="3681" spans="1:14">
      <c r="A3681" s="100">
        <v>999</v>
      </c>
      <c r="B3681" s="94">
        <v>45469</v>
      </c>
      <c r="C3681" s="94">
        <v>45476</v>
      </c>
      <c r="D3681" s="73" t="s">
        <v>840</v>
      </c>
      <c r="E3681" s="73" t="s">
        <v>414</v>
      </c>
      <c r="F3681" s="73" t="s">
        <v>415</v>
      </c>
      <c r="G3681" s="73" t="s">
        <v>413</v>
      </c>
      <c r="I3681" s="73" t="s">
        <v>681</v>
      </c>
      <c r="J3681" s="95">
        <v>5000000</v>
      </c>
      <c r="K3681" s="107">
        <v>0.98531250000000004</v>
      </c>
      <c r="L3681" s="95">
        <v>-4926562.5</v>
      </c>
      <c r="M3681" s="95">
        <v>73437.5</v>
      </c>
      <c r="N3681" s="73" t="s">
        <v>207</v>
      </c>
    </row>
    <row r="3682" spans="1:14" ht="12" thickBot="1">
      <c r="A3682" s="100">
        <v>999</v>
      </c>
      <c r="B3682" s="94">
        <v>45469</v>
      </c>
      <c r="C3682" s="94">
        <v>45488</v>
      </c>
      <c r="D3682" s="73" t="s">
        <v>830</v>
      </c>
      <c r="E3682" s="73" t="s">
        <v>414</v>
      </c>
      <c r="F3682" s="73" t="s">
        <v>415</v>
      </c>
      <c r="G3682" s="73" t="s">
        <v>413</v>
      </c>
      <c r="I3682" s="73" t="s">
        <v>681</v>
      </c>
      <c r="J3682" s="95">
        <v>-4960000</v>
      </c>
      <c r="K3682" s="107">
        <v>0.98531250000000004</v>
      </c>
      <c r="L3682" s="95">
        <v>4887150</v>
      </c>
      <c r="M3682" s="95">
        <v>-72850</v>
      </c>
      <c r="N3682" s="73" t="s">
        <v>841</v>
      </c>
    </row>
    <row r="3683" spans="1:14" ht="12" thickBot="1">
      <c r="A3683" s="223"/>
      <c r="B3683" s="222">
        <v>45488</v>
      </c>
      <c r="C3683" s="224"/>
      <c r="D3683" s="225"/>
      <c r="E3683" s="225"/>
      <c r="F3683" s="225"/>
      <c r="G3683" s="225"/>
      <c r="H3683" s="225"/>
      <c r="I3683" s="225"/>
      <c r="J3683" s="105"/>
      <c r="K3683" s="226"/>
      <c r="L3683" s="227" t="s">
        <v>706</v>
      </c>
      <c r="M3683" s="105">
        <v>322924905.75049984</v>
      </c>
      <c r="N3683" s="225"/>
    </row>
    <row r="3684" spans="1:14" ht="12" thickBot="1">
      <c r="A3684" s="223"/>
      <c r="B3684" s="224"/>
      <c r="C3684" s="224"/>
      <c r="D3684" s="225"/>
      <c r="E3684" s="225"/>
      <c r="F3684" s="225"/>
      <c r="G3684" s="225"/>
      <c r="H3684" s="225"/>
      <c r="I3684" s="225"/>
      <c r="J3684" s="105"/>
      <c r="K3684" s="226"/>
      <c r="L3684" s="227" t="s">
        <v>707</v>
      </c>
      <c r="M3684" s="105">
        <f xml:space="preserve"> ROUND($M$3677+ SUM($M$3680:$M$3682)-$M$3683,2)</f>
        <v>0</v>
      </c>
      <c r="N3684" s="225"/>
    </row>
    <row r="3685" spans="1:14" ht="12" thickTop="1">
      <c r="A3685" s="215" t="s">
        <v>153</v>
      </c>
      <c r="B3685" s="216" t="s">
        <v>137</v>
      </c>
      <c r="C3685" s="216" t="s">
        <v>703</v>
      </c>
      <c r="D3685" s="217" t="s">
        <v>648</v>
      </c>
      <c r="E3685" s="217" t="s">
        <v>144</v>
      </c>
      <c r="F3685" s="217" t="s">
        <v>647</v>
      </c>
      <c r="G3685" s="217" t="s">
        <v>704</v>
      </c>
      <c r="H3685" s="217" t="s">
        <v>143</v>
      </c>
      <c r="I3685" s="217" t="s">
        <v>658</v>
      </c>
      <c r="J3685" s="218" t="s">
        <v>705</v>
      </c>
      <c r="K3685" s="219" t="s">
        <v>148</v>
      </c>
      <c r="L3685" s="218" t="s">
        <v>140</v>
      </c>
      <c r="M3685" s="218" t="s">
        <v>630</v>
      </c>
      <c r="N3685" s="217" t="s">
        <v>640</v>
      </c>
    </row>
    <row r="3686" spans="1:14">
      <c r="A3686" s="100">
        <v>116832072</v>
      </c>
      <c r="B3686" s="94">
        <v>45483</v>
      </c>
      <c r="C3686" s="94">
        <v>45489</v>
      </c>
      <c r="D3686" s="73" t="s">
        <v>710</v>
      </c>
      <c r="E3686" s="73" t="s">
        <v>1148</v>
      </c>
      <c r="F3686" s="73" t="s">
        <v>1149</v>
      </c>
      <c r="G3686" s="73" t="s">
        <v>1150</v>
      </c>
      <c r="I3686" s="73" t="s">
        <v>681</v>
      </c>
      <c r="J3686" s="95">
        <v>10000000</v>
      </c>
      <c r="K3686" s="107">
        <v>0.98531250000000004</v>
      </c>
      <c r="L3686" s="95">
        <v>-9853125</v>
      </c>
      <c r="M3686" s="95">
        <v>146875</v>
      </c>
      <c r="N3686" s="73" t="s">
        <v>207</v>
      </c>
    </row>
    <row r="3687" spans="1:14">
      <c r="A3687" s="100">
        <v>116832451</v>
      </c>
      <c r="B3687" s="94">
        <v>45483</v>
      </c>
      <c r="C3687" s="94">
        <v>45489</v>
      </c>
      <c r="D3687" s="73" t="s">
        <v>710</v>
      </c>
      <c r="E3687" s="73" t="s">
        <v>439</v>
      </c>
      <c r="F3687" s="73" t="s">
        <v>440</v>
      </c>
      <c r="G3687" s="73" t="s">
        <v>438</v>
      </c>
      <c r="I3687" s="73" t="s">
        <v>681</v>
      </c>
      <c r="J3687" s="95">
        <v>10000000</v>
      </c>
      <c r="K3687" s="107">
        <v>0.98531250000000004</v>
      </c>
      <c r="L3687" s="95">
        <v>-9853125</v>
      </c>
      <c r="M3687" s="95">
        <v>146875</v>
      </c>
      <c r="N3687" s="73" t="s">
        <v>207</v>
      </c>
    </row>
    <row r="3688" spans="1:14">
      <c r="A3688" s="100">
        <v>116832182</v>
      </c>
      <c r="B3688" s="94">
        <v>45483</v>
      </c>
      <c r="C3688" s="94">
        <v>45489</v>
      </c>
      <c r="D3688" s="73" t="s">
        <v>710</v>
      </c>
      <c r="E3688" s="73" t="s">
        <v>853</v>
      </c>
      <c r="F3688" s="73" t="s">
        <v>854</v>
      </c>
      <c r="G3688" s="73" t="s">
        <v>855</v>
      </c>
      <c r="H3688" s="73" t="s">
        <v>1151</v>
      </c>
      <c r="I3688" s="73" t="s">
        <v>681</v>
      </c>
      <c r="J3688" s="95">
        <v>1585834.88</v>
      </c>
      <c r="K3688" s="107">
        <v>0.99031250000000004</v>
      </c>
      <c r="L3688" s="95">
        <v>-1570472.1</v>
      </c>
      <c r="M3688" s="95">
        <v>15362.78</v>
      </c>
      <c r="N3688" s="73" t="s">
        <v>207</v>
      </c>
    </row>
    <row r="3689" spans="1:14">
      <c r="A3689" s="100">
        <v>116832297</v>
      </c>
      <c r="B3689" s="94">
        <v>45483</v>
      </c>
      <c r="C3689" s="94">
        <v>45489</v>
      </c>
      <c r="D3689" s="73" t="s">
        <v>710</v>
      </c>
      <c r="E3689" s="73" t="s">
        <v>1152</v>
      </c>
      <c r="F3689" s="73" t="s">
        <v>1153</v>
      </c>
      <c r="G3689" s="73" t="s">
        <v>1154</v>
      </c>
      <c r="I3689" s="73" t="s">
        <v>681</v>
      </c>
      <c r="J3689" s="95">
        <v>10000000</v>
      </c>
      <c r="K3689" s="107">
        <v>0.98531250000000004</v>
      </c>
      <c r="L3689" s="95">
        <v>-9853125</v>
      </c>
      <c r="M3689" s="95">
        <v>146875</v>
      </c>
      <c r="N3689" s="73" t="s">
        <v>207</v>
      </c>
    </row>
    <row r="3690" spans="1:14">
      <c r="A3690" s="100">
        <v>116832235</v>
      </c>
      <c r="B3690" s="94">
        <v>45483</v>
      </c>
      <c r="C3690" s="94">
        <v>45489</v>
      </c>
      <c r="D3690" s="73" t="s">
        <v>710</v>
      </c>
      <c r="E3690" s="73" t="s">
        <v>1155</v>
      </c>
      <c r="F3690" s="73" t="s">
        <v>1156</v>
      </c>
      <c r="G3690" s="73" t="s">
        <v>1157</v>
      </c>
      <c r="I3690" s="73" t="s">
        <v>681</v>
      </c>
      <c r="J3690" s="95">
        <v>10000000</v>
      </c>
      <c r="K3690" s="107">
        <v>0.98531250000000004</v>
      </c>
      <c r="L3690" s="95">
        <v>-9853125</v>
      </c>
      <c r="M3690" s="95">
        <v>146875</v>
      </c>
      <c r="N3690" s="73" t="s">
        <v>207</v>
      </c>
    </row>
    <row r="3691" spans="1:14">
      <c r="A3691" s="100">
        <v>999</v>
      </c>
      <c r="B3691" s="94">
        <v>45485</v>
      </c>
      <c r="C3691" s="94">
        <v>45489</v>
      </c>
      <c r="D3691" s="73" t="s">
        <v>823</v>
      </c>
      <c r="E3691" s="73" t="s">
        <v>496</v>
      </c>
      <c r="F3691" s="73" t="s">
        <v>497</v>
      </c>
      <c r="G3691" s="73" t="s">
        <v>494</v>
      </c>
      <c r="H3691" s="73" t="s">
        <v>495</v>
      </c>
      <c r="I3691" s="73" t="s">
        <v>681</v>
      </c>
      <c r="J3691" s="95">
        <v>46213.75</v>
      </c>
      <c r="K3691" s="107">
        <v>1</v>
      </c>
      <c r="L3691" s="95">
        <v>0</v>
      </c>
      <c r="M3691" s="95">
        <v>46213.75</v>
      </c>
      <c r="N3691" s="73" t="s">
        <v>715</v>
      </c>
    </row>
    <row r="3692" spans="1:14">
      <c r="A3692" s="100">
        <v>116822317</v>
      </c>
      <c r="B3692" s="94">
        <v>45485</v>
      </c>
      <c r="C3692" s="94">
        <v>45489</v>
      </c>
      <c r="D3692" s="73" t="s">
        <v>823</v>
      </c>
      <c r="E3692" s="73" t="s">
        <v>496</v>
      </c>
      <c r="F3692" s="73" t="s">
        <v>497</v>
      </c>
      <c r="G3692" s="73" t="s">
        <v>494</v>
      </c>
      <c r="H3692" s="73" t="s">
        <v>495</v>
      </c>
      <c r="I3692" s="73" t="s">
        <v>681</v>
      </c>
      <c r="J3692" s="95">
        <v>6794.42</v>
      </c>
      <c r="K3692" s="107">
        <v>1</v>
      </c>
      <c r="L3692" s="95">
        <v>0</v>
      </c>
      <c r="M3692" s="95">
        <v>6794.42</v>
      </c>
      <c r="N3692" s="73" t="s">
        <v>715</v>
      </c>
    </row>
    <row r="3693" spans="1:14">
      <c r="A3693" s="100">
        <v>116823194</v>
      </c>
      <c r="B3693" s="94">
        <v>45485</v>
      </c>
      <c r="C3693" s="94">
        <v>45489</v>
      </c>
      <c r="D3693" s="73" t="s">
        <v>823</v>
      </c>
      <c r="E3693" s="73" t="s">
        <v>496</v>
      </c>
      <c r="F3693" s="73" t="s">
        <v>497</v>
      </c>
      <c r="G3693" s="73" t="s">
        <v>494</v>
      </c>
      <c r="H3693" s="73" t="s">
        <v>495</v>
      </c>
      <c r="I3693" s="73" t="s">
        <v>681</v>
      </c>
      <c r="J3693" s="95">
        <v>101973.13</v>
      </c>
      <c r="K3693" s="107">
        <v>1</v>
      </c>
      <c r="L3693" s="95">
        <v>0</v>
      </c>
      <c r="M3693" s="95">
        <v>101973.13</v>
      </c>
      <c r="N3693" s="73" t="s">
        <v>715</v>
      </c>
    </row>
    <row r="3694" spans="1:14" ht="12" thickBot="1">
      <c r="A3694" s="100">
        <v>2913616</v>
      </c>
      <c r="B3694" s="94">
        <v>45489</v>
      </c>
      <c r="C3694" s="94">
        <v>45489</v>
      </c>
      <c r="D3694" s="73" t="s">
        <v>709</v>
      </c>
      <c r="I3694" s="73" t="s">
        <v>681</v>
      </c>
      <c r="J3694" s="95">
        <v>0</v>
      </c>
      <c r="K3694" s="107">
        <v>1</v>
      </c>
      <c r="L3694" s="95">
        <v>30000000</v>
      </c>
      <c r="M3694" s="95">
        <v>30000000</v>
      </c>
      <c r="N3694" s="73" t="s">
        <v>207</v>
      </c>
    </row>
    <row r="3695" spans="1:14" ht="12" thickBot="1">
      <c r="A3695" s="223"/>
      <c r="B3695" s="222">
        <v>45489</v>
      </c>
      <c r="C3695" s="224"/>
      <c r="D3695" s="225"/>
      <c r="E3695" s="225"/>
      <c r="F3695" s="225"/>
      <c r="G3695" s="225"/>
      <c r="H3695" s="225"/>
      <c r="I3695" s="225"/>
      <c r="J3695" s="105"/>
      <c r="K3695" s="226"/>
      <c r="L3695" s="227" t="s">
        <v>706</v>
      </c>
      <c r="M3695" s="105">
        <v>353682749.83099991</v>
      </c>
      <c r="N3695" s="225"/>
    </row>
    <row r="3696" spans="1:14" ht="12" thickBot="1">
      <c r="A3696" s="223"/>
      <c r="B3696" s="224"/>
      <c r="C3696" s="224"/>
      <c r="D3696" s="225"/>
      <c r="E3696" s="225"/>
      <c r="F3696" s="225"/>
      <c r="G3696" s="225"/>
      <c r="H3696" s="225"/>
      <c r="I3696" s="225"/>
      <c r="J3696" s="105"/>
      <c r="K3696" s="226"/>
      <c r="L3696" s="227" t="s">
        <v>707</v>
      </c>
      <c r="M3696" s="105">
        <f xml:space="preserve"> ROUND($M$3683+ SUM($M$3686:$M$3694)-$M$3695,2)</f>
        <v>0</v>
      </c>
      <c r="N3696" s="225"/>
    </row>
    <row r="3697" spans="1:14" ht="12" thickTop="1">
      <c r="A3697" s="215" t="s">
        <v>153</v>
      </c>
      <c r="B3697" s="216" t="s">
        <v>137</v>
      </c>
      <c r="C3697" s="216" t="s">
        <v>703</v>
      </c>
      <c r="D3697" s="217" t="s">
        <v>648</v>
      </c>
      <c r="E3697" s="217" t="s">
        <v>144</v>
      </c>
      <c r="F3697" s="217" t="s">
        <v>647</v>
      </c>
      <c r="G3697" s="217" t="s">
        <v>704</v>
      </c>
      <c r="H3697" s="217" t="s">
        <v>143</v>
      </c>
      <c r="I3697" s="217" t="s">
        <v>658</v>
      </c>
      <c r="J3697" s="218" t="s">
        <v>705</v>
      </c>
      <c r="K3697" s="219" t="s">
        <v>148</v>
      </c>
      <c r="L3697" s="218" t="s">
        <v>140</v>
      </c>
      <c r="M3697" s="218" t="s">
        <v>630</v>
      </c>
      <c r="N3697" s="217" t="s">
        <v>640</v>
      </c>
    </row>
    <row r="3698" spans="1:14">
      <c r="A3698" s="100">
        <v>999</v>
      </c>
      <c r="B3698" s="94">
        <v>45469</v>
      </c>
      <c r="C3698" s="94">
        <v>45488</v>
      </c>
      <c r="D3698" s="73" t="s">
        <v>840</v>
      </c>
      <c r="E3698" s="73" t="s">
        <v>414</v>
      </c>
      <c r="F3698" s="73" t="s">
        <v>415</v>
      </c>
      <c r="G3698" s="73" t="s">
        <v>413</v>
      </c>
      <c r="I3698" s="73" t="s">
        <v>681</v>
      </c>
      <c r="J3698" s="95">
        <v>4960000</v>
      </c>
      <c r="K3698" s="107">
        <v>0.98531250000000004</v>
      </c>
      <c r="L3698" s="95">
        <v>-4887150</v>
      </c>
      <c r="M3698" s="95">
        <v>72850</v>
      </c>
      <c r="N3698" s="73" t="s">
        <v>841</v>
      </c>
    </row>
    <row r="3699" spans="1:14">
      <c r="A3699" s="100">
        <v>116350447</v>
      </c>
      <c r="B3699" s="94">
        <v>45469</v>
      </c>
      <c r="C3699" s="94">
        <v>45490</v>
      </c>
      <c r="D3699" s="73" t="s">
        <v>830</v>
      </c>
      <c r="E3699" s="73" t="s">
        <v>414</v>
      </c>
      <c r="F3699" s="73" t="s">
        <v>415</v>
      </c>
      <c r="G3699" s="73" t="s">
        <v>413</v>
      </c>
      <c r="I3699" s="73" t="s">
        <v>681</v>
      </c>
      <c r="J3699" s="95">
        <v>-4987500</v>
      </c>
      <c r="K3699" s="107">
        <v>0.98531250000000004</v>
      </c>
      <c r="L3699" s="95">
        <v>4914246.09</v>
      </c>
      <c r="M3699" s="95">
        <v>-73253.91</v>
      </c>
      <c r="N3699" s="73" t="s">
        <v>841</v>
      </c>
    </row>
    <row r="3700" spans="1:14">
      <c r="A3700" s="100">
        <v>999</v>
      </c>
      <c r="B3700" s="94">
        <v>45469</v>
      </c>
      <c r="C3700" s="94">
        <v>45476</v>
      </c>
      <c r="D3700" s="73" t="s">
        <v>824</v>
      </c>
      <c r="E3700" s="73" t="s">
        <v>318</v>
      </c>
      <c r="F3700" s="73" t="s">
        <v>319</v>
      </c>
      <c r="G3700" s="73" t="s">
        <v>317</v>
      </c>
      <c r="I3700" s="73" t="s">
        <v>681</v>
      </c>
      <c r="J3700" s="95">
        <v>-4949238.5599999996</v>
      </c>
      <c r="K3700" s="107">
        <v>0.95499999999999996</v>
      </c>
      <c r="L3700" s="95">
        <v>4726522.82</v>
      </c>
      <c r="M3700" s="95">
        <v>-222715.74</v>
      </c>
      <c r="N3700" s="73" t="s">
        <v>207</v>
      </c>
    </row>
    <row r="3701" spans="1:14" ht="12" thickBot="1">
      <c r="A3701" s="100">
        <v>116350891</v>
      </c>
      <c r="B3701" s="94">
        <v>45469</v>
      </c>
      <c r="C3701" s="94">
        <v>45490</v>
      </c>
      <c r="D3701" s="73" t="s">
        <v>710</v>
      </c>
      <c r="E3701" s="73" t="s">
        <v>318</v>
      </c>
      <c r="F3701" s="73" t="s">
        <v>319</v>
      </c>
      <c r="G3701" s="73" t="s">
        <v>317</v>
      </c>
      <c r="I3701" s="73" t="s">
        <v>681</v>
      </c>
      <c r="J3701" s="95">
        <v>4936548.2</v>
      </c>
      <c r="K3701" s="107">
        <v>0.95499999999999996</v>
      </c>
      <c r="L3701" s="95">
        <v>-4714403.53</v>
      </c>
      <c r="M3701" s="95">
        <v>222144.67</v>
      </c>
      <c r="N3701" s="73" t="s">
        <v>841</v>
      </c>
    </row>
    <row r="3702" spans="1:14" ht="12" thickBot="1">
      <c r="A3702" s="223"/>
      <c r="B3702" s="222">
        <v>45490</v>
      </c>
      <c r="C3702" s="224"/>
      <c r="D3702" s="225"/>
      <c r="E3702" s="225"/>
      <c r="F3702" s="225"/>
      <c r="G3702" s="225"/>
      <c r="H3702" s="225"/>
      <c r="I3702" s="225"/>
      <c r="J3702" s="105"/>
      <c r="K3702" s="226"/>
      <c r="L3702" s="227" t="s">
        <v>706</v>
      </c>
      <c r="M3702" s="105">
        <v>353681774.85579991</v>
      </c>
      <c r="N3702" s="225"/>
    </row>
    <row r="3703" spans="1:14" ht="12" thickBot="1">
      <c r="A3703" s="223"/>
      <c r="B3703" s="224"/>
      <c r="C3703" s="224"/>
      <c r="D3703" s="225"/>
      <c r="E3703" s="225"/>
      <c r="F3703" s="225"/>
      <c r="G3703" s="225"/>
      <c r="H3703" s="225"/>
      <c r="I3703" s="225"/>
      <c r="J3703" s="105"/>
      <c r="K3703" s="226"/>
      <c r="L3703" s="227" t="s">
        <v>707</v>
      </c>
      <c r="M3703" s="105">
        <f xml:space="preserve"> ROUND($M$3695+ SUM($M$3698:$M$3701)-$M$3702,2)</f>
        <v>0</v>
      </c>
      <c r="N3703" s="225"/>
    </row>
    <row r="3704" spans="1:14" ht="12.75" thickTop="1" thickBot="1">
      <c r="A3704" s="215" t="s">
        <v>153</v>
      </c>
      <c r="B3704" s="221" t="s">
        <v>137</v>
      </c>
      <c r="C3704" s="216" t="s">
        <v>703</v>
      </c>
      <c r="D3704" s="217" t="s">
        <v>648</v>
      </c>
      <c r="E3704" s="217" t="s">
        <v>144</v>
      </c>
      <c r="F3704" s="217" t="s">
        <v>647</v>
      </c>
      <c r="G3704" s="217" t="s">
        <v>704</v>
      </c>
      <c r="H3704" s="217" t="s">
        <v>143</v>
      </c>
      <c r="I3704" s="217" t="s">
        <v>658</v>
      </c>
      <c r="J3704" s="218" t="s">
        <v>705</v>
      </c>
      <c r="K3704" s="219" t="s">
        <v>148</v>
      </c>
      <c r="L3704" s="218" t="s">
        <v>140</v>
      </c>
      <c r="M3704" s="218" t="s">
        <v>630</v>
      </c>
      <c r="N3704" s="217" t="s">
        <v>640</v>
      </c>
    </row>
    <row r="3705" spans="1:14" ht="12" thickBot="1">
      <c r="A3705" s="223"/>
      <c r="B3705" s="222">
        <v>45491</v>
      </c>
      <c r="C3705" s="224"/>
      <c r="D3705" s="225"/>
      <c r="E3705" s="225"/>
      <c r="F3705" s="225"/>
      <c r="G3705" s="225"/>
      <c r="H3705" s="225"/>
      <c r="I3705" s="225"/>
      <c r="J3705" s="105"/>
      <c r="K3705" s="226"/>
      <c r="L3705" s="227" t="s">
        <v>706</v>
      </c>
      <c r="M3705" s="105">
        <v>353681774.85579991</v>
      </c>
      <c r="N3705" s="225"/>
    </row>
    <row r="3706" spans="1:14" ht="12" thickBot="1">
      <c r="A3706" s="223"/>
      <c r="B3706" s="224"/>
      <c r="C3706" s="224"/>
      <c r="D3706" s="225"/>
      <c r="E3706" s="225"/>
      <c r="F3706" s="225"/>
      <c r="G3706" s="225"/>
      <c r="H3706" s="225"/>
      <c r="I3706" s="225"/>
      <c r="J3706" s="105"/>
      <c r="K3706" s="226"/>
      <c r="L3706" s="227" t="s">
        <v>707</v>
      </c>
      <c r="M3706" s="105">
        <f xml:space="preserve"> ROUND($M$3702+ SUM($M$3704:$M$3704)-$M$3705,2)</f>
        <v>0</v>
      </c>
      <c r="N3706" s="225"/>
    </row>
    <row r="3707" spans="1:14" ht="12" thickTop="1">
      <c r="A3707" s="215" t="s">
        <v>153</v>
      </c>
      <c r="B3707" s="216" t="s">
        <v>137</v>
      </c>
      <c r="C3707" s="216" t="s">
        <v>703</v>
      </c>
      <c r="D3707" s="217" t="s">
        <v>648</v>
      </c>
      <c r="E3707" s="217" t="s">
        <v>144</v>
      </c>
      <c r="F3707" s="217" t="s">
        <v>647</v>
      </c>
      <c r="G3707" s="217" t="s">
        <v>704</v>
      </c>
      <c r="H3707" s="217" t="s">
        <v>143</v>
      </c>
      <c r="I3707" s="217" t="s">
        <v>658</v>
      </c>
      <c r="J3707" s="218" t="s">
        <v>705</v>
      </c>
      <c r="K3707" s="219" t="s">
        <v>148</v>
      </c>
      <c r="L3707" s="218" t="s">
        <v>140</v>
      </c>
      <c r="M3707" s="218" t="s">
        <v>630</v>
      </c>
      <c r="N3707" s="217" t="s">
        <v>640</v>
      </c>
    </row>
    <row r="3708" spans="1:14">
      <c r="A3708" s="100">
        <v>116975304</v>
      </c>
      <c r="B3708" s="94">
        <v>45490</v>
      </c>
      <c r="C3708" s="94">
        <v>45492</v>
      </c>
      <c r="D3708" s="73" t="s">
        <v>817</v>
      </c>
      <c r="E3708" s="73" t="s">
        <v>442</v>
      </c>
      <c r="F3708" s="73" t="s">
        <v>443</v>
      </c>
      <c r="G3708" s="73" t="s">
        <v>441</v>
      </c>
      <c r="I3708" s="73" t="s">
        <v>681</v>
      </c>
      <c r="J3708" s="95">
        <v>0</v>
      </c>
      <c r="K3708" s="107">
        <v>1</v>
      </c>
      <c r="L3708" s="95">
        <v>-8990.66</v>
      </c>
      <c r="M3708" s="95">
        <v>-8990.66</v>
      </c>
      <c r="N3708" s="73" t="s">
        <v>207</v>
      </c>
    </row>
    <row r="3709" spans="1:14" ht="12" thickBot="1">
      <c r="A3709" s="100">
        <v>116975510</v>
      </c>
      <c r="B3709" s="94">
        <v>45491</v>
      </c>
      <c r="C3709" s="94">
        <v>45492</v>
      </c>
      <c r="D3709" s="73" t="s">
        <v>1158</v>
      </c>
      <c r="E3709" s="73" t="s">
        <v>442</v>
      </c>
      <c r="F3709" s="73" t="s">
        <v>443</v>
      </c>
      <c r="G3709" s="73" t="s">
        <v>441</v>
      </c>
      <c r="I3709" s="73" t="s">
        <v>681</v>
      </c>
      <c r="J3709" s="95">
        <v>0</v>
      </c>
      <c r="K3709" s="107">
        <v>1</v>
      </c>
      <c r="L3709" s="95">
        <v>8990.66</v>
      </c>
      <c r="M3709" s="95">
        <v>8990.66</v>
      </c>
      <c r="N3709" s="73" t="s">
        <v>207</v>
      </c>
    </row>
    <row r="3710" spans="1:14" ht="12" thickBot="1">
      <c r="A3710" s="223"/>
      <c r="B3710" s="222">
        <v>45492</v>
      </c>
      <c r="C3710" s="224"/>
      <c r="D3710" s="225"/>
      <c r="E3710" s="225"/>
      <c r="F3710" s="225"/>
      <c r="G3710" s="225"/>
      <c r="H3710" s="225"/>
      <c r="I3710" s="225"/>
      <c r="J3710" s="105"/>
      <c r="K3710" s="226"/>
      <c r="L3710" s="227" t="s">
        <v>706</v>
      </c>
      <c r="M3710" s="105">
        <v>353681774.85579991</v>
      </c>
      <c r="N3710" s="225"/>
    </row>
    <row r="3711" spans="1:14" ht="12" thickBot="1">
      <c r="A3711" s="223"/>
      <c r="B3711" s="224"/>
      <c r="C3711" s="224"/>
      <c r="D3711" s="225"/>
      <c r="E3711" s="225"/>
      <c r="F3711" s="225"/>
      <c r="G3711" s="225"/>
      <c r="H3711" s="225"/>
      <c r="I3711" s="225"/>
      <c r="J3711" s="105"/>
      <c r="K3711" s="226"/>
      <c r="L3711" s="227" t="s">
        <v>707</v>
      </c>
      <c r="M3711" s="105">
        <f xml:space="preserve"> ROUND($M$3705+ SUM($M$3708:$M$3709)-$M$3710,2)</f>
        <v>0</v>
      </c>
      <c r="N3711" s="225"/>
    </row>
    <row r="3712" spans="1:14" ht="12.75" thickTop="1" thickBot="1">
      <c r="A3712" s="215" t="s">
        <v>153</v>
      </c>
      <c r="B3712" s="221" t="s">
        <v>137</v>
      </c>
      <c r="C3712" s="216" t="s">
        <v>703</v>
      </c>
      <c r="D3712" s="217" t="s">
        <v>648</v>
      </c>
      <c r="E3712" s="217" t="s">
        <v>144</v>
      </c>
      <c r="F3712" s="217" t="s">
        <v>647</v>
      </c>
      <c r="G3712" s="217" t="s">
        <v>704</v>
      </c>
      <c r="H3712" s="217" t="s">
        <v>143</v>
      </c>
      <c r="I3712" s="217" t="s">
        <v>658</v>
      </c>
      <c r="J3712" s="218" t="s">
        <v>705</v>
      </c>
      <c r="K3712" s="219" t="s">
        <v>148</v>
      </c>
      <c r="L3712" s="218" t="s">
        <v>140</v>
      </c>
      <c r="M3712" s="218" t="s">
        <v>630</v>
      </c>
      <c r="N3712" s="217" t="s">
        <v>640</v>
      </c>
    </row>
    <row r="3713" spans="1:14" ht="12" thickBot="1">
      <c r="A3713" s="223"/>
      <c r="B3713" s="222">
        <v>45495</v>
      </c>
      <c r="C3713" s="224"/>
      <c r="D3713" s="225"/>
      <c r="E3713" s="225"/>
      <c r="F3713" s="225"/>
      <c r="G3713" s="225"/>
      <c r="H3713" s="225"/>
      <c r="I3713" s="225"/>
      <c r="J3713" s="105"/>
      <c r="K3713" s="226"/>
      <c r="L3713" s="227" t="s">
        <v>706</v>
      </c>
      <c r="M3713" s="105">
        <v>353681774.85579997</v>
      </c>
      <c r="N3713" s="225"/>
    </row>
    <row r="3714" spans="1:14" ht="12" thickBot="1">
      <c r="A3714" s="223"/>
      <c r="B3714" s="224"/>
      <c r="C3714" s="224"/>
      <c r="D3714" s="225"/>
      <c r="E3714" s="225"/>
      <c r="F3714" s="225"/>
      <c r="G3714" s="225"/>
      <c r="H3714" s="225"/>
      <c r="I3714" s="225"/>
      <c r="J3714" s="105"/>
      <c r="K3714" s="226"/>
      <c r="L3714" s="227" t="s">
        <v>707</v>
      </c>
      <c r="M3714" s="105">
        <f xml:space="preserve"> ROUND($M$3710+ SUM($M$3712:$M$3712)-$M$3713,2)</f>
        <v>0</v>
      </c>
      <c r="N3714" s="225"/>
    </row>
    <row r="3715" spans="1:14" ht="12" thickTop="1">
      <c r="A3715" s="215" t="s">
        <v>153</v>
      </c>
      <c r="B3715" s="216" t="s">
        <v>137</v>
      </c>
      <c r="C3715" s="216" t="s">
        <v>703</v>
      </c>
      <c r="D3715" s="217" t="s">
        <v>648</v>
      </c>
      <c r="E3715" s="217" t="s">
        <v>144</v>
      </c>
      <c r="F3715" s="217" t="s">
        <v>647</v>
      </c>
      <c r="G3715" s="217" t="s">
        <v>704</v>
      </c>
      <c r="H3715" s="217" t="s">
        <v>143</v>
      </c>
      <c r="I3715" s="217" t="s">
        <v>658</v>
      </c>
      <c r="J3715" s="218" t="s">
        <v>705</v>
      </c>
      <c r="K3715" s="219" t="s">
        <v>148</v>
      </c>
      <c r="L3715" s="218" t="s">
        <v>140</v>
      </c>
      <c r="M3715" s="218" t="s">
        <v>630</v>
      </c>
      <c r="N3715" s="217" t="s">
        <v>640</v>
      </c>
    </row>
    <row r="3716" spans="1:14" ht="12" thickBot="1">
      <c r="A3716" s="100">
        <v>117066951</v>
      </c>
      <c r="B3716" s="94">
        <v>45490</v>
      </c>
      <c r="C3716" s="94">
        <v>45496</v>
      </c>
      <c r="D3716" s="73" t="s">
        <v>830</v>
      </c>
      <c r="E3716" s="73" t="s">
        <v>1130</v>
      </c>
      <c r="F3716" s="73" t="s">
        <v>1131</v>
      </c>
      <c r="G3716" s="73" t="s">
        <v>1132</v>
      </c>
      <c r="I3716" s="73" t="s">
        <v>681</v>
      </c>
      <c r="J3716" s="95">
        <v>-2875000</v>
      </c>
      <c r="K3716" s="107">
        <v>0.98499999999999999</v>
      </c>
      <c r="L3716" s="95">
        <v>2831875</v>
      </c>
      <c r="M3716" s="95">
        <v>-43125</v>
      </c>
      <c r="N3716" s="73" t="s">
        <v>207</v>
      </c>
    </row>
    <row r="3717" spans="1:14" ht="12" thickBot="1">
      <c r="A3717" s="223"/>
      <c r="B3717" s="222">
        <v>45496</v>
      </c>
      <c r="C3717" s="224"/>
      <c r="D3717" s="225"/>
      <c r="E3717" s="225"/>
      <c r="F3717" s="225"/>
      <c r="G3717" s="225"/>
      <c r="H3717" s="225"/>
      <c r="I3717" s="225"/>
      <c r="J3717" s="105"/>
      <c r="K3717" s="226"/>
      <c r="L3717" s="227" t="s">
        <v>706</v>
      </c>
      <c r="M3717" s="105">
        <v>353638649.85579997</v>
      </c>
      <c r="N3717" s="225"/>
    </row>
    <row r="3718" spans="1:14" ht="12" thickBot="1">
      <c r="A3718" s="223"/>
      <c r="B3718" s="224"/>
      <c r="C3718" s="224"/>
      <c r="D3718" s="225"/>
      <c r="E3718" s="225"/>
      <c r="F3718" s="225"/>
      <c r="G3718" s="225"/>
      <c r="H3718" s="225"/>
      <c r="I3718" s="225"/>
      <c r="J3718" s="105"/>
      <c r="K3718" s="226"/>
      <c r="L3718" s="227" t="s">
        <v>707</v>
      </c>
      <c r="M3718" s="105">
        <f xml:space="preserve"> ROUND($M$3713+ SUM($M$3716:$M$3716)-$M$3717,2)</f>
        <v>0</v>
      </c>
      <c r="N3718" s="225"/>
    </row>
    <row r="3719" spans="1:14" ht="12.75" thickTop="1" thickBot="1">
      <c r="A3719" s="215" t="s">
        <v>153</v>
      </c>
      <c r="B3719" s="221" t="s">
        <v>137</v>
      </c>
      <c r="C3719" s="216" t="s">
        <v>703</v>
      </c>
      <c r="D3719" s="217" t="s">
        <v>648</v>
      </c>
      <c r="E3719" s="217" t="s">
        <v>144</v>
      </c>
      <c r="F3719" s="217" t="s">
        <v>647</v>
      </c>
      <c r="G3719" s="217" t="s">
        <v>704</v>
      </c>
      <c r="H3719" s="217" t="s">
        <v>143</v>
      </c>
      <c r="I3719" s="217" t="s">
        <v>658</v>
      </c>
      <c r="J3719" s="218" t="s">
        <v>705</v>
      </c>
      <c r="K3719" s="219" t="s">
        <v>148</v>
      </c>
      <c r="L3719" s="218" t="s">
        <v>140</v>
      </c>
      <c r="M3719" s="218" t="s">
        <v>630</v>
      </c>
      <c r="N3719" s="217" t="s">
        <v>640</v>
      </c>
    </row>
    <row r="3720" spans="1:14" ht="12" thickBot="1">
      <c r="A3720" s="223"/>
      <c r="B3720" s="222">
        <v>45497</v>
      </c>
      <c r="C3720" s="224"/>
      <c r="D3720" s="225"/>
      <c r="E3720" s="225"/>
      <c r="F3720" s="225"/>
      <c r="G3720" s="225"/>
      <c r="H3720" s="225"/>
      <c r="I3720" s="225"/>
      <c r="J3720" s="105"/>
      <c r="K3720" s="226"/>
      <c r="L3720" s="227" t="s">
        <v>706</v>
      </c>
      <c r="M3720" s="105">
        <v>353638649.85579991</v>
      </c>
      <c r="N3720" s="225"/>
    </row>
    <row r="3721" spans="1:14" ht="12" thickBot="1">
      <c r="A3721" s="223"/>
      <c r="B3721" s="224"/>
      <c r="C3721" s="224"/>
      <c r="D3721" s="225"/>
      <c r="E3721" s="225"/>
      <c r="F3721" s="225"/>
      <c r="G3721" s="225"/>
      <c r="H3721" s="225"/>
      <c r="I3721" s="225"/>
      <c r="J3721" s="105"/>
      <c r="K3721" s="226"/>
      <c r="L3721" s="227" t="s">
        <v>707</v>
      </c>
      <c r="M3721" s="105">
        <f xml:space="preserve"> ROUND($M$3717+ SUM($M$3719:$M$3719)-$M$3720,2)</f>
        <v>0</v>
      </c>
      <c r="N3721" s="225"/>
    </row>
    <row r="3722" spans="1:14" ht="12.75" thickTop="1" thickBot="1">
      <c r="A3722" s="215" t="s">
        <v>153</v>
      </c>
      <c r="B3722" s="221" t="s">
        <v>137</v>
      </c>
      <c r="C3722" s="216" t="s">
        <v>703</v>
      </c>
      <c r="D3722" s="217" t="s">
        <v>648</v>
      </c>
      <c r="E3722" s="217" t="s">
        <v>144</v>
      </c>
      <c r="F3722" s="217" t="s">
        <v>647</v>
      </c>
      <c r="G3722" s="217" t="s">
        <v>704</v>
      </c>
      <c r="H3722" s="217" t="s">
        <v>143</v>
      </c>
      <c r="I3722" s="217" t="s">
        <v>658</v>
      </c>
      <c r="J3722" s="218" t="s">
        <v>705</v>
      </c>
      <c r="K3722" s="219" t="s">
        <v>148</v>
      </c>
      <c r="L3722" s="218" t="s">
        <v>140</v>
      </c>
      <c r="M3722" s="218" t="s">
        <v>630</v>
      </c>
      <c r="N3722" s="217" t="s">
        <v>640</v>
      </c>
    </row>
    <row r="3723" spans="1:14" ht="12" thickBot="1">
      <c r="A3723" s="223"/>
      <c r="B3723" s="222">
        <v>45498</v>
      </c>
      <c r="C3723" s="224"/>
      <c r="D3723" s="225"/>
      <c r="E3723" s="225"/>
      <c r="F3723" s="225"/>
      <c r="G3723" s="225"/>
      <c r="H3723" s="225"/>
      <c r="I3723" s="225"/>
      <c r="J3723" s="105"/>
      <c r="K3723" s="226"/>
      <c r="L3723" s="227" t="s">
        <v>706</v>
      </c>
      <c r="M3723" s="105">
        <v>353638649.85579985</v>
      </c>
      <c r="N3723" s="225"/>
    </row>
    <row r="3724" spans="1:14" ht="12" thickBot="1">
      <c r="A3724" s="223"/>
      <c r="B3724" s="224"/>
      <c r="C3724" s="224"/>
      <c r="D3724" s="225"/>
      <c r="E3724" s="225"/>
      <c r="F3724" s="225"/>
      <c r="G3724" s="225"/>
      <c r="H3724" s="225"/>
      <c r="I3724" s="225"/>
      <c r="J3724" s="105"/>
      <c r="K3724" s="226"/>
      <c r="L3724" s="227" t="s">
        <v>707</v>
      </c>
      <c r="M3724" s="105">
        <f xml:space="preserve"> ROUND($M$3720+ SUM($M$3722:$M$3722)-$M$3723,2)</f>
        <v>0</v>
      </c>
      <c r="N3724" s="225"/>
    </row>
    <row r="3725" spans="1:14" ht="12" thickTop="1">
      <c r="A3725" s="215" t="s">
        <v>153</v>
      </c>
      <c r="B3725" s="216" t="s">
        <v>137</v>
      </c>
      <c r="C3725" s="216" t="s">
        <v>703</v>
      </c>
      <c r="D3725" s="217" t="s">
        <v>648</v>
      </c>
      <c r="E3725" s="217" t="s">
        <v>144</v>
      </c>
      <c r="F3725" s="217" t="s">
        <v>647</v>
      </c>
      <c r="G3725" s="217" t="s">
        <v>704</v>
      </c>
      <c r="H3725" s="217" t="s">
        <v>143</v>
      </c>
      <c r="I3725" s="217" t="s">
        <v>658</v>
      </c>
      <c r="J3725" s="218" t="s">
        <v>705</v>
      </c>
      <c r="K3725" s="219" t="s">
        <v>148</v>
      </c>
      <c r="L3725" s="218" t="s">
        <v>140</v>
      </c>
      <c r="M3725" s="218" t="s">
        <v>630</v>
      </c>
      <c r="N3725" s="217" t="s">
        <v>640</v>
      </c>
    </row>
    <row r="3726" spans="1:14" ht="12" thickBot="1">
      <c r="A3726" s="100">
        <v>117205375</v>
      </c>
      <c r="B3726" s="94">
        <v>45483</v>
      </c>
      <c r="C3726" s="94">
        <v>45499</v>
      </c>
      <c r="D3726" s="73" t="s">
        <v>710</v>
      </c>
      <c r="E3726" s="73" t="s">
        <v>397</v>
      </c>
      <c r="F3726" s="73" t="s">
        <v>398</v>
      </c>
      <c r="G3726" s="73" t="s">
        <v>395</v>
      </c>
      <c r="H3726" s="73" t="s">
        <v>396</v>
      </c>
      <c r="I3726" s="73" t="s">
        <v>681</v>
      </c>
      <c r="J3726" s="95">
        <v>3700000</v>
      </c>
      <c r="K3726" s="107">
        <v>0.98781249999999998</v>
      </c>
      <c r="L3726" s="95">
        <v>-3654906.25</v>
      </c>
      <c r="M3726" s="95">
        <v>45093.75</v>
      </c>
      <c r="N3726" s="73" t="s">
        <v>207</v>
      </c>
    </row>
    <row r="3727" spans="1:14" ht="12" thickBot="1">
      <c r="A3727" s="223"/>
      <c r="B3727" s="222">
        <v>45499</v>
      </c>
      <c r="C3727" s="224"/>
      <c r="D3727" s="225"/>
      <c r="E3727" s="225"/>
      <c r="F3727" s="225"/>
      <c r="G3727" s="225"/>
      <c r="H3727" s="225"/>
      <c r="I3727" s="225"/>
      <c r="J3727" s="105"/>
      <c r="K3727" s="226"/>
      <c r="L3727" s="227" t="s">
        <v>706</v>
      </c>
      <c r="M3727" s="105">
        <v>353683743.60579985</v>
      </c>
      <c r="N3727" s="225"/>
    </row>
    <row r="3728" spans="1:14" ht="12" thickBot="1">
      <c r="A3728" s="223"/>
      <c r="B3728" s="224"/>
      <c r="C3728" s="224"/>
      <c r="D3728" s="225"/>
      <c r="E3728" s="225"/>
      <c r="F3728" s="225"/>
      <c r="G3728" s="225"/>
      <c r="H3728" s="225"/>
      <c r="I3728" s="225"/>
      <c r="J3728" s="105"/>
      <c r="K3728" s="226"/>
      <c r="L3728" s="227" t="s">
        <v>707</v>
      </c>
      <c r="M3728" s="105">
        <f xml:space="preserve"> ROUND($M$3723+ SUM($M$3726:$M$3726)-$M$3727,2)</f>
        <v>0</v>
      </c>
      <c r="N3728" s="225"/>
    </row>
    <row r="3729" spans="1:14" ht="12.75" thickTop="1" thickBot="1">
      <c r="A3729" s="215" t="s">
        <v>153</v>
      </c>
      <c r="B3729" s="221" t="s">
        <v>137</v>
      </c>
      <c r="C3729" s="216" t="s">
        <v>703</v>
      </c>
      <c r="D3729" s="217" t="s">
        <v>648</v>
      </c>
      <c r="E3729" s="217" t="s">
        <v>144</v>
      </c>
      <c r="F3729" s="217" t="s">
        <v>647</v>
      </c>
      <c r="G3729" s="217" t="s">
        <v>704</v>
      </c>
      <c r="H3729" s="217" t="s">
        <v>143</v>
      </c>
      <c r="I3729" s="217" t="s">
        <v>658</v>
      </c>
      <c r="J3729" s="218" t="s">
        <v>705</v>
      </c>
      <c r="K3729" s="219" t="s">
        <v>148</v>
      </c>
      <c r="L3729" s="218" t="s">
        <v>140</v>
      </c>
      <c r="M3729" s="218" t="s">
        <v>630</v>
      </c>
      <c r="N3729" s="217" t="s">
        <v>640</v>
      </c>
    </row>
    <row r="3730" spans="1:14" ht="12" thickBot="1">
      <c r="A3730" s="223"/>
      <c r="B3730" s="222">
        <v>45502</v>
      </c>
      <c r="C3730" s="224"/>
      <c r="D3730" s="225"/>
      <c r="E3730" s="225"/>
      <c r="F3730" s="225"/>
      <c r="G3730" s="225"/>
      <c r="H3730" s="225"/>
      <c r="I3730" s="225"/>
      <c r="J3730" s="105"/>
      <c r="K3730" s="226"/>
      <c r="L3730" s="227" t="s">
        <v>706</v>
      </c>
      <c r="M3730" s="105">
        <v>353683743.60579985</v>
      </c>
      <c r="N3730" s="225"/>
    </row>
    <row r="3731" spans="1:14" ht="12" thickBot="1">
      <c r="A3731" s="223"/>
      <c r="B3731" s="224"/>
      <c r="C3731" s="224"/>
      <c r="D3731" s="225"/>
      <c r="E3731" s="225"/>
      <c r="F3731" s="225"/>
      <c r="G3731" s="225"/>
      <c r="H3731" s="225"/>
      <c r="I3731" s="225"/>
      <c r="J3731" s="105"/>
      <c r="K3731" s="226"/>
      <c r="L3731" s="227" t="s">
        <v>707</v>
      </c>
      <c r="M3731" s="105">
        <f xml:space="preserve"> ROUND($M$3727+ SUM($M$3729:$M$3729)-$M$3730,2)</f>
        <v>0</v>
      </c>
      <c r="N3731" s="225"/>
    </row>
    <row r="3732" spans="1:14" ht="12" thickTop="1">
      <c r="A3732" s="215" t="s">
        <v>153</v>
      </c>
      <c r="B3732" s="216" t="s">
        <v>137</v>
      </c>
      <c r="C3732" s="216" t="s">
        <v>703</v>
      </c>
      <c r="D3732" s="217" t="s">
        <v>648</v>
      </c>
      <c r="E3732" s="217" t="s">
        <v>144</v>
      </c>
      <c r="F3732" s="217" t="s">
        <v>647</v>
      </c>
      <c r="G3732" s="217" t="s">
        <v>704</v>
      </c>
      <c r="H3732" s="217" t="s">
        <v>143</v>
      </c>
      <c r="I3732" s="217" t="s">
        <v>658</v>
      </c>
      <c r="J3732" s="218" t="s">
        <v>705</v>
      </c>
      <c r="K3732" s="219" t="s">
        <v>148</v>
      </c>
      <c r="L3732" s="218" t="s">
        <v>140</v>
      </c>
      <c r="M3732" s="218" t="s">
        <v>630</v>
      </c>
      <c r="N3732" s="217" t="s">
        <v>640</v>
      </c>
    </row>
    <row r="3733" spans="1:14" ht="12" thickBot="1">
      <c r="A3733" s="100">
        <v>117557018</v>
      </c>
      <c r="B3733" s="94">
        <v>45471</v>
      </c>
      <c r="C3733" s="94">
        <v>45503</v>
      </c>
      <c r="D3733" s="73" t="s">
        <v>823</v>
      </c>
      <c r="E3733" s="73" t="s">
        <v>325</v>
      </c>
      <c r="F3733" s="73" t="s">
        <v>326</v>
      </c>
      <c r="G3733" s="73" t="s">
        <v>324</v>
      </c>
      <c r="I3733" s="73" t="s">
        <v>681</v>
      </c>
      <c r="J3733" s="95">
        <v>30619.759999999998</v>
      </c>
      <c r="K3733" s="107">
        <v>1</v>
      </c>
      <c r="L3733" s="95">
        <v>0</v>
      </c>
      <c r="M3733" s="95">
        <v>30619.759999999998</v>
      </c>
      <c r="N3733" s="73" t="s">
        <v>715</v>
      </c>
    </row>
    <row r="3734" spans="1:14" ht="12" thickBot="1">
      <c r="A3734" s="223"/>
      <c r="B3734" s="222">
        <v>45503</v>
      </c>
      <c r="C3734" s="224"/>
      <c r="D3734" s="225"/>
      <c r="E3734" s="225"/>
      <c r="F3734" s="225"/>
      <c r="G3734" s="225"/>
      <c r="H3734" s="225"/>
      <c r="I3734" s="225"/>
      <c r="J3734" s="105"/>
      <c r="K3734" s="226"/>
      <c r="L3734" s="227" t="s">
        <v>706</v>
      </c>
      <c r="M3734" s="105">
        <v>353714363.36579984</v>
      </c>
      <c r="N3734" s="225"/>
    </row>
    <row r="3735" spans="1:14" ht="12" thickBot="1">
      <c r="A3735" s="223"/>
      <c r="B3735" s="224"/>
      <c r="C3735" s="224"/>
      <c r="D3735" s="225"/>
      <c r="E3735" s="225"/>
      <c r="F3735" s="225"/>
      <c r="G3735" s="225"/>
      <c r="H3735" s="225"/>
      <c r="I3735" s="225"/>
      <c r="J3735" s="105"/>
      <c r="K3735" s="226"/>
      <c r="L3735" s="227" t="s">
        <v>707</v>
      </c>
      <c r="M3735" s="105">
        <f xml:space="preserve"> ROUND($M$3730+ SUM($M$3733:$M$3733)-$M$3734,2)</f>
        <v>0</v>
      </c>
      <c r="N3735" s="225"/>
    </row>
    <row r="3736" spans="1:14" ht="12" thickTop="1">
      <c r="A3736" s="215" t="s">
        <v>153</v>
      </c>
      <c r="B3736" s="216" t="s">
        <v>137</v>
      </c>
      <c r="C3736" s="216" t="s">
        <v>703</v>
      </c>
      <c r="D3736" s="217" t="s">
        <v>648</v>
      </c>
      <c r="E3736" s="217" t="s">
        <v>144</v>
      </c>
      <c r="F3736" s="217" t="s">
        <v>647</v>
      </c>
      <c r="G3736" s="217" t="s">
        <v>704</v>
      </c>
      <c r="H3736" s="217" t="s">
        <v>143</v>
      </c>
      <c r="I3736" s="217" t="s">
        <v>658</v>
      </c>
      <c r="J3736" s="218" t="s">
        <v>705</v>
      </c>
      <c r="K3736" s="219" t="s">
        <v>148</v>
      </c>
      <c r="L3736" s="218" t="s">
        <v>140</v>
      </c>
      <c r="M3736" s="218" t="s">
        <v>630</v>
      </c>
      <c r="N3736" s="217" t="s">
        <v>640</v>
      </c>
    </row>
    <row r="3737" spans="1:14">
      <c r="A3737" s="100">
        <v>117557379</v>
      </c>
      <c r="B3737" s="94">
        <v>45504</v>
      </c>
      <c r="C3737" s="94">
        <v>45504</v>
      </c>
      <c r="D3737" s="73" t="s">
        <v>823</v>
      </c>
      <c r="E3737" s="73" t="s">
        <v>325</v>
      </c>
      <c r="F3737" s="73" t="s">
        <v>326</v>
      </c>
      <c r="G3737" s="73" t="s">
        <v>324</v>
      </c>
      <c r="I3737" s="73" t="s">
        <v>681</v>
      </c>
      <c r="J3737" s="95">
        <v>36244.75</v>
      </c>
      <c r="K3737" s="107">
        <v>1</v>
      </c>
      <c r="L3737" s="95">
        <v>0</v>
      </c>
      <c r="M3737" s="95">
        <v>36244.75</v>
      </c>
      <c r="N3737" s="73" t="s">
        <v>715</v>
      </c>
    </row>
    <row r="3738" spans="1:14">
      <c r="A3738" s="100">
        <v>117596968</v>
      </c>
      <c r="B3738" s="94">
        <v>45504</v>
      </c>
      <c r="C3738" s="94">
        <v>45504</v>
      </c>
      <c r="D3738" s="73" t="s">
        <v>823</v>
      </c>
      <c r="E3738" s="73" t="s">
        <v>281</v>
      </c>
      <c r="F3738" s="73" t="s">
        <v>487</v>
      </c>
      <c r="G3738" s="73" t="s">
        <v>485</v>
      </c>
      <c r="H3738" s="73" t="s">
        <v>486</v>
      </c>
      <c r="I3738" s="73" t="s">
        <v>681</v>
      </c>
      <c r="J3738" s="95">
        <v>4540.32</v>
      </c>
      <c r="K3738" s="107">
        <v>1</v>
      </c>
      <c r="L3738" s="95">
        <v>0</v>
      </c>
      <c r="M3738" s="95">
        <v>4540.32</v>
      </c>
      <c r="N3738" s="73" t="s">
        <v>715</v>
      </c>
    </row>
    <row r="3739" spans="1:14">
      <c r="A3739" s="100">
        <v>117531210</v>
      </c>
      <c r="B3739" s="94">
        <v>45504</v>
      </c>
      <c r="C3739" s="94">
        <v>45504</v>
      </c>
      <c r="D3739" s="73" t="s">
        <v>993</v>
      </c>
      <c r="E3739" s="73" t="s">
        <v>372</v>
      </c>
      <c r="F3739" s="73" t="s">
        <v>373</v>
      </c>
      <c r="G3739" s="73" t="s">
        <v>370</v>
      </c>
      <c r="H3739" s="73" t="s">
        <v>371</v>
      </c>
      <c r="I3739" s="73" t="s">
        <v>681</v>
      </c>
      <c r="J3739" s="95">
        <v>0</v>
      </c>
      <c r="K3739" s="107">
        <v>1</v>
      </c>
      <c r="L3739" s="95">
        <v>2233.3000000000002</v>
      </c>
      <c r="M3739" s="95">
        <v>2233.3000000000002</v>
      </c>
      <c r="N3739" s="73" t="s">
        <v>207</v>
      </c>
    </row>
    <row r="3740" spans="1:14" ht="12" thickBot="1">
      <c r="A3740" s="100">
        <v>117165090</v>
      </c>
      <c r="B3740" s="94">
        <v>45504</v>
      </c>
      <c r="C3740" s="94">
        <v>45504</v>
      </c>
      <c r="D3740" s="73" t="s">
        <v>823</v>
      </c>
      <c r="E3740" s="73" t="s">
        <v>218</v>
      </c>
      <c r="F3740" s="73" t="s">
        <v>219</v>
      </c>
      <c r="G3740" s="73" t="s">
        <v>216</v>
      </c>
      <c r="I3740" s="73" t="s">
        <v>681</v>
      </c>
      <c r="J3740" s="95">
        <v>9425.73</v>
      </c>
      <c r="K3740" s="107">
        <v>1</v>
      </c>
      <c r="L3740" s="95">
        <v>0</v>
      </c>
      <c r="M3740" s="95">
        <v>9425.73</v>
      </c>
      <c r="N3740" s="73" t="s">
        <v>715</v>
      </c>
    </row>
    <row r="3741" spans="1:14" ht="12" thickBot="1">
      <c r="A3741" s="223"/>
      <c r="B3741" s="222">
        <v>45504</v>
      </c>
      <c r="C3741" s="224"/>
      <c r="D3741" s="225"/>
      <c r="E3741" s="225"/>
      <c r="F3741" s="225"/>
      <c r="G3741" s="225"/>
      <c r="H3741" s="225"/>
      <c r="I3741" s="225"/>
      <c r="J3741" s="105"/>
      <c r="K3741" s="226"/>
      <c r="L3741" s="227" t="s">
        <v>706</v>
      </c>
      <c r="M3741" s="105">
        <v>353766807.46640015</v>
      </c>
      <c r="N3741" s="225"/>
    </row>
    <row r="3742" spans="1:14" ht="12" thickBot="1">
      <c r="A3742" s="223"/>
      <c r="B3742" s="224"/>
      <c r="C3742" s="224"/>
      <c r="D3742" s="225"/>
      <c r="E3742" s="225"/>
      <c r="F3742" s="225"/>
      <c r="G3742" s="225"/>
      <c r="H3742" s="225"/>
      <c r="I3742" s="225"/>
      <c r="J3742" s="105"/>
      <c r="K3742" s="226"/>
      <c r="L3742" s="227" t="s">
        <v>707</v>
      </c>
      <c r="M3742" s="105">
        <f xml:space="preserve"> ROUND($M$3734+ SUM($M$3737:$M$3740)-$M$3741,2)</f>
        <v>0</v>
      </c>
      <c r="N3742" s="225"/>
    </row>
    <row r="3743" spans="1:14" ht="12.75" thickTop="1" thickBot="1">
      <c r="A3743" s="215" t="s">
        <v>153</v>
      </c>
      <c r="B3743" s="221" t="s">
        <v>137</v>
      </c>
      <c r="C3743" s="216" t="s">
        <v>703</v>
      </c>
      <c r="D3743" s="217" t="s">
        <v>648</v>
      </c>
      <c r="E3743" s="217" t="s">
        <v>144</v>
      </c>
      <c r="F3743" s="217" t="s">
        <v>647</v>
      </c>
      <c r="G3743" s="217" t="s">
        <v>704</v>
      </c>
      <c r="H3743" s="217" t="s">
        <v>143</v>
      </c>
      <c r="I3743" s="217" t="s">
        <v>658</v>
      </c>
      <c r="J3743" s="218" t="s">
        <v>705</v>
      </c>
      <c r="K3743" s="219" t="s">
        <v>148</v>
      </c>
      <c r="L3743" s="218" t="s">
        <v>140</v>
      </c>
      <c r="M3743" s="218" t="s">
        <v>630</v>
      </c>
      <c r="N3743" s="217" t="s">
        <v>640</v>
      </c>
    </row>
    <row r="3744" spans="1:14" ht="12" thickBot="1">
      <c r="A3744" s="223"/>
      <c r="B3744" s="222">
        <v>45505</v>
      </c>
      <c r="C3744" s="224"/>
      <c r="D3744" s="225"/>
      <c r="E3744" s="225"/>
      <c r="F3744" s="225"/>
      <c r="G3744" s="225"/>
      <c r="H3744" s="225"/>
      <c r="I3744" s="225"/>
      <c r="J3744" s="105"/>
      <c r="K3744" s="226"/>
      <c r="L3744" s="227" t="s">
        <v>706</v>
      </c>
      <c r="M3744" s="105">
        <v>353766807.46640015</v>
      </c>
      <c r="N3744" s="225"/>
    </row>
    <row r="3745" spans="1:14" ht="12" thickBot="1">
      <c r="A3745" s="223"/>
      <c r="B3745" s="224"/>
      <c r="C3745" s="224"/>
      <c r="D3745" s="225"/>
      <c r="E3745" s="225"/>
      <c r="F3745" s="225"/>
      <c r="G3745" s="225"/>
      <c r="H3745" s="225"/>
      <c r="I3745" s="225"/>
      <c r="J3745" s="105"/>
      <c r="K3745" s="226"/>
      <c r="L3745" s="227" t="s">
        <v>707</v>
      </c>
      <c r="M3745" s="105">
        <f xml:space="preserve"> ROUND($M$3741+ SUM($M$3743:$M$3743)-$M$3744,2)</f>
        <v>0</v>
      </c>
      <c r="N3745" s="225"/>
    </row>
    <row r="3746" spans="1:14" ht="12.75" thickTop="1" thickBot="1">
      <c r="A3746" s="215" t="s">
        <v>153</v>
      </c>
      <c r="B3746" s="221" t="s">
        <v>137</v>
      </c>
      <c r="C3746" s="216" t="s">
        <v>703</v>
      </c>
      <c r="D3746" s="217" t="s">
        <v>648</v>
      </c>
      <c r="E3746" s="217" t="s">
        <v>144</v>
      </c>
      <c r="F3746" s="217" t="s">
        <v>647</v>
      </c>
      <c r="G3746" s="217" t="s">
        <v>704</v>
      </c>
      <c r="H3746" s="217" t="s">
        <v>143</v>
      </c>
      <c r="I3746" s="217" t="s">
        <v>658</v>
      </c>
      <c r="J3746" s="218" t="s">
        <v>705</v>
      </c>
      <c r="K3746" s="219" t="s">
        <v>148</v>
      </c>
      <c r="L3746" s="218" t="s">
        <v>140</v>
      </c>
      <c r="M3746" s="218" t="s">
        <v>630</v>
      </c>
      <c r="N3746" s="217" t="s">
        <v>640</v>
      </c>
    </row>
    <row r="3747" spans="1:14" ht="12" thickBot="1">
      <c r="A3747" s="223"/>
      <c r="B3747" s="222">
        <v>45506</v>
      </c>
      <c r="C3747" s="224"/>
      <c r="D3747" s="225"/>
      <c r="E3747" s="225"/>
      <c r="F3747" s="225"/>
      <c r="G3747" s="225"/>
      <c r="H3747" s="225"/>
      <c r="I3747" s="225"/>
      <c r="J3747" s="105"/>
      <c r="K3747" s="226"/>
      <c r="L3747" s="227" t="s">
        <v>706</v>
      </c>
      <c r="M3747" s="105">
        <v>353766807.46640015</v>
      </c>
      <c r="N3747" s="225"/>
    </row>
    <row r="3748" spans="1:14" ht="12" thickBot="1">
      <c r="A3748" s="223"/>
      <c r="B3748" s="224"/>
      <c r="C3748" s="224"/>
      <c r="D3748" s="225"/>
      <c r="E3748" s="225"/>
      <c r="F3748" s="225"/>
      <c r="G3748" s="225"/>
      <c r="H3748" s="225"/>
      <c r="I3748" s="225"/>
      <c r="J3748" s="105"/>
      <c r="K3748" s="226"/>
      <c r="L3748" s="227" t="s">
        <v>707</v>
      </c>
      <c r="M3748" s="105">
        <f xml:space="preserve"> ROUND($M$3744+ SUM($M$3746:$M$3746)-$M$3747,2)</f>
        <v>0</v>
      </c>
      <c r="N3748" s="225"/>
    </row>
    <row r="3749" spans="1:14" ht="12.75" thickTop="1" thickBot="1">
      <c r="A3749" s="215" t="s">
        <v>153</v>
      </c>
      <c r="B3749" s="221" t="s">
        <v>137</v>
      </c>
      <c r="C3749" s="216" t="s">
        <v>703</v>
      </c>
      <c r="D3749" s="217" t="s">
        <v>648</v>
      </c>
      <c r="E3749" s="217" t="s">
        <v>144</v>
      </c>
      <c r="F3749" s="217" t="s">
        <v>647</v>
      </c>
      <c r="G3749" s="217" t="s">
        <v>704</v>
      </c>
      <c r="H3749" s="217" t="s">
        <v>143</v>
      </c>
      <c r="I3749" s="217" t="s">
        <v>658</v>
      </c>
      <c r="J3749" s="218" t="s">
        <v>705</v>
      </c>
      <c r="K3749" s="219" t="s">
        <v>148</v>
      </c>
      <c r="L3749" s="218" t="s">
        <v>140</v>
      </c>
      <c r="M3749" s="218" t="s">
        <v>630</v>
      </c>
      <c r="N3749" s="217" t="s">
        <v>640</v>
      </c>
    </row>
    <row r="3750" spans="1:14" ht="12" thickBot="1">
      <c r="A3750" s="223"/>
      <c r="B3750" s="222">
        <v>45509</v>
      </c>
      <c r="C3750" s="224"/>
      <c r="D3750" s="225"/>
      <c r="E3750" s="225"/>
      <c r="F3750" s="225"/>
      <c r="G3750" s="225"/>
      <c r="H3750" s="225"/>
      <c r="I3750" s="225"/>
      <c r="J3750" s="105"/>
      <c r="K3750" s="226"/>
      <c r="L3750" s="227" t="s">
        <v>706</v>
      </c>
      <c r="M3750" s="105">
        <v>353766807.46640015</v>
      </c>
      <c r="N3750" s="225"/>
    </row>
    <row r="3751" spans="1:14" ht="12" thickBot="1">
      <c r="A3751" s="223"/>
      <c r="B3751" s="224"/>
      <c r="C3751" s="224"/>
      <c r="D3751" s="225"/>
      <c r="E3751" s="225"/>
      <c r="F3751" s="225"/>
      <c r="G3751" s="225"/>
      <c r="H3751" s="225"/>
      <c r="I3751" s="225"/>
      <c r="J3751" s="105"/>
      <c r="K3751" s="226"/>
      <c r="L3751" s="227" t="s">
        <v>707</v>
      </c>
      <c r="M3751" s="105">
        <f xml:space="preserve"> ROUND($M$3747+ SUM($M$3749:$M$3749)-$M$3750,2)</f>
        <v>0</v>
      </c>
      <c r="N3751" s="225"/>
    </row>
    <row r="3752" spans="1:14" ht="12.75" thickTop="1" thickBot="1">
      <c r="A3752" s="215" t="s">
        <v>153</v>
      </c>
      <c r="B3752" s="221" t="s">
        <v>137</v>
      </c>
      <c r="C3752" s="216" t="s">
        <v>703</v>
      </c>
      <c r="D3752" s="217" t="s">
        <v>648</v>
      </c>
      <c r="E3752" s="217" t="s">
        <v>144</v>
      </c>
      <c r="F3752" s="217" t="s">
        <v>647</v>
      </c>
      <c r="G3752" s="217" t="s">
        <v>704</v>
      </c>
      <c r="H3752" s="217" t="s">
        <v>143</v>
      </c>
      <c r="I3752" s="217" t="s">
        <v>658</v>
      </c>
      <c r="J3752" s="218" t="s">
        <v>705</v>
      </c>
      <c r="K3752" s="219" t="s">
        <v>148</v>
      </c>
      <c r="L3752" s="218" t="s">
        <v>140</v>
      </c>
      <c r="M3752" s="218" t="s">
        <v>630</v>
      </c>
      <c r="N3752" s="217" t="s">
        <v>640</v>
      </c>
    </row>
    <row r="3753" spans="1:14" ht="12" thickBot="1">
      <c r="A3753" s="223"/>
      <c r="B3753" s="222">
        <v>45510</v>
      </c>
      <c r="C3753" s="224"/>
      <c r="D3753" s="225"/>
      <c r="E3753" s="225"/>
      <c r="F3753" s="225"/>
      <c r="G3753" s="225"/>
      <c r="H3753" s="225"/>
      <c r="I3753" s="225"/>
      <c r="J3753" s="105"/>
      <c r="K3753" s="226"/>
      <c r="L3753" s="227" t="s">
        <v>706</v>
      </c>
      <c r="M3753" s="105">
        <v>353766807.46640021</v>
      </c>
      <c r="N3753" s="225"/>
    </row>
    <row r="3754" spans="1:14" ht="12" thickBot="1">
      <c r="A3754" s="223"/>
      <c r="B3754" s="224"/>
      <c r="C3754" s="224"/>
      <c r="D3754" s="225"/>
      <c r="E3754" s="225"/>
      <c r="F3754" s="225"/>
      <c r="G3754" s="225"/>
      <c r="H3754" s="225"/>
      <c r="I3754" s="225"/>
      <c r="J3754" s="105"/>
      <c r="K3754" s="226"/>
      <c r="L3754" s="227" t="s">
        <v>707</v>
      </c>
      <c r="M3754" s="105">
        <f xml:space="preserve"> ROUND($M$3750+ SUM($M$3752:$M$3752)-$M$3753,2)</f>
        <v>0</v>
      </c>
      <c r="N3754" s="225"/>
    </row>
    <row r="3755" spans="1:14" ht="12" thickTop="1">
      <c r="A3755" s="215" t="s">
        <v>153</v>
      </c>
      <c r="B3755" s="216" t="s">
        <v>137</v>
      </c>
      <c r="C3755" s="216" t="s">
        <v>703</v>
      </c>
      <c r="D3755" s="217" t="s">
        <v>648</v>
      </c>
      <c r="E3755" s="217" t="s">
        <v>144</v>
      </c>
      <c r="F3755" s="217" t="s">
        <v>647</v>
      </c>
      <c r="G3755" s="217" t="s">
        <v>704</v>
      </c>
      <c r="H3755" s="217" t="s">
        <v>143</v>
      </c>
      <c r="I3755" s="217" t="s">
        <v>658</v>
      </c>
      <c r="J3755" s="218" t="s">
        <v>705</v>
      </c>
      <c r="K3755" s="219" t="s">
        <v>148</v>
      </c>
      <c r="L3755" s="218" t="s">
        <v>140</v>
      </c>
      <c r="M3755" s="218" t="s">
        <v>630</v>
      </c>
      <c r="N3755" s="217" t="s">
        <v>640</v>
      </c>
    </row>
    <row r="3756" spans="1:14" ht="12" thickBot="1">
      <c r="A3756" s="100">
        <v>117865343</v>
      </c>
      <c r="B3756" s="94">
        <v>45504</v>
      </c>
      <c r="C3756" s="94">
        <v>45511</v>
      </c>
      <c r="D3756" s="73" t="s">
        <v>823</v>
      </c>
      <c r="E3756" s="73" t="s">
        <v>281</v>
      </c>
      <c r="F3756" s="73" t="s">
        <v>282</v>
      </c>
      <c r="G3756" s="73" t="s">
        <v>279</v>
      </c>
      <c r="H3756" s="73" t="s">
        <v>280</v>
      </c>
      <c r="I3756" s="73" t="s">
        <v>681</v>
      </c>
      <c r="J3756" s="95">
        <v>45390.33</v>
      </c>
      <c r="K3756" s="107">
        <v>1</v>
      </c>
      <c r="L3756" s="95">
        <v>0</v>
      </c>
      <c r="M3756" s="95">
        <v>45390.33</v>
      </c>
      <c r="N3756" s="73" t="s">
        <v>715</v>
      </c>
    </row>
    <row r="3757" spans="1:14" ht="12" thickBot="1">
      <c r="A3757" s="223"/>
      <c r="B3757" s="222">
        <v>45511</v>
      </c>
      <c r="C3757" s="224"/>
      <c r="D3757" s="225"/>
      <c r="E3757" s="225"/>
      <c r="F3757" s="225"/>
      <c r="G3757" s="225"/>
      <c r="H3757" s="225"/>
      <c r="I3757" s="225"/>
      <c r="J3757" s="105"/>
      <c r="K3757" s="226"/>
      <c r="L3757" s="227" t="s">
        <v>706</v>
      </c>
      <c r="M3757" s="105">
        <v>353812197.79640019</v>
      </c>
      <c r="N3757" s="225"/>
    </row>
    <row r="3758" spans="1:14" ht="12" thickBot="1">
      <c r="A3758" s="223"/>
      <c r="B3758" s="224"/>
      <c r="C3758" s="224"/>
      <c r="D3758" s="225"/>
      <c r="E3758" s="225"/>
      <c r="F3758" s="225"/>
      <c r="G3758" s="225"/>
      <c r="H3758" s="225"/>
      <c r="I3758" s="225"/>
      <c r="J3758" s="105"/>
      <c r="K3758" s="226"/>
      <c r="L3758" s="227" t="s">
        <v>707</v>
      </c>
      <c r="M3758" s="105">
        <f xml:space="preserve"> ROUND($M$3753+ SUM($M$3756:$M$3756)-$M$3757,2)</f>
        <v>0</v>
      </c>
      <c r="N3758" s="225"/>
    </row>
    <row r="3759" spans="1:14" ht="12.75" thickTop="1" thickBot="1">
      <c r="A3759" s="215" t="s">
        <v>153</v>
      </c>
      <c r="B3759" s="221" t="s">
        <v>137</v>
      </c>
      <c r="C3759" s="216" t="s">
        <v>703</v>
      </c>
      <c r="D3759" s="217" t="s">
        <v>648</v>
      </c>
      <c r="E3759" s="217" t="s">
        <v>144</v>
      </c>
      <c r="F3759" s="217" t="s">
        <v>647</v>
      </c>
      <c r="G3759" s="217" t="s">
        <v>704</v>
      </c>
      <c r="H3759" s="217" t="s">
        <v>143</v>
      </c>
      <c r="I3759" s="217" t="s">
        <v>658</v>
      </c>
      <c r="J3759" s="218" t="s">
        <v>705</v>
      </c>
      <c r="K3759" s="219" t="s">
        <v>148</v>
      </c>
      <c r="L3759" s="218" t="s">
        <v>140</v>
      </c>
      <c r="M3759" s="218" t="s">
        <v>630</v>
      </c>
      <c r="N3759" s="217" t="s">
        <v>640</v>
      </c>
    </row>
    <row r="3760" spans="1:14" ht="12" thickBot="1">
      <c r="A3760" s="223"/>
      <c r="B3760" s="222">
        <v>45512</v>
      </c>
      <c r="C3760" s="224"/>
      <c r="D3760" s="225"/>
      <c r="E3760" s="225"/>
      <c r="F3760" s="225"/>
      <c r="G3760" s="225"/>
      <c r="H3760" s="225"/>
      <c r="I3760" s="225"/>
      <c r="J3760" s="105"/>
      <c r="K3760" s="226"/>
      <c r="L3760" s="227" t="s">
        <v>706</v>
      </c>
      <c r="M3760" s="105">
        <v>353812197.79640019</v>
      </c>
      <c r="N3760" s="225"/>
    </row>
    <row r="3761" spans="1:14" ht="12" thickBot="1">
      <c r="A3761" s="223"/>
      <c r="B3761" s="224"/>
      <c r="C3761" s="224"/>
      <c r="D3761" s="225"/>
      <c r="E3761" s="225"/>
      <c r="F3761" s="225"/>
      <c r="G3761" s="225"/>
      <c r="H3761" s="225"/>
      <c r="I3761" s="225"/>
      <c r="J3761" s="105"/>
      <c r="K3761" s="226"/>
      <c r="L3761" s="227" t="s">
        <v>707</v>
      </c>
      <c r="M3761" s="105">
        <f xml:space="preserve"> ROUND($M$3757+ SUM($M$3759:$M$3759)-$M$3760,2)</f>
        <v>0</v>
      </c>
      <c r="N3761" s="225"/>
    </row>
    <row r="3762" spans="1:14" ht="12.75" thickTop="1" thickBot="1">
      <c r="A3762" s="215" t="s">
        <v>153</v>
      </c>
      <c r="B3762" s="221" t="s">
        <v>137</v>
      </c>
      <c r="C3762" s="216" t="s">
        <v>703</v>
      </c>
      <c r="D3762" s="217" t="s">
        <v>648</v>
      </c>
      <c r="E3762" s="217" t="s">
        <v>144</v>
      </c>
      <c r="F3762" s="217" t="s">
        <v>647</v>
      </c>
      <c r="G3762" s="217" t="s">
        <v>704</v>
      </c>
      <c r="H3762" s="217" t="s">
        <v>143</v>
      </c>
      <c r="I3762" s="217" t="s">
        <v>658</v>
      </c>
      <c r="J3762" s="218" t="s">
        <v>705</v>
      </c>
      <c r="K3762" s="219" t="s">
        <v>148</v>
      </c>
      <c r="L3762" s="218" t="s">
        <v>140</v>
      </c>
      <c r="M3762" s="218" t="s">
        <v>630</v>
      </c>
      <c r="N3762" s="217" t="s">
        <v>640</v>
      </c>
    </row>
    <row r="3763" spans="1:14" ht="12" thickBot="1">
      <c r="A3763" s="223"/>
      <c r="B3763" s="222">
        <v>45513</v>
      </c>
      <c r="C3763" s="224"/>
      <c r="D3763" s="225"/>
      <c r="E3763" s="225"/>
      <c r="F3763" s="225"/>
      <c r="G3763" s="225"/>
      <c r="H3763" s="225"/>
      <c r="I3763" s="225"/>
      <c r="J3763" s="105"/>
      <c r="K3763" s="226"/>
      <c r="L3763" s="227" t="s">
        <v>706</v>
      </c>
      <c r="M3763" s="105">
        <v>353812197.79640019</v>
      </c>
      <c r="N3763" s="225"/>
    </row>
    <row r="3764" spans="1:14" ht="12" thickBot="1">
      <c r="A3764" s="223"/>
      <c r="B3764" s="224"/>
      <c r="C3764" s="224"/>
      <c r="D3764" s="225"/>
      <c r="E3764" s="225"/>
      <c r="F3764" s="225"/>
      <c r="G3764" s="225"/>
      <c r="H3764" s="225"/>
      <c r="I3764" s="225"/>
      <c r="J3764" s="105"/>
      <c r="K3764" s="226"/>
      <c r="L3764" s="227" t="s">
        <v>707</v>
      </c>
      <c r="M3764" s="105">
        <f xml:space="preserve"> ROUND($M$3760+ SUM($M$3762:$M$3762)-$M$3763,2)</f>
        <v>0</v>
      </c>
      <c r="N3764" s="225"/>
    </row>
    <row r="3765" spans="1:14" ht="12.75" thickTop="1" thickBot="1">
      <c r="A3765" s="215" t="s">
        <v>153</v>
      </c>
      <c r="B3765" s="221" t="s">
        <v>137</v>
      </c>
      <c r="C3765" s="216" t="s">
        <v>703</v>
      </c>
      <c r="D3765" s="217" t="s">
        <v>648</v>
      </c>
      <c r="E3765" s="217" t="s">
        <v>144</v>
      </c>
      <c r="F3765" s="217" t="s">
        <v>647</v>
      </c>
      <c r="G3765" s="217" t="s">
        <v>704</v>
      </c>
      <c r="H3765" s="217" t="s">
        <v>143</v>
      </c>
      <c r="I3765" s="217" t="s">
        <v>658</v>
      </c>
      <c r="J3765" s="218" t="s">
        <v>705</v>
      </c>
      <c r="K3765" s="219" t="s">
        <v>148</v>
      </c>
      <c r="L3765" s="218" t="s">
        <v>140</v>
      </c>
      <c r="M3765" s="218" t="s">
        <v>630</v>
      </c>
      <c r="N3765" s="217" t="s">
        <v>640</v>
      </c>
    </row>
    <row r="3766" spans="1:14" ht="12" thickBot="1">
      <c r="A3766" s="223"/>
      <c r="B3766" s="222">
        <v>45516</v>
      </c>
      <c r="C3766" s="224"/>
      <c r="D3766" s="225"/>
      <c r="E3766" s="225"/>
      <c r="F3766" s="225"/>
      <c r="G3766" s="225"/>
      <c r="H3766" s="225"/>
      <c r="I3766" s="225"/>
      <c r="J3766" s="105"/>
      <c r="K3766" s="226"/>
      <c r="L3766" s="227" t="s">
        <v>706</v>
      </c>
      <c r="M3766" s="105">
        <v>353812197.79640019</v>
      </c>
      <c r="N3766" s="225"/>
    </row>
    <row r="3767" spans="1:14" ht="12" thickBot="1">
      <c r="A3767" s="223"/>
      <c r="B3767" s="224"/>
      <c r="C3767" s="224"/>
      <c r="D3767" s="225"/>
      <c r="E3767" s="225"/>
      <c r="F3767" s="225"/>
      <c r="G3767" s="225"/>
      <c r="H3767" s="225"/>
      <c r="I3767" s="225"/>
      <c r="J3767" s="105"/>
      <c r="K3767" s="226"/>
      <c r="L3767" s="227" t="s">
        <v>707</v>
      </c>
      <c r="M3767" s="105">
        <f xml:space="preserve"> ROUND($M$3763+ SUM($M$3765:$M$3765)-$M$3766,2)</f>
        <v>0</v>
      </c>
      <c r="N3767" s="225"/>
    </row>
    <row r="3768" spans="1:14" ht="12" thickTop="1">
      <c r="A3768" s="215" t="s">
        <v>153</v>
      </c>
      <c r="B3768" s="216" t="s">
        <v>137</v>
      </c>
      <c r="C3768" s="216" t="s">
        <v>703</v>
      </c>
      <c r="D3768" s="217" t="s">
        <v>648</v>
      </c>
      <c r="E3768" s="217" t="s">
        <v>144</v>
      </c>
      <c r="F3768" s="217" t="s">
        <v>647</v>
      </c>
      <c r="G3768" s="217" t="s">
        <v>704</v>
      </c>
      <c r="H3768" s="217" t="s">
        <v>143</v>
      </c>
      <c r="I3768" s="217" t="s">
        <v>658</v>
      </c>
      <c r="J3768" s="218" t="s">
        <v>705</v>
      </c>
      <c r="K3768" s="219" t="s">
        <v>148</v>
      </c>
      <c r="L3768" s="218" t="s">
        <v>140</v>
      </c>
      <c r="M3768" s="218" t="s">
        <v>630</v>
      </c>
      <c r="N3768" s="217" t="s">
        <v>640</v>
      </c>
    </row>
    <row r="3769" spans="1:14">
      <c r="A3769" s="100">
        <v>999</v>
      </c>
      <c r="B3769" s="94">
        <v>45488</v>
      </c>
      <c r="C3769" s="94">
        <v>45517</v>
      </c>
      <c r="D3769" s="73" t="s">
        <v>830</v>
      </c>
      <c r="E3769" s="73" t="s">
        <v>555</v>
      </c>
      <c r="F3769" s="73" t="s">
        <v>1159</v>
      </c>
      <c r="G3769" s="73" t="s">
        <v>553</v>
      </c>
      <c r="H3769" s="73" t="s">
        <v>554</v>
      </c>
      <c r="I3769" s="73" t="s">
        <v>681</v>
      </c>
      <c r="J3769" s="95">
        <v>-4857881.01</v>
      </c>
      <c r="K3769" s="107">
        <v>0.98250000000000004</v>
      </c>
      <c r="L3769" s="95">
        <v>0</v>
      </c>
      <c r="M3769" s="95">
        <v>-4857881.01</v>
      </c>
      <c r="N3769" s="73" t="s">
        <v>715</v>
      </c>
    </row>
    <row r="3770" spans="1:14">
      <c r="A3770" s="100">
        <v>999</v>
      </c>
      <c r="B3770" s="94">
        <v>45488</v>
      </c>
      <c r="C3770" s="94">
        <v>45517</v>
      </c>
      <c r="D3770" s="73" t="s">
        <v>830</v>
      </c>
      <c r="E3770" s="73" t="s">
        <v>555</v>
      </c>
      <c r="F3770" s="73" t="s">
        <v>1159</v>
      </c>
      <c r="G3770" s="73" t="s">
        <v>553</v>
      </c>
      <c r="H3770" s="73" t="s">
        <v>554</v>
      </c>
      <c r="I3770" s="73" t="s">
        <v>681</v>
      </c>
      <c r="J3770" s="95">
        <v>-1968586.36</v>
      </c>
      <c r="K3770" s="107">
        <v>0.92500000000000004</v>
      </c>
      <c r="L3770" s="95">
        <v>0</v>
      </c>
      <c r="M3770" s="95">
        <v>-1968586.36</v>
      </c>
      <c r="N3770" s="73" t="s">
        <v>715</v>
      </c>
    </row>
    <row r="3771" spans="1:14">
      <c r="A3771" s="100">
        <v>999</v>
      </c>
      <c r="B3771" s="94">
        <v>45488</v>
      </c>
      <c r="C3771" s="94">
        <v>45517</v>
      </c>
      <c r="D3771" s="73" t="s">
        <v>830</v>
      </c>
      <c r="E3771" s="73" t="s">
        <v>555</v>
      </c>
      <c r="F3771" s="73" t="s">
        <v>1159</v>
      </c>
      <c r="G3771" s="73" t="s">
        <v>553</v>
      </c>
      <c r="H3771" s="73" t="s">
        <v>554</v>
      </c>
      <c r="I3771" s="73" t="s">
        <v>681</v>
      </c>
      <c r="J3771" s="95">
        <v>-1633671.29</v>
      </c>
      <c r="K3771" s="107">
        <v>0.85</v>
      </c>
      <c r="L3771" s="95">
        <v>0</v>
      </c>
      <c r="M3771" s="95">
        <v>-1633671.29</v>
      </c>
      <c r="N3771" s="73" t="s">
        <v>715</v>
      </c>
    </row>
    <row r="3772" spans="1:14">
      <c r="A3772" s="100">
        <v>118032569</v>
      </c>
      <c r="B3772" s="94">
        <v>45488</v>
      </c>
      <c r="C3772" s="94">
        <v>45517</v>
      </c>
      <c r="D3772" s="73" t="s">
        <v>710</v>
      </c>
      <c r="E3772" s="73" t="s">
        <v>555</v>
      </c>
      <c r="F3772" s="73" t="s">
        <v>1160</v>
      </c>
      <c r="G3772" s="73" t="s">
        <v>1161</v>
      </c>
      <c r="H3772" s="73" t="s">
        <v>1162</v>
      </c>
      <c r="I3772" s="73" t="s">
        <v>681</v>
      </c>
      <c r="J3772" s="95">
        <v>4857881.01</v>
      </c>
      <c r="K3772" s="107">
        <v>0.98250000000000004</v>
      </c>
      <c r="L3772" s="95">
        <v>0</v>
      </c>
      <c r="M3772" s="95">
        <v>4857881.01</v>
      </c>
      <c r="N3772" s="73" t="s">
        <v>715</v>
      </c>
    </row>
    <row r="3773" spans="1:14">
      <c r="A3773" s="100">
        <v>118032571</v>
      </c>
      <c r="B3773" s="94">
        <v>45488</v>
      </c>
      <c r="C3773" s="94">
        <v>45517</v>
      </c>
      <c r="D3773" s="73" t="s">
        <v>710</v>
      </c>
      <c r="E3773" s="73" t="s">
        <v>555</v>
      </c>
      <c r="F3773" s="73" t="s">
        <v>1160</v>
      </c>
      <c r="G3773" s="73" t="s">
        <v>1161</v>
      </c>
      <c r="H3773" s="73" t="s">
        <v>1162</v>
      </c>
      <c r="I3773" s="73" t="s">
        <v>681</v>
      </c>
      <c r="J3773" s="95">
        <v>1968586.36</v>
      </c>
      <c r="K3773" s="107">
        <v>0.92500000000000004</v>
      </c>
      <c r="L3773" s="95">
        <v>0</v>
      </c>
      <c r="M3773" s="95">
        <v>1968586.36</v>
      </c>
      <c r="N3773" s="73" t="s">
        <v>715</v>
      </c>
    </row>
    <row r="3774" spans="1:14" ht="12" thickBot="1">
      <c r="A3774" s="100">
        <v>118032573</v>
      </c>
      <c r="B3774" s="94">
        <v>45488</v>
      </c>
      <c r="C3774" s="94">
        <v>45517</v>
      </c>
      <c r="D3774" s="73" t="s">
        <v>710</v>
      </c>
      <c r="E3774" s="73" t="s">
        <v>555</v>
      </c>
      <c r="F3774" s="73" t="s">
        <v>1160</v>
      </c>
      <c r="G3774" s="73" t="s">
        <v>1161</v>
      </c>
      <c r="H3774" s="73" t="s">
        <v>1162</v>
      </c>
      <c r="I3774" s="73" t="s">
        <v>681</v>
      </c>
      <c r="J3774" s="95">
        <v>1633671.29</v>
      </c>
      <c r="K3774" s="107">
        <v>0.85</v>
      </c>
      <c r="L3774" s="95">
        <v>0</v>
      </c>
      <c r="M3774" s="95">
        <v>1633671.29</v>
      </c>
      <c r="N3774" s="73" t="s">
        <v>715</v>
      </c>
    </row>
    <row r="3775" spans="1:14" ht="12" thickBot="1">
      <c r="A3775" s="223"/>
      <c r="B3775" s="222">
        <v>45517</v>
      </c>
      <c r="C3775" s="224"/>
      <c r="D3775" s="225"/>
      <c r="E3775" s="225"/>
      <c r="F3775" s="225"/>
      <c r="G3775" s="225"/>
      <c r="H3775" s="225"/>
      <c r="I3775" s="225"/>
      <c r="J3775" s="105"/>
      <c r="K3775" s="226"/>
      <c r="L3775" s="227" t="s">
        <v>706</v>
      </c>
      <c r="M3775" s="105">
        <v>353812197.79640019</v>
      </c>
      <c r="N3775" s="225"/>
    </row>
    <row r="3776" spans="1:14" ht="12" thickBot="1">
      <c r="A3776" s="223"/>
      <c r="B3776" s="224"/>
      <c r="C3776" s="224"/>
      <c r="D3776" s="225"/>
      <c r="E3776" s="225"/>
      <c r="F3776" s="225"/>
      <c r="G3776" s="225"/>
      <c r="H3776" s="225"/>
      <c r="I3776" s="225"/>
      <c r="J3776" s="105"/>
      <c r="K3776" s="226"/>
      <c r="L3776" s="227" t="s">
        <v>707</v>
      </c>
      <c r="M3776" s="105">
        <f xml:space="preserve"> ROUND($M$3766+ SUM($M$3769:$M$3774)-$M$3775,2)</f>
        <v>0</v>
      </c>
      <c r="N3776" s="225"/>
    </row>
    <row r="3777" spans="1:14" ht="12.75" thickTop="1" thickBot="1">
      <c r="A3777" s="215" t="s">
        <v>153</v>
      </c>
      <c r="B3777" s="221" t="s">
        <v>137</v>
      </c>
      <c r="C3777" s="216" t="s">
        <v>703</v>
      </c>
      <c r="D3777" s="217" t="s">
        <v>648</v>
      </c>
      <c r="E3777" s="217" t="s">
        <v>144</v>
      </c>
      <c r="F3777" s="217" t="s">
        <v>647</v>
      </c>
      <c r="G3777" s="217" t="s">
        <v>704</v>
      </c>
      <c r="H3777" s="217" t="s">
        <v>143</v>
      </c>
      <c r="I3777" s="217" t="s">
        <v>658</v>
      </c>
      <c r="J3777" s="218" t="s">
        <v>705</v>
      </c>
      <c r="K3777" s="219" t="s">
        <v>148</v>
      </c>
      <c r="L3777" s="218" t="s">
        <v>140</v>
      </c>
      <c r="M3777" s="218" t="s">
        <v>630</v>
      </c>
      <c r="N3777" s="217" t="s">
        <v>640</v>
      </c>
    </row>
    <row r="3778" spans="1:14" ht="12" thickBot="1">
      <c r="A3778" s="223"/>
      <c r="B3778" s="222">
        <v>45518</v>
      </c>
      <c r="C3778" s="224"/>
      <c r="D3778" s="225"/>
      <c r="E3778" s="225"/>
      <c r="F3778" s="225"/>
      <c r="G3778" s="225"/>
      <c r="H3778" s="225"/>
      <c r="I3778" s="225"/>
      <c r="J3778" s="105"/>
      <c r="K3778" s="226"/>
      <c r="L3778" s="227" t="s">
        <v>706</v>
      </c>
      <c r="M3778" s="105">
        <v>353812197.79640013</v>
      </c>
      <c r="N3778" s="225"/>
    </row>
    <row r="3779" spans="1:14" ht="12" thickBot="1">
      <c r="A3779" s="223"/>
      <c r="B3779" s="224"/>
      <c r="C3779" s="224"/>
      <c r="D3779" s="225"/>
      <c r="E3779" s="225"/>
      <c r="F3779" s="225"/>
      <c r="G3779" s="225"/>
      <c r="H3779" s="225"/>
      <c r="I3779" s="225"/>
      <c r="J3779" s="105"/>
      <c r="K3779" s="226"/>
      <c r="L3779" s="227" t="s">
        <v>707</v>
      </c>
      <c r="M3779" s="105">
        <f xml:space="preserve"> ROUND($M$3775+ SUM($M$3777:$M$3777)-$M$3778,2)</f>
        <v>0</v>
      </c>
      <c r="N3779" s="225"/>
    </row>
    <row r="3780" spans="1:14" ht="12.75" thickTop="1" thickBot="1">
      <c r="A3780" s="215" t="s">
        <v>153</v>
      </c>
      <c r="B3780" s="221" t="s">
        <v>137</v>
      </c>
      <c r="C3780" s="216" t="s">
        <v>703</v>
      </c>
      <c r="D3780" s="217" t="s">
        <v>648</v>
      </c>
      <c r="E3780" s="217" t="s">
        <v>144</v>
      </c>
      <c r="F3780" s="217" t="s">
        <v>647</v>
      </c>
      <c r="G3780" s="217" t="s">
        <v>704</v>
      </c>
      <c r="H3780" s="217" t="s">
        <v>143</v>
      </c>
      <c r="I3780" s="217" t="s">
        <v>658</v>
      </c>
      <c r="J3780" s="218" t="s">
        <v>705</v>
      </c>
      <c r="K3780" s="219" t="s">
        <v>148</v>
      </c>
      <c r="L3780" s="218" t="s">
        <v>140</v>
      </c>
      <c r="M3780" s="218" t="s">
        <v>630</v>
      </c>
      <c r="N3780" s="217" t="s">
        <v>640</v>
      </c>
    </row>
    <row r="3781" spans="1:14" ht="12" thickBot="1">
      <c r="A3781" s="223"/>
      <c r="B3781" s="222">
        <v>45519</v>
      </c>
      <c r="C3781" s="224"/>
      <c r="D3781" s="225"/>
      <c r="E3781" s="225"/>
      <c r="F3781" s="225"/>
      <c r="G3781" s="225"/>
      <c r="H3781" s="225"/>
      <c r="I3781" s="225"/>
      <c r="J3781" s="105"/>
      <c r="K3781" s="226"/>
      <c r="L3781" s="227" t="s">
        <v>706</v>
      </c>
      <c r="M3781" s="105">
        <v>353812197.79640013</v>
      </c>
      <c r="N3781" s="225"/>
    </row>
    <row r="3782" spans="1:14" ht="12" thickBot="1">
      <c r="A3782" s="223"/>
      <c r="B3782" s="224"/>
      <c r="C3782" s="224"/>
      <c r="D3782" s="225"/>
      <c r="E3782" s="225"/>
      <c r="F3782" s="225"/>
      <c r="G3782" s="225"/>
      <c r="H3782" s="225"/>
      <c r="I3782" s="225"/>
      <c r="J3782" s="105"/>
      <c r="K3782" s="226"/>
      <c r="L3782" s="227" t="s">
        <v>707</v>
      </c>
      <c r="M3782" s="105">
        <f xml:space="preserve"> ROUND($M$3778+ SUM($M$3780:$M$3780)-$M$3781,2)</f>
        <v>0</v>
      </c>
      <c r="N3782" s="225"/>
    </row>
    <row r="3783" spans="1:14" ht="12.75" thickTop="1" thickBot="1">
      <c r="A3783" s="215" t="s">
        <v>153</v>
      </c>
      <c r="B3783" s="221" t="s">
        <v>137</v>
      </c>
      <c r="C3783" s="216" t="s">
        <v>703</v>
      </c>
      <c r="D3783" s="217" t="s">
        <v>648</v>
      </c>
      <c r="E3783" s="217" t="s">
        <v>144</v>
      </c>
      <c r="F3783" s="217" t="s">
        <v>647</v>
      </c>
      <c r="G3783" s="217" t="s">
        <v>704</v>
      </c>
      <c r="H3783" s="217" t="s">
        <v>143</v>
      </c>
      <c r="I3783" s="217" t="s">
        <v>658</v>
      </c>
      <c r="J3783" s="218" t="s">
        <v>705</v>
      </c>
      <c r="K3783" s="219" t="s">
        <v>148</v>
      </c>
      <c r="L3783" s="218" t="s">
        <v>140</v>
      </c>
      <c r="M3783" s="218" t="s">
        <v>630</v>
      </c>
      <c r="N3783" s="217" t="s">
        <v>640</v>
      </c>
    </row>
    <row r="3784" spans="1:14" ht="12" thickBot="1">
      <c r="A3784" s="223"/>
      <c r="B3784" s="222">
        <v>45520</v>
      </c>
      <c r="C3784" s="224"/>
      <c r="D3784" s="225"/>
      <c r="E3784" s="225"/>
      <c r="F3784" s="225"/>
      <c r="G3784" s="225"/>
      <c r="H3784" s="225"/>
      <c r="I3784" s="225"/>
      <c r="J3784" s="105"/>
      <c r="K3784" s="226"/>
      <c r="L3784" s="227" t="s">
        <v>706</v>
      </c>
      <c r="M3784" s="105">
        <v>353812197.79640013</v>
      </c>
      <c r="N3784" s="225"/>
    </row>
    <row r="3785" spans="1:14" ht="12" thickBot="1">
      <c r="A3785" s="223"/>
      <c r="B3785" s="224"/>
      <c r="C3785" s="224"/>
      <c r="D3785" s="225"/>
      <c r="E3785" s="225"/>
      <c r="F3785" s="225"/>
      <c r="G3785" s="225"/>
      <c r="H3785" s="225"/>
      <c r="I3785" s="225"/>
      <c r="J3785" s="105"/>
      <c r="K3785" s="226"/>
      <c r="L3785" s="227" t="s">
        <v>707</v>
      </c>
      <c r="M3785" s="105">
        <f xml:space="preserve"> ROUND($M$3781+ SUM($M$3783:$M$3783)-$M$3784,2)</f>
        <v>0</v>
      </c>
      <c r="N3785" s="225"/>
    </row>
    <row r="3786" spans="1:14" ht="12.75" thickTop="1" thickBot="1">
      <c r="A3786" s="215" t="s">
        <v>153</v>
      </c>
      <c r="B3786" s="221" t="s">
        <v>137</v>
      </c>
      <c r="C3786" s="216" t="s">
        <v>703</v>
      </c>
      <c r="D3786" s="217" t="s">
        <v>648</v>
      </c>
      <c r="E3786" s="217" t="s">
        <v>144</v>
      </c>
      <c r="F3786" s="217" t="s">
        <v>647</v>
      </c>
      <c r="G3786" s="217" t="s">
        <v>704</v>
      </c>
      <c r="H3786" s="217" t="s">
        <v>143</v>
      </c>
      <c r="I3786" s="217" t="s">
        <v>658</v>
      </c>
      <c r="J3786" s="218" t="s">
        <v>705</v>
      </c>
      <c r="K3786" s="219" t="s">
        <v>148</v>
      </c>
      <c r="L3786" s="218" t="s">
        <v>140</v>
      </c>
      <c r="M3786" s="218" t="s">
        <v>630</v>
      </c>
      <c r="N3786" s="217" t="s">
        <v>640</v>
      </c>
    </row>
    <row r="3787" spans="1:14" ht="12" thickBot="1">
      <c r="A3787" s="223"/>
      <c r="B3787" s="222">
        <v>45523</v>
      </c>
      <c r="C3787" s="224"/>
      <c r="D3787" s="225"/>
      <c r="E3787" s="225"/>
      <c r="F3787" s="225"/>
      <c r="G3787" s="225"/>
      <c r="H3787" s="225"/>
      <c r="I3787" s="225"/>
      <c r="J3787" s="105"/>
      <c r="K3787" s="226"/>
      <c r="L3787" s="227" t="s">
        <v>706</v>
      </c>
      <c r="M3787" s="105">
        <v>353812197.79640013</v>
      </c>
      <c r="N3787" s="225"/>
    </row>
    <row r="3788" spans="1:14" ht="12" thickBot="1">
      <c r="A3788" s="223"/>
      <c r="B3788" s="224"/>
      <c r="C3788" s="224"/>
      <c r="D3788" s="225"/>
      <c r="E3788" s="225"/>
      <c r="F3788" s="225"/>
      <c r="G3788" s="225"/>
      <c r="H3788" s="225"/>
      <c r="I3788" s="225"/>
      <c r="J3788" s="105"/>
      <c r="K3788" s="226"/>
      <c r="L3788" s="227" t="s">
        <v>707</v>
      </c>
      <c r="M3788" s="105">
        <f xml:space="preserve"> ROUND($M$3784+ SUM($M$3786:$M$3786)-$M$3787,2)</f>
        <v>0</v>
      </c>
      <c r="N3788" s="225"/>
    </row>
    <row r="3789" spans="1:14" ht="12.75" thickTop="1" thickBot="1">
      <c r="A3789" s="215" t="s">
        <v>153</v>
      </c>
      <c r="B3789" s="221" t="s">
        <v>137</v>
      </c>
      <c r="C3789" s="216" t="s">
        <v>703</v>
      </c>
      <c r="D3789" s="217" t="s">
        <v>648</v>
      </c>
      <c r="E3789" s="217" t="s">
        <v>144</v>
      </c>
      <c r="F3789" s="217" t="s">
        <v>647</v>
      </c>
      <c r="G3789" s="217" t="s">
        <v>704</v>
      </c>
      <c r="H3789" s="217" t="s">
        <v>143</v>
      </c>
      <c r="I3789" s="217" t="s">
        <v>658</v>
      </c>
      <c r="J3789" s="218" t="s">
        <v>705</v>
      </c>
      <c r="K3789" s="219" t="s">
        <v>148</v>
      </c>
      <c r="L3789" s="218" t="s">
        <v>140</v>
      </c>
      <c r="M3789" s="218" t="s">
        <v>630</v>
      </c>
      <c r="N3789" s="217" t="s">
        <v>640</v>
      </c>
    </row>
    <row r="3790" spans="1:14" ht="12" thickBot="1">
      <c r="A3790" s="223"/>
      <c r="B3790" s="222">
        <v>45524</v>
      </c>
      <c r="C3790" s="224"/>
      <c r="D3790" s="225"/>
      <c r="E3790" s="225"/>
      <c r="F3790" s="225"/>
      <c r="G3790" s="225"/>
      <c r="H3790" s="225"/>
      <c r="I3790" s="225"/>
      <c r="J3790" s="105"/>
      <c r="K3790" s="226"/>
      <c r="L3790" s="227" t="s">
        <v>706</v>
      </c>
      <c r="M3790" s="105">
        <v>353812197.79640013</v>
      </c>
      <c r="N3790" s="225"/>
    </row>
    <row r="3791" spans="1:14" ht="12" thickBot="1">
      <c r="A3791" s="223"/>
      <c r="B3791" s="224"/>
      <c r="C3791" s="224"/>
      <c r="D3791" s="225"/>
      <c r="E3791" s="225"/>
      <c r="F3791" s="225"/>
      <c r="G3791" s="225"/>
      <c r="H3791" s="225"/>
      <c r="I3791" s="225"/>
      <c r="J3791" s="105"/>
      <c r="K3791" s="226"/>
      <c r="L3791" s="227" t="s">
        <v>707</v>
      </c>
      <c r="M3791" s="105">
        <f xml:space="preserve"> ROUND($M$3787+ SUM($M$3789:$M$3789)-$M$3790,2)</f>
        <v>0</v>
      </c>
      <c r="N3791" s="225"/>
    </row>
    <row r="3792" spans="1:14" ht="12" thickTop="1">
      <c r="A3792" s="215" t="s">
        <v>153</v>
      </c>
      <c r="B3792" s="216" t="s">
        <v>137</v>
      </c>
      <c r="C3792" s="216" t="s">
        <v>703</v>
      </c>
      <c r="D3792" s="217" t="s">
        <v>648</v>
      </c>
      <c r="E3792" s="217" t="s">
        <v>144</v>
      </c>
      <c r="F3792" s="217" t="s">
        <v>647</v>
      </c>
      <c r="G3792" s="217" t="s">
        <v>704</v>
      </c>
      <c r="H3792" s="217" t="s">
        <v>143</v>
      </c>
      <c r="I3792" s="217" t="s">
        <v>658</v>
      </c>
      <c r="J3792" s="218" t="s">
        <v>705</v>
      </c>
      <c r="K3792" s="219" t="s">
        <v>148</v>
      </c>
      <c r="L3792" s="218" t="s">
        <v>140</v>
      </c>
      <c r="M3792" s="218" t="s">
        <v>630</v>
      </c>
      <c r="N3792" s="217" t="s">
        <v>640</v>
      </c>
    </row>
    <row r="3793" spans="1:14">
      <c r="A3793" s="100">
        <v>118244276</v>
      </c>
      <c r="B3793" s="94">
        <v>45509</v>
      </c>
      <c r="C3793" s="94">
        <v>45525</v>
      </c>
      <c r="D3793" s="73" t="s">
        <v>830</v>
      </c>
      <c r="E3793" s="73" t="s">
        <v>521</v>
      </c>
      <c r="F3793" s="73" t="s">
        <v>1163</v>
      </c>
      <c r="G3793" s="73" t="s">
        <v>519</v>
      </c>
      <c r="H3793" s="73" t="s">
        <v>520</v>
      </c>
      <c r="I3793" s="73" t="s">
        <v>681</v>
      </c>
      <c r="J3793" s="95">
        <v>-317891.32</v>
      </c>
      <c r="K3793" s="107">
        <v>0.9425</v>
      </c>
      <c r="L3793" s="95">
        <v>0</v>
      </c>
      <c r="M3793" s="95">
        <v>-317891.32</v>
      </c>
      <c r="N3793" s="73" t="s">
        <v>715</v>
      </c>
    </row>
    <row r="3794" spans="1:14" ht="12" thickBot="1">
      <c r="A3794" s="100">
        <v>118244281</v>
      </c>
      <c r="B3794" s="94">
        <v>45509</v>
      </c>
      <c r="C3794" s="94">
        <v>45525</v>
      </c>
      <c r="D3794" s="73" t="s">
        <v>710</v>
      </c>
      <c r="E3794" s="73" t="s">
        <v>521</v>
      </c>
      <c r="F3794" s="73" t="s">
        <v>1164</v>
      </c>
      <c r="G3794" s="73" t="s">
        <v>1165</v>
      </c>
      <c r="H3794" s="73" t="s">
        <v>1166</v>
      </c>
      <c r="I3794" s="73" t="s">
        <v>681</v>
      </c>
      <c r="J3794" s="95">
        <v>317891.32</v>
      </c>
      <c r="K3794" s="107">
        <v>0.9425</v>
      </c>
      <c r="L3794" s="95">
        <v>0</v>
      </c>
      <c r="M3794" s="95">
        <v>317891.32</v>
      </c>
      <c r="N3794" s="73" t="s">
        <v>715</v>
      </c>
    </row>
    <row r="3795" spans="1:14" ht="12" thickBot="1">
      <c r="A3795" s="223"/>
      <c r="B3795" s="222">
        <v>45525</v>
      </c>
      <c r="C3795" s="224"/>
      <c r="D3795" s="225"/>
      <c r="E3795" s="225"/>
      <c r="F3795" s="225"/>
      <c r="G3795" s="225"/>
      <c r="H3795" s="225"/>
      <c r="I3795" s="225"/>
      <c r="J3795" s="105"/>
      <c r="K3795" s="226"/>
      <c r="L3795" s="227" t="s">
        <v>706</v>
      </c>
      <c r="M3795" s="105">
        <v>353812197.79640013</v>
      </c>
      <c r="N3795" s="225"/>
    </row>
    <row r="3796" spans="1:14" ht="12" thickBot="1">
      <c r="A3796" s="223"/>
      <c r="B3796" s="224"/>
      <c r="C3796" s="224"/>
      <c r="D3796" s="225"/>
      <c r="E3796" s="225"/>
      <c r="F3796" s="225"/>
      <c r="G3796" s="225"/>
      <c r="H3796" s="225"/>
      <c r="I3796" s="225"/>
      <c r="J3796" s="105"/>
      <c r="K3796" s="226"/>
      <c r="L3796" s="227" t="s">
        <v>707</v>
      </c>
      <c r="M3796" s="105">
        <f xml:space="preserve"> ROUND($M$3790+ SUM($M$3793:$M$3794)-$M$3795,2)</f>
        <v>0</v>
      </c>
      <c r="N3796" s="225"/>
    </row>
    <row r="3797" spans="1:14" ht="12.75" thickTop="1" thickBot="1">
      <c r="A3797" s="215" t="s">
        <v>153</v>
      </c>
      <c r="B3797" s="221" t="s">
        <v>137</v>
      </c>
      <c r="C3797" s="216" t="s">
        <v>703</v>
      </c>
      <c r="D3797" s="217" t="s">
        <v>648</v>
      </c>
      <c r="E3797" s="217" t="s">
        <v>144</v>
      </c>
      <c r="F3797" s="217" t="s">
        <v>647</v>
      </c>
      <c r="G3797" s="217" t="s">
        <v>704</v>
      </c>
      <c r="H3797" s="217" t="s">
        <v>143</v>
      </c>
      <c r="I3797" s="217" t="s">
        <v>658</v>
      </c>
      <c r="J3797" s="218" t="s">
        <v>705</v>
      </c>
      <c r="K3797" s="219" t="s">
        <v>148</v>
      </c>
      <c r="L3797" s="218" t="s">
        <v>140</v>
      </c>
      <c r="M3797" s="218" t="s">
        <v>630</v>
      </c>
      <c r="N3797" s="217" t="s">
        <v>640</v>
      </c>
    </row>
    <row r="3798" spans="1:14" ht="12" thickBot="1">
      <c r="A3798" s="223"/>
      <c r="B3798" s="222">
        <v>45526</v>
      </c>
      <c r="C3798" s="224"/>
      <c r="D3798" s="225"/>
      <c r="E3798" s="225"/>
      <c r="F3798" s="225"/>
      <c r="G3798" s="225"/>
      <c r="H3798" s="225"/>
      <c r="I3798" s="225"/>
      <c r="J3798" s="105"/>
      <c r="K3798" s="226"/>
      <c r="L3798" s="227" t="s">
        <v>706</v>
      </c>
      <c r="M3798" s="105">
        <v>353812197.79640013</v>
      </c>
      <c r="N3798" s="225"/>
    </row>
    <row r="3799" spans="1:14" ht="12" thickBot="1">
      <c r="A3799" s="223"/>
      <c r="B3799" s="224"/>
      <c r="C3799" s="224"/>
      <c r="D3799" s="225"/>
      <c r="E3799" s="225"/>
      <c r="F3799" s="225"/>
      <c r="G3799" s="225"/>
      <c r="H3799" s="225"/>
      <c r="I3799" s="225"/>
      <c r="J3799" s="105"/>
      <c r="K3799" s="226"/>
      <c r="L3799" s="227" t="s">
        <v>707</v>
      </c>
      <c r="M3799" s="105">
        <f xml:space="preserve"> ROUND($M$3795+ SUM($M$3797:$M$3797)-$M$3798,2)</f>
        <v>0</v>
      </c>
      <c r="N3799" s="225"/>
    </row>
    <row r="3800" spans="1:14" ht="12.75" thickTop="1" thickBot="1">
      <c r="A3800" s="215" t="s">
        <v>153</v>
      </c>
      <c r="B3800" s="221" t="s">
        <v>137</v>
      </c>
      <c r="C3800" s="216" t="s">
        <v>703</v>
      </c>
      <c r="D3800" s="217" t="s">
        <v>648</v>
      </c>
      <c r="E3800" s="217" t="s">
        <v>144</v>
      </c>
      <c r="F3800" s="217" t="s">
        <v>647</v>
      </c>
      <c r="G3800" s="217" t="s">
        <v>704</v>
      </c>
      <c r="H3800" s="217" t="s">
        <v>143</v>
      </c>
      <c r="I3800" s="217" t="s">
        <v>658</v>
      </c>
      <c r="J3800" s="218" t="s">
        <v>705</v>
      </c>
      <c r="K3800" s="219" t="s">
        <v>148</v>
      </c>
      <c r="L3800" s="218" t="s">
        <v>140</v>
      </c>
      <c r="M3800" s="218" t="s">
        <v>630</v>
      </c>
      <c r="N3800" s="217" t="s">
        <v>640</v>
      </c>
    </row>
    <row r="3801" spans="1:14" ht="12" thickBot="1">
      <c r="A3801" s="223"/>
      <c r="B3801" s="222">
        <v>45527</v>
      </c>
      <c r="C3801" s="224"/>
      <c r="D3801" s="225"/>
      <c r="E3801" s="225"/>
      <c r="F3801" s="225"/>
      <c r="G3801" s="225"/>
      <c r="H3801" s="225"/>
      <c r="I3801" s="225"/>
      <c r="J3801" s="105"/>
      <c r="K3801" s="226"/>
      <c r="L3801" s="227" t="s">
        <v>706</v>
      </c>
      <c r="M3801" s="105">
        <v>353812197.79640013</v>
      </c>
      <c r="N3801" s="225"/>
    </row>
    <row r="3802" spans="1:14" ht="12" thickBot="1">
      <c r="A3802" s="223"/>
      <c r="B3802" s="224"/>
      <c r="C3802" s="224"/>
      <c r="D3802" s="225"/>
      <c r="E3802" s="225"/>
      <c r="F3802" s="225"/>
      <c r="G3802" s="225"/>
      <c r="H3802" s="225"/>
      <c r="I3802" s="225"/>
      <c r="J3802" s="105"/>
      <c r="K3802" s="226"/>
      <c r="L3802" s="227" t="s">
        <v>707</v>
      </c>
      <c r="M3802" s="105">
        <f xml:space="preserve"> ROUND($M$3798+ SUM($M$3800:$M$3800)-$M$3801,2)</f>
        <v>0</v>
      </c>
      <c r="N3802" s="225"/>
    </row>
    <row r="3803" spans="1:14" ht="12.75" thickTop="1" thickBot="1">
      <c r="A3803" s="215" t="s">
        <v>153</v>
      </c>
      <c r="B3803" s="221" t="s">
        <v>137</v>
      </c>
      <c r="C3803" s="216" t="s">
        <v>703</v>
      </c>
      <c r="D3803" s="217" t="s">
        <v>648</v>
      </c>
      <c r="E3803" s="217" t="s">
        <v>144</v>
      </c>
      <c r="F3803" s="217" t="s">
        <v>647</v>
      </c>
      <c r="G3803" s="217" t="s">
        <v>704</v>
      </c>
      <c r="H3803" s="217" t="s">
        <v>143</v>
      </c>
      <c r="I3803" s="217" t="s">
        <v>658</v>
      </c>
      <c r="J3803" s="218" t="s">
        <v>705</v>
      </c>
      <c r="K3803" s="219" t="s">
        <v>148</v>
      </c>
      <c r="L3803" s="218" t="s">
        <v>140</v>
      </c>
      <c r="M3803" s="218" t="s">
        <v>630</v>
      </c>
      <c r="N3803" s="217" t="s">
        <v>640</v>
      </c>
    </row>
    <row r="3804" spans="1:14" ht="12" thickBot="1">
      <c r="A3804" s="223"/>
      <c r="B3804" s="222">
        <v>45530</v>
      </c>
      <c r="C3804" s="224"/>
      <c r="D3804" s="225"/>
      <c r="E3804" s="225"/>
      <c r="F3804" s="225"/>
      <c r="G3804" s="225"/>
      <c r="H3804" s="225"/>
      <c r="I3804" s="225"/>
      <c r="J3804" s="105"/>
      <c r="K3804" s="226"/>
      <c r="L3804" s="227" t="s">
        <v>706</v>
      </c>
      <c r="M3804" s="105">
        <v>353812197.79640013</v>
      </c>
      <c r="N3804" s="225"/>
    </row>
    <row r="3805" spans="1:14" ht="12" thickBot="1">
      <c r="A3805" s="223"/>
      <c r="B3805" s="224"/>
      <c r="C3805" s="224"/>
      <c r="D3805" s="225"/>
      <c r="E3805" s="225"/>
      <c r="F3805" s="225"/>
      <c r="G3805" s="225"/>
      <c r="H3805" s="225"/>
      <c r="I3805" s="225"/>
      <c r="J3805" s="105"/>
      <c r="K3805" s="226"/>
      <c r="L3805" s="227" t="s">
        <v>707</v>
      </c>
      <c r="M3805" s="105">
        <f xml:space="preserve"> ROUND($M$3801+ SUM($M$3803:$M$3803)-$M$3804,2)</f>
        <v>0</v>
      </c>
      <c r="N3805" s="225"/>
    </row>
    <row r="3806" spans="1:14" ht="12.75" thickTop="1" thickBot="1">
      <c r="A3806" s="215" t="s">
        <v>153</v>
      </c>
      <c r="B3806" s="221" t="s">
        <v>137</v>
      </c>
      <c r="C3806" s="216" t="s">
        <v>703</v>
      </c>
      <c r="D3806" s="217" t="s">
        <v>648</v>
      </c>
      <c r="E3806" s="217" t="s">
        <v>144</v>
      </c>
      <c r="F3806" s="217" t="s">
        <v>647</v>
      </c>
      <c r="G3806" s="217" t="s">
        <v>704</v>
      </c>
      <c r="H3806" s="217" t="s">
        <v>143</v>
      </c>
      <c r="I3806" s="217" t="s">
        <v>658</v>
      </c>
      <c r="J3806" s="218" t="s">
        <v>705</v>
      </c>
      <c r="K3806" s="219" t="s">
        <v>148</v>
      </c>
      <c r="L3806" s="218" t="s">
        <v>140</v>
      </c>
      <c r="M3806" s="218" t="s">
        <v>630</v>
      </c>
      <c r="N3806" s="217" t="s">
        <v>640</v>
      </c>
    </row>
    <row r="3807" spans="1:14" ht="12" thickBot="1">
      <c r="A3807" s="223"/>
      <c r="B3807" s="222">
        <v>45531</v>
      </c>
      <c r="C3807" s="224"/>
      <c r="D3807" s="225"/>
      <c r="E3807" s="225"/>
      <c r="F3807" s="225"/>
      <c r="G3807" s="225"/>
      <c r="H3807" s="225"/>
      <c r="I3807" s="225"/>
      <c r="J3807" s="105"/>
      <c r="K3807" s="226"/>
      <c r="L3807" s="227" t="s">
        <v>706</v>
      </c>
      <c r="M3807" s="105">
        <v>353812197.79640013</v>
      </c>
      <c r="N3807" s="225"/>
    </row>
    <row r="3808" spans="1:14" ht="12" thickBot="1">
      <c r="A3808" s="223"/>
      <c r="B3808" s="224"/>
      <c r="C3808" s="224"/>
      <c r="D3808" s="225"/>
      <c r="E3808" s="225"/>
      <c r="F3808" s="225"/>
      <c r="G3808" s="225"/>
      <c r="H3808" s="225"/>
      <c r="I3808" s="225"/>
      <c r="J3808" s="105"/>
      <c r="K3808" s="226"/>
      <c r="L3808" s="227" t="s">
        <v>707</v>
      </c>
      <c r="M3808" s="105">
        <f xml:space="preserve"> ROUND($M$3804+ SUM($M$3806:$M$3806)-$M$3807,2)</f>
        <v>0</v>
      </c>
      <c r="N3808" s="225"/>
    </row>
    <row r="3809" spans="1:14" ht="12.75" thickTop="1" thickBot="1">
      <c r="A3809" s="215" t="s">
        <v>153</v>
      </c>
      <c r="B3809" s="221" t="s">
        <v>137</v>
      </c>
      <c r="C3809" s="216" t="s">
        <v>703</v>
      </c>
      <c r="D3809" s="217" t="s">
        <v>648</v>
      </c>
      <c r="E3809" s="217" t="s">
        <v>144</v>
      </c>
      <c r="F3809" s="217" t="s">
        <v>647</v>
      </c>
      <c r="G3809" s="217" t="s">
        <v>704</v>
      </c>
      <c r="H3809" s="217" t="s">
        <v>143</v>
      </c>
      <c r="I3809" s="217" t="s">
        <v>658</v>
      </c>
      <c r="J3809" s="218" t="s">
        <v>705</v>
      </c>
      <c r="K3809" s="219" t="s">
        <v>148</v>
      </c>
      <c r="L3809" s="218" t="s">
        <v>140</v>
      </c>
      <c r="M3809" s="218" t="s">
        <v>630</v>
      </c>
      <c r="N3809" s="217" t="s">
        <v>640</v>
      </c>
    </row>
    <row r="3810" spans="1:14" ht="12" thickBot="1">
      <c r="A3810" s="223"/>
      <c r="B3810" s="222">
        <v>45532</v>
      </c>
      <c r="C3810" s="224"/>
      <c r="D3810" s="225"/>
      <c r="E3810" s="225"/>
      <c r="F3810" s="225"/>
      <c r="G3810" s="225"/>
      <c r="H3810" s="225"/>
      <c r="I3810" s="225"/>
      <c r="J3810" s="105"/>
      <c r="K3810" s="226"/>
      <c r="L3810" s="227" t="s">
        <v>706</v>
      </c>
      <c r="M3810" s="105">
        <v>353812197.79640001</v>
      </c>
      <c r="N3810" s="225"/>
    </row>
    <row r="3811" spans="1:14" ht="12" thickBot="1">
      <c r="A3811" s="223"/>
      <c r="B3811" s="224"/>
      <c r="C3811" s="224"/>
      <c r="D3811" s="225"/>
      <c r="E3811" s="225"/>
      <c r="F3811" s="225"/>
      <c r="G3811" s="225"/>
      <c r="H3811" s="225"/>
      <c r="I3811" s="225"/>
      <c r="J3811" s="105"/>
      <c r="K3811" s="226"/>
      <c r="L3811" s="227" t="s">
        <v>707</v>
      </c>
      <c r="M3811" s="105">
        <f xml:space="preserve"> ROUND($M$3807+ SUM($M$3809:$M$3809)-$M$3810,2)</f>
        <v>0</v>
      </c>
      <c r="N3811" s="225"/>
    </row>
    <row r="3812" spans="1:14" ht="12.75" thickTop="1" thickBot="1">
      <c r="A3812" s="215" t="s">
        <v>153</v>
      </c>
      <c r="B3812" s="221" t="s">
        <v>137</v>
      </c>
      <c r="C3812" s="216" t="s">
        <v>703</v>
      </c>
      <c r="D3812" s="217" t="s">
        <v>648</v>
      </c>
      <c r="E3812" s="217" t="s">
        <v>144</v>
      </c>
      <c r="F3812" s="217" t="s">
        <v>647</v>
      </c>
      <c r="G3812" s="217" t="s">
        <v>704</v>
      </c>
      <c r="H3812" s="217" t="s">
        <v>143</v>
      </c>
      <c r="I3812" s="217" t="s">
        <v>658</v>
      </c>
      <c r="J3812" s="218" t="s">
        <v>705</v>
      </c>
      <c r="K3812" s="219" t="s">
        <v>148</v>
      </c>
      <c r="L3812" s="218" t="s">
        <v>140</v>
      </c>
      <c r="M3812" s="218" t="s">
        <v>630</v>
      </c>
      <c r="N3812" s="217" t="s">
        <v>640</v>
      </c>
    </row>
    <row r="3813" spans="1:14" ht="12" thickBot="1">
      <c r="A3813" s="223"/>
      <c r="B3813" s="222">
        <v>45533</v>
      </c>
      <c r="C3813" s="224"/>
      <c r="D3813" s="225"/>
      <c r="E3813" s="225"/>
      <c r="F3813" s="225"/>
      <c r="G3813" s="225"/>
      <c r="H3813" s="225"/>
      <c r="I3813" s="225"/>
      <c r="J3813" s="105"/>
      <c r="K3813" s="226"/>
      <c r="L3813" s="227" t="s">
        <v>706</v>
      </c>
      <c r="M3813" s="105">
        <v>353812197.79640013</v>
      </c>
      <c r="N3813" s="225"/>
    </row>
    <row r="3814" spans="1:14" ht="12" thickBot="1">
      <c r="A3814" s="223"/>
      <c r="B3814" s="224"/>
      <c r="C3814" s="224"/>
      <c r="D3814" s="225"/>
      <c r="E3814" s="225"/>
      <c r="F3814" s="225"/>
      <c r="G3814" s="225"/>
      <c r="H3814" s="225"/>
      <c r="I3814" s="225"/>
      <c r="J3814" s="105"/>
      <c r="K3814" s="226"/>
      <c r="L3814" s="227" t="s">
        <v>707</v>
      </c>
      <c r="M3814" s="105">
        <f xml:space="preserve"> ROUND($M$3810+ SUM($M$3812:$M$3812)-$M$3813,2)</f>
        <v>0</v>
      </c>
      <c r="N3814" s="225"/>
    </row>
    <row r="3815" spans="1:14" ht="12" thickTop="1">
      <c r="A3815" s="215" t="s">
        <v>153</v>
      </c>
      <c r="B3815" s="216" t="s">
        <v>137</v>
      </c>
      <c r="C3815" s="216" t="s">
        <v>703</v>
      </c>
      <c r="D3815" s="217" t="s">
        <v>648</v>
      </c>
      <c r="E3815" s="217" t="s">
        <v>144</v>
      </c>
      <c r="F3815" s="217" t="s">
        <v>647</v>
      </c>
      <c r="G3815" s="217" t="s">
        <v>704</v>
      </c>
      <c r="H3815" s="217" t="s">
        <v>143</v>
      </c>
      <c r="I3815" s="217" t="s">
        <v>658</v>
      </c>
      <c r="J3815" s="218" t="s">
        <v>705</v>
      </c>
      <c r="K3815" s="219" t="s">
        <v>148</v>
      </c>
      <c r="L3815" s="218" t="s">
        <v>140</v>
      </c>
      <c r="M3815" s="218" t="s">
        <v>630</v>
      </c>
      <c r="N3815" s="217" t="s">
        <v>640</v>
      </c>
    </row>
    <row r="3816" spans="1:14">
      <c r="A3816" s="100">
        <v>118670562</v>
      </c>
      <c r="B3816" s="94">
        <v>45534</v>
      </c>
      <c r="C3816" s="94">
        <v>45534</v>
      </c>
      <c r="D3816" s="73" t="s">
        <v>823</v>
      </c>
      <c r="E3816" s="73" t="s">
        <v>325</v>
      </c>
      <c r="F3816" s="73" t="s">
        <v>326</v>
      </c>
      <c r="G3816" s="73" t="s">
        <v>324</v>
      </c>
      <c r="I3816" s="73" t="s">
        <v>681</v>
      </c>
      <c r="J3816" s="95">
        <v>33118.92</v>
      </c>
      <c r="K3816" s="107">
        <v>1</v>
      </c>
      <c r="L3816" s="95">
        <v>0</v>
      </c>
      <c r="M3816" s="95">
        <v>33118.92</v>
      </c>
      <c r="N3816" s="73" t="s">
        <v>715</v>
      </c>
    </row>
    <row r="3817" spans="1:14">
      <c r="A3817" s="100">
        <v>118774666</v>
      </c>
      <c r="B3817" s="94">
        <v>45534</v>
      </c>
      <c r="C3817" s="94">
        <v>45534</v>
      </c>
      <c r="D3817" s="73" t="s">
        <v>993</v>
      </c>
      <c r="E3817" s="73" t="s">
        <v>372</v>
      </c>
      <c r="F3817" s="73" t="s">
        <v>373</v>
      </c>
      <c r="G3817" s="73" t="s">
        <v>370</v>
      </c>
      <c r="H3817" s="73" t="s">
        <v>371</v>
      </c>
      <c r="I3817" s="73" t="s">
        <v>681</v>
      </c>
      <c r="J3817" s="95">
        <v>0</v>
      </c>
      <c r="K3817" s="107">
        <v>1</v>
      </c>
      <c r="L3817" s="95">
        <v>1116.6500000000001</v>
      </c>
      <c r="M3817" s="95">
        <v>1116.6500000000001</v>
      </c>
      <c r="N3817" s="73" t="s">
        <v>207</v>
      </c>
    </row>
    <row r="3818" spans="1:14" ht="12" thickBot="1">
      <c r="A3818" s="100">
        <v>118208819</v>
      </c>
      <c r="B3818" s="94">
        <v>45534</v>
      </c>
      <c r="C3818" s="94">
        <v>45534</v>
      </c>
      <c r="D3818" s="73" t="s">
        <v>823</v>
      </c>
      <c r="E3818" s="73" t="s">
        <v>218</v>
      </c>
      <c r="F3818" s="73" t="s">
        <v>219</v>
      </c>
      <c r="G3818" s="73" t="s">
        <v>216</v>
      </c>
      <c r="I3818" s="73" t="s">
        <v>681</v>
      </c>
      <c r="J3818" s="95">
        <v>8578.65</v>
      </c>
      <c r="K3818" s="107">
        <v>1</v>
      </c>
      <c r="L3818" s="95">
        <v>0</v>
      </c>
      <c r="M3818" s="95">
        <v>8578.65</v>
      </c>
      <c r="N3818" s="73" t="s">
        <v>715</v>
      </c>
    </row>
    <row r="3819" spans="1:14" ht="12" thickBot="1">
      <c r="A3819" s="223"/>
      <c r="B3819" s="222">
        <v>45534</v>
      </c>
      <c r="C3819" s="224"/>
      <c r="D3819" s="225"/>
      <c r="E3819" s="225"/>
      <c r="F3819" s="225"/>
      <c r="G3819" s="225"/>
      <c r="H3819" s="225"/>
      <c r="I3819" s="225"/>
      <c r="J3819" s="105"/>
      <c r="K3819" s="226"/>
      <c r="L3819" s="227" t="s">
        <v>706</v>
      </c>
      <c r="M3819" s="105">
        <v>353855012.01639992</v>
      </c>
      <c r="N3819" s="225"/>
    </row>
    <row r="3820" spans="1:14" ht="12" thickBot="1">
      <c r="A3820" s="223"/>
      <c r="B3820" s="224"/>
      <c r="C3820" s="224"/>
      <c r="D3820" s="225"/>
      <c r="E3820" s="225"/>
      <c r="F3820" s="225"/>
      <c r="G3820" s="225"/>
      <c r="H3820" s="225"/>
      <c r="I3820" s="225"/>
      <c r="J3820" s="105"/>
      <c r="K3820" s="226"/>
      <c r="L3820" s="227" t="s">
        <v>707</v>
      </c>
      <c r="M3820" s="105">
        <f xml:space="preserve"> ROUND($M$3813+ SUM($M$3816:$M$3818)-$M$3819,2)</f>
        <v>0</v>
      </c>
      <c r="N3820" s="225"/>
    </row>
    <row r="3821" spans="1:14" ht="12" thickTop="1">
      <c r="A3821" s="215" t="s">
        <v>153</v>
      </c>
      <c r="B3821" s="216" t="s">
        <v>137</v>
      </c>
      <c r="C3821" s="216" t="s">
        <v>703</v>
      </c>
      <c r="D3821" s="217" t="s">
        <v>648</v>
      </c>
      <c r="E3821" s="217" t="s">
        <v>144</v>
      </c>
      <c r="F3821" s="217" t="s">
        <v>647</v>
      </c>
      <c r="G3821" s="217" t="s">
        <v>704</v>
      </c>
      <c r="H3821" s="217" t="s">
        <v>143</v>
      </c>
      <c r="I3821" s="217" t="s">
        <v>658</v>
      </c>
      <c r="J3821" s="218" t="s">
        <v>705</v>
      </c>
      <c r="K3821" s="219" t="s">
        <v>148</v>
      </c>
      <c r="L3821" s="218" t="s">
        <v>140</v>
      </c>
      <c r="M3821" s="218" t="s">
        <v>630</v>
      </c>
      <c r="N3821" s="217" t="s">
        <v>640</v>
      </c>
    </row>
    <row r="3822" spans="1:14" ht="12" thickBot="1">
      <c r="A3822" s="100">
        <v>999</v>
      </c>
      <c r="B3822" s="94">
        <v>45534</v>
      </c>
      <c r="C3822" s="94">
        <v>45538</v>
      </c>
      <c r="D3822" s="73" t="s">
        <v>823</v>
      </c>
      <c r="E3822" s="73" t="s">
        <v>379</v>
      </c>
      <c r="F3822" s="73" t="s">
        <v>380</v>
      </c>
      <c r="G3822" s="73" t="s">
        <v>377</v>
      </c>
      <c r="H3822" s="73" t="s">
        <v>378</v>
      </c>
      <c r="I3822" s="73" t="s">
        <v>681</v>
      </c>
      <c r="J3822" s="95">
        <v>43457.13</v>
      </c>
      <c r="K3822" s="107">
        <v>1</v>
      </c>
      <c r="L3822" s="95">
        <v>0</v>
      </c>
      <c r="M3822" s="95">
        <v>43457.13</v>
      </c>
      <c r="N3822" s="73" t="s">
        <v>715</v>
      </c>
    </row>
    <row r="3823" spans="1:14" ht="12" thickBot="1">
      <c r="A3823" s="223"/>
      <c r="B3823" s="222">
        <v>45538</v>
      </c>
      <c r="C3823" s="224"/>
      <c r="D3823" s="225"/>
      <c r="E3823" s="225"/>
      <c r="F3823" s="225"/>
      <c r="G3823" s="225"/>
      <c r="H3823" s="225"/>
      <c r="I3823" s="225"/>
      <c r="J3823" s="105"/>
      <c r="K3823" s="226"/>
      <c r="L3823" s="227" t="s">
        <v>706</v>
      </c>
      <c r="M3823" s="105">
        <v>353898469.14640003</v>
      </c>
      <c r="N3823" s="225"/>
    </row>
    <row r="3824" spans="1:14" ht="12" thickBot="1">
      <c r="A3824" s="223"/>
      <c r="B3824" s="224"/>
      <c r="C3824" s="224"/>
      <c r="D3824" s="225"/>
      <c r="E3824" s="225"/>
      <c r="F3824" s="225"/>
      <c r="G3824" s="225"/>
      <c r="H3824" s="225"/>
      <c r="I3824" s="225"/>
      <c r="J3824" s="105"/>
      <c r="K3824" s="226"/>
      <c r="L3824" s="227" t="s">
        <v>707</v>
      </c>
      <c r="M3824" s="105">
        <f xml:space="preserve"> ROUND($M$3819+ SUM($M$3822:$M$3822)-$M$3823,2)</f>
        <v>0</v>
      </c>
      <c r="N3824" s="225"/>
    </row>
    <row r="3825" spans="1:14" ht="12.75" thickTop="1" thickBot="1">
      <c r="A3825" s="215" t="s">
        <v>153</v>
      </c>
      <c r="B3825" s="221" t="s">
        <v>137</v>
      </c>
      <c r="C3825" s="216" t="s">
        <v>703</v>
      </c>
      <c r="D3825" s="217" t="s">
        <v>648</v>
      </c>
      <c r="E3825" s="217" t="s">
        <v>144</v>
      </c>
      <c r="F3825" s="217" t="s">
        <v>647</v>
      </c>
      <c r="G3825" s="217" t="s">
        <v>704</v>
      </c>
      <c r="H3825" s="217" t="s">
        <v>143</v>
      </c>
      <c r="I3825" s="217" t="s">
        <v>658</v>
      </c>
      <c r="J3825" s="218" t="s">
        <v>705</v>
      </c>
      <c r="K3825" s="219" t="s">
        <v>148</v>
      </c>
      <c r="L3825" s="218" t="s">
        <v>140</v>
      </c>
      <c r="M3825" s="218" t="s">
        <v>630</v>
      </c>
      <c r="N3825" s="217" t="s">
        <v>640</v>
      </c>
    </row>
    <row r="3826" spans="1:14" ht="12" thickBot="1">
      <c r="A3826" s="223"/>
      <c r="B3826" s="222">
        <v>45539</v>
      </c>
      <c r="C3826" s="224"/>
      <c r="D3826" s="225"/>
      <c r="E3826" s="225"/>
      <c r="F3826" s="225"/>
      <c r="G3826" s="225"/>
      <c r="H3826" s="225"/>
      <c r="I3826" s="225"/>
      <c r="J3826" s="105"/>
      <c r="K3826" s="226"/>
      <c r="L3826" s="227" t="s">
        <v>706</v>
      </c>
      <c r="M3826" s="105">
        <v>353898469.14640003</v>
      </c>
      <c r="N3826" s="225"/>
    </row>
    <row r="3827" spans="1:14" ht="12" thickBot="1">
      <c r="A3827" s="223"/>
      <c r="B3827" s="224"/>
      <c r="C3827" s="224"/>
      <c r="D3827" s="225"/>
      <c r="E3827" s="225"/>
      <c r="F3827" s="225"/>
      <c r="G3827" s="225"/>
      <c r="H3827" s="225"/>
      <c r="I3827" s="225"/>
      <c r="J3827" s="105"/>
      <c r="K3827" s="226"/>
      <c r="L3827" s="227" t="s">
        <v>707</v>
      </c>
      <c r="M3827" s="105">
        <f xml:space="preserve"> ROUND($M$3823+ SUM($M$3825:$M$3825)-$M$3826,2)</f>
        <v>0</v>
      </c>
      <c r="N3827" s="225"/>
    </row>
    <row r="3828" spans="1:14" ht="12" thickTop="1">
      <c r="A3828" s="215" t="s">
        <v>153</v>
      </c>
      <c r="B3828" s="216" t="s">
        <v>137</v>
      </c>
      <c r="C3828" s="216" t="s">
        <v>703</v>
      </c>
      <c r="D3828" s="217" t="s">
        <v>648</v>
      </c>
      <c r="E3828" s="217" t="s">
        <v>144</v>
      </c>
      <c r="F3828" s="217" t="s">
        <v>647</v>
      </c>
      <c r="G3828" s="217" t="s">
        <v>704</v>
      </c>
      <c r="H3828" s="217" t="s">
        <v>143</v>
      </c>
      <c r="I3828" s="217" t="s">
        <v>658</v>
      </c>
      <c r="J3828" s="218" t="s">
        <v>705</v>
      </c>
      <c r="K3828" s="219" t="s">
        <v>148</v>
      </c>
      <c r="L3828" s="218" t="s">
        <v>140</v>
      </c>
      <c r="M3828" s="218" t="s">
        <v>630</v>
      </c>
      <c r="N3828" s="217" t="s">
        <v>640</v>
      </c>
    </row>
    <row r="3829" spans="1:14">
      <c r="A3829" s="100">
        <v>118903972</v>
      </c>
      <c r="B3829" s="94">
        <v>45533</v>
      </c>
      <c r="C3829" s="94">
        <v>45540</v>
      </c>
      <c r="D3829" s="73" t="s">
        <v>830</v>
      </c>
      <c r="E3829" s="73" t="s">
        <v>1130</v>
      </c>
      <c r="F3829" s="73" t="s">
        <v>1131</v>
      </c>
      <c r="G3829" s="73" t="s">
        <v>1132</v>
      </c>
      <c r="I3829" s="73" t="s">
        <v>681</v>
      </c>
      <c r="J3829" s="95">
        <v>-4125000</v>
      </c>
      <c r="K3829" s="107">
        <v>0.98499999999999999</v>
      </c>
      <c r="L3829" s="95">
        <v>4063125</v>
      </c>
      <c r="M3829" s="95">
        <v>-61875</v>
      </c>
      <c r="N3829" s="73" t="s">
        <v>207</v>
      </c>
    </row>
    <row r="3830" spans="1:14">
      <c r="A3830" s="100">
        <v>118903697</v>
      </c>
      <c r="B3830" s="94">
        <v>45533</v>
      </c>
      <c r="C3830" s="94">
        <v>45540</v>
      </c>
      <c r="D3830" s="73" t="s">
        <v>830</v>
      </c>
      <c r="E3830" s="73" t="s">
        <v>1142</v>
      </c>
      <c r="F3830" s="73" t="s">
        <v>1143</v>
      </c>
      <c r="G3830" s="73" t="s">
        <v>1112</v>
      </c>
      <c r="H3830" s="73" t="s">
        <v>1113</v>
      </c>
      <c r="I3830" s="73" t="s">
        <v>681</v>
      </c>
      <c r="J3830" s="95">
        <v>-800000</v>
      </c>
      <c r="K3830" s="107">
        <v>0.99099999999999999</v>
      </c>
      <c r="L3830" s="95">
        <v>792800</v>
      </c>
      <c r="M3830" s="95">
        <v>-7200</v>
      </c>
      <c r="N3830" s="73" t="s">
        <v>207</v>
      </c>
    </row>
    <row r="3831" spans="1:14" ht="12" thickBot="1">
      <c r="A3831" s="100">
        <v>118904351</v>
      </c>
      <c r="B3831" s="94">
        <v>45533</v>
      </c>
      <c r="C3831" s="94">
        <v>45540</v>
      </c>
      <c r="D3831" s="73" t="s">
        <v>830</v>
      </c>
      <c r="E3831" s="73" t="s">
        <v>1142</v>
      </c>
      <c r="F3831" s="73" t="s">
        <v>1143</v>
      </c>
      <c r="G3831" s="73" t="s">
        <v>1112</v>
      </c>
      <c r="H3831" s="73" t="s">
        <v>1113</v>
      </c>
      <c r="I3831" s="73" t="s">
        <v>681</v>
      </c>
      <c r="J3831" s="95">
        <v>-1100000</v>
      </c>
      <c r="K3831" s="107">
        <v>0.99099999999999999</v>
      </c>
      <c r="L3831" s="95">
        <v>1090100</v>
      </c>
      <c r="M3831" s="95">
        <v>-9900</v>
      </c>
      <c r="N3831" s="73" t="s">
        <v>207</v>
      </c>
    </row>
    <row r="3832" spans="1:14" ht="12" thickBot="1">
      <c r="A3832" s="223"/>
      <c r="B3832" s="222">
        <v>45540</v>
      </c>
      <c r="C3832" s="224"/>
      <c r="D3832" s="225"/>
      <c r="E3832" s="225"/>
      <c r="F3832" s="225"/>
      <c r="G3832" s="225"/>
      <c r="H3832" s="225"/>
      <c r="I3832" s="225"/>
      <c r="J3832" s="105"/>
      <c r="K3832" s="226"/>
      <c r="L3832" s="227" t="s">
        <v>706</v>
      </c>
      <c r="M3832" s="105">
        <v>353819494.14639997</v>
      </c>
      <c r="N3832" s="225"/>
    </row>
    <row r="3833" spans="1:14" ht="12" thickBot="1">
      <c r="A3833" s="223"/>
      <c r="B3833" s="224"/>
      <c r="C3833" s="224"/>
      <c r="D3833" s="225"/>
      <c r="E3833" s="225"/>
      <c r="F3833" s="225"/>
      <c r="G3833" s="225"/>
      <c r="H3833" s="225"/>
      <c r="I3833" s="225"/>
      <c r="J3833" s="105"/>
      <c r="K3833" s="226"/>
      <c r="L3833" s="227" t="s">
        <v>707</v>
      </c>
      <c r="M3833" s="105">
        <f xml:space="preserve"> ROUND($M$3826+ SUM($M$3829:$M$3831)-$M$3832,2)</f>
        <v>0</v>
      </c>
      <c r="N3833" s="225"/>
    </row>
    <row r="3834" spans="1:14" ht="12.75" thickTop="1" thickBot="1">
      <c r="A3834" s="215" t="s">
        <v>153</v>
      </c>
      <c r="B3834" s="221" t="s">
        <v>137</v>
      </c>
      <c r="C3834" s="216" t="s">
        <v>703</v>
      </c>
      <c r="D3834" s="217" t="s">
        <v>648</v>
      </c>
      <c r="E3834" s="217" t="s">
        <v>144</v>
      </c>
      <c r="F3834" s="217" t="s">
        <v>647</v>
      </c>
      <c r="G3834" s="217" t="s">
        <v>704</v>
      </c>
      <c r="H3834" s="217" t="s">
        <v>143</v>
      </c>
      <c r="I3834" s="217" t="s">
        <v>658</v>
      </c>
      <c r="J3834" s="218" t="s">
        <v>705</v>
      </c>
      <c r="K3834" s="219" t="s">
        <v>148</v>
      </c>
      <c r="L3834" s="218" t="s">
        <v>140</v>
      </c>
      <c r="M3834" s="218" t="s">
        <v>630</v>
      </c>
      <c r="N3834" s="217" t="s">
        <v>640</v>
      </c>
    </row>
    <row r="3835" spans="1:14" ht="12" thickBot="1">
      <c r="A3835" s="223"/>
      <c r="B3835" s="222">
        <v>45541</v>
      </c>
      <c r="C3835" s="224"/>
      <c r="D3835" s="225"/>
      <c r="E3835" s="225"/>
      <c r="F3835" s="225"/>
      <c r="G3835" s="225"/>
      <c r="H3835" s="225"/>
      <c r="I3835" s="225"/>
      <c r="J3835" s="105"/>
      <c r="K3835" s="226"/>
      <c r="L3835" s="227" t="s">
        <v>706</v>
      </c>
      <c r="M3835" s="105">
        <v>353819494.14639997</v>
      </c>
      <c r="N3835" s="225"/>
    </row>
    <row r="3836" spans="1:14" ht="12" thickBot="1">
      <c r="A3836" s="223"/>
      <c r="B3836" s="224"/>
      <c r="C3836" s="224"/>
      <c r="D3836" s="225"/>
      <c r="E3836" s="225"/>
      <c r="F3836" s="225"/>
      <c r="G3836" s="225"/>
      <c r="H3836" s="225"/>
      <c r="I3836" s="225"/>
      <c r="J3836" s="105"/>
      <c r="K3836" s="226"/>
      <c r="L3836" s="227" t="s">
        <v>707</v>
      </c>
      <c r="M3836" s="105">
        <f xml:space="preserve"> ROUND($M$3832+ SUM($M$3834:$M$3834)-$M$3835,2)</f>
        <v>0</v>
      </c>
      <c r="N3836" s="225"/>
    </row>
    <row r="3837" spans="1:14" ht="12.75" thickTop="1" thickBot="1">
      <c r="A3837" s="215" t="s">
        <v>153</v>
      </c>
      <c r="B3837" s="221" t="s">
        <v>137</v>
      </c>
      <c r="C3837" s="216" t="s">
        <v>703</v>
      </c>
      <c r="D3837" s="217" t="s">
        <v>648</v>
      </c>
      <c r="E3837" s="217" t="s">
        <v>144</v>
      </c>
      <c r="F3837" s="217" t="s">
        <v>647</v>
      </c>
      <c r="G3837" s="217" t="s">
        <v>704</v>
      </c>
      <c r="H3837" s="217" t="s">
        <v>143</v>
      </c>
      <c r="I3837" s="217" t="s">
        <v>658</v>
      </c>
      <c r="J3837" s="218" t="s">
        <v>705</v>
      </c>
      <c r="K3837" s="219" t="s">
        <v>148</v>
      </c>
      <c r="L3837" s="218" t="s">
        <v>140</v>
      </c>
      <c r="M3837" s="218" t="s">
        <v>630</v>
      </c>
      <c r="N3837" s="217" t="s">
        <v>640</v>
      </c>
    </row>
    <row r="3838" spans="1:14" ht="12" thickBot="1">
      <c r="A3838" s="223"/>
      <c r="B3838" s="222">
        <v>45544</v>
      </c>
      <c r="C3838" s="224"/>
      <c r="D3838" s="225"/>
      <c r="E3838" s="225"/>
      <c r="F3838" s="225"/>
      <c r="G3838" s="225"/>
      <c r="H3838" s="225"/>
      <c r="I3838" s="225"/>
      <c r="J3838" s="105"/>
      <c r="K3838" s="226"/>
      <c r="L3838" s="227" t="s">
        <v>706</v>
      </c>
      <c r="M3838" s="105">
        <v>353819494.14639997</v>
      </c>
      <c r="N3838" s="225"/>
    </row>
    <row r="3839" spans="1:14" ht="12" thickBot="1">
      <c r="A3839" s="223"/>
      <c r="B3839" s="224"/>
      <c r="C3839" s="224"/>
      <c r="D3839" s="225"/>
      <c r="E3839" s="225"/>
      <c r="F3839" s="225"/>
      <c r="G3839" s="225"/>
      <c r="H3839" s="225"/>
      <c r="I3839" s="225"/>
      <c r="J3839" s="105"/>
      <c r="K3839" s="226"/>
      <c r="L3839" s="227" t="s">
        <v>707</v>
      </c>
      <c r="M3839" s="105">
        <f xml:space="preserve"> ROUND($M$3835+ SUM($M$3837:$M$3837)-$M$3838,2)</f>
        <v>0</v>
      </c>
      <c r="N3839" s="225"/>
    </row>
    <row r="3840" spans="1:14" ht="12.75" thickTop="1" thickBot="1">
      <c r="A3840" s="215" t="s">
        <v>153</v>
      </c>
      <c r="B3840" s="221" t="s">
        <v>137</v>
      </c>
      <c r="C3840" s="216" t="s">
        <v>703</v>
      </c>
      <c r="D3840" s="217" t="s">
        <v>648</v>
      </c>
      <c r="E3840" s="217" t="s">
        <v>144</v>
      </c>
      <c r="F3840" s="217" t="s">
        <v>647</v>
      </c>
      <c r="G3840" s="217" t="s">
        <v>704</v>
      </c>
      <c r="H3840" s="217" t="s">
        <v>143</v>
      </c>
      <c r="I3840" s="217" t="s">
        <v>658</v>
      </c>
      <c r="J3840" s="218" t="s">
        <v>705</v>
      </c>
      <c r="K3840" s="219" t="s">
        <v>148</v>
      </c>
      <c r="L3840" s="218" t="s">
        <v>140</v>
      </c>
      <c r="M3840" s="218" t="s">
        <v>630</v>
      </c>
      <c r="N3840" s="217" t="s">
        <v>640</v>
      </c>
    </row>
    <row r="3841" spans="1:14" ht="12" thickBot="1">
      <c r="A3841" s="223"/>
      <c r="B3841" s="222">
        <v>45545</v>
      </c>
      <c r="C3841" s="224"/>
      <c r="D3841" s="225"/>
      <c r="E3841" s="225"/>
      <c r="F3841" s="225"/>
      <c r="G3841" s="225"/>
      <c r="H3841" s="225"/>
      <c r="I3841" s="225"/>
      <c r="J3841" s="105"/>
      <c r="K3841" s="226"/>
      <c r="L3841" s="227" t="s">
        <v>706</v>
      </c>
      <c r="M3841" s="105">
        <v>353819494.14639997</v>
      </c>
      <c r="N3841" s="225"/>
    </row>
    <row r="3842" spans="1:14" ht="12" thickBot="1">
      <c r="A3842" s="223"/>
      <c r="B3842" s="224"/>
      <c r="C3842" s="224"/>
      <c r="D3842" s="225"/>
      <c r="E3842" s="225"/>
      <c r="F3842" s="225"/>
      <c r="G3842" s="225"/>
      <c r="H3842" s="225"/>
      <c r="I3842" s="225"/>
      <c r="J3842" s="105"/>
      <c r="K3842" s="226"/>
      <c r="L3842" s="227" t="s">
        <v>707</v>
      </c>
      <c r="M3842" s="105">
        <f xml:space="preserve"> ROUND($M$3838+ SUM($M$3840:$M$3840)-$M$3841,2)</f>
        <v>0</v>
      </c>
      <c r="N3842" s="225"/>
    </row>
    <row r="3843" spans="1:14" ht="12.75" thickTop="1" thickBot="1">
      <c r="A3843" s="215" t="s">
        <v>153</v>
      </c>
      <c r="B3843" s="221" t="s">
        <v>137</v>
      </c>
      <c r="C3843" s="216" t="s">
        <v>703</v>
      </c>
      <c r="D3843" s="217" t="s">
        <v>648</v>
      </c>
      <c r="E3843" s="217" t="s">
        <v>144</v>
      </c>
      <c r="F3843" s="217" t="s">
        <v>647</v>
      </c>
      <c r="G3843" s="217" t="s">
        <v>704</v>
      </c>
      <c r="H3843" s="217" t="s">
        <v>143</v>
      </c>
      <c r="I3843" s="217" t="s">
        <v>658</v>
      </c>
      <c r="J3843" s="218" t="s">
        <v>705</v>
      </c>
      <c r="K3843" s="219" t="s">
        <v>148</v>
      </c>
      <c r="L3843" s="218" t="s">
        <v>140</v>
      </c>
      <c r="M3843" s="218" t="s">
        <v>630</v>
      </c>
      <c r="N3843" s="217" t="s">
        <v>640</v>
      </c>
    </row>
    <row r="3844" spans="1:14" ht="12" thickBot="1">
      <c r="A3844" s="223"/>
      <c r="B3844" s="222">
        <v>45546</v>
      </c>
      <c r="C3844" s="224"/>
      <c r="D3844" s="225"/>
      <c r="E3844" s="225"/>
      <c r="F3844" s="225"/>
      <c r="G3844" s="225"/>
      <c r="H3844" s="225"/>
      <c r="I3844" s="225"/>
      <c r="J3844" s="105"/>
      <c r="K3844" s="226"/>
      <c r="L3844" s="227" t="s">
        <v>706</v>
      </c>
      <c r="M3844" s="105">
        <v>353819494.14639997</v>
      </c>
      <c r="N3844" s="225"/>
    </row>
    <row r="3845" spans="1:14" ht="12" thickBot="1">
      <c r="A3845" s="223"/>
      <c r="B3845" s="224"/>
      <c r="C3845" s="224"/>
      <c r="D3845" s="225"/>
      <c r="E3845" s="225"/>
      <c r="F3845" s="225"/>
      <c r="G3845" s="225"/>
      <c r="H3845" s="225"/>
      <c r="I3845" s="225"/>
      <c r="J3845" s="105"/>
      <c r="K3845" s="226"/>
      <c r="L3845" s="227" t="s">
        <v>707</v>
      </c>
      <c r="M3845" s="105">
        <f xml:space="preserve"> ROUND($M$3841+ SUM($M$3843:$M$3843)-$M$3844,2)</f>
        <v>0</v>
      </c>
      <c r="N3845" s="225"/>
    </row>
    <row r="3846" spans="1:14" ht="12" thickTop="1">
      <c r="A3846" s="215" t="s">
        <v>153</v>
      </c>
      <c r="B3846" s="216" t="s">
        <v>137</v>
      </c>
      <c r="C3846" s="216" t="s">
        <v>703</v>
      </c>
      <c r="D3846" s="217" t="s">
        <v>648</v>
      </c>
      <c r="E3846" s="217" t="s">
        <v>144</v>
      </c>
      <c r="F3846" s="217" t="s">
        <v>647</v>
      </c>
      <c r="G3846" s="217" t="s">
        <v>704</v>
      </c>
      <c r="H3846" s="217" t="s">
        <v>143</v>
      </c>
      <c r="I3846" s="217" t="s">
        <v>658</v>
      </c>
      <c r="J3846" s="218" t="s">
        <v>705</v>
      </c>
      <c r="K3846" s="219" t="s">
        <v>148</v>
      </c>
      <c r="L3846" s="218" t="s">
        <v>140</v>
      </c>
      <c r="M3846" s="218" t="s">
        <v>630</v>
      </c>
      <c r="N3846" s="217" t="s">
        <v>640</v>
      </c>
    </row>
    <row r="3847" spans="1:14">
      <c r="A3847" s="100">
        <v>119027934</v>
      </c>
      <c r="B3847" s="94">
        <v>45533</v>
      </c>
      <c r="C3847" s="94">
        <v>45547</v>
      </c>
      <c r="D3847" s="73" t="s">
        <v>830</v>
      </c>
      <c r="E3847" s="73" t="s">
        <v>511</v>
      </c>
      <c r="F3847" s="73" t="s">
        <v>512</v>
      </c>
      <c r="G3847" s="73" t="s">
        <v>510</v>
      </c>
      <c r="I3847" s="73" t="s">
        <v>681</v>
      </c>
      <c r="J3847" s="95">
        <v>-945690.67</v>
      </c>
      <c r="K3847" s="107">
        <v>0.99</v>
      </c>
      <c r="L3847" s="95">
        <v>936233.76</v>
      </c>
      <c r="M3847" s="95">
        <v>-9456.91</v>
      </c>
      <c r="N3847" s="73" t="s">
        <v>207</v>
      </c>
    </row>
    <row r="3848" spans="1:14" ht="12" thickBot="1">
      <c r="A3848" s="100">
        <v>119029722</v>
      </c>
      <c r="B3848" s="94">
        <v>45533</v>
      </c>
      <c r="C3848" s="94">
        <v>45547</v>
      </c>
      <c r="D3848" s="73" t="s">
        <v>830</v>
      </c>
      <c r="E3848" s="73" t="s">
        <v>1145</v>
      </c>
      <c r="F3848" s="73" t="s">
        <v>1146</v>
      </c>
      <c r="G3848" s="73" t="s">
        <v>1147</v>
      </c>
      <c r="I3848" s="73" t="s">
        <v>681</v>
      </c>
      <c r="J3848" s="95">
        <v>-626333.32999999996</v>
      </c>
      <c r="K3848" s="107">
        <v>0.99</v>
      </c>
      <c r="L3848" s="95">
        <v>620070</v>
      </c>
      <c r="M3848" s="95">
        <v>-6263.33</v>
      </c>
      <c r="N3848" s="73" t="s">
        <v>207</v>
      </c>
    </row>
    <row r="3849" spans="1:14" ht="12" thickBot="1">
      <c r="A3849" s="223"/>
      <c r="B3849" s="222">
        <v>45547</v>
      </c>
      <c r="C3849" s="224"/>
      <c r="D3849" s="225"/>
      <c r="E3849" s="225"/>
      <c r="F3849" s="225"/>
      <c r="G3849" s="225"/>
      <c r="H3849" s="225"/>
      <c r="I3849" s="225"/>
      <c r="J3849" s="105"/>
      <c r="K3849" s="226"/>
      <c r="L3849" s="227" t="s">
        <v>706</v>
      </c>
      <c r="M3849" s="105">
        <v>353803773.90640002</v>
      </c>
      <c r="N3849" s="225"/>
    </row>
    <row r="3850" spans="1:14" ht="12" thickBot="1">
      <c r="A3850" s="223"/>
      <c r="B3850" s="224"/>
      <c r="C3850" s="224"/>
      <c r="D3850" s="225"/>
      <c r="E3850" s="225"/>
      <c r="F3850" s="225"/>
      <c r="G3850" s="225"/>
      <c r="H3850" s="225"/>
      <c r="I3850" s="225"/>
      <c r="J3850" s="105"/>
      <c r="K3850" s="226"/>
      <c r="L3850" s="227" t="s">
        <v>707</v>
      </c>
      <c r="M3850" s="105">
        <f xml:space="preserve"> ROUND($M$3844+ SUM($M$3847:$M$3848)-$M$3849,2)</f>
        <v>0</v>
      </c>
      <c r="N3850" s="225"/>
    </row>
    <row r="3851" spans="1:14" ht="12.75" thickTop="1" thickBot="1">
      <c r="A3851" s="215" t="s">
        <v>153</v>
      </c>
      <c r="B3851" s="221" t="s">
        <v>137</v>
      </c>
      <c r="C3851" s="216" t="s">
        <v>703</v>
      </c>
      <c r="D3851" s="217" t="s">
        <v>648</v>
      </c>
      <c r="E3851" s="217" t="s">
        <v>144</v>
      </c>
      <c r="F3851" s="217" t="s">
        <v>647</v>
      </c>
      <c r="G3851" s="217" t="s">
        <v>704</v>
      </c>
      <c r="H3851" s="217" t="s">
        <v>143</v>
      </c>
      <c r="I3851" s="217" t="s">
        <v>658</v>
      </c>
      <c r="J3851" s="218" t="s">
        <v>705</v>
      </c>
      <c r="K3851" s="219" t="s">
        <v>148</v>
      </c>
      <c r="L3851" s="218" t="s">
        <v>140</v>
      </c>
      <c r="M3851" s="218" t="s">
        <v>630</v>
      </c>
      <c r="N3851" s="217" t="s">
        <v>640</v>
      </c>
    </row>
    <row r="3852" spans="1:14" ht="12" thickBot="1">
      <c r="A3852" s="223"/>
      <c r="B3852" s="222">
        <v>45548</v>
      </c>
      <c r="C3852" s="224"/>
      <c r="D3852" s="225"/>
      <c r="E3852" s="225"/>
      <c r="F3852" s="225"/>
      <c r="G3852" s="225"/>
      <c r="H3852" s="225"/>
      <c r="I3852" s="225"/>
      <c r="J3852" s="105"/>
      <c r="K3852" s="226"/>
      <c r="L3852" s="227" t="s">
        <v>706</v>
      </c>
      <c r="M3852" s="105">
        <v>353803773.90640002</v>
      </c>
      <c r="N3852" s="225"/>
    </row>
    <row r="3853" spans="1:14" ht="12" thickBot="1">
      <c r="A3853" s="223"/>
      <c r="B3853" s="224"/>
      <c r="C3853" s="224"/>
      <c r="D3853" s="225"/>
      <c r="E3853" s="225"/>
      <c r="F3853" s="225"/>
      <c r="G3853" s="225"/>
      <c r="H3853" s="225"/>
      <c r="I3853" s="225"/>
      <c r="J3853" s="105"/>
      <c r="K3853" s="226"/>
      <c r="L3853" s="227" t="s">
        <v>707</v>
      </c>
      <c r="M3853" s="105">
        <f xml:space="preserve"> ROUND($M$3849+ SUM($M$3851:$M$3851)-$M$3852,2)</f>
        <v>0</v>
      </c>
      <c r="N3853" s="225"/>
    </row>
    <row r="3854" spans="1:14" ht="12" thickTop="1">
      <c r="A3854" s="215" t="s">
        <v>153</v>
      </c>
      <c r="B3854" s="216" t="s">
        <v>137</v>
      </c>
      <c r="C3854" s="216" t="s">
        <v>703</v>
      </c>
      <c r="D3854" s="217" t="s">
        <v>648</v>
      </c>
      <c r="E3854" s="217" t="s">
        <v>144</v>
      </c>
      <c r="F3854" s="217" t="s">
        <v>647</v>
      </c>
      <c r="G3854" s="217" t="s">
        <v>704</v>
      </c>
      <c r="H3854" s="217" t="s">
        <v>143</v>
      </c>
      <c r="I3854" s="217" t="s">
        <v>658</v>
      </c>
      <c r="J3854" s="218" t="s">
        <v>705</v>
      </c>
      <c r="K3854" s="219" t="s">
        <v>148</v>
      </c>
      <c r="L3854" s="218" t="s">
        <v>140</v>
      </c>
      <c r="M3854" s="218" t="s">
        <v>630</v>
      </c>
      <c r="N3854" s="217" t="s">
        <v>640</v>
      </c>
    </row>
    <row r="3855" spans="1:14" ht="12" thickBot="1">
      <c r="A3855" s="100">
        <v>2973395</v>
      </c>
      <c r="B3855" s="94">
        <v>45551</v>
      </c>
      <c r="C3855" s="94">
        <v>45551</v>
      </c>
      <c r="D3855" s="73" t="s">
        <v>709</v>
      </c>
      <c r="I3855" s="73" t="s">
        <v>681</v>
      </c>
      <c r="J3855" s="95">
        <v>0</v>
      </c>
      <c r="K3855" s="107">
        <v>1</v>
      </c>
      <c r="L3855" s="95">
        <v>6500000</v>
      </c>
      <c r="M3855" s="95">
        <v>6500000</v>
      </c>
      <c r="N3855" s="73" t="s">
        <v>207</v>
      </c>
    </row>
    <row r="3856" spans="1:14" ht="12" thickBot="1">
      <c r="A3856" s="223"/>
      <c r="B3856" s="222">
        <v>45551</v>
      </c>
      <c r="C3856" s="224"/>
      <c r="D3856" s="225"/>
      <c r="E3856" s="225"/>
      <c r="F3856" s="225"/>
      <c r="G3856" s="225"/>
      <c r="H3856" s="225"/>
      <c r="I3856" s="225"/>
      <c r="J3856" s="105"/>
      <c r="K3856" s="226"/>
      <c r="L3856" s="227" t="s">
        <v>706</v>
      </c>
      <c r="M3856" s="105">
        <v>360303773.90640002</v>
      </c>
      <c r="N3856" s="225"/>
    </row>
    <row r="3857" spans="1:14" ht="12" thickBot="1">
      <c r="A3857" s="223"/>
      <c r="B3857" s="224"/>
      <c r="C3857" s="224"/>
      <c r="D3857" s="225"/>
      <c r="E3857" s="225"/>
      <c r="F3857" s="225"/>
      <c r="G3857" s="225"/>
      <c r="H3857" s="225"/>
      <c r="I3857" s="225"/>
      <c r="J3857" s="105"/>
      <c r="K3857" s="226"/>
      <c r="L3857" s="227" t="s">
        <v>707</v>
      </c>
      <c r="M3857" s="105">
        <f xml:space="preserve"> ROUND($M$3852+ SUM($M$3855:$M$3855)-$M$3856,2)</f>
        <v>0</v>
      </c>
      <c r="N3857" s="225"/>
    </row>
    <row r="3858" spans="1:14" ht="12.75" thickTop="1" thickBot="1">
      <c r="A3858" s="215" t="s">
        <v>153</v>
      </c>
      <c r="B3858" s="221" t="s">
        <v>137</v>
      </c>
      <c r="C3858" s="216" t="s">
        <v>703</v>
      </c>
      <c r="D3858" s="217" t="s">
        <v>648</v>
      </c>
      <c r="E3858" s="217" t="s">
        <v>144</v>
      </c>
      <c r="F3858" s="217" t="s">
        <v>647</v>
      </c>
      <c r="G3858" s="217" t="s">
        <v>704</v>
      </c>
      <c r="H3858" s="217" t="s">
        <v>143</v>
      </c>
      <c r="I3858" s="217" t="s">
        <v>658</v>
      </c>
      <c r="J3858" s="218" t="s">
        <v>705</v>
      </c>
      <c r="K3858" s="219" t="s">
        <v>148</v>
      </c>
      <c r="L3858" s="218" t="s">
        <v>140</v>
      </c>
      <c r="M3858" s="218" t="s">
        <v>630</v>
      </c>
      <c r="N3858" s="217" t="s">
        <v>640</v>
      </c>
    </row>
    <row r="3859" spans="1:14" ht="12" thickBot="1">
      <c r="A3859" s="223"/>
      <c r="B3859" s="222">
        <v>45552</v>
      </c>
      <c r="C3859" s="224"/>
      <c r="D3859" s="225"/>
      <c r="E3859" s="225"/>
      <c r="F3859" s="225"/>
      <c r="G3859" s="225"/>
      <c r="H3859" s="225"/>
      <c r="I3859" s="225"/>
      <c r="J3859" s="105"/>
      <c r="K3859" s="226"/>
      <c r="L3859" s="227" t="s">
        <v>706</v>
      </c>
      <c r="M3859" s="105">
        <v>360303773.90640002</v>
      </c>
      <c r="N3859" s="225"/>
    </row>
    <row r="3860" spans="1:14" ht="12" thickBot="1">
      <c r="A3860" s="223"/>
      <c r="B3860" s="224"/>
      <c r="C3860" s="224"/>
      <c r="D3860" s="225"/>
      <c r="E3860" s="225"/>
      <c r="F3860" s="225"/>
      <c r="G3860" s="225"/>
      <c r="H3860" s="225"/>
      <c r="I3860" s="225"/>
      <c r="J3860" s="105"/>
      <c r="K3860" s="226"/>
      <c r="L3860" s="227" t="s">
        <v>707</v>
      </c>
      <c r="M3860" s="105">
        <f xml:space="preserve"> ROUND($M$3856+ SUM($M$3858:$M$3858)-$M$3859,2)</f>
        <v>0</v>
      </c>
      <c r="N3860" s="225"/>
    </row>
    <row r="3861" spans="1:14" ht="12.75" thickTop="1" thickBot="1">
      <c r="A3861" s="215" t="s">
        <v>153</v>
      </c>
      <c r="B3861" s="221" t="s">
        <v>137</v>
      </c>
      <c r="C3861" s="216" t="s">
        <v>703</v>
      </c>
      <c r="D3861" s="217" t="s">
        <v>648</v>
      </c>
      <c r="E3861" s="217" t="s">
        <v>144</v>
      </c>
      <c r="F3861" s="217" t="s">
        <v>647</v>
      </c>
      <c r="G3861" s="217" t="s">
        <v>704</v>
      </c>
      <c r="H3861" s="217" t="s">
        <v>143</v>
      </c>
      <c r="I3861" s="217" t="s">
        <v>658</v>
      </c>
      <c r="J3861" s="218" t="s">
        <v>705</v>
      </c>
      <c r="K3861" s="219" t="s">
        <v>148</v>
      </c>
      <c r="L3861" s="218" t="s">
        <v>140</v>
      </c>
      <c r="M3861" s="218" t="s">
        <v>630</v>
      </c>
      <c r="N3861" s="217" t="s">
        <v>640</v>
      </c>
    </row>
    <row r="3862" spans="1:14" ht="12" thickBot="1">
      <c r="A3862" s="223"/>
      <c r="B3862" s="222">
        <v>45553</v>
      </c>
      <c r="C3862" s="224"/>
      <c r="D3862" s="225"/>
      <c r="E3862" s="225"/>
      <c r="F3862" s="225"/>
      <c r="G3862" s="225"/>
      <c r="H3862" s="225"/>
      <c r="I3862" s="225"/>
      <c r="J3862" s="105"/>
      <c r="K3862" s="226"/>
      <c r="L3862" s="227" t="s">
        <v>706</v>
      </c>
      <c r="M3862" s="105">
        <v>360303773.90640002</v>
      </c>
      <c r="N3862" s="225"/>
    </row>
    <row r="3863" spans="1:14" ht="12" thickBot="1">
      <c r="A3863" s="223"/>
      <c r="B3863" s="224"/>
      <c r="C3863" s="224"/>
      <c r="D3863" s="225"/>
      <c r="E3863" s="225"/>
      <c r="F3863" s="225"/>
      <c r="G3863" s="225"/>
      <c r="H3863" s="225"/>
      <c r="I3863" s="225"/>
      <c r="J3863" s="105"/>
      <c r="K3863" s="226"/>
      <c r="L3863" s="227" t="s">
        <v>707</v>
      </c>
      <c r="M3863" s="105">
        <f xml:space="preserve"> ROUND($M$3859+ SUM($M$3861:$M$3861)-$M$3862,2)</f>
        <v>0</v>
      </c>
      <c r="N3863" s="225"/>
    </row>
    <row r="3864" spans="1:14" ht="12.75" thickTop="1" thickBot="1">
      <c r="A3864" s="215" t="s">
        <v>153</v>
      </c>
      <c r="B3864" s="221" t="s">
        <v>137</v>
      </c>
      <c r="C3864" s="216" t="s">
        <v>703</v>
      </c>
      <c r="D3864" s="217" t="s">
        <v>648</v>
      </c>
      <c r="E3864" s="217" t="s">
        <v>144</v>
      </c>
      <c r="F3864" s="217" t="s">
        <v>647</v>
      </c>
      <c r="G3864" s="217" t="s">
        <v>704</v>
      </c>
      <c r="H3864" s="217" t="s">
        <v>143</v>
      </c>
      <c r="I3864" s="217" t="s">
        <v>658</v>
      </c>
      <c r="J3864" s="218" t="s">
        <v>705</v>
      </c>
      <c r="K3864" s="219" t="s">
        <v>148</v>
      </c>
      <c r="L3864" s="218" t="s">
        <v>140</v>
      </c>
      <c r="M3864" s="218" t="s">
        <v>630</v>
      </c>
      <c r="N3864" s="217" t="s">
        <v>640</v>
      </c>
    </row>
    <row r="3865" spans="1:14" ht="12" thickBot="1">
      <c r="A3865" s="223"/>
      <c r="B3865" s="222">
        <v>45554</v>
      </c>
      <c r="C3865" s="224"/>
      <c r="D3865" s="225"/>
      <c r="E3865" s="225"/>
      <c r="F3865" s="225"/>
      <c r="G3865" s="225"/>
      <c r="H3865" s="225"/>
      <c r="I3865" s="225"/>
      <c r="J3865" s="105"/>
      <c r="K3865" s="226"/>
      <c r="L3865" s="227" t="s">
        <v>706</v>
      </c>
      <c r="M3865" s="105">
        <v>360303773.90640002</v>
      </c>
      <c r="N3865" s="225"/>
    </row>
    <row r="3866" spans="1:14" ht="12" thickBot="1">
      <c r="A3866" s="223"/>
      <c r="B3866" s="224"/>
      <c r="C3866" s="224"/>
      <c r="D3866" s="225"/>
      <c r="E3866" s="225"/>
      <c r="F3866" s="225"/>
      <c r="G3866" s="225"/>
      <c r="H3866" s="225"/>
      <c r="I3866" s="225"/>
      <c r="J3866" s="105"/>
      <c r="K3866" s="226"/>
      <c r="L3866" s="227" t="s">
        <v>707</v>
      </c>
      <c r="M3866" s="105">
        <f xml:space="preserve"> ROUND($M$3862+ SUM($M$3864:$M$3864)-$M$3865,2)</f>
        <v>0</v>
      </c>
      <c r="N3866" s="225"/>
    </row>
    <row r="3867" spans="1:14" ht="12.75" thickTop="1" thickBot="1">
      <c r="A3867" s="215" t="s">
        <v>153</v>
      </c>
      <c r="B3867" s="221" t="s">
        <v>137</v>
      </c>
      <c r="C3867" s="216" t="s">
        <v>703</v>
      </c>
      <c r="D3867" s="217" t="s">
        <v>648</v>
      </c>
      <c r="E3867" s="217" t="s">
        <v>144</v>
      </c>
      <c r="F3867" s="217" t="s">
        <v>647</v>
      </c>
      <c r="G3867" s="217" t="s">
        <v>704</v>
      </c>
      <c r="H3867" s="217" t="s">
        <v>143</v>
      </c>
      <c r="I3867" s="217" t="s">
        <v>658</v>
      </c>
      <c r="J3867" s="218" t="s">
        <v>705</v>
      </c>
      <c r="K3867" s="219" t="s">
        <v>148</v>
      </c>
      <c r="L3867" s="218" t="s">
        <v>140</v>
      </c>
      <c r="M3867" s="218" t="s">
        <v>630</v>
      </c>
      <c r="N3867" s="217" t="s">
        <v>640</v>
      </c>
    </row>
    <row r="3868" spans="1:14" ht="12" thickBot="1">
      <c r="A3868" s="223"/>
      <c r="B3868" s="222">
        <v>45555</v>
      </c>
      <c r="C3868" s="224"/>
      <c r="D3868" s="225"/>
      <c r="E3868" s="225"/>
      <c r="F3868" s="225"/>
      <c r="G3868" s="225"/>
      <c r="H3868" s="225"/>
      <c r="I3868" s="225"/>
      <c r="J3868" s="105"/>
      <c r="K3868" s="226"/>
      <c r="L3868" s="227" t="s">
        <v>706</v>
      </c>
      <c r="M3868" s="105">
        <v>360303773.90640002</v>
      </c>
      <c r="N3868" s="225"/>
    </row>
    <row r="3869" spans="1:14" ht="12" thickBot="1">
      <c r="A3869" s="223"/>
      <c r="B3869" s="224"/>
      <c r="C3869" s="224"/>
      <c r="D3869" s="225"/>
      <c r="E3869" s="225"/>
      <c r="F3869" s="225"/>
      <c r="G3869" s="225"/>
      <c r="H3869" s="225"/>
      <c r="I3869" s="225"/>
      <c r="J3869" s="105"/>
      <c r="K3869" s="226"/>
      <c r="L3869" s="227" t="s">
        <v>707</v>
      </c>
      <c r="M3869" s="105">
        <f xml:space="preserve"> ROUND($M$3865+ SUM($M$3867:$M$3867)-$M$3868,2)</f>
        <v>0</v>
      </c>
      <c r="N3869" s="225"/>
    </row>
    <row r="3870" spans="1:14" ht="12.75" thickTop="1" thickBot="1">
      <c r="A3870" s="215" t="s">
        <v>153</v>
      </c>
      <c r="B3870" s="221" t="s">
        <v>137</v>
      </c>
      <c r="C3870" s="216" t="s">
        <v>703</v>
      </c>
      <c r="D3870" s="217" t="s">
        <v>648</v>
      </c>
      <c r="E3870" s="217" t="s">
        <v>144</v>
      </c>
      <c r="F3870" s="217" t="s">
        <v>647</v>
      </c>
      <c r="G3870" s="217" t="s">
        <v>704</v>
      </c>
      <c r="H3870" s="217" t="s">
        <v>143</v>
      </c>
      <c r="I3870" s="217" t="s">
        <v>658</v>
      </c>
      <c r="J3870" s="218" t="s">
        <v>705</v>
      </c>
      <c r="K3870" s="219" t="s">
        <v>148</v>
      </c>
      <c r="L3870" s="218" t="s">
        <v>140</v>
      </c>
      <c r="M3870" s="218" t="s">
        <v>630</v>
      </c>
      <c r="N3870" s="217" t="s">
        <v>640</v>
      </c>
    </row>
    <row r="3871" spans="1:14" ht="12" thickBot="1">
      <c r="A3871" s="223"/>
      <c r="B3871" s="222">
        <v>45558</v>
      </c>
      <c r="C3871" s="224"/>
      <c r="D3871" s="225"/>
      <c r="E3871" s="225"/>
      <c r="F3871" s="225"/>
      <c r="G3871" s="225"/>
      <c r="H3871" s="225"/>
      <c r="I3871" s="225"/>
      <c r="J3871" s="105"/>
      <c r="K3871" s="226"/>
      <c r="L3871" s="227" t="s">
        <v>706</v>
      </c>
      <c r="M3871" s="105">
        <v>360303773.90640002</v>
      </c>
      <c r="N3871" s="225"/>
    </row>
    <row r="3872" spans="1:14" ht="12" thickBot="1">
      <c r="A3872" s="223"/>
      <c r="B3872" s="224"/>
      <c r="C3872" s="224"/>
      <c r="D3872" s="225"/>
      <c r="E3872" s="225"/>
      <c r="F3872" s="225"/>
      <c r="G3872" s="225"/>
      <c r="H3872" s="225"/>
      <c r="I3872" s="225"/>
      <c r="J3872" s="105"/>
      <c r="K3872" s="226"/>
      <c r="L3872" s="227" t="s">
        <v>707</v>
      </c>
      <c r="M3872" s="105">
        <f xml:space="preserve"> ROUND($M$3868+ SUM($M$3870:$M$3870)-$M$3871,2)</f>
        <v>0</v>
      </c>
      <c r="N3872" s="225"/>
    </row>
    <row r="3873" spans="1:14" ht="12.75" thickTop="1" thickBot="1">
      <c r="A3873" s="215" t="s">
        <v>153</v>
      </c>
      <c r="B3873" s="221" t="s">
        <v>137</v>
      </c>
      <c r="C3873" s="216" t="s">
        <v>703</v>
      </c>
      <c r="D3873" s="217" t="s">
        <v>648</v>
      </c>
      <c r="E3873" s="217" t="s">
        <v>144</v>
      </c>
      <c r="F3873" s="217" t="s">
        <v>647</v>
      </c>
      <c r="G3873" s="217" t="s">
        <v>704</v>
      </c>
      <c r="H3873" s="217" t="s">
        <v>143</v>
      </c>
      <c r="I3873" s="217" t="s">
        <v>658</v>
      </c>
      <c r="J3873" s="218" t="s">
        <v>705</v>
      </c>
      <c r="K3873" s="219" t="s">
        <v>148</v>
      </c>
      <c r="L3873" s="218" t="s">
        <v>140</v>
      </c>
      <c r="M3873" s="218" t="s">
        <v>630</v>
      </c>
      <c r="N3873" s="217" t="s">
        <v>640</v>
      </c>
    </row>
    <row r="3874" spans="1:14" ht="12" thickBot="1">
      <c r="A3874" s="223"/>
      <c r="B3874" s="222">
        <v>45559</v>
      </c>
      <c r="C3874" s="224"/>
      <c r="D3874" s="225"/>
      <c r="E3874" s="225"/>
      <c r="F3874" s="225"/>
      <c r="G3874" s="225"/>
      <c r="H3874" s="225"/>
      <c r="I3874" s="225"/>
      <c r="J3874" s="105"/>
      <c r="K3874" s="226"/>
      <c r="L3874" s="227" t="s">
        <v>706</v>
      </c>
      <c r="M3874" s="105">
        <v>360303773.90640002</v>
      </c>
      <c r="N3874" s="225"/>
    </row>
    <row r="3875" spans="1:14" ht="12" thickBot="1">
      <c r="A3875" s="223"/>
      <c r="B3875" s="224"/>
      <c r="C3875" s="224"/>
      <c r="D3875" s="225"/>
      <c r="E3875" s="225"/>
      <c r="F3875" s="225"/>
      <c r="G3875" s="225"/>
      <c r="H3875" s="225"/>
      <c r="I3875" s="225"/>
      <c r="J3875" s="105"/>
      <c r="K3875" s="226"/>
      <c r="L3875" s="227" t="s">
        <v>707</v>
      </c>
      <c r="M3875" s="105">
        <f xml:space="preserve"> ROUND($M$3871+ SUM($M$3873:$M$3873)-$M$3874,2)</f>
        <v>0</v>
      </c>
      <c r="N3875" s="225"/>
    </row>
    <row r="3876" spans="1:14" ht="12" thickTop="1">
      <c r="A3876" s="215" t="s">
        <v>153</v>
      </c>
      <c r="B3876" s="216" t="s">
        <v>137</v>
      </c>
      <c r="C3876" s="216" t="s">
        <v>703</v>
      </c>
      <c r="D3876" s="217" t="s">
        <v>648</v>
      </c>
      <c r="E3876" s="217" t="s">
        <v>144</v>
      </c>
      <c r="F3876" s="217" t="s">
        <v>647</v>
      </c>
      <c r="G3876" s="217" t="s">
        <v>704</v>
      </c>
      <c r="H3876" s="217" t="s">
        <v>143</v>
      </c>
      <c r="I3876" s="217" t="s">
        <v>658</v>
      </c>
      <c r="J3876" s="218" t="s">
        <v>705</v>
      </c>
      <c r="K3876" s="219" t="s">
        <v>148</v>
      </c>
      <c r="L3876" s="218" t="s">
        <v>140</v>
      </c>
      <c r="M3876" s="218" t="s">
        <v>630</v>
      </c>
      <c r="N3876" s="217" t="s">
        <v>640</v>
      </c>
    </row>
    <row r="3877" spans="1:14">
      <c r="A3877" s="100">
        <v>119502528</v>
      </c>
      <c r="B3877" s="94">
        <v>45554</v>
      </c>
      <c r="C3877" s="94">
        <v>45560</v>
      </c>
      <c r="D3877" s="73" t="s">
        <v>830</v>
      </c>
      <c r="E3877" s="73" t="s">
        <v>1155</v>
      </c>
      <c r="F3877" s="73" t="s">
        <v>1156</v>
      </c>
      <c r="G3877" s="73" t="s">
        <v>1157</v>
      </c>
      <c r="I3877" s="73" t="s">
        <v>681</v>
      </c>
      <c r="J3877" s="95">
        <v>-6300000</v>
      </c>
      <c r="K3877" s="107">
        <v>0.98499999999999999</v>
      </c>
      <c r="L3877" s="95">
        <v>6205500</v>
      </c>
      <c r="M3877" s="95">
        <v>-94500</v>
      </c>
      <c r="N3877" s="73" t="s">
        <v>207</v>
      </c>
    </row>
    <row r="3878" spans="1:14" ht="12" thickBot="1">
      <c r="A3878" s="100">
        <v>119503142</v>
      </c>
      <c r="B3878" s="94">
        <v>45554</v>
      </c>
      <c r="C3878" s="94">
        <v>45560</v>
      </c>
      <c r="D3878" s="73" t="s">
        <v>830</v>
      </c>
      <c r="E3878" s="73" t="s">
        <v>356</v>
      </c>
      <c r="F3878" s="73" t="s">
        <v>357</v>
      </c>
      <c r="G3878" s="73" t="s">
        <v>355</v>
      </c>
      <c r="I3878" s="73" t="s">
        <v>681</v>
      </c>
      <c r="J3878" s="95">
        <v>-5000000</v>
      </c>
      <c r="K3878" s="107">
        <v>0.99</v>
      </c>
      <c r="L3878" s="95">
        <v>4950000</v>
      </c>
      <c r="M3878" s="95">
        <v>-50000</v>
      </c>
      <c r="N3878" s="73" t="s">
        <v>207</v>
      </c>
    </row>
    <row r="3879" spans="1:14" ht="12" thickBot="1">
      <c r="A3879" s="223"/>
      <c r="B3879" s="222">
        <v>45560</v>
      </c>
      <c r="C3879" s="224"/>
      <c r="D3879" s="225"/>
      <c r="E3879" s="225"/>
      <c r="F3879" s="225"/>
      <c r="G3879" s="225"/>
      <c r="H3879" s="225"/>
      <c r="I3879" s="225"/>
      <c r="J3879" s="105"/>
      <c r="K3879" s="226"/>
      <c r="L3879" s="227" t="s">
        <v>706</v>
      </c>
      <c r="M3879" s="105">
        <v>360159273.90639997</v>
      </c>
      <c r="N3879" s="225"/>
    </row>
    <row r="3880" spans="1:14" ht="12" thickBot="1">
      <c r="A3880" s="223"/>
      <c r="B3880" s="224"/>
      <c r="C3880" s="224"/>
      <c r="D3880" s="225"/>
      <c r="E3880" s="225"/>
      <c r="F3880" s="225"/>
      <c r="G3880" s="225"/>
      <c r="H3880" s="225"/>
      <c r="I3880" s="225"/>
      <c r="J3880" s="105"/>
      <c r="K3880" s="226"/>
      <c r="L3880" s="227" t="s">
        <v>707</v>
      </c>
      <c r="M3880" s="105">
        <f xml:space="preserve"> ROUND($M$3874+ SUM($M$3877:$M$3878)-$M$3879,2)</f>
        <v>0</v>
      </c>
      <c r="N3880" s="225"/>
    </row>
    <row r="3881" spans="1:14" ht="12" thickTop="1">
      <c r="A3881" s="215" t="s">
        <v>153</v>
      </c>
      <c r="B3881" s="216" t="s">
        <v>137</v>
      </c>
      <c r="C3881" s="216" t="s">
        <v>703</v>
      </c>
      <c r="D3881" s="217" t="s">
        <v>648</v>
      </c>
      <c r="E3881" s="217" t="s">
        <v>144</v>
      </c>
      <c r="F3881" s="217" t="s">
        <v>647</v>
      </c>
      <c r="G3881" s="217" t="s">
        <v>704</v>
      </c>
      <c r="H3881" s="217" t="s">
        <v>143</v>
      </c>
      <c r="I3881" s="217" t="s">
        <v>658</v>
      </c>
      <c r="J3881" s="218" t="s">
        <v>705</v>
      </c>
      <c r="K3881" s="219" t="s">
        <v>148</v>
      </c>
      <c r="L3881" s="218" t="s">
        <v>140</v>
      </c>
      <c r="M3881" s="218" t="s">
        <v>630</v>
      </c>
      <c r="N3881" s="217" t="s">
        <v>640</v>
      </c>
    </row>
    <row r="3882" spans="1:14">
      <c r="A3882" s="100">
        <v>119790279</v>
      </c>
      <c r="B3882" s="94">
        <v>45488</v>
      </c>
      <c r="C3882" s="94">
        <v>45561</v>
      </c>
      <c r="D3882" s="73" t="s">
        <v>830</v>
      </c>
      <c r="E3882" s="73" t="s">
        <v>555</v>
      </c>
      <c r="F3882" s="73" t="s">
        <v>556</v>
      </c>
      <c r="G3882" s="73" t="s">
        <v>553</v>
      </c>
      <c r="H3882" s="73" t="s">
        <v>554</v>
      </c>
      <c r="I3882" s="73" t="s">
        <v>681</v>
      </c>
      <c r="J3882" s="95">
        <v>-12398632.289999999</v>
      </c>
      <c r="K3882" s="107">
        <v>0.84614994990000003</v>
      </c>
      <c r="L3882" s="95">
        <v>0</v>
      </c>
      <c r="M3882" s="95">
        <v>-12398632.289999999</v>
      </c>
      <c r="N3882" s="73" t="s">
        <v>715</v>
      </c>
    </row>
    <row r="3883" spans="1:14">
      <c r="A3883" s="100">
        <v>999</v>
      </c>
      <c r="B3883" s="94">
        <v>45488</v>
      </c>
      <c r="C3883" s="94">
        <v>45517</v>
      </c>
      <c r="D3883" s="73" t="s">
        <v>840</v>
      </c>
      <c r="E3883" s="73" t="s">
        <v>555</v>
      </c>
      <c r="F3883" s="73" t="s">
        <v>1159</v>
      </c>
      <c r="G3883" s="73" t="s">
        <v>553</v>
      </c>
      <c r="H3883" s="73" t="s">
        <v>554</v>
      </c>
      <c r="I3883" s="73" t="s">
        <v>681</v>
      </c>
      <c r="J3883" s="95">
        <v>4857881.01</v>
      </c>
      <c r="K3883" s="107">
        <v>0.98250000000000004</v>
      </c>
      <c r="L3883" s="95">
        <v>0</v>
      </c>
      <c r="M3883" s="95">
        <v>4857881.01</v>
      </c>
      <c r="N3883" s="73" t="s">
        <v>715</v>
      </c>
    </row>
    <row r="3884" spans="1:14">
      <c r="A3884" s="100">
        <v>999</v>
      </c>
      <c r="B3884" s="94">
        <v>45488</v>
      </c>
      <c r="C3884" s="94">
        <v>45517</v>
      </c>
      <c r="D3884" s="73" t="s">
        <v>840</v>
      </c>
      <c r="E3884" s="73" t="s">
        <v>555</v>
      </c>
      <c r="F3884" s="73" t="s">
        <v>1159</v>
      </c>
      <c r="G3884" s="73" t="s">
        <v>553</v>
      </c>
      <c r="H3884" s="73" t="s">
        <v>554</v>
      </c>
      <c r="I3884" s="73" t="s">
        <v>681</v>
      </c>
      <c r="J3884" s="95">
        <v>1968586.36</v>
      </c>
      <c r="K3884" s="107">
        <v>0.92500000000000004</v>
      </c>
      <c r="L3884" s="95">
        <v>0</v>
      </c>
      <c r="M3884" s="95">
        <v>1968586.36</v>
      </c>
      <c r="N3884" s="73" t="s">
        <v>715</v>
      </c>
    </row>
    <row r="3885" spans="1:14" ht="12" thickBot="1">
      <c r="A3885" s="100">
        <v>999</v>
      </c>
      <c r="B3885" s="94">
        <v>45488</v>
      </c>
      <c r="C3885" s="94">
        <v>45517</v>
      </c>
      <c r="D3885" s="73" t="s">
        <v>840</v>
      </c>
      <c r="E3885" s="73" t="s">
        <v>555</v>
      </c>
      <c r="F3885" s="73" t="s">
        <v>1159</v>
      </c>
      <c r="G3885" s="73" t="s">
        <v>553</v>
      </c>
      <c r="H3885" s="73" t="s">
        <v>554</v>
      </c>
      <c r="I3885" s="73" t="s">
        <v>681</v>
      </c>
      <c r="J3885" s="95">
        <v>1633671.29</v>
      </c>
      <c r="K3885" s="107">
        <v>0.85</v>
      </c>
      <c r="L3885" s="95">
        <v>0</v>
      </c>
      <c r="M3885" s="95">
        <v>1633671.29</v>
      </c>
      <c r="N3885" s="73" t="s">
        <v>715</v>
      </c>
    </row>
    <row r="3886" spans="1:14" ht="12" thickBot="1">
      <c r="A3886" s="223"/>
      <c r="B3886" s="222">
        <v>45561</v>
      </c>
      <c r="C3886" s="224"/>
      <c r="D3886" s="225"/>
      <c r="E3886" s="225"/>
      <c r="F3886" s="225"/>
      <c r="G3886" s="225"/>
      <c r="H3886" s="225"/>
      <c r="I3886" s="225"/>
      <c r="J3886" s="105"/>
      <c r="K3886" s="226"/>
      <c r="L3886" s="227" t="s">
        <v>706</v>
      </c>
      <c r="M3886" s="105">
        <v>356220780.27639997</v>
      </c>
      <c r="N3886" s="225"/>
    </row>
    <row r="3887" spans="1:14" ht="12" thickBot="1">
      <c r="A3887" s="223"/>
      <c r="B3887" s="224"/>
      <c r="C3887" s="224"/>
      <c r="D3887" s="225"/>
      <c r="E3887" s="225"/>
      <c r="F3887" s="225"/>
      <c r="G3887" s="225"/>
      <c r="H3887" s="225"/>
      <c r="I3887" s="225"/>
      <c r="J3887" s="105"/>
      <c r="K3887" s="226"/>
      <c r="L3887" s="227" t="s">
        <v>707</v>
      </c>
      <c r="M3887" s="105">
        <f xml:space="preserve"> ROUND($M$3879+ SUM($M$3882:$M$3885)-$M$3886,2)</f>
        <v>0</v>
      </c>
      <c r="N3887" s="225"/>
    </row>
    <row r="3888" spans="1:14" ht="12" thickTop="1">
      <c r="A3888" s="215" t="s">
        <v>153</v>
      </c>
      <c r="B3888" s="216" t="s">
        <v>137</v>
      </c>
      <c r="C3888" s="216" t="s">
        <v>703</v>
      </c>
      <c r="D3888" s="217" t="s">
        <v>648</v>
      </c>
      <c r="E3888" s="217" t="s">
        <v>144</v>
      </c>
      <c r="F3888" s="217" t="s">
        <v>647</v>
      </c>
      <c r="G3888" s="217" t="s">
        <v>704</v>
      </c>
      <c r="H3888" s="217" t="s">
        <v>143</v>
      </c>
      <c r="I3888" s="217" t="s">
        <v>658</v>
      </c>
      <c r="J3888" s="218" t="s">
        <v>705</v>
      </c>
      <c r="K3888" s="219" t="s">
        <v>148</v>
      </c>
      <c r="L3888" s="218" t="s">
        <v>140</v>
      </c>
      <c r="M3888" s="218" t="s">
        <v>630</v>
      </c>
      <c r="N3888" s="217" t="s">
        <v>640</v>
      </c>
    </row>
    <row r="3889" spans="1:14">
      <c r="A3889" s="100">
        <v>120102924</v>
      </c>
      <c r="B3889" s="94">
        <v>45471</v>
      </c>
      <c r="C3889" s="94">
        <v>45562</v>
      </c>
      <c r="D3889" s="73" t="s">
        <v>823</v>
      </c>
      <c r="E3889" s="73" t="s">
        <v>351</v>
      </c>
      <c r="F3889" s="73" t="s">
        <v>352</v>
      </c>
      <c r="G3889" s="73" t="s">
        <v>350</v>
      </c>
      <c r="I3889" s="73" t="s">
        <v>681</v>
      </c>
      <c r="J3889" s="95">
        <v>12853.91</v>
      </c>
      <c r="K3889" s="107">
        <v>1</v>
      </c>
      <c r="L3889" s="95">
        <v>0</v>
      </c>
      <c r="M3889" s="95">
        <v>12853.91</v>
      </c>
      <c r="N3889" s="73" t="s">
        <v>715</v>
      </c>
    </row>
    <row r="3890" spans="1:14">
      <c r="A3890" s="100">
        <v>120107579</v>
      </c>
      <c r="B3890" s="94">
        <v>45485</v>
      </c>
      <c r="C3890" s="94">
        <v>45562</v>
      </c>
      <c r="D3890" s="73" t="s">
        <v>823</v>
      </c>
      <c r="E3890" s="73" t="s">
        <v>496</v>
      </c>
      <c r="F3890" s="73" t="s">
        <v>497</v>
      </c>
      <c r="G3890" s="73" t="s">
        <v>494</v>
      </c>
      <c r="H3890" s="73" t="s">
        <v>495</v>
      </c>
      <c r="I3890" s="73" t="s">
        <v>681</v>
      </c>
      <c r="J3890" s="95">
        <v>1600.47</v>
      </c>
      <c r="K3890" s="107">
        <v>1</v>
      </c>
      <c r="L3890" s="95">
        <v>0</v>
      </c>
      <c r="M3890" s="95">
        <v>1600.47</v>
      </c>
      <c r="N3890" s="73" t="s">
        <v>715</v>
      </c>
    </row>
    <row r="3891" spans="1:14">
      <c r="A3891" s="100">
        <v>999</v>
      </c>
      <c r="B3891" s="94">
        <v>45504</v>
      </c>
      <c r="C3891" s="94">
        <v>45562</v>
      </c>
      <c r="D3891" s="73" t="s">
        <v>823</v>
      </c>
      <c r="E3891" s="73" t="s">
        <v>475</v>
      </c>
      <c r="F3891" s="73" t="s">
        <v>476</v>
      </c>
      <c r="G3891" s="73" t="s">
        <v>473</v>
      </c>
      <c r="H3891" s="73" t="s">
        <v>474</v>
      </c>
      <c r="I3891" s="73" t="s">
        <v>681</v>
      </c>
      <c r="J3891" s="95">
        <v>123178.85</v>
      </c>
      <c r="K3891" s="107">
        <v>1</v>
      </c>
      <c r="L3891" s="95">
        <v>0</v>
      </c>
      <c r="M3891" s="95">
        <v>123178.85</v>
      </c>
      <c r="N3891" s="73" t="s">
        <v>715</v>
      </c>
    </row>
    <row r="3892" spans="1:14">
      <c r="A3892" s="100">
        <v>120118532</v>
      </c>
      <c r="B3892" s="94">
        <v>45534</v>
      </c>
      <c r="C3892" s="94">
        <v>45562</v>
      </c>
      <c r="D3892" s="73" t="s">
        <v>823</v>
      </c>
      <c r="E3892" s="73" t="s">
        <v>379</v>
      </c>
      <c r="F3892" s="73" t="s">
        <v>380</v>
      </c>
      <c r="G3892" s="73" t="s">
        <v>377</v>
      </c>
      <c r="H3892" s="73" t="s">
        <v>378</v>
      </c>
      <c r="I3892" s="73" t="s">
        <v>681</v>
      </c>
      <c r="J3892" s="95">
        <v>43571.97</v>
      </c>
      <c r="K3892" s="107">
        <v>1</v>
      </c>
      <c r="L3892" s="95">
        <v>0</v>
      </c>
      <c r="M3892" s="95">
        <v>43571.97</v>
      </c>
      <c r="N3892" s="73" t="s">
        <v>715</v>
      </c>
    </row>
    <row r="3893" spans="1:14">
      <c r="A3893" s="100">
        <v>999</v>
      </c>
      <c r="B3893" s="94">
        <v>45471</v>
      </c>
      <c r="C3893" s="94">
        <v>45471</v>
      </c>
      <c r="D3893" s="73" t="s">
        <v>913</v>
      </c>
      <c r="E3893" s="73" t="s">
        <v>351</v>
      </c>
      <c r="F3893" s="73" t="s">
        <v>352</v>
      </c>
      <c r="G3893" s="73" t="s">
        <v>350</v>
      </c>
      <c r="I3893" s="73" t="s">
        <v>681</v>
      </c>
      <c r="J3893" s="95">
        <v>-12999.66</v>
      </c>
      <c r="K3893" s="107">
        <v>1</v>
      </c>
      <c r="L3893" s="95">
        <v>0</v>
      </c>
      <c r="M3893" s="95">
        <v>-12999.66</v>
      </c>
      <c r="N3893" s="73" t="s">
        <v>715</v>
      </c>
    </row>
    <row r="3894" spans="1:14">
      <c r="A3894" s="100">
        <v>999</v>
      </c>
      <c r="B3894" s="94">
        <v>45485</v>
      </c>
      <c r="C3894" s="94">
        <v>45489</v>
      </c>
      <c r="D3894" s="73" t="s">
        <v>913</v>
      </c>
      <c r="E3894" s="73" t="s">
        <v>496</v>
      </c>
      <c r="F3894" s="73" t="s">
        <v>497</v>
      </c>
      <c r="G3894" s="73" t="s">
        <v>494</v>
      </c>
      <c r="H3894" s="73" t="s">
        <v>495</v>
      </c>
      <c r="I3894" s="73" t="s">
        <v>681</v>
      </c>
      <c r="J3894" s="95">
        <v>-46213.75</v>
      </c>
      <c r="K3894" s="107">
        <v>1</v>
      </c>
      <c r="L3894" s="95">
        <v>0</v>
      </c>
      <c r="M3894" s="95">
        <v>-46213.75</v>
      </c>
      <c r="N3894" s="73" t="s">
        <v>715</v>
      </c>
    </row>
    <row r="3895" spans="1:14" ht="12" thickBot="1">
      <c r="A3895" s="100">
        <v>999</v>
      </c>
      <c r="B3895" s="94">
        <v>45534</v>
      </c>
      <c r="C3895" s="94">
        <v>45538</v>
      </c>
      <c r="D3895" s="73" t="s">
        <v>913</v>
      </c>
      <c r="E3895" s="73" t="s">
        <v>379</v>
      </c>
      <c r="F3895" s="73" t="s">
        <v>380</v>
      </c>
      <c r="G3895" s="73" t="s">
        <v>377</v>
      </c>
      <c r="H3895" s="73" t="s">
        <v>378</v>
      </c>
      <c r="I3895" s="73" t="s">
        <v>681</v>
      </c>
      <c r="J3895" s="95">
        <v>-43457.13</v>
      </c>
      <c r="K3895" s="107">
        <v>1</v>
      </c>
      <c r="L3895" s="95">
        <v>0</v>
      </c>
      <c r="M3895" s="95">
        <v>-43457.13</v>
      </c>
      <c r="N3895" s="73" t="s">
        <v>715</v>
      </c>
    </row>
    <row r="3896" spans="1:14" ht="12" thickBot="1">
      <c r="A3896" s="223"/>
      <c r="B3896" s="222">
        <v>45562</v>
      </c>
      <c r="C3896" s="224"/>
      <c r="D3896" s="225"/>
      <c r="E3896" s="225"/>
      <c r="F3896" s="225"/>
      <c r="G3896" s="225"/>
      <c r="H3896" s="225"/>
      <c r="I3896" s="225"/>
      <c r="J3896" s="105"/>
      <c r="K3896" s="226"/>
      <c r="L3896" s="227" t="s">
        <v>706</v>
      </c>
      <c r="M3896" s="105">
        <v>356299314.93619996</v>
      </c>
      <c r="N3896" s="225"/>
    </row>
    <row r="3897" spans="1:14" ht="12" thickBot="1">
      <c r="A3897" s="223"/>
      <c r="B3897" s="224"/>
      <c r="C3897" s="224"/>
      <c r="D3897" s="225"/>
      <c r="E3897" s="225"/>
      <c r="F3897" s="225"/>
      <c r="G3897" s="225"/>
      <c r="H3897" s="225"/>
      <c r="I3897" s="225"/>
      <c r="J3897" s="105"/>
      <c r="K3897" s="226"/>
      <c r="L3897" s="227" t="s">
        <v>707</v>
      </c>
      <c r="M3897" s="105">
        <f xml:space="preserve"> ROUND($M$3886+ SUM($M$3889:$M$3895)-$M$3896,2)</f>
        <v>0</v>
      </c>
      <c r="N3897" s="225"/>
    </row>
    <row r="3898" spans="1:14" ht="12.75" thickTop="1" thickBot="1">
      <c r="A3898" s="215" t="s">
        <v>153</v>
      </c>
      <c r="B3898" s="221" t="s">
        <v>137</v>
      </c>
      <c r="C3898" s="216" t="s">
        <v>703</v>
      </c>
      <c r="D3898" s="217" t="s">
        <v>648</v>
      </c>
      <c r="E3898" s="217" t="s">
        <v>144</v>
      </c>
      <c r="F3898" s="217" t="s">
        <v>647</v>
      </c>
      <c r="G3898" s="217" t="s">
        <v>704</v>
      </c>
      <c r="H3898" s="217" t="s">
        <v>143</v>
      </c>
      <c r="I3898" s="217" t="s">
        <v>658</v>
      </c>
      <c r="J3898" s="218" t="s">
        <v>705</v>
      </c>
      <c r="K3898" s="219" t="s">
        <v>148</v>
      </c>
      <c r="L3898" s="218" t="s">
        <v>140</v>
      </c>
      <c r="M3898" s="218" t="s">
        <v>630</v>
      </c>
      <c r="N3898" s="217" t="s">
        <v>640</v>
      </c>
    </row>
    <row r="3899" spans="1:14" ht="12" thickBot="1">
      <c r="A3899" s="223"/>
      <c r="B3899" s="222">
        <v>45565</v>
      </c>
      <c r="C3899" s="224"/>
      <c r="D3899" s="225"/>
      <c r="E3899" s="225"/>
      <c r="F3899" s="225"/>
      <c r="G3899" s="225"/>
      <c r="H3899" s="225"/>
      <c r="I3899" s="225"/>
      <c r="J3899" s="105"/>
      <c r="K3899" s="226"/>
      <c r="L3899" s="227" t="s">
        <v>706</v>
      </c>
      <c r="M3899" s="105">
        <v>356299314.93569994</v>
      </c>
      <c r="N3899" s="225"/>
    </row>
    <row r="3900" spans="1:14" ht="12" thickBot="1">
      <c r="A3900" s="223"/>
      <c r="B3900" s="224"/>
      <c r="C3900" s="224"/>
      <c r="D3900" s="225"/>
      <c r="E3900" s="225"/>
      <c r="F3900" s="225"/>
      <c r="G3900" s="225"/>
      <c r="H3900" s="225"/>
      <c r="I3900" s="225"/>
      <c r="J3900" s="105"/>
      <c r="K3900" s="226"/>
      <c r="L3900" s="227" t="s">
        <v>707</v>
      </c>
      <c r="M3900" s="105">
        <f xml:space="preserve"> ROUND($M$3896+ SUM($M$3898:$M$3898)-$M$3899,2)</f>
        <v>0</v>
      </c>
      <c r="N3900" s="225"/>
    </row>
    <row r="3901" spans="1:14" ht="12.75" thickTop="1" thickBot="1">
      <c r="A3901" s="215" t="s">
        <v>153</v>
      </c>
      <c r="B3901" s="221" t="s">
        <v>137</v>
      </c>
      <c r="C3901" s="216" t="s">
        <v>703</v>
      </c>
      <c r="D3901" s="217" t="s">
        <v>648</v>
      </c>
      <c r="E3901" s="217" t="s">
        <v>144</v>
      </c>
      <c r="F3901" s="217" t="s">
        <v>647</v>
      </c>
      <c r="G3901" s="217" t="s">
        <v>704</v>
      </c>
      <c r="H3901" s="217" t="s">
        <v>143</v>
      </c>
      <c r="I3901" s="217" t="s">
        <v>658</v>
      </c>
      <c r="J3901" s="218" t="s">
        <v>705</v>
      </c>
      <c r="K3901" s="219" t="s">
        <v>148</v>
      </c>
      <c r="L3901" s="218" t="s">
        <v>140</v>
      </c>
      <c r="M3901" s="218" t="s">
        <v>630</v>
      </c>
      <c r="N3901" s="217" t="s">
        <v>640</v>
      </c>
    </row>
    <row r="3902" spans="1:14" ht="12" thickBot="1">
      <c r="A3902" s="223"/>
      <c r="B3902" s="222">
        <v>45566</v>
      </c>
      <c r="C3902" s="224"/>
      <c r="D3902" s="225"/>
      <c r="E3902" s="225"/>
      <c r="F3902" s="225"/>
      <c r="G3902" s="225"/>
      <c r="H3902" s="225"/>
      <c r="I3902" s="225"/>
      <c r="J3902" s="105"/>
      <c r="K3902" s="226"/>
      <c r="L3902" s="227" t="s">
        <v>706</v>
      </c>
      <c r="M3902" s="105">
        <v>356299314.9357</v>
      </c>
      <c r="N3902" s="225"/>
    </row>
    <row r="3903" spans="1:14" ht="12" thickBot="1">
      <c r="A3903" s="223"/>
      <c r="B3903" s="224"/>
      <c r="C3903" s="224"/>
      <c r="D3903" s="225"/>
      <c r="E3903" s="225"/>
      <c r="F3903" s="225"/>
      <c r="G3903" s="225"/>
      <c r="H3903" s="225"/>
      <c r="I3903" s="225"/>
      <c r="J3903" s="105"/>
      <c r="K3903" s="226"/>
      <c r="L3903" s="227" t="s">
        <v>707</v>
      </c>
      <c r="M3903" s="105">
        <f xml:space="preserve"> ROUND($M$3899+ SUM($M$3901:$M$3901)-$M$3902,2)</f>
        <v>0</v>
      </c>
      <c r="N3903" s="225"/>
    </row>
    <row r="3904" spans="1:14" ht="12" thickTop="1">
      <c r="A3904" s="215" t="s">
        <v>153</v>
      </c>
      <c r="B3904" s="216" t="s">
        <v>137</v>
      </c>
      <c r="C3904" s="216" t="s">
        <v>703</v>
      </c>
      <c r="D3904" s="217" t="s">
        <v>648</v>
      </c>
      <c r="E3904" s="217" t="s">
        <v>144</v>
      </c>
      <c r="F3904" s="217" t="s">
        <v>647</v>
      </c>
      <c r="G3904" s="217" t="s">
        <v>704</v>
      </c>
      <c r="H3904" s="217" t="s">
        <v>143</v>
      </c>
      <c r="I3904" s="217" t="s">
        <v>658</v>
      </c>
      <c r="J3904" s="218" t="s">
        <v>705</v>
      </c>
      <c r="K3904" s="219" t="s">
        <v>148</v>
      </c>
      <c r="L3904" s="218" t="s">
        <v>140</v>
      </c>
      <c r="M3904" s="218" t="s">
        <v>630</v>
      </c>
      <c r="N3904" s="217" t="s">
        <v>640</v>
      </c>
    </row>
    <row r="3905" spans="1:14" ht="12" thickBot="1">
      <c r="A3905" s="100">
        <v>120778777</v>
      </c>
      <c r="B3905" s="94">
        <v>45565</v>
      </c>
      <c r="C3905" s="94">
        <v>45567</v>
      </c>
      <c r="D3905" s="73" t="s">
        <v>823</v>
      </c>
      <c r="E3905" s="73" t="s">
        <v>325</v>
      </c>
      <c r="F3905" s="73" t="s">
        <v>326</v>
      </c>
      <c r="G3905" s="73" t="s">
        <v>324</v>
      </c>
      <c r="I3905" s="73" t="s">
        <v>681</v>
      </c>
      <c r="J3905" s="95">
        <v>34382.589999999997</v>
      </c>
      <c r="K3905" s="107">
        <v>1</v>
      </c>
      <c r="L3905" s="95">
        <v>0</v>
      </c>
      <c r="M3905" s="95">
        <v>34382.589999999997</v>
      </c>
      <c r="N3905" s="73" t="s">
        <v>715</v>
      </c>
    </row>
    <row r="3906" spans="1:14" ht="12" thickBot="1">
      <c r="A3906" s="223"/>
      <c r="B3906" s="222">
        <v>45567</v>
      </c>
      <c r="C3906" s="224"/>
      <c r="D3906" s="225"/>
      <c r="E3906" s="225"/>
      <c r="F3906" s="225"/>
      <c r="G3906" s="225"/>
      <c r="H3906" s="225"/>
      <c r="I3906" s="225"/>
      <c r="J3906" s="105"/>
      <c r="K3906" s="226"/>
      <c r="L3906" s="227" t="s">
        <v>706</v>
      </c>
      <c r="M3906" s="105">
        <v>356333697.52570009</v>
      </c>
      <c r="N3906" s="225"/>
    </row>
    <row r="3907" spans="1:14" ht="12" thickBot="1">
      <c r="A3907" s="223"/>
      <c r="B3907" s="224"/>
      <c r="C3907" s="224"/>
      <c r="D3907" s="225"/>
      <c r="E3907" s="225"/>
      <c r="F3907" s="225"/>
      <c r="G3907" s="225"/>
      <c r="H3907" s="225"/>
      <c r="I3907" s="225"/>
      <c r="J3907" s="105"/>
      <c r="K3907" s="226"/>
      <c r="L3907" s="227" t="s">
        <v>707</v>
      </c>
      <c r="M3907" s="105">
        <f xml:space="preserve"> ROUND($M$3902+ SUM($M$3905:$M$3905)-$M$3906,2)</f>
        <v>0</v>
      </c>
      <c r="N3907" s="225"/>
    </row>
    <row r="3908" spans="1:14" ht="12" thickTop="1">
      <c r="A3908" s="215" t="s">
        <v>153</v>
      </c>
      <c r="B3908" s="216" t="s">
        <v>137</v>
      </c>
      <c r="C3908" s="216" t="s">
        <v>703</v>
      </c>
      <c r="D3908" s="217" t="s">
        <v>648</v>
      </c>
      <c r="E3908" s="217" t="s">
        <v>144</v>
      </c>
      <c r="F3908" s="217" t="s">
        <v>647</v>
      </c>
      <c r="G3908" s="217" t="s">
        <v>704</v>
      </c>
      <c r="H3908" s="217" t="s">
        <v>143</v>
      </c>
      <c r="I3908" s="217" t="s">
        <v>658</v>
      </c>
      <c r="J3908" s="218" t="s">
        <v>705</v>
      </c>
      <c r="K3908" s="219" t="s">
        <v>148</v>
      </c>
      <c r="L3908" s="218" t="s">
        <v>140</v>
      </c>
      <c r="M3908" s="218" t="s">
        <v>630</v>
      </c>
      <c r="N3908" s="217" t="s">
        <v>640</v>
      </c>
    </row>
    <row r="3909" spans="1:14">
      <c r="A3909" s="100">
        <v>120838908</v>
      </c>
      <c r="B3909" s="94">
        <v>45565</v>
      </c>
      <c r="C3909" s="94">
        <v>45568</v>
      </c>
      <c r="D3909" s="73" t="s">
        <v>823</v>
      </c>
      <c r="E3909" s="73" t="s">
        <v>379</v>
      </c>
      <c r="F3909" s="73" t="s">
        <v>380</v>
      </c>
      <c r="G3909" s="73" t="s">
        <v>377</v>
      </c>
      <c r="H3909" s="73" t="s">
        <v>378</v>
      </c>
      <c r="I3909" s="73" t="s">
        <v>681</v>
      </c>
      <c r="J3909" s="95">
        <v>15194.05</v>
      </c>
      <c r="K3909" s="107">
        <v>1</v>
      </c>
      <c r="L3909" s="95">
        <v>0</v>
      </c>
      <c r="M3909" s="95">
        <v>15194.05</v>
      </c>
      <c r="N3909" s="73" t="s">
        <v>715</v>
      </c>
    </row>
    <row r="3910" spans="1:14" ht="12" thickBot="1">
      <c r="A3910" s="100">
        <v>120822971</v>
      </c>
      <c r="B3910" s="94">
        <v>45565</v>
      </c>
      <c r="C3910" s="94">
        <v>45568</v>
      </c>
      <c r="D3910" s="73" t="s">
        <v>993</v>
      </c>
      <c r="E3910" s="73" t="s">
        <v>372</v>
      </c>
      <c r="F3910" s="73" t="s">
        <v>373</v>
      </c>
      <c r="G3910" s="73" t="s">
        <v>370</v>
      </c>
      <c r="H3910" s="73" t="s">
        <v>371</v>
      </c>
      <c r="I3910" s="73" t="s">
        <v>681</v>
      </c>
      <c r="J3910" s="95">
        <v>0</v>
      </c>
      <c r="K3910" s="107">
        <v>1</v>
      </c>
      <c r="L3910" s="95">
        <v>1674.98</v>
      </c>
      <c r="M3910" s="95">
        <v>1674.98</v>
      </c>
      <c r="N3910" s="73" t="s">
        <v>207</v>
      </c>
    </row>
    <row r="3911" spans="1:14" ht="12" thickBot="1">
      <c r="A3911" s="223"/>
      <c r="B3911" s="222">
        <v>45568</v>
      </c>
      <c r="C3911" s="224"/>
      <c r="D3911" s="225"/>
      <c r="E3911" s="225"/>
      <c r="F3911" s="225"/>
      <c r="G3911" s="225"/>
      <c r="H3911" s="225"/>
      <c r="I3911" s="225"/>
      <c r="J3911" s="105"/>
      <c r="K3911" s="226"/>
      <c r="L3911" s="227" t="s">
        <v>706</v>
      </c>
      <c r="M3911" s="105">
        <v>356350566.5559001</v>
      </c>
      <c r="N3911" s="225"/>
    </row>
    <row r="3912" spans="1:14" ht="12" thickBot="1">
      <c r="A3912" s="223"/>
      <c r="B3912" s="224"/>
      <c r="C3912" s="224"/>
      <c r="D3912" s="225"/>
      <c r="E3912" s="225"/>
      <c r="F3912" s="225"/>
      <c r="G3912" s="225"/>
      <c r="H3912" s="225"/>
      <c r="I3912" s="225"/>
      <c r="J3912" s="105"/>
      <c r="K3912" s="226"/>
      <c r="L3912" s="227" t="s">
        <v>707</v>
      </c>
      <c r="M3912" s="105">
        <f xml:space="preserve"> ROUND($M$3906+ SUM($M$3909:$M$3910)-$M$3911,2)</f>
        <v>0</v>
      </c>
      <c r="N3912" s="225"/>
    </row>
    <row r="3913" spans="1:14" ht="12" thickTop="1">
      <c r="A3913" s="215" t="s">
        <v>153</v>
      </c>
      <c r="B3913" s="216" t="s">
        <v>137</v>
      </c>
      <c r="C3913" s="216" t="s">
        <v>703</v>
      </c>
      <c r="D3913" s="217" t="s">
        <v>648</v>
      </c>
      <c r="E3913" s="217" t="s">
        <v>144</v>
      </c>
      <c r="F3913" s="217" t="s">
        <v>647</v>
      </c>
      <c r="G3913" s="217" t="s">
        <v>704</v>
      </c>
      <c r="H3913" s="217" t="s">
        <v>143</v>
      </c>
      <c r="I3913" s="217" t="s">
        <v>658</v>
      </c>
      <c r="J3913" s="218" t="s">
        <v>705</v>
      </c>
      <c r="K3913" s="219" t="s">
        <v>148</v>
      </c>
      <c r="L3913" s="218" t="s">
        <v>140</v>
      </c>
      <c r="M3913" s="218" t="s">
        <v>630</v>
      </c>
      <c r="N3913" s="217" t="s">
        <v>640</v>
      </c>
    </row>
    <row r="3914" spans="1:14" ht="12" thickBot="1">
      <c r="A3914" s="100">
        <v>999</v>
      </c>
      <c r="B3914" s="94">
        <v>45565</v>
      </c>
      <c r="C3914" s="94">
        <v>45569</v>
      </c>
      <c r="D3914" s="73" t="s">
        <v>823</v>
      </c>
      <c r="E3914" s="73" t="s">
        <v>362</v>
      </c>
      <c r="F3914" s="73" t="s">
        <v>363</v>
      </c>
      <c r="G3914" s="73" t="s">
        <v>361</v>
      </c>
      <c r="I3914" s="73" t="s">
        <v>681</v>
      </c>
      <c r="J3914" s="95">
        <v>123217.74</v>
      </c>
      <c r="K3914" s="107">
        <v>1</v>
      </c>
      <c r="L3914" s="95">
        <v>0</v>
      </c>
      <c r="M3914" s="95">
        <v>123217.74</v>
      </c>
      <c r="N3914" s="73" t="s">
        <v>715</v>
      </c>
    </row>
    <row r="3915" spans="1:14" ht="12" thickBot="1">
      <c r="A3915" s="223"/>
      <c r="B3915" s="222">
        <v>45569</v>
      </c>
      <c r="C3915" s="224"/>
      <c r="D3915" s="225"/>
      <c r="E3915" s="225"/>
      <c r="F3915" s="225"/>
      <c r="G3915" s="225"/>
      <c r="H3915" s="225"/>
      <c r="I3915" s="225"/>
      <c r="J3915" s="105"/>
      <c r="K3915" s="226"/>
      <c r="L3915" s="227" t="s">
        <v>706</v>
      </c>
      <c r="M3915" s="105">
        <v>356473784.29590011</v>
      </c>
      <c r="N3915" s="225"/>
    </row>
    <row r="3916" spans="1:14" ht="12" thickBot="1">
      <c r="A3916" s="223"/>
      <c r="B3916" s="224"/>
      <c r="C3916" s="224"/>
      <c r="D3916" s="225"/>
      <c r="E3916" s="225"/>
      <c r="F3916" s="225"/>
      <c r="G3916" s="225"/>
      <c r="H3916" s="225"/>
      <c r="I3916" s="225"/>
      <c r="J3916" s="105"/>
      <c r="K3916" s="226"/>
      <c r="L3916" s="227" t="s">
        <v>707</v>
      </c>
      <c r="M3916" s="105">
        <f xml:space="preserve"> ROUND($M$3911+ SUM($M$3914:$M$3914)-$M$3915,2)</f>
        <v>0</v>
      </c>
      <c r="N3916" s="225"/>
    </row>
    <row r="3917" spans="1:14" ht="12" thickTop="1">
      <c r="A3917" s="215" t="s">
        <v>153</v>
      </c>
      <c r="B3917" s="216" t="s">
        <v>137</v>
      </c>
      <c r="C3917" s="216" t="s">
        <v>703</v>
      </c>
      <c r="D3917" s="217" t="s">
        <v>648</v>
      </c>
      <c r="E3917" s="217" t="s">
        <v>144</v>
      </c>
      <c r="F3917" s="217" t="s">
        <v>647</v>
      </c>
      <c r="G3917" s="217" t="s">
        <v>704</v>
      </c>
      <c r="H3917" s="217" t="s">
        <v>143</v>
      </c>
      <c r="I3917" s="217" t="s">
        <v>658</v>
      </c>
      <c r="J3917" s="218" t="s">
        <v>705</v>
      </c>
      <c r="K3917" s="219" t="s">
        <v>148</v>
      </c>
      <c r="L3917" s="218" t="s">
        <v>140</v>
      </c>
      <c r="M3917" s="218" t="s">
        <v>630</v>
      </c>
      <c r="N3917" s="217" t="s">
        <v>640</v>
      </c>
    </row>
    <row r="3918" spans="1:14" ht="12" thickBot="1">
      <c r="A3918" s="100">
        <v>120975393</v>
      </c>
      <c r="B3918" s="94">
        <v>45565</v>
      </c>
      <c r="C3918" s="94">
        <v>45572</v>
      </c>
      <c r="D3918" s="73" t="s">
        <v>823</v>
      </c>
      <c r="E3918" s="73" t="s">
        <v>351</v>
      </c>
      <c r="F3918" s="73" t="s">
        <v>352</v>
      </c>
      <c r="G3918" s="73" t="s">
        <v>350</v>
      </c>
      <c r="I3918" s="73" t="s">
        <v>681</v>
      </c>
      <c r="J3918" s="95">
        <v>12947.93</v>
      </c>
      <c r="K3918" s="107">
        <v>1</v>
      </c>
      <c r="L3918" s="95">
        <v>0</v>
      </c>
      <c r="M3918" s="95">
        <v>12947.93</v>
      </c>
      <c r="N3918" s="73" t="s">
        <v>715</v>
      </c>
    </row>
    <row r="3919" spans="1:14" ht="12" thickBot="1">
      <c r="A3919" s="223"/>
      <c r="B3919" s="222">
        <v>45572</v>
      </c>
      <c r="C3919" s="224"/>
      <c r="D3919" s="225"/>
      <c r="E3919" s="225"/>
      <c r="F3919" s="225"/>
      <c r="G3919" s="225"/>
      <c r="H3919" s="225"/>
      <c r="I3919" s="225"/>
      <c r="J3919" s="105"/>
      <c r="K3919" s="226"/>
      <c r="L3919" s="227" t="s">
        <v>706</v>
      </c>
      <c r="M3919" s="105">
        <v>356486732.22590005</v>
      </c>
      <c r="N3919" s="225"/>
    </row>
    <row r="3920" spans="1:14" ht="12" thickBot="1">
      <c r="A3920" s="223"/>
      <c r="B3920" s="224"/>
      <c r="C3920" s="224"/>
      <c r="D3920" s="225"/>
      <c r="E3920" s="225"/>
      <c r="F3920" s="225"/>
      <c r="G3920" s="225"/>
      <c r="H3920" s="225"/>
      <c r="I3920" s="225"/>
      <c r="J3920" s="105"/>
      <c r="K3920" s="226"/>
      <c r="L3920" s="227" t="s">
        <v>707</v>
      </c>
      <c r="M3920" s="105">
        <f xml:space="preserve"> ROUND($M$3915+ SUM($M$3918:$M$3918)-$M$3919,2)</f>
        <v>0</v>
      </c>
      <c r="N3920" s="225"/>
    </row>
    <row r="3921" spans="1:14" ht="12.75" thickTop="1" thickBot="1">
      <c r="A3921" s="215" t="s">
        <v>153</v>
      </c>
      <c r="B3921" s="221" t="s">
        <v>137</v>
      </c>
      <c r="C3921" s="216" t="s">
        <v>703</v>
      </c>
      <c r="D3921" s="217" t="s">
        <v>648</v>
      </c>
      <c r="E3921" s="217" t="s">
        <v>144</v>
      </c>
      <c r="F3921" s="217" t="s">
        <v>647</v>
      </c>
      <c r="G3921" s="217" t="s">
        <v>704</v>
      </c>
      <c r="H3921" s="217" t="s">
        <v>143</v>
      </c>
      <c r="I3921" s="217" t="s">
        <v>658</v>
      </c>
      <c r="J3921" s="218" t="s">
        <v>705</v>
      </c>
      <c r="K3921" s="219" t="s">
        <v>148</v>
      </c>
      <c r="L3921" s="218" t="s">
        <v>140</v>
      </c>
      <c r="M3921" s="218" t="s">
        <v>630</v>
      </c>
      <c r="N3921" s="217" t="s">
        <v>640</v>
      </c>
    </row>
    <row r="3922" spans="1:14" ht="12" thickBot="1">
      <c r="A3922" s="223"/>
      <c r="B3922" s="222">
        <v>45573</v>
      </c>
      <c r="C3922" s="224"/>
      <c r="D3922" s="225"/>
      <c r="E3922" s="225"/>
      <c r="F3922" s="225"/>
      <c r="G3922" s="225"/>
      <c r="H3922" s="225"/>
      <c r="I3922" s="225"/>
      <c r="J3922" s="105"/>
      <c r="K3922" s="226"/>
      <c r="L3922" s="227" t="s">
        <v>706</v>
      </c>
      <c r="M3922" s="105">
        <v>356486732.22590005</v>
      </c>
      <c r="N3922" s="225"/>
    </row>
    <row r="3923" spans="1:14" ht="12" thickBot="1">
      <c r="A3923" s="223"/>
      <c r="B3923" s="224"/>
      <c r="C3923" s="224"/>
      <c r="D3923" s="225"/>
      <c r="E3923" s="225"/>
      <c r="F3923" s="225"/>
      <c r="G3923" s="225"/>
      <c r="H3923" s="225"/>
      <c r="I3923" s="225"/>
      <c r="J3923" s="105"/>
      <c r="K3923" s="226"/>
      <c r="L3923" s="227" t="s">
        <v>707</v>
      </c>
      <c r="M3923" s="105">
        <f xml:space="preserve"> ROUND($M$3919+ SUM($M$3921:$M$3921)-$M$3922,2)</f>
        <v>0</v>
      </c>
      <c r="N3923" s="225"/>
    </row>
    <row r="3924" spans="1:14" ht="12.75" thickTop="1" thickBot="1">
      <c r="A3924" s="215" t="s">
        <v>153</v>
      </c>
      <c r="B3924" s="221" t="s">
        <v>137</v>
      </c>
      <c r="C3924" s="216" t="s">
        <v>703</v>
      </c>
      <c r="D3924" s="217" t="s">
        <v>648</v>
      </c>
      <c r="E3924" s="217" t="s">
        <v>144</v>
      </c>
      <c r="F3924" s="217" t="s">
        <v>647</v>
      </c>
      <c r="G3924" s="217" t="s">
        <v>704</v>
      </c>
      <c r="H3924" s="217" t="s">
        <v>143</v>
      </c>
      <c r="I3924" s="217" t="s">
        <v>658</v>
      </c>
      <c r="J3924" s="218" t="s">
        <v>705</v>
      </c>
      <c r="K3924" s="219" t="s">
        <v>148</v>
      </c>
      <c r="L3924" s="218" t="s">
        <v>140</v>
      </c>
      <c r="M3924" s="218" t="s">
        <v>630</v>
      </c>
      <c r="N3924" s="217" t="s">
        <v>640</v>
      </c>
    </row>
    <row r="3925" spans="1:14" ht="12" thickBot="1">
      <c r="A3925" s="223"/>
      <c r="B3925" s="222">
        <v>45574</v>
      </c>
      <c r="C3925" s="224"/>
      <c r="D3925" s="225"/>
      <c r="E3925" s="225"/>
      <c r="F3925" s="225"/>
      <c r="G3925" s="225"/>
      <c r="H3925" s="225"/>
      <c r="I3925" s="225"/>
      <c r="J3925" s="105"/>
      <c r="K3925" s="226"/>
      <c r="L3925" s="227" t="s">
        <v>706</v>
      </c>
      <c r="M3925" s="105">
        <v>356486732.22590005</v>
      </c>
      <c r="N3925" s="225"/>
    </row>
    <row r="3926" spans="1:14" ht="12" thickBot="1">
      <c r="A3926" s="223"/>
      <c r="B3926" s="224"/>
      <c r="C3926" s="224"/>
      <c r="D3926" s="225"/>
      <c r="E3926" s="225"/>
      <c r="F3926" s="225"/>
      <c r="G3926" s="225"/>
      <c r="H3926" s="225"/>
      <c r="I3926" s="225"/>
      <c r="J3926" s="105"/>
      <c r="K3926" s="226"/>
      <c r="L3926" s="227" t="s">
        <v>707</v>
      </c>
      <c r="M3926" s="105">
        <f xml:space="preserve"> ROUND($M$3922+ SUM($M$3924:$M$3924)-$M$3925,2)</f>
        <v>0</v>
      </c>
      <c r="N3926" s="225"/>
    </row>
    <row r="3927" spans="1:14" ht="12.75" thickTop="1" thickBot="1">
      <c r="A3927" s="215" t="s">
        <v>153</v>
      </c>
      <c r="B3927" s="221" t="s">
        <v>137</v>
      </c>
      <c r="C3927" s="216" t="s">
        <v>703</v>
      </c>
      <c r="D3927" s="217" t="s">
        <v>648</v>
      </c>
      <c r="E3927" s="217" t="s">
        <v>144</v>
      </c>
      <c r="F3927" s="217" t="s">
        <v>647</v>
      </c>
      <c r="G3927" s="217" t="s">
        <v>704</v>
      </c>
      <c r="H3927" s="217" t="s">
        <v>143</v>
      </c>
      <c r="I3927" s="217" t="s">
        <v>658</v>
      </c>
      <c r="J3927" s="218" t="s">
        <v>705</v>
      </c>
      <c r="K3927" s="219" t="s">
        <v>148</v>
      </c>
      <c r="L3927" s="218" t="s">
        <v>140</v>
      </c>
      <c r="M3927" s="218" t="s">
        <v>630</v>
      </c>
      <c r="N3927" s="217" t="s">
        <v>640</v>
      </c>
    </row>
    <row r="3928" spans="1:14" ht="12" thickBot="1">
      <c r="A3928" s="223"/>
      <c r="B3928" s="222">
        <v>45575</v>
      </c>
      <c r="C3928" s="224"/>
      <c r="D3928" s="225"/>
      <c r="E3928" s="225"/>
      <c r="F3928" s="225"/>
      <c r="G3928" s="225"/>
      <c r="H3928" s="225"/>
      <c r="I3928" s="225"/>
      <c r="J3928" s="105"/>
      <c r="K3928" s="226"/>
      <c r="L3928" s="227" t="s">
        <v>706</v>
      </c>
      <c r="M3928" s="105">
        <v>356486732.22590005</v>
      </c>
      <c r="N3928" s="225"/>
    </row>
    <row r="3929" spans="1:14" ht="12" thickBot="1">
      <c r="A3929" s="223"/>
      <c r="B3929" s="224"/>
      <c r="C3929" s="224"/>
      <c r="D3929" s="225"/>
      <c r="E3929" s="225"/>
      <c r="F3929" s="225"/>
      <c r="G3929" s="225"/>
      <c r="H3929" s="225"/>
      <c r="I3929" s="225"/>
      <c r="J3929" s="105"/>
      <c r="K3929" s="226"/>
      <c r="L3929" s="227" t="s">
        <v>707</v>
      </c>
      <c r="M3929" s="105">
        <f xml:space="preserve"> ROUND($M$3925+ SUM($M$3927:$M$3927)-$M$3928,2)</f>
        <v>0</v>
      </c>
      <c r="N3929" s="225"/>
    </row>
    <row r="3930" spans="1:14" ht="12.75" thickTop="1" thickBot="1">
      <c r="A3930" s="215" t="s">
        <v>153</v>
      </c>
      <c r="B3930" s="221" t="s">
        <v>137</v>
      </c>
      <c r="C3930" s="216" t="s">
        <v>703</v>
      </c>
      <c r="D3930" s="217" t="s">
        <v>648</v>
      </c>
      <c r="E3930" s="217" t="s">
        <v>144</v>
      </c>
      <c r="F3930" s="217" t="s">
        <v>647</v>
      </c>
      <c r="G3930" s="217" t="s">
        <v>704</v>
      </c>
      <c r="H3930" s="217" t="s">
        <v>143</v>
      </c>
      <c r="I3930" s="217" t="s">
        <v>658</v>
      </c>
      <c r="J3930" s="218" t="s">
        <v>705</v>
      </c>
      <c r="K3930" s="219" t="s">
        <v>148</v>
      </c>
      <c r="L3930" s="218" t="s">
        <v>140</v>
      </c>
      <c r="M3930" s="218" t="s">
        <v>630</v>
      </c>
      <c r="N3930" s="217" t="s">
        <v>640</v>
      </c>
    </row>
    <row r="3931" spans="1:14" ht="12" thickBot="1">
      <c r="A3931" s="223"/>
      <c r="B3931" s="222">
        <v>45576</v>
      </c>
      <c r="C3931" s="224"/>
      <c r="D3931" s="225"/>
      <c r="E3931" s="225"/>
      <c r="F3931" s="225"/>
      <c r="G3931" s="225"/>
      <c r="H3931" s="225"/>
      <c r="I3931" s="225"/>
      <c r="J3931" s="105"/>
      <c r="K3931" s="226"/>
      <c r="L3931" s="227" t="s">
        <v>706</v>
      </c>
      <c r="M3931" s="105">
        <v>356486732.22590005</v>
      </c>
      <c r="N3931" s="225"/>
    </row>
    <row r="3932" spans="1:14" ht="12" thickBot="1">
      <c r="A3932" s="223"/>
      <c r="B3932" s="224"/>
      <c r="C3932" s="224"/>
      <c r="D3932" s="225"/>
      <c r="E3932" s="225"/>
      <c r="F3932" s="225"/>
      <c r="G3932" s="225"/>
      <c r="H3932" s="225"/>
      <c r="I3932" s="225"/>
      <c r="J3932" s="105"/>
      <c r="K3932" s="226"/>
      <c r="L3932" s="227" t="s">
        <v>707</v>
      </c>
      <c r="M3932" s="105">
        <f xml:space="preserve"> ROUND($M$3928+ SUM($M$3930:$M$3930)-$M$3931,2)</f>
        <v>0</v>
      </c>
      <c r="N3932" s="225"/>
    </row>
    <row r="3933" spans="1:14" ht="12" thickTop="1">
      <c r="A3933" s="215" t="s">
        <v>153</v>
      </c>
      <c r="B3933" s="216" t="s">
        <v>137</v>
      </c>
      <c r="C3933" s="216" t="s">
        <v>703</v>
      </c>
      <c r="D3933" s="217" t="s">
        <v>648</v>
      </c>
      <c r="E3933" s="217" t="s">
        <v>144</v>
      </c>
      <c r="F3933" s="217" t="s">
        <v>647</v>
      </c>
      <c r="G3933" s="217" t="s">
        <v>704</v>
      </c>
      <c r="H3933" s="217" t="s">
        <v>143</v>
      </c>
      <c r="I3933" s="217" t="s">
        <v>658</v>
      </c>
      <c r="J3933" s="218" t="s">
        <v>705</v>
      </c>
      <c r="K3933" s="219" t="s">
        <v>148</v>
      </c>
      <c r="L3933" s="218" t="s">
        <v>140</v>
      </c>
      <c r="M3933" s="218" t="s">
        <v>630</v>
      </c>
      <c r="N3933" s="217" t="s">
        <v>640</v>
      </c>
    </row>
    <row r="3934" spans="1:14">
      <c r="A3934" s="100">
        <v>121287133</v>
      </c>
      <c r="B3934" s="94">
        <v>45576</v>
      </c>
      <c r="C3934" s="94">
        <v>45580</v>
      </c>
      <c r="D3934" s="73" t="s">
        <v>830</v>
      </c>
      <c r="E3934" s="73" t="s">
        <v>1148</v>
      </c>
      <c r="F3934" s="73" t="s">
        <v>1149</v>
      </c>
      <c r="G3934" s="73" t="s">
        <v>1150</v>
      </c>
      <c r="I3934" s="73" t="s">
        <v>681</v>
      </c>
      <c r="J3934" s="95">
        <v>-850000</v>
      </c>
      <c r="K3934" s="107">
        <v>0.98499999999999999</v>
      </c>
      <c r="L3934" s="95">
        <v>837250</v>
      </c>
      <c r="M3934" s="95">
        <v>-12750</v>
      </c>
      <c r="N3934" s="73" t="s">
        <v>207</v>
      </c>
    </row>
    <row r="3935" spans="1:14">
      <c r="A3935" s="100">
        <v>999</v>
      </c>
      <c r="B3935" s="94">
        <v>45580</v>
      </c>
      <c r="C3935" s="94">
        <v>45580</v>
      </c>
      <c r="D3935" s="73" t="s">
        <v>823</v>
      </c>
      <c r="E3935" s="73" t="s">
        <v>496</v>
      </c>
      <c r="F3935" s="73" t="s">
        <v>497</v>
      </c>
      <c r="G3935" s="73" t="s">
        <v>494</v>
      </c>
      <c r="H3935" s="73" t="s">
        <v>495</v>
      </c>
      <c r="I3935" s="73" t="s">
        <v>681</v>
      </c>
      <c r="J3935" s="95">
        <v>47669.36</v>
      </c>
      <c r="K3935" s="107">
        <v>1</v>
      </c>
      <c r="L3935" s="95">
        <v>0</v>
      </c>
      <c r="M3935" s="95">
        <v>47669.36</v>
      </c>
      <c r="N3935" s="73" t="s">
        <v>715</v>
      </c>
    </row>
    <row r="3936" spans="1:14">
      <c r="A3936" s="100">
        <v>999</v>
      </c>
      <c r="B3936" s="94">
        <v>45580</v>
      </c>
      <c r="C3936" s="94">
        <v>45580</v>
      </c>
      <c r="D3936" s="73" t="s">
        <v>823</v>
      </c>
      <c r="E3936" s="73" t="s">
        <v>496</v>
      </c>
      <c r="F3936" s="73" t="s">
        <v>497</v>
      </c>
      <c r="G3936" s="73" t="s">
        <v>494</v>
      </c>
      <c r="H3936" s="73" t="s">
        <v>495</v>
      </c>
      <c r="I3936" s="73" t="s">
        <v>681</v>
      </c>
      <c r="J3936" s="95">
        <v>108631.49</v>
      </c>
      <c r="K3936" s="107">
        <v>1</v>
      </c>
      <c r="L3936" s="95">
        <v>0</v>
      </c>
      <c r="M3936" s="95">
        <v>108631.49</v>
      </c>
      <c r="N3936" s="73" t="s">
        <v>715</v>
      </c>
    </row>
    <row r="3937" spans="1:14" ht="12" thickBot="1">
      <c r="A3937" s="100">
        <v>999</v>
      </c>
      <c r="B3937" s="94">
        <v>45580</v>
      </c>
      <c r="C3937" s="94">
        <v>45580</v>
      </c>
      <c r="D3937" s="73" t="s">
        <v>823</v>
      </c>
      <c r="E3937" s="73" t="s">
        <v>496</v>
      </c>
      <c r="F3937" s="73" t="s">
        <v>497</v>
      </c>
      <c r="G3937" s="73" t="s">
        <v>494</v>
      </c>
      <c r="H3937" s="73" t="s">
        <v>495</v>
      </c>
      <c r="I3937" s="73" t="s">
        <v>681</v>
      </c>
      <c r="J3937" s="95">
        <v>8427.3799999999992</v>
      </c>
      <c r="K3937" s="107">
        <v>1</v>
      </c>
      <c r="L3937" s="95">
        <v>0</v>
      </c>
      <c r="M3937" s="95">
        <v>8427.3799999999992</v>
      </c>
      <c r="N3937" s="73" t="s">
        <v>715</v>
      </c>
    </row>
    <row r="3938" spans="1:14" ht="12" thickBot="1">
      <c r="A3938" s="223"/>
      <c r="B3938" s="222">
        <v>45580</v>
      </c>
      <c r="C3938" s="224"/>
      <c r="D3938" s="225"/>
      <c r="E3938" s="225"/>
      <c r="F3938" s="225"/>
      <c r="G3938" s="225"/>
      <c r="H3938" s="225"/>
      <c r="I3938" s="225"/>
      <c r="J3938" s="105"/>
      <c r="K3938" s="226"/>
      <c r="L3938" s="227" t="s">
        <v>706</v>
      </c>
      <c r="M3938" s="105">
        <v>356638710.45600003</v>
      </c>
      <c r="N3938" s="225"/>
    </row>
    <row r="3939" spans="1:14" ht="12" thickBot="1">
      <c r="A3939" s="223"/>
      <c r="B3939" s="224"/>
      <c r="C3939" s="224"/>
      <c r="D3939" s="225"/>
      <c r="E3939" s="225"/>
      <c r="F3939" s="225"/>
      <c r="G3939" s="225"/>
      <c r="H3939" s="225"/>
      <c r="I3939" s="225"/>
      <c r="J3939" s="105"/>
      <c r="K3939" s="226"/>
      <c r="L3939" s="227" t="s">
        <v>707</v>
      </c>
      <c r="M3939" s="105">
        <f xml:space="preserve"> ROUND($M$3931+ SUM($M$3934:$M$3937)-$M$3938,2)</f>
        <v>0</v>
      </c>
      <c r="N3939" s="225"/>
    </row>
    <row r="3940" spans="1:14" ht="12.75" thickTop="1" thickBot="1">
      <c r="A3940" s="215" t="s">
        <v>153</v>
      </c>
      <c r="B3940" s="221" t="s">
        <v>137</v>
      </c>
      <c r="C3940" s="216" t="s">
        <v>703</v>
      </c>
      <c r="D3940" s="217" t="s">
        <v>648</v>
      </c>
      <c r="E3940" s="217" t="s">
        <v>144</v>
      </c>
      <c r="F3940" s="217" t="s">
        <v>647</v>
      </c>
      <c r="G3940" s="217" t="s">
        <v>704</v>
      </c>
      <c r="H3940" s="217" t="s">
        <v>143</v>
      </c>
      <c r="I3940" s="217" t="s">
        <v>658</v>
      </c>
      <c r="J3940" s="218" t="s">
        <v>705</v>
      </c>
      <c r="K3940" s="219" t="s">
        <v>148</v>
      </c>
      <c r="L3940" s="218" t="s">
        <v>140</v>
      </c>
      <c r="M3940" s="218" t="s">
        <v>630</v>
      </c>
      <c r="N3940" s="217" t="s">
        <v>640</v>
      </c>
    </row>
    <row r="3941" spans="1:14" ht="12" thickBot="1">
      <c r="A3941" s="223"/>
      <c r="B3941" s="222">
        <v>45581</v>
      </c>
      <c r="C3941" s="224"/>
      <c r="D3941" s="225"/>
      <c r="E3941" s="225"/>
      <c r="F3941" s="225"/>
      <c r="G3941" s="225"/>
      <c r="H3941" s="225"/>
      <c r="I3941" s="225"/>
      <c r="J3941" s="105"/>
      <c r="K3941" s="226"/>
      <c r="L3941" s="227" t="s">
        <v>706</v>
      </c>
      <c r="M3941" s="105">
        <v>356638710.45600003</v>
      </c>
      <c r="N3941" s="225"/>
    </row>
    <row r="3942" spans="1:14" ht="12" thickBot="1">
      <c r="A3942" s="223"/>
      <c r="B3942" s="224"/>
      <c r="C3942" s="224"/>
      <c r="D3942" s="225"/>
      <c r="E3942" s="225"/>
      <c r="F3942" s="225"/>
      <c r="G3942" s="225"/>
      <c r="H3942" s="225"/>
      <c r="I3942" s="225"/>
      <c r="J3942" s="105"/>
      <c r="K3942" s="226"/>
      <c r="L3942" s="227" t="s">
        <v>707</v>
      </c>
      <c r="M3942" s="105">
        <f xml:space="preserve"> ROUND($M$3938+ SUM($M$3940:$M$3940)-$M$3941,2)</f>
        <v>0</v>
      </c>
      <c r="N3942" s="225"/>
    </row>
    <row r="3943" spans="1:14" ht="12.75" thickTop="1" thickBot="1">
      <c r="A3943" s="215" t="s">
        <v>153</v>
      </c>
      <c r="B3943" s="221" t="s">
        <v>137</v>
      </c>
      <c r="C3943" s="216" t="s">
        <v>703</v>
      </c>
      <c r="D3943" s="217" t="s">
        <v>648</v>
      </c>
      <c r="E3943" s="217" t="s">
        <v>144</v>
      </c>
      <c r="F3943" s="217" t="s">
        <v>647</v>
      </c>
      <c r="G3943" s="217" t="s">
        <v>704</v>
      </c>
      <c r="H3943" s="217" t="s">
        <v>143</v>
      </c>
      <c r="I3943" s="217" t="s">
        <v>658</v>
      </c>
      <c r="J3943" s="218" t="s">
        <v>705</v>
      </c>
      <c r="K3943" s="219" t="s">
        <v>148</v>
      </c>
      <c r="L3943" s="218" t="s">
        <v>140</v>
      </c>
      <c r="M3943" s="218" t="s">
        <v>630</v>
      </c>
      <c r="N3943" s="217" t="s">
        <v>640</v>
      </c>
    </row>
    <row r="3944" spans="1:14" ht="12" thickBot="1">
      <c r="A3944" s="223"/>
      <c r="B3944" s="222">
        <v>45582</v>
      </c>
      <c r="C3944" s="224"/>
      <c r="D3944" s="225"/>
      <c r="E3944" s="225"/>
      <c r="F3944" s="225"/>
      <c r="G3944" s="225"/>
      <c r="H3944" s="225"/>
      <c r="I3944" s="225"/>
      <c r="J3944" s="105"/>
      <c r="K3944" s="226"/>
      <c r="L3944" s="227" t="s">
        <v>706</v>
      </c>
      <c r="M3944" s="105">
        <v>356638710.45600003</v>
      </c>
      <c r="N3944" s="225"/>
    </row>
    <row r="3945" spans="1:14" ht="12" thickBot="1">
      <c r="A3945" s="223"/>
      <c r="B3945" s="224"/>
      <c r="C3945" s="224"/>
      <c r="D3945" s="225"/>
      <c r="E3945" s="225"/>
      <c r="F3945" s="225"/>
      <c r="G3945" s="225"/>
      <c r="H3945" s="225"/>
      <c r="I3945" s="225"/>
      <c r="J3945" s="105"/>
      <c r="K3945" s="226"/>
      <c r="L3945" s="227" t="s">
        <v>707</v>
      </c>
      <c r="M3945" s="105">
        <f xml:space="preserve"> ROUND($M$3941+ SUM($M$3943:$M$3943)-$M$3944,2)</f>
        <v>0</v>
      </c>
      <c r="N3945" s="225"/>
    </row>
    <row r="3946" spans="1:14" ht="12.75" thickTop="1" thickBot="1">
      <c r="A3946" s="215" t="s">
        <v>153</v>
      </c>
      <c r="B3946" s="221" t="s">
        <v>137</v>
      </c>
      <c r="C3946" s="216" t="s">
        <v>703</v>
      </c>
      <c r="D3946" s="217" t="s">
        <v>648</v>
      </c>
      <c r="E3946" s="217" t="s">
        <v>144</v>
      </c>
      <c r="F3946" s="217" t="s">
        <v>647</v>
      </c>
      <c r="G3946" s="217" t="s">
        <v>704</v>
      </c>
      <c r="H3946" s="217" t="s">
        <v>143</v>
      </c>
      <c r="I3946" s="217" t="s">
        <v>658</v>
      </c>
      <c r="J3946" s="218" t="s">
        <v>705</v>
      </c>
      <c r="K3946" s="219" t="s">
        <v>148</v>
      </c>
      <c r="L3946" s="218" t="s">
        <v>140</v>
      </c>
      <c r="M3946" s="218" t="s">
        <v>630</v>
      </c>
      <c r="N3946" s="217" t="s">
        <v>640</v>
      </c>
    </row>
    <row r="3947" spans="1:14" ht="12" thickBot="1">
      <c r="A3947" s="223"/>
      <c r="B3947" s="222">
        <v>45583</v>
      </c>
      <c r="C3947" s="224"/>
      <c r="D3947" s="225"/>
      <c r="E3947" s="225"/>
      <c r="F3947" s="225"/>
      <c r="G3947" s="225"/>
      <c r="H3947" s="225"/>
      <c r="I3947" s="225"/>
      <c r="J3947" s="105"/>
      <c r="K3947" s="226"/>
      <c r="L3947" s="227" t="s">
        <v>706</v>
      </c>
      <c r="M3947" s="105">
        <v>356638710.45600003</v>
      </c>
      <c r="N3947" s="225"/>
    </row>
    <row r="3948" spans="1:14" ht="12" thickBot="1">
      <c r="A3948" s="223"/>
      <c r="B3948" s="224"/>
      <c r="C3948" s="224"/>
      <c r="D3948" s="225"/>
      <c r="E3948" s="225"/>
      <c r="F3948" s="225"/>
      <c r="G3948" s="225"/>
      <c r="H3948" s="225"/>
      <c r="I3948" s="225"/>
      <c r="J3948" s="105"/>
      <c r="K3948" s="226"/>
      <c r="L3948" s="227" t="s">
        <v>707</v>
      </c>
      <c r="M3948" s="105">
        <f xml:space="preserve"> ROUND($M$3944+ SUM($M$3946:$M$3946)-$M$3947,2)</f>
        <v>0</v>
      </c>
      <c r="N3948" s="225"/>
    </row>
    <row r="3949" spans="1:14" ht="12.75" thickTop="1" thickBot="1">
      <c r="A3949" s="215" t="s">
        <v>153</v>
      </c>
      <c r="B3949" s="221" t="s">
        <v>137</v>
      </c>
      <c r="C3949" s="216" t="s">
        <v>703</v>
      </c>
      <c r="D3949" s="217" t="s">
        <v>648</v>
      </c>
      <c r="E3949" s="217" t="s">
        <v>144</v>
      </c>
      <c r="F3949" s="217" t="s">
        <v>647</v>
      </c>
      <c r="G3949" s="217" t="s">
        <v>704</v>
      </c>
      <c r="H3949" s="217" t="s">
        <v>143</v>
      </c>
      <c r="I3949" s="217" t="s">
        <v>658</v>
      </c>
      <c r="J3949" s="218" t="s">
        <v>705</v>
      </c>
      <c r="K3949" s="219" t="s">
        <v>148</v>
      </c>
      <c r="L3949" s="218" t="s">
        <v>140</v>
      </c>
      <c r="M3949" s="218" t="s">
        <v>630</v>
      </c>
      <c r="N3949" s="217" t="s">
        <v>640</v>
      </c>
    </row>
    <row r="3950" spans="1:14" ht="12" thickBot="1">
      <c r="A3950" s="223"/>
      <c r="B3950" s="222">
        <v>45586</v>
      </c>
      <c r="C3950" s="224"/>
      <c r="D3950" s="225"/>
      <c r="E3950" s="225"/>
      <c r="F3950" s="225"/>
      <c r="G3950" s="225"/>
      <c r="H3950" s="225"/>
      <c r="I3950" s="225"/>
      <c r="J3950" s="105"/>
      <c r="K3950" s="226"/>
      <c r="L3950" s="227" t="s">
        <v>706</v>
      </c>
      <c r="M3950" s="105">
        <v>356638710.45599997</v>
      </c>
      <c r="N3950" s="225"/>
    </row>
    <row r="3951" spans="1:14" ht="12" thickBot="1">
      <c r="A3951" s="223"/>
      <c r="B3951" s="224"/>
      <c r="C3951" s="224"/>
      <c r="D3951" s="225"/>
      <c r="E3951" s="225"/>
      <c r="F3951" s="225"/>
      <c r="G3951" s="225"/>
      <c r="H3951" s="225"/>
      <c r="I3951" s="225"/>
      <c r="J3951" s="105"/>
      <c r="K3951" s="226"/>
      <c r="L3951" s="227" t="s">
        <v>707</v>
      </c>
      <c r="M3951" s="105">
        <f xml:space="preserve"> ROUND($M$3947+ SUM($M$3949:$M$3949)-$M$3950,2)</f>
        <v>0</v>
      </c>
      <c r="N3951" s="225"/>
    </row>
    <row r="3952" spans="1:14" ht="12" thickTop="1">
      <c r="A3952" s="215" t="s">
        <v>153</v>
      </c>
      <c r="B3952" s="216" t="s">
        <v>137</v>
      </c>
      <c r="C3952" s="216" t="s">
        <v>703</v>
      </c>
      <c r="D3952" s="217" t="s">
        <v>648</v>
      </c>
      <c r="E3952" s="217" t="s">
        <v>144</v>
      </c>
      <c r="F3952" s="217" t="s">
        <v>647</v>
      </c>
      <c r="G3952" s="217" t="s">
        <v>704</v>
      </c>
      <c r="H3952" s="217" t="s">
        <v>143</v>
      </c>
      <c r="I3952" s="217" t="s">
        <v>658</v>
      </c>
      <c r="J3952" s="218" t="s">
        <v>705</v>
      </c>
      <c r="K3952" s="219" t="s">
        <v>148</v>
      </c>
      <c r="L3952" s="218" t="s">
        <v>140</v>
      </c>
      <c r="M3952" s="218" t="s">
        <v>630</v>
      </c>
      <c r="N3952" s="217" t="s">
        <v>640</v>
      </c>
    </row>
    <row r="3953" spans="1:14">
      <c r="A3953" s="100">
        <v>121515396</v>
      </c>
      <c r="B3953" s="94">
        <v>45504</v>
      </c>
      <c r="C3953" s="94">
        <v>45587</v>
      </c>
      <c r="D3953" s="73" t="s">
        <v>823</v>
      </c>
      <c r="E3953" s="73" t="s">
        <v>475</v>
      </c>
      <c r="F3953" s="73" t="s">
        <v>476</v>
      </c>
      <c r="G3953" s="73" t="s">
        <v>473</v>
      </c>
      <c r="H3953" s="73" t="s">
        <v>474</v>
      </c>
      <c r="I3953" s="73" t="s">
        <v>681</v>
      </c>
      <c r="J3953" s="95">
        <v>124402.77</v>
      </c>
      <c r="K3953" s="107">
        <v>1</v>
      </c>
      <c r="L3953" s="95">
        <v>0</v>
      </c>
      <c r="M3953" s="95">
        <v>124402.77</v>
      </c>
      <c r="N3953" s="73" t="s">
        <v>715</v>
      </c>
    </row>
    <row r="3954" spans="1:14">
      <c r="A3954" s="100">
        <v>999</v>
      </c>
      <c r="B3954" s="94">
        <v>45581</v>
      </c>
      <c r="C3954" s="94">
        <v>45587</v>
      </c>
      <c r="D3954" s="73" t="s">
        <v>710</v>
      </c>
      <c r="E3954" s="73" t="s">
        <v>446</v>
      </c>
      <c r="F3954" s="73" t="s">
        <v>447</v>
      </c>
      <c r="G3954" s="73" t="s">
        <v>445</v>
      </c>
      <c r="I3954" s="73" t="s">
        <v>681</v>
      </c>
      <c r="J3954" s="95">
        <v>5000000</v>
      </c>
      <c r="K3954" s="107">
        <v>0.99031250000000004</v>
      </c>
      <c r="L3954" s="95">
        <v>0</v>
      </c>
      <c r="M3954" s="95">
        <v>5000000</v>
      </c>
      <c r="N3954" s="73" t="s">
        <v>715</v>
      </c>
    </row>
    <row r="3955" spans="1:14">
      <c r="A3955" s="100">
        <v>999</v>
      </c>
      <c r="B3955" s="94">
        <v>45581</v>
      </c>
      <c r="C3955" s="94">
        <v>45587</v>
      </c>
      <c r="D3955" s="73" t="s">
        <v>710</v>
      </c>
      <c r="E3955" s="73" t="s">
        <v>1167</v>
      </c>
      <c r="F3955" s="73" t="s">
        <v>1168</v>
      </c>
      <c r="G3955" s="73" t="s">
        <v>1169</v>
      </c>
      <c r="H3955" s="73" t="s">
        <v>1170</v>
      </c>
      <c r="I3955" s="73" t="s">
        <v>681</v>
      </c>
      <c r="J3955" s="95">
        <v>5000000</v>
      </c>
      <c r="K3955" s="107">
        <v>0.99156250000000001</v>
      </c>
      <c r="L3955" s="95">
        <v>0</v>
      </c>
      <c r="M3955" s="95">
        <v>5000000</v>
      </c>
      <c r="N3955" s="73" t="s">
        <v>715</v>
      </c>
    </row>
    <row r="3956" spans="1:14">
      <c r="A3956" s="100">
        <v>999</v>
      </c>
      <c r="B3956" s="94">
        <v>45581</v>
      </c>
      <c r="C3956" s="94">
        <v>45587</v>
      </c>
      <c r="D3956" s="73" t="s">
        <v>710</v>
      </c>
      <c r="E3956" s="73" t="s">
        <v>1171</v>
      </c>
      <c r="F3956" s="73" t="s">
        <v>1172</v>
      </c>
      <c r="G3956" s="73" t="s">
        <v>1173</v>
      </c>
      <c r="I3956" s="73" t="s">
        <v>681</v>
      </c>
      <c r="J3956" s="95">
        <v>5000000</v>
      </c>
      <c r="K3956" s="107">
        <v>0.99031250000000004</v>
      </c>
      <c r="L3956" s="95">
        <v>0</v>
      </c>
      <c r="M3956" s="95">
        <v>5000000</v>
      </c>
      <c r="N3956" s="73" t="s">
        <v>715</v>
      </c>
    </row>
    <row r="3957" spans="1:14">
      <c r="A3957" s="100">
        <v>999</v>
      </c>
      <c r="B3957" s="94">
        <v>45581</v>
      </c>
      <c r="C3957" s="94">
        <v>45587</v>
      </c>
      <c r="D3957" s="73" t="s">
        <v>710</v>
      </c>
      <c r="E3957" s="73" t="s">
        <v>470</v>
      </c>
      <c r="F3957" s="73" t="s">
        <v>1174</v>
      </c>
      <c r="G3957" s="73" t="s">
        <v>1175</v>
      </c>
      <c r="I3957" s="73" t="s">
        <v>681</v>
      </c>
      <c r="J3957" s="95">
        <v>5000000</v>
      </c>
      <c r="K3957" s="107">
        <v>0.99156250000000001</v>
      </c>
      <c r="L3957" s="95">
        <v>0</v>
      </c>
      <c r="M3957" s="95">
        <v>5000000</v>
      </c>
      <c r="N3957" s="73" t="s">
        <v>715</v>
      </c>
    </row>
    <row r="3958" spans="1:14">
      <c r="A3958" s="100">
        <v>999</v>
      </c>
      <c r="B3958" s="94">
        <v>45581</v>
      </c>
      <c r="C3958" s="94">
        <v>45587</v>
      </c>
      <c r="D3958" s="73" t="s">
        <v>710</v>
      </c>
      <c r="E3958" s="73" t="s">
        <v>1176</v>
      </c>
      <c r="F3958" s="73" t="s">
        <v>1177</v>
      </c>
      <c r="G3958" s="73" t="s">
        <v>1178</v>
      </c>
      <c r="I3958" s="73" t="s">
        <v>681</v>
      </c>
      <c r="J3958" s="95">
        <v>5000000</v>
      </c>
      <c r="K3958" s="107">
        <v>0.99031250000000004</v>
      </c>
      <c r="L3958" s="95">
        <v>0</v>
      </c>
      <c r="M3958" s="95">
        <v>5000000</v>
      </c>
      <c r="N3958" s="73" t="s">
        <v>715</v>
      </c>
    </row>
    <row r="3959" spans="1:14">
      <c r="A3959" s="100">
        <v>999</v>
      </c>
      <c r="B3959" s="94">
        <v>45581</v>
      </c>
      <c r="C3959" s="94">
        <v>45587</v>
      </c>
      <c r="D3959" s="73" t="s">
        <v>710</v>
      </c>
      <c r="E3959" s="73" t="s">
        <v>1179</v>
      </c>
      <c r="F3959" s="73" t="s">
        <v>1180</v>
      </c>
      <c r="G3959" s="73" t="s">
        <v>1181</v>
      </c>
      <c r="I3959" s="73" t="s">
        <v>681</v>
      </c>
      <c r="J3959" s="95">
        <v>5000000</v>
      </c>
      <c r="K3959" s="107">
        <v>0.99031250000000004</v>
      </c>
      <c r="L3959" s="95">
        <v>0</v>
      </c>
      <c r="M3959" s="95">
        <v>5000000</v>
      </c>
      <c r="N3959" s="73" t="s">
        <v>715</v>
      </c>
    </row>
    <row r="3960" spans="1:14" ht="12" thickBot="1">
      <c r="A3960" s="100">
        <v>999</v>
      </c>
      <c r="B3960" s="94">
        <v>45504</v>
      </c>
      <c r="C3960" s="94">
        <v>45562</v>
      </c>
      <c r="D3960" s="73" t="s">
        <v>913</v>
      </c>
      <c r="E3960" s="73" t="s">
        <v>475</v>
      </c>
      <c r="F3960" s="73" t="s">
        <v>476</v>
      </c>
      <c r="G3960" s="73" t="s">
        <v>473</v>
      </c>
      <c r="H3960" s="73" t="s">
        <v>474</v>
      </c>
      <c r="I3960" s="73" t="s">
        <v>681</v>
      </c>
      <c r="J3960" s="95">
        <v>-123178.85</v>
      </c>
      <c r="K3960" s="107">
        <v>1</v>
      </c>
      <c r="L3960" s="95">
        <v>0</v>
      </c>
      <c r="M3960" s="95">
        <v>-123178.85</v>
      </c>
      <c r="N3960" s="73" t="s">
        <v>715</v>
      </c>
    </row>
    <row r="3961" spans="1:14" ht="12" thickBot="1">
      <c r="A3961" s="223"/>
      <c r="B3961" s="222">
        <v>45587</v>
      </c>
      <c r="C3961" s="224"/>
      <c r="D3961" s="225"/>
      <c r="E3961" s="225"/>
      <c r="F3961" s="225"/>
      <c r="G3961" s="225"/>
      <c r="H3961" s="225"/>
      <c r="I3961" s="225"/>
      <c r="J3961" s="105"/>
      <c r="K3961" s="226"/>
      <c r="L3961" s="227" t="s">
        <v>706</v>
      </c>
      <c r="M3961" s="105">
        <v>386639934.37599999</v>
      </c>
      <c r="N3961" s="225"/>
    </row>
    <row r="3962" spans="1:14" ht="12" thickBot="1">
      <c r="A3962" s="223"/>
      <c r="B3962" s="224"/>
      <c r="C3962" s="224"/>
      <c r="D3962" s="225"/>
      <c r="E3962" s="225"/>
      <c r="F3962" s="225"/>
      <c r="G3962" s="225"/>
      <c r="H3962" s="225"/>
      <c r="I3962" s="225"/>
      <c r="J3962" s="105"/>
      <c r="K3962" s="226"/>
      <c r="L3962" s="227" t="s">
        <v>707</v>
      </c>
      <c r="M3962" s="105">
        <f xml:space="preserve"> ROUND($M$3950+ SUM($M$3953:$M$3960)-$M$3961,2)</f>
        <v>0</v>
      </c>
      <c r="N3962" s="225"/>
    </row>
    <row r="3963" spans="1:14" ht="12" thickTop="1">
      <c r="A3963" s="215" t="s">
        <v>153</v>
      </c>
      <c r="B3963" s="216" t="s">
        <v>137</v>
      </c>
      <c r="C3963" s="216" t="s">
        <v>703</v>
      </c>
      <c r="D3963" s="217" t="s">
        <v>648</v>
      </c>
      <c r="E3963" s="217" t="s">
        <v>144</v>
      </c>
      <c r="F3963" s="217" t="s">
        <v>647</v>
      </c>
      <c r="G3963" s="217" t="s">
        <v>704</v>
      </c>
      <c r="H3963" s="217" t="s">
        <v>143</v>
      </c>
      <c r="I3963" s="217" t="s">
        <v>658</v>
      </c>
      <c r="J3963" s="218" t="s">
        <v>705</v>
      </c>
      <c r="K3963" s="219" t="s">
        <v>148</v>
      </c>
      <c r="L3963" s="218" t="s">
        <v>140</v>
      </c>
      <c r="M3963" s="218" t="s">
        <v>630</v>
      </c>
      <c r="N3963" s="217" t="s">
        <v>640</v>
      </c>
    </row>
    <row r="3964" spans="1:14">
      <c r="A3964" s="100">
        <v>121539614</v>
      </c>
      <c r="B3964" s="94">
        <v>45581</v>
      </c>
      <c r="C3964" s="94">
        <v>45588</v>
      </c>
      <c r="D3964" s="73" t="s">
        <v>710</v>
      </c>
      <c r="E3964" s="73" t="s">
        <v>1182</v>
      </c>
      <c r="F3964" s="73" t="s">
        <v>1183</v>
      </c>
      <c r="G3964" s="73" t="s">
        <v>1184</v>
      </c>
      <c r="I3964" s="73" t="s">
        <v>681</v>
      </c>
      <c r="J3964" s="95">
        <v>5000000</v>
      </c>
      <c r="K3964" s="107">
        <v>0.98531250000000004</v>
      </c>
      <c r="L3964" s="95">
        <v>-4926562.5</v>
      </c>
      <c r="M3964" s="95">
        <v>73437.5</v>
      </c>
      <c r="N3964" s="73" t="s">
        <v>207</v>
      </c>
    </row>
    <row r="3965" spans="1:14">
      <c r="A3965" s="100">
        <v>121542907</v>
      </c>
      <c r="B3965" s="94">
        <v>45581</v>
      </c>
      <c r="C3965" s="94">
        <v>45588</v>
      </c>
      <c r="D3965" s="73" t="s">
        <v>710</v>
      </c>
      <c r="E3965" s="73" t="s">
        <v>1185</v>
      </c>
      <c r="F3965" s="73" t="s">
        <v>1186</v>
      </c>
      <c r="G3965" s="73" t="s">
        <v>1187</v>
      </c>
      <c r="I3965" s="73" t="s">
        <v>681</v>
      </c>
      <c r="J3965" s="95">
        <v>5000000</v>
      </c>
      <c r="K3965" s="107">
        <v>0.99281249999999999</v>
      </c>
      <c r="L3965" s="95">
        <v>-4964062.5</v>
      </c>
      <c r="M3965" s="95">
        <v>35937.5</v>
      </c>
      <c r="N3965" s="73" t="s">
        <v>207</v>
      </c>
    </row>
    <row r="3966" spans="1:14">
      <c r="A3966" s="100">
        <v>3010287</v>
      </c>
      <c r="B3966" s="94">
        <v>45583</v>
      </c>
      <c r="C3966" s="94">
        <v>45588</v>
      </c>
      <c r="D3966" s="73" t="s">
        <v>709</v>
      </c>
      <c r="I3966" s="73" t="s">
        <v>681</v>
      </c>
      <c r="J3966" s="95">
        <v>0</v>
      </c>
      <c r="K3966" s="107">
        <v>1</v>
      </c>
      <c r="L3966" s="95">
        <v>22000000</v>
      </c>
      <c r="M3966" s="95">
        <v>22000000</v>
      </c>
      <c r="N3966" s="73" t="s">
        <v>207</v>
      </c>
    </row>
    <row r="3967" spans="1:14">
      <c r="A3967" s="100">
        <v>999</v>
      </c>
      <c r="B3967" s="94">
        <v>45581</v>
      </c>
      <c r="C3967" s="94">
        <v>45587</v>
      </c>
      <c r="D3967" s="73" t="s">
        <v>824</v>
      </c>
      <c r="E3967" s="73" t="s">
        <v>1179</v>
      </c>
      <c r="F3967" s="73" t="s">
        <v>1180</v>
      </c>
      <c r="G3967" s="73" t="s">
        <v>1181</v>
      </c>
      <c r="I3967" s="73" t="s">
        <v>681</v>
      </c>
      <c r="J3967" s="95">
        <v>-5000000</v>
      </c>
      <c r="K3967" s="107">
        <v>0.99031250000000004</v>
      </c>
      <c r="L3967" s="95">
        <v>0</v>
      </c>
      <c r="M3967" s="95">
        <v>-5000000</v>
      </c>
      <c r="N3967" s="73" t="s">
        <v>715</v>
      </c>
    </row>
    <row r="3968" spans="1:14">
      <c r="A3968" s="100">
        <v>121495557</v>
      </c>
      <c r="B3968" s="94">
        <v>45581</v>
      </c>
      <c r="C3968" s="94">
        <v>45588</v>
      </c>
      <c r="D3968" s="73" t="s">
        <v>710</v>
      </c>
      <c r="E3968" s="73" t="s">
        <v>1179</v>
      </c>
      <c r="F3968" s="73" t="s">
        <v>1180</v>
      </c>
      <c r="G3968" s="73" t="s">
        <v>1181</v>
      </c>
      <c r="I3968" s="73" t="s">
        <v>681</v>
      </c>
      <c r="J3968" s="95">
        <v>5000000</v>
      </c>
      <c r="K3968" s="107">
        <v>0.99031250000000004</v>
      </c>
      <c r="L3968" s="95">
        <v>-4951562.5</v>
      </c>
      <c r="M3968" s="95">
        <v>48437.5</v>
      </c>
      <c r="N3968" s="73" t="s">
        <v>841</v>
      </c>
    </row>
    <row r="3969" spans="1:14">
      <c r="A3969" s="100">
        <v>999</v>
      </c>
      <c r="B3969" s="94">
        <v>45581</v>
      </c>
      <c r="C3969" s="94">
        <v>45587</v>
      </c>
      <c r="D3969" s="73" t="s">
        <v>824</v>
      </c>
      <c r="E3969" s="73" t="s">
        <v>470</v>
      </c>
      <c r="F3969" s="73" t="s">
        <v>1174</v>
      </c>
      <c r="G3969" s="73" t="s">
        <v>1175</v>
      </c>
      <c r="I3969" s="73" t="s">
        <v>681</v>
      </c>
      <c r="J3969" s="95">
        <v>-5000000</v>
      </c>
      <c r="K3969" s="107">
        <v>0.99156250000000001</v>
      </c>
      <c r="L3969" s="95">
        <v>0</v>
      </c>
      <c r="M3969" s="95">
        <v>-5000000</v>
      </c>
      <c r="N3969" s="73" t="s">
        <v>715</v>
      </c>
    </row>
    <row r="3970" spans="1:14">
      <c r="A3970" s="100">
        <v>121494827</v>
      </c>
      <c r="B3970" s="94">
        <v>45581</v>
      </c>
      <c r="C3970" s="94">
        <v>45588</v>
      </c>
      <c r="D3970" s="73" t="s">
        <v>710</v>
      </c>
      <c r="E3970" s="73" t="s">
        <v>470</v>
      </c>
      <c r="F3970" s="73" t="s">
        <v>1174</v>
      </c>
      <c r="G3970" s="73" t="s">
        <v>1175</v>
      </c>
      <c r="I3970" s="73" t="s">
        <v>681</v>
      </c>
      <c r="J3970" s="95">
        <v>5000000</v>
      </c>
      <c r="K3970" s="107">
        <v>0.99156250000000001</v>
      </c>
      <c r="L3970" s="95">
        <v>-4957812.5</v>
      </c>
      <c r="M3970" s="95">
        <v>42187.5</v>
      </c>
      <c r="N3970" s="73" t="s">
        <v>841</v>
      </c>
    </row>
    <row r="3971" spans="1:14">
      <c r="A3971" s="100">
        <v>999</v>
      </c>
      <c r="B3971" s="94">
        <v>45581</v>
      </c>
      <c r="C3971" s="94">
        <v>45587</v>
      </c>
      <c r="D3971" s="73" t="s">
        <v>824</v>
      </c>
      <c r="E3971" s="73" t="s">
        <v>1171</v>
      </c>
      <c r="F3971" s="73" t="s">
        <v>1172</v>
      </c>
      <c r="G3971" s="73" t="s">
        <v>1173</v>
      </c>
      <c r="I3971" s="73" t="s">
        <v>681</v>
      </c>
      <c r="J3971" s="95">
        <v>-5000000</v>
      </c>
      <c r="K3971" s="107">
        <v>0.99031250000000004</v>
      </c>
      <c r="L3971" s="95">
        <v>0</v>
      </c>
      <c r="M3971" s="95">
        <v>-5000000</v>
      </c>
      <c r="N3971" s="73" t="s">
        <v>715</v>
      </c>
    </row>
    <row r="3972" spans="1:14">
      <c r="A3972" s="100">
        <v>121494739</v>
      </c>
      <c r="B3972" s="94">
        <v>45581</v>
      </c>
      <c r="C3972" s="94">
        <v>45588</v>
      </c>
      <c r="D3972" s="73" t="s">
        <v>710</v>
      </c>
      <c r="E3972" s="73" t="s">
        <v>1171</v>
      </c>
      <c r="F3972" s="73" t="s">
        <v>1172</v>
      </c>
      <c r="G3972" s="73" t="s">
        <v>1173</v>
      </c>
      <c r="I3972" s="73" t="s">
        <v>681</v>
      </c>
      <c r="J3972" s="95">
        <v>5000000</v>
      </c>
      <c r="K3972" s="107">
        <v>0.99031250000000004</v>
      </c>
      <c r="L3972" s="95">
        <v>-4951562.5</v>
      </c>
      <c r="M3972" s="95">
        <v>48437.5</v>
      </c>
      <c r="N3972" s="73" t="s">
        <v>841</v>
      </c>
    </row>
    <row r="3973" spans="1:14">
      <c r="A3973" s="100">
        <v>999</v>
      </c>
      <c r="B3973" s="94">
        <v>45581</v>
      </c>
      <c r="C3973" s="94">
        <v>45587</v>
      </c>
      <c r="D3973" s="73" t="s">
        <v>824</v>
      </c>
      <c r="E3973" s="73" t="s">
        <v>1167</v>
      </c>
      <c r="F3973" s="73" t="s">
        <v>1168</v>
      </c>
      <c r="G3973" s="73" t="s">
        <v>1169</v>
      </c>
      <c r="H3973" s="73" t="s">
        <v>1170</v>
      </c>
      <c r="I3973" s="73" t="s">
        <v>681</v>
      </c>
      <c r="J3973" s="95">
        <v>-5000000</v>
      </c>
      <c r="K3973" s="107">
        <v>0.99156250000000001</v>
      </c>
      <c r="L3973" s="95">
        <v>0</v>
      </c>
      <c r="M3973" s="95">
        <v>-5000000</v>
      </c>
      <c r="N3973" s="73" t="s">
        <v>715</v>
      </c>
    </row>
    <row r="3974" spans="1:14">
      <c r="A3974" s="100">
        <v>121493617</v>
      </c>
      <c r="B3974" s="94">
        <v>45581</v>
      </c>
      <c r="C3974" s="94">
        <v>45588</v>
      </c>
      <c r="D3974" s="73" t="s">
        <v>710</v>
      </c>
      <c r="E3974" s="73" t="s">
        <v>1167</v>
      </c>
      <c r="F3974" s="73" t="s">
        <v>1168</v>
      </c>
      <c r="G3974" s="73" t="s">
        <v>1169</v>
      </c>
      <c r="H3974" s="73" t="s">
        <v>1170</v>
      </c>
      <c r="I3974" s="73" t="s">
        <v>681</v>
      </c>
      <c r="J3974" s="95">
        <v>5000000</v>
      </c>
      <c r="K3974" s="107">
        <v>0.99156250000000001</v>
      </c>
      <c r="L3974" s="95">
        <v>-4957812.5</v>
      </c>
      <c r="M3974" s="95">
        <v>42187.5</v>
      </c>
      <c r="N3974" s="73" t="s">
        <v>841</v>
      </c>
    </row>
    <row r="3975" spans="1:14">
      <c r="A3975" s="100">
        <v>999</v>
      </c>
      <c r="B3975" s="94">
        <v>45581</v>
      </c>
      <c r="C3975" s="94">
        <v>45587</v>
      </c>
      <c r="D3975" s="73" t="s">
        <v>824</v>
      </c>
      <c r="E3975" s="73" t="s">
        <v>446</v>
      </c>
      <c r="F3975" s="73" t="s">
        <v>447</v>
      </c>
      <c r="G3975" s="73" t="s">
        <v>445</v>
      </c>
      <c r="I3975" s="73" t="s">
        <v>681</v>
      </c>
      <c r="J3975" s="95">
        <v>-5000000</v>
      </c>
      <c r="K3975" s="107">
        <v>0.99031250000000004</v>
      </c>
      <c r="L3975" s="95">
        <v>0</v>
      </c>
      <c r="M3975" s="95">
        <v>-5000000</v>
      </c>
      <c r="N3975" s="73" t="s">
        <v>715</v>
      </c>
    </row>
    <row r="3976" spans="1:14" ht="12" thickBot="1">
      <c r="A3976" s="100">
        <v>121493462</v>
      </c>
      <c r="B3976" s="94">
        <v>45581</v>
      </c>
      <c r="C3976" s="94">
        <v>45588</v>
      </c>
      <c r="D3976" s="73" t="s">
        <v>710</v>
      </c>
      <c r="E3976" s="73" t="s">
        <v>446</v>
      </c>
      <c r="F3976" s="73" t="s">
        <v>447</v>
      </c>
      <c r="G3976" s="73" t="s">
        <v>445</v>
      </c>
      <c r="I3976" s="73" t="s">
        <v>681</v>
      </c>
      <c r="J3976" s="95">
        <v>5000000</v>
      </c>
      <c r="K3976" s="107">
        <v>0.99031250000000004</v>
      </c>
      <c r="L3976" s="95">
        <v>-4951562.5</v>
      </c>
      <c r="M3976" s="95">
        <v>48437.5</v>
      </c>
      <c r="N3976" s="73" t="s">
        <v>841</v>
      </c>
    </row>
    <row r="3977" spans="1:14" ht="12" thickBot="1">
      <c r="A3977" s="223"/>
      <c r="B3977" s="222">
        <v>45588</v>
      </c>
      <c r="C3977" s="224"/>
      <c r="D3977" s="225"/>
      <c r="E3977" s="225"/>
      <c r="F3977" s="225"/>
      <c r="G3977" s="225"/>
      <c r="H3977" s="225"/>
      <c r="I3977" s="225"/>
      <c r="J3977" s="105"/>
      <c r="K3977" s="226"/>
      <c r="L3977" s="227" t="s">
        <v>706</v>
      </c>
      <c r="M3977" s="105">
        <v>383978996.87600005</v>
      </c>
      <c r="N3977" s="225"/>
    </row>
    <row r="3978" spans="1:14" ht="12" thickBot="1">
      <c r="A3978" s="223"/>
      <c r="B3978" s="224"/>
      <c r="C3978" s="224"/>
      <c r="D3978" s="225"/>
      <c r="E3978" s="225"/>
      <c r="F3978" s="225"/>
      <c r="G3978" s="225"/>
      <c r="H3978" s="225"/>
      <c r="I3978" s="225"/>
      <c r="J3978" s="105"/>
      <c r="K3978" s="226"/>
      <c r="L3978" s="227" t="s">
        <v>707</v>
      </c>
      <c r="M3978" s="105">
        <f xml:space="preserve"> ROUND($M$3961+ SUM($M$3964:$M$3976)-$M$3977,2)</f>
        <v>0</v>
      </c>
      <c r="N3978" s="225"/>
    </row>
    <row r="3979" spans="1:14" ht="12" thickTop="1">
      <c r="A3979" s="215" t="s">
        <v>153</v>
      </c>
      <c r="B3979" s="216" t="s">
        <v>137</v>
      </c>
      <c r="C3979" s="216" t="s">
        <v>703</v>
      </c>
      <c r="D3979" s="217" t="s">
        <v>648</v>
      </c>
      <c r="E3979" s="217" t="s">
        <v>144</v>
      </c>
      <c r="F3979" s="217" t="s">
        <v>647</v>
      </c>
      <c r="G3979" s="217" t="s">
        <v>704</v>
      </c>
      <c r="H3979" s="217" t="s">
        <v>143</v>
      </c>
      <c r="I3979" s="217" t="s">
        <v>658</v>
      </c>
      <c r="J3979" s="218" t="s">
        <v>705</v>
      </c>
      <c r="K3979" s="219" t="s">
        <v>148</v>
      </c>
      <c r="L3979" s="218" t="s">
        <v>140</v>
      </c>
      <c r="M3979" s="218" t="s">
        <v>630</v>
      </c>
      <c r="N3979" s="217" t="s">
        <v>640</v>
      </c>
    </row>
    <row r="3980" spans="1:14">
      <c r="A3980" s="100">
        <v>121589848</v>
      </c>
      <c r="B3980" s="94">
        <v>45581</v>
      </c>
      <c r="C3980" s="94">
        <v>45589</v>
      </c>
      <c r="D3980" s="73" t="s">
        <v>710</v>
      </c>
      <c r="E3980" s="73" t="s">
        <v>1188</v>
      </c>
      <c r="F3980" s="73" t="s">
        <v>1189</v>
      </c>
      <c r="G3980" s="73" t="s">
        <v>1190</v>
      </c>
      <c r="I3980" s="73" t="s">
        <v>681</v>
      </c>
      <c r="J3980" s="95">
        <v>5000000</v>
      </c>
      <c r="K3980" s="107">
        <v>0.99031250000000004</v>
      </c>
      <c r="L3980" s="95">
        <v>-4951562.5</v>
      </c>
      <c r="M3980" s="95">
        <v>48437.5</v>
      </c>
      <c r="N3980" s="73" t="s">
        <v>207</v>
      </c>
    </row>
    <row r="3981" spans="1:14">
      <c r="A3981" s="100">
        <v>999</v>
      </c>
      <c r="B3981" s="94">
        <v>45581</v>
      </c>
      <c r="C3981" s="94">
        <v>45589</v>
      </c>
      <c r="D3981" s="73" t="s">
        <v>710</v>
      </c>
      <c r="E3981" s="73" t="s">
        <v>1191</v>
      </c>
      <c r="F3981" s="73" t="s">
        <v>1192</v>
      </c>
      <c r="G3981" s="73" t="s">
        <v>1193</v>
      </c>
      <c r="I3981" s="73" t="s">
        <v>681</v>
      </c>
      <c r="J3981" s="95">
        <v>6000000</v>
      </c>
      <c r="K3981" s="107">
        <v>0.99281249999999999</v>
      </c>
      <c r="L3981" s="95">
        <v>-5956875</v>
      </c>
      <c r="M3981" s="95">
        <v>43125</v>
      </c>
      <c r="N3981" s="73" t="s">
        <v>207</v>
      </c>
    </row>
    <row r="3982" spans="1:14">
      <c r="A3982" s="100">
        <v>121589464</v>
      </c>
      <c r="B3982" s="94">
        <v>45581</v>
      </c>
      <c r="C3982" s="94">
        <v>45589</v>
      </c>
      <c r="D3982" s="73" t="s">
        <v>710</v>
      </c>
      <c r="E3982" s="73" t="s">
        <v>450</v>
      </c>
      <c r="F3982" s="73" t="s">
        <v>451</v>
      </c>
      <c r="G3982" s="73" t="s">
        <v>449</v>
      </c>
      <c r="I3982" s="73" t="s">
        <v>681</v>
      </c>
      <c r="J3982" s="95">
        <v>5000000</v>
      </c>
      <c r="K3982" s="107">
        <v>0.99031250000000004</v>
      </c>
      <c r="L3982" s="95">
        <v>-4951562.5</v>
      </c>
      <c r="M3982" s="95">
        <v>48437.5</v>
      </c>
      <c r="N3982" s="73" t="s">
        <v>207</v>
      </c>
    </row>
    <row r="3983" spans="1:14" ht="12" thickBot="1">
      <c r="A3983" s="100">
        <v>121589706</v>
      </c>
      <c r="B3983" s="94">
        <v>45581</v>
      </c>
      <c r="C3983" s="94">
        <v>45589</v>
      </c>
      <c r="D3983" s="73" t="s">
        <v>710</v>
      </c>
      <c r="E3983" s="73" t="s">
        <v>1194</v>
      </c>
      <c r="F3983" s="73" t="s">
        <v>1195</v>
      </c>
      <c r="G3983" s="73" t="s">
        <v>1196</v>
      </c>
      <c r="I3983" s="73" t="s">
        <v>681</v>
      </c>
      <c r="J3983" s="95">
        <v>5000000</v>
      </c>
      <c r="K3983" s="107">
        <v>0.99156250000000001</v>
      </c>
      <c r="L3983" s="95">
        <v>-4957812.5</v>
      </c>
      <c r="M3983" s="95">
        <v>42187.5</v>
      </c>
      <c r="N3983" s="73" t="s">
        <v>207</v>
      </c>
    </row>
    <row r="3984" spans="1:14" ht="12" thickBot="1">
      <c r="A3984" s="223"/>
      <c r="B3984" s="222">
        <v>45589</v>
      </c>
      <c r="C3984" s="224"/>
      <c r="D3984" s="225"/>
      <c r="E3984" s="225"/>
      <c r="F3984" s="225"/>
      <c r="G3984" s="225"/>
      <c r="H3984" s="225"/>
      <c r="I3984" s="225"/>
      <c r="J3984" s="105"/>
      <c r="K3984" s="226"/>
      <c r="L3984" s="227" t="s">
        <v>706</v>
      </c>
      <c r="M3984" s="105">
        <v>384161184.37600017</v>
      </c>
      <c r="N3984" s="225"/>
    </row>
    <row r="3985" spans="1:14" ht="12" thickBot="1">
      <c r="A3985" s="223"/>
      <c r="B3985" s="224"/>
      <c r="C3985" s="224"/>
      <c r="D3985" s="225"/>
      <c r="E3985" s="225"/>
      <c r="F3985" s="225"/>
      <c r="G3985" s="225"/>
      <c r="H3985" s="225"/>
      <c r="I3985" s="225"/>
      <c r="J3985" s="105"/>
      <c r="K3985" s="226"/>
      <c r="L3985" s="227" t="s">
        <v>707</v>
      </c>
      <c r="M3985" s="105">
        <f xml:space="preserve"> ROUND($M$3977+ SUM($M$3980:$M$3983)-$M$3984,2)</f>
        <v>0</v>
      </c>
      <c r="N3985" s="225"/>
    </row>
    <row r="3986" spans="1:14" ht="12" thickTop="1">
      <c r="A3986" s="215" t="s">
        <v>153</v>
      </c>
      <c r="B3986" s="216" t="s">
        <v>137</v>
      </c>
      <c r="C3986" s="216" t="s">
        <v>703</v>
      </c>
      <c r="D3986" s="217" t="s">
        <v>648</v>
      </c>
      <c r="E3986" s="217" t="s">
        <v>144</v>
      </c>
      <c r="F3986" s="217" t="s">
        <v>647</v>
      </c>
      <c r="G3986" s="217" t="s">
        <v>704</v>
      </c>
      <c r="H3986" s="217" t="s">
        <v>143</v>
      </c>
      <c r="I3986" s="217" t="s">
        <v>658</v>
      </c>
      <c r="J3986" s="218" t="s">
        <v>705</v>
      </c>
      <c r="K3986" s="219" t="s">
        <v>148</v>
      </c>
      <c r="L3986" s="218" t="s">
        <v>140</v>
      </c>
      <c r="M3986" s="218" t="s">
        <v>630</v>
      </c>
      <c r="N3986" s="217" t="s">
        <v>640</v>
      </c>
    </row>
    <row r="3987" spans="1:14">
      <c r="A3987" s="100">
        <v>121656483</v>
      </c>
      <c r="B3987" s="94">
        <v>45589</v>
      </c>
      <c r="C3987" s="94">
        <v>45590</v>
      </c>
      <c r="D3987" s="73" t="s">
        <v>710</v>
      </c>
      <c r="E3987" s="73" t="s">
        <v>700</v>
      </c>
      <c r="F3987" s="73" t="s">
        <v>701</v>
      </c>
      <c r="G3987" s="73" t="s">
        <v>1197</v>
      </c>
      <c r="H3987" s="73" t="s">
        <v>699</v>
      </c>
      <c r="I3987" s="73" t="s">
        <v>681</v>
      </c>
      <c r="J3987" s="95">
        <v>1344322.5600000001</v>
      </c>
      <c r="K3987" s="107">
        <v>0.92546600000000001</v>
      </c>
      <c r="L3987" s="95">
        <v>-1244124.82</v>
      </c>
      <c r="M3987" s="95">
        <v>100197.74</v>
      </c>
      <c r="N3987" s="73" t="s">
        <v>207</v>
      </c>
    </row>
    <row r="3988" spans="1:14">
      <c r="A3988" s="100">
        <v>999</v>
      </c>
      <c r="B3988" s="94">
        <v>45581</v>
      </c>
      <c r="C3988" s="94">
        <v>45587</v>
      </c>
      <c r="D3988" s="73" t="s">
        <v>824</v>
      </c>
      <c r="E3988" s="73" t="s">
        <v>1176</v>
      </c>
      <c r="F3988" s="73" t="s">
        <v>1177</v>
      </c>
      <c r="G3988" s="73" t="s">
        <v>1178</v>
      </c>
      <c r="I3988" s="73" t="s">
        <v>681</v>
      </c>
      <c r="J3988" s="95">
        <v>-5000000</v>
      </c>
      <c r="K3988" s="107">
        <v>0.99031250000000004</v>
      </c>
      <c r="L3988" s="95">
        <v>0</v>
      </c>
      <c r="M3988" s="95">
        <v>-5000000</v>
      </c>
      <c r="N3988" s="73" t="s">
        <v>715</v>
      </c>
    </row>
    <row r="3989" spans="1:14" ht="12" thickBot="1">
      <c r="A3989" s="100">
        <v>121495290</v>
      </c>
      <c r="B3989" s="94">
        <v>45581</v>
      </c>
      <c r="C3989" s="94">
        <v>45590</v>
      </c>
      <c r="D3989" s="73" t="s">
        <v>710</v>
      </c>
      <c r="E3989" s="73" t="s">
        <v>1176</v>
      </c>
      <c r="F3989" s="73" t="s">
        <v>1177</v>
      </c>
      <c r="G3989" s="73" t="s">
        <v>1178</v>
      </c>
      <c r="I3989" s="73" t="s">
        <v>681</v>
      </c>
      <c r="J3989" s="95">
        <v>5000000</v>
      </c>
      <c r="K3989" s="107">
        <v>0.99031250000000004</v>
      </c>
      <c r="L3989" s="95">
        <v>-4951562.5</v>
      </c>
      <c r="M3989" s="95">
        <v>48437.5</v>
      </c>
      <c r="N3989" s="73" t="s">
        <v>841</v>
      </c>
    </row>
    <row r="3990" spans="1:14" ht="12" thickBot="1">
      <c r="A3990" s="223"/>
      <c r="B3990" s="222">
        <v>45590</v>
      </c>
      <c r="C3990" s="224"/>
      <c r="D3990" s="225"/>
      <c r="E3990" s="225"/>
      <c r="F3990" s="225"/>
      <c r="G3990" s="225"/>
      <c r="H3990" s="225"/>
      <c r="I3990" s="225"/>
      <c r="J3990" s="105"/>
      <c r="K3990" s="226"/>
      <c r="L3990" s="227" t="s">
        <v>706</v>
      </c>
      <c r="M3990" s="105">
        <v>379309819.61600018</v>
      </c>
      <c r="N3990" s="225"/>
    </row>
    <row r="3991" spans="1:14" ht="12" thickBot="1">
      <c r="A3991" s="223"/>
      <c r="B3991" s="224"/>
      <c r="C3991" s="224"/>
      <c r="D3991" s="225"/>
      <c r="E3991" s="225"/>
      <c r="F3991" s="225"/>
      <c r="G3991" s="225"/>
      <c r="H3991" s="225"/>
      <c r="I3991" s="225"/>
      <c r="J3991" s="105"/>
      <c r="K3991" s="226"/>
      <c r="L3991" s="227" t="s">
        <v>707</v>
      </c>
      <c r="M3991" s="105">
        <f xml:space="preserve"> ROUND($M$3984+ SUM($M$3987:$M$3989)-$M$3990,2)</f>
        <v>0</v>
      </c>
      <c r="N3991" s="225"/>
    </row>
    <row r="3992" spans="1:14" ht="12" thickTop="1">
      <c r="A3992" s="215" t="s">
        <v>153</v>
      </c>
      <c r="B3992" s="216" t="s">
        <v>137</v>
      </c>
      <c r="C3992" s="216" t="s">
        <v>703</v>
      </c>
      <c r="D3992" s="217" t="s">
        <v>648</v>
      </c>
      <c r="E3992" s="217" t="s">
        <v>144</v>
      </c>
      <c r="F3992" s="217" t="s">
        <v>647</v>
      </c>
      <c r="G3992" s="217" t="s">
        <v>704</v>
      </c>
      <c r="H3992" s="217" t="s">
        <v>143</v>
      </c>
      <c r="I3992" s="217" t="s">
        <v>658</v>
      </c>
      <c r="J3992" s="218" t="s">
        <v>705</v>
      </c>
      <c r="K3992" s="219" t="s">
        <v>148</v>
      </c>
      <c r="L3992" s="218" t="s">
        <v>140</v>
      </c>
      <c r="M3992" s="218" t="s">
        <v>630</v>
      </c>
      <c r="N3992" s="217" t="s">
        <v>640</v>
      </c>
    </row>
    <row r="3993" spans="1:14" ht="12" thickBot="1">
      <c r="A3993" s="100">
        <v>121712579</v>
      </c>
      <c r="B3993" s="94">
        <v>45593</v>
      </c>
      <c r="C3993" s="94">
        <v>45593</v>
      </c>
      <c r="D3993" s="73" t="s">
        <v>993</v>
      </c>
      <c r="E3993" s="73" t="s">
        <v>1098</v>
      </c>
      <c r="F3993" s="73" t="s">
        <v>1099</v>
      </c>
      <c r="G3993" s="73" t="s">
        <v>1100</v>
      </c>
      <c r="I3993" s="73" t="s">
        <v>681</v>
      </c>
      <c r="J3993" s="95">
        <v>0</v>
      </c>
      <c r="K3993" s="107">
        <v>1</v>
      </c>
      <c r="L3993" s="95">
        <v>13225.93</v>
      </c>
      <c r="M3993" s="95">
        <v>13225.93</v>
      </c>
      <c r="N3993" s="73" t="s">
        <v>207</v>
      </c>
    </row>
    <row r="3994" spans="1:14" ht="12" thickBot="1">
      <c r="A3994" s="223"/>
      <c r="B3994" s="222">
        <v>45593</v>
      </c>
      <c r="C3994" s="224"/>
      <c r="D3994" s="225"/>
      <c r="E3994" s="225"/>
      <c r="F3994" s="225"/>
      <c r="G3994" s="225"/>
      <c r="H3994" s="225"/>
      <c r="I3994" s="225"/>
      <c r="J3994" s="105"/>
      <c r="K3994" s="226"/>
      <c r="L3994" s="227" t="s">
        <v>706</v>
      </c>
      <c r="M3994" s="105">
        <v>379323045.54600012</v>
      </c>
      <c r="N3994" s="225"/>
    </row>
    <row r="3995" spans="1:14" ht="12" thickBot="1">
      <c r="A3995" s="223"/>
      <c r="B3995" s="224"/>
      <c r="C3995" s="224"/>
      <c r="D3995" s="225"/>
      <c r="E3995" s="225"/>
      <c r="F3995" s="225"/>
      <c r="G3995" s="225"/>
      <c r="H3995" s="225"/>
      <c r="I3995" s="225"/>
      <c r="J3995" s="105"/>
      <c r="K3995" s="226"/>
      <c r="L3995" s="227" t="s">
        <v>707</v>
      </c>
      <c r="M3995" s="105">
        <f xml:space="preserve"> ROUND($M$3990+ SUM($M$3993:$M$3993)-$M$3994,2)</f>
        <v>0</v>
      </c>
      <c r="N3995" s="225"/>
    </row>
    <row r="3996" spans="1:14" ht="12" thickTop="1">
      <c r="A3996" s="215" t="s">
        <v>153</v>
      </c>
      <c r="B3996" s="216" t="s">
        <v>137</v>
      </c>
      <c r="C3996" s="216" t="s">
        <v>703</v>
      </c>
      <c r="D3996" s="217" t="s">
        <v>648</v>
      </c>
      <c r="E3996" s="217" t="s">
        <v>144</v>
      </c>
      <c r="F3996" s="217" t="s">
        <v>647</v>
      </c>
      <c r="G3996" s="217" t="s">
        <v>704</v>
      </c>
      <c r="H3996" s="217" t="s">
        <v>143</v>
      </c>
      <c r="I3996" s="217" t="s">
        <v>658</v>
      </c>
      <c r="J3996" s="218" t="s">
        <v>705</v>
      </c>
      <c r="K3996" s="219" t="s">
        <v>148</v>
      </c>
      <c r="L3996" s="218" t="s">
        <v>140</v>
      </c>
      <c r="M3996" s="218" t="s">
        <v>630</v>
      </c>
      <c r="N3996" s="217" t="s">
        <v>640</v>
      </c>
    </row>
    <row r="3997" spans="1:14">
      <c r="A3997" s="100">
        <v>121865163</v>
      </c>
      <c r="B3997" s="94">
        <v>45499</v>
      </c>
      <c r="C3997" s="94">
        <v>45594</v>
      </c>
      <c r="D3997" s="73" t="s">
        <v>823</v>
      </c>
      <c r="E3997" s="73" t="s">
        <v>362</v>
      </c>
      <c r="F3997" s="73" t="s">
        <v>363</v>
      </c>
      <c r="G3997" s="73" t="s">
        <v>361</v>
      </c>
      <c r="I3997" s="73" t="s">
        <v>681</v>
      </c>
      <c r="J3997" s="95">
        <v>83600.92</v>
      </c>
      <c r="K3997" s="107">
        <v>1</v>
      </c>
      <c r="L3997" s="95">
        <v>0</v>
      </c>
      <c r="M3997" s="95">
        <v>83600.92</v>
      </c>
      <c r="N3997" s="73" t="s">
        <v>715</v>
      </c>
    </row>
    <row r="3998" spans="1:14">
      <c r="A3998" s="100">
        <v>121870445</v>
      </c>
      <c r="B3998" s="94">
        <v>45565</v>
      </c>
      <c r="C3998" s="94">
        <v>45594</v>
      </c>
      <c r="D3998" s="73" t="s">
        <v>823</v>
      </c>
      <c r="E3998" s="73" t="s">
        <v>362</v>
      </c>
      <c r="F3998" s="73" t="s">
        <v>363</v>
      </c>
      <c r="G3998" s="73" t="s">
        <v>361</v>
      </c>
      <c r="I3998" s="73" t="s">
        <v>681</v>
      </c>
      <c r="J3998" s="95">
        <v>123217.74</v>
      </c>
      <c r="K3998" s="107">
        <v>1</v>
      </c>
      <c r="L3998" s="95">
        <v>0</v>
      </c>
      <c r="M3998" s="95">
        <v>123217.74</v>
      </c>
      <c r="N3998" s="73" t="s">
        <v>715</v>
      </c>
    </row>
    <row r="3999" spans="1:14" ht="12" thickBot="1">
      <c r="A3999" s="100">
        <v>999</v>
      </c>
      <c r="B3999" s="94">
        <v>45565</v>
      </c>
      <c r="C3999" s="94">
        <v>45569</v>
      </c>
      <c r="D3999" s="73" t="s">
        <v>913</v>
      </c>
      <c r="E3999" s="73" t="s">
        <v>362</v>
      </c>
      <c r="F3999" s="73" t="s">
        <v>363</v>
      </c>
      <c r="G3999" s="73" t="s">
        <v>361</v>
      </c>
      <c r="I3999" s="73" t="s">
        <v>681</v>
      </c>
      <c r="J3999" s="95">
        <v>-123217.74</v>
      </c>
      <c r="K3999" s="107">
        <v>1</v>
      </c>
      <c r="L3999" s="95">
        <v>0</v>
      </c>
      <c r="M3999" s="95">
        <v>-123217.74</v>
      </c>
      <c r="N3999" s="73" t="s">
        <v>715</v>
      </c>
    </row>
    <row r="4000" spans="1:14" ht="12" thickBot="1">
      <c r="A4000" s="223"/>
      <c r="B4000" s="222">
        <v>45594</v>
      </c>
      <c r="C4000" s="224"/>
      <c r="D4000" s="225"/>
      <c r="E4000" s="225"/>
      <c r="F4000" s="225"/>
      <c r="G4000" s="225"/>
      <c r="H4000" s="225"/>
      <c r="I4000" s="225"/>
      <c r="J4000" s="105"/>
      <c r="K4000" s="226"/>
      <c r="L4000" s="227" t="s">
        <v>706</v>
      </c>
      <c r="M4000" s="105">
        <v>379406646.46600014</v>
      </c>
      <c r="N4000" s="225"/>
    </row>
    <row r="4001" spans="1:14" ht="12" thickBot="1">
      <c r="A4001" s="223"/>
      <c r="B4001" s="224"/>
      <c r="C4001" s="224"/>
      <c r="D4001" s="225"/>
      <c r="E4001" s="225"/>
      <c r="F4001" s="225"/>
      <c r="G4001" s="225"/>
      <c r="H4001" s="225"/>
      <c r="I4001" s="225"/>
      <c r="J4001" s="105"/>
      <c r="K4001" s="226"/>
      <c r="L4001" s="227" t="s">
        <v>707</v>
      </c>
      <c r="M4001" s="105">
        <f xml:space="preserve"> ROUND($M$3994+ SUM($M$3997:$M$3999)-$M$4000,2)</f>
        <v>0</v>
      </c>
      <c r="N4001" s="225"/>
    </row>
    <row r="4002" spans="1:14" ht="12.75" thickTop="1" thickBot="1">
      <c r="A4002" s="215" t="s">
        <v>153</v>
      </c>
      <c r="B4002" s="221" t="s">
        <v>137</v>
      </c>
      <c r="C4002" s="216" t="s">
        <v>703</v>
      </c>
      <c r="D4002" s="217" t="s">
        <v>648</v>
      </c>
      <c r="E4002" s="217" t="s">
        <v>144</v>
      </c>
      <c r="F4002" s="217" t="s">
        <v>647</v>
      </c>
      <c r="G4002" s="217" t="s">
        <v>704</v>
      </c>
      <c r="H4002" s="217" t="s">
        <v>143</v>
      </c>
      <c r="I4002" s="217" t="s">
        <v>658</v>
      </c>
      <c r="J4002" s="218" t="s">
        <v>705</v>
      </c>
      <c r="K4002" s="219" t="s">
        <v>148</v>
      </c>
      <c r="L4002" s="218" t="s">
        <v>140</v>
      </c>
      <c r="M4002" s="218" t="s">
        <v>630</v>
      </c>
      <c r="N4002" s="217" t="s">
        <v>640</v>
      </c>
    </row>
    <row r="4003" spans="1:14" ht="12" thickBot="1">
      <c r="A4003" s="223"/>
      <c r="B4003" s="222">
        <v>45595</v>
      </c>
      <c r="C4003" s="224"/>
      <c r="D4003" s="225"/>
      <c r="E4003" s="225"/>
      <c r="F4003" s="225"/>
      <c r="G4003" s="225"/>
      <c r="H4003" s="225"/>
      <c r="I4003" s="225"/>
      <c r="J4003" s="105"/>
      <c r="K4003" s="226"/>
      <c r="L4003" s="227" t="s">
        <v>706</v>
      </c>
      <c r="M4003" s="105">
        <v>379406646.46600002</v>
      </c>
      <c r="N4003" s="225"/>
    </row>
    <row r="4004" spans="1:14" ht="12" thickBot="1">
      <c r="A4004" s="223"/>
      <c r="B4004" s="224"/>
      <c r="C4004" s="224"/>
      <c r="D4004" s="225"/>
      <c r="E4004" s="225"/>
      <c r="F4004" s="225"/>
      <c r="G4004" s="225"/>
      <c r="H4004" s="225"/>
      <c r="I4004" s="225"/>
      <c r="J4004" s="105"/>
      <c r="K4004" s="226"/>
      <c r="L4004" s="227" t="s">
        <v>707</v>
      </c>
      <c r="M4004" s="105">
        <f xml:space="preserve"> ROUND($M$4000+ SUM($M$4002:$M$4002)-$M$4003,2)</f>
        <v>0</v>
      </c>
      <c r="N4004" s="225"/>
    </row>
    <row r="4005" spans="1:14" ht="12" thickTop="1">
      <c r="A4005" s="215" t="s">
        <v>153</v>
      </c>
      <c r="B4005" s="216" t="s">
        <v>137</v>
      </c>
      <c r="C4005" s="216" t="s">
        <v>703</v>
      </c>
      <c r="D4005" s="217" t="s">
        <v>648</v>
      </c>
      <c r="E4005" s="217" t="s">
        <v>144</v>
      </c>
      <c r="F4005" s="217" t="s">
        <v>647</v>
      </c>
      <c r="G4005" s="217" t="s">
        <v>704</v>
      </c>
      <c r="H4005" s="217" t="s">
        <v>143</v>
      </c>
      <c r="I4005" s="217" t="s">
        <v>658</v>
      </c>
      <c r="J4005" s="218" t="s">
        <v>705</v>
      </c>
      <c r="K4005" s="219" t="s">
        <v>148</v>
      </c>
      <c r="L4005" s="218" t="s">
        <v>140</v>
      </c>
      <c r="M4005" s="218" t="s">
        <v>630</v>
      </c>
      <c r="N4005" s="217" t="s">
        <v>640</v>
      </c>
    </row>
    <row r="4006" spans="1:14" ht="12" thickBot="1">
      <c r="A4006" s="100">
        <v>122067990</v>
      </c>
      <c r="B4006" s="94">
        <v>45596</v>
      </c>
      <c r="C4006" s="94">
        <v>45596</v>
      </c>
      <c r="D4006" s="73" t="s">
        <v>823</v>
      </c>
      <c r="E4006" s="73" t="s">
        <v>379</v>
      </c>
      <c r="F4006" s="73" t="s">
        <v>380</v>
      </c>
      <c r="G4006" s="73" t="s">
        <v>377</v>
      </c>
      <c r="H4006" s="73" t="s">
        <v>378</v>
      </c>
      <c r="I4006" s="73" t="s">
        <v>681</v>
      </c>
      <c r="J4006" s="95">
        <v>14842.01</v>
      </c>
      <c r="K4006" s="107">
        <v>1</v>
      </c>
      <c r="L4006" s="95">
        <v>0</v>
      </c>
      <c r="M4006" s="95">
        <v>14842.01</v>
      </c>
      <c r="N4006" s="73" t="s">
        <v>715</v>
      </c>
    </row>
    <row r="4007" spans="1:14" ht="12" thickBot="1">
      <c r="A4007" s="223"/>
      <c r="B4007" s="222">
        <v>45596</v>
      </c>
      <c r="C4007" s="224"/>
      <c r="D4007" s="225"/>
      <c r="E4007" s="225"/>
      <c r="F4007" s="225"/>
      <c r="G4007" s="225"/>
      <c r="H4007" s="225"/>
      <c r="I4007" s="225"/>
      <c r="J4007" s="105"/>
      <c r="K4007" s="226"/>
      <c r="L4007" s="227" t="s">
        <v>706</v>
      </c>
      <c r="M4007" s="105">
        <v>379421488.47599995</v>
      </c>
      <c r="N4007" s="225"/>
    </row>
    <row r="4008" spans="1:14" ht="12" thickBot="1">
      <c r="A4008" s="223"/>
      <c r="B4008" s="224"/>
      <c r="C4008" s="224"/>
      <c r="D4008" s="225"/>
      <c r="E4008" s="225"/>
      <c r="F4008" s="225"/>
      <c r="G4008" s="225"/>
      <c r="H4008" s="225"/>
      <c r="I4008" s="225"/>
      <c r="J4008" s="105"/>
      <c r="K4008" s="226"/>
      <c r="L4008" s="227" t="s">
        <v>707</v>
      </c>
      <c r="M4008" s="105">
        <f xml:space="preserve"> ROUND($M$4003+ SUM($M$4006:$M$4006)-$M$4007,2)</f>
        <v>0</v>
      </c>
      <c r="N4008" s="225"/>
    </row>
    <row r="4009" spans="1:14" ht="12" thickTop="1">
      <c r="A4009" s="215" t="s">
        <v>153</v>
      </c>
      <c r="B4009" s="216" t="s">
        <v>137</v>
      </c>
      <c r="C4009" s="216" t="s">
        <v>703</v>
      </c>
      <c r="D4009" s="217" t="s">
        <v>648</v>
      </c>
      <c r="E4009" s="217" t="s">
        <v>144</v>
      </c>
      <c r="F4009" s="217" t="s">
        <v>647</v>
      </c>
      <c r="G4009" s="217" t="s">
        <v>704</v>
      </c>
      <c r="H4009" s="217" t="s">
        <v>143</v>
      </c>
      <c r="I4009" s="217" t="s">
        <v>658</v>
      </c>
      <c r="J4009" s="218" t="s">
        <v>705</v>
      </c>
      <c r="K4009" s="219" t="s">
        <v>148</v>
      </c>
      <c r="L4009" s="218" t="s">
        <v>140</v>
      </c>
      <c r="M4009" s="218" t="s">
        <v>630</v>
      </c>
      <c r="N4009" s="217" t="s">
        <v>640</v>
      </c>
    </row>
    <row r="4010" spans="1:14">
      <c r="A4010" s="100">
        <v>999</v>
      </c>
      <c r="B4010" s="94">
        <v>45596</v>
      </c>
      <c r="C4010" s="94">
        <v>45597</v>
      </c>
      <c r="D4010" s="73" t="s">
        <v>823</v>
      </c>
      <c r="E4010" s="73" t="s">
        <v>475</v>
      </c>
      <c r="F4010" s="73" t="s">
        <v>476</v>
      </c>
      <c r="G4010" s="73" t="s">
        <v>473</v>
      </c>
      <c r="H4010" s="73" t="s">
        <v>474</v>
      </c>
      <c r="I4010" s="73" t="s">
        <v>681</v>
      </c>
      <c r="J4010" s="95">
        <v>123381.73</v>
      </c>
      <c r="K4010" s="107">
        <v>1</v>
      </c>
      <c r="L4010" s="95">
        <v>0</v>
      </c>
      <c r="M4010" s="95">
        <v>123381.73</v>
      </c>
      <c r="N4010" s="73" t="s">
        <v>715</v>
      </c>
    </row>
    <row r="4011" spans="1:14" ht="12" thickBot="1">
      <c r="A4011" s="100">
        <v>122174207</v>
      </c>
      <c r="B4011" s="94">
        <v>45597</v>
      </c>
      <c r="C4011" s="94">
        <v>45597</v>
      </c>
      <c r="D4011" s="73" t="s">
        <v>993</v>
      </c>
      <c r="E4011" s="73" t="s">
        <v>1098</v>
      </c>
      <c r="F4011" s="73" t="s">
        <v>1099</v>
      </c>
      <c r="G4011" s="73" t="s">
        <v>1100</v>
      </c>
      <c r="I4011" s="73" t="s">
        <v>681</v>
      </c>
      <c r="J4011" s="95">
        <v>0</v>
      </c>
      <c r="K4011" s="107">
        <v>1</v>
      </c>
      <c r="L4011" s="95">
        <v>34525.379999999997</v>
      </c>
      <c r="M4011" s="95">
        <v>34525.379999999997</v>
      </c>
      <c r="N4011" s="73" t="s">
        <v>207</v>
      </c>
    </row>
    <row r="4012" spans="1:14" ht="12" thickBot="1">
      <c r="A4012" s="223"/>
      <c r="B4012" s="222">
        <v>45597</v>
      </c>
      <c r="C4012" s="224"/>
      <c r="D4012" s="225"/>
      <c r="E4012" s="225"/>
      <c r="F4012" s="225"/>
      <c r="G4012" s="225"/>
      <c r="H4012" s="225"/>
      <c r="I4012" s="225"/>
      <c r="J4012" s="105"/>
      <c r="K4012" s="226"/>
      <c r="L4012" s="227" t="s">
        <v>706</v>
      </c>
      <c r="M4012" s="105">
        <v>379746893.10599995</v>
      </c>
      <c r="N4012" s="225"/>
    </row>
    <row r="4013" spans="1:14" ht="12" thickBot="1">
      <c r="A4013" s="223"/>
      <c r="B4013" s="224"/>
      <c r="C4013" s="224"/>
      <c r="D4013" s="225"/>
      <c r="E4013" s="225"/>
      <c r="F4013" s="225"/>
      <c r="G4013" s="225"/>
      <c r="H4013" s="225"/>
      <c r="I4013" s="225"/>
      <c r="J4013" s="105"/>
      <c r="K4013" s="226"/>
      <c r="L4013" s="227" t="s">
        <v>707</v>
      </c>
      <c r="M4013" s="105">
        <f xml:space="preserve"> ROUND($M$4007+ SUM($M$4010:$M$4011)-$M$4012,2)</f>
        <v>-167497.51999999999</v>
      </c>
      <c r="N4013" s="225"/>
    </row>
    <row r="4014" spans="1:14" ht="12" thickTop="1">
      <c r="A4014" s="215" t="s">
        <v>153</v>
      </c>
      <c r="B4014" s="216" t="s">
        <v>137</v>
      </c>
      <c r="C4014" s="216" t="s">
        <v>703</v>
      </c>
      <c r="D4014" s="217" t="s">
        <v>648</v>
      </c>
      <c r="E4014" s="217" t="s">
        <v>144</v>
      </c>
      <c r="F4014" s="217" t="s">
        <v>647</v>
      </c>
      <c r="G4014" s="217" t="s">
        <v>704</v>
      </c>
      <c r="H4014" s="217" t="s">
        <v>143</v>
      </c>
      <c r="I4014" s="217" t="s">
        <v>658</v>
      </c>
      <c r="J4014" s="218" t="s">
        <v>705</v>
      </c>
      <c r="K4014" s="219" t="s">
        <v>148</v>
      </c>
      <c r="L4014" s="218" t="s">
        <v>140</v>
      </c>
      <c r="M4014" s="218" t="s">
        <v>630</v>
      </c>
      <c r="N4014" s="217" t="s">
        <v>640</v>
      </c>
    </row>
    <row r="4015" spans="1:14" ht="12" thickBot="1">
      <c r="A4015" s="100">
        <v>122144490</v>
      </c>
      <c r="B4015" s="94">
        <v>45600</v>
      </c>
      <c r="C4015" s="94">
        <v>45600</v>
      </c>
      <c r="D4015" s="73" t="s">
        <v>823</v>
      </c>
      <c r="E4015" s="73" t="s">
        <v>700</v>
      </c>
      <c r="F4015" s="73" t="s">
        <v>701</v>
      </c>
      <c r="G4015" s="73" t="s">
        <v>1197</v>
      </c>
      <c r="H4015" s="73" t="s">
        <v>699</v>
      </c>
      <c r="I4015" s="73" t="s">
        <v>681</v>
      </c>
      <c r="J4015" s="95">
        <v>8663.41</v>
      </c>
      <c r="K4015" s="107">
        <v>1</v>
      </c>
      <c r="L4015" s="95">
        <v>0</v>
      </c>
      <c r="M4015" s="95">
        <v>8663.41</v>
      </c>
      <c r="N4015" s="73" t="s">
        <v>715</v>
      </c>
    </row>
    <row r="4016" spans="1:14" ht="12" thickBot="1">
      <c r="A4016" s="223"/>
      <c r="B4016" s="222">
        <v>45600</v>
      </c>
      <c r="C4016" s="224"/>
      <c r="D4016" s="225"/>
      <c r="E4016" s="225"/>
      <c r="F4016" s="225"/>
      <c r="G4016" s="225"/>
      <c r="H4016" s="225"/>
      <c r="I4016" s="225"/>
      <c r="J4016" s="105"/>
      <c r="K4016" s="226"/>
      <c r="L4016" s="227" t="s">
        <v>706</v>
      </c>
      <c r="M4016" s="105">
        <v>379588058.99599993</v>
      </c>
      <c r="N4016" s="225"/>
    </row>
    <row r="4017" spans="1:14" ht="12" thickBot="1">
      <c r="A4017" s="223"/>
      <c r="B4017" s="224"/>
      <c r="C4017" s="224"/>
      <c r="D4017" s="225"/>
      <c r="E4017" s="225"/>
      <c r="F4017" s="225"/>
      <c r="G4017" s="225"/>
      <c r="H4017" s="225"/>
      <c r="I4017" s="225"/>
      <c r="J4017" s="105"/>
      <c r="K4017" s="226"/>
      <c r="L4017" s="227" t="s">
        <v>707</v>
      </c>
      <c r="M4017" s="105">
        <f xml:space="preserve"> ROUND($M$4012+ SUM($M$4015:$M$4015)-$M$4016,2)</f>
        <v>167497.51999999999</v>
      </c>
      <c r="N4017" s="225"/>
    </row>
    <row r="4018" spans="1:14" ht="12.75" thickTop="1" thickBot="1">
      <c r="A4018" s="215" t="s">
        <v>153</v>
      </c>
      <c r="B4018" s="221" t="s">
        <v>137</v>
      </c>
      <c r="C4018" s="216" t="s">
        <v>703</v>
      </c>
      <c r="D4018" s="217" t="s">
        <v>648</v>
      </c>
      <c r="E4018" s="217" t="s">
        <v>144</v>
      </c>
      <c r="F4018" s="217" t="s">
        <v>647</v>
      </c>
      <c r="G4018" s="217" t="s">
        <v>704</v>
      </c>
      <c r="H4018" s="217" t="s">
        <v>143</v>
      </c>
      <c r="I4018" s="217" t="s">
        <v>658</v>
      </c>
      <c r="J4018" s="218" t="s">
        <v>705</v>
      </c>
      <c r="K4018" s="219" t="s">
        <v>148</v>
      </c>
      <c r="L4018" s="218" t="s">
        <v>140</v>
      </c>
      <c r="M4018" s="218" t="s">
        <v>630</v>
      </c>
      <c r="N4018" s="217" t="s">
        <v>640</v>
      </c>
    </row>
    <row r="4019" spans="1:14" ht="12" thickBot="1">
      <c r="A4019" s="223"/>
      <c r="B4019" s="222">
        <v>45601</v>
      </c>
      <c r="C4019" s="224"/>
      <c r="D4019" s="225"/>
      <c r="E4019" s="225"/>
      <c r="F4019" s="225"/>
      <c r="G4019" s="225"/>
      <c r="H4019" s="225"/>
      <c r="I4019" s="225"/>
      <c r="J4019" s="105"/>
      <c r="K4019" s="226"/>
      <c r="L4019" s="227" t="s">
        <v>706</v>
      </c>
      <c r="M4019" s="105">
        <v>379588058.99599993</v>
      </c>
      <c r="N4019" s="225"/>
    </row>
    <row r="4020" spans="1:14" ht="12" thickBot="1">
      <c r="A4020" s="223"/>
      <c r="B4020" s="224"/>
      <c r="C4020" s="224"/>
      <c r="D4020" s="225"/>
      <c r="E4020" s="225"/>
      <c r="F4020" s="225"/>
      <c r="G4020" s="225"/>
      <c r="H4020" s="225"/>
      <c r="I4020" s="225"/>
      <c r="J4020" s="105"/>
      <c r="K4020" s="226"/>
      <c r="L4020" s="227" t="s">
        <v>707</v>
      </c>
      <c r="M4020" s="105">
        <f xml:space="preserve"> ROUND($M$4016+ SUM($M$4018:$M$4018)-$M$4019,2)</f>
        <v>0</v>
      </c>
      <c r="N4020" s="225"/>
    </row>
    <row r="4021" spans="1:14" ht="12" thickTop="1">
      <c r="A4021" s="215" t="s">
        <v>153</v>
      </c>
      <c r="B4021" s="216" t="s">
        <v>137</v>
      </c>
      <c r="C4021" s="216" t="s">
        <v>703</v>
      </c>
      <c r="D4021" s="217" t="s">
        <v>648</v>
      </c>
      <c r="E4021" s="217" t="s">
        <v>144</v>
      </c>
      <c r="F4021" s="217" t="s">
        <v>647</v>
      </c>
      <c r="G4021" s="217" t="s">
        <v>704</v>
      </c>
      <c r="H4021" s="217" t="s">
        <v>143</v>
      </c>
      <c r="I4021" s="217" t="s">
        <v>658</v>
      </c>
      <c r="J4021" s="218" t="s">
        <v>705</v>
      </c>
      <c r="K4021" s="219" t="s">
        <v>148</v>
      </c>
      <c r="L4021" s="218" t="s">
        <v>140</v>
      </c>
      <c r="M4021" s="218" t="s">
        <v>630</v>
      </c>
      <c r="N4021" s="217" t="s">
        <v>640</v>
      </c>
    </row>
    <row r="4022" spans="1:14" ht="12" thickBot="1">
      <c r="A4022" s="100">
        <v>999</v>
      </c>
      <c r="B4022" s="94">
        <v>45596</v>
      </c>
      <c r="C4022" s="94">
        <v>45602</v>
      </c>
      <c r="D4022" s="73" t="s">
        <v>823</v>
      </c>
      <c r="E4022" s="73" t="s">
        <v>325</v>
      </c>
      <c r="F4022" s="73" t="s">
        <v>326</v>
      </c>
      <c r="G4022" s="73" t="s">
        <v>324</v>
      </c>
      <c r="I4022" s="73" t="s">
        <v>681</v>
      </c>
      <c r="J4022" s="95">
        <v>34464.81</v>
      </c>
      <c r="K4022" s="107">
        <v>1</v>
      </c>
      <c r="L4022" s="95">
        <v>0</v>
      </c>
      <c r="M4022" s="95">
        <v>34464.81</v>
      </c>
      <c r="N4022" s="73" t="s">
        <v>715</v>
      </c>
    </row>
    <row r="4023" spans="1:14" ht="12" thickBot="1">
      <c r="A4023" s="223"/>
      <c r="B4023" s="222">
        <v>45602</v>
      </c>
      <c r="C4023" s="224"/>
      <c r="D4023" s="225"/>
      <c r="E4023" s="225"/>
      <c r="F4023" s="225"/>
      <c r="G4023" s="225"/>
      <c r="H4023" s="225"/>
      <c r="I4023" s="225"/>
      <c r="J4023" s="105"/>
      <c r="K4023" s="226"/>
      <c r="L4023" s="227" t="s">
        <v>706</v>
      </c>
      <c r="M4023" s="105">
        <v>379622523.80599964</v>
      </c>
      <c r="N4023" s="225"/>
    </row>
    <row r="4024" spans="1:14" ht="12" thickBot="1">
      <c r="A4024" s="223"/>
      <c r="B4024" s="224"/>
      <c r="C4024" s="224"/>
      <c r="D4024" s="225"/>
      <c r="E4024" s="225"/>
      <c r="F4024" s="225"/>
      <c r="G4024" s="225"/>
      <c r="H4024" s="225"/>
      <c r="I4024" s="225"/>
      <c r="J4024" s="105"/>
      <c r="K4024" s="226"/>
      <c r="L4024" s="227" t="s">
        <v>707</v>
      </c>
      <c r="M4024" s="105">
        <f xml:space="preserve"> ROUND($M$4019+ SUM($M$4022:$M$4022)-$M$4023,2)</f>
        <v>0</v>
      </c>
      <c r="N4024" s="225"/>
    </row>
    <row r="4025" spans="1:14" ht="12" thickTop="1">
      <c r="A4025" s="215" t="s">
        <v>153</v>
      </c>
      <c r="B4025" s="216" t="s">
        <v>137</v>
      </c>
      <c r="C4025" s="216" t="s">
        <v>703</v>
      </c>
      <c r="D4025" s="217" t="s">
        <v>648</v>
      </c>
      <c r="E4025" s="217" t="s">
        <v>144</v>
      </c>
      <c r="F4025" s="217" t="s">
        <v>647</v>
      </c>
      <c r="G4025" s="217" t="s">
        <v>704</v>
      </c>
      <c r="H4025" s="217" t="s">
        <v>143</v>
      </c>
      <c r="I4025" s="217" t="s">
        <v>658</v>
      </c>
      <c r="J4025" s="218" t="s">
        <v>705</v>
      </c>
      <c r="K4025" s="219" t="s">
        <v>148</v>
      </c>
      <c r="L4025" s="218" t="s">
        <v>140</v>
      </c>
      <c r="M4025" s="218" t="s">
        <v>630</v>
      </c>
      <c r="N4025" s="217" t="s">
        <v>640</v>
      </c>
    </row>
    <row r="4026" spans="1:14">
      <c r="A4026" s="100">
        <v>122391428</v>
      </c>
      <c r="B4026" s="94">
        <v>45597</v>
      </c>
      <c r="C4026" s="94">
        <v>45603</v>
      </c>
      <c r="D4026" s="73" t="s">
        <v>830</v>
      </c>
      <c r="E4026" s="73" t="s">
        <v>1194</v>
      </c>
      <c r="F4026" s="73" t="s">
        <v>1195</v>
      </c>
      <c r="G4026" s="73" t="s">
        <v>1196</v>
      </c>
      <c r="I4026" s="73" t="s">
        <v>681</v>
      </c>
      <c r="J4026" s="95">
        <v>-3000000</v>
      </c>
      <c r="K4026" s="107">
        <v>0.98499999999999999</v>
      </c>
      <c r="L4026" s="95">
        <v>2955000</v>
      </c>
      <c r="M4026" s="95">
        <v>-45000</v>
      </c>
      <c r="N4026" s="73" t="s">
        <v>207</v>
      </c>
    </row>
    <row r="4027" spans="1:14">
      <c r="A4027" s="100">
        <v>122390850</v>
      </c>
      <c r="B4027" s="94">
        <v>45597</v>
      </c>
      <c r="C4027" s="94">
        <v>45603</v>
      </c>
      <c r="D4027" s="73" t="s">
        <v>830</v>
      </c>
      <c r="E4027" s="73" t="s">
        <v>1152</v>
      </c>
      <c r="F4027" s="73" t="s">
        <v>1153</v>
      </c>
      <c r="G4027" s="73" t="s">
        <v>1154</v>
      </c>
      <c r="I4027" s="73" t="s">
        <v>681</v>
      </c>
      <c r="J4027" s="95">
        <v>-4000000</v>
      </c>
      <c r="K4027" s="107">
        <v>0.98</v>
      </c>
      <c r="L4027" s="95">
        <v>3920000</v>
      </c>
      <c r="M4027" s="95">
        <v>-80000</v>
      </c>
      <c r="N4027" s="73" t="s">
        <v>207</v>
      </c>
    </row>
    <row r="4028" spans="1:14" ht="12" thickBot="1">
      <c r="A4028" s="100">
        <v>122391467</v>
      </c>
      <c r="B4028" s="94">
        <v>45597</v>
      </c>
      <c r="C4028" s="94">
        <v>45603</v>
      </c>
      <c r="D4028" s="73" t="s">
        <v>830</v>
      </c>
      <c r="E4028" s="73" t="s">
        <v>1152</v>
      </c>
      <c r="F4028" s="73" t="s">
        <v>1153</v>
      </c>
      <c r="G4028" s="73" t="s">
        <v>1154</v>
      </c>
      <c r="I4028" s="73" t="s">
        <v>681</v>
      </c>
      <c r="J4028" s="95">
        <v>-3000000</v>
      </c>
      <c r="K4028" s="107">
        <v>0.98</v>
      </c>
      <c r="L4028" s="95">
        <v>2940000</v>
      </c>
      <c r="M4028" s="95">
        <v>-60000</v>
      </c>
      <c r="N4028" s="73" t="s">
        <v>207</v>
      </c>
    </row>
    <row r="4029" spans="1:14" ht="12" thickBot="1">
      <c r="A4029" s="223"/>
      <c r="B4029" s="222">
        <v>45603</v>
      </c>
      <c r="C4029" s="224"/>
      <c r="D4029" s="225"/>
      <c r="E4029" s="225"/>
      <c r="F4029" s="225"/>
      <c r="G4029" s="225"/>
      <c r="H4029" s="225"/>
      <c r="I4029" s="225"/>
      <c r="J4029" s="105"/>
      <c r="K4029" s="226"/>
      <c r="L4029" s="227" t="s">
        <v>706</v>
      </c>
      <c r="M4029" s="105">
        <v>379437523.80599958</v>
      </c>
      <c r="N4029" s="225"/>
    </row>
    <row r="4030" spans="1:14" ht="12" thickBot="1">
      <c r="A4030" s="223"/>
      <c r="B4030" s="224"/>
      <c r="C4030" s="224"/>
      <c r="D4030" s="225"/>
      <c r="E4030" s="225"/>
      <c r="F4030" s="225"/>
      <c r="G4030" s="225"/>
      <c r="H4030" s="225"/>
      <c r="I4030" s="225"/>
      <c r="J4030" s="105"/>
      <c r="K4030" s="226"/>
      <c r="L4030" s="227" t="s">
        <v>707</v>
      </c>
      <c r="M4030" s="105">
        <f xml:space="preserve"> ROUND($M$4023+ SUM($M$4026:$M$4028)-$M$4029,2)</f>
        <v>0</v>
      </c>
      <c r="N4030" s="225"/>
    </row>
    <row r="4031" spans="1:14" ht="12.75" thickTop="1" thickBot="1">
      <c r="A4031" s="215" t="s">
        <v>153</v>
      </c>
      <c r="B4031" s="221" t="s">
        <v>137</v>
      </c>
      <c r="C4031" s="216" t="s">
        <v>703</v>
      </c>
      <c r="D4031" s="217" t="s">
        <v>648</v>
      </c>
      <c r="E4031" s="217" t="s">
        <v>144</v>
      </c>
      <c r="F4031" s="217" t="s">
        <v>647</v>
      </c>
      <c r="G4031" s="217" t="s">
        <v>704</v>
      </c>
      <c r="H4031" s="217" t="s">
        <v>143</v>
      </c>
      <c r="I4031" s="217" t="s">
        <v>658</v>
      </c>
      <c r="J4031" s="218" t="s">
        <v>705</v>
      </c>
      <c r="K4031" s="219" t="s">
        <v>148</v>
      </c>
      <c r="L4031" s="218" t="s">
        <v>140</v>
      </c>
      <c r="M4031" s="218" t="s">
        <v>630</v>
      </c>
      <c r="N4031" s="217" t="s">
        <v>640</v>
      </c>
    </row>
    <row r="4032" spans="1:14" ht="12" thickBot="1">
      <c r="A4032" s="223"/>
      <c r="B4032" s="222">
        <v>45604</v>
      </c>
      <c r="C4032" s="224"/>
      <c r="D4032" s="225"/>
      <c r="E4032" s="225"/>
      <c r="F4032" s="225"/>
      <c r="G4032" s="225"/>
      <c r="H4032" s="225"/>
      <c r="I4032" s="225"/>
      <c r="J4032" s="105"/>
      <c r="K4032" s="226"/>
      <c r="L4032" s="227" t="s">
        <v>706</v>
      </c>
      <c r="M4032" s="105">
        <v>379437523.8059997</v>
      </c>
      <c r="N4032" s="225"/>
    </row>
    <row r="4033" spans="1:14" ht="12" thickBot="1">
      <c r="A4033" s="223"/>
      <c r="B4033" s="224"/>
      <c r="C4033" s="224"/>
      <c r="D4033" s="225"/>
      <c r="E4033" s="225"/>
      <c r="F4033" s="225"/>
      <c r="G4033" s="225"/>
      <c r="H4033" s="225"/>
      <c r="I4033" s="225"/>
      <c r="J4033" s="105"/>
      <c r="K4033" s="226"/>
      <c r="L4033" s="227" t="s">
        <v>707</v>
      </c>
      <c r="M4033" s="105">
        <f xml:space="preserve"> ROUND($M$4029+ SUM($M$4031:$M$4031)-$M$4032,2)</f>
        <v>0</v>
      </c>
      <c r="N4033" s="225"/>
    </row>
    <row r="4034" spans="1:14" ht="12" thickTop="1">
      <c r="A4034" s="215" t="s">
        <v>153</v>
      </c>
      <c r="B4034" s="216" t="s">
        <v>137</v>
      </c>
      <c r="C4034" s="216" t="s">
        <v>703</v>
      </c>
      <c r="D4034" s="217" t="s">
        <v>648</v>
      </c>
      <c r="E4034" s="217" t="s">
        <v>144</v>
      </c>
      <c r="F4034" s="217" t="s">
        <v>647</v>
      </c>
      <c r="G4034" s="217" t="s">
        <v>704</v>
      </c>
      <c r="H4034" s="217" t="s">
        <v>143</v>
      </c>
      <c r="I4034" s="217" t="s">
        <v>658</v>
      </c>
      <c r="J4034" s="218" t="s">
        <v>705</v>
      </c>
      <c r="K4034" s="219" t="s">
        <v>148</v>
      </c>
      <c r="L4034" s="218" t="s">
        <v>140</v>
      </c>
      <c r="M4034" s="218" t="s">
        <v>630</v>
      </c>
      <c r="N4034" s="217" t="s">
        <v>640</v>
      </c>
    </row>
    <row r="4035" spans="1:14" ht="12" thickBot="1">
      <c r="A4035" s="100">
        <v>999</v>
      </c>
      <c r="B4035" s="94">
        <v>45596</v>
      </c>
      <c r="C4035" s="94">
        <v>45608</v>
      </c>
      <c r="D4035" s="73" t="s">
        <v>710</v>
      </c>
      <c r="E4035" s="73" t="s">
        <v>1198</v>
      </c>
      <c r="F4035" s="73" t="s">
        <v>1199</v>
      </c>
      <c r="G4035" s="73" t="s">
        <v>1200</v>
      </c>
      <c r="H4035" s="73" t="s">
        <v>1201</v>
      </c>
      <c r="I4035" s="73" t="s">
        <v>681</v>
      </c>
      <c r="J4035" s="95">
        <v>15000000</v>
      </c>
      <c r="K4035" s="107">
        <v>0.99</v>
      </c>
      <c r="L4035" s="95">
        <v>-14850000</v>
      </c>
      <c r="M4035" s="95">
        <v>150000</v>
      </c>
      <c r="N4035" s="73" t="s">
        <v>207</v>
      </c>
    </row>
    <row r="4036" spans="1:14" ht="12" thickBot="1">
      <c r="A4036" s="223"/>
      <c r="B4036" s="222">
        <v>45608</v>
      </c>
      <c r="C4036" s="224"/>
      <c r="D4036" s="225"/>
      <c r="E4036" s="225"/>
      <c r="F4036" s="225"/>
      <c r="G4036" s="225"/>
      <c r="H4036" s="225"/>
      <c r="I4036" s="225"/>
      <c r="J4036" s="105"/>
      <c r="K4036" s="226"/>
      <c r="L4036" s="227" t="s">
        <v>706</v>
      </c>
      <c r="M4036" s="105">
        <v>379587523.80599982</v>
      </c>
      <c r="N4036" s="225"/>
    </row>
    <row r="4037" spans="1:14" ht="12" thickBot="1">
      <c r="A4037" s="223"/>
      <c r="B4037" s="224"/>
      <c r="C4037" s="224"/>
      <c r="D4037" s="225"/>
      <c r="E4037" s="225"/>
      <c r="F4037" s="225"/>
      <c r="G4037" s="225"/>
      <c r="H4037" s="225"/>
      <c r="I4037" s="225"/>
      <c r="J4037" s="105"/>
      <c r="K4037" s="226"/>
      <c r="L4037" s="227" t="s">
        <v>707</v>
      </c>
      <c r="M4037" s="105">
        <f xml:space="preserve"> ROUND($M$4032+ SUM($M$4035:$M$4035)-$M$4036,2)</f>
        <v>0</v>
      </c>
      <c r="N4037" s="225"/>
    </row>
    <row r="4038" spans="1:14" ht="12" thickTop="1">
      <c r="A4038" s="215" t="s">
        <v>153</v>
      </c>
      <c r="B4038" s="216" t="s">
        <v>137</v>
      </c>
      <c r="C4038" s="216" t="s">
        <v>703</v>
      </c>
      <c r="D4038" s="217" t="s">
        <v>648</v>
      </c>
      <c r="E4038" s="217" t="s">
        <v>144</v>
      </c>
      <c r="F4038" s="217" t="s">
        <v>647</v>
      </c>
      <c r="G4038" s="217" t="s">
        <v>704</v>
      </c>
      <c r="H4038" s="217" t="s">
        <v>143</v>
      </c>
      <c r="I4038" s="217" t="s">
        <v>658</v>
      </c>
      <c r="J4038" s="218" t="s">
        <v>705</v>
      </c>
      <c r="K4038" s="219" t="s">
        <v>148</v>
      </c>
      <c r="L4038" s="218" t="s">
        <v>140</v>
      </c>
      <c r="M4038" s="218" t="s">
        <v>630</v>
      </c>
      <c r="N4038" s="217" t="s">
        <v>640</v>
      </c>
    </row>
    <row r="4039" spans="1:14">
      <c r="A4039" s="100">
        <v>122555305</v>
      </c>
      <c r="B4039" s="94">
        <v>45604</v>
      </c>
      <c r="C4039" s="94">
        <v>45609</v>
      </c>
      <c r="D4039" s="73" t="s">
        <v>830</v>
      </c>
      <c r="E4039" s="73" t="s">
        <v>1198</v>
      </c>
      <c r="F4039" s="73" t="s">
        <v>1199</v>
      </c>
      <c r="G4039" s="73" t="s">
        <v>1200</v>
      </c>
      <c r="H4039" s="73" t="s">
        <v>1201</v>
      </c>
      <c r="I4039" s="73" t="s">
        <v>681</v>
      </c>
      <c r="J4039" s="95">
        <v>-8300000</v>
      </c>
      <c r="K4039" s="107">
        <v>0.995</v>
      </c>
      <c r="L4039" s="95">
        <v>8258500</v>
      </c>
      <c r="M4039" s="95">
        <v>-41500</v>
      </c>
      <c r="N4039" s="73" t="s">
        <v>207</v>
      </c>
    </row>
    <row r="4040" spans="1:14">
      <c r="A4040" s="100">
        <v>999</v>
      </c>
      <c r="B4040" s="94">
        <v>45607</v>
      </c>
      <c r="C4040" s="94">
        <v>45609</v>
      </c>
      <c r="D4040" s="73" t="s">
        <v>710</v>
      </c>
      <c r="E4040" s="73" t="s">
        <v>1202</v>
      </c>
      <c r="F4040" s="73" t="s">
        <v>1203</v>
      </c>
      <c r="G4040" s="73" t="s">
        <v>1204</v>
      </c>
      <c r="I4040" s="73" t="s">
        <v>681</v>
      </c>
      <c r="J4040" s="95">
        <v>6000000</v>
      </c>
      <c r="K4040" s="107">
        <v>0.99281224999999995</v>
      </c>
      <c r="L4040" s="95">
        <v>-5956873.5</v>
      </c>
      <c r="M4040" s="95">
        <v>43126.5</v>
      </c>
      <c r="N4040" s="73" t="s">
        <v>207</v>
      </c>
    </row>
    <row r="4041" spans="1:14" ht="12" thickBot="1">
      <c r="A4041" s="100">
        <v>122560832</v>
      </c>
      <c r="B4041" s="94">
        <v>45607</v>
      </c>
      <c r="C4041" s="94">
        <v>45609</v>
      </c>
      <c r="D4041" s="73" t="s">
        <v>710</v>
      </c>
      <c r="E4041" s="73" t="s">
        <v>1205</v>
      </c>
      <c r="F4041" s="73" t="s">
        <v>1206</v>
      </c>
      <c r="G4041" s="73" t="s">
        <v>1207</v>
      </c>
      <c r="H4041" s="73" t="s">
        <v>1208</v>
      </c>
      <c r="I4041" s="73" t="s">
        <v>681</v>
      </c>
      <c r="J4041" s="95">
        <v>6000000</v>
      </c>
      <c r="K4041" s="107">
        <v>0.99031250000000004</v>
      </c>
      <c r="L4041" s="95">
        <v>-5941875</v>
      </c>
      <c r="M4041" s="95">
        <v>58125</v>
      </c>
      <c r="N4041" s="73" t="s">
        <v>207</v>
      </c>
    </row>
    <row r="4042" spans="1:14" ht="12" thickBot="1">
      <c r="A4042" s="223"/>
      <c r="B4042" s="222">
        <v>45609</v>
      </c>
      <c r="C4042" s="224"/>
      <c r="D4042" s="225"/>
      <c r="E4042" s="225"/>
      <c r="F4042" s="225"/>
      <c r="G4042" s="225"/>
      <c r="H4042" s="225"/>
      <c r="I4042" s="225"/>
      <c r="J4042" s="105"/>
      <c r="K4042" s="226"/>
      <c r="L4042" s="227" t="s">
        <v>706</v>
      </c>
      <c r="M4042" s="105">
        <v>379647275.30599964</v>
      </c>
      <c r="N4042" s="225"/>
    </row>
    <row r="4043" spans="1:14" ht="12" thickBot="1">
      <c r="A4043" s="223"/>
      <c r="B4043" s="224"/>
      <c r="C4043" s="224"/>
      <c r="D4043" s="225"/>
      <c r="E4043" s="225"/>
      <c r="F4043" s="225"/>
      <c r="G4043" s="225"/>
      <c r="H4043" s="225"/>
      <c r="I4043" s="225"/>
      <c r="J4043" s="105"/>
      <c r="K4043" s="226"/>
      <c r="L4043" s="227" t="s">
        <v>707</v>
      </c>
      <c r="M4043" s="105">
        <f xml:space="preserve"> ROUND($M$4036+ SUM($M$4039:$M$4041)-$M$4042,2)</f>
        <v>0</v>
      </c>
      <c r="N4043" s="225"/>
    </row>
    <row r="4044" spans="1:14" ht="12.75" thickTop="1" thickBot="1">
      <c r="A4044" s="215" t="s">
        <v>153</v>
      </c>
      <c r="B4044" s="221" t="s">
        <v>137</v>
      </c>
      <c r="C4044" s="216" t="s">
        <v>703</v>
      </c>
      <c r="D4044" s="217" t="s">
        <v>648</v>
      </c>
      <c r="E4044" s="217" t="s">
        <v>144</v>
      </c>
      <c r="F4044" s="217" t="s">
        <v>647</v>
      </c>
      <c r="G4044" s="217" t="s">
        <v>704</v>
      </c>
      <c r="H4044" s="217" t="s">
        <v>143</v>
      </c>
      <c r="I4044" s="217" t="s">
        <v>658</v>
      </c>
      <c r="J4044" s="218" t="s">
        <v>705</v>
      </c>
      <c r="K4044" s="219" t="s">
        <v>148</v>
      </c>
      <c r="L4044" s="218" t="s">
        <v>140</v>
      </c>
      <c r="M4044" s="218" t="s">
        <v>630</v>
      </c>
      <c r="N4044" s="217" t="s">
        <v>640</v>
      </c>
    </row>
    <row r="4045" spans="1:14" ht="12" thickBot="1">
      <c r="A4045" s="223"/>
      <c r="B4045" s="222">
        <v>45610</v>
      </c>
      <c r="C4045" s="224"/>
      <c r="D4045" s="225"/>
      <c r="E4045" s="225"/>
      <c r="F4045" s="225"/>
      <c r="G4045" s="225"/>
      <c r="H4045" s="225"/>
      <c r="I4045" s="225"/>
      <c r="J4045" s="105"/>
      <c r="K4045" s="226"/>
      <c r="L4045" s="227" t="s">
        <v>706</v>
      </c>
      <c r="M4045" s="105">
        <v>379647275.30599964</v>
      </c>
      <c r="N4045" s="225"/>
    </row>
    <row r="4046" spans="1:14" ht="12" thickBot="1">
      <c r="A4046" s="223"/>
      <c r="B4046" s="224"/>
      <c r="C4046" s="224"/>
      <c r="D4046" s="225"/>
      <c r="E4046" s="225"/>
      <c r="F4046" s="225"/>
      <c r="G4046" s="225"/>
      <c r="H4046" s="225"/>
      <c r="I4046" s="225"/>
      <c r="J4046" s="105"/>
      <c r="K4046" s="226"/>
      <c r="L4046" s="227" t="s">
        <v>707</v>
      </c>
      <c r="M4046" s="105">
        <f xml:space="preserve"> ROUND($M$4042+ SUM($M$4044:$M$4044)-$M$4045,2)</f>
        <v>0</v>
      </c>
      <c r="N4046" s="225"/>
    </row>
    <row r="4047" spans="1:14" ht="12" thickTop="1">
      <c r="A4047" s="215" t="s">
        <v>153</v>
      </c>
      <c r="B4047" s="216" t="s">
        <v>137</v>
      </c>
      <c r="C4047" s="216" t="s">
        <v>703</v>
      </c>
      <c r="D4047" s="217" t="s">
        <v>648</v>
      </c>
      <c r="E4047" s="217" t="s">
        <v>144</v>
      </c>
      <c r="F4047" s="217" t="s">
        <v>647</v>
      </c>
      <c r="G4047" s="217" t="s">
        <v>704</v>
      </c>
      <c r="H4047" s="217" t="s">
        <v>143</v>
      </c>
      <c r="I4047" s="217" t="s">
        <v>658</v>
      </c>
      <c r="J4047" s="218" t="s">
        <v>705</v>
      </c>
      <c r="K4047" s="219" t="s">
        <v>148</v>
      </c>
      <c r="L4047" s="218" t="s">
        <v>140</v>
      </c>
      <c r="M4047" s="218" t="s">
        <v>630</v>
      </c>
      <c r="N4047" s="217" t="s">
        <v>640</v>
      </c>
    </row>
    <row r="4048" spans="1:14">
      <c r="A4048" s="100">
        <v>3037600</v>
      </c>
      <c r="B4048" s="94">
        <v>45604</v>
      </c>
      <c r="C4048" s="94">
        <v>45611</v>
      </c>
      <c r="D4048" s="73" t="s">
        <v>709</v>
      </c>
      <c r="I4048" s="73" t="s">
        <v>681</v>
      </c>
      <c r="J4048" s="95">
        <v>0</v>
      </c>
      <c r="K4048" s="107">
        <v>1</v>
      </c>
      <c r="L4048" s="95">
        <v>33000000</v>
      </c>
      <c r="M4048" s="95">
        <v>33000000</v>
      </c>
      <c r="N4048" s="73" t="s">
        <v>207</v>
      </c>
    </row>
    <row r="4049" spans="1:14">
      <c r="A4049" s="100">
        <v>122647093</v>
      </c>
      <c r="B4049" s="94">
        <v>45607</v>
      </c>
      <c r="C4049" s="94">
        <v>45611</v>
      </c>
      <c r="D4049" s="73" t="s">
        <v>710</v>
      </c>
      <c r="E4049" s="73" t="s">
        <v>582</v>
      </c>
      <c r="F4049" s="73" t="s">
        <v>1209</v>
      </c>
      <c r="G4049" s="73" t="s">
        <v>1210</v>
      </c>
      <c r="H4049" s="73" t="s">
        <v>1211</v>
      </c>
      <c r="I4049" s="73" t="s">
        <v>681</v>
      </c>
      <c r="J4049" s="95">
        <v>6000000</v>
      </c>
      <c r="K4049" s="107">
        <v>0.99781249999999999</v>
      </c>
      <c r="L4049" s="95">
        <v>-5986875</v>
      </c>
      <c r="M4049" s="95">
        <v>13125</v>
      </c>
      <c r="N4049" s="73" t="s">
        <v>207</v>
      </c>
    </row>
    <row r="4050" spans="1:14">
      <c r="A4050" s="100">
        <v>999</v>
      </c>
      <c r="B4050" s="94">
        <v>45596</v>
      </c>
      <c r="C4050" s="94">
        <v>45608</v>
      </c>
      <c r="D4050" s="73" t="s">
        <v>824</v>
      </c>
      <c r="E4050" s="73" t="s">
        <v>1198</v>
      </c>
      <c r="F4050" s="73" t="s">
        <v>1199</v>
      </c>
      <c r="G4050" s="73" t="s">
        <v>1200</v>
      </c>
      <c r="H4050" s="73" t="s">
        <v>1201</v>
      </c>
      <c r="I4050" s="73" t="s">
        <v>681</v>
      </c>
      <c r="J4050" s="95">
        <v>-15000000</v>
      </c>
      <c r="K4050" s="107">
        <v>0.99</v>
      </c>
      <c r="L4050" s="95">
        <v>14850000</v>
      </c>
      <c r="M4050" s="95">
        <v>-150000</v>
      </c>
      <c r="N4050" s="73" t="s">
        <v>207</v>
      </c>
    </row>
    <row r="4051" spans="1:14">
      <c r="A4051" s="100">
        <v>122495518</v>
      </c>
      <c r="B4051" s="94">
        <v>45596</v>
      </c>
      <c r="C4051" s="94">
        <v>45611</v>
      </c>
      <c r="D4051" s="73" t="s">
        <v>710</v>
      </c>
      <c r="E4051" s="73" t="s">
        <v>1198</v>
      </c>
      <c r="F4051" s="73" t="s">
        <v>1199</v>
      </c>
      <c r="G4051" s="73" t="s">
        <v>1200</v>
      </c>
      <c r="H4051" s="73" t="s">
        <v>1201</v>
      </c>
      <c r="I4051" s="73" t="s">
        <v>681</v>
      </c>
      <c r="J4051" s="95">
        <v>15000000</v>
      </c>
      <c r="K4051" s="107">
        <v>0.995</v>
      </c>
      <c r="L4051" s="95">
        <v>-14925000</v>
      </c>
      <c r="M4051" s="95">
        <v>75000</v>
      </c>
      <c r="N4051" s="73" t="s">
        <v>841</v>
      </c>
    </row>
    <row r="4052" spans="1:14">
      <c r="A4052" s="100">
        <v>999</v>
      </c>
      <c r="B4052" s="94">
        <v>45607</v>
      </c>
      <c r="C4052" s="94">
        <v>45609</v>
      </c>
      <c r="D4052" s="73" t="s">
        <v>824</v>
      </c>
      <c r="E4052" s="73" t="s">
        <v>1202</v>
      </c>
      <c r="F4052" s="73" t="s">
        <v>1203</v>
      </c>
      <c r="G4052" s="73" t="s">
        <v>1204</v>
      </c>
      <c r="I4052" s="73" t="s">
        <v>681</v>
      </c>
      <c r="J4052" s="95">
        <v>-6000000</v>
      </c>
      <c r="K4052" s="107">
        <v>0.99281224999999995</v>
      </c>
      <c r="L4052" s="95">
        <v>5956873.5</v>
      </c>
      <c r="M4052" s="95">
        <v>-43126.5</v>
      </c>
      <c r="N4052" s="73" t="s">
        <v>207</v>
      </c>
    </row>
    <row r="4053" spans="1:14" ht="12" thickBot="1">
      <c r="A4053" s="100">
        <v>122560222</v>
      </c>
      <c r="B4053" s="94">
        <v>45607</v>
      </c>
      <c r="C4053" s="94">
        <v>45611</v>
      </c>
      <c r="D4053" s="73" t="s">
        <v>710</v>
      </c>
      <c r="E4053" s="73" t="s">
        <v>1202</v>
      </c>
      <c r="F4053" s="73" t="s">
        <v>1203</v>
      </c>
      <c r="G4053" s="73" t="s">
        <v>1204</v>
      </c>
      <c r="I4053" s="73" t="s">
        <v>681</v>
      </c>
      <c r="J4053" s="95">
        <v>6000000</v>
      </c>
      <c r="K4053" s="107">
        <v>0.99281249999999999</v>
      </c>
      <c r="L4053" s="95">
        <v>-5956875</v>
      </c>
      <c r="M4053" s="95">
        <v>43125</v>
      </c>
      <c r="N4053" s="73" t="s">
        <v>841</v>
      </c>
    </row>
    <row r="4054" spans="1:14" ht="12" thickBot="1">
      <c r="A4054" s="223"/>
      <c r="B4054" s="222">
        <v>45611</v>
      </c>
      <c r="C4054" s="224"/>
      <c r="D4054" s="225"/>
      <c r="E4054" s="225"/>
      <c r="F4054" s="225"/>
      <c r="G4054" s="225"/>
      <c r="H4054" s="225"/>
      <c r="I4054" s="225"/>
      <c r="J4054" s="105"/>
      <c r="K4054" s="226"/>
      <c r="L4054" s="227" t="s">
        <v>706</v>
      </c>
      <c r="M4054" s="105">
        <v>412585398.80599964</v>
      </c>
      <c r="N4054" s="225"/>
    </row>
    <row r="4055" spans="1:14" ht="12" thickBot="1">
      <c r="A4055" s="223"/>
      <c r="B4055" s="224"/>
      <c r="C4055" s="224"/>
      <c r="D4055" s="225"/>
      <c r="E4055" s="225"/>
      <c r="F4055" s="225"/>
      <c r="G4055" s="225"/>
      <c r="H4055" s="225"/>
      <c r="I4055" s="225"/>
      <c r="J4055" s="105"/>
      <c r="K4055" s="226"/>
      <c r="L4055" s="227" t="s">
        <v>707</v>
      </c>
      <c r="M4055" s="105">
        <f xml:space="preserve"> ROUND($M$4045+ SUM($M$4048:$M$4053)-$M$4054,2)</f>
        <v>0</v>
      </c>
      <c r="N4055" s="225"/>
    </row>
    <row r="4056" spans="1:14" ht="12.75" thickTop="1" thickBot="1">
      <c r="A4056" s="215" t="s">
        <v>153</v>
      </c>
      <c r="B4056" s="221" t="s">
        <v>137</v>
      </c>
      <c r="C4056" s="216" t="s">
        <v>703</v>
      </c>
      <c r="D4056" s="217" t="s">
        <v>648</v>
      </c>
      <c r="E4056" s="217" t="s">
        <v>144</v>
      </c>
      <c r="F4056" s="217" t="s">
        <v>647</v>
      </c>
      <c r="G4056" s="217" t="s">
        <v>704</v>
      </c>
      <c r="H4056" s="217" t="s">
        <v>143</v>
      </c>
      <c r="I4056" s="217" t="s">
        <v>658</v>
      </c>
      <c r="J4056" s="218" t="s">
        <v>705</v>
      </c>
      <c r="K4056" s="219" t="s">
        <v>148</v>
      </c>
      <c r="L4056" s="218" t="s">
        <v>140</v>
      </c>
      <c r="M4056" s="218" t="s">
        <v>630</v>
      </c>
      <c r="N4056" s="217" t="s">
        <v>640</v>
      </c>
    </row>
    <row r="4057" spans="1:14" ht="12" thickBot="1">
      <c r="A4057" s="223"/>
      <c r="B4057" s="222">
        <v>45614</v>
      </c>
      <c r="C4057" s="224"/>
      <c r="D4057" s="225"/>
      <c r="E4057" s="225"/>
      <c r="F4057" s="225"/>
      <c r="G4057" s="225"/>
      <c r="H4057" s="225"/>
      <c r="I4057" s="225"/>
      <c r="J4057" s="105"/>
      <c r="K4057" s="226"/>
      <c r="L4057" s="227" t="s">
        <v>706</v>
      </c>
      <c r="M4057" s="105">
        <v>412585398.80599964</v>
      </c>
      <c r="N4057" s="225"/>
    </row>
    <row r="4058" spans="1:14" ht="12" thickBot="1">
      <c r="A4058" s="223"/>
      <c r="B4058" s="224"/>
      <c r="C4058" s="224"/>
      <c r="D4058" s="225"/>
      <c r="E4058" s="225"/>
      <c r="F4058" s="225"/>
      <c r="G4058" s="225"/>
      <c r="H4058" s="225"/>
      <c r="I4058" s="225"/>
      <c r="J4058" s="105"/>
      <c r="K4058" s="226"/>
      <c r="L4058" s="227" t="s">
        <v>707</v>
      </c>
      <c r="M4058" s="105">
        <f xml:space="preserve"> ROUND($M$4054+ SUM($M$4056:$M$4056)-$M$4057,2)</f>
        <v>0</v>
      </c>
      <c r="N4058" s="225"/>
    </row>
    <row r="4059" spans="1:14" ht="12" thickTop="1">
      <c r="A4059" s="215" t="s">
        <v>153</v>
      </c>
      <c r="B4059" s="216" t="s">
        <v>137</v>
      </c>
      <c r="C4059" s="216" t="s">
        <v>703</v>
      </c>
      <c r="D4059" s="217" t="s">
        <v>648</v>
      </c>
      <c r="E4059" s="217" t="s">
        <v>144</v>
      </c>
      <c r="F4059" s="217" t="s">
        <v>647</v>
      </c>
      <c r="G4059" s="217" t="s">
        <v>704</v>
      </c>
      <c r="H4059" s="217" t="s">
        <v>143</v>
      </c>
      <c r="I4059" s="217" t="s">
        <v>658</v>
      </c>
      <c r="J4059" s="218" t="s">
        <v>705</v>
      </c>
      <c r="K4059" s="219" t="s">
        <v>148</v>
      </c>
      <c r="L4059" s="218" t="s">
        <v>140</v>
      </c>
      <c r="M4059" s="218" t="s">
        <v>630</v>
      </c>
      <c r="N4059" s="217" t="s">
        <v>640</v>
      </c>
    </row>
    <row r="4060" spans="1:14">
      <c r="A4060" s="100">
        <v>122739482</v>
      </c>
      <c r="B4060" s="94">
        <v>45615</v>
      </c>
      <c r="C4060" s="94">
        <v>45615</v>
      </c>
      <c r="D4060" s="73" t="s">
        <v>710</v>
      </c>
      <c r="E4060" s="73" t="s">
        <v>1212</v>
      </c>
      <c r="F4060" s="73" t="s">
        <v>1213</v>
      </c>
      <c r="G4060" s="73" t="s">
        <v>1214</v>
      </c>
      <c r="I4060" s="73" t="s">
        <v>681</v>
      </c>
      <c r="J4060" s="95">
        <v>10000000</v>
      </c>
      <c r="K4060" s="107">
        <v>0.99156250000000001</v>
      </c>
      <c r="L4060" s="95">
        <v>-9915625</v>
      </c>
      <c r="M4060" s="95">
        <v>84375</v>
      </c>
      <c r="N4060" s="73" t="s">
        <v>207</v>
      </c>
    </row>
    <row r="4061" spans="1:14" ht="12" thickBot="1">
      <c r="A4061" s="100">
        <v>122739727</v>
      </c>
      <c r="B4061" s="94">
        <v>45615</v>
      </c>
      <c r="C4061" s="94">
        <v>45615</v>
      </c>
      <c r="D4061" s="73" t="s">
        <v>710</v>
      </c>
      <c r="E4061" s="73" t="s">
        <v>1215</v>
      </c>
      <c r="F4061" s="73" t="s">
        <v>1216</v>
      </c>
      <c r="G4061" s="73" t="s">
        <v>1217</v>
      </c>
      <c r="I4061" s="73" t="s">
        <v>681</v>
      </c>
      <c r="J4061" s="95">
        <v>10000000</v>
      </c>
      <c r="K4061" s="107">
        <v>0.98531250000000004</v>
      </c>
      <c r="L4061" s="95">
        <v>-9853125</v>
      </c>
      <c r="M4061" s="95">
        <v>146875</v>
      </c>
      <c r="N4061" s="73" t="s">
        <v>207</v>
      </c>
    </row>
    <row r="4062" spans="1:14" ht="12" thickBot="1">
      <c r="A4062" s="223"/>
      <c r="B4062" s="222">
        <v>45615</v>
      </c>
      <c r="C4062" s="224"/>
      <c r="D4062" s="225"/>
      <c r="E4062" s="225"/>
      <c r="F4062" s="225"/>
      <c r="G4062" s="225"/>
      <c r="H4062" s="225"/>
      <c r="I4062" s="225"/>
      <c r="J4062" s="105"/>
      <c r="K4062" s="226"/>
      <c r="L4062" s="227" t="s">
        <v>706</v>
      </c>
      <c r="M4062" s="105">
        <v>412816648.80599976</v>
      </c>
      <c r="N4062" s="225"/>
    </row>
    <row r="4063" spans="1:14" ht="12" thickBot="1">
      <c r="A4063" s="223"/>
      <c r="B4063" s="224"/>
      <c r="C4063" s="224"/>
      <c r="D4063" s="225"/>
      <c r="E4063" s="225"/>
      <c r="F4063" s="225"/>
      <c r="G4063" s="225"/>
      <c r="H4063" s="225"/>
      <c r="I4063" s="225"/>
      <c r="J4063" s="105"/>
      <c r="K4063" s="226"/>
      <c r="L4063" s="227" t="s">
        <v>707</v>
      </c>
      <c r="M4063" s="105">
        <f xml:space="preserve"> ROUND($M$4057+ SUM($M$4060:$M$4061)-$M$4062,2)</f>
        <v>0</v>
      </c>
      <c r="N4063" s="225"/>
    </row>
    <row r="4064" spans="1:14" ht="12" thickTop="1">
      <c r="A4064" s="215" t="s">
        <v>153</v>
      </c>
      <c r="B4064" s="216" t="s">
        <v>137</v>
      </c>
      <c r="C4064" s="216" t="s">
        <v>703</v>
      </c>
      <c r="D4064" s="217" t="s">
        <v>648</v>
      </c>
      <c r="E4064" s="217" t="s">
        <v>144</v>
      </c>
      <c r="F4064" s="217" t="s">
        <v>647</v>
      </c>
      <c r="G4064" s="217" t="s">
        <v>704</v>
      </c>
      <c r="H4064" s="217" t="s">
        <v>143</v>
      </c>
      <c r="I4064" s="217" t="s">
        <v>658</v>
      </c>
      <c r="J4064" s="218" t="s">
        <v>705</v>
      </c>
      <c r="K4064" s="219" t="s">
        <v>148</v>
      </c>
      <c r="L4064" s="218" t="s">
        <v>140</v>
      </c>
      <c r="M4064" s="218" t="s">
        <v>630</v>
      </c>
      <c r="N4064" s="217" t="s">
        <v>640</v>
      </c>
    </row>
    <row r="4065" spans="1:14">
      <c r="A4065" s="100">
        <v>122781188</v>
      </c>
      <c r="B4065" s="94">
        <v>45580</v>
      </c>
      <c r="C4065" s="94">
        <v>45616</v>
      </c>
      <c r="D4065" s="73" t="s">
        <v>823</v>
      </c>
      <c r="E4065" s="73" t="s">
        <v>496</v>
      </c>
      <c r="F4065" s="73" t="s">
        <v>497</v>
      </c>
      <c r="G4065" s="73" t="s">
        <v>494</v>
      </c>
      <c r="H4065" s="73" t="s">
        <v>495</v>
      </c>
      <c r="I4065" s="73" t="s">
        <v>681</v>
      </c>
      <c r="J4065" s="95">
        <v>46182.06</v>
      </c>
      <c r="K4065" s="107">
        <v>1</v>
      </c>
      <c r="L4065" s="95">
        <v>0</v>
      </c>
      <c r="M4065" s="95">
        <v>46182.06</v>
      </c>
      <c r="N4065" s="73" t="s">
        <v>715</v>
      </c>
    </row>
    <row r="4066" spans="1:14">
      <c r="A4066" s="100">
        <v>122781217</v>
      </c>
      <c r="B4066" s="94">
        <v>45580</v>
      </c>
      <c r="C4066" s="94">
        <v>45616</v>
      </c>
      <c r="D4066" s="73" t="s">
        <v>823</v>
      </c>
      <c r="E4066" s="73" t="s">
        <v>496</v>
      </c>
      <c r="F4066" s="73" t="s">
        <v>497</v>
      </c>
      <c r="G4066" s="73" t="s">
        <v>494</v>
      </c>
      <c r="H4066" s="73" t="s">
        <v>495</v>
      </c>
      <c r="I4066" s="73" t="s">
        <v>681</v>
      </c>
      <c r="J4066" s="95">
        <v>8427.3799999999992</v>
      </c>
      <c r="K4066" s="107">
        <v>1</v>
      </c>
      <c r="L4066" s="95">
        <v>0</v>
      </c>
      <c r="M4066" s="95">
        <v>8427.3799999999992</v>
      </c>
      <c r="N4066" s="73" t="s">
        <v>715</v>
      </c>
    </row>
    <row r="4067" spans="1:14">
      <c r="A4067" s="100">
        <v>122781247</v>
      </c>
      <c r="B4067" s="94">
        <v>45580</v>
      </c>
      <c r="C4067" s="94">
        <v>45616</v>
      </c>
      <c r="D4067" s="73" t="s">
        <v>823</v>
      </c>
      <c r="E4067" s="73" t="s">
        <v>496</v>
      </c>
      <c r="F4067" s="73" t="s">
        <v>497</v>
      </c>
      <c r="G4067" s="73" t="s">
        <v>494</v>
      </c>
      <c r="H4067" s="73" t="s">
        <v>495</v>
      </c>
      <c r="I4067" s="73" t="s">
        <v>681</v>
      </c>
      <c r="J4067" s="95">
        <v>64213.17</v>
      </c>
      <c r="K4067" s="107">
        <v>1</v>
      </c>
      <c r="L4067" s="95">
        <v>0</v>
      </c>
      <c r="M4067" s="95">
        <v>64213.17</v>
      </c>
      <c r="N4067" s="73" t="s">
        <v>715</v>
      </c>
    </row>
    <row r="4068" spans="1:14">
      <c r="A4068" s="100">
        <v>122781982</v>
      </c>
      <c r="B4068" s="94">
        <v>45596</v>
      </c>
      <c r="C4068" s="94">
        <v>45616</v>
      </c>
      <c r="D4068" s="73" t="s">
        <v>823</v>
      </c>
      <c r="E4068" s="73" t="s">
        <v>475</v>
      </c>
      <c r="F4068" s="73" t="s">
        <v>476</v>
      </c>
      <c r="G4068" s="73" t="s">
        <v>473</v>
      </c>
      <c r="H4068" s="73" t="s">
        <v>474</v>
      </c>
      <c r="I4068" s="73" t="s">
        <v>681</v>
      </c>
      <c r="J4068" s="95">
        <v>123560.35</v>
      </c>
      <c r="K4068" s="107">
        <v>1</v>
      </c>
      <c r="L4068" s="95">
        <v>0</v>
      </c>
      <c r="M4068" s="95">
        <v>123560.35</v>
      </c>
      <c r="N4068" s="73" t="s">
        <v>715</v>
      </c>
    </row>
    <row r="4069" spans="1:14">
      <c r="A4069" s="100">
        <v>999</v>
      </c>
      <c r="B4069" s="94">
        <v>45580</v>
      </c>
      <c r="C4069" s="94">
        <v>45580</v>
      </c>
      <c r="D4069" s="73" t="s">
        <v>913</v>
      </c>
      <c r="E4069" s="73" t="s">
        <v>496</v>
      </c>
      <c r="F4069" s="73" t="s">
        <v>497</v>
      </c>
      <c r="G4069" s="73" t="s">
        <v>494</v>
      </c>
      <c r="H4069" s="73" t="s">
        <v>495</v>
      </c>
      <c r="I4069" s="73" t="s">
        <v>681</v>
      </c>
      <c r="J4069" s="95">
        <v>-47669.36</v>
      </c>
      <c r="K4069" s="107">
        <v>1</v>
      </c>
      <c r="L4069" s="95">
        <v>0</v>
      </c>
      <c r="M4069" s="95">
        <v>-47669.36</v>
      </c>
      <c r="N4069" s="73" t="s">
        <v>715</v>
      </c>
    </row>
    <row r="4070" spans="1:14">
      <c r="A4070" s="100">
        <v>999</v>
      </c>
      <c r="B4070" s="94">
        <v>45580</v>
      </c>
      <c r="C4070" s="94">
        <v>45580</v>
      </c>
      <c r="D4070" s="73" t="s">
        <v>913</v>
      </c>
      <c r="E4070" s="73" t="s">
        <v>496</v>
      </c>
      <c r="F4070" s="73" t="s">
        <v>497</v>
      </c>
      <c r="G4070" s="73" t="s">
        <v>494</v>
      </c>
      <c r="H4070" s="73" t="s">
        <v>495</v>
      </c>
      <c r="I4070" s="73" t="s">
        <v>681</v>
      </c>
      <c r="J4070" s="95">
        <v>-108631.49</v>
      </c>
      <c r="K4070" s="107">
        <v>1</v>
      </c>
      <c r="L4070" s="95">
        <v>0</v>
      </c>
      <c r="M4070" s="95">
        <v>-108631.49</v>
      </c>
      <c r="N4070" s="73" t="s">
        <v>715</v>
      </c>
    </row>
    <row r="4071" spans="1:14">
      <c r="A4071" s="100">
        <v>999</v>
      </c>
      <c r="B4071" s="94">
        <v>45580</v>
      </c>
      <c r="C4071" s="94">
        <v>45580</v>
      </c>
      <c r="D4071" s="73" t="s">
        <v>913</v>
      </c>
      <c r="E4071" s="73" t="s">
        <v>496</v>
      </c>
      <c r="F4071" s="73" t="s">
        <v>497</v>
      </c>
      <c r="G4071" s="73" t="s">
        <v>494</v>
      </c>
      <c r="H4071" s="73" t="s">
        <v>495</v>
      </c>
      <c r="I4071" s="73" t="s">
        <v>681</v>
      </c>
      <c r="J4071" s="95">
        <v>-8427.3799999999992</v>
      </c>
      <c r="K4071" s="107">
        <v>1</v>
      </c>
      <c r="L4071" s="95">
        <v>0</v>
      </c>
      <c r="M4071" s="95">
        <v>-8427.3799999999992</v>
      </c>
      <c r="N4071" s="73" t="s">
        <v>715</v>
      </c>
    </row>
    <row r="4072" spans="1:14" ht="12" thickBot="1">
      <c r="A4072" s="100">
        <v>999</v>
      </c>
      <c r="B4072" s="94">
        <v>45596</v>
      </c>
      <c r="C4072" s="94">
        <v>45597</v>
      </c>
      <c r="D4072" s="73" t="s">
        <v>913</v>
      </c>
      <c r="E4072" s="73" t="s">
        <v>475</v>
      </c>
      <c r="F4072" s="73" t="s">
        <v>476</v>
      </c>
      <c r="G4072" s="73" t="s">
        <v>473</v>
      </c>
      <c r="H4072" s="73" t="s">
        <v>474</v>
      </c>
      <c r="I4072" s="73" t="s">
        <v>681</v>
      </c>
      <c r="J4072" s="95">
        <v>-123381.73</v>
      </c>
      <c r="K4072" s="107">
        <v>1</v>
      </c>
      <c r="L4072" s="95">
        <v>0</v>
      </c>
      <c r="M4072" s="95">
        <v>-123381.73</v>
      </c>
      <c r="N4072" s="73" t="s">
        <v>715</v>
      </c>
    </row>
    <row r="4073" spans="1:14" ht="12" thickBot="1">
      <c r="A4073" s="223"/>
      <c r="B4073" s="222">
        <v>45616</v>
      </c>
      <c r="C4073" s="224"/>
      <c r="D4073" s="225"/>
      <c r="E4073" s="225"/>
      <c r="F4073" s="225"/>
      <c r="G4073" s="225"/>
      <c r="H4073" s="225"/>
      <c r="I4073" s="225"/>
      <c r="J4073" s="105"/>
      <c r="K4073" s="226"/>
      <c r="L4073" s="227" t="s">
        <v>706</v>
      </c>
      <c r="M4073" s="105">
        <v>412770921.80610001</v>
      </c>
      <c r="N4073" s="225"/>
    </row>
    <row r="4074" spans="1:14" ht="12" thickBot="1">
      <c r="A4074" s="223"/>
      <c r="B4074" s="224"/>
      <c r="C4074" s="224"/>
      <c r="D4074" s="225"/>
      <c r="E4074" s="225"/>
      <c r="F4074" s="225"/>
      <c r="G4074" s="225"/>
      <c r="H4074" s="225"/>
      <c r="I4074" s="225"/>
      <c r="J4074" s="105"/>
      <c r="K4074" s="226"/>
      <c r="L4074" s="227" t="s">
        <v>707</v>
      </c>
      <c r="M4074" s="105">
        <f xml:space="preserve"> ROUND($M$4062+ SUM($M$4065:$M$4072)-$M$4073,2)</f>
        <v>0</v>
      </c>
      <c r="N4074" s="225"/>
    </row>
    <row r="4075" spans="1:14" ht="12.75" thickTop="1" thickBot="1">
      <c r="A4075" s="215" t="s">
        <v>153</v>
      </c>
      <c r="B4075" s="221" t="s">
        <v>137</v>
      </c>
      <c r="C4075" s="216" t="s">
        <v>703</v>
      </c>
      <c r="D4075" s="217" t="s">
        <v>648</v>
      </c>
      <c r="E4075" s="217" t="s">
        <v>144</v>
      </c>
      <c r="F4075" s="217" t="s">
        <v>647</v>
      </c>
      <c r="G4075" s="217" t="s">
        <v>704</v>
      </c>
      <c r="H4075" s="217" t="s">
        <v>143</v>
      </c>
      <c r="I4075" s="217" t="s">
        <v>658</v>
      </c>
      <c r="J4075" s="218" t="s">
        <v>705</v>
      </c>
      <c r="K4075" s="219" t="s">
        <v>148</v>
      </c>
      <c r="L4075" s="218" t="s">
        <v>140</v>
      </c>
      <c r="M4075" s="218" t="s">
        <v>630</v>
      </c>
      <c r="N4075" s="217" t="s">
        <v>640</v>
      </c>
    </row>
    <row r="4076" spans="1:14" ht="12" thickBot="1">
      <c r="A4076" s="223"/>
      <c r="B4076" s="222">
        <v>45617</v>
      </c>
      <c r="C4076" s="224"/>
      <c r="D4076" s="225"/>
      <c r="E4076" s="225"/>
      <c r="F4076" s="225"/>
      <c r="G4076" s="225"/>
      <c r="H4076" s="225"/>
      <c r="I4076" s="225"/>
      <c r="J4076" s="105"/>
      <c r="K4076" s="226"/>
      <c r="L4076" s="227" t="s">
        <v>706</v>
      </c>
      <c r="M4076" s="105">
        <v>412770921.80610001</v>
      </c>
      <c r="N4076" s="225"/>
    </row>
    <row r="4077" spans="1:14" ht="12" thickBot="1">
      <c r="A4077" s="223"/>
      <c r="B4077" s="224"/>
      <c r="C4077" s="224"/>
      <c r="D4077" s="225"/>
      <c r="E4077" s="225"/>
      <c r="F4077" s="225"/>
      <c r="G4077" s="225"/>
      <c r="H4077" s="225"/>
      <c r="I4077" s="225"/>
      <c r="J4077" s="105"/>
      <c r="K4077" s="226"/>
      <c r="L4077" s="227" t="s">
        <v>707</v>
      </c>
      <c r="M4077" s="105">
        <f xml:space="preserve"> ROUND($M$4073+ SUM($M$4075:$M$4075)-$M$4076,2)</f>
        <v>0</v>
      </c>
      <c r="N4077" s="225"/>
    </row>
    <row r="4078" spans="1:14" ht="12" thickTop="1">
      <c r="A4078" s="215" t="s">
        <v>153</v>
      </c>
      <c r="B4078" s="216" t="s">
        <v>137</v>
      </c>
      <c r="C4078" s="216" t="s">
        <v>703</v>
      </c>
      <c r="D4078" s="217" t="s">
        <v>648</v>
      </c>
      <c r="E4078" s="217" t="s">
        <v>144</v>
      </c>
      <c r="F4078" s="217" t="s">
        <v>647</v>
      </c>
      <c r="G4078" s="217" t="s">
        <v>704</v>
      </c>
      <c r="H4078" s="217" t="s">
        <v>143</v>
      </c>
      <c r="I4078" s="217" t="s">
        <v>658</v>
      </c>
      <c r="J4078" s="218" t="s">
        <v>705</v>
      </c>
      <c r="K4078" s="219" t="s">
        <v>148</v>
      </c>
      <c r="L4078" s="218" t="s">
        <v>140</v>
      </c>
      <c r="M4078" s="218" t="s">
        <v>630</v>
      </c>
      <c r="N4078" s="217" t="s">
        <v>640</v>
      </c>
    </row>
    <row r="4079" spans="1:14">
      <c r="A4079" s="100">
        <v>122851168</v>
      </c>
      <c r="B4079" s="94">
        <v>45618</v>
      </c>
      <c r="C4079" s="94">
        <v>45618</v>
      </c>
      <c r="D4079" s="73" t="s">
        <v>830</v>
      </c>
      <c r="E4079" s="73" t="s">
        <v>446</v>
      </c>
      <c r="F4079" s="73" t="s">
        <v>447</v>
      </c>
      <c r="G4079" s="73" t="s">
        <v>445</v>
      </c>
      <c r="I4079" s="73" t="s">
        <v>681</v>
      </c>
      <c r="J4079" s="95">
        <v>-5000000</v>
      </c>
      <c r="K4079" s="107">
        <v>0.98</v>
      </c>
      <c r="L4079" s="95">
        <v>4900000</v>
      </c>
      <c r="M4079" s="95">
        <v>-100000</v>
      </c>
      <c r="N4079" s="73" t="s">
        <v>207</v>
      </c>
    </row>
    <row r="4080" spans="1:14">
      <c r="A4080" s="100">
        <v>122851331</v>
      </c>
      <c r="B4080" s="94">
        <v>45618</v>
      </c>
      <c r="C4080" s="94">
        <v>45618</v>
      </c>
      <c r="D4080" s="73" t="s">
        <v>830</v>
      </c>
      <c r="E4080" s="73" t="s">
        <v>1148</v>
      </c>
      <c r="F4080" s="73" t="s">
        <v>1149</v>
      </c>
      <c r="G4080" s="73" t="s">
        <v>1150</v>
      </c>
      <c r="I4080" s="73" t="s">
        <v>681</v>
      </c>
      <c r="J4080" s="95">
        <v>-5900000</v>
      </c>
      <c r="K4080" s="107">
        <v>0.98499999999999999</v>
      </c>
      <c r="L4080" s="95">
        <v>5811500</v>
      </c>
      <c r="M4080" s="95">
        <v>-88500</v>
      </c>
      <c r="N4080" s="73" t="s">
        <v>207</v>
      </c>
    </row>
    <row r="4081" spans="1:14" ht="12" thickBot="1">
      <c r="A4081" s="100">
        <v>122851397</v>
      </c>
      <c r="B4081" s="94">
        <v>45618</v>
      </c>
      <c r="C4081" s="94">
        <v>45618</v>
      </c>
      <c r="D4081" s="73" t="s">
        <v>830</v>
      </c>
      <c r="E4081" s="73" t="s">
        <v>1148</v>
      </c>
      <c r="F4081" s="73" t="s">
        <v>1149</v>
      </c>
      <c r="G4081" s="73" t="s">
        <v>1150</v>
      </c>
      <c r="I4081" s="73" t="s">
        <v>681</v>
      </c>
      <c r="J4081" s="95">
        <v>-1950000</v>
      </c>
      <c r="K4081" s="107">
        <v>0.98499999999999999</v>
      </c>
      <c r="L4081" s="95">
        <v>1920750</v>
      </c>
      <c r="M4081" s="95">
        <v>-29250</v>
      </c>
      <c r="N4081" s="73" t="s">
        <v>207</v>
      </c>
    </row>
    <row r="4082" spans="1:14" ht="12" thickBot="1">
      <c r="A4082" s="223"/>
      <c r="B4082" s="222">
        <v>45618</v>
      </c>
      <c r="C4082" s="224"/>
      <c r="D4082" s="225"/>
      <c r="E4082" s="225"/>
      <c r="F4082" s="225"/>
      <c r="G4082" s="225"/>
      <c r="H4082" s="225"/>
      <c r="I4082" s="225"/>
      <c r="J4082" s="105"/>
      <c r="K4082" s="226"/>
      <c r="L4082" s="227" t="s">
        <v>706</v>
      </c>
      <c r="M4082" s="105">
        <v>412553171.80609995</v>
      </c>
      <c r="N4082" s="225"/>
    </row>
    <row r="4083" spans="1:14" ht="12" thickBot="1">
      <c r="A4083" s="223"/>
      <c r="B4083" s="224"/>
      <c r="C4083" s="224"/>
      <c r="D4083" s="225"/>
      <c r="E4083" s="225"/>
      <c r="F4083" s="225"/>
      <c r="G4083" s="225"/>
      <c r="H4083" s="225"/>
      <c r="I4083" s="225"/>
      <c r="J4083" s="105"/>
      <c r="K4083" s="226"/>
      <c r="L4083" s="227" t="s">
        <v>707</v>
      </c>
      <c r="M4083" s="105">
        <f xml:space="preserve"> ROUND($M$4076+ SUM($M$4079:$M$4081)-$M$4082,2)</f>
        <v>0</v>
      </c>
      <c r="N4083" s="225"/>
    </row>
    <row r="4084" spans="1:14" ht="12" thickTop="1">
      <c r="A4084" s="215" t="s">
        <v>153</v>
      </c>
      <c r="B4084" s="216" t="s">
        <v>137</v>
      </c>
      <c r="C4084" s="216" t="s">
        <v>703</v>
      </c>
      <c r="D4084" s="217" t="s">
        <v>648</v>
      </c>
      <c r="E4084" s="217" t="s">
        <v>144</v>
      </c>
      <c r="F4084" s="217" t="s">
        <v>647</v>
      </c>
      <c r="G4084" s="217" t="s">
        <v>704</v>
      </c>
      <c r="H4084" s="217" t="s">
        <v>143</v>
      </c>
      <c r="I4084" s="217" t="s">
        <v>658</v>
      </c>
      <c r="J4084" s="218" t="s">
        <v>705</v>
      </c>
      <c r="K4084" s="219" t="s">
        <v>148</v>
      </c>
      <c r="L4084" s="218" t="s">
        <v>140</v>
      </c>
      <c r="M4084" s="218" t="s">
        <v>630</v>
      </c>
      <c r="N4084" s="217" t="s">
        <v>640</v>
      </c>
    </row>
    <row r="4085" spans="1:14">
      <c r="A4085" s="100">
        <v>122914402</v>
      </c>
      <c r="B4085" s="94">
        <v>45565</v>
      </c>
      <c r="C4085" s="94">
        <v>45621</v>
      </c>
      <c r="D4085" s="73" t="s">
        <v>830</v>
      </c>
      <c r="E4085" s="73" t="s">
        <v>164</v>
      </c>
      <c r="F4085" s="73" t="s">
        <v>347</v>
      </c>
      <c r="G4085" s="73" t="s">
        <v>345</v>
      </c>
      <c r="H4085" s="73" t="s">
        <v>346</v>
      </c>
      <c r="I4085" s="73" t="s">
        <v>681</v>
      </c>
      <c r="J4085" s="95">
        <v>-3842163.39</v>
      </c>
      <c r="K4085" s="107">
        <v>1</v>
      </c>
      <c r="L4085" s="95">
        <v>0</v>
      </c>
      <c r="M4085" s="95">
        <v>-3842163.39</v>
      </c>
      <c r="N4085" s="73" t="s">
        <v>715</v>
      </c>
    </row>
    <row r="4086" spans="1:14">
      <c r="A4086" s="100">
        <v>122914476</v>
      </c>
      <c r="B4086" s="94">
        <v>45565</v>
      </c>
      <c r="C4086" s="94">
        <v>45621</v>
      </c>
      <c r="D4086" s="73" t="s">
        <v>710</v>
      </c>
      <c r="E4086" s="73" t="s">
        <v>164</v>
      </c>
      <c r="F4086" s="73" t="s">
        <v>347</v>
      </c>
      <c r="G4086" s="73" t="s">
        <v>345</v>
      </c>
      <c r="H4086" s="73" t="s">
        <v>346</v>
      </c>
      <c r="I4086" s="73" t="s">
        <v>681</v>
      </c>
      <c r="J4086" s="95">
        <v>2955904.96</v>
      </c>
      <c r="K4086" s="107">
        <v>1</v>
      </c>
      <c r="L4086" s="95">
        <v>0</v>
      </c>
      <c r="M4086" s="95">
        <v>2955904.96</v>
      </c>
      <c r="N4086" s="73" t="s">
        <v>715</v>
      </c>
    </row>
    <row r="4087" spans="1:14">
      <c r="A4087" s="100">
        <v>122902445</v>
      </c>
      <c r="B4087" s="94">
        <v>45566</v>
      </c>
      <c r="C4087" s="94">
        <v>45621</v>
      </c>
      <c r="D4087" s="73" t="s">
        <v>823</v>
      </c>
      <c r="E4087" s="73" t="s">
        <v>454</v>
      </c>
      <c r="F4087" s="73" t="s">
        <v>455</v>
      </c>
      <c r="G4087" s="73" t="s">
        <v>452</v>
      </c>
      <c r="H4087" s="73" t="s">
        <v>453</v>
      </c>
      <c r="I4087" s="73" t="s">
        <v>681</v>
      </c>
      <c r="J4087" s="95">
        <v>23020.65</v>
      </c>
      <c r="K4087" s="107">
        <v>1</v>
      </c>
      <c r="L4087" s="95">
        <v>0</v>
      </c>
      <c r="M4087" s="95">
        <v>23020.65</v>
      </c>
      <c r="N4087" s="73" t="s">
        <v>715</v>
      </c>
    </row>
    <row r="4088" spans="1:14" ht="12" thickBot="1">
      <c r="A4088" s="100">
        <v>122902564</v>
      </c>
      <c r="B4088" s="94">
        <v>45597</v>
      </c>
      <c r="C4088" s="94">
        <v>45621</v>
      </c>
      <c r="D4088" s="73" t="s">
        <v>823</v>
      </c>
      <c r="E4088" s="73" t="s">
        <v>454</v>
      </c>
      <c r="F4088" s="73" t="s">
        <v>455</v>
      </c>
      <c r="G4088" s="73" t="s">
        <v>452</v>
      </c>
      <c r="H4088" s="73" t="s">
        <v>453</v>
      </c>
      <c r="I4088" s="73" t="s">
        <v>681</v>
      </c>
      <c r="J4088" s="95">
        <v>24802.29</v>
      </c>
      <c r="K4088" s="107">
        <v>1</v>
      </c>
      <c r="L4088" s="95">
        <v>0</v>
      </c>
      <c r="M4088" s="95">
        <v>24802.29</v>
      </c>
      <c r="N4088" s="73" t="s">
        <v>715</v>
      </c>
    </row>
    <row r="4089" spans="1:14" ht="12" thickBot="1">
      <c r="A4089" s="223"/>
      <c r="B4089" s="222">
        <v>45621</v>
      </c>
      <c r="C4089" s="224"/>
      <c r="D4089" s="225"/>
      <c r="E4089" s="225"/>
      <c r="F4089" s="225"/>
      <c r="G4089" s="225"/>
      <c r="H4089" s="225"/>
      <c r="I4089" s="225"/>
      <c r="J4089" s="105"/>
      <c r="K4089" s="226"/>
      <c r="L4089" s="227" t="s">
        <v>706</v>
      </c>
      <c r="M4089" s="105">
        <v>411714736.31609994</v>
      </c>
      <c r="N4089" s="225"/>
    </row>
    <row r="4090" spans="1:14" ht="12" thickBot="1">
      <c r="A4090" s="223"/>
      <c r="B4090" s="224"/>
      <c r="C4090" s="224"/>
      <c r="D4090" s="225"/>
      <c r="E4090" s="225"/>
      <c r="F4090" s="225"/>
      <c r="G4090" s="225"/>
      <c r="H4090" s="225"/>
      <c r="I4090" s="225"/>
      <c r="J4090" s="105"/>
      <c r="K4090" s="226"/>
      <c r="L4090" s="227" t="s">
        <v>707</v>
      </c>
      <c r="M4090" s="105">
        <f xml:space="preserve"> ROUND($M$4082+ SUM($M$4085:$M$4088)-$M$4089,2)</f>
        <v>0</v>
      </c>
      <c r="N4090" s="225"/>
    </row>
    <row r="4091" spans="1:14" ht="12.75" thickTop="1" thickBot="1">
      <c r="A4091" s="215" t="s">
        <v>153</v>
      </c>
      <c r="B4091" s="221" t="s">
        <v>137</v>
      </c>
      <c r="C4091" s="216" t="s">
        <v>703</v>
      </c>
      <c r="D4091" s="217" t="s">
        <v>648</v>
      </c>
      <c r="E4091" s="217" t="s">
        <v>144</v>
      </c>
      <c r="F4091" s="217" t="s">
        <v>647</v>
      </c>
      <c r="G4091" s="217" t="s">
        <v>704</v>
      </c>
      <c r="H4091" s="217" t="s">
        <v>143</v>
      </c>
      <c r="I4091" s="217" t="s">
        <v>658</v>
      </c>
      <c r="J4091" s="218" t="s">
        <v>705</v>
      </c>
      <c r="K4091" s="219" t="s">
        <v>148</v>
      </c>
      <c r="L4091" s="218" t="s">
        <v>140</v>
      </c>
      <c r="M4091" s="218" t="s">
        <v>630</v>
      </c>
      <c r="N4091" s="217" t="s">
        <v>640</v>
      </c>
    </row>
    <row r="4092" spans="1:14" ht="12" thickBot="1">
      <c r="A4092" s="223"/>
      <c r="B4092" s="222">
        <v>45622</v>
      </c>
      <c r="C4092" s="224"/>
      <c r="D4092" s="225"/>
      <c r="E4092" s="225"/>
      <c r="F4092" s="225"/>
      <c r="G4092" s="225"/>
      <c r="H4092" s="225"/>
      <c r="I4092" s="225"/>
      <c r="J4092" s="105"/>
      <c r="K4092" s="226"/>
      <c r="L4092" s="227" t="s">
        <v>706</v>
      </c>
      <c r="M4092" s="105">
        <v>411714736.31609994</v>
      </c>
      <c r="N4092" s="225"/>
    </row>
    <row r="4093" spans="1:14" ht="12" thickBot="1">
      <c r="A4093" s="223"/>
      <c r="B4093" s="224"/>
      <c r="C4093" s="224"/>
      <c r="D4093" s="225"/>
      <c r="E4093" s="225"/>
      <c r="F4093" s="225"/>
      <c r="G4093" s="225"/>
      <c r="H4093" s="225"/>
      <c r="I4093" s="225"/>
      <c r="J4093" s="105"/>
      <c r="K4093" s="226"/>
      <c r="L4093" s="227" t="s">
        <v>707</v>
      </c>
      <c r="M4093" s="105">
        <f xml:space="preserve"> ROUND($M$4089+ SUM($M$4091:$M$4091)-$M$4092,2)</f>
        <v>0</v>
      </c>
      <c r="N4093" s="225"/>
    </row>
    <row r="4094" spans="1:14" ht="12" thickTop="1">
      <c r="A4094" s="215" t="s">
        <v>153</v>
      </c>
      <c r="B4094" s="216" t="s">
        <v>137</v>
      </c>
      <c r="C4094" s="216" t="s">
        <v>703</v>
      </c>
      <c r="D4094" s="217" t="s">
        <v>648</v>
      </c>
      <c r="E4094" s="217" t="s">
        <v>144</v>
      </c>
      <c r="F4094" s="217" t="s">
        <v>647</v>
      </c>
      <c r="G4094" s="217" t="s">
        <v>704</v>
      </c>
      <c r="H4094" s="217" t="s">
        <v>143</v>
      </c>
      <c r="I4094" s="217" t="s">
        <v>658</v>
      </c>
      <c r="J4094" s="218" t="s">
        <v>705</v>
      </c>
      <c r="K4094" s="219" t="s">
        <v>148</v>
      </c>
      <c r="L4094" s="218" t="s">
        <v>140</v>
      </c>
      <c r="M4094" s="218" t="s">
        <v>630</v>
      </c>
      <c r="N4094" s="217" t="s">
        <v>640</v>
      </c>
    </row>
    <row r="4095" spans="1:14" ht="12" thickBot="1">
      <c r="A4095" s="100">
        <v>123207767</v>
      </c>
      <c r="B4095" s="94">
        <v>45622</v>
      </c>
      <c r="C4095" s="94">
        <v>45623</v>
      </c>
      <c r="D4095" s="73" t="s">
        <v>823</v>
      </c>
      <c r="E4095" s="73" t="s">
        <v>351</v>
      </c>
      <c r="F4095" s="73" t="s">
        <v>352</v>
      </c>
      <c r="G4095" s="73" t="s">
        <v>350</v>
      </c>
      <c r="I4095" s="73" t="s">
        <v>681</v>
      </c>
      <c r="J4095" s="95">
        <v>7720.21</v>
      </c>
      <c r="K4095" s="107">
        <v>1</v>
      </c>
      <c r="L4095" s="95">
        <v>0</v>
      </c>
      <c r="M4095" s="95">
        <v>7720.21</v>
      </c>
      <c r="N4095" s="73" t="s">
        <v>715</v>
      </c>
    </row>
    <row r="4096" spans="1:14" ht="12" thickBot="1">
      <c r="A4096" s="223"/>
      <c r="B4096" s="222">
        <v>45623</v>
      </c>
      <c r="C4096" s="224"/>
      <c r="D4096" s="225"/>
      <c r="E4096" s="225"/>
      <c r="F4096" s="225"/>
      <c r="G4096" s="225"/>
      <c r="H4096" s="225"/>
      <c r="I4096" s="225"/>
      <c r="J4096" s="105"/>
      <c r="K4096" s="226"/>
      <c r="L4096" s="227" t="s">
        <v>706</v>
      </c>
      <c r="M4096" s="105">
        <v>411722456.52609998</v>
      </c>
      <c r="N4096" s="225"/>
    </row>
    <row r="4097" spans="1:14" ht="12" thickBot="1">
      <c r="A4097" s="223"/>
      <c r="B4097" s="224"/>
      <c r="C4097" s="224"/>
      <c r="D4097" s="225"/>
      <c r="E4097" s="225"/>
      <c r="F4097" s="225"/>
      <c r="G4097" s="225"/>
      <c r="H4097" s="225"/>
      <c r="I4097" s="225"/>
      <c r="J4097" s="105"/>
      <c r="K4097" s="226"/>
      <c r="L4097" s="227" t="s">
        <v>707</v>
      </c>
      <c r="M4097" s="105">
        <f xml:space="preserve"> ROUND($M$4092+ SUM($M$4095:$M$4095)-$M$4096,2)</f>
        <v>0</v>
      </c>
      <c r="N4097" s="225"/>
    </row>
    <row r="4098" spans="1:14" ht="12" thickTop="1">
      <c r="A4098" s="215" t="s">
        <v>153</v>
      </c>
      <c r="B4098" s="216" t="s">
        <v>137</v>
      </c>
      <c r="C4098" s="216" t="s">
        <v>703</v>
      </c>
      <c r="D4098" s="217" t="s">
        <v>648</v>
      </c>
      <c r="E4098" s="217" t="s">
        <v>144</v>
      </c>
      <c r="F4098" s="217" t="s">
        <v>647</v>
      </c>
      <c r="G4098" s="217" t="s">
        <v>704</v>
      </c>
      <c r="H4098" s="217" t="s">
        <v>143</v>
      </c>
      <c r="I4098" s="217" t="s">
        <v>658</v>
      </c>
      <c r="J4098" s="218" t="s">
        <v>705</v>
      </c>
      <c r="K4098" s="219" t="s">
        <v>148</v>
      </c>
      <c r="L4098" s="218" t="s">
        <v>140</v>
      </c>
      <c r="M4098" s="218" t="s">
        <v>630</v>
      </c>
      <c r="N4098" s="217" t="s">
        <v>640</v>
      </c>
    </row>
    <row r="4099" spans="1:14">
      <c r="A4099" s="100">
        <v>3049777</v>
      </c>
      <c r="B4099" s="94">
        <v>45625</v>
      </c>
      <c r="C4099" s="94">
        <v>45625</v>
      </c>
      <c r="D4099" s="73" t="s">
        <v>709</v>
      </c>
      <c r="I4099" s="73" t="s">
        <v>681</v>
      </c>
      <c r="J4099" s="95">
        <v>0</v>
      </c>
      <c r="K4099" s="107">
        <v>1</v>
      </c>
      <c r="L4099" s="95">
        <v>20000000</v>
      </c>
      <c r="M4099" s="95">
        <v>20000000</v>
      </c>
      <c r="N4099" s="73" t="s">
        <v>207</v>
      </c>
    </row>
    <row r="4100" spans="1:14">
      <c r="A4100" s="100">
        <v>123279911</v>
      </c>
      <c r="B4100" s="94">
        <v>45625</v>
      </c>
      <c r="C4100" s="94">
        <v>45625</v>
      </c>
      <c r="D4100" s="73" t="s">
        <v>823</v>
      </c>
      <c r="E4100" s="73" t="s">
        <v>325</v>
      </c>
      <c r="F4100" s="73" t="s">
        <v>326</v>
      </c>
      <c r="G4100" s="73" t="s">
        <v>324</v>
      </c>
      <c r="I4100" s="73" t="s">
        <v>681</v>
      </c>
      <c r="J4100" s="95">
        <v>33850.050000000003</v>
      </c>
      <c r="K4100" s="107">
        <v>1</v>
      </c>
      <c r="L4100" s="95">
        <v>0</v>
      </c>
      <c r="M4100" s="95">
        <v>33850.050000000003</v>
      </c>
      <c r="N4100" s="73" t="s">
        <v>715</v>
      </c>
    </row>
    <row r="4101" spans="1:14">
      <c r="A4101" s="100">
        <v>123226282</v>
      </c>
      <c r="B4101" s="94">
        <v>45625</v>
      </c>
      <c r="C4101" s="94">
        <v>45625</v>
      </c>
      <c r="D4101" s="73" t="s">
        <v>993</v>
      </c>
      <c r="E4101" s="73" t="s">
        <v>372</v>
      </c>
      <c r="F4101" s="73" t="s">
        <v>373</v>
      </c>
      <c r="G4101" s="73" t="s">
        <v>370</v>
      </c>
      <c r="H4101" s="73" t="s">
        <v>371</v>
      </c>
      <c r="I4101" s="73" t="s">
        <v>681</v>
      </c>
      <c r="J4101" s="95">
        <v>0</v>
      </c>
      <c r="K4101" s="107">
        <v>1</v>
      </c>
      <c r="L4101" s="95">
        <v>2233.3000000000002</v>
      </c>
      <c r="M4101" s="95">
        <v>2233.3000000000002</v>
      </c>
      <c r="N4101" s="73" t="s">
        <v>207</v>
      </c>
    </row>
    <row r="4102" spans="1:14" ht="12" thickBot="1">
      <c r="A4102" s="100">
        <v>123279852</v>
      </c>
      <c r="B4102" s="94">
        <v>45625</v>
      </c>
      <c r="C4102" s="94">
        <v>45625</v>
      </c>
      <c r="D4102" s="73" t="s">
        <v>823</v>
      </c>
      <c r="E4102" s="73" t="s">
        <v>218</v>
      </c>
      <c r="F4102" s="73" t="s">
        <v>219</v>
      </c>
      <c r="G4102" s="73" t="s">
        <v>216</v>
      </c>
      <c r="H4102" s="73" t="s">
        <v>217</v>
      </c>
      <c r="I4102" s="73" t="s">
        <v>681</v>
      </c>
      <c r="J4102" s="95">
        <v>216014.44</v>
      </c>
      <c r="K4102" s="107">
        <v>1</v>
      </c>
      <c r="L4102" s="95">
        <v>0</v>
      </c>
      <c r="M4102" s="95">
        <v>216014.44</v>
      </c>
      <c r="N4102" s="73" t="s">
        <v>715</v>
      </c>
    </row>
    <row r="4103" spans="1:14" ht="12" thickBot="1">
      <c r="A4103" s="223"/>
      <c r="B4103" s="222">
        <v>45625</v>
      </c>
      <c r="C4103" s="224"/>
      <c r="D4103" s="225"/>
      <c r="E4103" s="225"/>
      <c r="F4103" s="225"/>
      <c r="G4103" s="225"/>
      <c r="H4103" s="225"/>
      <c r="I4103" s="225"/>
      <c r="J4103" s="105"/>
      <c r="K4103" s="226"/>
      <c r="L4103" s="227" t="s">
        <v>706</v>
      </c>
      <c r="M4103" s="105">
        <v>431974554.31610024</v>
      </c>
      <c r="N4103" s="225"/>
    </row>
    <row r="4104" spans="1:14" ht="12" thickBot="1">
      <c r="A4104" s="223"/>
      <c r="B4104" s="224"/>
      <c r="C4104" s="224"/>
      <c r="D4104" s="225"/>
      <c r="E4104" s="225"/>
      <c r="F4104" s="225"/>
      <c r="G4104" s="225"/>
      <c r="H4104" s="225"/>
      <c r="I4104" s="225"/>
      <c r="J4104" s="105"/>
      <c r="K4104" s="226"/>
      <c r="L4104" s="227" t="s">
        <v>707</v>
      </c>
      <c r="M4104" s="105">
        <f xml:space="preserve"> ROUND($M$4096+ SUM($M$4099:$M$4102)-$M$4103,2)</f>
        <v>0</v>
      </c>
      <c r="N4104" s="225"/>
    </row>
    <row r="4105" spans="1:14" ht="12" thickTop="1">
      <c r="A4105" s="215" t="s">
        <v>153</v>
      </c>
      <c r="B4105" s="216" t="s">
        <v>137</v>
      </c>
      <c r="C4105" s="216" t="s">
        <v>703</v>
      </c>
      <c r="D4105" s="217" t="s">
        <v>648</v>
      </c>
      <c r="E4105" s="217" t="s">
        <v>144</v>
      </c>
      <c r="F4105" s="217" t="s">
        <v>647</v>
      </c>
      <c r="G4105" s="217" t="s">
        <v>704</v>
      </c>
      <c r="H4105" s="217" t="s">
        <v>143</v>
      </c>
      <c r="I4105" s="217" t="s">
        <v>658</v>
      </c>
      <c r="J4105" s="218" t="s">
        <v>705</v>
      </c>
      <c r="K4105" s="219" t="s">
        <v>148</v>
      </c>
      <c r="L4105" s="218" t="s">
        <v>140</v>
      </c>
      <c r="M4105" s="218" t="s">
        <v>630</v>
      </c>
      <c r="N4105" s="217" t="s">
        <v>640</v>
      </c>
    </row>
    <row r="4106" spans="1:14">
      <c r="A4106" s="100">
        <v>123373450</v>
      </c>
      <c r="B4106" s="94">
        <v>45622</v>
      </c>
      <c r="C4106" s="94">
        <v>45628</v>
      </c>
      <c r="D4106" s="73" t="s">
        <v>710</v>
      </c>
      <c r="E4106" s="73" t="s">
        <v>1182</v>
      </c>
      <c r="F4106" s="73" t="s">
        <v>1183</v>
      </c>
      <c r="G4106" s="73" t="s">
        <v>1184</v>
      </c>
      <c r="I4106" s="73" t="s">
        <v>681</v>
      </c>
      <c r="J4106" s="95">
        <v>10000000</v>
      </c>
      <c r="K4106" s="107">
        <v>0.98531250000000004</v>
      </c>
      <c r="L4106" s="95">
        <v>-9853125</v>
      </c>
      <c r="M4106" s="95">
        <v>146875</v>
      </c>
      <c r="N4106" s="73" t="s">
        <v>207</v>
      </c>
    </row>
    <row r="4107" spans="1:14">
      <c r="A4107" s="100">
        <v>999</v>
      </c>
      <c r="B4107" s="94">
        <v>45622</v>
      </c>
      <c r="C4107" s="94">
        <v>45628</v>
      </c>
      <c r="D4107" s="73" t="s">
        <v>710</v>
      </c>
      <c r="E4107" s="73" t="s">
        <v>470</v>
      </c>
      <c r="F4107" s="73" t="s">
        <v>1174</v>
      </c>
      <c r="G4107" s="73" t="s">
        <v>1175</v>
      </c>
      <c r="I4107" s="73" t="s">
        <v>681</v>
      </c>
      <c r="J4107" s="95">
        <v>15000000</v>
      </c>
      <c r="K4107" s="107">
        <v>0.99156250000000001</v>
      </c>
      <c r="L4107" s="95">
        <v>-14873437.5</v>
      </c>
      <c r="M4107" s="95">
        <v>126562.5</v>
      </c>
      <c r="N4107" s="73" t="s">
        <v>207</v>
      </c>
    </row>
    <row r="4108" spans="1:14">
      <c r="A4108" s="100">
        <v>123373641</v>
      </c>
      <c r="B4108" s="94">
        <v>45622</v>
      </c>
      <c r="C4108" s="94">
        <v>45628</v>
      </c>
      <c r="D4108" s="73" t="s">
        <v>710</v>
      </c>
      <c r="E4108" s="73" t="s">
        <v>1185</v>
      </c>
      <c r="F4108" s="73" t="s">
        <v>1186</v>
      </c>
      <c r="G4108" s="73" t="s">
        <v>1187</v>
      </c>
      <c r="I4108" s="73" t="s">
        <v>681</v>
      </c>
      <c r="J4108" s="95">
        <v>10000000</v>
      </c>
      <c r="K4108" s="107">
        <v>0.99281249999999999</v>
      </c>
      <c r="L4108" s="95">
        <v>-9928125</v>
      </c>
      <c r="M4108" s="95">
        <v>71875</v>
      </c>
      <c r="N4108" s="73" t="s">
        <v>207</v>
      </c>
    </row>
    <row r="4109" spans="1:14" ht="12" thickBot="1">
      <c r="A4109" s="100">
        <v>999</v>
      </c>
      <c r="B4109" s="94">
        <v>45622</v>
      </c>
      <c r="C4109" s="94">
        <v>45628</v>
      </c>
      <c r="D4109" s="73" t="s">
        <v>710</v>
      </c>
      <c r="E4109" s="73" t="s">
        <v>204</v>
      </c>
      <c r="F4109" s="73" t="s">
        <v>880</v>
      </c>
      <c r="G4109" s="73" t="s">
        <v>881</v>
      </c>
      <c r="I4109" s="73" t="s">
        <v>681</v>
      </c>
      <c r="J4109" s="95">
        <v>10000000</v>
      </c>
      <c r="K4109" s="107">
        <v>0.98531250000000004</v>
      </c>
      <c r="L4109" s="95">
        <v>-9853125</v>
      </c>
      <c r="M4109" s="95">
        <v>146875</v>
      </c>
      <c r="N4109" s="73" t="s">
        <v>207</v>
      </c>
    </row>
    <row r="4110" spans="1:14" ht="12" thickBot="1">
      <c r="A4110" s="223"/>
      <c r="B4110" s="222">
        <v>45628</v>
      </c>
      <c r="C4110" s="224"/>
      <c r="D4110" s="225"/>
      <c r="E4110" s="225"/>
      <c r="F4110" s="225"/>
      <c r="G4110" s="225"/>
      <c r="H4110" s="225"/>
      <c r="I4110" s="225"/>
      <c r="J4110" s="105"/>
      <c r="K4110" s="226"/>
      <c r="L4110" s="227" t="s">
        <v>706</v>
      </c>
      <c r="M4110" s="105">
        <v>432466741.81610024</v>
      </c>
      <c r="N4110" s="225"/>
    </row>
    <row r="4111" spans="1:14" ht="12" thickBot="1">
      <c r="A4111" s="223"/>
      <c r="B4111" s="224"/>
      <c r="C4111" s="224"/>
      <c r="D4111" s="225"/>
      <c r="E4111" s="225"/>
      <c r="F4111" s="225"/>
      <c r="G4111" s="225"/>
      <c r="H4111" s="225"/>
      <c r="I4111" s="225"/>
      <c r="J4111" s="105"/>
      <c r="K4111" s="226"/>
      <c r="L4111" s="227" t="s">
        <v>707</v>
      </c>
      <c r="M4111" s="105">
        <f xml:space="preserve"> ROUND($M$4103+ SUM($M$4106:$M$4109)-$M$4110,2)</f>
        <v>0</v>
      </c>
      <c r="N4111" s="225"/>
    </row>
    <row r="4112" spans="1:14" ht="12.75" thickTop="1" thickBot="1">
      <c r="A4112" s="215" t="s">
        <v>153</v>
      </c>
      <c r="B4112" s="221" t="s">
        <v>137</v>
      </c>
      <c r="C4112" s="216" t="s">
        <v>703</v>
      </c>
      <c r="D4112" s="217" t="s">
        <v>648</v>
      </c>
      <c r="E4112" s="217" t="s">
        <v>144</v>
      </c>
      <c r="F4112" s="217" t="s">
        <v>647</v>
      </c>
      <c r="G4112" s="217" t="s">
        <v>704</v>
      </c>
      <c r="H4112" s="217" t="s">
        <v>143</v>
      </c>
      <c r="I4112" s="217" t="s">
        <v>658</v>
      </c>
      <c r="J4112" s="218" t="s">
        <v>705</v>
      </c>
      <c r="K4112" s="219" t="s">
        <v>148</v>
      </c>
      <c r="L4112" s="218" t="s">
        <v>140</v>
      </c>
      <c r="M4112" s="218" t="s">
        <v>630</v>
      </c>
      <c r="N4112" s="217" t="s">
        <v>640</v>
      </c>
    </row>
    <row r="4113" spans="1:14" ht="12" thickBot="1">
      <c r="A4113" s="223"/>
      <c r="B4113" s="222">
        <v>45629</v>
      </c>
      <c r="C4113" s="224"/>
      <c r="D4113" s="225"/>
      <c r="E4113" s="225"/>
      <c r="F4113" s="225"/>
      <c r="G4113" s="225"/>
      <c r="H4113" s="225"/>
      <c r="I4113" s="225"/>
      <c r="J4113" s="105"/>
      <c r="K4113" s="226"/>
      <c r="L4113" s="227" t="s">
        <v>706</v>
      </c>
      <c r="M4113" s="105">
        <v>432466741.81610024</v>
      </c>
      <c r="N4113" s="225"/>
    </row>
    <row r="4114" spans="1:14" ht="12" thickBot="1">
      <c r="A4114" s="223"/>
      <c r="B4114" s="224"/>
      <c r="C4114" s="224"/>
      <c r="D4114" s="225"/>
      <c r="E4114" s="225"/>
      <c r="F4114" s="225"/>
      <c r="G4114" s="225"/>
      <c r="H4114" s="225"/>
      <c r="I4114" s="225"/>
      <c r="J4114" s="105"/>
      <c r="K4114" s="226"/>
      <c r="L4114" s="227" t="s">
        <v>707</v>
      </c>
      <c r="M4114" s="105">
        <f xml:space="preserve"> ROUND($M$4110+ SUM($M$4112:$M$4112)-$M$4113,2)</f>
        <v>0</v>
      </c>
      <c r="N4114" s="225"/>
    </row>
    <row r="4115" spans="1:14" ht="12" thickTop="1">
      <c r="A4115" s="215" t="s">
        <v>153</v>
      </c>
      <c r="B4115" s="216" t="s">
        <v>137</v>
      </c>
      <c r="C4115" s="216" t="s">
        <v>703</v>
      </c>
      <c r="D4115" s="217" t="s">
        <v>648</v>
      </c>
      <c r="E4115" s="217" t="s">
        <v>144</v>
      </c>
      <c r="F4115" s="217" t="s">
        <v>647</v>
      </c>
      <c r="G4115" s="217" t="s">
        <v>704</v>
      </c>
      <c r="H4115" s="217" t="s">
        <v>143</v>
      </c>
      <c r="I4115" s="217" t="s">
        <v>658</v>
      </c>
      <c r="J4115" s="218" t="s">
        <v>705</v>
      </c>
      <c r="K4115" s="219" t="s">
        <v>148</v>
      </c>
      <c r="L4115" s="218" t="s">
        <v>140</v>
      </c>
      <c r="M4115" s="218" t="s">
        <v>630</v>
      </c>
      <c r="N4115" s="217" t="s">
        <v>640</v>
      </c>
    </row>
    <row r="4116" spans="1:14" ht="12" thickBot="1">
      <c r="A4116" s="100">
        <v>123380313</v>
      </c>
      <c r="B4116" s="94">
        <v>45630</v>
      </c>
      <c r="C4116" s="94">
        <v>45630</v>
      </c>
      <c r="D4116" s="73" t="s">
        <v>823</v>
      </c>
      <c r="E4116" s="73" t="s">
        <v>700</v>
      </c>
      <c r="F4116" s="73" t="s">
        <v>701</v>
      </c>
      <c r="G4116" s="73" t="s">
        <v>1197</v>
      </c>
      <c r="H4116" s="73" t="s">
        <v>699</v>
      </c>
      <c r="I4116" s="73" t="s">
        <v>681</v>
      </c>
      <c r="J4116" s="95">
        <v>8174.29</v>
      </c>
      <c r="K4116" s="107">
        <v>1</v>
      </c>
      <c r="L4116" s="95">
        <v>0</v>
      </c>
      <c r="M4116" s="95">
        <v>8174.29</v>
      </c>
      <c r="N4116" s="73" t="s">
        <v>715</v>
      </c>
    </row>
    <row r="4117" spans="1:14" ht="12" thickBot="1">
      <c r="A4117" s="223"/>
      <c r="B4117" s="222">
        <v>45630</v>
      </c>
      <c r="C4117" s="224"/>
      <c r="D4117" s="225"/>
      <c r="E4117" s="225"/>
      <c r="F4117" s="225"/>
      <c r="G4117" s="225"/>
      <c r="H4117" s="225"/>
      <c r="I4117" s="225"/>
      <c r="J4117" s="105"/>
      <c r="K4117" s="226"/>
      <c r="L4117" s="227" t="s">
        <v>706</v>
      </c>
      <c r="M4117" s="105">
        <v>432474916.1061002</v>
      </c>
      <c r="N4117" s="225"/>
    </row>
    <row r="4118" spans="1:14" ht="12" thickBot="1">
      <c r="A4118" s="223"/>
      <c r="B4118" s="224"/>
      <c r="C4118" s="224"/>
      <c r="D4118" s="225"/>
      <c r="E4118" s="225"/>
      <c r="F4118" s="225"/>
      <c r="G4118" s="225"/>
      <c r="H4118" s="225"/>
      <c r="I4118" s="225"/>
      <c r="J4118" s="105"/>
      <c r="K4118" s="226"/>
      <c r="L4118" s="227" t="s">
        <v>707</v>
      </c>
      <c r="M4118" s="105">
        <f xml:space="preserve"> ROUND($M$4113+ SUM($M$4116:$M$4116)-$M$4117,2)</f>
        <v>0</v>
      </c>
      <c r="N4118" s="225"/>
    </row>
    <row r="4119" spans="1:14" ht="12.75" thickTop="1" thickBot="1">
      <c r="A4119" s="215" t="s">
        <v>153</v>
      </c>
      <c r="B4119" s="221" t="s">
        <v>137</v>
      </c>
      <c r="C4119" s="216" t="s">
        <v>703</v>
      </c>
      <c r="D4119" s="217" t="s">
        <v>648</v>
      </c>
      <c r="E4119" s="217" t="s">
        <v>144</v>
      </c>
      <c r="F4119" s="217" t="s">
        <v>647</v>
      </c>
      <c r="G4119" s="217" t="s">
        <v>704</v>
      </c>
      <c r="H4119" s="217" t="s">
        <v>143</v>
      </c>
      <c r="I4119" s="217" t="s">
        <v>658</v>
      </c>
      <c r="J4119" s="218" t="s">
        <v>705</v>
      </c>
      <c r="K4119" s="219" t="s">
        <v>148</v>
      </c>
      <c r="L4119" s="218" t="s">
        <v>140</v>
      </c>
      <c r="M4119" s="218" t="s">
        <v>630</v>
      </c>
      <c r="N4119" s="217" t="s">
        <v>640</v>
      </c>
    </row>
    <row r="4120" spans="1:14" ht="12" thickBot="1">
      <c r="A4120" s="223"/>
      <c r="B4120" s="222">
        <v>45631</v>
      </c>
      <c r="C4120" s="224"/>
      <c r="D4120" s="225"/>
      <c r="E4120" s="225"/>
      <c r="F4120" s="225"/>
      <c r="G4120" s="225"/>
      <c r="H4120" s="225"/>
      <c r="I4120" s="225"/>
      <c r="J4120" s="105"/>
      <c r="K4120" s="226"/>
      <c r="L4120" s="227" t="s">
        <v>706</v>
      </c>
      <c r="M4120" s="105">
        <v>432474916.1061002</v>
      </c>
      <c r="N4120" s="225"/>
    </row>
    <row r="4121" spans="1:14" ht="12" thickBot="1">
      <c r="A4121" s="223"/>
      <c r="B4121" s="224"/>
      <c r="C4121" s="224"/>
      <c r="D4121" s="225"/>
      <c r="E4121" s="225"/>
      <c r="F4121" s="225"/>
      <c r="G4121" s="225"/>
      <c r="H4121" s="225"/>
      <c r="I4121" s="225"/>
      <c r="J4121" s="105"/>
      <c r="K4121" s="226"/>
      <c r="L4121" s="227" t="s">
        <v>707</v>
      </c>
      <c r="M4121" s="105">
        <f xml:space="preserve"> ROUND($M$4117+ SUM($M$4119:$M$4119)-$M$4120,2)</f>
        <v>0</v>
      </c>
      <c r="N4121" s="225"/>
    </row>
    <row r="4122" spans="1:14" ht="12" thickTop="1">
      <c r="A4122" s="215" t="s">
        <v>153</v>
      </c>
      <c r="B4122" s="216" t="s">
        <v>137</v>
      </c>
      <c r="C4122" s="216" t="s">
        <v>703</v>
      </c>
      <c r="D4122" s="217" t="s">
        <v>648</v>
      </c>
      <c r="E4122" s="217" t="s">
        <v>144</v>
      </c>
      <c r="F4122" s="217" t="s">
        <v>647</v>
      </c>
      <c r="G4122" s="217" t="s">
        <v>704</v>
      </c>
      <c r="H4122" s="217" t="s">
        <v>143</v>
      </c>
      <c r="I4122" s="217" t="s">
        <v>658</v>
      </c>
      <c r="J4122" s="218" t="s">
        <v>705</v>
      </c>
      <c r="K4122" s="219" t="s">
        <v>148</v>
      </c>
      <c r="L4122" s="218" t="s">
        <v>140</v>
      </c>
      <c r="M4122" s="218" t="s">
        <v>630</v>
      </c>
      <c r="N4122" s="217" t="s">
        <v>640</v>
      </c>
    </row>
    <row r="4123" spans="1:14" ht="12" thickBot="1">
      <c r="A4123" s="100">
        <v>999</v>
      </c>
      <c r="B4123" s="94">
        <v>45628</v>
      </c>
      <c r="C4123" s="94">
        <v>45632</v>
      </c>
      <c r="D4123" s="73" t="s">
        <v>823</v>
      </c>
      <c r="E4123" s="73" t="s">
        <v>454</v>
      </c>
      <c r="F4123" s="73" t="s">
        <v>455</v>
      </c>
      <c r="G4123" s="73" t="s">
        <v>452</v>
      </c>
      <c r="H4123" s="73" t="s">
        <v>453</v>
      </c>
      <c r="I4123" s="73" t="s">
        <v>681</v>
      </c>
      <c r="J4123" s="95">
        <v>24348.68</v>
      </c>
      <c r="K4123" s="107">
        <v>1</v>
      </c>
      <c r="L4123" s="95">
        <v>0</v>
      </c>
      <c r="M4123" s="95">
        <v>24348.68</v>
      </c>
      <c r="N4123" s="73" t="s">
        <v>715</v>
      </c>
    </row>
    <row r="4124" spans="1:14" ht="12" thickBot="1">
      <c r="A4124" s="223"/>
      <c r="B4124" s="222">
        <v>45632</v>
      </c>
      <c r="C4124" s="224"/>
      <c r="D4124" s="225"/>
      <c r="E4124" s="225"/>
      <c r="F4124" s="225"/>
      <c r="G4124" s="225"/>
      <c r="H4124" s="225"/>
      <c r="I4124" s="225"/>
      <c r="J4124" s="105"/>
      <c r="K4124" s="226"/>
      <c r="L4124" s="227" t="s">
        <v>706</v>
      </c>
      <c r="M4124" s="105">
        <v>432499264.78610015</v>
      </c>
      <c r="N4124" s="225"/>
    </row>
    <row r="4125" spans="1:14" ht="12" thickBot="1">
      <c r="A4125" s="223"/>
      <c r="B4125" s="224"/>
      <c r="C4125" s="224"/>
      <c r="D4125" s="225"/>
      <c r="E4125" s="225"/>
      <c r="F4125" s="225"/>
      <c r="G4125" s="225"/>
      <c r="H4125" s="225"/>
      <c r="I4125" s="225"/>
      <c r="J4125" s="105"/>
      <c r="K4125" s="226"/>
      <c r="L4125" s="227" t="s">
        <v>707</v>
      </c>
      <c r="M4125" s="105">
        <f xml:space="preserve"> ROUND($M$4120+ SUM($M$4123:$M$4123)-$M$4124,2)</f>
        <v>0</v>
      </c>
      <c r="N4125" s="225"/>
    </row>
    <row r="4126" spans="1:14" ht="12.75" thickTop="1" thickBot="1">
      <c r="A4126" s="215" t="s">
        <v>153</v>
      </c>
      <c r="B4126" s="221" t="s">
        <v>137</v>
      </c>
      <c r="C4126" s="216" t="s">
        <v>703</v>
      </c>
      <c r="D4126" s="217" t="s">
        <v>648</v>
      </c>
      <c r="E4126" s="217" t="s">
        <v>144</v>
      </c>
      <c r="F4126" s="217" t="s">
        <v>647</v>
      </c>
      <c r="G4126" s="217" t="s">
        <v>704</v>
      </c>
      <c r="H4126" s="217" t="s">
        <v>143</v>
      </c>
      <c r="I4126" s="217" t="s">
        <v>658</v>
      </c>
      <c r="J4126" s="218" t="s">
        <v>705</v>
      </c>
      <c r="K4126" s="219" t="s">
        <v>148</v>
      </c>
      <c r="L4126" s="218" t="s">
        <v>140</v>
      </c>
      <c r="M4126" s="218" t="s">
        <v>630</v>
      </c>
      <c r="N4126" s="217" t="s">
        <v>640</v>
      </c>
    </row>
    <row r="4127" spans="1:14" ht="12" thickBot="1">
      <c r="A4127" s="223"/>
      <c r="B4127" s="222">
        <v>45635</v>
      </c>
      <c r="C4127" s="224"/>
      <c r="D4127" s="225"/>
      <c r="E4127" s="225"/>
      <c r="F4127" s="225"/>
      <c r="G4127" s="225"/>
      <c r="H4127" s="225"/>
      <c r="I4127" s="225"/>
      <c r="J4127" s="105"/>
      <c r="K4127" s="226"/>
      <c r="L4127" s="227" t="s">
        <v>706</v>
      </c>
      <c r="M4127" s="105">
        <v>432499264.78610015</v>
      </c>
      <c r="N4127" s="225"/>
    </row>
    <row r="4128" spans="1:14" ht="12" thickBot="1">
      <c r="A4128" s="223"/>
      <c r="B4128" s="224"/>
      <c r="C4128" s="224"/>
      <c r="D4128" s="225"/>
      <c r="E4128" s="225"/>
      <c r="F4128" s="225"/>
      <c r="G4128" s="225"/>
      <c r="H4128" s="225"/>
      <c r="I4128" s="225"/>
      <c r="J4128" s="105"/>
      <c r="K4128" s="226"/>
      <c r="L4128" s="227" t="s">
        <v>707</v>
      </c>
      <c r="M4128" s="105">
        <f xml:space="preserve"> ROUND($M$4124+ SUM($M$4126:$M$4126)-$M$4127,2)</f>
        <v>0</v>
      </c>
      <c r="N4128" s="225"/>
    </row>
    <row r="4129" spans="1:14" ht="12.75" thickTop="1" thickBot="1">
      <c r="A4129" s="215" t="s">
        <v>153</v>
      </c>
      <c r="B4129" s="221" t="s">
        <v>137</v>
      </c>
      <c r="C4129" s="216" t="s">
        <v>703</v>
      </c>
      <c r="D4129" s="217" t="s">
        <v>648</v>
      </c>
      <c r="E4129" s="217" t="s">
        <v>144</v>
      </c>
      <c r="F4129" s="217" t="s">
        <v>647</v>
      </c>
      <c r="G4129" s="217" t="s">
        <v>704</v>
      </c>
      <c r="H4129" s="217" t="s">
        <v>143</v>
      </c>
      <c r="I4129" s="217" t="s">
        <v>658</v>
      </c>
      <c r="J4129" s="218" t="s">
        <v>705</v>
      </c>
      <c r="K4129" s="219" t="s">
        <v>148</v>
      </c>
      <c r="L4129" s="218" t="s">
        <v>140</v>
      </c>
      <c r="M4129" s="218" t="s">
        <v>630</v>
      </c>
      <c r="N4129" s="217" t="s">
        <v>640</v>
      </c>
    </row>
    <row r="4130" spans="1:14" ht="12" thickBot="1">
      <c r="A4130" s="223"/>
      <c r="B4130" s="222">
        <v>45636</v>
      </c>
      <c r="C4130" s="224"/>
      <c r="D4130" s="225"/>
      <c r="E4130" s="225"/>
      <c r="F4130" s="225"/>
      <c r="G4130" s="225"/>
      <c r="H4130" s="225"/>
      <c r="I4130" s="225"/>
      <c r="J4130" s="105"/>
      <c r="K4130" s="226"/>
      <c r="L4130" s="227" t="s">
        <v>706</v>
      </c>
      <c r="M4130" s="105">
        <v>432499264.78610015</v>
      </c>
      <c r="N4130" s="225"/>
    </row>
    <row r="4131" spans="1:14" ht="12" thickBot="1">
      <c r="A4131" s="223"/>
      <c r="B4131" s="224"/>
      <c r="C4131" s="224"/>
      <c r="D4131" s="225"/>
      <c r="E4131" s="225"/>
      <c r="F4131" s="225"/>
      <c r="G4131" s="225"/>
      <c r="H4131" s="225"/>
      <c r="I4131" s="225"/>
      <c r="J4131" s="105"/>
      <c r="K4131" s="226"/>
      <c r="L4131" s="227" t="s">
        <v>707</v>
      </c>
      <c r="M4131" s="105">
        <f xml:space="preserve"> ROUND($M$4127+ SUM($M$4129:$M$4129)-$M$4130,2)</f>
        <v>0</v>
      </c>
      <c r="N4131" s="225"/>
    </row>
    <row r="4132" spans="1:14" ht="12.75" thickTop="1" thickBot="1">
      <c r="A4132" s="215" t="s">
        <v>153</v>
      </c>
      <c r="B4132" s="221" t="s">
        <v>137</v>
      </c>
      <c r="C4132" s="216" t="s">
        <v>703</v>
      </c>
      <c r="D4132" s="217" t="s">
        <v>648</v>
      </c>
      <c r="E4132" s="217" t="s">
        <v>144</v>
      </c>
      <c r="F4132" s="217" t="s">
        <v>647</v>
      </c>
      <c r="G4132" s="217" t="s">
        <v>704</v>
      </c>
      <c r="H4132" s="217" t="s">
        <v>143</v>
      </c>
      <c r="I4132" s="217" t="s">
        <v>658</v>
      </c>
      <c r="J4132" s="218" t="s">
        <v>705</v>
      </c>
      <c r="K4132" s="219" t="s">
        <v>148</v>
      </c>
      <c r="L4132" s="218" t="s">
        <v>140</v>
      </c>
      <c r="M4132" s="218" t="s">
        <v>630</v>
      </c>
      <c r="N4132" s="217" t="s">
        <v>640</v>
      </c>
    </row>
    <row r="4133" spans="1:14" ht="12" thickBot="1">
      <c r="A4133" s="223"/>
      <c r="B4133" s="222">
        <v>45637</v>
      </c>
      <c r="C4133" s="224"/>
      <c r="D4133" s="225"/>
      <c r="E4133" s="225"/>
      <c r="F4133" s="225"/>
      <c r="G4133" s="225"/>
      <c r="H4133" s="225"/>
      <c r="I4133" s="225"/>
      <c r="J4133" s="105"/>
      <c r="K4133" s="226"/>
      <c r="L4133" s="227" t="s">
        <v>706</v>
      </c>
      <c r="M4133" s="105">
        <v>432499264.78610015</v>
      </c>
      <c r="N4133" s="225"/>
    </row>
    <row r="4134" spans="1:14" ht="12" thickBot="1">
      <c r="A4134" s="223"/>
      <c r="B4134" s="224"/>
      <c r="C4134" s="224"/>
      <c r="D4134" s="225"/>
      <c r="E4134" s="225"/>
      <c r="F4134" s="225"/>
      <c r="G4134" s="225"/>
      <c r="H4134" s="225"/>
      <c r="I4134" s="225"/>
      <c r="J4134" s="105"/>
      <c r="K4134" s="226"/>
      <c r="L4134" s="227" t="s">
        <v>707</v>
      </c>
      <c r="M4134" s="105">
        <f xml:space="preserve"> ROUND($M$4130+ SUM($M$4132:$M$4132)-$M$4133,2)</f>
        <v>0</v>
      </c>
      <c r="N4134" s="225"/>
    </row>
    <row r="4135" spans="1:14" ht="12" thickTop="1">
      <c r="A4135" s="215" t="s">
        <v>153</v>
      </c>
      <c r="B4135" s="216" t="s">
        <v>137</v>
      </c>
      <c r="C4135" s="216" t="s">
        <v>703</v>
      </c>
      <c r="D4135" s="217" t="s">
        <v>648</v>
      </c>
      <c r="E4135" s="217" t="s">
        <v>144</v>
      </c>
      <c r="F4135" s="217" t="s">
        <v>647</v>
      </c>
      <c r="G4135" s="217" t="s">
        <v>704</v>
      </c>
      <c r="H4135" s="217" t="s">
        <v>143</v>
      </c>
      <c r="I4135" s="217" t="s">
        <v>658</v>
      </c>
      <c r="J4135" s="218" t="s">
        <v>705</v>
      </c>
      <c r="K4135" s="219" t="s">
        <v>148</v>
      </c>
      <c r="L4135" s="218" t="s">
        <v>140</v>
      </c>
      <c r="M4135" s="218" t="s">
        <v>630</v>
      </c>
      <c r="N4135" s="217" t="s">
        <v>640</v>
      </c>
    </row>
    <row r="4136" spans="1:14" ht="12" thickBot="1">
      <c r="A4136" s="100">
        <v>123736766</v>
      </c>
      <c r="B4136" s="94">
        <v>45622</v>
      </c>
      <c r="C4136" s="94">
        <v>45638</v>
      </c>
      <c r="D4136" s="73" t="s">
        <v>710</v>
      </c>
      <c r="E4136" s="73" t="s">
        <v>1046</v>
      </c>
      <c r="F4136" s="73" t="s">
        <v>1218</v>
      </c>
      <c r="G4136" s="73" t="s">
        <v>1219</v>
      </c>
      <c r="I4136" s="73" t="s">
        <v>681</v>
      </c>
      <c r="J4136" s="95">
        <v>10000000</v>
      </c>
      <c r="K4136" s="107">
        <v>0.98531250000000004</v>
      </c>
      <c r="L4136" s="95">
        <v>-9853125</v>
      </c>
      <c r="M4136" s="95">
        <v>146875</v>
      </c>
      <c r="N4136" s="73" t="s">
        <v>207</v>
      </c>
    </row>
    <row r="4137" spans="1:14" ht="12" thickBot="1">
      <c r="A4137" s="223"/>
      <c r="B4137" s="222">
        <v>45638</v>
      </c>
      <c r="C4137" s="224"/>
      <c r="D4137" s="225"/>
      <c r="E4137" s="225"/>
      <c r="F4137" s="225"/>
      <c r="G4137" s="225"/>
      <c r="H4137" s="225"/>
      <c r="I4137" s="225"/>
      <c r="J4137" s="105"/>
      <c r="K4137" s="226"/>
      <c r="L4137" s="227" t="s">
        <v>706</v>
      </c>
      <c r="M4137" s="105">
        <v>432646139.78610015</v>
      </c>
      <c r="N4137" s="225"/>
    </row>
    <row r="4138" spans="1:14" ht="12" thickBot="1">
      <c r="A4138" s="223"/>
      <c r="B4138" s="224"/>
      <c r="C4138" s="224"/>
      <c r="D4138" s="225"/>
      <c r="E4138" s="225"/>
      <c r="F4138" s="225"/>
      <c r="G4138" s="225"/>
      <c r="H4138" s="225"/>
      <c r="I4138" s="225"/>
      <c r="J4138" s="105"/>
      <c r="K4138" s="226"/>
      <c r="L4138" s="227" t="s">
        <v>707</v>
      </c>
      <c r="M4138" s="105">
        <f xml:space="preserve"> ROUND($M$4133+ SUM($M$4136:$M$4136)-$M$4137,2)</f>
        <v>0</v>
      </c>
      <c r="N4138" s="225"/>
    </row>
    <row r="4139" spans="1:14" ht="12.75" thickTop="1" thickBot="1">
      <c r="A4139" s="215" t="s">
        <v>153</v>
      </c>
      <c r="B4139" s="221" t="s">
        <v>137</v>
      </c>
      <c r="C4139" s="216" t="s">
        <v>703</v>
      </c>
      <c r="D4139" s="217" t="s">
        <v>648</v>
      </c>
      <c r="E4139" s="217" t="s">
        <v>144</v>
      </c>
      <c r="F4139" s="217" t="s">
        <v>647</v>
      </c>
      <c r="G4139" s="217" t="s">
        <v>704</v>
      </c>
      <c r="H4139" s="217" t="s">
        <v>143</v>
      </c>
      <c r="I4139" s="217" t="s">
        <v>658</v>
      </c>
      <c r="J4139" s="218" t="s">
        <v>705</v>
      </c>
      <c r="K4139" s="219" t="s">
        <v>148</v>
      </c>
      <c r="L4139" s="218" t="s">
        <v>140</v>
      </c>
      <c r="M4139" s="218" t="s">
        <v>630</v>
      </c>
      <c r="N4139" s="217" t="s">
        <v>640</v>
      </c>
    </row>
    <row r="4140" spans="1:14" ht="12" thickBot="1">
      <c r="A4140" s="223"/>
      <c r="B4140" s="222">
        <v>45639</v>
      </c>
      <c r="C4140" s="224"/>
      <c r="D4140" s="225"/>
      <c r="E4140" s="225"/>
      <c r="F4140" s="225"/>
      <c r="G4140" s="225"/>
      <c r="H4140" s="225"/>
      <c r="I4140" s="225"/>
      <c r="J4140" s="105"/>
      <c r="K4140" s="226"/>
      <c r="L4140" s="227" t="s">
        <v>706</v>
      </c>
      <c r="M4140" s="105">
        <v>432646139.78610015</v>
      </c>
      <c r="N4140" s="225"/>
    </row>
    <row r="4141" spans="1:14" ht="12" thickBot="1">
      <c r="A4141" s="223"/>
      <c r="B4141" s="224"/>
      <c r="C4141" s="224"/>
      <c r="D4141" s="225"/>
      <c r="E4141" s="225"/>
      <c r="F4141" s="225"/>
      <c r="G4141" s="225"/>
      <c r="H4141" s="225"/>
      <c r="I4141" s="225"/>
      <c r="J4141" s="105"/>
      <c r="K4141" s="226"/>
      <c r="L4141" s="227" t="s">
        <v>707</v>
      </c>
      <c r="M4141" s="105">
        <f xml:space="preserve"> ROUND($M$4137+ SUM($M$4139:$M$4139)-$M$4140,2)</f>
        <v>0</v>
      </c>
      <c r="N4141" s="225"/>
    </row>
    <row r="4142" spans="1:14" ht="12.75" thickTop="1" thickBot="1">
      <c r="A4142" s="215" t="s">
        <v>153</v>
      </c>
      <c r="B4142" s="221" t="s">
        <v>137</v>
      </c>
      <c r="C4142" s="216" t="s">
        <v>703</v>
      </c>
      <c r="D4142" s="217" t="s">
        <v>648</v>
      </c>
      <c r="E4142" s="217" t="s">
        <v>144</v>
      </c>
      <c r="F4142" s="217" t="s">
        <v>647</v>
      </c>
      <c r="G4142" s="217" t="s">
        <v>704</v>
      </c>
      <c r="H4142" s="217" t="s">
        <v>143</v>
      </c>
      <c r="I4142" s="217" t="s">
        <v>658</v>
      </c>
      <c r="J4142" s="218" t="s">
        <v>705</v>
      </c>
      <c r="K4142" s="219" t="s">
        <v>148</v>
      </c>
      <c r="L4142" s="218" t="s">
        <v>140</v>
      </c>
      <c r="M4142" s="218" t="s">
        <v>630</v>
      </c>
      <c r="N4142" s="217" t="s">
        <v>640</v>
      </c>
    </row>
    <row r="4143" spans="1:14" ht="12" thickBot="1">
      <c r="A4143" s="223"/>
      <c r="B4143" s="222">
        <v>45642</v>
      </c>
      <c r="C4143" s="224"/>
      <c r="D4143" s="225"/>
      <c r="E4143" s="225"/>
      <c r="F4143" s="225"/>
      <c r="G4143" s="225"/>
      <c r="H4143" s="225"/>
      <c r="I4143" s="225"/>
      <c r="J4143" s="105"/>
      <c r="K4143" s="226"/>
      <c r="L4143" s="227" t="s">
        <v>706</v>
      </c>
      <c r="M4143" s="105">
        <v>432646139.78610015</v>
      </c>
      <c r="N4143" s="225"/>
    </row>
    <row r="4144" spans="1:14" ht="12" thickBot="1">
      <c r="A4144" s="223"/>
      <c r="B4144" s="224"/>
      <c r="C4144" s="224"/>
      <c r="D4144" s="225"/>
      <c r="E4144" s="225"/>
      <c r="F4144" s="225"/>
      <c r="G4144" s="225"/>
      <c r="H4144" s="225"/>
      <c r="I4144" s="225"/>
      <c r="J4144" s="105"/>
      <c r="K4144" s="226"/>
      <c r="L4144" s="227" t="s">
        <v>707</v>
      </c>
      <c r="M4144" s="105">
        <f xml:space="preserve"> ROUND($M$4140+ SUM($M$4142:$M$4142)-$M$4143,2)</f>
        <v>0</v>
      </c>
      <c r="N4144" s="225"/>
    </row>
    <row r="4145" spans="1:14" ht="12" thickTop="1">
      <c r="A4145" s="215" t="s">
        <v>153</v>
      </c>
      <c r="B4145" s="216" t="s">
        <v>137</v>
      </c>
      <c r="C4145" s="216" t="s">
        <v>703</v>
      </c>
      <c r="D4145" s="217" t="s">
        <v>648</v>
      </c>
      <c r="E4145" s="217" t="s">
        <v>144</v>
      </c>
      <c r="F4145" s="217" t="s">
        <v>647</v>
      </c>
      <c r="G4145" s="217" t="s">
        <v>704</v>
      </c>
      <c r="H4145" s="217" t="s">
        <v>143</v>
      </c>
      <c r="I4145" s="217" t="s">
        <v>658</v>
      </c>
      <c r="J4145" s="218" t="s">
        <v>705</v>
      </c>
      <c r="K4145" s="219" t="s">
        <v>148</v>
      </c>
      <c r="L4145" s="218" t="s">
        <v>140</v>
      </c>
      <c r="M4145" s="218" t="s">
        <v>630</v>
      </c>
      <c r="N4145" s="217" t="s">
        <v>640</v>
      </c>
    </row>
    <row r="4146" spans="1:14">
      <c r="A4146" s="100">
        <v>123929658</v>
      </c>
      <c r="B4146" s="94">
        <v>45638</v>
      </c>
      <c r="C4146" s="94">
        <v>45643</v>
      </c>
      <c r="D4146" s="73" t="s">
        <v>710</v>
      </c>
      <c r="E4146" s="73" t="s">
        <v>1188</v>
      </c>
      <c r="F4146" s="73" t="s">
        <v>1189</v>
      </c>
      <c r="G4146" s="73" t="s">
        <v>1190</v>
      </c>
      <c r="H4146" s="73" t="s">
        <v>1220</v>
      </c>
      <c r="I4146" s="73" t="s">
        <v>681</v>
      </c>
      <c r="J4146" s="95">
        <v>5000000</v>
      </c>
      <c r="K4146" s="107">
        <v>0.99031250000000004</v>
      </c>
      <c r="L4146" s="95">
        <v>-4951562.5</v>
      </c>
      <c r="M4146" s="95">
        <v>48437.5</v>
      </c>
      <c r="N4146" s="73" t="s">
        <v>207</v>
      </c>
    </row>
    <row r="4147" spans="1:14">
      <c r="A4147" s="100">
        <v>123931281</v>
      </c>
      <c r="B4147" s="94">
        <v>45638</v>
      </c>
      <c r="C4147" s="94">
        <v>45643</v>
      </c>
      <c r="D4147" s="73" t="s">
        <v>710</v>
      </c>
      <c r="E4147" s="73" t="s">
        <v>1167</v>
      </c>
      <c r="F4147" s="73" t="s">
        <v>1168</v>
      </c>
      <c r="G4147" s="73" t="s">
        <v>1169</v>
      </c>
      <c r="H4147" s="73" t="s">
        <v>1170</v>
      </c>
      <c r="I4147" s="73" t="s">
        <v>681</v>
      </c>
      <c r="J4147" s="95">
        <v>10000000</v>
      </c>
      <c r="K4147" s="107">
        <v>0.99156250000000001</v>
      </c>
      <c r="L4147" s="95">
        <v>-9915625</v>
      </c>
      <c r="M4147" s="95">
        <v>84375</v>
      </c>
      <c r="N4147" s="73" t="s">
        <v>207</v>
      </c>
    </row>
    <row r="4148" spans="1:14">
      <c r="A4148" s="100">
        <v>999</v>
      </c>
      <c r="B4148" s="94">
        <v>45638</v>
      </c>
      <c r="C4148" s="94">
        <v>45643</v>
      </c>
      <c r="D4148" s="73" t="s">
        <v>710</v>
      </c>
      <c r="E4148" s="73" t="s">
        <v>1171</v>
      </c>
      <c r="F4148" s="73" t="s">
        <v>1221</v>
      </c>
      <c r="G4148" s="73" t="s">
        <v>1222</v>
      </c>
      <c r="I4148" s="73" t="s">
        <v>681</v>
      </c>
      <c r="J4148" s="95">
        <v>5000000</v>
      </c>
      <c r="K4148" s="107">
        <v>0.99031250000000004</v>
      </c>
      <c r="L4148" s="95">
        <v>48437.5</v>
      </c>
      <c r="M4148" s="95">
        <v>5048437.5</v>
      </c>
      <c r="N4148" s="73" t="s">
        <v>207</v>
      </c>
    </row>
    <row r="4149" spans="1:14">
      <c r="A4149" s="100">
        <v>999</v>
      </c>
      <c r="B4149" s="94">
        <v>45638</v>
      </c>
      <c r="C4149" s="94">
        <v>45643</v>
      </c>
      <c r="D4149" s="73" t="s">
        <v>710</v>
      </c>
      <c r="E4149" s="73" t="s">
        <v>1194</v>
      </c>
      <c r="F4149" s="73" t="s">
        <v>1223</v>
      </c>
      <c r="G4149" s="73" t="s">
        <v>1224</v>
      </c>
      <c r="H4149" s="73" t="s">
        <v>1225</v>
      </c>
      <c r="I4149" s="73" t="s">
        <v>681</v>
      </c>
      <c r="J4149" s="95">
        <v>8001281.0199999996</v>
      </c>
      <c r="K4149" s="107">
        <v>0.99156250000000001</v>
      </c>
      <c r="L4149" s="95">
        <v>-7933770.21</v>
      </c>
      <c r="M4149" s="95">
        <v>67510.81</v>
      </c>
      <c r="N4149" s="73" t="s">
        <v>207</v>
      </c>
    </row>
    <row r="4150" spans="1:14" ht="12" thickBot="1">
      <c r="A4150" s="100">
        <v>3067859</v>
      </c>
      <c r="B4150" s="94">
        <v>45643</v>
      </c>
      <c r="C4150" s="94">
        <v>45643</v>
      </c>
      <c r="D4150" s="73" t="s">
        <v>709</v>
      </c>
      <c r="I4150" s="73" t="s">
        <v>681</v>
      </c>
      <c r="J4150" s="95">
        <v>0</v>
      </c>
      <c r="K4150" s="107">
        <v>1</v>
      </c>
      <c r="L4150" s="95">
        <v>38000000</v>
      </c>
      <c r="M4150" s="95">
        <v>38000000</v>
      </c>
      <c r="N4150" s="73" t="s">
        <v>207</v>
      </c>
    </row>
    <row r="4151" spans="1:14" ht="12" thickBot="1">
      <c r="A4151" s="223"/>
      <c r="B4151" s="222">
        <v>45643</v>
      </c>
      <c r="C4151" s="224"/>
      <c r="D4151" s="225"/>
      <c r="E4151" s="225"/>
      <c r="F4151" s="225"/>
      <c r="G4151" s="225"/>
      <c r="H4151" s="225"/>
      <c r="I4151" s="225"/>
      <c r="J4151" s="105"/>
      <c r="K4151" s="226"/>
      <c r="L4151" s="227" t="s">
        <v>706</v>
      </c>
      <c r="M4151" s="105">
        <v>475846463.09470648</v>
      </c>
      <c r="N4151" s="225"/>
    </row>
    <row r="4152" spans="1:14" ht="12" thickBot="1">
      <c r="A4152" s="223"/>
      <c r="B4152" s="224"/>
      <c r="C4152" s="224"/>
      <c r="D4152" s="225"/>
      <c r="E4152" s="225"/>
      <c r="F4152" s="225"/>
      <c r="G4152" s="225"/>
      <c r="H4152" s="225"/>
      <c r="I4152" s="225"/>
      <c r="J4152" s="105"/>
      <c r="K4152" s="226"/>
      <c r="L4152" s="227" t="s">
        <v>707</v>
      </c>
      <c r="M4152" s="105">
        <f xml:space="preserve"> ROUND($M$4143+ SUM($M$4146:$M$4150)-$M$4151,2)</f>
        <v>48437.5</v>
      </c>
      <c r="N4152" s="225"/>
    </row>
    <row r="4153" spans="1:14" ht="12" thickTop="1">
      <c r="A4153" s="215" t="s">
        <v>153</v>
      </c>
      <c r="B4153" s="216" t="s">
        <v>137</v>
      </c>
      <c r="C4153" s="216" t="s">
        <v>703</v>
      </c>
      <c r="D4153" s="217" t="s">
        <v>648</v>
      </c>
      <c r="E4153" s="217" t="s">
        <v>144</v>
      </c>
      <c r="F4153" s="217" t="s">
        <v>647</v>
      </c>
      <c r="G4153" s="217" t="s">
        <v>704</v>
      </c>
      <c r="H4153" s="217" t="s">
        <v>143</v>
      </c>
      <c r="I4153" s="217" t="s">
        <v>658</v>
      </c>
      <c r="J4153" s="218" t="s">
        <v>705</v>
      </c>
      <c r="K4153" s="219" t="s">
        <v>148</v>
      </c>
      <c r="L4153" s="218" t="s">
        <v>140</v>
      </c>
      <c r="M4153" s="218" t="s">
        <v>630</v>
      </c>
      <c r="N4153" s="217" t="s">
        <v>640</v>
      </c>
    </row>
    <row r="4154" spans="1:14">
      <c r="A4154" s="100">
        <v>999</v>
      </c>
      <c r="B4154" s="94">
        <v>45638</v>
      </c>
      <c r="C4154" s="94">
        <v>45644</v>
      </c>
      <c r="D4154" s="73" t="s">
        <v>710</v>
      </c>
      <c r="E4154" s="73" t="s">
        <v>446</v>
      </c>
      <c r="F4154" s="73" t="s">
        <v>458</v>
      </c>
      <c r="G4154" s="73" t="s">
        <v>457</v>
      </c>
      <c r="I4154" s="73" t="s">
        <v>681</v>
      </c>
      <c r="J4154" s="95">
        <v>5000000</v>
      </c>
      <c r="K4154" s="107">
        <v>0.99031250000000004</v>
      </c>
      <c r="L4154" s="95">
        <v>48437.5</v>
      </c>
      <c r="M4154" s="95">
        <v>5048437.5</v>
      </c>
      <c r="N4154" s="73" t="s">
        <v>207</v>
      </c>
    </row>
    <row r="4155" spans="1:14">
      <c r="A4155" s="100">
        <v>999</v>
      </c>
      <c r="B4155" s="94">
        <v>45638</v>
      </c>
      <c r="C4155" s="94">
        <v>45644</v>
      </c>
      <c r="D4155" s="73" t="s">
        <v>710</v>
      </c>
      <c r="E4155" s="73" t="s">
        <v>1148</v>
      </c>
      <c r="F4155" s="73" t="s">
        <v>1226</v>
      </c>
      <c r="G4155" s="73" t="s">
        <v>1227</v>
      </c>
      <c r="I4155" s="73" t="s">
        <v>681</v>
      </c>
      <c r="J4155" s="95">
        <v>2901978.96</v>
      </c>
      <c r="K4155" s="107">
        <v>0.98531250000000004</v>
      </c>
      <c r="L4155" s="95">
        <v>42622.82</v>
      </c>
      <c r="M4155" s="95">
        <v>2944601.78</v>
      </c>
      <c r="N4155" s="73" t="s">
        <v>207</v>
      </c>
    </row>
    <row r="4156" spans="1:14">
      <c r="A4156" s="100">
        <v>999</v>
      </c>
      <c r="B4156" s="94">
        <v>45638</v>
      </c>
      <c r="C4156" s="94">
        <v>45643</v>
      </c>
      <c r="D4156" s="73" t="s">
        <v>824</v>
      </c>
      <c r="E4156" s="73" t="s">
        <v>1171</v>
      </c>
      <c r="F4156" s="73" t="s">
        <v>1221</v>
      </c>
      <c r="G4156" s="73" t="s">
        <v>1222</v>
      </c>
      <c r="I4156" s="73" t="s">
        <v>681</v>
      </c>
      <c r="J4156" s="95">
        <v>-5000000</v>
      </c>
      <c r="K4156" s="107">
        <v>0.99031250000000004</v>
      </c>
      <c r="L4156" s="95">
        <v>-48437.5</v>
      </c>
      <c r="M4156" s="95">
        <v>-5048437.5</v>
      </c>
      <c r="N4156" s="73" t="s">
        <v>207</v>
      </c>
    </row>
    <row r="4157" spans="1:14" ht="12" thickBot="1">
      <c r="A4157" s="100">
        <v>123931994</v>
      </c>
      <c r="B4157" s="94">
        <v>45638</v>
      </c>
      <c r="C4157" s="94">
        <v>45644</v>
      </c>
      <c r="D4157" s="73" t="s">
        <v>710</v>
      </c>
      <c r="E4157" s="73" t="s">
        <v>1171</v>
      </c>
      <c r="F4157" s="73" t="s">
        <v>1221</v>
      </c>
      <c r="G4157" s="73" t="s">
        <v>1222</v>
      </c>
      <c r="I4157" s="73" t="s">
        <v>681</v>
      </c>
      <c r="J4157" s="95">
        <v>5000000</v>
      </c>
      <c r="K4157" s="107">
        <v>0.99031250000000004</v>
      </c>
      <c r="L4157" s="95">
        <v>-4951562.5</v>
      </c>
      <c r="M4157" s="95">
        <v>48437.5</v>
      </c>
      <c r="N4157" s="73" t="s">
        <v>841</v>
      </c>
    </row>
    <row r="4158" spans="1:14" ht="12" thickBot="1">
      <c r="A4158" s="223"/>
      <c r="B4158" s="222">
        <v>45644</v>
      </c>
      <c r="C4158" s="224"/>
      <c r="D4158" s="225"/>
      <c r="E4158" s="225"/>
      <c r="F4158" s="225"/>
      <c r="G4158" s="225"/>
      <c r="H4158" s="225"/>
      <c r="I4158" s="225"/>
      <c r="J4158" s="105"/>
      <c r="K4158" s="226"/>
      <c r="L4158" s="227" t="s">
        <v>706</v>
      </c>
      <c r="M4158" s="105">
        <v>478796879.55470645</v>
      </c>
      <c r="N4158" s="225"/>
    </row>
    <row r="4159" spans="1:14" ht="12" thickBot="1">
      <c r="A4159" s="223"/>
      <c r="B4159" s="224"/>
      <c r="C4159" s="224"/>
      <c r="D4159" s="225"/>
      <c r="E4159" s="225"/>
      <c r="F4159" s="225"/>
      <c r="G4159" s="225"/>
      <c r="H4159" s="225"/>
      <c r="I4159" s="225"/>
      <c r="J4159" s="105"/>
      <c r="K4159" s="226"/>
      <c r="L4159" s="227" t="s">
        <v>707</v>
      </c>
      <c r="M4159" s="105">
        <f xml:space="preserve"> ROUND($M$4151+ SUM($M$4154:$M$4157)-$M$4158,2)</f>
        <v>42622.82</v>
      </c>
      <c r="N4159" s="225"/>
    </row>
    <row r="4160" spans="1:14" ht="12.75" thickTop="1" thickBot="1">
      <c r="A4160" s="215" t="s">
        <v>153</v>
      </c>
      <c r="B4160" s="221" t="s">
        <v>137</v>
      </c>
      <c r="C4160" s="216" t="s">
        <v>703</v>
      </c>
      <c r="D4160" s="217" t="s">
        <v>648</v>
      </c>
      <c r="E4160" s="217" t="s">
        <v>144</v>
      </c>
      <c r="F4160" s="217" t="s">
        <v>647</v>
      </c>
      <c r="G4160" s="217" t="s">
        <v>704</v>
      </c>
      <c r="H4160" s="217" t="s">
        <v>143</v>
      </c>
      <c r="I4160" s="217" t="s">
        <v>658</v>
      </c>
      <c r="J4160" s="218" t="s">
        <v>705</v>
      </c>
      <c r="K4160" s="219" t="s">
        <v>148</v>
      </c>
      <c r="L4160" s="218" t="s">
        <v>140</v>
      </c>
      <c r="M4160" s="218" t="s">
        <v>630</v>
      </c>
      <c r="N4160" s="217" t="s">
        <v>640</v>
      </c>
    </row>
    <row r="4161" spans="1:14" ht="12" thickBot="1">
      <c r="A4161" s="223"/>
      <c r="B4161" s="222">
        <v>45645</v>
      </c>
      <c r="C4161" s="224"/>
      <c r="D4161" s="225"/>
      <c r="E4161" s="225"/>
      <c r="F4161" s="225"/>
      <c r="G4161" s="225"/>
      <c r="H4161" s="225"/>
      <c r="I4161" s="225"/>
      <c r="J4161" s="105"/>
      <c r="K4161" s="226"/>
      <c r="L4161" s="227" t="s">
        <v>706</v>
      </c>
      <c r="M4161" s="105">
        <v>478796879.55470645</v>
      </c>
      <c r="N4161" s="225"/>
    </row>
    <row r="4162" spans="1:14" ht="12" thickBot="1">
      <c r="A4162" s="223"/>
      <c r="B4162" s="224"/>
      <c r="C4162" s="224"/>
      <c r="D4162" s="225"/>
      <c r="E4162" s="225"/>
      <c r="F4162" s="225"/>
      <c r="G4162" s="225"/>
      <c r="H4162" s="225"/>
      <c r="I4162" s="225"/>
      <c r="J4162" s="105"/>
      <c r="K4162" s="226"/>
      <c r="L4162" s="227" t="s">
        <v>707</v>
      </c>
      <c r="M4162" s="105">
        <f xml:space="preserve"> ROUND($M$4158+ SUM($M$4160:$M$4160)-$M$4161,2)</f>
        <v>0</v>
      </c>
      <c r="N4162" s="225"/>
    </row>
    <row r="4163" spans="1:14" ht="12" thickTop="1">
      <c r="A4163" s="215" t="s">
        <v>153</v>
      </c>
      <c r="B4163" s="216" t="s">
        <v>137</v>
      </c>
      <c r="C4163" s="216" t="s">
        <v>703</v>
      </c>
      <c r="D4163" s="217" t="s">
        <v>648</v>
      </c>
      <c r="E4163" s="217" t="s">
        <v>144</v>
      </c>
      <c r="F4163" s="217" t="s">
        <v>647</v>
      </c>
      <c r="G4163" s="217" t="s">
        <v>704</v>
      </c>
      <c r="H4163" s="217" t="s">
        <v>143</v>
      </c>
      <c r="I4163" s="217" t="s">
        <v>658</v>
      </c>
      <c r="J4163" s="218" t="s">
        <v>705</v>
      </c>
      <c r="K4163" s="219" t="s">
        <v>148</v>
      </c>
      <c r="L4163" s="218" t="s">
        <v>140</v>
      </c>
      <c r="M4163" s="218" t="s">
        <v>630</v>
      </c>
      <c r="N4163" s="217" t="s">
        <v>640</v>
      </c>
    </row>
    <row r="4164" spans="1:14">
      <c r="A4164" s="100">
        <v>999</v>
      </c>
      <c r="B4164" s="94">
        <v>45638</v>
      </c>
      <c r="C4164" s="94">
        <v>45644</v>
      </c>
      <c r="D4164" s="73" t="s">
        <v>824</v>
      </c>
      <c r="E4164" s="73" t="s">
        <v>1148</v>
      </c>
      <c r="F4164" s="73" t="s">
        <v>1226</v>
      </c>
      <c r="G4164" s="73" t="s">
        <v>1227</v>
      </c>
      <c r="I4164" s="73" t="s">
        <v>681</v>
      </c>
      <c r="J4164" s="95">
        <v>-2901978.96</v>
      </c>
      <c r="K4164" s="107">
        <v>0.98531250000000004</v>
      </c>
      <c r="L4164" s="95">
        <v>-42622.82</v>
      </c>
      <c r="M4164" s="95">
        <v>-2944601.78</v>
      </c>
      <c r="N4164" s="73" t="s">
        <v>207</v>
      </c>
    </row>
    <row r="4165" spans="1:14">
      <c r="A4165" s="100">
        <v>124022248</v>
      </c>
      <c r="B4165" s="94">
        <v>45638</v>
      </c>
      <c r="C4165" s="94">
        <v>45646</v>
      </c>
      <c r="D4165" s="73" t="s">
        <v>710</v>
      </c>
      <c r="E4165" s="73" t="s">
        <v>1148</v>
      </c>
      <c r="F4165" s="73" t="s">
        <v>1226</v>
      </c>
      <c r="G4165" s="73" t="s">
        <v>1227</v>
      </c>
      <c r="I4165" s="73" t="s">
        <v>681</v>
      </c>
      <c r="J4165" s="95">
        <v>2901978.96</v>
      </c>
      <c r="K4165" s="107">
        <v>0.98531250000000004</v>
      </c>
      <c r="L4165" s="95">
        <v>-2859356.14</v>
      </c>
      <c r="M4165" s="95">
        <v>42622.82</v>
      </c>
      <c r="N4165" s="73" t="s">
        <v>841</v>
      </c>
    </row>
    <row r="4166" spans="1:14">
      <c r="A4166" s="100">
        <v>999</v>
      </c>
      <c r="B4166" s="94">
        <v>45638</v>
      </c>
      <c r="C4166" s="94">
        <v>45644</v>
      </c>
      <c r="D4166" s="73" t="s">
        <v>824</v>
      </c>
      <c r="E4166" s="73" t="s">
        <v>446</v>
      </c>
      <c r="F4166" s="73" t="s">
        <v>458</v>
      </c>
      <c r="G4166" s="73" t="s">
        <v>457</v>
      </c>
      <c r="I4166" s="73" t="s">
        <v>681</v>
      </c>
      <c r="J4166" s="95">
        <v>-5000000</v>
      </c>
      <c r="K4166" s="107">
        <v>0.99031250000000004</v>
      </c>
      <c r="L4166" s="95">
        <v>-48437.5</v>
      </c>
      <c r="M4166" s="95">
        <v>-5048437.5</v>
      </c>
      <c r="N4166" s="73" t="s">
        <v>207</v>
      </c>
    </row>
    <row r="4167" spans="1:14" ht="12" thickBot="1">
      <c r="A4167" s="100">
        <v>124021950</v>
      </c>
      <c r="B4167" s="94">
        <v>45638</v>
      </c>
      <c r="C4167" s="94">
        <v>45646</v>
      </c>
      <c r="D4167" s="73" t="s">
        <v>710</v>
      </c>
      <c r="E4167" s="73" t="s">
        <v>446</v>
      </c>
      <c r="F4167" s="73" t="s">
        <v>458</v>
      </c>
      <c r="G4167" s="73" t="s">
        <v>457</v>
      </c>
      <c r="I4167" s="73" t="s">
        <v>681</v>
      </c>
      <c r="J4167" s="95">
        <v>5000000</v>
      </c>
      <c r="K4167" s="107">
        <v>0.99031250000000004</v>
      </c>
      <c r="L4167" s="95">
        <v>-4951562.5</v>
      </c>
      <c r="M4167" s="95">
        <v>48437.5</v>
      </c>
      <c r="N4167" s="73" t="s">
        <v>841</v>
      </c>
    </row>
    <row r="4168" spans="1:14" ht="12" thickBot="1">
      <c r="A4168" s="223"/>
      <c r="B4168" s="222">
        <v>45646</v>
      </c>
      <c r="C4168" s="224"/>
      <c r="D4168" s="225"/>
      <c r="E4168" s="225"/>
      <c r="F4168" s="225"/>
      <c r="G4168" s="225"/>
      <c r="H4168" s="225"/>
      <c r="I4168" s="225"/>
      <c r="J4168" s="105"/>
      <c r="K4168" s="226"/>
      <c r="L4168" s="227" t="s">
        <v>706</v>
      </c>
      <c r="M4168" s="105">
        <v>470985960.91470647</v>
      </c>
      <c r="N4168" s="225"/>
    </row>
    <row r="4169" spans="1:14" ht="12" thickBot="1">
      <c r="A4169" s="223"/>
      <c r="B4169" s="224"/>
      <c r="C4169" s="224"/>
      <c r="D4169" s="225"/>
      <c r="E4169" s="225"/>
      <c r="F4169" s="225"/>
      <c r="G4169" s="225"/>
      <c r="H4169" s="225"/>
      <c r="I4169" s="225"/>
      <c r="J4169" s="105"/>
      <c r="K4169" s="226"/>
      <c r="L4169" s="227" t="s">
        <v>707</v>
      </c>
      <c r="M4169" s="105">
        <f xml:space="preserve"> ROUND($M$4161+ SUM($M$4164:$M$4167)-$M$4168,2)</f>
        <v>-91060.32</v>
      </c>
      <c r="N4169" s="225"/>
    </row>
    <row r="4170" spans="1:14" ht="12.75" thickTop="1" thickBot="1">
      <c r="A4170" s="215" t="s">
        <v>153</v>
      </c>
      <c r="B4170" s="221" t="s">
        <v>137</v>
      </c>
      <c r="C4170" s="216" t="s">
        <v>703</v>
      </c>
      <c r="D4170" s="217" t="s">
        <v>648</v>
      </c>
      <c r="E4170" s="217" t="s">
        <v>144</v>
      </c>
      <c r="F4170" s="217" t="s">
        <v>647</v>
      </c>
      <c r="G4170" s="217" t="s">
        <v>704</v>
      </c>
      <c r="H4170" s="217" t="s">
        <v>143</v>
      </c>
      <c r="I4170" s="217" t="s">
        <v>658</v>
      </c>
      <c r="J4170" s="218" t="s">
        <v>705</v>
      </c>
      <c r="K4170" s="219" t="s">
        <v>148</v>
      </c>
      <c r="L4170" s="218" t="s">
        <v>140</v>
      </c>
      <c r="M4170" s="218" t="s">
        <v>630</v>
      </c>
      <c r="N4170" s="217" t="s">
        <v>640</v>
      </c>
    </row>
    <row r="4171" spans="1:14" ht="12" thickBot="1">
      <c r="A4171" s="223"/>
      <c r="B4171" s="222">
        <v>45649</v>
      </c>
      <c r="C4171" s="224"/>
      <c r="D4171" s="225"/>
      <c r="E4171" s="225"/>
      <c r="F4171" s="225"/>
      <c r="G4171" s="225"/>
      <c r="H4171" s="225"/>
      <c r="I4171" s="225"/>
      <c r="J4171" s="105"/>
      <c r="K4171" s="226"/>
      <c r="L4171" s="227" t="s">
        <v>706</v>
      </c>
      <c r="M4171" s="105">
        <v>470985960.91470647</v>
      </c>
      <c r="N4171" s="225"/>
    </row>
    <row r="4172" spans="1:14" ht="12" thickBot="1">
      <c r="A4172" s="223"/>
      <c r="B4172" s="224"/>
      <c r="C4172" s="224"/>
      <c r="D4172" s="225"/>
      <c r="E4172" s="225"/>
      <c r="F4172" s="225"/>
      <c r="G4172" s="225"/>
      <c r="H4172" s="225"/>
      <c r="I4172" s="225"/>
      <c r="J4172" s="105"/>
      <c r="K4172" s="226"/>
      <c r="L4172" s="227" t="s">
        <v>707</v>
      </c>
      <c r="M4172" s="105">
        <f xml:space="preserve"> ROUND($M$4168+ SUM($M$4170:$M$4170)-$M$4171,2)</f>
        <v>0</v>
      </c>
      <c r="N4172" s="225"/>
    </row>
    <row r="4173" spans="1:14" ht="12" thickTop="1">
      <c r="A4173" s="215" t="s">
        <v>153</v>
      </c>
      <c r="B4173" s="216" t="s">
        <v>137</v>
      </c>
      <c r="C4173" s="216" t="s">
        <v>703</v>
      </c>
      <c r="D4173" s="217" t="s">
        <v>648</v>
      </c>
      <c r="E4173" s="217" t="s">
        <v>144</v>
      </c>
      <c r="F4173" s="217" t="s">
        <v>647</v>
      </c>
      <c r="G4173" s="217" t="s">
        <v>704</v>
      </c>
      <c r="H4173" s="217" t="s">
        <v>143</v>
      </c>
      <c r="I4173" s="217" t="s">
        <v>658</v>
      </c>
      <c r="J4173" s="218" t="s">
        <v>705</v>
      </c>
      <c r="K4173" s="219" t="s">
        <v>148</v>
      </c>
      <c r="L4173" s="218" t="s">
        <v>140</v>
      </c>
      <c r="M4173" s="218" t="s">
        <v>630</v>
      </c>
      <c r="N4173" s="217" t="s">
        <v>640</v>
      </c>
    </row>
    <row r="4174" spans="1:14">
      <c r="A4174" s="100">
        <v>999</v>
      </c>
      <c r="B4174" s="94">
        <v>45646</v>
      </c>
      <c r="C4174" s="94">
        <v>45650</v>
      </c>
      <c r="D4174" s="73" t="s">
        <v>710</v>
      </c>
      <c r="E4174" s="73" t="s">
        <v>460</v>
      </c>
      <c r="F4174" s="73" t="s">
        <v>461</v>
      </c>
      <c r="G4174" s="73" t="s">
        <v>459</v>
      </c>
      <c r="I4174" s="73" t="s">
        <v>681</v>
      </c>
      <c r="J4174" s="95">
        <v>4884575.97</v>
      </c>
      <c r="K4174" s="107">
        <v>0.99562499999999998</v>
      </c>
      <c r="L4174" s="95">
        <v>21370.02</v>
      </c>
      <c r="M4174" s="95">
        <v>4905945.99</v>
      </c>
      <c r="N4174" s="73" t="s">
        <v>207</v>
      </c>
    </row>
    <row r="4175" spans="1:14" ht="12" thickBot="1">
      <c r="A4175" s="100">
        <v>999</v>
      </c>
      <c r="B4175" s="94">
        <v>45646</v>
      </c>
      <c r="C4175" s="94">
        <v>45650</v>
      </c>
      <c r="D4175" s="73" t="s">
        <v>710</v>
      </c>
      <c r="E4175" s="73" t="s">
        <v>460</v>
      </c>
      <c r="F4175" s="73" t="s">
        <v>1228</v>
      </c>
      <c r="G4175" s="73" t="s">
        <v>1229</v>
      </c>
      <c r="I4175" s="73" t="s">
        <v>681</v>
      </c>
      <c r="J4175" s="95">
        <v>500447.82</v>
      </c>
      <c r="K4175" s="107">
        <v>0.99562499999999998</v>
      </c>
      <c r="L4175" s="95">
        <v>2189.46</v>
      </c>
      <c r="M4175" s="95">
        <v>502637.28</v>
      </c>
      <c r="N4175" s="73" t="s">
        <v>207</v>
      </c>
    </row>
    <row r="4176" spans="1:14" ht="12" thickBot="1">
      <c r="A4176" s="223"/>
      <c r="B4176" s="222">
        <v>45650</v>
      </c>
      <c r="C4176" s="224"/>
      <c r="D4176" s="225"/>
      <c r="E4176" s="225"/>
      <c r="F4176" s="225"/>
      <c r="G4176" s="225"/>
      <c r="H4176" s="225"/>
      <c r="I4176" s="225"/>
      <c r="J4176" s="105"/>
      <c r="K4176" s="226"/>
      <c r="L4176" s="227" t="s">
        <v>706</v>
      </c>
      <c r="M4176" s="105">
        <v>476370984.70470649</v>
      </c>
      <c r="N4176" s="225"/>
    </row>
    <row r="4177" spans="1:14" ht="12" thickBot="1">
      <c r="A4177" s="223"/>
      <c r="B4177" s="224"/>
      <c r="C4177" s="224"/>
      <c r="D4177" s="225"/>
      <c r="E4177" s="225"/>
      <c r="F4177" s="225"/>
      <c r="G4177" s="225"/>
      <c r="H4177" s="225"/>
      <c r="I4177" s="225"/>
      <c r="J4177" s="105"/>
      <c r="K4177" s="226"/>
      <c r="L4177" s="227" t="s">
        <v>707</v>
      </c>
      <c r="M4177" s="105">
        <f xml:space="preserve"> ROUND($M$4171+ SUM($M$4174:$M$4175)-$M$4176,2)</f>
        <v>23559.48</v>
      </c>
      <c r="N4177" s="225"/>
    </row>
    <row r="4178" spans="1:14" ht="12" thickTop="1">
      <c r="A4178" s="215" t="s">
        <v>153</v>
      </c>
      <c r="B4178" s="216" t="s">
        <v>137</v>
      </c>
      <c r="C4178" s="216" t="s">
        <v>703</v>
      </c>
      <c r="D4178" s="217" t="s">
        <v>648</v>
      </c>
      <c r="E4178" s="217" t="s">
        <v>144</v>
      </c>
      <c r="F4178" s="217" t="s">
        <v>647</v>
      </c>
      <c r="G4178" s="217" t="s">
        <v>704</v>
      </c>
      <c r="H4178" s="217" t="s">
        <v>143</v>
      </c>
      <c r="I4178" s="217" t="s">
        <v>658</v>
      </c>
      <c r="J4178" s="218" t="s">
        <v>705</v>
      </c>
      <c r="K4178" s="219" t="s">
        <v>148</v>
      </c>
      <c r="L4178" s="218" t="s">
        <v>140</v>
      </c>
      <c r="M4178" s="218" t="s">
        <v>630</v>
      </c>
      <c r="N4178" s="217" t="s">
        <v>640</v>
      </c>
    </row>
    <row r="4179" spans="1:14">
      <c r="A4179" s="100">
        <v>124387388</v>
      </c>
      <c r="B4179" s="94">
        <v>45636</v>
      </c>
      <c r="C4179" s="94">
        <v>45652</v>
      </c>
      <c r="D4179" s="73" t="s">
        <v>823</v>
      </c>
      <c r="E4179" s="73" t="s">
        <v>387</v>
      </c>
      <c r="F4179" s="73" t="s">
        <v>388</v>
      </c>
      <c r="G4179" s="73" t="s">
        <v>385</v>
      </c>
      <c r="H4179" s="73" t="s">
        <v>386</v>
      </c>
      <c r="I4179" s="73" t="s">
        <v>681</v>
      </c>
      <c r="J4179" s="95">
        <v>74608.63</v>
      </c>
      <c r="K4179" s="107">
        <v>1</v>
      </c>
      <c r="L4179" s="95">
        <v>0</v>
      </c>
      <c r="M4179" s="95">
        <v>74608.63</v>
      </c>
      <c r="N4179" s="73" t="s">
        <v>715</v>
      </c>
    </row>
    <row r="4180" spans="1:14">
      <c r="A4180" s="100">
        <v>999</v>
      </c>
      <c r="B4180" s="94">
        <v>45646</v>
      </c>
      <c r="C4180" s="94">
        <v>45652</v>
      </c>
      <c r="D4180" s="73" t="s">
        <v>710</v>
      </c>
      <c r="E4180" s="73" t="s">
        <v>460</v>
      </c>
      <c r="F4180" s="73" t="s">
        <v>1230</v>
      </c>
      <c r="G4180" s="73" t="s">
        <v>1231</v>
      </c>
      <c r="I4180" s="73" t="s">
        <v>681</v>
      </c>
      <c r="J4180" s="95">
        <v>12510484.25</v>
      </c>
      <c r="K4180" s="107">
        <v>0.99562499999999998</v>
      </c>
      <c r="L4180" s="95">
        <v>-12455750.880000001</v>
      </c>
      <c r="M4180" s="95">
        <v>54733.37</v>
      </c>
      <c r="N4180" s="73" t="s">
        <v>207</v>
      </c>
    </row>
    <row r="4181" spans="1:14">
      <c r="A4181" s="100">
        <v>999</v>
      </c>
      <c r="B4181" s="94">
        <v>45646</v>
      </c>
      <c r="C4181" s="94">
        <v>45650</v>
      </c>
      <c r="D4181" s="73" t="s">
        <v>824</v>
      </c>
      <c r="E4181" s="73" t="s">
        <v>460</v>
      </c>
      <c r="F4181" s="73" t="s">
        <v>1228</v>
      </c>
      <c r="G4181" s="73" t="s">
        <v>1229</v>
      </c>
      <c r="I4181" s="73" t="s">
        <v>681</v>
      </c>
      <c r="J4181" s="95">
        <v>-500447.82</v>
      </c>
      <c r="K4181" s="107">
        <v>0.99562499999999998</v>
      </c>
      <c r="L4181" s="95">
        <v>-2189.46</v>
      </c>
      <c r="M4181" s="95">
        <v>-502637.28</v>
      </c>
      <c r="N4181" s="73" t="s">
        <v>207</v>
      </c>
    </row>
    <row r="4182" spans="1:14">
      <c r="A4182" s="100">
        <v>124356813</v>
      </c>
      <c r="B4182" s="94">
        <v>45646</v>
      </c>
      <c r="C4182" s="94">
        <v>45652</v>
      </c>
      <c r="D4182" s="73" t="s">
        <v>710</v>
      </c>
      <c r="E4182" s="73" t="s">
        <v>460</v>
      </c>
      <c r="F4182" s="73" t="s">
        <v>1228</v>
      </c>
      <c r="G4182" s="73" t="s">
        <v>1229</v>
      </c>
      <c r="I4182" s="73" t="s">
        <v>681</v>
      </c>
      <c r="J4182" s="95">
        <v>500447.82</v>
      </c>
      <c r="K4182" s="107">
        <v>0.99562499999999998</v>
      </c>
      <c r="L4182" s="95">
        <v>-498258.36</v>
      </c>
      <c r="M4182" s="95">
        <v>2189.46</v>
      </c>
      <c r="N4182" s="73" t="s">
        <v>841</v>
      </c>
    </row>
    <row r="4183" spans="1:14">
      <c r="A4183" s="100">
        <v>999</v>
      </c>
      <c r="B4183" s="94">
        <v>45646</v>
      </c>
      <c r="C4183" s="94">
        <v>45650</v>
      </c>
      <c r="D4183" s="73" t="s">
        <v>824</v>
      </c>
      <c r="E4183" s="73" t="s">
        <v>460</v>
      </c>
      <c r="F4183" s="73" t="s">
        <v>461</v>
      </c>
      <c r="G4183" s="73" t="s">
        <v>459</v>
      </c>
      <c r="I4183" s="73" t="s">
        <v>681</v>
      </c>
      <c r="J4183" s="95">
        <v>-4884575.97</v>
      </c>
      <c r="K4183" s="107">
        <v>0.99562499999999998</v>
      </c>
      <c r="L4183" s="95">
        <v>-21370.02</v>
      </c>
      <c r="M4183" s="95">
        <v>-4905945.99</v>
      </c>
      <c r="N4183" s="73" t="s">
        <v>207</v>
      </c>
    </row>
    <row r="4184" spans="1:14" ht="12" thickBot="1">
      <c r="A4184" s="100">
        <v>124356801</v>
      </c>
      <c r="B4184" s="94">
        <v>45646</v>
      </c>
      <c r="C4184" s="94">
        <v>45652</v>
      </c>
      <c r="D4184" s="73" t="s">
        <v>710</v>
      </c>
      <c r="E4184" s="73" t="s">
        <v>460</v>
      </c>
      <c r="F4184" s="73" t="s">
        <v>461</v>
      </c>
      <c r="G4184" s="73" t="s">
        <v>459</v>
      </c>
      <c r="I4184" s="73" t="s">
        <v>681</v>
      </c>
      <c r="J4184" s="95">
        <v>4884575.97</v>
      </c>
      <c r="K4184" s="107">
        <v>0.99562499999999998</v>
      </c>
      <c r="L4184" s="95">
        <v>-4863205.95</v>
      </c>
      <c r="M4184" s="95">
        <v>21370.02</v>
      </c>
      <c r="N4184" s="73" t="s">
        <v>841</v>
      </c>
    </row>
    <row r="4185" spans="1:14" ht="12" thickBot="1">
      <c r="A4185" s="223"/>
      <c r="B4185" s="222">
        <v>45652</v>
      </c>
      <c r="C4185" s="224"/>
      <c r="D4185" s="225"/>
      <c r="E4185" s="225"/>
      <c r="F4185" s="225"/>
      <c r="G4185" s="225"/>
      <c r="H4185" s="225"/>
      <c r="I4185" s="225"/>
      <c r="J4185" s="105"/>
      <c r="K4185" s="226"/>
      <c r="L4185" s="227" t="s">
        <v>706</v>
      </c>
      <c r="M4185" s="105">
        <v>471138862.39470649</v>
      </c>
      <c r="N4185" s="225"/>
    </row>
    <row r="4186" spans="1:14" ht="12" thickBot="1">
      <c r="A4186" s="223"/>
      <c r="B4186" s="224"/>
      <c r="C4186" s="224"/>
      <c r="D4186" s="225"/>
      <c r="E4186" s="225"/>
      <c r="F4186" s="225"/>
      <c r="G4186" s="225"/>
      <c r="H4186" s="225"/>
      <c r="I4186" s="225"/>
      <c r="J4186" s="105"/>
      <c r="K4186" s="226"/>
      <c r="L4186" s="227" t="s">
        <v>707</v>
      </c>
      <c r="M4186" s="105">
        <f xml:space="preserve"> ROUND($M$4176+ SUM($M$4179:$M$4184)-$M$4185,2)</f>
        <v>-23559.48</v>
      </c>
      <c r="N4186" s="225"/>
    </row>
    <row r="4187" spans="1:14" ht="12.75" thickTop="1" thickBot="1">
      <c r="A4187" s="215" t="s">
        <v>153</v>
      </c>
      <c r="B4187" s="221" t="s">
        <v>137</v>
      </c>
      <c r="C4187" s="216" t="s">
        <v>703</v>
      </c>
      <c r="D4187" s="217" t="s">
        <v>648</v>
      </c>
      <c r="E4187" s="217" t="s">
        <v>144</v>
      </c>
      <c r="F4187" s="217" t="s">
        <v>647</v>
      </c>
      <c r="G4187" s="217" t="s">
        <v>704</v>
      </c>
      <c r="H4187" s="217" t="s">
        <v>143</v>
      </c>
      <c r="I4187" s="217" t="s">
        <v>658</v>
      </c>
      <c r="J4187" s="218" t="s">
        <v>705</v>
      </c>
      <c r="K4187" s="219" t="s">
        <v>148</v>
      </c>
      <c r="L4187" s="218" t="s">
        <v>140</v>
      </c>
      <c r="M4187" s="218" t="s">
        <v>630</v>
      </c>
      <c r="N4187" s="217" t="s">
        <v>640</v>
      </c>
    </row>
    <row r="4188" spans="1:14" ht="12" thickBot="1">
      <c r="A4188" s="223"/>
      <c r="B4188" s="222">
        <v>45653</v>
      </c>
      <c r="C4188" s="224"/>
      <c r="D4188" s="225"/>
      <c r="E4188" s="225"/>
      <c r="F4188" s="225"/>
      <c r="G4188" s="225"/>
      <c r="H4188" s="225"/>
      <c r="I4188" s="225"/>
      <c r="J4188" s="105"/>
      <c r="K4188" s="226"/>
      <c r="L4188" s="227" t="s">
        <v>706</v>
      </c>
      <c r="M4188" s="105">
        <v>471138862.39470649</v>
      </c>
      <c r="N4188" s="225"/>
    </row>
    <row r="4189" spans="1:14" ht="12" thickBot="1">
      <c r="A4189" s="223"/>
      <c r="B4189" s="224"/>
      <c r="C4189" s="224"/>
      <c r="D4189" s="225"/>
      <c r="E4189" s="225"/>
      <c r="F4189" s="225"/>
      <c r="G4189" s="225"/>
      <c r="H4189" s="225"/>
      <c r="I4189" s="225"/>
      <c r="J4189" s="105"/>
      <c r="K4189" s="226"/>
      <c r="L4189" s="227" t="s">
        <v>707</v>
      </c>
      <c r="M4189" s="105">
        <f xml:space="preserve"> ROUND($M$4185+ SUM($M$4187:$M$4187)-$M$4188,2)</f>
        <v>0</v>
      </c>
      <c r="N4189" s="225"/>
    </row>
    <row r="4190" spans="1:14" ht="12" thickTop="1">
      <c r="A4190" s="215" t="s">
        <v>153</v>
      </c>
      <c r="B4190" s="216" t="s">
        <v>137</v>
      </c>
      <c r="C4190" s="216" t="s">
        <v>703</v>
      </c>
      <c r="D4190" s="217" t="s">
        <v>648</v>
      </c>
      <c r="E4190" s="217" t="s">
        <v>144</v>
      </c>
      <c r="F4190" s="217" t="s">
        <v>647</v>
      </c>
      <c r="G4190" s="217" t="s">
        <v>704</v>
      </c>
      <c r="H4190" s="217" t="s">
        <v>143</v>
      </c>
      <c r="I4190" s="217" t="s">
        <v>658</v>
      </c>
      <c r="J4190" s="218" t="s">
        <v>705</v>
      </c>
      <c r="K4190" s="219" t="s">
        <v>148</v>
      </c>
      <c r="L4190" s="218" t="s">
        <v>140</v>
      </c>
      <c r="M4190" s="218" t="s">
        <v>630</v>
      </c>
      <c r="N4190" s="217" t="s">
        <v>640</v>
      </c>
    </row>
    <row r="4191" spans="1:14" ht="12" thickBot="1">
      <c r="A4191" s="100">
        <v>125160583</v>
      </c>
      <c r="B4191" s="94">
        <v>45638</v>
      </c>
      <c r="C4191" s="94">
        <v>45656</v>
      </c>
      <c r="D4191" s="73" t="s">
        <v>710</v>
      </c>
      <c r="E4191" s="73" t="s">
        <v>1191</v>
      </c>
      <c r="F4191" s="73" t="s">
        <v>1192</v>
      </c>
      <c r="G4191" s="73" t="s">
        <v>1193</v>
      </c>
      <c r="I4191" s="73" t="s">
        <v>681</v>
      </c>
      <c r="J4191" s="95">
        <v>4000000</v>
      </c>
      <c r="K4191" s="107">
        <v>0.99281249999999999</v>
      </c>
      <c r="L4191" s="95">
        <v>-3971250</v>
      </c>
      <c r="M4191" s="95">
        <v>28750</v>
      </c>
      <c r="N4191" s="73" t="s">
        <v>207</v>
      </c>
    </row>
    <row r="4192" spans="1:14" ht="12" thickBot="1">
      <c r="A4192" s="223"/>
      <c r="B4192" s="222">
        <v>45656</v>
      </c>
      <c r="C4192" s="224"/>
      <c r="D4192" s="225"/>
      <c r="E4192" s="225"/>
      <c r="F4192" s="225"/>
      <c r="G4192" s="225"/>
      <c r="H4192" s="225"/>
      <c r="I4192" s="225"/>
      <c r="J4192" s="105"/>
      <c r="K4192" s="226"/>
      <c r="L4192" s="227" t="s">
        <v>706</v>
      </c>
      <c r="M4192" s="105">
        <v>471167612.39470655</v>
      </c>
      <c r="N4192" s="225"/>
    </row>
    <row r="4193" spans="1:14" ht="12" thickBot="1">
      <c r="A4193" s="223"/>
      <c r="B4193" s="224"/>
      <c r="C4193" s="224"/>
      <c r="D4193" s="225"/>
      <c r="E4193" s="225"/>
      <c r="F4193" s="225"/>
      <c r="G4193" s="225"/>
      <c r="H4193" s="225"/>
      <c r="I4193" s="225"/>
      <c r="J4193" s="105"/>
      <c r="K4193" s="226"/>
      <c r="L4193" s="227" t="s">
        <v>707</v>
      </c>
      <c r="M4193" s="105">
        <f xml:space="preserve"> ROUND($M$4188+ SUM($M$4191:$M$4191)-$M$4192,2)</f>
        <v>0</v>
      </c>
      <c r="N4193" s="225"/>
    </row>
    <row r="4194" spans="1:14" ht="12" thickTop="1">
      <c r="A4194" s="215" t="s">
        <v>153</v>
      </c>
      <c r="B4194" s="216" t="s">
        <v>137</v>
      </c>
      <c r="C4194" s="216" t="s">
        <v>703</v>
      </c>
      <c r="D4194" s="217" t="s">
        <v>648</v>
      </c>
      <c r="E4194" s="217" t="s">
        <v>144</v>
      </c>
      <c r="F4194" s="217" t="s">
        <v>647</v>
      </c>
      <c r="G4194" s="217" t="s">
        <v>704</v>
      </c>
      <c r="H4194" s="217" t="s">
        <v>143</v>
      </c>
      <c r="I4194" s="217" t="s">
        <v>658</v>
      </c>
      <c r="J4194" s="218" t="s">
        <v>705</v>
      </c>
      <c r="K4194" s="219" t="s">
        <v>148</v>
      </c>
      <c r="L4194" s="218" t="s">
        <v>140</v>
      </c>
      <c r="M4194" s="218" t="s">
        <v>630</v>
      </c>
      <c r="N4194" s="217" t="s">
        <v>640</v>
      </c>
    </row>
    <row r="4195" spans="1:14" ht="12" thickBot="1">
      <c r="A4195" s="100">
        <v>3075343</v>
      </c>
      <c r="B4195" s="94">
        <v>45653</v>
      </c>
      <c r="C4195" s="94">
        <v>45657</v>
      </c>
      <c r="D4195" s="73" t="s">
        <v>911</v>
      </c>
      <c r="I4195" s="73" t="s">
        <v>681</v>
      </c>
      <c r="J4195" s="95">
        <v>0</v>
      </c>
      <c r="K4195" s="107">
        <v>1</v>
      </c>
      <c r="L4195" s="95">
        <v>5000000</v>
      </c>
      <c r="M4195" s="95">
        <v>5000000</v>
      </c>
      <c r="N4195" s="73" t="s">
        <v>207</v>
      </c>
    </row>
    <row r="4196" spans="1:14" ht="12" thickBot="1">
      <c r="A4196" s="223"/>
      <c r="B4196" s="222">
        <v>45657</v>
      </c>
      <c r="C4196" s="224"/>
      <c r="D4196" s="225"/>
      <c r="E4196" s="225"/>
      <c r="F4196" s="225"/>
      <c r="G4196" s="225"/>
      <c r="H4196" s="225"/>
      <c r="I4196" s="225"/>
      <c r="J4196" s="105"/>
      <c r="K4196" s="226"/>
      <c r="L4196" s="227" t="s">
        <v>706</v>
      </c>
      <c r="M4196" s="105">
        <v>476178008.44470626</v>
      </c>
      <c r="N4196" s="225"/>
    </row>
    <row r="4197" spans="1:14" ht="12" thickBot="1">
      <c r="A4197" s="223"/>
      <c r="B4197" s="224"/>
      <c r="C4197" s="224"/>
      <c r="D4197" s="225"/>
      <c r="E4197" s="225"/>
      <c r="F4197" s="225"/>
      <c r="G4197" s="225"/>
      <c r="H4197" s="225"/>
      <c r="I4197" s="225"/>
      <c r="J4197" s="105"/>
      <c r="K4197" s="226"/>
      <c r="L4197" s="227" t="s">
        <v>707</v>
      </c>
      <c r="M4197" s="105">
        <f xml:space="preserve"> ROUND($M$4192+ SUM($M$4195:$M$4195)-$M$4196,2)</f>
        <v>-10396.049999999999</v>
      </c>
      <c r="N4197" s="225"/>
    </row>
    <row r="4198" spans="1:14" ht="12" thickTop="1">
      <c r="A4198" s="215" t="s">
        <v>153</v>
      </c>
      <c r="B4198" s="216" t="s">
        <v>137</v>
      </c>
      <c r="C4198" s="216" t="s">
        <v>703</v>
      </c>
      <c r="D4198" s="217" t="s">
        <v>648</v>
      </c>
      <c r="E4198" s="217" t="s">
        <v>144</v>
      </c>
      <c r="F4198" s="217" t="s">
        <v>647</v>
      </c>
      <c r="G4198" s="217" t="s">
        <v>704</v>
      </c>
      <c r="H4198" s="217" t="s">
        <v>143</v>
      </c>
      <c r="I4198" s="217" t="s">
        <v>658</v>
      </c>
      <c r="J4198" s="218" t="s">
        <v>705</v>
      </c>
      <c r="K4198" s="219" t="s">
        <v>148</v>
      </c>
      <c r="L4198" s="218" t="s">
        <v>140</v>
      </c>
      <c r="M4198" s="218" t="s">
        <v>630</v>
      </c>
      <c r="N4198" s="217" t="s">
        <v>640</v>
      </c>
    </row>
    <row r="4199" spans="1:14" ht="12" thickBot="1">
      <c r="A4199" s="100">
        <v>999</v>
      </c>
      <c r="B4199" s="94">
        <v>45659</v>
      </c>
      <c r="C4199" s="94">
        <v>45659</v>
      </c>
      <c r="D4199" s="73" t="s">
        <v>710</v>
      </c>
      <c r="E4199" s="73" t="s">
        <v>1232</v>
      </c>
      <c r="F4199" s="73" t="s">
        <v>1233</v>
      </c>
      <c r="G4199" s="73" t="s">
        <v>1234</v>
      </c>
      <c r="I4199" s="73" t="s">
        <v>681</v>
      </c>
      <c r="J4199" s="95">
        <v>5670861.6699999999</v>
      </c>
      <c r="K4199" s="107">
        <v>0.99031250000000004</v>
      </c>
      <c r="L4199" s="95">
        <v>54936.47</v>
      </c>
      <c r="M4199" s="95">
        <v>5725798.1399999997</v>
      </c>
      <c r="N4199" s="73" t="s">
        <v>207</v>
      </c>
    </row>
    <row r="4200" spans="1:14" ht="12" thickBot="1">
      <c r="A4200" s="223"/>
      <c r="B4200" s="222">
        <v>45659</v>
      </c>
      <c r="C4200" s="224"/>
      <c r="D4200" s="225"/>
      <c r="E4200" s="225"/>
      <c r="F4200" s="225"/>
      <c r="G4200" s="225"/>
      <c r="H4200" s="225"/>
      <c r="I4200" s="225"/>
      <c r="J4200" s="105"/>
      <c r="K4200" s="226"/>
      <c r="L4200" s="227" t="s">
        <v>706</v>
      </c>
      <c r="M4200" s="105">
        <v>481838474.06430638</v>
      </c>
      <c r="N4200" s="225"/>
    </row>
    <row r="4201" spans="1:14" ht="12" thickBot="1">
      <c r="A4201" s="223"/>
      <c r="B4201" s="224"/>
      <c r="C4201" s="224"/>
      <c r="D4201" s="225"/>
      <c r="E4201" s="225"/>
      <c r="F4201" s="225"/>
      <c r="G4201" s="225"/>
      <c r="H4201" s="225"/>
      <c r="I4201" s="225"/>
      <c r="J4201" s="105"/>
      <c r="K4201" s="226"/>
      <c r="L4201" s="227" t="s">
        <v>707</v>
      </c>
      <c r="M4201" s="105">
        <f xml:space="preserve"> ROUND($M$4196+ SUM($M$4199:$M$4199)-$M$4200,2)</f>
        <v>65332.52</v>
      </c>
      <c r="N4201" s="225"/>
    </row>
    <row r="4202" spans="1:14" ht="12" thickTop="1">
      <c r="A4202" s="215" t="s">
        <v>153</v>
      </c>
      <c r="B4202" s="216" t="s">
        <v>137</v>
      </c>
      <c r="C4202" s="216" t="s">
        <v>703</v>
      </c>
      <c r="D4202" s="217" t="s">
        <v>648</v>
      </c>
      <c r="E4202" s="217" t="s">
        <v>144</v>
      </c>
      <c r="F4202" s="217" t="s">
        <v>647</v>
      </c>
      <c r="G4202" s="217" t="s">
        <v>704</v>
      </c>
      <c r="H4202" s="217" t="s">
        <v>143</v>
      </c>
      <c r="I4202" s="217" t="s">
        <v>658</v>
      </c>
      <c r="J4202" s="218" t="s">
        <v>705</v>
      </c>
      <c r="K4202" s="219" t="s">
        <v>148</v>
      </c>
      <c r="L4202" s="218" t="s">
        <v>140</v>
      </c>
      <c r="M4202" s="218" t="s">
        <v>630</v>
      </c>
      <c r="N4202" s="217" t="s">
        <v>640</v>
      </c>
    </row>
    <row r="4203" spans="1:14">
      <c r="A4203" s="100">
        <v>125858704</v>
      </c>
      <c r="B4203" s="94">
        <v>45660</v>
      </c>
      <c r="C4203" s="94">
        <v>45660</v>
      </c>
      <c r="D4203" s="73" t="s">
        <v>823</v>
      </c>
      <c r="E4203" s="73" t="s">
        <v>700</v>
      </c>
      <c r="F4203" s="73" t="s">
        <v>701</v>
      </c>
      <c r="G4203" s="73" t="s">
        <v>1197</v>
      </c>
      <c r="H4203" s="73" t="s">
        <v>699</v>
      </c>
      <c r="I4203" s="73" t="s">
        <v>681</v>
      </c>
      <c r="J4203" s="95">
        <v>8223.68</v>
      </c>
      <c r="K4203" s="107">
        <v>1</v>
      </c>
      <c r="L4203" s="95">
        <v>0</v>
      </c>
      <c r="M4203" s="95">
        <v>8223.68</v>
      </c>
      <c r="N4203" s="73" t="s">
        <v>715</v>
      </c>
    </row>
    <row r="4204" spans="1:14">
      <c r="A4204" s="100">
        <v>999</v>
      </c>
      <c r="B4204" s="94">
        <v>45638</v>
      </c>
      <c r="C4204" s="94">
        <v>45643</v>
      </c>
      <c r="D4204" s="73" t="s">
        <v>824</v>
      </c>
      <c r="E4204" s="73" t="s">
        <v>1194</v>
      </c>
      <c r="F4204" s="73" t="s">
        <v>1223</v>
      </c>
      <c r="G4204" s="73" t="s">
        <v>1224</v>
      </c>
      <c r="H4204" s="73" t="s">
        <v>1225</v>
      </c>
      <c r="I4204" s="73" t="s">
        <v>681</v>
      </c>
      <c r="J4204" s="95">
        <v>-8001281.0199999996</v>
      </c>
      <c r="K4204" s="107">
        <v>0.99156250000000001</v>
      </c>
      <c r="L4204" s="95">
        <v>7933770.21</v>
      </c>
      <c r="M4204" s="95">
        <v>-67510.81</v>
      </c>
      <c r="N4204" s="73" t="s">
        <v>207</v>
      </c>
    </row>
    <row r="4205" spans="1:14" ht="12" thickBot="1">
      <c r="A4205" s="100">
        <v>999</v>
      </c>
      <c r="B4205" s="94">
        <v>45638</v>
      </c>
      <c r="C4205" s="94">
        <v>45660</v>
      </c>
      <c r="D4205" s="73" t="s">
        <v>710</v>
      </c>
      <c r="E4205" s="73" t="s">
        <v>1194</v>
      </c>
      <c r="F4205" s="73" t="s">
        <v>1223</v>
      </c>
      <c r="G4205" s="73" t="s">
        <v>1224</v>
      </c>
      <c r="H4205" s="73" t="s">
        <v>1225</v>
      </c>
      <c r="I4205" s="73" t="s">
        <v>681</v>
      </c>
      <c r="J4205" s="95">
        <v>7981183.6100000003</v>
      </c>
      <c r="K4205" s="107">
        <v>0.99156250000000001</v>
      </c>
      <c r="L4205" s="95">
        <v>-7913842.3700000001</v>
      </c>
      <c r="M4205" s="95">
        <v>67341.240000000005</v>
      </c>
      <c r="N4205" s="73" t="s">
        <v>841</v>
      </c>
    </row>
    <row r="4206" spans="1:14" ht="12" thickBot="1">
      <c r="A4206" s="223"/>
      <c r="B4206" s="222">
        <v>45660</v>
      </c>
      <c r="C4206" s="224"/>
      <c r="D4206" s="225"/>
      <c r="E4206" s="225"/>
      <c r="F4206" s="225"/>
      <c r="G4206" s="225"/>
      <c r="H4206" s="225"/>
      <c r="I4206" s="225"/>
      <c r="J4206" s="105"/>
      <c r="K4206" s="226"/>
      <c r="L4206" s="227" t="s">
        <v>706</v>
      </c>
      <c r="M4206" s="105">
        <v>481854369.86240953</v>
      </c>
      <c r="N4206" s="225"/>
    </row>
    <row r="4207" spans="1:14" ht="12" thickBot="1">
      <c r="A4207" s="223"/>
      <c r="B4207" s="224"/>
      <c r="C4207" s="224"/>
      <c r="D4207" s="225"/>
      <c r="E4207" s="225"/>
      <c r="F4207" s="225"/>
      <c r="G4207" s="225"/>
      <c r="H4207" s="225"/>
      <c r="I4207" s="225"/>
      <c r="J4207" s="105"/>
      <c r="K4207" s="226"/>
      <c r="L4207" s="227" t="s">
        <v>707</v>
      </c>
      <c r="M4207" s="105">
        <f xml:space="preserve"> ROUND($M$4200+ SUM($M$4203:$M$4205)-$M$4206,2)</f>
        <v>-7841.69</v>
      </c>
      <c r="N4207" s="225"/>
    </row>
    <row r="4208" spans="1:14" ht="12.75" thickTop="1" thickBot="1">
      <c r="A4208" s="215" t="s">
        <v>153</v>
      </c>
      <c r="B4208" s="221" t="s">
        <v>137</v>
      </c>
      <c r="C4208" s="216" t="s">
        <v>703</v>
      </c>
      <c r="D4208" s="217" t="s">
        <v>648</v>
      </c>
      <c r="E4208" s="217" t="s">
        <v>144</v>
      </c>
      <c r="F4208" s="217" t="s">
        <v>647</v>
      </c>
      <c r="G4208" s="217" t="s">
        <v>704</v>
      </c>
      <c r="H4208" s="217" t="s">
        <v>143</v>
      </c>
      <c r="I4208" s="217" t="s">
        <v>658</v>
      </c>
      <c r="J4208" s="218" t="s">
        <v>705</v>
      </c>
      <c r="K4208" s="219" t="s">
        <v>148</v>
      </c>
      <c r="L4208" s="218" t="s">
        <v>140</v>
      </c>
      <c r="M4208" s="218" t="s">
        <v>630</v>
      </c>
      <c r="N4208" s="217" t="s">
        <v>640</v>
      </c>
    </row>
    <row r="4209" spans="1:14" ht="12" thickBot="1">
      <c r="A4209" s="223"/>
      <c r="B4209" s="222">
        <v>45663</v>
      </c>
      <c r="C4209" s="224"/>
      <c r="D4209" s="225"/>
      <c r="E4209" s="225"/>
      <c r="F4209" s="225"/>
      <c r="G4209" s="225"/>
      <c r="H4209" s="225"/>
      <c r="I4209" s="225"/>
      <c r="J4209" s="105"/>
      <c r="K4209" s="226"/>
      <c r="L4209" s="227" t="s">
        <v>706</v>
      </c>
      <c r="M4209" s="105">
        <v>481846528.17240947</v>
      </c>
      <c r="N4209" s="225"/>
    </row>
    <row r="4210" spans="1:14" ht="12" thickBot="1">
      <c r="A4210" s="223"/>
      <c r="B4210" s="224"/>
      <c r="C4210" s="224"/>
      <c r="D4210" s="225"/>
      <c r="E4210" s="225"/>
      <c r="F4210" s="225"/>
      <c r="G4210" s="225"/>
      <c r="H4210" s="225"/>
      <c r="I4210" s="225"/>
      <c r="J4210" s="105"/>
      <c r="K4210" s="226"/>
      <c r="L4210" s="227" t="s">
        <v>707</v>
      </c>
      <c r="M4210" s="105">
        <f xml:space="preserve"> ROUND($M$4206+ SUM($M$4208:$M$4208)-$M$4209,2)</f>
        <v>7841.69</v>
      </c>
      <c r="N4210" s="225"/>
    </row>
    <row r="4211" spans="1:14" ht="12.75" thickTop="1" thickBot="1">
      <c r="A4211" s="215" t="s">
        <v>153</v>
      </c>
      <c r="B4211" s="221" t="s">
        <v>137</v>
      </c>
      <c r="C4211" s="216" t="s">
        <v>703</v>
      </c>
      <c r="D4211" s="217" t="s">
        <v>648</v>
      </c>
      <c r="E4211" s="217" t="s">
        <v>144</v>
      </c>
      <c r="F4211" s="217" t="s">
        <v>647</v>
      </c>
      <c r="G4211" s="217" t="s">
        <v>704</v>
      </c>
      <c r="H4211" s="217" t="s">
        <v>143</v>
      </c>
      <c r="I4211" s="217" t="s">
        <v>658</v>
      </c>
      <c r="J4211" s="218" t="s">
        <v>705</v>
      </c>
      <c r="K4211" s="219" t="s">
        <v>148</v>
      </c>
      <c r="L4211" s="218" t="s">
        <v>140</v>
      </c>
      <c r="M4211" s="218" t="s">
        <v>630</v>
      </c>
      <c r="N4211" s="217" t="s">
        <v>640</v>
      </c>
    </row>
    <row r="4212" spans="1:14" ht="12" thickBot="1">
      <c r="A4212" s="223"/>
      <c r="B4212" s="222">
        <v>45664</v>
      </c>
      <c r="C4212" s="224"/>
      <c r="D4212" s="225"/>
      <c r="E4212" s="225"/>
      <c r="F4212" s="225"/>
      <c r="G4212" s="225"/>
      <c r="H4212" s="225"/>
      <c r="I4212" s="225"/>
      <c r="J4212" s="105"/>
      <c r="K4212" s="226"/>
      <c r="L4212" s="227" t="s">
        <v>706</v>
      </c>
      <c r="M4212" s="105">
        <v>481846528.17240953</v>
      </c>
      <c r="N4212" s="225"/>
    </row>
    <row r="4213" spans="1:14" ht="12" thickBot="1">
      <c r="A4213" s="223"/>
      <c r="B4213" s="224"/>
      <c r="C4213" s="224"/>
      <c r="D4213" s="225"/>
      <c r="E4213" s="225"/>
      <c r="F4213" s="225"/>
      <c r="G4213" s="225"/>
      <c r="H4213" s="225"/>
      <c r="I4213" s="225"/>
      <c r="J4213" s="105"/>
      <c r="K4213" s="226"/>
      <c r="L4213" s="227" t="s">
        <v>707</v>
      </c>
      <c r="M4213" s="105">
        <f xml:space="preserve"> ROUND($M$4209+ SUM($M$4211:$M$4211)-$M$4212,2)</f>
        <v>0</v>
      </c>
      <c r="N4213" s="225"/>
    </row>
    <row r="4214" spans="1:14" ht="12" thickTop="1">
      <c r="A4214" s="215" t="s">
        <v>153</v>
      </c>
      <c r="B4214" s="216" t="s">
        <v>137</v>
      </c>
      <c r="C4214" s="216" t="s">
        <v>703</v>
      </c>
      <c r="D4214" s="217" t="s">
        <v>648</v>
      </c>
      <c r="E4214" s="217" t="s">
        <v>144</v>
      </c>
      <c r="F4214" s="217" t="s">
        <v>647</v>
      </c>
      <c r="G4214" s="217" t="s">
        <v>704</v>
      </c>
      <c r="H4214" s="217" t="s">
        <v>143</v>
      </c>
      <c r="I4214" s="217" t="s">
        <v>658</v>
      </c>
      <c r="J4214" s="218" t="s">
        <v>705</v>
      </c>
      <c r="K4214" s="219" t="s">
        <v>148</v>
      </c>
      <c r="L4214" s="218" t="s">
        <v>140</v>
      </c>
      <c r="M4214" s="218" t="s">
        <v>630</v>
      </c>
      <c r="N4214" s="217" t="s">
        <v>640</v>
      </c>
    </row>
    <row r="4215" spans="1:14">
      <c r="A4215" s="100">
        <v>999</v>
      </c>
      <c r="B4215" s="94">
        <v>45659</v>
      </c>
      <c r="C4215" s="94">
        <v>45665</v>
      </c>
      <c r="D4215" s="73" t="s">
        <v>823</v>
      </c>
      <c r="E4215" s="73" t="s">
        <v>454</v>
      </c>
      <c r="F4215" s="73" t="s">
        <v>455</v>
      </c>
      <c r="G4215" s="73" t="s">
        <v>452</v>
      </c>
      <c r="H4215" s="73" t="s">
        <v>453</v>
      </c>
      <c r="I4215" s="73" t="s">
        <v>681</v>
      </c>
      <c r="J4215" s="95">
        <v>535.52</v>
      </c>
      <c r="K4215" s="107">
        <v>1</v>
      </c>
      <c r="L4215" s="95">
        <v>0</v>
      </c>
      <c r="M4215" s="95">
        <v>535.52</v>
      </c>
      <c r="N4215" s="73" t="s">
        <v>715</v>
      </c>
    </row>
    <row r="4216" spans="1:14">
      <c r="A4216" s="100">
        <v>126083069</v>
      </c>
      <c r="B4216" s="94">
        <v>45660</v>
      </c>
      <c r="C4216" s="94">
        <v>45665</v>
      </c>
      <c r="D4216" s="73" t="s">
        <v>830</v>
      </c>
      <c r="E4216" s="73" t="s">
        <v>1185</v>
      </c>
      <c r="F4216" s="73" t="s">
        <v>1186</v>
      </c>
      <c r="G4216" s="73" t="s">
        <v>1187</v>
      </c>
      <c r="I4216" s="73" t="s">
        <v>681</v>
      </c>
      <c r="J4216" s="95">
        <v>-3000000</v>
      </c>
      <c r="K4216" s="107">
        <v>0.99124999999999996</v>
      </c>
      <c r="L4216" s="95">
        <v>2973750</v>
      </c>
      <c r="M4216" s="95">
        <v>-26250</v>
      </c>
      <c r="N4216" s="73" t="s">
        <v>207</v>
      </c>
    </row>
    <row r="4217" spans="1:14" ht="12" thickBot="1">
      <c r="A4217" s="100">
        <v>126083175</v>
      </c>
      <c r="B4217" s="94">
        <v>45660</v>
      </c>
      <c r="C4217" s="94">
        <v>45665</v>
      </c>
      <c r="D4217" s="73" t="s">
        <v>830</v>
      </c>
      <c r="E4217" s="73" t="s">
        <v>1176</v>
      </c>
      <c r="F4217" s="73" t="s">
        <v>1177</v>
      </c>
      <c r="G4217" s="73" t="s">
        <v>1178</v>
      </c>
      <c r="I4217" s="73" t="s">
        <v>681</v>
      </c>
      <c r="J4217" s="95">
        <v>-3000000</v>
      </c>
      <c r="K4217" s="107">
        <v>0.99</v>
      </c>
      <c r="L4217" s="95">
        <v>2970000</v>
      </c>
      <c r="M4217" s="95">
        <v>-30000</v>
      </c>
      <c r="N4217" s="73" t="s">
        <v>207</v>
      </c>
    </row>
    <row r="4218" spans="1:14" ht="12" thickBot="1">
      <c r="A4218" s="223"/>
      <c r="B4218" s="222">
        <v>45665</v>
      </c>
      <c r="C4218" s="224"/>
      <c r="D4218" s="225"/>
      <c r="E4218" s="225"/>
      <c r="F4218" s="225"/>
      <c r="G4218" s="225"/>
      <c r="H4218" s="225"/>
      <c r="I4218" s="225"/>
      <c r="J4218" s="105"/>
      <c r="K4218" s="226"/>
      <c r="L4218" s="227" t="s">
        <v>706</v>
      </c>
      <c r="M4218" s="105">
        <v>481790813.69240952</v>
      </c>
      <c r="N4218" s="225"/>
    </row>
    <row r="4219" spans="1:14" ht="12" thickBot="1">
      <c r="A4219" s="223"/>
      <c r="B4219" s="224"/>
      <c r="C4219" s="224"/>
      <c r="D4219" s="225"/>
      <c r="E4219" s="225"/>
      <c r="F4219" s="225"/>
      <c r="G4219" s="225"/>
      <c r="H4219" s="225"/>
      <c r="I4219" s="225"/>
      <c r="J4219" s="105"/>
      <c r="K4219" s="226"/>
      <c r="L4219" s="227" t="s">
        <v>707</v>
      </c>
      <c r="M4219" s="105">
        <f xml:space="preserve"> ROUND($M$4212+ SUM($M$4215:$M$4217)-$M$4218,2)</f>
        <v>0</v>
      </c>
      <c r="N4219" s="225"/>
    </row>
    <row r="4220" spans="1:14" ht="12" thickTop="1">
      <c r="A4220" s="215" t="s">
        <v>153</v>
      </c>
      <c r="B4220" s="216" t="s">
        <v>137</v>
      </c>
      <c r="C4220" s="216" t="s">
        <v>703</v>
      </c>
      <c r="D4220" s="217" t="s">
        <v>648</v>
      </c>
      <c r="E4220" s="217" t="s">
        <v>144</v>
      </c>
      <c r="F4220" s="217" t="s">
        <v>647</v>
      </c>
      <c r="G4220" s="217" t="s">
        <v>704</v>
      </c>
      <c r="H4220" s="217" t="s">
        <v>143</v>
      </c>
      <c r="I4220" s="217" t="s">
        <v>658</v>
      </c>
      <c r="J4220" s="218" t="s">
        <v>705</v>
      </c>
      <c r="K4220" s="219" t="s">
        <v>148</v>
      </c>
      <c r="L4220" s="218" t="s">
        <v>140</v>
      </c>
      <c r="M4220" s="218" t="s">
        <v>630</v>
      </c>
      <c r="N4220" s="217" t="s">
        <v>640</v>
      </c>
    </row>
    <row r="4221" spans="1:14">
      <c r="A4221" s="100">
        <v>999</v>
      </c>
      <c r="B4221" s="94">
        <v>45659</v>
      </c>
      <c r="C4221" s="94">
        <v>45666</v>
      </c>
      <c r="D4221" s="73" t="s">
        <v>823</v>
      </c>
      <c r="E4221" s="73" t="s">
        <v>454</v>
      </c>
      <c r="F4221" s="73" t="s">
        <v>455</v>
      </c>
      <c r="G4221" s="73" t="s">
        <v>452</v>
      </c>
      <c r="H4221" s="73" t="s">
        <v>453</v>
      </c>
      <c r="I4221" s="73" t="s">
        <v>681</v>
      </c>
      <c r="J4221" s="95">
        <v>20831.5</v>
      </c>
      <c r="K4221" s="107">
        <v>1</v>
      </c>
      <c r="L4221" s="95">
        <v>0</v>
      </c>
      <c r="M4221" s="95">
        <v>20831.5</v>
      </c>
      <c r="N4221" s="73" t="s">
        <v>715</v>
      </c>
    </row>
    <row r="4222" spans="1:14">
      <c r="A4222" s="100">
        <v>999</v>
      </c>
      <c r="B4222" s="94">
        <v>45622</v>
      </c>
      <c r="C4222" s="94">
        <v>45628</v>
      </c>
      <c r="D4222" s="73" t="s">
        <v>824</v>
      </c>
      <c r="E4222" s="73" t="s">
        <v>204</v>
      </c>
      <c r="F4222" s="73" t="s">
        <v>880</v>
      </c>
      <c r="G4222" s="73" t="s">
        <v>881</v>
      </c>
      <c r="I4222" s="73" t="s">
        <v>681</v>
      </c>
      <c r="J4222" s="95">
        <v>-10000000</v>
      </c>
      <c r="K4222" s="107">
        <v>0.98531250000000004</v>
      </c>
      <c r="L4222" s="95">
        <v>9853125</v>
      </c>
      <c r="M4222" s="95">
        <v>-146875</v>
      </c>
      <c r="N4222" s="73" t="s">
        <v>207</v>
      </c>
    </row>
    <row r="4223" spans="1:14" ht="12" thickBot="1">
      <c r="A4223" s="100">
        <v>999</v>
      </c>
      <c r="B4223" s="94">
        <v>45622</v>
      </c>
      <c r="C4223" s="94">
        <v>45666</v>
      </c>
      <c r="D4223" s="73" t="s">
        <v>710</v>
      </c>
      <c r="E4223" s="73" t="s">
        <v>204</v>
      </c>
      <c r="F4223" s="73" t="s">
        <v>880</v>
      </c>
      <c r="G4223" s="73" t="s">
        <v>881</v>
      </c>
      <c r="I4223" s="73" t="s">
        <v>681</v>
      </c>
      <c r="J4223" s="95">
        <v>9974226.8000000007</v>
      </c>
      <c r="K4223" s="107">
        <v>0.98531250000000004</v>
      </c>
      <c r="L4223" s="95">
        <v>-9827730.3399999999</v>
      </c>
      <c r="M4223" s="95">
        <v>146496.46</v>
      </c>
      <c r="N4223" s="73" t="s">
        <v>841</v>
      </c>
    </row>
    <row r="4224" spans="1:14" ht="12" thickBot="1">
      <c r="A4224" s="223"/>
      <c r="B4224" s="222">
        <v>45666</v>
      </c>
      <c r="C4224" s="224"/>
      <c r="D4224" s="225"/>
      <c r="E4224" s="225"/>
      <c r="F4224" s="225"/>
      <c r="G4224" s="225"/>
      <c r="H4224" s="225"/>
      <c r="I4224" s="225"/>
      <c r="J4224" s="105"/>
      <c r="K4224" s="226"/>
      <c r="L4224" s="227" t="s">
        <v>706</v>
      </c>
      <c r="M4224" s="105">
        <v>481811266.64853454</v>
      </c>
      <c r="N4224" s="225"/>
    </row>
    <row r="4225" spans="1:14" ht="12" thickBot="1">
      <c r="A4225" s="223"/>
      <c r="B4225" s="224"/>
      <c r="C4225" s="224"/>
      <c r="D4225" s="225"/>
      <c r="E4225" s="225"/>
      <c r="F4225" s="225"/>
      <c r="G4225" s="225"/>
      <c r="H4225" s="225"/>
      <c r="I4225" s="225"/>
      <c r="J4225" s="105"/>
      <c r="K4225" s="226"/>
      <c r="L4225" s="227" t="s">
        <v>707</v>
      </c>
      <c r="M4225" s="105">
        <f xml:space="preserve"> ROUND($M$4218+ SUM($M$4221:$M$4223)-$M$4224,2)</f>
        <v>0</v>
      </c>
      <c r="N4225" s="225"/>
    </row>
    <row r="4226" spans="1:14" ht="12.75" thickTop="1" thickBot="1">
      <c r="A4226" s="215" t="s">
        <v>153</v>
      </c>
      <c r="B4226" s="221" t="s">
        <v>137</v>
      </c>
      <c r="C4226" s="216" t="s">
        <v>703</v>
      </c>
      <c r="D4226" s="217" t="s">
        <v>648</v>
      </c>
      <c r="E4226" s="217" t="s">
        <v>144</v>
      </c>
      <c r="F4226" s="217" t="s">
        <v>647</v>
      </c>
      <c r="G4226" s="217" t="s">
        <v>704</v>
      </c>
      <c r="H4226" s="217" t="s">
        <v>143</v>
      </c>
      <c r="I4226" s="217" t="s">
        <v>658</v>
      </c>
      <c r="J4226" s="218" t="s">
        <v>705</v>
      </c>
      <c r="K4226" s="219" t="s">
        <v>148</v>
      </c>
      <c r="L4226" s="218" t="s">
        <v>140</v>
      </c>
      <c r="M4226" s="218" t="s">
        <v>630</v>
      </c>
      <c r="N4226" s="217" t="s">
        <v>640</v>
      </c>
    </row>
    <row r="4227" spans="1:14" ht="12" thickBot="1">
      <c r="A4227" s="223"/>
      <c r="B4227" s="222">
        <v>45667</v>
      </c>
      <c r="C4227" s="224"/>
      <c r="D4227" s="225"/>
      <c r="E4227" s="225"/>
      <c r="F4227" s="225"/>
      <c r="G4227" s="225"/>
      <c r="H4227" s="225"/>
      <c r="I4227" s="225"/>
      <c r="J4227" s="105"/>
      <c r="K4227" s="226"/>
      <c r="L4227" s="227" t="s">
        <v>706</v>
      </c>
      <c r="M4227" s="105">
        <v>481811266.64853454</v>
      </c>
      <c r="N4227" s="225"/>
    </row>
    <row r="4228" spans="1:14" ht="12" thickBot="1">
      <c r="A4228" s="223"/>
      <c r="B4228" s="224"/>
      <c r="C4228" s="224"/>
      <c r="D4228" s="225"/>
      <c r="E4228" s="225"/>
      <c r="F4228" s="225"/>
      <c r="G4228" s="225"/>
      <c r="H4228" s="225"/>
      <c r="I4228" s="225"/>
      <c r="J4228" s="105"/>
      <c r="K4228" s="226"/>
      <c r="L4228" s="227" t="s">
        <v>707</v>
      </c>
      <c r="M4228" s="105">
        <f xml:space="preserve"> ROUND($M$4224+ SUM($M$4226:$M$4226)-$M$4227,2)</f>
        <v>0</v>
      </c>
      <c r="N4228" s="225"/>
    </row>
    <row r="4229" spans="1:14" ht="12" thickTop="1">
      <c r="A4229" s="215" t="s">
        <v>153</v>
      </c>
      <c r="B4229" s="216" t="s">
        <v>137</v>
      </c>
      <c r="C4229" s="216" t="s">
        <v>703</v>
      </c>
      <c r="D4229" s="217" t="s">
        <v>648</v>
      </c>
      <c r="E4229" s="217" t="s">
        <v>144</v>
      </c>
      <c r="F4229" s="217" t="s">
        <v>647</v>
      </c>
      <c r="G4229" s="217" t="s">
        <v>704</v>
      </c>
      <c r="H4229" s="217" t="s">
        <v>143</v>
      </c>
      <c r="I4229" s="217" t="s">
        <v>658</v>
      </c>
      <c r="J4229" s="218" t="s">
        <v>705</v>
      </c>
      <c r="K4229" s="219" t="s">
        <v>148</v>
      </c>
      <c r="L4229" s="218" t="s">
        <v>140</v>
      </c>
      <c r="M4229" s="218" t="s">
        <v>630</v>
      </c>
      <c r="N4229" s="217" t="s">
        <v>640</v>
      </c>
    </row>
    <row r="4230" spans="1:14" ht="12" thickBot="1">
      <c r="A4230" s="100">
        <v>999</v>
      </c>
      <c r="B4230" s="94">
        <v>45622</v>
      </c>
      <c r="C4230" s="94">
        <v>45666</v>
      </c>
      <c r="D4230" s="73" t="s">
        <v>824</v>
      </c>
      <c r="E4230" s="73" t="s">
        <v>204</v>
      </c>
      <c r="F4230" s="73" t="s">
        <v>880</v>
      </c>
      <c r="G4230" s="73" t="s">
        <v>881</v>
      </c>
      <c r="I4230" s="73" t="s">
        <v>681</v>
      </c>
      <c r="J4230" s="95">
        <v>-9974226.8000000007</v>
      </c>
      <c r="K4230" s="107">
        <v>0.98531250000000004</v>
      </c>
      <c r="L4230" s="95">
        <v>9827730.3399999999</v>
      </c>
      <c r="M4230" s="95">
        <v>-146496.46</v>
      </c>
      <c r="N4230" s="73" t="s">
        <v>841</v>
      </c>
    </row>
    <row r="4231" spans="1:14" ht="12" thickBot="1">
      <c r="A4231" s="223"/>
      <c r="B4231" s="222">
        <v>45670</v>
      </c>
      <c r="C4231" s="224"/>
      <c r="D4231" s="225"/>
      <c r="E4231" s="225"/>
      <c r="F4231" s="225"/>
      <c r="G4231" s="225"/>
      <c r="H4231" s="225"/>
      <c r="I4231" s="225"/>
      <c r="J4231" s="105"/>
      <c r="K4231" s="226"/>
      <c r="L4231" s="227" t="s">
        <v>706</v>
      </c>
      <c r="M4231" s="105">
        <v>481664770.19240952</v>
      </c>
      <c r="N4231" s="225"/>
    </row>
    <row r="4232" spans="1:14" ht="12" thickBot="1">
      <c r="A4232" s="223"/>
      <c r="B4232" s="224"/>
      <c r="C4232" s="224"/>
      <c r="D4232" s="225"/>
      <c r="E4232" s="225"/>
      <c r="F4232" s="225"/>
      <c r="G4232" s="225"/>
      <c r="H4232" s="225"/>
      <c r="I4232" s="225"/>
      <c r="J4232" s="105"/>
      <c r="K4232" s="226"/>
      <c r="L4232" s="227" t="s">
        <v>707</v>
      </c>
      <c r="M4232" s="105">
        <f xml:space="preserve"> ROUND($M$4227+ SUM($M$4230:$M$4230)-$M$4231,2)</f>
        <v>0</v>
      </c>
      <c r="N4232" s="225"/>
    </row>
    <row r="4233" spans="1:14" ht="12.75" thickTop="1" thickBot="1">
      <c r="A4233" s="215" t="s">
        <v>153</v>
      </c>
      <c r="B4233" s="221" t="s">
        <v>137</v>
      </c>
      <c r="C4233" s="216" t="s">
        <v>703</v>
      </c>
      <c r="D4233" s="217" t="s">
        <v>648</v>
      </c>
      <c r="E4233" s="217" t="s">
        <v>144</v>
      </c>
      <c r="F4233" s="217" t="s">
        <v>647</v>
      </c>
      <c r="G4233" s="217" t="s">
        <v>704</v>
      </c>
      <c r="H4233" s="217" t="s">
        <v>143</v>
      </c>
      <c r="I4233" s="217" t="s">
        <v>658</v>
      </c>
      <c r="J4233" s="218" t="s">
        <v>705</v>
      </c>
      <c r="K4233" s="219" t="s">
        <v>148</v>
      </c>
      <c r="L4233" s="218" t="s">
        <v>140</v>
      </c>
      <c r="M4233" s="218" t="s">
        <v>630</v>
      </c>
      <c r="N4233" s="217" t="s">
        <v>640</v>
      </c>
    </row>
    <row r="4234" spans="1:14" ht="12" thickBot="1">
      <c r="A4234" s="223"/>
      <c r="B4234" s="222">
        <v>45671</v>
      </c>
      <c r="C4234" s="224"/>
      <c r="D4234" s="225"/>
      <c r="E4234" s="225"/>
      <c r="F4234" s="225"/>
      <c r="G4234" s="225"/>
      <c r="H4234" s="225"/>
      <c r="I4234" s="225"/>
      <c r="J4234" s="105"/>
      <c r="K4234" s="226"/>
      <c r="L4234" s="227" t="s">
        <v>706</v>
      </c>
      <c r="M4234" s="105">
        <v>481664770.19240952</v>
      </c>
      <c r="N4234" s="225"/>
    </row>
    <row r="4235" spans="1:14" ht="12" thickBot="1">
      <c r="A4235" s="223"/>
      <c r="B4235" s="224"/>
      <c r="C4235" s="224"/>
      <c r="D4235" s="225"/>
      <c r="E4235" s="225"/>
      <c r="F4235" s="225"/>
      <c r="G4235" s="225"/>
      <c r="H4235" s="225"/>
      <c r="I4235" s="225"/>
      <c r="J4235" s="105"/>
      <c r="K4235" s="226"/>
      <c r="L4235" s="227" t="s">
        <v>707</v>
      </c>
      <c r="M4235" s="105">
        <f xml:space="preserve"> ROUND($M$4231+ SUM($M$4233:$M$4233)-$M$4234,2)</f>
        <v>0</v>
      </c>
      <c r="N4235" s="225"/>
    </row>
    <row r="4236" spans="1:14" ht="12" thickTop="1">
      <c r="A4236" s="215" t="s">
        <v>153</v>
      </c>
      <c r="B4236" s="216" t="s">
        <v>137</v>
      </c>
      <c r="C4236" s="216" t="s">
        <v>703</v>
      </c>
      <c r="D4236" s="217" t="s">
        <v>648</v>
      </c>
      <c r="E4236" s="217" t="s">
        <v>144</v>
      </c>
      <c r="F4236" s="217" t="s">
        <v>647</v>
      </c>
      <c r="G4236" s="217" t="s">
        <v>704</v>
      </c>
      <c r="H4236" s="217" t="s">
        <v>143</v>
      </c>
      <c r="I4236" s="217" t="s">
        <v>658</v>
      </c>
      <c r="J4236" s="218" t="s">
        <v>705</v>
      </c>
      <c r="K4236" s="219" t="s">
        <v>148</v>
      </c>
      <c r="L4236" s="218" t="s">
        <v>140</v>
      </c>
      <c r="M4236" s="218" t="s">
        <v>630</v>
      </c>
      <c r="N4236" s="217" t="s">
        <v>640</v>
      </c>
    </row>
    <row r="4237" spans="1:14">
      <c r="A4237" s="100">
        <v>126338039</v>
      </c>
      <c r="B4237" s="94">
        <v>45646</v>
      </c>
      <c r="C4237" s="94">
        <v>45672</v>
      </c>
      <c r="D4237" s="73" t="s">
        <v>710</v>
      </c>
      <c r="E4237" s="73" t="s">
        <v>460</v>
      </c>
      <c r="F4237" s="73" t="s">
        <v>464</v>
      </c>
      <c r="G4237" s="73" t="s">
        <v>462</v>
      </c>
      <c r="H4237" s="73" t="s">
        <v>463</v>
      </c>
      <c r="I4237" s="73" t="s">
        <v>681</v>
      </c>
      <c r="J4237" s="95">
        <v>12510484.25</v>
      </c>
      <c r="K4237" s="107">
        <v>0.99562499999999998</v>
      </c>
      <c r="L4237" s="95">
        <v>-12455750.880000001</v>
      </c>
      <c r="M4237" s="95">
        <v>54733.37</v>
      </c>
      <c r="N4237" s="73" t="s">
        <v>207</v>
      </c>
    </row>
    <row r="4238" spans="1:14">
      <c r="A4238" s="100">
        <v>126325856</v>
      </c>
      <c r="B4238" s="94">
        <v>45666</v>
      </c>
      <c r="C4238" s="94">
        <v>45672</v>
      </c>
      <c r="D4238" s="73" t="s">
        <v>830</v>
      </c>
      <c r="E4238" s="73" t="s">
        <v>1188</v>
      </c>
      <c r="F4238" s="73" t="s">
        <v>1189</v>
      </c>
      <c r="G4238" s="73" t="s">
        <v>1190</v>
      </c>
      <c r="H4238" s="73" t="s">
        <v>1220</v>
      </c>
      <c r="I4238" s="73" t="s">
        <v>681</v>
      </c>
      <c r="J4238" s="95">
        <v>-5500000</v>
      </c>
      <c r="K4238" s="107">
        <v>0.99124999999999996</v>
      </c>
      <c r="L4238" s="95">
        <v>5451875</v>
      </c>
      <c r="M4238" s="95">
        <v>-48125</v>
      </c>
      <c r="N4238" s="73" t="s">
        <v>207</v>
      </c>
    </row>
    <row r="4239" spans="1:14">
      <c r="A4239" s="100">
        <v>126349451</v>
      </c>
      <c r="B4239" s="94">
        <v>45670</v>
      </c>
      <c r="C4239" s="94">
        <v>45672</v>
      </c>
      <c r="D4239" s="73" t="s">
        <v>710</v>
      </c>
      <c r="E4239" s="73" t="s">
        <v>1235</v>
      </c>
      <c r="F4239" s="73" t="s">
        <v>1236</v>
      </c>
      <c r="G4239" s="73" t="s">
        <v>1237</v>
      </c>
      <c r="I4239" s="73" t="s">
        <v>681</v>
      </c>
      <c r="J4239" s="95">
        <v>17000000</v>
      </c>
      <c r="K4239" s="107">
        <v>0.99031250000000004</v>
      </c>
      <c r="L4239" s="95">
        <v>-16835312.5</v>
      </c>
      <c r="M4239" s="95">
        <v>164687.5</v>
      </c>
      <c r="N4239" s="73" t="s">
        <v>207</v>
      </c>
    </row>
    <row r="4240" spans="1:14">
      <c r="A4240" s="100">
        <v>3097095</v>
      </c>
      <c r="B4240" s="94">
        <v>45672</v>
      </c>
      <c r="C4240" s="94">
        <v>45672</v>
      </c>
      <c r="D4240" s="73" t="s">
        <v>709</v>
      </c>
      <c r="I4240" s="73" t="s">
        <v>681</v>
      </c>
      <c r="J4240" s="95">
        <v>0</v>
      </c>
      <c r="K4240" s="107">
        <v>1</v>
      </c>
      <c r="L4240" s="95">
        <v>12000000</v>
      </c>
      <c r="M4240" s="95">
        <v>12000000</v>
      </c>
      <c r="N4240" s="73" t="s">
        <v>207</v>
      </c>
    </row>
    <row r="4241" spans="1:14" ht="12" thickBot="1">
      <c r="A4241" s="100">
        <v>999</v>
      </c>
      <c r="B4241" s="94">
        <v>45646</v>
      </c>
      <c r="C4241" s="94">
        <v>45652</v>
      </c>
      <c r="D4241" s="73" t="s">
        <v>824</v>
      </c>
      <c r="E4241" s="73" t="s">
        <v>460</v>
      </c>
      <c r="F4241" s="73" t="s">
        <v>1230</v>
      </c>
      <c r="G4241" s="73" t="s">
        <v>1231</v>
      </c>
      <c r="I4241" s="73" t="s">
        <v>681</v>
      </c>
      <c r="J4241" s="95">
        <v>-12510484.25</v>
      </c>
      <c r="K4241" s="107">
        <v>0.99562499999999998</v>
      </c>
      <c r="L4241" s="95">
        <v>12455750.880000001</v>
      </c>
      <c r="M4241" s="95">
        <v>-54733.37</v>
      </c>
      <c r="N4241" s="73" t="s">
        <v>207</v>
      </c>
    </row>
    <row r="4242" spans="1:14" ht="12" thickBot="1">
      <c r="A4242" s="223"/>
      <c r="B4242" s="222">
        <v>45672</v>
      </c>
      <c r="C4242" s="224"/>
      <c r="D4242" s="225"/>
      <c r="E4242" s="225"/>
      <c r="F4242" s="225"/>
      <c r="G4242" s="225"/>
      <c r="H4242" s="225"/>
      <c r="I4242" s="225"/>
      <c r="J4242" s="105"/>
      <c r="K4242" s="226"/>
      <c r="L4242" s="227" t="s">
        <v>706</v>
      </c>
      <c r="M4242" s="105">
        <v>493781332.69240952</v>
      </c>
      <c r="N4242" s="225"/>
    </row>
    <row r="4243" spans="1:14" ht="12" thickBot="1">
      <c r="A4243" s="223"/>
      <c r="B4243" s="224"/>
      <c r="C4243" s="224"/>
      <c r="D4243" s="225"/>
      <c r="E4243" s="225"/>
      <c r="F4243" s="225"/>
      <c r="G4243" s="225"/>
      <c r="H4243" s="225"/>
      <c r="I4243" s="225"/>
      <c r="J4243" s="105"/>
      <c r="K4243" s="226"/>
      <c r="L4243" s="227" t="s">
        <v>707</v>
      </c>
      <c r="M4243" s="105">
        <f xml:space="preserve"> ROUND($M$4234+ SUM($M$4237:$M$4241)-$M$4242,2)</f>
        <v>0</v>
      </c>
      <c r="N4243" s="225"/>
    </row>
    <row r="4244" spans="1:14" ht="12" thickTop="1">
      <c r="A4244" s="215" t="s">
        <v>153</v>
      </c>
      <c r="B4244" s="216" t="s">
        <v>137</v>
      </c>
      <c r="C4244" s="216" t="s">
        <v>703</v>
      </c>
      <c r="D4244" s="217" t="s">
        <v>648</v>
      </c>
      <c r="E4244" s="217" t="s">
        <v>144</v>
      </c>
      <c r="F4244" s="217" t="s">
        <v>647</v>
      </c>
      <c r="G4244" s="217" t="s">
        <v>704</v>
      </c>
      <c r="H4244" s="217" t="s">
        <v>143</v>
      </c>
      <c r="I4244" s="217" t="s">
        <v>658</v>
      </c>
      <c r="J4244" s="218" t="s">
        <v>705</v>
      </c>
      <c r="K4244" s="219" t="s">
        <v>148</v>
      </c>
      <c r="L4244" s="218" t="s">
        <v>140</v>
      </c>
      <c r="M4244" s="218" t="s">
        <v>630</v>
      </c>
      <c r="N4244" s="217" t="s">
        <v>640</v>
      </c>
    </row>
    <row r="4245" spans="1:14">
      <c r="A4245" s="100">
        <v>999</v>
      </c>
      <c r="B4245" s="94">
        <v>45638</v>
      </c>
      <c r="C4245" s="94">
        <v>45660</v>
      </c>
      <c r="D4245" s="73" t="s">
        <v>824</v>
      </c>
      <c r="E4245" s="73" t="s">
        <v>1194</v>
      </c>
      <c r="F4245" s="73" t="s">
        <v>1223</v>
      </c>
      <c r="G4245" s="73" t="s">
        <v>1224</v>
      </c>
      <c r="H4245" s="73" t="s">
        <v>1225</v>
      </c>
      <c r="I4245" s="73" t="s">
        <v>681</v>
      </c>
      <c r="J4245" s="95">
        <v>-7981183.6100000003</v>
      </c>
      <c r="K4245" s="107">
        <v>0.99156250000000001</v>
      </c>
      <c r="L4245" s="95">
        <v>7913842.3700000001</v>
      </c>
      <c r="M4245" s="95">
        <v>-67341.240000000005</v>
      </c>
      <c r="N4245" s="73" t="s">
        <v>841</v>
      </c>
    </row>
    <row r="4246" spans="1:14" ht="12" thickBot="1">
      <c r="A4246" s="100">
        <v>123932690</v>
      </c>
      <c r="B4246" s="94">
        <v>45638</v>
      </c>
      <c r="C4246" s="94">
        <v>45673</v>
      </c>
      <c r="D4246" s="73" t="s">
        <v>710</v>
      </c>
      <c r="E4246" s="73" t="s">
        <v>1194</v>
      </c>
      <c r="F4246" s="73" t="s">
        <v>1223</v>
      </c>
      <c r="G4246" s="73" t="s">
        <v>1224</v>
      </c>
      <c r="H4246" s="73" t="s">
        <v>1225</v>
      </c>
      <c r="I4246" s="73" t="s">
        <v>681</v>
      </c>
      <c r="J4246" s="95">
        <v>7981277.8200000003</v>
      </c>
      <c r="K4246" s="107">
        <v>0.99156250000000001</v>
      </c>
      <c r="L4246" s="95">
        <v>-7913935.79</v>
      </c>
      <c r="M4246" s="95">
        <v>67342.03</v>
      </c>
      <c r="N4246" s="73" t="s">
        <v>841</v>
      </c>
    </row>
    <row r="4247" spans="1:14" ht="12" thickBot="1">
      <c r="A4247" s="223"/>
      <c r="B4247" s="222">
        <v>45673</v>
      </c>
      <c r="C4247" s="224"/>
      <c r="D4247" s="225"/>
      <c r="E4247" s="225"/>
      <c r="F4247" s="225"/>
      <c r="G4247" s="225"/>
      <c r="H4247" s="225"/>
      <c r="I4247" s="225"/>
      <c r="J4247" s="105"/>
      <c r="K4247" s="226"/>
      <c r="L4247" s="227" t="s">
        <v>706</v>
      </c>
      <c r="M4247" s="105">
        <v>493781333.48570013</v>
      </c>
      <c r="N4247" s="225"/>
    </row>
    <row r="4248" spans="1:14" ht="12" thickBot="1">
      <c r="A4248" s="223"/>
      <c r="B4248" s="224"/>
      <c r="C4248" s="224"/>
      <c r="D4248" s="225"/>
      <c r="E4248" s="225"/>
      <c r="F4248" s="225"/>
      <c r="G4248" s="225"/>
      <c r="H4248" s="225"/>
      <c r="I4248" s="225"/>
      <c r="J4248" s="105"/>
      <c r="K4248" s="226"/>
      <c r="L4248" s="227" t="s">
        <v>707</v>
      </c>
      <c r="M4248" s="105">
        <f xml:space="preserve"> ROUND($M$4242+ SUM($M$4245:$M$4246)-$M$4247,2)</f>
        <v>0</v>
      </c>
      <c r="N4248" s="225"/>
    </row>
    <row r="4249" spans="1:14" ht="12.75" thickTop="1" thickBot="1">
      <c r="A4249" s="215" t="s">
        <v>153</v>
      </c>
      <c r="B4249" s="221" t="s">
        <v>137</v>
      </c>
      <c r="C4249" s="216" t="s">
        <v>703</v>
      </c>
      <c r="D4249" s="217" t="s">
        <v>648</v>
      </c>
      <c r="E4249" s="217" t="s">
        <v>144</v>
      </c>
      <c r="F4249" s="217" t="s">
        <v>647</v>
      </c>
      <c r="G4249" s="217" t="s">
        <v>704</v>
      </c>
      <c r="H4249" s="217" t="s">
        <v>143</v>
      </c>
      <c r="I4249" s="217" t="s">
        <v>658</v>
      </c>
      <c r="J4249" s="218" t="s">
        <v>705</v>
      </c>
      <c r="K4249" s="219" t="s">
        <v>148</v>
      </c>
      <c r="L4249" s="218" t="s">
        <v>140</v>
      </c>
      <c r="M4249" s="218" t="s">
        <v>630</v>
      </c>
      <c r="N4249" s="217" t="s">
        <v>640</v>
      </c>
    </row>
    <row r="4250" spans="1:14" ht="12" thickBot="1">
      <c r="A4250" s="223"/>
      <c r="B4250" s="222">
        <v>45674</v>
      </c>
      <c r="C4250" s="224"/>
      <c r="D4250" s="225"/>
      <c r="E4250" s="225"/>
      <c r="F4250" s="225"/>
      <c r="G4250" s="225"/>
      <c r="H4250" s="225"/>
      <c r="I4250" s="225"/>
      <c r="J4250" s="105"/>
      <c r="K4250" s="226"/>
      <c r="L4250" s="227" t="s">
        <v>706</v>
      </c>
      <c r="M4250" s="105">
        <v>493781333.48570019</v>
      </c>
      <c r="N4250" s="225"/>
    </row>
    <row r="4251" spans="1:14" ht="12" thickBot="1">
      <c r="A4251" s="223"/>
      <c r="B4251" s="224"/>
      <c r="C4251" s="224"/>
      <c r="D4251" s="225"/>
      <c r="E4251" s="225"/>
      <c r="F4251" s="225"/>
      <c r="G4251" s="225"/>
      <c r="H4251" s="225"/>
      <c r="I4251" s="225"/>
      <c r="J4251" s="105"/>
      <c r="K4251" s="226"/>
      <c r="L4251" s="227" t="s">
        <v>707</v>
      </c>
      <c r="M4251" s="105">
        <f xml:space="preserve"> ROUND($M$4247+ SUM($M$4249:$M$4249)-$M$4250,2)</f>
        <v>0</v>
      </c>
      <c r="N4251" s="225"/>
    </row>
    <row r="4252" spans="1:14" ht="12" thickTop="1">
      <c r="A4252" s="215" t="s">
        <v>153</v>
      </c>
      <c r="B4252" s="216" t="s">
        <v>137</v>
      </c>
      <c r="C4252" s="216" t="s">
        <v>703</v>
      </c>
      <c r="D4252" s="217" t="s">
        <v>648</v>
      </c>
      <c r="E4252" s="217" t="s">
        <v>144</v>
      </c>
      <c r="F4252" s="217" t="s">
        <v>647</v>
      </c>
      <c r="G4252" s="217" t="s">
        <v>704</v>
      </c>
      <c r="H4252" s="217" t="s">
        <v>143</v>
      </c>
      <c r="I4252" s="217" t="s">
        <v>658</v>
      </c>
      <c r="J4252" s="218" t="s">
        <v>705</v>
      </c>
      <c r="K4252" s="219" t="s">
        <v>148</v>
      </c>
      <c r="L4252" s="218" t="s">
        <v>140</v>
      </c>
      <c r="M4252" s="218" t="s">
        <v>630</v>
      </c>
      <c r="N4252" s="217" t="s">
        <v>640</v>
      </c>
    </row>
    <row r="4253" spans="1:14">
      <c r="A4253" s="100">
        <v>126485016</v>
      </c>
      <c r="B4253" s="94">
        <v>45657</v>
      </c>
      <c r="C4253" s="94">
        <v>45678</v>
      </c>
      <c r="D4253" s="73" t="s">
        <v>823</v>
      </c>
      <c r="E4253" s="73" t="s">
        <v>325</v>
      </c>
      <c r="F4253" s="73" t="s">
        <v>326</v>
      </c>
      <c r="G4253" s="73" t="s">
        <v>324</v>
      </c>
      <c r="I4253" s="73" t="s">
        <v>681</v>
      </c>
      <c r="J4253" s="95">
        <v>39016.78</v>
      </c>
      <c r="K4253" s="107">
        <v>1</v>
      </c>
      <c r="L4253" s="95">
        <v>0</v>
      </c>
      <c r="M4253" s="95">
        <v>39016.78</v>
      </c>
      <c r="N4253" s="73" t="s">
        <v>715</v>
      </c>
    </row>
    <row r="4254" spans="1:14">
      <c r="A4254" s="100">
        <v>999</v>
      </c>
      <c r="B4254" s="94">
        <v>45659</v>
      </c>
      <c r="C4254" s="94">
        <v>45659</v>
      </c>
      <c r="D4254" s="73" t="s">
        <v>824</v>
      </c>
      <c r="E4254" s="73" t="s">
        <v>1232</v>
      </c>
      <c r="F4254" s="73" t="s">
        <v>1233</v>
      </c>
      <c r="G4254" s="73" t="s">
        <v>1234</v>
      </c>
      <c r="I4254" s="73" t="s">
        <v>681</v>
      </c>
      <c r="J4254" s="95">
        <v>-5670861.6699999999</v>
      </c>
      <c r="K4254" s="107">
        <v>0.99031250000000004</v>
      </c>
      <c r="L4254" s="95">
        <v>-54936.47</v>
      </c>
      <c r="M4254" s="95">
        <v>-5725798.1399999997</v>
      </c>
      <c r="N4254" s="73" t="s">
        <v>207</v>
      </c>
    </row>
    <row r="4255" spans="1:14" ht="12" thickBot="1">
      <c r="A4255" s="100">
        <v>999</v>
      </c>
      <c r="B4255" s="94">
        <v>45659</v>
      </c>
      <c r="C4255" s="94">
        <v>45678</v>
      </c>
      <c r="D4255" s="73" t="s">
        <v>710</v>
      </c>
      <c r="E4255" s="73" t="s">
        <v>1232</v>
      </c>
      <c r="F4255" s="73" t="s">
        <v>1233</v>
      </c>
      <c r="G4255" s="73" t="s">
        <v>1234</v>
      </c>
      <c r="I4255" s="73" t="s">
        <v>681</v>
      </c>
      <c r="J4255" s="95">
        <v>5656673.5499999998</v>
      </c>
      <c r="K4255" s="107">
        <v>0.99031250000000004</v>
      </c>
      <c r="L4255" s="95">
        <v>-5601874.5300000003</v>
      </c>
      <c r="M4255" s="95">
        <v>54799.02</v>
      </c>
      <c r="N4255" s="73" t="s">
        <v>841</v>
      </c>
    </row>
    <row r="4256" spans="1:14" ht="12" thickBot="1">
      <c r="A4256" s="223"/>
      <c r="B4256" s="222">
        <v>45678</v>
      </c>
      <c r="C4256" s="224"/>
      <c r="D4256" s="225"/>
      <c r="E4256" s="225"/>
      <c r="F4256" s="225"/>
      <c r="G4256" s="225"/>
      <c r="H4256" s="225"/>
      <c r="I4256" s="225"/>
      <c r="J4256" s="105"/>
      <c r="K4256" s="226"/>
      <c r="L4256" s="227" t="s">
        <v>706</v>
      </c>
      <c r="M4256" s="105">
        <v>488204287.61570007</v>
      </c>
      <c r="N4256" s="225"/>
    </row>
    <row r="4257" spans="1:14" ht="12" thickBot="1">
      <c r="A4257" s="223"/>
      <c r="B4257" s="224"/>
      <c r="C4257" s="224"/>
      <c r="D4257" s="225"/>
      <c r="E4257" s="225"/>
      <c r="F4257" s="225"/>
      <c r="G4257" s="225"/>
      <c r="H4257" s="225"/>
      <c r="I4257" s="225"/>
      <c r="J4257" s="105"/>
      <c r="K4257" s="226"/>
      <c r="L4257" s="227" t="s">
        <v>707</v>
      </c>
      <c r="M4257" s="105">
        <f xml:space="preserve"> ROUND($M$4250+ SUM($M$4253:$M$4255)-$M$4256,2)</f>
        <v>-54936.47</v>
      </c>
      <c r="N4257" s="225"/>
    </row>
    <row r="4258" spans="1:14" ht="12" thickTop="1">
      <c r="A4258" s="215" t="s">
        <v>153</v>
      </c>
      <c r="B4258" s="216" t="s">
        <v>137</v>
      </c>
      <c r="C4258" s="216" t="s">
        <v>703</v>
      </c>
      <c r="D4258" s="217" t="s">
        <v>648</v>
      </c>
      <c r="E4258" s="217" t="s">
        <v>144</v>
      </c>
      <c r="F4258" s="217" t="s">
        <v>647</v>
      </c>
      <c r="G4258" s="217" t="s">
        <v>704</v>
      </c>
      <c r="H4258" s="217" t="s">
        <v>143</v>
      </c>
      <c r="I4258" s="217" t="s">
        <v>658</v>
      </c>
      <c r="J4258" s="218" t="s">
        <v>705</v>
      </c>
      <c r="K4258" s="219" t="s">
        <v>148</v>
      </c>
      <c r="L4258" s="218" t="s">
        <v>140</v>
      </c>
      <c r="M4258" s="218" t="s">
        <v>630</v>
      </c>
      <c r="N4258" s="217" t="s">
        <v>640</v>
      </c>
    </row>
    <row r="4259" spans="1:14" ht="12" thickBot="1">
      <c r="A4259" s="100">
        <v>999</v>
      </c>
      <c r="B4259" s="94">
        <v>45672</v>
      </c>
      <c r="C4259" s="94">
        <v>45679</v>
      </c>
      <c r="D4259" s="73" t="s">
        <v>823</v>
      </c>
      <c r="E4259" s="73" t="s">
        <v>362</v>
      </c>
      <c r="F4259" s="73" t="s">
        <v>363</v>
      </c>
      <c r="G4259" s="73" t="s">
        <v>361</v>
      </c>
      <c r="I4259" s="73" t="s">
        <v>681</v>
      </c>
      <c r="J4259" s="95">
        <v>192936.11</v>
      </c>
      <c r="K4259" s="107">
        <v>1</v>
      </c>
      <c r="L4259" s="95">
        <v>0</v>
      </c>
      <c r="M4259" s="95">
        <v>192936.11</v>
      </c>
      <c r="N4259" s="73" t="s">
        <v>715</v>
      </c>
    </row>
    <row r="4260" spans="1:14" ht="12" thickBot="1">
      <c r="A4260" s="223"/>
      <c r="B4260" s="222">
        <v>45679</v>
      </c>
      <c r="C4260" s="224"/>
      <c r="D4260" s="225"/>
      <c r="E4260" s="225"/>
      <c r="F4260" s="225"/>
      <c r="G4260" s="225"/>
      <c r="H4260" s="225"/>
      <c r="I4260" s="225"/>
      <c r="J4260" s="105"/>
      <c r="K4260" s="226"/>
      <c r="L4260" s="227" t="s">
        <v>706</v>
      </c>
      <c r="M4260" s="105">
        <v>488397223.72570008</v>
      </c>
      <c r="N4260" s="225"/>
    </row>
    <row r="4261" spans="1:14" ht="12" thickBot="1">
      <c r="A4261" s="223"/>
      <c r="B4261" s="224"/>
      <c r="C4261" s="224"/>
      <c r="D4261" s="225"/>
      <c r="E4261" s="225"/>
      <c r="F4261" s="225"/>
      <c r="G4261" s="225"/>
      <c r="H4261" s="225"/>
      <c r="I4261" s="225"/>
      <c r="J4261" s="105"/>
      <c r="K4261" s="226"/>
      <c r="L4261" s="227" t="s">
        <v>707</v>
      </c>
      <c r="M4261" s="105">
        <f xml:space="preserve"> ROUND($M$4256+ SUM($M$4259:$M$4259)-$M$4260,2)</f>
        <v>0</v>
      </c>
      <c r="N4261" s="225"/>
    </row>
    <row r="4262" spans="1:14" ht="12.75" thickTop="1" thickBot="1">
      <c r="A4262" s="215" t="s">
        <v>153</v>
      </c>
      <c r="B4262" s="221" t="s">
        <v>137</v>
      </c>
      <c r="C4262" s="216" t="s">
        <v>703</v>
      </c>
      <c r="D4262" s="217" t="s">
        <v>648</v>
      </c>
      <c r="E4262" s="217" t="s">
        <v>144</v>
      </c>
      <c r="F4262" s="217" t="s">
        <v>647</v>
      </c>
      <c r="G4262" s="217" t="s">
        <v>704</v>
      </c>
      <c r="H4262" s="217" t="s">
        <v>143</v>
      </c>
      <c r="I4262" s="217" t="s">
        <v>658</v>
      </c>
      <c r="J4262" s="218" t="s">
        <v>705</v>
      </c>
      <c r="K4262" s="219" t="s">
        <v>148</v>
      </c>
      <c r="L4262" s="218" t="s">
        <v>140</v>
      </c>
      <c r="M4262" s="218" t="s">
        <v>630</v>
      </c>
      <c r="N4262" s="217" t="s">
        <v>640</v>
      </c>
    </row>
    <row r="4263" spans="1:14" ht="12" thickBot="1">
      <c r="A4263" s="223"/>
      <c r="B4263" s="222">
        <v>45680</v>
      </c>
      <c r="C4263" s="224"/>
      <c r="D4263" s="225"/>
      <c r="E4263" s="225"/>
      <c r="F4263" s="225"/>
      <c r="G4263" s="225"/>
      <c r="H4263" s="225"/>
      <c r="I4263" s="225"/>
      <c r="J4263" s="105"/>
      <c r="K4263" s="226"/>
      <c r="L4263" s="227" t="s">
        <v>706</v>
      </c>
      <c r="M4263" s="105">
        <v>488397223.72570008</v>
      </c>
      <c r="N4263" s="225"/>
    </row>
    <row r="4264" spans="1:14" ht="12" thickBot="1">
      <c r="A4264" s="223"/>
      <c r="B4264" s="224"/>
      <c r="C4264" s="224"/>
      <c r="D4264" s="225"/>
      <c r="E4264" s="225"/>
      <c r="F4264" s="225"/>
      <c r="G4264" s="225"/>
      <c r="H4264" s="225"/>
      <c r="I4264" s="225"/>
      <c r="J4264" s="105"/>
      <c r="K4264" s="226"/>
      <c r="L4264" s="227" t="s">
        <v>707</v>
      </c>
      <c r="M4264" s="105">
        <f xml:space="preserve"> ROUND($M$4260+ SUM($M$4262:$M$4262)-$M$4263,2)</f>
        <v>0</v>
      </c>
      <c r="N4264" s="225"/>
    </row>
    <row r="4265" spans="1:14" ht="12.75" thickTop="1" thickBot="1">
      <c r="A4265" s="215" t="s">
        <v>153</v>
      </c>
      <c r="B4265" s="221" t="s">
        <v>137</v>
      </c>
      <c r="C4265" s="216" t="s">
        <v>703</v>
      </c>
      <c r="D4265" s="217" t="s">
        <v>648</v>
      </c>
      <c r="E4265" s="217" t="s">
        <v>144</v>
      </c>
      <c r="F4265" s="217" t="s">
        <v>647</v>
      </c>
      <c r="G4265" s="217" t="s">
        <v>704</v>
      </c>
      <c r="H4265" s="217" t="s">
        <v>143</v>
      </c>
      <c r="I4265" s="217" t="s">
        <v>658</v>
      </c>
      <c r="J4265" s="218" t="s">
        <v>705</v>
      </c>
      <c r="K4265" s="219" t="s">
        <v>148</v>
      </c>
      <c r="L4265" s="218" t="s">
        <v>140</v>
      </c>
      <c r="M4265" s="218" t="s">
        <v>630</v>
      </c>
      <c r="N4265" s="217" t="s">
        <v>640</v>
      </c>
    </row>
    <row r="4266" spans="1:14" ht="12" thickBot="1">
      <c r="A4266" s="223"/>
      <c r="B4266" s="222">
        <v>45681</v>
      </c>
      <c r="C4266" s="224"/>
      <c r="D4266" s="225"/>
      <c r="E4266" s="225"/>
      <c r="F4266" s="225"/>
      <c r="G4266" s="225"/>
      <c r="H4266" s="225"/>
      <c r="I4266" s="225"/>
      <c r="J4266" s="105"/>
      <c r="K4266" s="226"/>
      <c r="L4266" s="227" t="s">
        <v>706</v>
      </c>
      <c r="M4266" s="105">
        <v>488397223.72570008</v>
      </c>
      <c r="N4266" s="225"/>
    </row>
    <row r="4267" spans="1:14" ht="12" thickBot="1">
      <c r="A4267" s="223"/>
      <c r="B4267" s="224"/>
      <c r="C4267" s="224"/>
      <c r="D4267" s="225"/>
      <c r="E4267" s="225"/>
      <c r="F4267" s="225"/>
      <c r="G4267" s="225"/>
      <c r="H4267" s="225"/>
      <c r="I4267" s="225"/>
      <c r="J4267" s="105"/>
      <c r="K4267" s="226"/>
      <c r="L4267" s="227" t="s">
        <v>707</v>
      </c>
      <c r="M4267" s="105">
        <f xml:space="preserve"> ROUND($M$4263+ SUM($M$4265:$M$4265)-$M$4266,2)</f>
        <v>0</v>
      </c>
      <c r="N4267" s="225"/>
    </row>
    <row r="4268" spans="1:14" ht="12" thickTop="1">
      <c r="A4268" s="215" t="s">
        <v>153</v>
      </c>
      <c r="B4268" s="216" t="s">
        <v>137</v>
      </c>
      <c r="C4268" s="216" t="s">
        <v>703</v>
      </c>
      <c r="D4268" s="217" t="s">
        <v>648</v>
      </c>
      <c r="E4268" s="217" t="s">
        <v>144</v>
      </c>
      <c r="F4268" s="217" t="s">
        <v>647</v>
      </c>
      <c r="G4268" s="217" t="s">
        <v>704</v>
      </c>
      <c r="H4268" s="217" t="s">
        <v>143</v>
      </c>
      <c r="I4268" s="217" t="s">
        <v>658</v>
      </c>
      <c r="J4268" s="218" t="s">
        <v>705</v>
      </c>
      <c r="K4268" s="219" t="s">
        <v>148</v>
      </c>
      <c r="L4268" s="218" t="s">
        <v>140</v>
      </c>
      <c r="M4268" s="218" t="s">
        <v>630</v>
      </c>
      <c r="N4268" s="217" t="s">
        <v>640</v>
      </c>
    </row>
    <row r="4269" spans="1:14">
      <c r="A4269" s="100">
        <v>126708832</v>
      </c>
      <c r="B4269" s="94">
        <v>45672</v>
      </c>
      <c r="C4269" s="94">
        <v>45684</v>
      </c>
      <c r="D4269" s="73" t="s">
        <v>823</v>
      </c>
      <c r="E4269" s="73" t="s">
        <v>362</v>
      </c>
      <c r="F4269" s="73" t="s">
        <v>363</v>
      </c>
      <c r="G4269" s="73" t="s">
        <v>361</v>
      </c>
      <c r="I4269" s="73" t="s">
        <v>681</v>
      </c>
      <c r="J4269" s="95">
        <v>192936.11</v>
      </c>
      <c r="K4269" s="107">
        <v>1</v>
      </c>
      <c r="L4269" s="95">
        <v>0</v>
      </c>
      <c r="M4269" s="95">
        <v>192936.11</v>
      </c>
      <c r="N4269" s="73" t="s">
        <v>715</v>
      </c>
    </row>
    <row r="4270" spans="1:14" ht="12" thickBot="1">
      <c r="A4270" s="100">
        <v>999</v>
      </c>
      <c r="B4270" s="94">
        <v>45672</v>
      </c>
      <c r="C4270" s="94">
        <v>45679</v>
      </c>
      <c r="D4270" s="73" t="s">
        <v>913</v>
      </c>
      <c r="E4270" s="73" t="s">
        <v>362</v>
      </c>
      <c r="F4270" s="73" t="s">
        <v>363</v>
      </c>
      <c r="G4270" s="73" t="s">
        <v>361</v>
      </c>
      <c r="I4270" s="73" t="s">
        <v>681</v>
      </c>
      <c r="J4270" s="95">
        <v>-192936.11</v>
      </c>
      <c r="K4270" s="107">
        <v>1</v>
      </c>
      <c r="L4270" s="95">
        <v>0</v>
      </c>
      <c r="M4270" s="95">
        <v>-192936.11</v>
      </c>
      <c r="N4270" s="73" t="s">
        <v>715</v>
      </c>
    </row>
    <row r="4271" spans="1:14" ht="12" thickBot="1">
      <c r="A4271" s="223"/>
      <c r="B4271" s="222">
        <v>45684</v>
      </c>
      <c r="C4271" s="224"/>
      <c r="D4271" s="225"/>
      <c r="E4271" s="225"/>
      <c r="F4271" s="225"/>
      <c r="G4271" s="225"/>
      <c r="H4271" s="225"/>
      <c r="I4271" s="225"/>
      <c r="J4271" s="105"/>
      <c r="K4271" s="226"/>
      <c r="L4271" s="227" t="s">
        <v>706</v>
      </c>
      <c r="M4271" s="105">
        <v>488397223.72570008</v>
      </c>
      <c r="N4271" s="225"/>
    </row>
    <row r="4272" spans="1:14" ht="12" thickBot="1">
      <c r="A4272" s="223"/>
      <c r="B4272" s="224"/>
      <c r="C4272" s="224"/>
      <c r="D4272" s="225"/>
      <c r="E4272" s="225"/>
      <c r="F4272" s="225"/>
      <c r="G4272" s="225"/>
      <c r="H4272" s="225"/>
      <c r="I4272" s="225"/>
      <c r="J4272" s="105"/>
      <c r="K4272" s="226"/>
      <c r="L4272" s="227" t="s">
        <v>707</v>
      </c>
      <c r="M4272" s="105">
        <f xml:space="preserve"> ROUND($M$4266+ SUM($M$4269:$M$4270)-$M$4271,2)</f>
        <v>0</v>
      </c>
      <c r="N4272" s="225"/>
    </row>
    <row r="4273" spans="1:14" ht="12.75" thickTop="1" thickBot="1">
      <c r="A4273" s="215" t="s">
        <v>153</v>
      </c>
      <c r="B4273" s="221" t="s">
        <v>137</v>
      </c>
      <c r="C4273" s="216" t="s">
        <v>703</v>
      </c>
      <c r="D4273" s="217" t="s">
        <v>648</v>
      </c>
      <c r="E4273" s="217" t="s">
        <v>144</v>
      </c>
      <c r="F4273" s="217" t="s">
        <v>647</v>
      </c>
      <c r="G4273" s="217" t="s">
        <v>704</v>
      </c>
      <c r="H4273" s="217" t="s">
        <v>143</v>
      </c>
      <c r="I4273" s="217" t="s">
        <v>658</v>
      </c>
      <c r="J4273" s="218" t="s">
        <v>705</v>
      </c>
      <c r="K4273" s="219" t="s">
        <v>148</v>
      </c>
      <c r="L4273" s="218" t="s">
        <v>140</v>
      </c>
      <c r="M4273" s="218" t="s">
        <v>630</v>
      </c>
      <c r="N4273" s="217" t="s">
        <v>640</v>
      </c>
    </row>
    <row r="4274" spans="1:14" ht="12" thickBot="1">
      <c r="A4274" s="223"/>
      <c r="B4274" s="222">
        <v>45685</v>
      </c>
      <c r="C4274" s="224"/>
      <c r="D4274" s="225"/>
      <c r="E4274" s="225"/>
      <c r="F4274" s="225"/>
      <c r="G4274" s="225"/>
      <c r="H4274" s="225"/>
      <c r="I4274" s="225"/>
      <c r="J4274" s="105"/>
      <c r="K4274" s="226"/>
      <c r="L4274" s="227" t="s">
        <v>706</v>
      </c>
      <c r="M4274" s="105">
        <v>488397223.72570008</v>
      </c>
      <c r="N4274" s="225"/>
    </row>
    <row r="4275" spans="1:14" ht="12" thickBot="1">
      <c r="A4275" s="223"/>
      <c r="B4275" s="224"/>
      <c r="C4275" s="224"/>
      <c r="D4275" s="225"/>
      <c r="E4275" s="225"/>
      <c r="F4275" s="225"/>
      <c r="G4275" s="225"/>
      <c r="H4275" s="225"/>
      <c r="I4275" s="225"/>
      <c r="J4275" s="105"/>
      <c r="K4275" s="226"/>
      <c r="L4275" s="227" t="s">
        <v>707</v>
      </c>
      <c r="M4275" s="105">
        <f xml:space="preserve"> ROUND($M$4271+ SUM($M$4273:$M$4273)-$M$4274,2)</f>
        <v>0</v>
      </c>
      <c r="N4275" s="225"/>
    </row>
    <row r="4276" spans="1:14" ht="12.75" thickTop="1" thickBot="1">
      <c r="A4276" s="215" t="s">
        <v>153</v>
      </c>
      <c r="B4276" s="221" t="s">
        <v>137</v>
      </c>
      <c r="C4276" s="216" t="s">
        <v>703</v>
      </c>
      <c r="D4276" s="217" t="s">
        <v>648</v>
      </c>
      <c r="E4276" s="217" t="s">
        <v>144</v>
      </c>
      <c r="F4276" s="217" t="s">
        <v>647</v>
      </c>
      <c r="G4276" s="217" t="s">
        <v>704</v>
      </c>
      <c r="H4276" s="217" t="s">
        <v>143</v>
      </c>
      <c r="I4276" s="217" t="s">
        <v>658</v>
      </c>
      <c r="J4276" s="218" t="s">
        <v>705</v>
      </c>
      <c r="K4276" s="219" t="s">
        <v>148</v>
      </c>
      <c r="L4276" s="218" t="s">
        <v>140</v>
      </c>
      <c r="M4276" s="218" t="s">
        <v>630</v>
      </c>
      <c r="N4276" s="217" t="s">
        <v>640</v>
      </c>
    </row>
    <row r="4277" spans="1:14" ht="12" thickBot="1">
      <c r="A4277" s="223"/>
      <c r="B4277" s="222">
        <v>45686</v>
      </c>
      <c r="C4277" s="224"/>
      <c r="D4277" s="225"/>
      <c r="E4277" s="225"/>
      <c r="F4277" s="225"/>
      <c r="G4277" s="225"/>
      <c r="H4277" s="225"/>
      <c r="I4277" s="225"/>
      <c r="J4277" s="105"/>
      <c r="K4277" s="226"/>
      <c r="L4277" s="227" t="s">
        <v>706</v>
      </c>
      <c r="M4277" s="105">
        <v>488397223.72570008</v>
      </c>
      <c r="N4277" s="225"/>
    </row>
    <row r="4278" spans="1:14" ht="12" thickBot="1">
      <c r="A4278" s="223"/>
      <c r="B4278" s="224"/>
      <c r="C4278" s="224"/>
      <c r="D4278" s="225"/>
      <c r="E4278" s="225"/>
      <c r="F4278" s="225"/>
      <c r="G4278" s="225"/>
      <c r="H4278" s="225"/>
      <c r="I4278" s="225"/>
      <c r="J4278" s="105"/>
      <c r="K4278" s="226"/>
      <c r="L4278" s="227" t="s">
        <v>707</v>
      </c>
      <c r="M4278" s="105">
        <f xml:space="preserve"> ROUND($M$4274+ SUM($M$4276:$M$4276)-$M$4277,2)</f>
        <v>0</v>
      </c>
      <c r="N4278" s="225"/>
    </row>
    <row r="4279" spans="1:14" ht="12.75" thickTop="1" thickBot="1">
      <c r="A4279" s="215" t="s">
        <v>153</v>
      </c>
      <c r="B4279" s="221" t="s">
        <v>137</v>
      </c>
      <c r="C4279" s="216" t="s">
        <v>703</v>
      </c>
      <c r="D4279" s="217" t="s">
        <v>648</v>
      </c>
      <c r="E4279" s="217" t="s">
        <v>144</v>
      </c>
      <c r="F4279" s="217" t="s">
        <v>647</v>
      </c>
      <c r="G4279" s="217" t="s">
        <v>704</v>
      </c>
      <c r="H4279" s="217" t="s">
        <v>143</v>
      </c>
      <c r="I4279" s="217" t="s">
        <v>658</v>
      </c>
      <c r="J4279" s="218" t="s">
        <v>705</v>
      </c>
      <c r="K4279" s="219" t="s">
        <v>148</v>
      </c>
      <c r="L4279" s="218" t="s">
        <v>140</v>
      </c>
      <c r="M4279" s="218" t="s">
        <v>630</v>
      </c>
      <c r="N4279" s="217" t="s">
        <v>640</v>
      </c>
    </row>
    <row r="4280" spans="1:14" ht="12" thickBot="1">
      <c r="A4280" s="223"/>
      <c r="B4280" s="222">
        <v>45687</v>
      </c>
      <c r="C4280" s="224"/>
      <c r="D4280" s="225"/>
      <c r="E4280" s="225"/>
      <c r="F4280" s="225"/>
      <c r="G4280" s="225"/>
      <c r="H4280" s="225"/>
      <c r="I4280" s="225"/>
      <c r="J4280" s="105"/>
      <c r="K4280" s="226"/>
      <c r="L4280" s="227" t="s">
        <v>706</v>
      </c>
      <c r="M4280" s="105">
        <v>488397223.72570008</v>
      </c>
      <c r="N4280" s="225"/>
    </row>
    <row r="4281" spans="1:14" ht="12" thickBot="1">
      <c r="A4281" s="223"/>
      <c r="B4281" s="224"/>
      <c r="C4281" s="224"/>
      <c r="D4281" s="225"/>
      <c r="E4281" s="225"/>
      <c r="F4281" s="225"/>
      <c r="G4281" s="225"/>
      <c r="H4281" s="225"/>
      <c r="I4281" s="225"/>
      <c r="J4281" s="105"/>
      <c r="K4281" s="226"/>
      <c r="L4281" s="227" t="s">
        <v>707</v>
      </c>
      <c r="M4281" s="105">
        <f xml:space="preserve"> ROUND($M$4277+ SUM($M$4279:$M$4279)-$M$4280,2)</f>
        <v>0</v>
      </c>
      <c r="N4281" s="225"/>
    </row>
    <row r="4282" spans="1:14" ht="12" thickTop="1">
      <c r="A4282" s="215" t="s">
        <v>153</v>
      </c>
      <c r="B4282" s="216" t="s">
        <v>137</v>
      </c>
      <c r="C4282" s="216" t="s">
        <v>703</v>
      </c>
      <c r="D4282" s="217" t="s">
        <v>648</v>
      </c>
      <c r="E4282" s="217" t="s">
        <v>144</v>
      </c>
      <c r="F4282" s="217" t="s">
        <v>647</v>
      </c>
      <c r="G4282" s="217" t="s">
        <v>704</v>
      </c>
      <c r="H4282" s="217" t="s">
        <v>143</v>
      </c>
      <c r="I4282" s="217" t="s">
        <v>658</v>
      </c>
      <c r="J4282" s="218" t="s">
        <v>705</v>
      </c>
      <c r="K4282" s="219" t="s">
        <v>148</v>
      </c>
      <c r="L4282" s="218" t="s">
        <v>140</v>
      </c>
      <c r="M4282" s="218" t="s">
        <v>630</v>
      </c>
      <c r="N4282" s="217" t="s">
        <v>640</v>
      </c>
    </row>
    <row r="4283" spans="1:14">
      <c r="A4283" s="100">
        <v>127164495</v>
      </c>
      <c r="B4283" s="94">
        <v>45596</v>
      </c>
      <c r="C4283" s="94">
        <v>45688</v>
      </c>
      <c r="D4283" s="73" t="s">
        <v>823</v>
      </c>
      <c r="E4283" s="73" t="s">
        <v>281</v>
      </c>
      <c r="F4283" s="73" t="s">
        <v>282</v>
      </c>
      <c r="G4283" s="73" t="s">
        <v>279</v>
      </c>
      <c r="H4283" s="73" t="s">
        <v>280</v>
      </c>
      <c r="I4283" s="73" t="s">
        <v>681</v>
      </c>
      <c r="J4283" s="95">
        <v>159402.96</v>
      </c>
      <c r="K4283" s="107">
        <v>1</v>
      </c>
      <c r="L4283" s="95">
        <v>0</v>
      </c>
      <c r="M4283" s="95">
        <v>159402.96</v>
      </c>
      <c r="N4283" s="73" t="s">
        <v>715</v>
      </c>
    </row>
    <row r="4284" spans="1:14">
      <c r="A4284" s="100">
        <v>127164968</v>
      </c>
      <c r="B4284" s="94">
        <v>45628</v>
      </c>
      <c r="C4284" s="94">
        <v>45688</v>
      </c>
      <c r="D4284" s="73" t="s">
        <v>823</v>
      </c>
      <c r="E4284" s="73" t="s">
        <v>454</v>
      </c>
      <c r="F4284" s="73" t="s">
        <v>455</v>
      </c>
      <c r="G4284" s="73" t="s">
        <v>452</v>
      </c>
      <c r="H4284" s="73" t="s">
        <v>453</v>
      </c>
      <c r="I4284" s="73" t="s">
        <v>681</v>
      </c>
      <c r="J4284" s="95">
        <v>23530.98</v>
      </c>
      <c r="K4284" s="107">
        <v>1</v>
      </c>
      <c r="L4284" s="95">
        <v>0</v>
      </c>
      <c r="M4284" s="95">
        <v>23530.98</v>
      </c>
      <c r="N4284" s="73" t="s">
        <v>715</v>
      </c>
    </row>
    <row r="4285" spans="1:14">
      <c r="A4285" s="100">
        <v>127165232</v>
      </c>
      <c r="B4285" s="94">
        <v>45659</v>
      </c>
      <c r="C4285" s="94">
        <v>45688</v>
      </c>
      <c r="D4285" s="73" t="s">
        <v>823</v>
      </c>
      <c r="E4285" s="73" t="s">
        <v>454</v>
      </c>
      <c r="F4285" s="73" t="s">
        <v>455</v>
      </c>
      <c r="G4285" s="73" t="s">
        <v>452</v>
      </c>
      <c r="H4285" s="73" t="s">
        <v>453</v>
      </c>
      <c r="I4285" s="73" t="s">
        <v>681</v>
      </c>
      <c r="J4285" s="95">
        <v>401.08</v>
      </c>
      <c r="K4285" s="107">
        <v>1</v>
      </c>
      <c r="L4285" s="95">
        <v>0</v>
      </c>
      <c r="M4285" s="95">
        <v>401.08</v>
      </c>
      <c r="N4285" s="73" t="s">
        <v>715</v>
      </c>
    </row>
    <row r="4286" spans="1:14">
      <c r="A4286" s="100">
        <v>127166540</v>
      </c>
      <c r="B4286" s="94">
        <v>45672</v>
      </c>
      <c r="C4286" s="94">
        <v>45688</v>
      </c>
      <c r="D4286" s="73" t="s">
        <v>823</v>
      </c>
      <c r="E4286" s="73" t="s">
        <v>362</v>
      </c>
      <c r="F4286" s="73" t="s">
        <v>363</v>
      </c>
      <c r="G4286" s="73" t="s">
        <v>361</v>
      </c>
      <c r="I4286" s="73" t="s">
        <v>681</v>
      </c>
      <c r="J4286" s="95">
        <v>197803.84</v>
      </c>
      <c r="K4286" s="107">
        <v>1</v>
      </c>
      <c r="L4286" s="95">
        <v>0</v>
      </c>
      <c r="M4286" s="95">
        <v>197803.84</v>
      </c>
      <c r="N4286" s="73" t="s">
        <v>715</v>
      </c>
    </row>
    <row r="4287" spans="1:14">
      <c r="A4287" s="100">
        <v>127166535</v>
      </c>
      <c r="B4287" s="94">
        <v>45672</v>
      </c>
      <c r="C4287" s="94">
        <v>45688</v>
      </c>
      <c r="D4287" s="73" t="s">
        <v>823</v>
      </c>
      <c r="E4287" s="73" t="s">
        <v>496</v>
      </c>
      <c r="F4287" s="73" t="s">
        <v>497</v>
      </c>
      <c r="G4287" s="73" t="s">
        <v>494</v>
      </c>
      <c r="H4287" s="73" t="s">
        <v>495</v>
      </c>
      <c r="I4287" s="73" t="s">
        <v>681</v>
      </c>
      <c r="J4287" s="95">
        <v>112467.69</v>
      </c>
      <c r="K4287" s="107">
        <v>1</v>
      </c>
      <c r="L4287" s="95">
        <v>0</v>
      </c>
      <c r="M4287" s="95">
        <v>112467.69</v>
      </c>
      <c r="N4287" s="73" t="s">
        <v>715</v>
      </c>
    </row>
    <row r="4288" spans="1:14">
      <c r="A4288" s="100">
        <v>999</v>
      </c>
      <c r="B4288" s="94">
        <v>45688</v>
      </c>
      <c r="C4288" s="94">
        <v>45688</v>
      </c>
      <c r="D4288" s="73" t="s">
        <v>823</v>
      </c>
      <c r="E4288" s="73" t="s">
        <v>475</v>
      </c>
      <c r="F4288" s="73" t="s">
        <v>476</v>
      </c>
      <c r="G4288" s="73" t="s">
        <v>473</v>
      </c>
      <c r="H4288" s="73" t="s">
        <v>474</v>
      </c>
      <c r="I4288" s="73" t="s">
        <v>681</v>
      </c>
      <c r="J4288" s="95">
        <v>127669.02</v>
      </c>
      <c r="K4288" s="107">
        <v>1</v>
      </c>
      <c r="L4288" s="95">
        <v>0</v>
      </c>
      <c r="M4288" s="95">
        <v>127669.02</v>
      </c>
      <c r="N4288" s="73" t="s">
        <v>715</v>
      </c>
    </row>
    <row r="4289" spans="1:14">
      <c r="A4289" s="100">
        <v>126994569</v>
      </c>
      <c r="B4289" s="94">
        <v>45688</v>
      </c>
      <c r="C4289" s="94">
        <v>45688</v>
      </c>
      <c r="D4289" s="73" t="s">
        <v>823</v>
      </c>
      <c r="E4289" s="73" t="s">
        <v>325</v>
      </c>
      <c r="F4289" s="73" t="s">
        <v>326</v>
      </c>
      <c r="G4289" s="73" t="s">
        <v>324</v>
      </c>
      <c r="I4289" s="73" t="s">
        <v>681</v>
      </c>
      <c r="J4289" s="95">
        <v>34982.39</v>
      </c>
      <c r="K4289" s="107">
        <v>1</v>
      </c>
      <c r="L4289" s="95">
        <v>0</v>
      </c>
      <c r="M4289" s="95">
        <v>34982.39</v>
      </c>
      <c r="N4289" s="73" t="s">
        <v>715</v>
      </c>
    </row>
    <row r="4290" spans="1:14">
      <c r="A4290" s="100">
        <v>127199963</v>
      </c>
      <c r="B4290" s="94">
        <v>45688</v>
      </c>
      <c r="C4290" s="94">
        <v>45688</v>
      </c>
      <c r="D4290" s="73" t="s">
        <v>993</v>
      </c>
      <c r="E4290" s="73" t="s">
        <v>372</v>
      </c>
      <c r="F4290" s="73" t="s">
        <v>373</v>
      </c>
      <c r="G4290" s="73" t="s">
        <v>370</v>
      </c>
      <c r="H4290" s="73" t="s">
        <v>371</v>
      </c>
      <c r="I4290" s="73" t="s">
        <v>681</v>
      </c>
      <c r="J4290" s="95">
        <v>0</v>
      </c>
      <c r="K4290" s="107">
        <v>1</v>
      </c>
      <c r="L4290" s="95">
        <v>558.33000000000004</v>
      </c>
      <c r="M4290" s="95">
        <v>558.33000000000004</v>
      </c>
      <c r="N4290" s="73" t="s">
        <v>207</v>
      </c>
    </row>
    <row r="4291" spans="1:14">
      <c r="A4291" s="100">
        <v>999</v>
      </c>
      <c r="B4291" s="94">
        <v>45628</v>
      </c>
      <c r="C4291" s="94">
        <v>45632</v>
      </c>
      <c r="D4291" s="73" t="s">
        <v>913</v>
      </c>
      <c r="E4291" s="73" t="s">
        <v>454</v>
      </c>
      <c r="F4291" s="73" t="s">
        <v>455</v>
      </c>
      <c r="G4291" s="73" t="s">
        <v>452</v>
      </c>
      <c r="H4291" s="73" t="s">
        <v>453</v>
      </c>
      <c r="I4291" s="73" t="s">
        <v>681</v>
      </c>
      <c r="J4291" s="95">
        <v>-24348.68</v>
      </c>
      <c r="K4291" s="107">
        <v>1</v>
      </c>
      <c r="L4291" s="95">
        <v>0</v>
      </c>
      <c r="M4291" s="95">
        <v>-24348.68</v>
      </c>
      <c r="N4291" s="73" t="s">
        <v>715</v>
      </c>
    </row>
    <row r="4292" spans="1:14">
      <c r="A4292" s="100">
        <v>999</v>
      </c>
      <c r="B4292" s="94">
        <v>45659</v>
      </c>
      <c r="C4292" s="94">
        <v>45665</v>
      </c>
      <c r="D4292" s="73" t="s">
        <v>913</v>
      </c>
      <c r="E4292" s="73" t="s">
        <v>454</v>
      </c>
      <c r="F4292" s="73" t="s">
        <v>455</v>
      </c>
      <c r="G4292" s="73" t="s">
        <v>452</v>
      </c>
      <c r="H4292" s="73" t="s">
        <v>453</v>
      </c>
      <c r="I4292" s="73" t="s">
        <v>681</v>
      </c>
      <c r="J4292" s="95">
        <v>-535.52</v>
      </c>
      <c r="K4292" s="107">
        <v>1</v>
      </c>
      <c r="L4292" s="95">
        <v>0</v>
      </c>
      <c r="M4292" s="95">
        <v>-535.52</v>
      </c>
      <c r="N4292" s="73" t="s">
        <v>715</v>
      </c>
    </row>
    <row r="4293" spans="1:14" ht="12" thickBot="1">
      <c r="A4293" s="100">
        <v>999</v>
      </c>
      <c r="B4293" s="94">
        <v>45659</v>
      </c>
      <c r="C4293" s="94">
        <v>45666</v>
      </c>
      <c r="D4293" s="73" t="s">
        <v>913</v>
      </c>
      <c r="E4293" s="73" t="s">
        <v>454</v>
      </c>
      <c r="F4293" s="73" t="s">
        <v>455</v>
      </c>
      <c r="G4293" s="73" t="s">
        <v>452</v>
      </c>
      <c r="H4293" s="73" t="s">
        <v>453</v>
      </c>
      <c r="I4293" s="73" t="s">
        <v>681</v>
      </c>
      <c r="J4293" s="95">
        <v>-20831.5</v>
      </c>
      <c r="K4293" s="107">
        <v>1</v>
      </c>
      <c r="L4293" s="95">
        <v>0</v>
      </c>
      <c r="M4293" s="95">
        <v>-20831.5</v>
      </c>
      <c r="N4293" s="73" t="s">
        <v>715</v>
      </c>
    </row>
    <row r="4294" spans="1:14" ht="12" thickBot="1">
      <c r="A4294" s="223"/>
      <c r="B4294" s="222">
        <v>45688</v>
      </c>
      <c r="C4294" s="224"/>
      <c r="D4294" s="225"/>
      <c r="E4294" s="225"/>
      <c r="F4294" s="225"/>
      <c r="G4294" s="225"/>
      <c r="H4294" s="225"/>
      <c r="I4294" s="225"/>
      <c r="J4294" s="105"/>
      <c r="K4294" s="226"/>
      <c r="L4294" s="227" t="s">
        <v>706</v>
      </c>
      <c r="M4294" s="105">
        <v>489008324.31559998</v>
      </c>
      <c r="N4294" s="225"/>
    </row>
    <row r="4295" spans="1:14" ht="12" thickBot="1">
      <c r="A4295" s="223"/>
      <c r="B4295" s="224"/>
      <c r="C4295" s="224"/>
      <c r="D4295" s="225"/>
      <c r="E4295" s="225"/>
      <c r="F4295" s="225"/>
      <c r="G4295" s="225"/>
      <c r="H4295" s="225"/>
      <c r="I4295" s="225"/>
      <c r="J4295" s="105"/>
      <c r="K4295" s="226"/>
      <c r="L4295" s="227" t="s">
        <v>707</v>
      </c>
      <c r="M4295" s="105">
        <f xml:space="preserve"> ROUND($M$4280+ SUM($M$4283:$M$4293)-$M$4294,2)</f>
        <v>0</v>
      </c>
      <c r="N4295" s="225"/>
    </row>
    <row r="4296" spans="1:14" ht="12" thickTop="1">
      <c r="A4296" s="215" t="s">
        <v>153</v>
      </c>
      <c r="B4296" s="216" t="s">
        <v>137</v>
      </c>
      <c r="C4296" s="216" t="s">
        <v>703</v>
      </c>
      <c r="D4296" s="217" t="s">
        <v>648</v>
      </c>
      <c r="E4296" s="217" t="s">
        <v>144</v>
      </c>
      <c r="F4296" s="217" t="s">
        <v>647</v>
      </c>
      <c r="G4296" s="217" t="s">
        <v>704</v>
      </c>
      <c r="H4296" s="217" t="s">
        <v>143</v>
      </c>
      <c r="I4296" s="217" t="s">
        <v>658</v>
      </c>
      <c r="J4296" s="218" t="s">
        <v>705</v>
      </c>
      <c r="K4296" s="219" t="s">
        <v>148</v>
      </c>
      <c r="L4296" s="218" t="s">
        <v>140</v>
      </c>
      <c r="M4296" s="218" t="s">
        <v>630</v>
      </c>
      <c r="N4296" s="217" t="s">
        <v>640</v>
      </c>
    </row>
    <row r="4297" spans="1:14">
      <c r="A4297" s="100">
        <v>127292607</v>
      </c>
      <c r="B4297" s="94">
        <v>45688</v>
      </c>
      <c r="C4297" s="94">
        <v>45691</v>
      </c>
      <c r="D4297" s="73" t="s">
        <v>823</v>
      </c>
      <c r="E4297" s="73" t="s">
        <v>379</v>
      </c>
      <c r="F4297" s="73" t="s">
        <v>380</v>
      </c>
      <c r="G4297" s="73" t="s">
        <v>377</v>
      </c>
      <c r="H4297" s="73" t="s">
        <v>378</v>
      </c>
      <c r="I4297" s="73" t="s">
        <v>681</v>
      </c>
      <c r="J4297" s="95">
        <v>7105.07</v>
      </c>
      <c r="K4297" s="107">
        <v>1</v>
      </c>
      <c r="L4297" s="95">
        <v>0</v>
      </c>
      <c r="M4297" s="95">
        <v>7105.07</v>
      </c>
      <c r="N4297" s="73" t="s">
        <v>715</v>
      </c>
    </row>
    <row r="4298" spans="1:14">
      <c r="A4298" s="100">
        <v>999</v>
      </c>
      <c r="B4298" s="94">
        <v>45688</v>
      </c>
      <c r="C4298" s="94">
        <v>45691</v>
      </c>
      <c r="D4298" s="73" t="s">
        <v>823</v>
      </c>
      <c r="E4298" s="73" t="s">
        <v>379</v>
      </c>
      <c r="F4298" s="73" t="s">
        <v>380</v>
      </c>
      <c r="G4298" s="73" t="s">
        <v>377</v>
      </c>
      <c r="H4298" s="73" t="s">
        <v>378</v>
      </c>
      <c r="I4298" s="73" t="s">
        <v>681</v>
      </c>
      <c r="J4298" s="95">
        <v>19597.939999999999</v>
      </c>
      <c r="K4298" s="107">
        <v>1</v>
      </c>
      <c r="L4298" s="95">
        <v>0</v>
      </c>
      <c r="M4298" s="95">
        <v>19597.939999999999</v>
      </c>
      <c r="N4298" s="73" t="s">
        <v>715</v>
      </c>
    </row>
    <row r="4299" spans="1:14" ht="12" thickBot="1">
      <c r="A4299" s="100">
        <v>127298814</v>
      </c>
      <c r="B4299" s="94">
        <v>45691</v>
      </c>
      <c r="C4299" s="94">
        <v>45691</v>
      </c>
      <c r="D4299" s="73" t="s">
        <v>823</v>
      </c>
      <c r="E4299" s="73" t="s">
        <v>700</v>
      </c>
      <c r="F4299" s="73" t="s">
        <v>701</v>
      </c>
      <c r="G4299" s="73" t="s">
        <v>1197</v>
      </c>
      <c r="H4299" s="73" t="s">
        <v>699</v>
      </c>
      <c r="I4299" s="73" t="s">
        <v>681</v>
      </c>
      <c r="J4299" s="95">
        <v>8549.14</v>
      </c>
      <c r="K4299" s="107">
        <v>1</v>
      </c>
      <c r="L4299" s="95">
        <v>0</v>
      </c>
      <c r="M4299" s="95">
        <v>8549.14</v>
      </c>
      <c r="N4299" s="73" t="s">
        <v>715</v>
      </c>
    </row>
    <row r="4300" spans="1:14" ht="12" thickBot="1">
      <c r="A4300" s="223"/>
      <c r="B4300" s="222">
        <v>45691</v>
      </c>
      <c r="C4300" s="224"/>
      <c r="D4300" s="225"/>
      <c r="E4300" s="225"/>
      <c r="F4300" s="225"/>
      <c r="G4300" s="225"/>
      <c r="H4300" s="225"/>
      <c r="I4300" s="225"/>
      <c r="J4300" s="105"/>
      <c r="K4300" s="226"/>
      <c r="L4300" s="227" t="s">
        <v>706</v>
      </c>
      <c r="M4300" s="105">
        <v>489043576.46560007</v>
      </c>
      <c r="N4300" s="225"/>
    </row>
    <row r="4301" spans="1:14" ht="12" thickBot="1">
      <c r="A4301" s="223"/>
      <c r="B4301" s="224"/>
      <c r="C4301" s="224"/>
      <c r="D4301" s="225"/>
      <c r="E4301" s="225"/>
      <c r="F4301" s="225"/>
      <c r="G4301" s="225"/>
      <c r="H4301" s="225"/>
      <c r="I4301" s="225"/>
      <c r="J4301" s="105"/>
      <c r="K4301" s="226"/>
      <c r="L4301" s="227" t="s">
        <v>707</v>
      </c>
      <c r="M4301" s="105">
        <f xml:space="preserve"> ROUND($M$4294+ SUM($M$4297:$M$4299)-$M$4300,2)</f>
        <v>0</v>
      </c>
      <c r="N4301" s="225"/>
    </row>
    <row r="4302" spans="1:14" ht="12" thickTop="1">
      <c r="A4302" s="215" t="s">
        <v>153</v>
      </c>
      <c r="B4302" s="216" t="s">
        <v>137</v>
      </c>
      <c r="C4302" s="216" t="s">
        <v>703</v>
      </c>
      <c r="D4302" s="217" t="s">
        <v>648</v>
      </c>
      <c r="E4302" s="217" t="s">
        <v>144</v>
      </c>
      <c r="F4302" s="217" t="s">
        <v>647</v>
      </c>
      <c r="G4302" s="217" t="s">
        <v>704</v>
      </c>
      <c r="H4302" s="217" t="s">
        <v>143</v>
      </c>
      <c r="I4302" s="217" t="s">
        <v>658</v>
      </c>
      <c r="J4302" s="218" t="s">
        <v>705</v>
      </c>
      <c r="K4302" s="219" t="s">
        <v>148</v>
      </c>
      <c r="L4302" s="218" t="s">
        <v>140</v>
      </c>
      <c r="M4302" s="218" t="s">
        <v>630</v>
      </c>
      <c r="N4302" s="217" t="s">
        <v>640</v>
      </c>
    </row>
    <row r="4303" spans="1:14">
      <c r="A4303" s="100">
        <v>127359958</v>
      </c>
      <c r="B4303" s="94">
        <v>45581</v>
      </c>
      <c r="C4303" s="94">
        <v>45692</v>
      </c>
      <c r="D4303" s="73" t="s">
        <v>710</v>
      </c>
      <c r="E4303" s="73" t="s">
        <v>1191</v>
      </c>
      <c r="F4303" s="73" t="s">
        <v>1238</v>
      </c>
      <c r="G4303" s="73" t="s">
        <v>1239</v>
      </c>
      <c r="H4303" s="73" t="s">
        <v>1240</v>
      </c>
      <c r="I4303" s="73" t="s">
        <v>681</v>
      </c>
      <c r="J4303" s="95">
        <v>6000000</v>
      </c>
      <c r="K4303" s="107">
        <v>0.99281249999999999</v>
      </c>
      <c r="L4303" s="95">
        <v>-5956875</v>
      </c>
      <c r="M4303" s="95">
        <v>43125</v>
      </c>
      <c r="N4303" s="73" t="s">
        <v>207</v>
      </c>
    </row>
    <row r="4304" spans="1:14">
      <c r="A4304" s="100">
        <v>127360300</v>
      </c>
      <c r="B4304" s="94">
        <v>45688</v>
      </c>
      <c r="C4304" s="94">
        <v>45692</v>
      </c>
      <c r="D4304" s="73" t="s">
        <v>830</v>
      </c>
      <c r="E4304" s="73" t="s">
        <v>1191</v>
      </c>
      <c r="F4304" s="73" t="s">
        <v>1192</v>
      </c>
      <c r="G4304" s="73" t="s">
        <v>1193</v>
      </c>
      <c r="I4304" s="73" t="s">
        <v>681</v>
      </c>
      <c r="J4304" s="95">
        <v>-450000</v>
      </c>
      <c r="K4304" s="107">
        <v>0.98499999999999999</v>
      </c>
      <c r="L4304" s="95">
        <v>443250</v>
      </c>
      <c r="M4304" s="95">
        <v>-6750</v>
      </c>
      <c r="N4304" s="73" t="s">
        <v>207</v>
      </c>
    </row>
    <row r="4305" spans="1:14">
      <c r="A4305" s="100">
        <v>999</v>
      </c>
      <c r="B4305" s="94">
        <v>45581</v>
      </c>
      <c r="C4305" s="94">
        <v>45589</v>
      </c>
      <c r="D4305" s="73" t="s">
        <v>824</v>
      </c>
      <c r="E4305" s="73" t="s">
        <v>1191</v>
      </c>
      <c r="F4305" s="73" t="s">
        <v>1192</v>
      </c>
      <c r="G4305" s="73" t="s">
        <v>1193</v>
      </c>
      <c r="I4305" s="73" t="s">
        <v>681</v>
      </c>
      <c r="J4305" s="95">
        <v>-6000000</v>
      </c>
      <c r="K4305" s="107">
        <v>0.99281249999999999</v>
      </c>
      <c r="L4305" s="95">
        <v>5956875</v>
      </c>
      <c r="M4305" s="95">
        <v>-43125</v>
      </c>
      <c r="N4305" s="73" t="s">
        <v>207</v>
      </c>
    </row>
    <row r="4306" spans="1:14">
      <c r="A4306" s="100">
        <v>999</v>
      </c>
      <c r="B4306" s="94">
        <v>45659</v>
      </c>
      <c r="C4306" s="94">
        <v>45678</v>
      </c>
      <c r="D4306" s="73" t="s">
        <v>824</v>
      </c>
      <c r="E4306" s="73" t="s">
        <v>1232</v>
      </c>
      <c r="F4306" s="73" t="s">
        <v>1233</v>
      </c>
      <c r="G4306" s="73" t="s">
        <v>1234</v>
      </c>
      <c r="I4306" s="73" t="s">
        <v>681</v>
      </c>
      <c r="J4306" s="95">
        <v>-5656673.5499999998</v>
      </c>
      <c r="K4306" s="107">
        <v>0.99031250000000004</v>
      </c>
      <c r="L4306" s="95">
        <v>5601874.5300000003</v>
      </c>
      <c r="M4306" s="95">
        <v>-54799.02</v>
      </c>
      <c r="N4306" s="73" t="s">
        <v>841</v>
      </c>
    </row>
    <row r="4307" spans="1:14" ht="12" thickBot="1">
      <c r="A4307" s="100">
        <v>999</v>
      </c>
      <c r="B4307" s="94">
        <v>45659</v>
      </c>
      <c r="C4307" s="94">
        <v>45692</v>
      </c>
      <c r="D4307" s="73" t="s">
        <v>710</v>
      </c>
      <c r="E4307" s="73" t="s">
        <v>1232</v>
      </c>
      <c r="F4307" s="73" t="s">
        <v>1233</v>
      </c>
      <c r="G4307" s="73" t="s">
        <v>1234</v>
      </c>
      <c r="I4307" s="73" t="s">
        <v>681</v>
      </c>
      <c r="J4307" s="95">
        <v>5656673.5499999998</v>
      </c>
      <c r="K4307" s="107">
        <v>0.99031250000000004</v>
      </c>
      <c r="L4307" s="95">
        <v>68849.7</v>
      </c>
      <c r="M4307" s="95">
        <v>5725523.25</v>
      </c>
      <c r="N4307" s="73" t="s">
        <v>841</v>
      </c>
    </row>
    <row r="4308" spans="1:14" ht="12" thickBot="1">
      <c r="A4308" s="223"/>
      <c r="B4308" s="222">
        <v>45692</v>
      </c>
      <c r="C4308" s="224"/>
      <c r="D4308" s="225"/>
      <c r="E4308" s="225"/>
      <c r="F4308" s="225"/>
      <c r="G4308" s="225"/>
      <c r="H4308" s="225"/>
      <c r="I4308" s="225"/>
      <c r="J4308" s="105"/>
      <c r="K4308" s="226"/>
      <c r="L4308" s="227" t="s">
        <v>706</v>
      </c>
      <c r="M4308" s="105">
        <v>494652751.66818756</v>
      </c>
      <c r="N4308" s="225"/>
    </row>
    <row r="4309" spans="1:14" ht="12" thickBot="1">
      <c r="A4309" s="223"/>
      <c r="B4309" s="224"/>
      <c r="C4309" s="224"/>
      <c r="D4309" s="225"/>
      <c r="E4309" s="225"/>
      <c r="F4309" s="225"/>
      <c r="G4309" s="225"/>
      <c r="H4309" s="225"/>
      <c r="I4309" s="225"/>
      <c r="J4309" s="105"/>
      <c r="K4309" s="226"/>
      <c r="L4309" s="227" t="s">
        <v>707</v>
      </c>
      <c r="M4309" s="105">
        <f xml:space="preserve"> ROUND($M$4300+ SUM($M$4303:$M$4307)-$M$4308,2)</f>
        <v>54799.03</v>
      </c>
      <c r="N4309" s="225"/>
    </row>
    <row r="4310" spans="1:14" ht="12" thickTop="1">
      <c r="A4310" s="215" t="s">
        <v>153</v>
      </c>
      <c r="B4310" s="216" t="s">
        <v>137</v>
      </c>
      <c r="C4310" s="216" t="s">
        <v>703</v>
      </c>
      <c r="D4310" s="217" t="s">
        <v>648</v>
      </c>
      <c r="E4310" s="217" t="s">
        <v>144</v>
      </c>
      <c r="F4310" s="217" t="s">
        <v>647</v>
      </c>
      <c r="G4310" s="217" t="s">
        <v>704</v>
      </c>
      <c r="H4310" s="217" t="s">
        <v>143</v>
      </c>
      <c r="I4310" s="217" t="s">
        <v>658</v>
      </c>
      <c r="J4310" s="218" t="s">
        <v>705</v>
      </c>
      <c r="K4310" s="219" t="s">
        <v>148</v>
      </c>
      <c r="L4310" s="218" t="s">
        <v>140</v>
      </c>
      <c r="M4310" s="218" t="s">
        <v>630</v>
      </c>
      <c r="N4310" s="217" t="s">
        <v>640</v>
      </c>
    </row>
    <row r="4311" spans="1:14">
      <c r="A4311" s="100">
        <v>127401351</v>
      </c>
      <c r="B4311" s="94">
        <v>45688</v>
      </c>
      <c r="C4311" s="94">
        <v>45693</v>
      </c>
      <c r="D4311" s="73" t="s">
        <v>830</v>
      </c>
      <c r="E4311" s="73" t="s">
        <v>1191</v>
      </c>
      <c r="F4311" s="73" t="s">
        <v>1192</v>
      </c>
      <c r="G4311" s="73" t="s">
        <v>1193</v>
      </c>
      <c r="I4311" s="73" t="s">
        <v>681</v>
      </c>
      <c r="J4311" s="95">
        <v>-1550000</v>
      </c>
      <c r="K4311" s="107">
        <v>0.98499999999999999</v>
      </c>
      <c r="L4311" s="95">
        <v>1526750</v>
      </c>
      <c r="M4311" s="95">
        <v>-23250</v>
      </c>
      <c r="N4311" s="73" t="s">
        <v>207</v>
      </c>
    </row>
    <row r="4312" spans="1:14" ht="12" thickBot="1">
      <c r="A4312" s="100">
        <v>999</v>
      </c>
      <c r="B4312" s="94">
        <v>45688</v>
      </c>
      <c r="C4312" s="94">
        <v>45691</v>
      </c>
      <c r="D4312" s="73" t="s">
        <v>913</v>
      </c>
      <c r="E4312" s="73" t="s">
        <v>379</v>
      </c>
      <c r="F4312" s="73" t="s">
        <v>380</v>
      </c>
      <c r="G4312" s="73" t="s">
        <v>377</v>
      </c>
      <c r="H4312" s="73" t="s">
        <v>378</v>
      </c>
      <c r="I4312" s="73" t="s">
        <v>681</v>
      </c>
      <c r="J4312" s="95">
        <v>-19597.939999999999</v>
      </c>
      <c r="K4312" s="107">
        <v>1</v>
      </c>
      <c r="L4312" s="95">
        <v>0</v>
      </c>
      <c r="M4312" s="95">
        <v>-19597.939999999999</v>
      </c>
      <c r="N4312" s="73" t="s">
        <v>715</v>
      </c>
    </row>
    <row r="4313" spans="1:14" ht="12" thickBot="1">
      <c r="A4313" s="223"/>
      <c r="B4313" s="222">
        <v>45693</v>
      </c>
      <c r="C4313" s="224"/>
      <c r="D4313" s="225"/>
      <c r="E4313" s="225"/>
      <c r="F4313" s="225"/>
      <c r="G4313" s="225"/>
      <c r="H4313" s="225"/>
      <c r="I4313" s="225"/>
      <c r="J4313" s="105"/>
      <c r="K4313" s="226"/>
      <c r="L4313" s="227" t="s">
        <v>706</v>
      </c>
      <c r="M4313" s="105">
        <v>494609903.72818756</v>
      </c>
      <c r="N4313" s="225"/>
    </row>
    <row r="4314" spans="1:14" ht="12" thickBot="1">
      <c r="A4314" s="223"/>
      <c r="B4314" s="224"/>
      <c r="C4314" s="224"/>
      <c r="D4314" s="225"/>
      <c r="E4314" s="225"/>
      <c r="F4314" s="225"/>
      <c r="G4314" s="225"/>
      <c r="H4314" s="225"/>
      <c r="I4314" s="225"/>
      <c r="J4314" s="105"/>
      <c r="K4314" s="226"/>
      <c r="L4314" s="227" t="s">
        <v>707</v>
      </c>
      <c r="M4314" s="105">
        <f xml:space="preserve"> ROUND($M$4308+ SUM($M$4311:$M$4312)-$M$4313,2)</f>
        <v>0</v>
      </c>
      <c r="N4314" s="225"/>
    </row>
    <row r="4315" spans="1:14" ht="12" thickTop="1">
      <c r="A4315" s="215" t="s">
        <v>153</v>
      </c>
      <c r="B4315" s="216" t="s">
        <v>137</v>
      </c>
      <c r="C4315" s="216" t="s">
        <v>703</v>
      </c>
      <c r="D4315" s="217" t="s">
        <v>648</v>
      </c>
      <c r="E4315" s="217" t="s">
        <v>144</v>
      </c>
      <c r="F4315" s="217" t="s">
        <v>647</v>
      </c>
      <c r="G4315" s="217" t="s">
        <v>704</v>
      </c>
      <c r="H4315" s="217" t="s">
        <v>143</v>
      </c>
      <c r="I4315" s="217" t="s">
        <v>658</v>
      </c>
      <c r="J4315" s="218" t="s">
        <v>705</v>
      </c>
      <c r="K4315" s="219" t="s">
        <v>148</v>
      </c>
      <c r="L4315" s="218" t="s">
        <v>140</v>
      </c>
      <c r="M4315" s="218" t="s">
        <v>630</v>
      </c>
      <c r="N4315" s="217" t="s">
        <v>640</v>
      </c>
    </row>
    <row r="4316" spans="1:14" ht="12" thickBot="1">
      <c r="A4316" s="100">
        <v>127460491</v>
      </c>
      <c r="B4316" s="94">
        <v>45688</v>
      </c>
      <c r="C4316" s="94">
        <v>45694</v>
      </c>
      <c r="D4316" s="73" t="s">
        <v>823</v>
      </c>
      <c r="E4316" s="73" t="s">
        <v>379</v>
      </c>
      <c r="F4316" s="73" t="s">
        <v>380</v>
      </c>
      <c r="G4316" s="73" t="s">
        <v>377</v>
      </c>
      <c r="H4316" s="73" t="s">
        <v>378</v>
      </c>
      <c r="I4316" s="73" t="s">
        <v>681</v>
      </c>
      <c r="J4316" s="95">
        <v>19499.52</v>
      </c>
      <c r="K4316" s="107">
        <v>1</v>
      </c>
      <c r="L4316" s="95">
        <v>0</v>
      </c>
      <c r="M4316" s="95">
        <v>19499.52</v>
      </c>
      <c r="N4316" s="73" t="s">
        <v>715</v>
      </c>
    </row>
    <row r="4317" spans="1:14" ht="12" thickBot="1">
      <c r="A4317" s="223"/>
      <c r="B4317" s="222">
        <v>45694</v>
      </c>
      <c r="C4317" s="224"/>
      <c r="D4317" s="225"/>
      <c r="E4317" s="225"/>
      <c r="F4317" s="225"/>
      <c r="G4317" s="225"/>
      <c r="H4317" s="225"/>
      <c r="I4317" s="225"/>
      <c r="J4317" s="105"/>
      <c r="K4317" s="226"/>
      <c r="L4317" s="227" t="s">
        <v>706</v>
      </c>
      <c r="M4317" s="105">
        <v>494629403.24818778</v>
      </c>
      <c r="N4317" s="225"/>
    </row>
    <row r="4318" spans="1:14" ht="12" thickBot="1">
      <c r="A4318" s="223"/>
      <c r="B4318" s="224"/>
      <c r="C4318" s="224"/>
      <c r="D4318" s="225"/>
      <c r="E4318" s="225"/>
      <c r="F4318" s="225"/>
      <c r="G4318" s="225"/>
      <c r="H4318" s="225"/>
      <c r="I4318" s="225"/>
      <c r="J4318" s="105"/>
      <c r="K4318" s="226"/>
      <c r="L4318" s="227" t="s">
        <v>707</v>
      </c>
      <c r="M4318" s="105">
        <f xml:space="preserve"> ROUND($M$4313+ SUM($M$4316:$M$4316)-$M$4317,2)</f>
        <v>0</v>
      </c>
      <c r="N4318" s="225"/>
    </row>
    <row r="4319" spans="1:14" ht="12" thickTop="1">
      <c r="A4319" s="215" t="s">
        <v>153</v>
      </c>
      <c r="B4319" s="216" t="s">
        <v>137</v>
      </c>
      <c r="C4319" s="216" t="s">
        <v>703</v>
      </c>
      <c r="D4319" s="217" t="s">
        <v>648</v>
      </c>
      <c r="E4319" s="217" t="s">
        <v>144</v>
      </c>
      <c r="F4319" s="217" t="s">
        <v>647</v>
      </c>
      <c r="G4319" s="217" t="s">
        <v>704</v>
      </c>
      <c r="H4319" s="217" t="s">
        <v>143</v>
      </c>
      <c r="I4319" s="217" t="s">
        <v>658</v>
      </c>
      <c r="J4319" s="218" t="s">
        <v>705</v>
      </c>
      <c r="K4319" s="219" t="s">
        <v>148</v>
      </c>
      <c r="L4319" s="218" t="s">
        <v>140</v>
      </c>
      <c r="M4319" s="218" t="s">
        <v>630</v>
      </c>
      <c r="N4319" s="217" t="s">
        <v>640</v>
      </c>
    </row>
    <row r="4320" spans="1:14">
      <c r="A4320" s="100">
        <v>127516231</v>
      </c>
      <c r="B4320" s="94">
        <v>45596</v>
      </c>
      <c r="C4320" s="94">
        <v>45695</v>
      </c>
      <c r="D4320" s="73" t="s">
        <v>823</v>
      </c>
      <c r="E4320" s="73" t="s">
        <v>325</v>
      </c>
      <c r="F4320" s="73" t="s">
        <v>326</v>
      </c>
      <c r="G4320" s="73" t="s">
        <v>324</v>
      </c>
      <c r="I4320" s="73" t="s">
        <v>681</v>
      </c>
      <c r="J4320" s="95">
        <v>35953.79</v>
      </c>
      <c r="K4320" s="107">
        <v>1</v>
      </c>
      <c r="L4320" s="95">
        <v>0</v>
      </c>
      <c r="M4320" s="95">
        <v>35953.79</v>
      </c>
      <c r="N4320" s="73" t="s">
        <v>715</v>
      </c>
    </row>
    <row r="4321" spans="1:14">
      <c r="A4321" s="100">
        <v>127510726</v>
      </c>
      <c r="B4321" s="94">
        <v>45688</v>
      </c>
      <c r="C4321" s="94">
        <v>45695</v>
      </c>
      <c r="D4321" s="73" t="s">
        <v>823</v>
      </c>
      <c r="E4321" s="73" t="s">
        <v>475</v>
      </c>
      <c r="F4321" s="73" t="s">
        <v>476</v>
      </c>
      <c r="G4321" s="73" t="s">
        <v>473</v>
      </c>
      <c r="H4321" s="73" t="s">
        <v>474</v>
      </c>
      <c r="I4321" s="73" t="s">
        <v>681</v>
      </c>
      <c r="J4321" s="95">
        <v>126410.64</v>
      </c>
      <c r="K4321" s="107">
        <v>1</v>
      </c>
      <c r="L4321" s="95">
        <v>0</v>
      </c>
      <c r="M4321" s="95">
        <v>126410.64</v>
      </c>
      <c r="N4321" s="73" t="s">
        <v>715</v>
      </c>
    </row>
    <row r="4322" spans="1:14">
      <c r="A4322" s="100">
        <v>127509112</v>
      </c>
      <c r="B4322" s="94">
        <v>45691</v>
      </c>
      <c r="C4322" s="94">
        <v>45695</v>
      </c>
      <c r="D4322" s="73" t="s">
        <v>823</v>
      </c>
      <c r="E4322" s="73" t="s">
        <v>454</v>
      </c>
      <c r="F4322" s="73" t="s">
        <v>455</v>
      </c>
      <c r="G4322" s="73" t="s">
        <v>452</v>
      </c>
      <c r="H4322" s="73" t="s">
        <v>453</v>
      </c>
      <c r="I4322" s="73" t="s">
        <v>681</v>
      </c>
      <c r="J4322" s="95">
        <v>694.02</v>
      </c>
      <c r="K4322" s="107">
        <v>1</v>
      </c>
      <c r="L4322" s="95">
        <v>0</v>
      </c>
      <c r="M4322" s="95">
        <v>694.02</v>
      </c>
      <c r="N4322" s="73" t="s">
        <v>715</v>
      </c>
    </row>
    <row r="4323" spans="1:14">
      <c r="A4323" s="100">
        <v>127509258</v>
      </c>
      <c r="B4323" s="94">
        <v>45691</v>
      </c>
      <c r="C4323" s="94">
        <v>45695</v>
      </c>
      <c r="D4323" s="73" t="s">
        <v>823</v>
      </c>
      <c r="E4323" s="73" t="s">
        <v>454</v>
      </c>
      <c r="F4323" s="73" t="s">
        <v>455</v>
      </c>
      <c r="G4323" s="73" t="s">
        <v>452</v>
      </c>
      <c r="H4323" s="73" t="s">
        <v>453</v>
      </c>
      <c r="I4323" s="73" t="s">
        <v>681</v>
      </c>
      <c r="J4323" s="95">
        <v>20808.38</v>
      </c>
      <c r="K4323" s="107">
        <v>1</v>
      </c>
      <c r="L4323" s="95">
        <v>0</v>
      </c>
      <c r="M4323" s="95">
        <v>20808.38</v>
      </c>
      <c r="N4323" s="73" t="s">
        <v>715</v>
      </c>
    </row>
    <row r="4324" spans="1:14">
      <c r="A4324" s="100">
        <v>999</v>
      </c>
      <c r="B4324" s="94">
        <v>45596</v>
      </c>
      <c r="C4324" s="94">
        <v>45602</v>
      </c>
      <c r="D4324" s="73" t="s">
        <v>913</v>
      </c>
      <c r="E4324" s="73" t="s">
        <v>325</v>
      </c>
      <c r="F4324" s="73" t="s">
        <v>326</v>
      </c>
      <c r="G4324" s="73" t="s">
        <v>324</v>
      </c>
      <c r="I4324" s="73" t="s">
        <v>681</v>
      </c>
      <c r="J4324" s="95">
        <v>-34464.81</v>
      </c>
      <c r="K4324" s="107">
        <v>1</v>
      </c>
      <c r="L4324" s="95">
        <v>0</v>
      </c>
      <c r="M4324" s="95">
        <v>-34464.81</v>
      </c>
      <c r="N4324" s="73" t="s">
        <v>715</v>
      </c>
    </row>
    <row r="4325" spans="1:14" ht="12" thickBot="1">
      <c r="A4325" s="100">
        <v>999</v>
      </c>
      <c r="B4325" s="94">
        <v>45688</v>
      </c>
      <c r="C4325" s="94">
        <v>45688</v>
      </c>
      <c r="D4325" s="73" t="s">
        <v>913</v>
      </c>
      <c r="E4325" s="73" t="s">
        <v>475</v>
      </c>
      <c r="F4325" s="73" t="s">
        <v>476</v>
      </c>
      <c r="G4325" s="73" t="s">
        <v>473</v>
      </c>
      <c r="H4325" s="73" t="s">
        <v>474</v>
      </c>
      <c r="I4325" s="73" t="s">
        <v>681</v>
      </c>
      <c r="J4325" s="95">
        <v>-127669.02</v>
      </c>
      <c r="K4325" s="107">
        <v>1</v>
      </c>
      <c r="L4325" s="95">
        <v>0</v>
      </c>
      <c r="M4325" s="95">
        <v>-127669.02</v>
      </c>
      <c r="N4325" s="73" t="s">
        <v>715</v>
      </c>
    </row>
    <row r="4326" spans="1:14" ht="12" thickBot="1">
      <c r="A4326" s="223"/>
      <c r="B4326" s="222">
        <v>45695</v>
      </c>
      <c r="C4326" s="224"/>
      <c r="D4326" s="225"/>
      <c r="E4326" s="225"/>
      <c r="F4326" s="225"/>
      <c r="G4326" s="225"/>
      <c r="H4326" s="225"/>
      <c r="I4326" s="225"/>
      <c r="J4326" s="105"/>
      <c r="K4326" s="226"/>
      <c r="L4326" s="227" t="s">
        <v>706</v>
      </c>
      <c r="M4326" s="105">
        <v>494651136.24818772</v>
      </c>
      <c r="N4326" s="225"/>
    </row>
    <row r="4327" spans="1:14" ht="12" thickBot="1">
      <c r="A4327" s="223"/>
      <c r="B4327" s="224"/>
      <c r="C4327" s="224"/>
      <c r="D4327" s="225"/>
      <c r="E4327" s="225"/>
      <c r="F4327" s="225"/>
      <c r="G4327" s="225"/>
      <c r="H4327" s="225"/>
      <c r="I4327" s="225"/>
      <c r="J4327" s="105"/>
      <c r="K4327" s="226"/>
      <c r="L4327" s="227" t="s">
        <v>707</v>
      </c>
      <c r="M4327" s="105">
        <f xml:space="preserve"> ROUND($M$4317+ SUM($M$4320:$M$4325)-$M$4326,2)</f>
        <v>0</v>
      </c>
      <c r="N4327" s="225"/>
    </row>
    <row r="4328" spans="1:14" ht="12" thickTop="1">
      <c r="A4328" s="215" t="s">
        <v>153</v>
      </c>
      <c r="B4328" s="216" t="s">
        <v>137</v>
      </c>
      <c r="C4328" s="216" t="s">
        <v>703</v>
      </c>
      <c r="D4328" s="217" t="s">
        <v>648</v>
      </c>
      <c r="E4328" s="217" t="s">
        <v>144</v>
      </c>
      <c r="F4328" s="217" t="s">
        <v>647</v>
      </c>
      <c r="G4328" s="217" t="s">
        <v>704</v>
      </c>
      <c r="H4328" s="217" t="s">
        <v>143</v>
      </c>
      <c r="I4328" s="217" t="s">
        <v>658</v>
      </c>
      <c r="J4328" s="218" t="s">
        <v>705</v>
      </c>
      <c r="K4328" s="219" t="s">
        <v>148</v>
      </c>
      <c r="L4328" s="218" t="s">
        <v>140</v>
      </c>
      <c r="M4328" s="218" t="s">
        <v>630</v>
      </c>
      <c r="N4328" s="217" t="s">
        <v>640</v>
      </c>
    </row>
    <row r="4329" spans="1:14">
      <c r="A4329" s="100">
        <v>127434242</v>
      </c>
      <c r="B4329" s="94">
        <v>45698</v>
      </c>
      <c r="C4329" s="94">
        <v>45698</v>
      </c>
      <c r="D4329" s="73" t="s">
        <v>823</v>
      </c>
      <c r="E4329" s="73" t="s">
        <v>387</v>
      </c>
      <c r="F4329" s="73" t="s">
        <v>694</v>
      </c>
      <c r="G4329" s="73" t="s">
        <v>1097</v>
      </c>
      <c r="H4329" s="73" t="s">
        <v>693</v>
      </c>
      <c r="I4329" s="73" t="s">
        <v>681</v>
      </c>
      <c r="J4329" s="95">
        <v>64406.37</v>
      </c>
      <c r="K4329" s="107">
        <v>1</v>
      </c>
      <c r="L4329" s="95">
        <v>0</v>
      </c>
      <c r="M4329" s="95">
        <v>64406.37</v>
      </c>
      <c r="N4329" s="73" t="s">
        <v>715</v>
      </c>
    </row>
    <row r="4330" spans="1:14">
      <c r="A4330" s="100">
        <v>999</v>
      </c>
      <c r="B4330" s="94">
        <v>45659</v>
      </c>
      <c r="C4330" s="94">
        <v>45692</v>
      </c>
      <c r="D4330" s="73" t="s">
        <v>824</v>
      </c>
      <c r="E4330" s="73" t="s">
        <v>1232</v>
      </c>
      <c r="F4330" s="73" t="s">
        <v>1233</v>
      </c>
      <c r="G4330" s="73" t="s">
        <v>1234</v>
      </c>
      <c r="I4330" s="73" t="s">
        <v>681</v>
      </c>
      <c r="J4330" s="95">
        <v>-5656673.5499999998</v>
      </c>
      <c r="K4330" s="107">
        <v>0.99031250000000004</v>
      </c>
      <c r="L4330" s="95">
        <v>-68849.7</v>
      </c>
      <c r="M4330" s="95">
        <v>-5725523.25</v>
      </c>
      <c r="N4330" s="73" t="s">
        <v>841</v>
      </c>
    </row>
    <row r="4331" spans="1:14" ht="12" thickBot="1">
      <c r="A4331" s="100">
        <v>125499795</v>
      </c>
      <c r="B4331" s="94">
        <v>45659</v>
      </c>
      <c r="C4331" s="94">
        <v>45698</v>
      </c>
      <c r="D4331" s="73" t="s">
        <v>710</v>
      </c>
      <c r="E4331" s="73" t="s">
        <v>1232</v>
      </c>
      <c r="F4331" s="73" t="s">
        <v>1233</v>
      </c>
      <c r="G4331" s="73" t="s">
        <v>1234</v>
      </c>
      <c r="I4331" s="73" t="s">
        <v>681</v>
      </c>
      <c r="J4331" s="95">
        <v>5656673.5499999998</v>
      </c>
      <c r="K4331" s="107">
        <v>0.99031250000000004</v>
      </c>
      <c r="L4331" s="95">
        <v>-5601874.5300000003</v>
      </c>
      <c r="M4331" s="95">
        <v>54799.02</v>
      </c>
      <c r="N4331" s="73" t="s">
        <v>841</v>
      </c>
    </row>
    <row r="4332" spans="1:14" ht="12" thickBot="1">
      <c r="A4332" s="223"/>
      <c r="B4332" s="222">
        <v>45698</v>
      </c>
      <c r="C4332" s="224"/>
      <c r="D4332" s="225"/>
      <c r="E4332" s="225"/>
      <c r="F4332" s="225"/>
      <c r="G4332" s="225"/>
      <c r="H4332" s="225"/>
      <c r="I4332" s="225"/>
      <c r="J4332" s="105"/>
      <c r="K4332" s="226"/>
      <c r="L4332" s="227" t="s">
        <v>706</v>
      </c>
      <c r="M4332" s="105">
        <v>489099617.41560024</v>
      </c>
      <c r="N4332" s="225"/>
    </row>
    <row r="4333" spans="1:14" ht="12" thickBot="1">
      <c r="A4333" s="223"/>
      <c r="B4333" s="224"/>
      <c r="C4333" s="224"/>
      <c r="D4333" s="225"/>
      <c r="E4333" s="225"/>
      <c r="F4333" s="225"/>
      <c r="G4333" s="225"/>
      <c r="H4333" s="225"/>
      <c r="I4333" s="225"/>
      <c r="J4333" s="105"/>
      <c r="K4333" s="226"/>
      <c r="L4333" s="227" t="s">
        <v>707</v>
      </c>
      <c r="M4333" s="105">
        <f xml:space="preserve"> ROUND($M$4326+ SUM($M$4329:$M$4331)-$M$4332,2)</f>
        <v>-54799.03</v>
      </c>
      <c r="N4333" s="225"/>
    </row>
    <row r="4334" spans="1:14" ht="12.75" thickTop="1" thickBot="1">
      <c r="A4334" s="215" t="s">
        <v>153</v>
      </c>
      <c r="B4334" s="221" t="s">
        <v>137</v>
      </c>
      <c r="C4334" s="216" t="s">
        <v>703</v>
      </c>
      <c r="D4334" s="217" t="s">
        <v>648</v>
      </c>
      <c r="E4334" s="217" t="s">
        <v>144</v>
      </c>
      <c r="F4334" s="217" t="s">
        <v>647</v>
      </c>
      <c r="G4334" s="217" t="s">
        <v>704</v>
      </c>
      <c r="H4334" s="217" t="s">
        <v>143</v>
      </c>
      <c r="I4334" s="217" t="s">
        <v>658</v>
      </c>
      <c r="J4334" s="218" t="s">
        <v>705</v>
      </c>
      <c r="K4334" s="219" t="s">
        <v>148</v>
      </c>
      <c r="L4334" s="218" t="s">
        <v>140</v>
      </c>
      <c r="M4334" s="218" t="s">
        <v>630</v>
      </c>
      <c r="N4334" s="217" t="s">
        <v>640</v>
      </c>
    </row>
    <row r="4335" spans="1:14" ht="12" thickBot="1">
      <c r="A4335" s="223"/>
      <c r="B4335" s="222">
        <v>45699</v>
      </c>
      <c r="C4335" s="224"/>
      <c r="D4335" s="225"/>
      <c r="E4335" s="225"/>
      <c r="F4335" s="225"/>
      <c r="G4335" s="225"/>
      <c r="H4335" s="225"/>
      <c r="I4335" s="225"/>
      <c r="J4335" s="105"/>
      <c r="K4335" s="226"/>
      <c r="L4335" s="227" t="s">
        <v>706</v>
      </c>
      <c r="M4335" s="105">
        <v>489099617.41560024</v>
      </c>
      <c r="N4335" s="225"/>
    </row>
    <row r="4336" spans="1:14" ht="12" thickBot="1">
      <c r="A4336" s="223"/>
      <c r="B4336" s="224"/>
      <c r="C4336" s="224"/>
      <c r="D4336" s="225"/>
      <c r="E4336" s="225"/>
      <c r="F4336" s="225"/>
      <c r="G4336" s="225"/>
      <c r="H4336" s="225"/>
      <c r="I4336" s="225"/>
      <c r="J4336" s="105"/>
      <c r="K4336" s="226"/>
      <c r="L4336" s="227" t="s">
        <v>707</v>
      </c>
      <c r="M4336" s="105">
        <f xml:space="preserve"> ROUND($M$4332+ SUM($M$4334:$M$4334)-$M$4335,2)</f>
        <v>0</v>
      </c>
      <c r="N4336" s="225"/>
    </row>
    <row r="4337" spans="1:14" ht="12" thickTop="1">
      <c r="A4337" s="215" t="s">
        <v>153</v>
      </c>
      <c r="B4337" s="216" t="s">
        <v>137</v>
      </c>
      <c r="C4337" s="216" t="s">
        <v>703</v>
      </c>
      <c r="D4337" s="217" t="s">
        <v>648</v>
      </c>
      <c r="E4337" s="217" t="s">
        <v>144</v>
      </c>
      <c r="F4337" s="217" t="s">
        <v>647</v>
      </c>
      <c r="G4337" s="217" t="s">
        <v>704</v>
      </c>
      <c r="H4337" s="217" t="s">
        <v>143</v>
      </c>
      <c r="I4337" s="217" t="s">
        <v>658</v>
      </c>
      <c r="J4337" s="218" t="s">
        <v>705</v>
      </c>
      <c r="K4337" s="219" t="s">
        <v>148</v>
      </c>
      <c r="L4337" s="218" t="s">
        <v>140</v>
      </c>
      <c r="M4337" s="218" t="s">
        <v>630</v>
      </c>
      <c r="N4337" s="217" t="s">
        <v>640</v>
      </c>
    </row>
    <row r="4338" spans="1:14">
      <c r="A4338" s="100">
        <v>127676761</v>
      </c>
      <c r="B4338" s="94">
        <v>45622</v>
      </c>
      <c r="C4338" s="94">
        <v>45700</v>
      </c>
      <c r="D4338" s="73" t="s">
        <v>710</v>
      </c>
      <c r="E4338" s="73" t="s">
        <v>470</v>
      </c>
      <c r="F4338" s="73" t="s">
        <v>471</v>
      </c>
      <c r="G4338" s="73" t="s">
        <v>469</v>
      </c>
      <c r="I4338" s="73" t="s">
        <v>681</v>
      </c>
      <c r="J4338" s="95">
        <v>15000000</v>
      </c>
      <c r="K4338" s="107">
        <v>0.99156250000000001</v>
      </c>
      <c r="L4338" s="95">
        <v>-14873437.5</v>
      </c>
      <c r="M4338" s="95">
        <v>126562.5</v>
      </c>
      <c r="N4338" s="73" t="s">
        <v>207</v>
      </c>
    </row>
    <row r="4339" spans="1:14">
      <c r="A4339" s="100">
        <v>999</v>
      </c>
      <c r="B4339" s="94">
        <v>45699</v>
      </c>
      <c r="C4339" s="94">
        <v>45700</v>
      </c>
      <c r="D4339" s="73" t="s">
        <v>830</v>
      </c>
      <c r="E4339" s="73" t="s">
        <v>1191</v>
      </c>
      <c r="F4339" s="73" t="s">
        <v>1238</v>
      </c>
      <c r="G4339" s="73" t="s">
        <v>1239</v>
      </c>
      <c r="H4339" s="73" t="s">
        <v>1240</v>
      </c>
      <c r="I4339" s="73" t="s">
        <v>681</v>
      </c>
      <c r="J4339" s="95">
        <v>-5000000</v>
      </c>
      <c r="K4339" s="107">
        <v>0.98499999999999999</v>
      </c>
      <c r="L4339" s="95">
        <v>4925000</v>
      </c>
      <c r="M4339" s="95">
        <v>-75000</v>
      </c>
      <c r="N4339" s="73" t="s">
        <v>207</v>
      </c>
    </row>
    <row r="4340" spans="1:14">
      <c r="A4340" s="100">
        <v>999</v>
      </c>
      <c r="B4340" s="94">
        <v>45699</v>
      </c>
      <c r="C4340" s="94">
        <v>45700</v>
      </c>
      <c r="D4340" s="73" t="s">
        <v>830</v>
      </c>
      <c r="E4340" s="73" t="s">
        <v>1191</v>
      </c>
      <c r="F4340" s="73" t="s">
        <v>1238</v>
      </c>
      <c r="G4340" s="73" t="s">
        <v>1239</v>
      </c>
      <c r="H4340" s="73" t="s">
        <v>1240</v>
      </c>
      <c r="I4340" s="73" t="s">
        <v>681</v>
      </c>
      <c r="J4340" s="95">
        <v>-500000</v>
      </c>
      <c r="K4340" s="107">
        <v>0.98499999999999999</v>
      </c>
      <c r="L4340" s="95">
        <v>492500</v>
      </c>
      <c r="M4340" s="95">
        <v>-7500</v>
      </c>
      <c r="N4340" s="73" t="s">
        <v>207</v>
      </c>
    </row>
    <row r="4341" spans="1:14" ht="12" thickBot="1">
      <c r="A4341" s="100">
        <v>999</v>
      </c>
      <c r="B4341" s="94">
        <v>45622</v>
      </c>
      <c r="C4341" s="94">
        <v>45628</v>
      </c>
      <c r="D4341" s="73" t="s">
        <v>824</v>
      </c>
      <c r="E4341" s="73" t="s">
        <v>470</v>
      </c>
      <c r="F4341" s="73" t="s">
        <v>1174</v>
      </c>
      <c r="G4341" s="73" t="s">
        <v>1175</v>
      </c>
      <c r="I4341" s="73" t="s">
        <v>681</v>
      </c>
      <c r="J4341" s="95">
        <v>-15000000</v>
      </c>
      <c r="K4341" s="107">
        <v>0.99156250000000001</v>
      </c>
      <c r="L4341" s="95">
        <v>14873437.5</v>
      </c>
      <c r="M4341" s="95">
        <v>-126562.5</v>
      </c>
      <c r="N4341" s="73" t="s">
        <v>207</v>
      </c>
    </row>
    <row r="4342" spans="1:14" ht="12" thickBot="1">
      <c r="A4342" s="223"/>
      <c r="B4342" s="222">
        <v>45700</v>
      </c>
      <c r="C4342" s="224"/>
      <c r="D4342" s="225"/>
      <c r="E4342" s="225"/>
      <c r="F4342" s="225"/>
      <c r="G4342" s="225"/>
      <c r="H4342" s="225"/>
      <c r="I4342" s="225"/>
      <c r="J4342" s="105"/>
      <c r="K4342" s="226"/>
      <c r="L4342" s="227" t="s">
        <v>706</v>
      </c>
      <c r="M4342" s="105">
        <v>489017117.41560024</v>
      </c>
      <c r="N4342" s="225"/>
    </row>
    <row r="4343" spans="1:14" ht="12" thickBot="1">
      <c r="A4343" s="223"/>
      <c r="B4343" s="224"/>
      <c r="C4343" s="224"/>
      <c r="D4343" s="225"/>
      <c r="E4343" s="225"/>
      <c r="F4343" s="225"/>
      <c r="G4343" s="225"/>
      <c r="H4343" s="225"/>
      <c r="I4343" s="225"/>
      <c r="J4343" s="105"/>
      <c r="K4343" s="226"/>
      <c r="L4343" s="227" t="s">
        <v>707</v>
      </c>
      <c r="M4343" s="105">
        <f xml:space="preserve"> ROUND($M$4335+ SUM($M$4338:$M$4341)-$M$4342,2)</f>
        <v>0</v>
      </c>
      <c r="N4343" s="225"/>
    </row>
    <row r="4344" spans="1:14" ht="12" thickTop="1">
      <c r="A4344" s="215" t="s">
        <v>153</v>
      </c>
      <c r="B4344" s="216" t="s">
        <v>137</v>
      </c>
      <c r="C4344" s="216" t="s">
        <v>703</v>
      </c>
      <c r="D4344" s="217" t="s">
        <v>648</v>
      </c>
      <c r="E4344" s="217" t="s">
        <v>144</v>
      </c>
      <c r="F4344" s="217" t="s">
        <v>647</v>
      </c>
      <c r="G4344" s="217" t="s">
        <v>704</v>
      </c>
      <c r="H4344" s="217" t="s">
        <v>143</v>
      </c>
      <c r="I4344" s="217" t="s">
        <v>658</v>
      </c>
      <c r="J4344" s="218" t="s">
        <v>705</v>
      </c>
      <c r="K4344" s="219" t="s">
        <v>148</v>
      </c>
      <c r="L4344" s="218" t="s">
        <v>140</v>
      </c>
      <c r="M4344" s="218" t="s">
        <v>630</v>
      </c>
      <c r="N4344" s="217" t="s">
        <v>640</v>
      </c>
    </row>
    <row r="4345" spans="1:14">
      <c r="A4345" s="100">
        <v>127730394</v>
      </c>
      <c r="B4345" s="94">
        <v>45695</v>
      </c>
      <c r="C4345" s="94">
        <v>45701</v>
      </c>
      <c r="D4345" s="73" t="s">
        <v>830</v>
      </c>
      <c r="E4345" s="73" t="s">
        <v>1194</v>
      </c>
      <c r="F4345" s="73" t="s">
        <v>1223</v>
      </c>
      <c r="G4345" s="73" t="s">
        <v>1224</v>
      </c>
      <c r="H4345" s="73" t="s">
        <v>1225</v>
      </c>
      <c r="I4345" s="73" t="s">
        <v>681</v>
      </c>
      <c r="J4345" s="95">
        <v>-2200000</v>
      </c>
      <c r="K4345" s="107">
        <v>0.99250000000000005</v>
      </c>
      <c r="L4345" s="95">
        <v>2183500</v>
      </c>
      <c r="M4345" s="95">
        <v>-16500</v>
      </c>
      <c r="N4345" s="73" t="s">
        <v>207</v>
      </c>
    </row>
    <row r="4346" spans="1:14">
      <c r="A4346" s="100">
        <v>127733698</v>
      </c>
      <c r="B4346" s="94">
        <v>45695</v>
      </c>
      <c r="C4346" s="94">
        <v>45701</v>
      </c>
      <c r="D4346" s="73" t="s">
        <v>830</v>
      </c>
      <c r="E4346" s="73" t="s">
        <v>1194</v>
      </c>
      <c r="F4346" s="73" t="s">
        <v>1223</v>
      </c>
      <c r="G4346" s="73" t="s">
        <v>1224</v>
      </c>
      <c r="H4346" s="73" t="s">
        <v>1225</v>
      </c>
      <c r="I4346" s="73" t="s">
        <v>681</v>
      </c>
      <c r="J4346" s="95">
        <v>-2250000</v>
      </c>
      <c r="K4346" s="107">
        <v>0.99250000000000005</v>
      </c>
      <c r="L4346" s="95">
        <v>2233125</v>
      </c>
      <c r="M4346" s="95">
        <v>-16875</v>
      </c>
      <c r="N4346" s="73" t="s">
        <v>207</v>
      </c>
    </row>
    <row r="4347" spans="1:14">
      <c r="A4347" s="100">
        <v>127715710</v>
      </c>
      <c r="B4347" s="94">
        <v>45695</v>
      </c>
      <c r="C4347" s="94">
        <v>45701</v>
      </c>
      <c r="D4347" s="73" t="s">
        <v>710</v>
      </c>
      <c r="E4347" s="73" t="s">
        <v>379</v>
      </c>
      <c r="F4347" s="73" t="s">
        <v>380</v>
      </c>
      <c r="G4347" s="73" t="s">
        <v>377</v>
      </c>
      <c r="H4347" s="73" t="s">
        <v>378</v>
      </c>
      <c r="I4347" s="73" t="s">
        <v>681</v>
      </c>
      <c r="J4347" s="95">
        <v>5304953.08</v>
      </c>
      <c r="K4347" s="107">
        <v>0.42</v>
      </c>
      <c r="L4347" s="95">
        <v>-2228080.29</v>
      </c>
      <c r="M4347" s="95">
        <v>3076872.79</v>
      </c>
      <c r="N4347" s="73" t="s">
        <v>207</v>
      </c>
    </row>
    <row r="4348" spans="1:14">
      <c r="A4348" s="100">
        <v>127716587</v>
      </c>
      <c r="B4348" s="94">
        <v>45695</v>
      </c>
      <c r="C4348" s="94">
        <v>45701</v>
      </c>
      <c r="D4348" s="73" t="s">
        <v>710</v>
      </c>
      <c r="E4348" s="73" t="s">
        <v>379</v>
      </c>
      <c r="F4348" s="73" t="s">
        <v>380</v>
      </c>
      <c r="G4348" s="73" t="s">
        <v>377</v>
      </c>
      <c r="H4348" s="73" t="s">
        <v>378</v>
      </c>
      <c r="I4348" s="73" t="s">
        <v>681</v>
      </c>
      <c r="J4348" s="95">
        <v>5440419.5300000003</v>
      </c>
      <c r="K4348" s="107">
        <v>0.42</v>
      </c>
      <c r="L4348" s="95">
        <v>-2284976.2000000002</v>
      </c>
      <c r="M4348" s="95">
        <v>3155443.33</v>
      </c>
      <c r="N4348" s="73" t="s">
        <v>207</v>
      </c>
    </row>
    <row r="4349" spans="1:14" ht="12" thickBot="1">
      <c r="A4349" s="100">
        <v>127640369</v>
      </c>
      <c r="B4349" s="94">
        <v>45701</v>
      </c>
      <c r="C4349" s="94">
        <v>45701</v>
      </c>
      <c r="D4349" s="73" t="s">
        <v>823</v>
      </c>
      <c r="E4349" s="73" t="s">
        <v>697</v>
      </c>
      <c r="F4349" s="73" t="s">
        <v>698</v>
      </c>
      <c r="G4349" s="73" t="s">
        <v>1241</v>
      </c>
      <c r="H4349" s="73" t="s">
        <v>696</v>
      </c>
      <c r="I4349" s="73" t="s">
        <v>681</v>
      </c>
      <c r="J4349" s="95">
        <v>2224.84</v>
      </c>
      <c r="K4349" s="107">
        <v>1</v>
      </c>
      <c r="L4349" s="95">
        <v>0</v>
      </c>
      <c r="M4349" s="95">
        <v>2224.84</v>
      </c>
      <c r="N4349" s="73" t="s">
        <v>715</v>
      </c>
    </row>
    <row r="4350" spans="1:14" ht="12" thickBot="1">
      <c r="A4350" s="223"/>
      <c r="B4350" s="222">
        <v>45701</v>
      </c>
      <c r="C4350" s="224"/>
      <c r="D4350" s="225"/>
      <c r="E4350" s="225"/>
      <c r="F4350" s="225"/>
      <c r="G4350" s="225"/>
      <c r="H4350" s="225"/>
      <c r="I4350" s="225"/>
      <c r="J4350" s="105"/>
      <c r="K4350" s="226"/>
      <c r="L4350" s="227" t="s">
        <v>706</v>
      </c>
      <c r="M4350" s="105">
        <v>495218283.37560016</v>
      </c>
      <c r="N4350" s="225"/>
    </row>
    <row r="4351" spans="1:14" ht="12" thickBot="1">
      <c r="A4351" s="223"/>
      <c r="B4351" s="224"/>
      <c r="C4351" s="224"/>
      <c r="D4351" s="225"/>
      <c r="E4351" s="225"/>
      <c r="F4351" s="225"/>
      <c r="G4351" s="225"/>
      <c r="H4351" s="225"/>
      <c r="I4351" s="225"/>
      <c r="J4351" s="105"/>
      <c r="K4351" s="226"/>
      <c r="L4351" s="227" t="s">
        <v>707</v>
      </c>
      <c r="M4351" s="105">
        <f xml:space="preserve"> ROUND($M$4342+ SUM($M$4345:$M$4349)-$M$4350,2)</f>
        <v>0</v>
      </c>
      <c r="N4351" s="225"/>
    </row>
    <row r="4352" spans="1:14" ht="12" thickTop="1">
      <c r="A4352" s="215" t="s">
        <v>153</v>
      </c>
      <c r="B4352" s="216" t="s">
        <v>137</v>
      </c>
      <c r="C4352" s="216" t="s">
        <v>703</v>
      </c>
      <c r="D4352" s="217" t="s">
        <v>648</v>
      </c>
      <c r="E4352" s="217" t="s">
        <v>144</v>
      </c>
      <c r="F4352" s="217" t="s">
        <v>647</v>
      </c>
      <c r="G4352" s="217" t="s">
        <v>704</v>
      </c>
      <c r="H4352" s="217" t="s">
        <v>143</v>
      </c>
      <c r="I4352" s="217" t="s">
        <v>658</v>
      </c>
      <c r="J4352" s="218" t="s">
        <v>705</v>
      </c>
      <c r="K4352" s="219" t="s">
        <v>148</v>
      </c>
      <c r="L4352" s="218" t="s">
        <v>140</v>
      </c>
      <c r="M4352" s="218" t="s">
        <v>630</v>
      </c>
      <c r="N4352" s="217" t="s">
        <v>640</v>
      </c>
    </row>
    <row r="4353" spans="1:14">
      <c r="A4353" s="100">
        <v>127768562</v>
      </c>
      <c r="B4353" s="94">
        <v>45695</v>
      </c>
      <c r="C4353" s="94">
        <v>45702</v>
      </c>
      <c r="D4353" s="73" t="s">
        <v>830</v>
      </c>
      <c r="E4353" s="73" t="s">
        <v>1191</v>
      </c>
      <c r="F4353" s="73" t="s">
        <v>1238</v>
      </c>
      <c r="G4353" s="73" t="s">
        <v>1239</v>
      </c>
      <c r="H4353" s="73" t="s">
        <v>1240</v>
      </c>
      <c r="I4353" s="73" t="s">
        <v>681</v>
      </c>
      <c r="J4353" s="95">
        <v>-500000</v>
      </c>
      <c r="K4353" s="107">
        <v>0.98499999999999999</v>
      </c>
      <c r="L4353" s="95">
        <v>492500</v>
      </c>
      <c r="M4353" s="95">
        <v>-7500</v>
      </c>
      <c r="N4353" s="73" t="s">
        <v>207</v>
      </c>
    </row>
    <row r="4354" spans="1:14">
      <c r="A4354" s="100">
        <v>127768233</v>
      </c>
      <c r="B4354" s="94">
        <v>45699</v>
      </c>
      <c r="C4354" s="94">
        <v>45702</v>
      </c>
      <c r="D4354" s="73" t="s">
        <v>830</v>
      </c>
      <c r="E4354" s="73" t="s">
        <v>1191</v>
      </c>
      <c r="F4354" s="73" t="s">
        <v>1238</v>
      </c>
      <c r="G4354" s="73" t="s">
        <v>1239</v>
      </c>
      <c r="H4354" s="73" t="s">
        <v>1240</v>
      </c>
      <c r="I4354" s="73" t="s">
        <v>681</v>
      </c>
      <c r="J4354" s="95">
        <v>-5000000</v>
      </c>
      <c r="K4354" s="107">
        <v>0.98499999999999999</v>
      </c>
      <c r="L4354" s="95">
        <v>4925000</v>
      </c>
      <c r="M4354" s="95">
        <v>-75000</v>
      </c>
      <c r="N4354" s="73" t="s">
        <v>207</v>
      </c>
    </row>
    <row r="4355" spans="1:14">
      <c r="A4355" s="100">
        <v>3138265</v>
      </c>
      <c r="B4355" s="94">
        <v>45702</v>
      </c>
      <c r="C4355" s="94">
        <v>45702</v>
      </c>
      <c r="D4355" s="73" t="s">
        <v>709</v>
      </c>
      <c r="I4355" s="73" t="s">
        <v>681</v>
      </c>
      <c r="J4355" s="95">
        <v>0</v>
      </c>
      <c r="K4355" s="107">
        <v>1</v>
      </c>
      <c r="L4355" s="95">
        <v>21875000</v>
      </c>
      <c r="M4355" s="95">
        <v>21875000</v>
      </c>
      <c r="N4355" s="73" t="s">
        <v>207</v>
      </c>
    </row>
    <row r="4356" spans="1:14">
      <c r="A4356" s="100">
        <v>999</v>
      </c>
      <c r="B4356" s="94">
        <v>45699</v>
      </c>
      <c r="C4356" s="94">
        <v>45700</v>
      </c>
      <c r="D4356" s="73" t="s">
        <v>840</v>
      </c>
      <c r="E4356" s="73" t="s">
        <v>1191</v>
      </c>
      <c r="F4356" s="73" t="s">
        <v>1238</v>
      </c>
      <c r="G4356" s="73" t="s">
        <v>1239</v>
      </c>
      <c r="H4356" s="73" t="s">
        <v>1240</v>
      </c>
      <c r="I4356" s="73" t="s">
        <v>681</v>
      </c>
      <c r="J4356" s="95">
        <v>5000000</v>
      </c>
      <c r="K4356" s="107">
        <v>0.98499999999999999</v>
      </c>
      <c r="L4356" s="95">
        <v>-4925000</v>
      </c>
      <c r="M4356" s="95">
        <v>75000</v>
      </c>
      <c r="N4356" s="73" t="s">
        <v>207</v>
      </c>
    </row>
    <row r="4357" spans="1:14" ht="12" thickBot="1">
      <c r="A4357" s="100">
        <v>999</v>
      </c>
      <c r="B4357" s="94">
        <v>45699</v>
      </c>
      <c r="C4357" s="94">
        <v>45700</v>
      </c>
      <c r="D4357" s="73" t="s">
        <v>840</v>
      </c>
      <c r="E4357" s="73" t="s">
        <v>1191</v>
      </c>
      <c r="F4357" s="73" t="s">
        <v>1238</v>
      </c>
      <c r="G4357" s="73" t="s">
        <v>1239</v>
      </c>
      <c r="H4357" s="73" t="s">
        <v>1240</v>
      </c>
      <c r="I4357" s="73" t="s">
        <v>681</v>
      </c>
      <c r="J4357" s="95">
        <v>500000</v>
      </c>
      <c r="K4357" s="107">
        <v>0.98499999999999999</v>
      </c>
      <c r="L4357" s="95">
        <v>-492500</v>
      </c>
      <c r="M4357" s="95">
        <v>7500</v>
      </c>
      <c r="N4357" s="73" t="s">
        <v>207</v>
      </c>
    </row>
    <row r="4358" spans="1:14" ht="12" thickBot="1">
      <c r="A4358" s="223"/>
      <c r="B4358" s="222">
        <v>45702</v>
      </c>
      <c r="C4358" s="224"/>
      <c r="D4358" s="225"/>
      <c r="E4358" s="225"/>
      <c r="F4358" s="225"/>
      <c r="G4358" s="225"/>
      <c r="H4358" s="225"/>
      <c r="I4358" s="225"/>
      <c r="J4358" s="105"/>
      <c r="K4358" s="226"/>
      <c r="L4358" s="227" t="s">
        <v>706</v>
      </c>
      <c r="M4358" s="105">
        <v>517093283.3756001</v>
      </c>
      <c r="N4358" s="225"/>
    </row>
    <row r="4359" spans="1:14" ht="12" thickBot="1">
      <c r="A4359" s="223"/>
      <c r="B4359" s="224"/>
      <c r="C4359" s="224"/>
      <c r="D4359" s="225"/>
      <c r="E4359" s="225"/>
      <c r="F4359" s="225"/>
      <c r="G4359" s="225"/>
      <c r="H4359" s="225"/>
      <c r="I4359" s="225"/>
      <c r="J4359" s="105"/>
      <c r="K4359" s="226"/>
      <c r="L4359" s="227" t="s">
        <v>707</v>
      </c>
      <c r="M4359" s="105">
        <f xml:space="preserve"> ROUND($M$4350+ SUM($M$4353:$M$4357)-$M$4358,2)</f>
        <v>0</v>
      </c>
      <c r="N4359" s="225"/>
    </row>
    <row r="4360" spans="1:14" ht="12.75" thickTop="1" thickBot="1">
      <c r="A4360" s="215" t="s">
        <v>153</v>
      </c>
      <c r="B4360" s="221" t="s">
        <v>137</v>
      </c>
      <c r="C4360" s="216" t="s">
        <v>703</v>
      </c>
      <c r="D4360" s="217" t="s">
        <v>648</v>
      </c>
      <c r="E4360" s="217" t="s">
        <v>144</v>
      </c>
      <c r="F4360" s="217" t="s">
        <v>647</v>
      </c>
      <c r="G4360" s="217" t="s">
        <v>704</v>
      </c>
      <c r="H4360" s="217" t="s">
        <v>143</v>
      </c>
      <c r="I4360" s="217" t="s">
        <v>658</v>
      </c>
      <c r="J4360" s="218" t="s">
        <v>705</v>
      </c>
      <c r="K4360" s="219" t="s">
        <v>148</v>
      </c>
      <c r="L4360" s="218" t="s">
        <v>140</v>
      </c>
      <c r="M4360" s="218" t="s">
        <v>630</v>
      </c>
      <c r="N4360" s="217" t="s">
        <v>640</v>
      </c>
    </row>
    <row r="4361" spans="1:14" ht="12" thickBot="1">
      <c r="A4361" s="223"/>
      <c r="B4361" s="222">
        <v>45706</v>
      </c>
      <c r="C4361" s="224"/>
      <c r="D4361" s="225"/>
      <c r="E4361" s="225"/>
      <c r="F4361" s="225"/>
      <c r="G4361" s="225"/>
      <c r="H4361" s="225"/>
      <c r="I4361" s="225"/>
      <c r="J4361" s="105"/>
      <c r="K4361" s="226"/>
      <c r="L4361" s="227" t="s">
        <v>706</v>
      </c>
      <c r="M4361" s="105">
        <v>517093283.37560004</v>
      </c>
      <c r="N4361" s="225"/>
    </row>
    <row r="4362" spans="1:14" ht="12" thickBot="1">
      <c r="A4362" s="223"/>
      <c r="B4362" s="224"/>
      <c r="C4362" s="224"/>
      <c r="D4362" s="225"/>
      <c r="E4362" s="225"/>
      <c r="F4362" s="225"/>
      <c r="G4362" s="225"/>
      <c r="H4362" s="225"/>
      <c r="I4362" s="225"/>
      <c r="J4362" s="105"/>
      <c r="K4362" s="226"/>
      <c r="L4362" s="227" t="s">
        <v>707</v>
      </c>
      <c r="M4362" s="105">
        <f xml:space="preserve"> ROUND($M$4358+ SUM($M$4360:$M$4360)-$M$4361,2)</f>
        <v>0</v>
      </c>
      <c r="N4362" s="225"/>
    </row>
    <row r="4363" spans="1:14" ht="12.75" thickTop="1" thickBot="1">
      <c r="A4363" s="215" t="s">
        <v>153</v>
      </c>
      <c r="B4363" s="221" t="s">
        <v>137</v>
      </c>
      <c r="C4363" s="216" t="s">
        <v>703</v>
      </c>
      <c r="D4363" s="217" t="s">
        <v>648</v>
      </c>
      <c r="E4363" s="217" t="s">
        <v>144</v>
      </c>
      <c r="F4363" s="217" t="s">
        <v>647</v>
      </c>
      <c r="G4363" s="217" t="s">
        <v>704</v>
      </c>
      <c r="H4363" s="217" t="s">
        <v>143</v>
      </c>
      <c r="I4363" s="217" t="s">
        <v>658</v>
      </c>
      <c r="J4363" s="218" t="s">
        <v>705</v>
      </c>
      <c r="K4363" s="219" t="s">
        <v>148</v>
      </c>
      <c r="L4363" s="218" t="s">
        <v>140</v>
      </c>
      <c r="M4363" s="218" t="s">
        <v>630</v>
      </c>
      <c r="N4363" s="217" t="s">
        <v>640</v>
      </c>
    </row>
    <row r="4364" spans="1:14" ht="12" thickBot="1">
      <c r="A4364" s="223"/>
      <c r="B4364" s="222">
        <v>45707</v>
      </c>
      <c r="C4364" s="224"/>
      <c r="D4364" s="225"/>
      <c r="E4364" s="225"/>
      <c r="F4364" s="225"/>
      <c r="G4364" s="225"/>
      <c r="H4364" s="225"/>
      <c r="I4364" s="225"/>
      <c r="J4364" s="105"/>
      <c r="K4364" s="226"/>
      <c r="L4364" s="227" t="s">
        <v>706</v>
      </c>
      <c r="M4364" s="105">
        <v>517093283.37560004</v>
      </c>
      <c r="N4364" s="225"/>
    </row>
    <row r="4365" spans="1:14" ht="12" thickBot="1">
      <c r="A4365" s="223"/>
      <c r="B4365" s="224"/>
      <c r="C4365" s="224"/>
      <c r="D4365" s="225"/>
      <c r="E4365" s="225"/>
      <c r="F4365" s="225"/>
      <c r="G4365" s="225"/>
      <c r="H4365" s="225"/>
      <c r="I4365" s="225"/>
      <c r="J4365" s="105"/>
      <c r="K4365" s="226"/>
      <c r="L4365" s="227" t="s">
        <v>707</v>
      </c>
      <c r="M4365" s="105">
        <f xml:space="preserve"> ROUND($M$4361+ SUM($M$4363:$M$4363)-$M$4364,2)</f>
        <v>0</v>
      </c>
      <c r="N4365" s="225"/>
    </row>
    <row r="4366" spans="1:14" ht="12" thickTop="1">
      <c r="A4366" s="215" t="s">
        <v>153</v>
      </c>
      <c r="B4366" s="216" t="s">
        <v>137</v>
      </c>
      <c r="C4366" s="216" t="s">
        <v>703</v>
      </c>
      <c r="D4366" s="217" t="s">
        <v>648</v>
      </c>
      <c r="E4366" s="217" t="s">
        <v>144</v>
      </c>
      <c r="F4366" s="217" t="s">
        <v>647</v>
      </c>
      <c r="G4366" s="217" t="s">
        <v>704</v>
      </c>
      <c r="H4366" s="217" t="s">
        <v>143</v>
      </c>
      <c r="I4366" s="217" t="s">
        <v>658</v>
      </c>
      <c r="J4366" s="218" t="s">
        <v>705</v>
      </c>
      <c r="K4366" s="219" t="s">
        <v>148</v>
      </c>
      <c r="L4366" s="218" t="s">
        <v>140</v>
      </c>
      <c r="M4366" s="218" t="s">
        <v>630</v>
      </c>
      <c r="N4366" s="217" t="s">
        <v>640</v>
      </c>
    </row>
    <row r="4367" spans="1:14" ht="12" thickBot="1">
      <c r="A4367" s="100">
        <v>127947316</v>
      </c>
      <c r="B4367" s="94">
        <v>45693</v>
      </c>
      <c r="C4367" s="94">
        <v>45708</v>
      </c>
      <c r="D4367" s="73" t="s">
        <v>823</v>
      </c>
      <c r="E4367" s="73" t="s">
        <v>218</v>
      </c>
      <c r="F4367" s="73" t="s">
        <v>219</v>
      </c>
      <c r="G4367" s="73" t="s">
        <v>216</v>
      </c>
      <c r="H4367" s="73" t="s">
        <v>217</v>
      </c>
      <c r="I4367" s="73" t="s">
        <v>681</v>
      </c>
      <c r="J4367" s="95">
        <v>159105.34</v>
      </c>
      <c r="K4367" s="107">
        <v>1</v>
      </c>
      <c r="L4367" s="95">
        <v>0</v>
      </c>
      <c r="M4367" s="95">
        <v>159105.34</v>
      </c>
      <c r="N4367" s="73" t="s">
        <v>715</v>
      </c>
    </row>
    <row r="4368" spans="1:14" ht="12" thickBot="1">
      <c r="A4368" s="223"/>
      <c r="B4368" s="222">
        <v>45708</v>
      </c>
      <c r="C4368" s="224"/>
      <c r="D4368" s="225"/>
      <c r="E4368" s="225"/>
      <c r="F4368" s="225"/>
      <c r="G4368" s="225"/>
      <c r="H4368" s="225"/>
      <c r="I4368" s="225"/>
      <c r="J4368" s="105"/>
      <c r="K4368" s="226"/>
      <c r="L4368" s="227" t="s">
        <v>706</v>
      </c>
      <c r="M4368" s="105">
        <v>517252388.71560001</v>
      </c>
      <c r="N4368" s="225"/>
    </row>
    <row r="4369" spans="1:14" ht="12" thickBot="1">
      <c r="A4369" s="223"/>
      <c r="B4369" s="224"/>
      <c r="C4369" s="224"/>
      <c r="D4369" s="225"/>
      <c r="E4369" s="225"/>
      <c r="F4369" s="225"/>
      <c r="G4369" s="225"/>
      <c r="H4369" s="225"/>
      <c r="I4369" s="225"/>
      <c r="J4369" s="105"/>
      <c r="K4369" s="226"/>
      <c r="L4369" s="227" t="s">
        <v>707</v>
      </c>
      <c r="M4369" s="105">
        <f xml:space="preserve"> ROUND($M$4364+ SUM($M$4367:$M$4367)-$M$4368,2)</f>
        <v>0</v>
      </c>
      <c r="N4369" s="225"/>
    </row>
    <row r="4370" spans="1:14" ht="12" thickTop="1">
      <c r="A4370" s="215" t="s">
        <v>153</v>
      </c>
      <c r="B4370" s="216" t="s">
        <v>137</v>
      </c>
      <c r="C4370" s="216" t="s">
        <v>703</v>
      </c>
      <c r="D4370" s="217" t="s">
        <v>648</v>
      </c>
      <c r="E4370" s="217" t="s">
        <v>144</v>
      </c>
      <c r="F4370" s="217" t="s">
        <v>647</v>
      </c>
      <c r="G4370" s="217" t="s">
        <v>704</v>
      </c>
      <c r="H4370" s="217" t="s">
        <v>143</v>
      </c>
      <c r="I4370" s="217" t="s">
        <v>658</v>
      </c>
      <c r="J4370" s="218" t="s">
        <v>705</v>
      </c>
      <c r="K4370" s="219" t="s">
        <v>148</v>
      </c>
      <c r="L4370" s="218" t="s">
        <v>140</v>
      </c>
      <c r="M4370" s="218" t="s">
        <v>630</v>
      </c>
      <c r="N4370" s="217" t="s">
        <v>640</v>
      </c>
    </row>
    <row r="4371" spans="1:14">
      <c r="A4371" s="100">
        <v>127963802</v>
      </c>
      <c r="B4371" s="94">
        <v>45657</v>
      </c>
      <c r="C4371" s="94">
        <v>45709</v>
      </c>
      <c r="D4371" s="73" t="s">
        <v>830</v>
      </c>
      <c r="E4371" s="73" t="s">
        <v>164</v>
      </c>
      <c r="F4371" s="73" t="s">
        <v>247</v>
      </c>
      <c r="G4371" s="73" t="s">
        <v>245</v>
      </c>
      <c r="H4371" s="73" t="s">
        <v>246</v>
      </c>
      <c r="I4371" s="73" t="s">
        <v>681</v>
      </c>
      <c r="J4371" s="95">
        <v>-1098886.43</v>
      </c>
      <c r="K4371" s="107">
        <v>1</v>
      </c>
      <c r="L4371" s="95">
        <v>0</v>
      </c>
      <c r="M4371" s="95">
        <v>-1098886.43</v>
      </c>
      <c r="N4371" s="73" t="s">
        <v>715</v>
      </c>
    </row>
    <row r="4372" spans="1:14">
      <c r="A4372" s="100">
        <v>127963823</v>
      </c>
      <c r="B4372" s="94">
        <v>45657</v>
      </c>
      <c r="C4372" s="94">
        <v>45709</v>
      </c>
      <c r="D4372" s="73" t="s">
        <v>710</v>
      </c>
      <c r="E4372" s="73" t="s">
        <v>164</v>
      </c>
      <c r="F4372" s="73" t="s">
        <v>247</v>
      </c>
      <c r="G4372" s="73" t="s">
        <v>245</v>
      </c>
      <c r="H4372" s="73" t="s">
        <v>246</v>
      </c>
      <c r="I4372" s="73" t="s">
        <v>681</v>
      </c>
      <c r="J4372" s="95">
        <v>1279691.3999999999</v>
      </c>
      <c r="K4372" s="107">
        <v>1</v>
      </c>
      <c r="L4372" s="95">
        <v>0</v>
      </c>
      <c r="M4372" s="95">
        <v>1279691.3999999999</v>
      </c>
      <c r="N4372" s="73" t="s">
        <v>715</v>
      </c>
    </row>
    <row r="4373" spans="1:14">
      <c r="A4373" s="100">
        <v>127963853</v>
      </c>
      <c r="B4373" s="94">
        <v>45657</v>
      </c>
      <c r="C4373" s="94">
        <v>45709</v>
      </c>
      <c r="D4373" s="73" t="s">
        <v>830</v>
      </c>
      <c r="E4373" s="73" t="s">
        <v>164</v>
      </c>
      <c r="F4373" s="73" t="s">
        <v>165</v>
      </c>
      <c r="G4373" s="73" t="s">
        <v>163</v>
      </c>
      <c r="I4373" s="73" t="s">
        <v>681</v>
      </c>
      <c r="J4373" s="95">
        <v>-191350.18</v>
      </c>
      <c r="K4373" s="107">
        <v>1</v>
      </c>
      <c r="L4373" s="95">
        <v>0</v>
      </c>
      <c r="M4373" s="95">
        <v>-191350.18</v>
      </c>
      <c r="N4373" s="73" t="s">
        <v>715</v>
      </c>
    </row>
    <row r="4374" spans="1:14" ht="12" thickBot="1">
      <c r="A4374" s="100">
        <v>127963878</v>
      </c>
      <c r="B4374" s="94">
        <v>45657</v>
      </c>
      <c r="C4374" s="94">
        <v>45709</v>
      </c>
      <c r="D4374" s="73" t="s">
        <v>710</v>
      </c>
      <c r="E4374" s="73" t="s">
        <v>164</v>
      </c>
      <c r="F4374" s="73" t="s">
        <v>165</v>
      </c>
      <c r="G4374" s="73" t="s">
        <v>163</v>
      </c>
      <c r="I4374" s="73" t="s">
        <v>681</v>
      </c>
      <c r="J4374" s="95">
        <v>891070.39</v>
      </c>
      <c r="K4374" s="107">
        <v>1</v>
      </c>
      <c r="L4374" s="95">
        <v>0</v>
      </c>
      <c r="M4374" s="95">
        <v>891070.39</v>
      </c>
      <c r="N4374" s="73" t="s">
        <v>715</v>
      </c>
    </row>
    <row r="4375" spans="1:14" ht="12" thickBot="1">
      <c r="A4375" s="223"/>
      <c r="B4375" s="222">
        <v>45709</v>
      </c>
      <c r="C4375" s="224"/>
      <c r="D4375" s="225"/>
      <c r="E4375" s="225"/>
      <c r="F4375" s="225"/>
      <c r="G4375" s="225"/>
      <c r="H4375" s="225"/>
      <c r="I4375" s="225"/>
      <c r="J4375" s="105"/>
      <c r="K4375" s="226"/>
      <c r="L4375" s="227" t="s">
        <v>706</v>
      </c>
      <c r="M4375" s="105">
        <v>518132913.89559996</v>
      </c>
      <c r="N4375" s="225"/>
    </row>
    <row r="4376" spans="1:14" ht="12" thickBot="1">
      <c r="A4376" s="223"/>
      <c r="B4376" s="224"/>
      <c r="C4376" s="224"/>
      <c r="D4376" s="225"/>
      <c r="E4376" s="225"/>
      <c r="F4376" s="225"/>
      <c r="G4376" s="225"/>
      <c r="H4376" s="225"/>
      <c r="I4376" s="225"/>
      <c r="J4376" s="105"/>
      <c r="K4376" s="226"/>
      <c r="L4376" s="227" t="s">
        <v>707</v>
      </c>
      <c r="M4376" s="105">
        <f xml:space="preserve"> ROUND($M$4368+ SUM($M$4371:$M$4374)-$M$4375,2)</f>
        <v>0</v>
      </c>
      <c r="N4376" s="225"/>
    </row>
    <row r="4377" spans="1:14" ht="12.75" thickTop="1" thickBot="1">
      <c r="A4377" s="215" t="s">
        <v>153</v>
      </c>
      <c r="B4377" s="221" t="s">
        <v>137</v>
      </c>
      <c r="C4377" s="216" t="s">
        <v>703</v>
      </c>
      <c r="D4377" s="217" t="s">
        <v>648</v>
      </c>
      <c r="E4377" s="217" t="s">
        <v>144</v>
      </c>
      <c r="F4377" s="217" t="s">
        <v>647</v>
      </c>
      <c r="G4377" s="217" t="s">
        <v>704</v>
      </c>
      <c r="H4377" s="217" t="s">
        <v>143</v>
      </c>
      <c r="I4377" s="217" t="s">
        <v>658</v>
      </c>
      <c r="J4377" s="218" t="s">
        <v>705</v>
      </c>
      <c r="K4377" s="219" t="s">
        <v>148</v>
      </c>
      <c r="L4377" s="218" t="s">
        <v>140</v>
      </c>
      <c r="M4377" s="218" t="s">
        <v>630</v>
      </c>
      <c r="N4377" s="217" t="s">
        <v>640</v>
      </c>
    </row>
    <row r="4378" spans="1:14" ht="12" thickBot="1">
      <c r="A4378" s="223"/>
      <c r="B4378" s="222">
        <v>45712</v>
      </c>
      <c r="C4378" s="224"/>
      <c r="D4378" s="225"/>
      <c r="E4378" s="225"/>
      <c r="F4378" s="225"/>
      <c r="G4378" s="225"/>
      <c r="H4378" s="225"/>
      <c r="I4378" s="225"/>
      <c r="J4378" s="105"/>
      <c r="K4378" s="226"/>
      <c r="L4378" s="227" t="s">
        <v>706</v>
      </c>
      <c r="M4378" s="105">
        <v>518132913.89560002</v>
      </c>
      <c r="N4378" s="225"/>
    </row>
    <row r="4379" spans="1:14" ht="12" thickBot="1">
      <c r="A4379" s="223"/>
      <c r="B4379" s="224"/>
      <c r="C4379" s="224"/>
      <c r="D4379" s="225"/>
      <c r="E4379" s="225"/>
      <c r="F4379" s="225"/>
      <c r="G4379" s="225"/>
      <c r="H4379" s="225"/>
      <c r="I4379" s="225"/>
      <c r="J4379" s="105"/>
      <c r="K4379" s="226"/>
      <c r="L4379" s="227" t="s">
        <v>707</v>
      </c>
      <c r="M4379" s="105">
        <f xml:space="preserve"> ROUND($M$4375+ SUM($M$4377:$M$4377)-$M$4378,2)</f>
        <v>0</v>
      </c>
      <c r="N4379" s="225"/>
    </row>
    <row r="4380" spans="1:14" ht="12.75" thickTop="1" thickBot="1">
      <c r="A4380" s="215" t="s">
        <v>153</v>
      </c>
      <c r="B4380" s="221" t="s">
        <v>137</v>
      </c>
      <c r="C4380" s="216" t="s">
        <v>703</v>
      </c>
      <c r="D4380" s="217" t="s">
        <v>648</v>
      </c>
      <c r="E4380" s="217" t="s">
        <v>144</v>
      </c>
      <c r="F4380" s="217" t="s">
        <v>647</v>
      </c>
      <c r="G4380" s="217" t="s">
        <v>704</v>
      </c>
      <c r="H4380" s="217" t="s">
        <v>143</v>
      </c>
      <c r="I4380" s="217" t="s">
        <v>658</v>
      </c>
      <c r="J4380" s="218" t="s">
        <v>705</v>
      </c>
      <c r="K4380" s="219" t="s">
        <v>148</v>
      </c>
      <c r="L4380" s="218" t="s">
        <v>140</v>
      </c>
      <c r="M4380" s="218" t="s">
        <v>630</v>
      </c>
      <c r="N4380" s="217" t="s">
        <v>640</v>
      </c>
    </row>
    <row r="4381" spans="1:14" ht="12" thickBot="1">
      <c r="A4381" s="223"/>
      <c r="B4381" s="222">
        <v>45713</v>
      </c>
      <c r="C4381" s="224"/>
      <c r="D4381" s="225"/>
      <c r="E4381" s="225"/>
      <c r="F4381" s="225"/>
      <c r="G4381" s="225"/>
      <c r="H4381" s="225"/>
      <c r="I4381" s="225"/>
      <c r="J4381" s="105"/>
      <c r="K4381" s="226"/>
      <c r="L4381" s="227" t="s">
        <v>706</v>
      </c>
      <c r="M4381" s="105">
        <v>518132913.89559996</v>
      </c>
      <c r="N4381" s="225"/>
    </row>
    <row r="4382" spans="1:14" ht="12" thickBot="1">
      <c r="A4382" s="223"/>
      <c r="B4382" s="224"/>
      <c r="C4382" s="224"/>
      <c r="D4382" s="225"/>
      <c r="E4382" s="225"/>
      <c r="F4382" s="225"/>
      <c r="G4382" s="225"/>
      <c r="H4382" s="225"/>
      <c r="I4382" s="225"/>
      <c r="J4382" s="105"/>
      <c r="K4382" s="226"/>
      <c r="L4382" s="227" t="s">
        <v>707</v>
      </c>
      <c r="M4382" s="105">
        <f xml:space="preserve"> ROUND($M$4378+ SUM($M$4380:$M$4380)-$M$4381,2)</f>
        <v>0</v>
      </c>
      <c r="N4382" s="225"/>
    </row>
    <row r="4383" spans="1:14" ht="12.75" thickTop="1" thickBot="1">
      <c r="A4383" s="215" t="s">
        <v>153</v>
      </c>
      <c r="B4383" s="221" t="s">
        <v>137</v>
      </c>
      <c r="C4383" s="216" t="s">
        <v>703</v>
      </c>
      <c r="D4383" s="217" t="s">
        <v>648</v>
      </c>
      <c r="E4383" s="217" t="s">
        <v>144</v>
      </c>
      <c r="F4383" s="217" t="s">
        <v>647</v>
      </c>
      <c r="G4383" s="217" t="s">
        <v>704</v>
      </c>
      <c r="H4383" s="217" t="s">
        <v>143</v>
      </c>
      <c r="I4383" s="217" t="s">
        <v>658</v>
      </c>
      <c r="J4383" s="218" t="s">
        <v>705</v>
      </c>
      <c r="K4383" s="219" t="s">
        <v>148</v>
      </c>
      <c r="L4383" s="218" t="s">
        <v>140</v>
      </c>
      <c r="M4383" s="218" t="s">
        <v>630</v>
      </c>
      <c r="N4383" s="217" t="s">
        <v>640</v>
      </c>
    </row>
    <row r="4384" spans="1:14" ht="12" thickBot="1">
      <c r="A4384" s="223"/>
      <c r="B4384" s="222">
        <v>45714</v>
      </c>
      <c r="C4384" s="224"/>
      <c r="D4384" s="225"/>
      <c r="E4384" s="225"/>
      <c r="F4384" s="225"/>
      <c r="G4384" s="225"/>
      <c r="H4384" s="225"/>
      <c r="I4384" s="225"/>
      <c r="J4384" s="105"/>
      <c r="K4384" s="226"/>
      <c r="L4384" s="227" t="s">
        <v>706</v>
      </c>
      <c r="M4384" s="105">
        <v>518132913.89560002</v>
      </c>
      <c r="N4384" s="225"/>
    </row>
    <row r="4385" spans="1:14" ht="12" thickBot="1">
      <c r="A4385" s="223"/>
      <c r="B4385" s="224"/>
      <c r="C4385" s="224"/>
      <c r="D4385" s="225"/>
      <c r="E4385" s="225"/>
      <c r="F4385" s="225"/>
      <c r="G4385" s="225"/>
      <c r="H4385" s="225"/>
      <c r="I4385" s="225"/>
      <c r="J4385" s="105"/>
      <c r="K4385" s="226"/>
      <c r="L4385" s="227" t="s">
        <v>707</v>
      </c>
      <c r="M4385" s="105">
        <f xml:space="preserve"> ROUND($M$4381+ SUM($M$4383:$M$4383)-$M$4384,2)</f>
        <v>0</v>
      </c>
      <c r="N4385" s="225"/>
    </row>
    <row r="4386" spans="1:14" ht="12.75" thickTop="1" thickBot="1">
      <c r="A4386" s="215" t="s">
        <v>153</v>
      </c>
      <c r="B4386" s="221" t="s">
        <v>137</v>
      </c>
      <c r="C4386" s="216" t="s">
        <v>703</v>
      </c>
      <c r="D4386" s="217" t="s">
        <v>648</v>
      </c>
      <c r="E4386" s="217" t="s">
        <v>144</v>
      </c>
      <c r="F4386" s="217" t="s">
        <v>647</v>
      </c>
      <c r="G4386" s="217" t="s">
        <v>704</v>
      </c>
      <c r="H4386" s="217" t="s">
        <v>143</v>
      </c>
      <c r="I4386" s="217" t="s">
        <v>658</v>
      </c>
      <c r="J4386" s="218" t="s">
        <v>705</v>
      </c>
      <c r="K4386" s="219" t="s">
        <v>148</v>
      </c>
      <c r="L4386" s="218" t="s">
        <v>140</v>
      </c>
      <c r="M4386" s="218" t="s">
        <v>630</v>
      </c>
      <c r="N4386" s="217" t="s">
        <v>640</v>
      </c>
    </row>
    <row r="4387" spans="1:14" ht="12" thickBot="1">
      <c r="A4387" s="223"/>
      <c r="B4387" s="222">
        <v>45715</v>
      </c>
      <c r="C4387" s="224"/>
      <c r="D4387" s="225"/>
      <c r="E4387" s="225"/>
      <c r="F4387" s="225"/>
      <c r="G4387" s="225"/>
      <c r="H4387" s="225"/>
      <c r="I4387" s="225"/>
      <c r="J4387" s="105"/>
      <c r="K4387" s="226"/>
      <c r="L4387" s="227" t="s">
        <v>706</v>
      </c>
      <c r="M4387" s="105">
        <v>518132913.89559996</v>
      </c>
      <c r="N4387" s="225"/>
    </row>
    <row r="4388" spans="1:14" ht="12" thickBot="1">
      <c r="A4388" s="223"/>
      <c r="B4388" s="224"/>
      <c r="C4388" s="224"/>
      <c r="D4388" s="225"/>
      <c r="E4388" s="225"/>
      <c r="F4388" s="225"/>
      <c r="G4388" s="225"/>
      <c r="H4388" s="225"/>
      <c r="I4388" s="225"/>
      <c r="J4388" s="105"/>
      <c r="K4388" s="226"/>
      <c r="L4388" s="227" t="s">
        <v>707</v>
      </c>
      <c r="M4388" s="105">
        <f xml:space="preserve"> ROUND($M$4384+ SUM($M$4386:$M$4386)-$M$4387,2)</f>
        <v>0</v>
      </c>
      <c r="N4388" s="225"/>
    </row>
    <row r="4389" spans="1:14" ht="12" thickTop="1">
      <c r="A4389" s="215" t="s">
        <v>153</v>
      </c>
      <c r="B4389" s="216" t="s">
        <v>137</v>
      </c>
      <c r="C4389" s="216" t="s">
        <v>703</v>
      </c>
      <c r="D4389" s="217" t="s">
        <v>648</v>
      </c>
      <c r="E4389" s="217" t="s">
        <v>144</v>
      </c>
      <c r="F4389" s="217" t="s">
        <v>647</v>
      </c>
      <c r="G4389" s="217" t="s">
        <v>704</v>
      </c>
      <c r="H4389" s="217" t="s">
        <v>143</v>
      </c>
      <c r="I4389" s="217" t="s">
        <v>658</v>
      </c>
      <c r="J4389" s="218" t="s">
        <v>705</v>
      </c>
      <c r="K4389" s="219" t="s">
        <v>148</v>
      </c>
      <c r="L4389" s="218" t="s">
        <v>140</v>
      </c>
      <c r="M4389" s="218" t="s">
        <v>630</v>
      </c>
      <c r="N4389" s="217" t="s">
        <v>640</v>
      </c>
    </row>
    <row r="4390" spans="1:14">
      <c r="A4390" s="100">
        <v>128389603</v>
      </c>
      <c r="B4390" s="94">
        <v>45716</v>
      </c>
      <c r="C4390" s="94">
        <v>45716</v>
      </c>
      <c r="D4390" s="73" t="s">
        <v>823</v>
      </c>
      <c r="E4390" s="73" t="s">
        <v>325</v>
      </c>
      <c r="F4390" s="73" t="s">
        <v>326</v>
      </c>
      <c r="G4390" s="73" t="s">
        <v>324</v>
      </c>
      <c r="I4390" s="73" t="s">
        <v>681</v>
      </c>
      <c r="J4390" s="95">
        <v>33173.519999999997</v>
      </c>
      <c r="K4390" s="107">
        <v>1</v>
      </c>
      <c r="L4390" s="95">
        <v>0</v>
      </c>
      <c r="M4390" s="95">
        <v>33173.519999999997</v>
      </c>
      <c r="N4390" s="73" t="s">
        <v>715</v>
      </c>
    </row>
    <row r="4391" spans="1:14" ht="12" thickBot="1">
      <c r="A4391" s="100">
        <v>128207537</v>
      </c>
      <c r="B4391" s="94">
        <v>45716</v>
      </c>
      <c r="C4391" s="94">
        <v>45716</v>
      </c>
      <c r="D4391" s="73" t="s">
        <v>993</v>
      </c>
      <c r="E4391" s="73" t="s">
        <v>372</v>
      </c>
      <c r="F4391" s="73" t="s">
        <v>373</v>
      </c>
      <c r="G4391" s="73" t="s">
        <v>370</v>
      </c>
      <c r="H4391" s="73" t="s">
        <v>371</v>
      </c>
      <c r="I4391" s="73" t="s">
        <v>681</v>
      </c>
      <c r="J4391" s="95">
        <v>0</v>
      </c>
      <c r="K4391" s="107">
        <v>1</v>
      </c>
      <c r="L4391" s="95">
        <v>1116.6500000000001</v>
      </c>
      <c r="M4391" s="95">
        <v>1116.6500000000001</v>
      </c>
      <c r="N4391" s="73" t="s">
        <v>207</v>
      </c>
    </row>
    <row r="4392" spans="1:14" ht="12" thickBot="1">
      <c r="A4392" s="223"/>
      <c r="B4392" s="222">
        <v>45716</v>
      </c>
      <c r="C4392" s="224"/>
      <c r="D4392" s="225"/>
      <c r="E4392" s="225"/>
      <c r="F4392" s="225"/>
      <c r="G4392" s="225"/>
      <c r="H4392" s="225"/>
      <c r="I4392" s="225"/>
      <c r="J4392" s="105"/>
      <c r="K4392" s="226"/>
      <c r="L4392" s="227" t="s">
        <v>706</v>
      </c>
      <c r="M4392" s="105">
        <f>SUM('US Bank Holdings'!N6:N10005)-SUMIF('US Bank Holdings'!G6:G10005,"Equity",'US Bank Holdings'!N6:N10005)+Summary!E21+Summary!E27+Summary!E30+Summary!E33+Summary!E36+SUM('Additional Data'!Z5:Z1004)</f>
        <v>518167204.06560022</v>
      </c>
      <c r="N4392" s="220"/>
    </row>
    <row r="4393" spans="1:14">
      <c r="A4393" s="223"/>
      <c r="B4393" s="224"/>
      <c r="C4393" s="224"/>
      <c r="D4393" s="225"/>
      <c r="E4393" s="225"/>
      <c r="F4393" s="225"/>
      <c r="G4393" s="225"/>
      <c r="H4393" s="225"/>
      <c r="I4393" s="225"/>
      <c r="J4393" s="105"/>
      <c r="K4393" s="226"/>
      <c r="L4393" s="227" t="s">
        <v>707</v>
      </c>
      <c r="M4393" s="105">
        <f xml:space="preserve"> ROUND($M$4387+ SUM($M$4390:$M$4391)-$M$4392,2)</f>
        <v>0</v>
      </c>
      <c r="N4393" s="220"/>
    </row>
  </sheetData>
  <sheetProtection formatColumns="0" autoFilter="0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E9099-74EB-4361-8EF1-ABAC15AD0A41}">
  <dimension ref="B3:L88"/>
  <sheetViews>
    <sheetView topLeftCell="A22" workbookViewId="0">
      <selection activeCell="F71" sqref="F71"/>
    </sheetView>
  </sheetViews>
  <sheetFormatPr defaultRowHeight="15"/>
  <cols>
    <col min="1" max="4" width="9.33203125" style="305"/>
    <col min="5" max="5" width="37.6640625" style="305" bestFit="1" customWidth="1"/>
    <col min="6" max="7" width="50.5" style="305" bestFit="1" customWidth="1"/>
    <col min="8" max="8" width="9.33203125" style="305"/>
    <col min="9" max="9" width="43.83203125" style="305" bestFit="1" customWidth="1"/>
    <col min="10" max="10" width="44" style="305" bestFit="1" customWidth="1"/>
    <col min="11" max="11" width="42.5" style="305" bestFit="1" customWidth="1"/>
    <col min="12" max="16384" width="9.33203125" style="305"/>
  </cols>
  <sheetData>
    <row r="3" spans="2:12">
      <c r="B3" s="305" t="s">
        <v>1242</v>
      </c>
    </row>
    <row r="4" spans="2:12">
      <c r="E4" s="305" t="s">
        <v>1243</v>
      </c>
      <c r="F4" s="305" t="s">
        <v>1244</v>
      </c>
      <c r="G4" s="305" t="s">
        <v>1245</v>
      </c>
      <c r="I4" s="305" t="s">
        <v>1246</v>
      </c>
      <c r="J4" s="305" t="s">
        <v>1247</v>
      </c>
      <c r="K4" s="305" t="s">
        <v>1248</v>
      </c>
      <c r="L4" s="305" t="s">
        <v>1249</v>
      </c>
    </row>
    <row r="5" spans="2:12">
      <c r="E5" s="306" t="s">
        <v>1250</v>
      </c>
      <c r="F5" s="307" t="s">
        <v>1251</v>
      </c>
      <c r="G5" s="305" t="s">
        <v>764</v>
      </c>
    </row>
    <row r="6" spans="2:12">
      <c r="E6" s="306" t="s">
        <v>1252</v>
      </c>
      <c r="F6" s="307" t="s">
        <v>1253</v>
      </c>
      <c r="G6" s="305" t="s">
        <v>325</v>
      </c>
    </row>
    <row r="7" spans="2:12">
      <c r="E7" s="306" t="s">
        <v>1254</v>
      </c>
      <c r="F7" s="307" t="s">
        <v>1255</v>
      </c>
      <c r="G7" s="305" t="s">
        <v>716</v>
      </c>
    </row>
    <row r="8" spans="2:12">
      <c r="E8" s="306" t="s">
        <v>1256</v>
      </c>
      <c r="F8" s="307" t="s">
        <v>731</v>
      </c>
      <c r="G8" s="305" t="s">
        <v>731</v>
      </c>
    </row>
    <row r="9" spans="2:12">
      <c r="E9" s="306" t="s">
        <v>1257</v>
      </c>
      <c r="F9" s="307" t="s">
        <v>1258</v>
      </c>
      <c r="G9" s="305" t="s">
        <v>362</v>
      </c>
    </row>
    <row r="10" spans="2:12">
      <c r="E10" s="306" t="s">
        <v>1259</v>
      </c>
      <c r="F10" s="307" t="s">
        <v>768</v>
      </c>
      <c r="G10" s="305" t="s">
        <v>768</v>
      </c>
    </row>
    <row r="11" spans="2:12">
      <c r="E11" s="306" t="s">
        <v>1260</v>
      </c>
      <c r="F11" s="307" t="s">
        <v>1261</v>
      </c>
      <c r="G11" s="305" t="s">
        <v>281</v>
      </c>
    </row>
    <row r="12" spans="2:12">
      <c r="E12" s="306" t="s">
        <v>1262</v>
      </c>
      <c r="F12" s="307" t="s">
        <v>496</v>
      </c>
      <c r="G12" s="305" t="s">
        <v>496</v>
      </c>
    </row>
    <row r="13" spans="2:12">
      <c r="E13" s="306" t="s">
        <v>1263</v>
      </c>
      <c r="F13" s="307" t="s">
        <v>550</v>
      </c>
      <c r="G13" s="305" t="s">
        <v>550</v>
      </c>
    </row>
    <row r="14" spans="2:12">
      <c r="E14" s="305" t="s">
        <v>1264</v>
      </c>
      <c r="F14" s="307" t="s">
        <v>1265</v>
      </c>
      <c r="G14" s="305" t="s">
        <v>555</v>
      </c>
    </row>
    <row r="15" spans="2:12">
      <c r="E15" s="306" t="s">
        <v>1266</v>
      </c>
      <c r="F15" s="307" t="s">
        <v>467</v>
      </c>
      <c r="G15" s="305" t="s">
        <v>467</v>
      </c>
    </row>
    <row r="16" spans="2:12">
      <c r="E16" s="306" t="s">
        <v>1267</v>
      </c>
      <c r="F16" s="307" t="s">
        <v>1268</v>
      </c>
      <c r="G16" s="305" t="s">
        <v>318</v>
      </c>
    </row>
    <row r="17" spans="5:7">
      <c r="E17" s="306" t="s">
        <v>1269</v>
      </c>
      <c r="F17" s="307" t="s">
        <v>267</v>
      </c>
      <c r="G17" s="305" t="s">
        <v>267</v>
      </c>
    </row>
    <row r="18" spans="5:7">
      <c r="E18" s="305" t="s">
        <v>1270</v>
      </c>
      <c r="F18" s="307" t="s">
        <v>1271</v>
      </c>
      <c r="G18" s="305" t="s">
        <v>475</v>
      </c>
    </row>
    <row r="19" spans="5:7">
      <c r="E19" s="305" t="s">
        <v>1272</v>
      </c>
      <c r="F19" s="307" t="s">
        <v>1046</v>
      </c>
      <c r="G19" s="305" t="s">
        <v>1046</v>
      </c>
    </row>
    <row r="20" spans="5:7">
      <c r="E20" s="306" t="s">
        <v>1273</v>
      </c>
      <c r="F20" s="307" t="s">
        <v>1274</v>
      </c>
      <c r="G20" s="305" t="s">
        <v>180</v>
      </c>
    </row>
    <row r="21" spans="5:7">
      <c r="E21" s="305" t="s">
        <v>1275</v>
      </c>
      <c r="F21" s="307" t="s">
        <v>218</v>
      </c>
      <c r="G21" s="305" t="s">
        <v>218</v>
      </c>
    </row>
    <row r="22" spans="5:7">
      <c r="E22" s="305" t="s">
        <v>1276</v>
      </c>
      <c r="F22" s="307" t="s">
        <v>578</v>
      </c>
      <c r="G22" s="305" t="s">
        <v>578</v>
      </c>
    </row>
    <row r="23" spans="5:7">
      <c r="E23" s="306" t="s">
        <v>1277</v>
      </c>
      <c r="F23" s="307" t="s">
        <v>1278</v>
      </c>
      <c r="G23" s="305" t="s">
        <v>559</v>
      </c>
    </row>
    <row r="24" spans="5:7">
      <c r="E24" s="305" t="s">
        <v>1279</v>
      </c>
      <c r="F24" s="307" t="s">
        <v>1280</v>
      </c>
      <c r="G24" s="305" t="s">
        <v>454</v>
      </c>
    </row>
    <row r="25" spans="5:7">
      <c r="E25" s="306" t="s">
        <v>1281</v>
      </c>
      <c r="F25" s="307" t="s">
        <v>1282</v>
      </c>
      <c r="G25" s="305" t="s">
        <v>164</v>
      </c>
    </row>
    <row r="26" spans="5:7">
      <c r="E26" s="306" t="s">
        <v>1283</v>
      </c>
      <c r="F26" s="307" t="s">
        <v>379</v>
      </c>
      <c r="G26" s="305" t="s">
        <v>379</v>
      </c>
    </row>
    <row r="27" spans="5:7">
      <c r="E27" s="306" t="s">
        <v>1284</v>
      </c>
      <c r="F27" s="307" t="s">
        <v>1284</v>
      </c>
      <c r="G27" s="305" t="s">
        <v>1002</v>
      </c>
    </row>
    <row r="28" spans="5:7">
      <c r="E28" s="306" t="s">
        <v>1285</v>
      </c>
      <c r="F28" s="307" t="s">
        <v>1286</v>
      </c>
      <c r="G28" s="305" t="s">
        <v>1021</v>
      </c>
    </row>
    <row r="29" spans="5:7">
      <c r="E29" s="305" t="s">
        <v>1287</v>
      </c>
      <c r="F29" s="307" t="s">
        <v>1288</v>
      </c>
      <c r="G29" s="305" t="s">
        <v>546</v>
      </c>
    </row>
    <row r="30" spans="5:7">
      <c r="E30" s="305" t="s">
        <v>1289</v>
      </c>
      <c r="F30" s="307" t="s">
        <v>1290</v>
      </c>
      <c r="G30" s="305" t="s">
        <v>1291</v>
      </c>
    </row>
    <row r="31" spans="5:7">
      <c r="E31" s="305" t="s">
        <v>1292</v>
      </c>
      <c r="F31" s="307" t="s">
        <v>1293</v>
      </c>
      <c r="G31" s="305" t="s">
        <v>336</v>
      </c>
    </row>
    <row r="32" spans="5:7">
      <c r="E32" s="306" t="s">
        <v>1294</v>
      </c>
      <c r="F32" s="307" t="s">
        <v>1295</v>
      </c>
      <c r="G32" s="305" t="s">
        <v>517</v>
      </c>
    </row>
    <row r="33" spans="5:7">
      <c r="E33" s="305" t="s">
        <v>1296</v>
      </c>
      <c r="F33" s="307" t="s">
        <v>1297</v>
      </c>
      <c r="G33" s="305" t="s">
        <v>1053</v>
      </c>
    </row>
    <row r="34" spans="5:7">
      <c r="E34" s="305" t="s">
        <v>1298</v>
      </c>
      <c r="F34" s="307" t="s">
        <v>387</v>
      </c>
      <c r="G34" s="305" t="s">
        <v>387</v>
      </c>
    </row>
    <row r="35" spans="5:7">
      <c r="E35" s="306" t="s">
        <v>1299</v>
      </c>
      <c r="F35" s="307" t="s">
        <v>1300</v>
      </c>
      <c r="G35" s="305" t="s">
        <v>898</v>
      </c>
    </row>
    <row r="36" spans="5:7">
      <c r="E36" s="306" t="s">
        <v>1301</v>
      </c>
      <c r="F36" s="307" t="s">
        <v>1301</v>
      </c>
      <c r="G36" s="305" t="s">
        <v>521</v>
      </c>
    </row>
    <row r="37" spans="5:7">
      <c r="E37" s="305" t="s">
        <v>1302</v>
      </c>
      <c r="F37" s="307" t="s">
        <v>1303</v>
      </c>
      <c r="G37" s="305" t="s">
        <v>1065</v>
      </c>
    </row>
    <row r="38" spans="5:7">
      <c r="E38" s="306" t="s">
        <v>1250</v>
      </c>
      <c r="F38" s="307" t="s">
        <v>1251</v>
      </c>
      <c r="G38" s="305" t="s">
        <v>764</v>
      </c>
    </row>
    <row r="39" spans="5:7">
      <c r="E39" s="306" t="s">
        <v>1304</v>
      </c>
      <c r="F39" s="307" t="s">
        <v>1305</v>
      </c>
      <c r="G39" s="305" t="s">
        <v>1058</v>
      </c>
    </row>
    <row r="40" spans="5:7">
      <c r="E40" s="305" t="s">
        <v>1306</v>
      </c>
      <c r="F40" s="307" t="s">
        <v>1073</v>
      </c>
      <c r="G40" s="305" t="s">
        <v>1073</v>
      </c>
    </row>
    <row r="41" spans="5:7">
      <c r="E41" s="306" t="s">
        <v>1307</v>
      </c>
      <c r="F41" s="307" t="s">
        <v>1308</v>
      </c>
      <c r="G41" s="305" t="s">
        <v>582</v>
      </c>
    </row>
    <row r="42" spans="5:7">
      <c r="E42" s="305" t="s">
        <v>1309</v>
      </c>
      <c r="F42" s="307" t="s">
        <v>1309</v>
      </c>
      <c r="G42" s="305" t="s">
        <v>1081</v>
      </c>
    </row>
    <row r="43" spans="5:7">
      <c r="E43" s="305" t="s">
        <v>1310</v>
      </c>
      <c r="F43" s="307" t="s">
        <v>1198</v>
      </c>
      <c r="G43" s="305" t="s">
        <v>1198</v>
      </c>
    </row>
    <row r="44" spans="5:7">
      <c r="E44" s="305" t="s">
        <v>1311</v>
      </c>
      <c r="F44" s="307" t="s">
        <v>1105</v>
      </c>
      <c r="G44" s="305" t="s">
        <v>1105</v>
      </c>
    </row>
    <row r="45" spans="5:7">
      <c r="E45" s="305" t="s">
        <v>1108</v>
      </c>
      <c r="F45" s="307" t="s">
        <v>1108</v>
      </c>
      <c r="G45" s="305" t="s">
        <v>372</v>
      </c>
    </row>
    <row r="46" spans="5:7">
      <c r="E46" s="305" t="s">
        <v>1312</v>
      </c>
      <c r="F46" s="307" t="s">
        <v>1142</v>
      </c>
      <c r="G46" s="305" t="s">
        <v>1142</v>
      </c>
    </row>
    <row r="47" spans="5:7">
      <c r="E47" s="305" t="s">
        <v>812</v>
      </c>
      <c r="F47" s="307" t="s">
        <v>236</v>
      </c>
      <c r="G47" s="305" t="s">
        <v>236</v>
      </c>
    </row>
    <row r="48" spans="5:7">
      <c r="E48" s="305" t="s">
        <v>1313</v>
      </c>
      <c r="F48" s="307" t="s">
        <v>1314</v>
      </c>
      <c r="G48" s="305" t="s">
        <v>572</v>
      </c>
    </row>
    <row r="49" spans="5:7">
      <c r="E49" s="306" t="s">
        <v>1315</v>
      </c>
      <c r="F49" s="307" t="s">
        <v>1118</v>
      </c>
      <c r="G49" s="305" t="s">
        <v>1118</v>
      </c>
    </row>
    <row r="50" spans="5:7">
      <c r="E50" s="306" t="s">
        <v>1316</v>
      </c>
      <c r="F50" s="307" t="s">
        <v>977</v>
      </c>
      <c r="G50" s="305" t="s">
        <v>977</v>
      </c>
    </row>
    <row r="51" spans="5:7">
      <c r="E51" s="306" t="s">
        <v>1317</v>
      </c>
      <c r="F51" s="307" t="s">
        <v>877</v>
      </c>
      <c r="G51" s="305" t="s">
        <v>877</v>
      </c>
    </row>
    <row r="52" spans="5:7">
      <c r="E52" s="305" t="s">
        <v>1318</v>
      </c>
      <c r="F52" s="307" t="s">
        <v>442</v>
      </c>
      <c r="G52" s="305" t="s">
        <v>442</v>
      </c>
    </row>
    <row r="53" spans="5:7">
      <c r="E53" s="305" t="s">
        <v>1319</v>
      </c>
      <c r="F53" s="307" t="s">
        <v>1130</v>
      </c>
      <c r="G53" s="305" t="s">
        <v>1130</v>
      </c>
    </row>
    <row r="54" spans="5:7">
      <c r="E54" s="305" t="s">
        <v>1320</v>
      </c>
      <c r="F54" s="307" t="s">
        <v>356</v>
      </c>
      <c r="G54" s="305" t="s">
        <v>356</v>
      </c>
    </row>
    <row r="55" spans="5:7">
      <c r="E55" s="305" t="s">
        <v>1321</v>
      </c>
      <c r="F55" s="307" t="s">
        <v>1133</v>
      </c>
      <c r="G55" s="305" t="s">
        <v>1133</v>
      </c>
    </row>
    <row r="56" spans="5:7">
      <c r="E56" s="305" t="s">
        <v>1322</v>
      </c>
      <c r="F56" s="307" t="s">
        <v>414</v>
      </c>
      <c r="G56" s="305" t="s">
        <v>414</v>
      </c>
    </row>
    <row r="57" spans="5:7">
      <c r="E57" s="305" t="s">
        <v>1323</v>
      </c>
      <c r="F57" s="307" t="s">
        <v>351</v>
      </c>
      <c r="G57" s="306" t="s">
        <v>351</v>
      </c>
    </row>
    <row r="58" spans="5:7">
      <c r="E58" s="305" t="s">
        <v>1324</v>
      </c>
      <c r="F58" s="307" t="s">
        <v>697</v>
      </c>
      <c r="G58" s="305" t="s">
        <v>697</v>
      </c>
    </row>
    <row r="59" spans="5:7">
      <c r="E59" s="305" t="s">
        <v>1325</v>
      </c>
      <c r="F59" s="307" t="s">
        <v>1148</v>
      </c>
      <c r="G59" s="305" t="s">
        <v>1148</v>
      </c>
    </row>
    <row r="60" spans="5:7">
      <c r="E60" s="305" t="s">
        <v>1326</v>
      </c>
      <c r="F60" s="307" t="s">
        <v>439</v>
      </c>
      <c r="G60" s="305" t="s">
        <v>439</v>
      </c>
    </row>
    <row r="61" spans="5:7">
      <c r="E61" s="305" t="s">
        <v>1327</v>
      </c>
      <c r="F61" s="307" t="s">
        <v>1152</v>
      </c>
      <c r="G61" s="305" t="s">
        <v>1152</v>
      </c>
    </row>
    <row r="62" spans="5:7">
      <c r="E62" s="305" t="s">
        <v>1328</v>
      </c>
      <c r="F62" s="307" t="s">
        <v>1155</v>
      </c>
      <c r="G62" s="305" t="s">
        <v>1155</v>
      </c>
    </row>
    <row r="63" spans="5:7">
      <c r="E63" s="305" t="s">
        <v>1329</v>
      </c>
      <c r="F63" s="307" t="s">
        <v>397</v>
      </c>
      <c r="G63" s="305" t="s">
        <v>397</v>
      </c>
    </row>
    <row r="64" spans="5:7">
      <c r="E64" s="305" t="s">
        <v>1330</v>
      </c>
      <c r="F64" s="307" t="s">
        <v>446</v>
      </c>
      <c r="G64" s="305" t="s">
        <v>446</v>
      </c>
    </row>
    <row r="65" spans="5:7">
      <c r="E65" s="305" t="s">
        <v>1331</v>
      </c>
      <c r="F65" s="307" t="s">
        <v>1188</v>
      </c>
      <c r="G65" s="305" t="s">
        <v>1188</v>
      </c>
    </row>
    <row r="66" spans="5:7">
      <c r="E66" s="305" t="s">
        <v>1332</v>
      </c>
      <c r="F66" s="307" t="s">
        <v>1182</v>
      </c>
      <c r="G66" s="305" t="s">
        <v>1182</v>
      </c>
    </row>
    <row r="67" spans="5:7">
      <c r="E67" s="305" t="s">
        <v>1333</v>
      </c>
      <c r="F67" s="307" t="s">
        <v>1191</v>
      </c>
      <c r="G67" s="305" t="s">
        <v>1191</v>
      </c>
    </row>
    <row r="68" spans="5:7">
      <c r="E68" s="305" t="s">
        <v>1334</v>
      </c>
      <c r="F68" s="307" t="s">
        <v>1167</v>
      </c>
      <c r="G68" s="305" t="s">
        <v>1167</v>
      </c>
    </row>
    <row r="69" spans="5:7">
      <c r="E69" s="305" t="s">
        <v>1335</v>
      </c>
      <c r="F69" s="307" t="s">
        <v>450</v>
      </c>
      <c r="G69" s="305" t="s">
        <v>450</v>
      </c>
    </row>
    <row r="70" spans="5:7">
      <c r="E70" s="305" t="s">
        <v>1336</v>
      </c>
      <c r="F70" s="307" t="s">
        <v>1171</v>
      </c>
      <c r="G70" s="305" t="s">
        <v>1171</v>
      </c>
    </row>
    <row r="71" spans="5:7">
      <c r="E71" s="305" t="s">
        <v>1337</v>
      </c>
      <c r="F71" s="307" t="s">
        <v>470</v>
      </c>
      <c r="G71" s="305" t="s">
        <v>470</v>
      </c>
    </row>
    <row r="72" spans="5:7">
      <c r="E72" s="305" t="s">
        <v>1338</v>
      </c>
      <c r="F72" s="307" t="s">
        <v>1185</v>
      </c>
      <c r="G72" s="305" t="s">
        <v>1185</v>
      </c>
    </row>
    <row r="73" spans="5:7">
      <c r="E73" s="305" t="s">
        <v>1339</v>
      </c>
      <c r="F73" s="307" t="s">
        <v>1194</v>
      </c>
      <c r="G73" s="305" t="s">
        <v>1194</v>
      </c>
    </row>
    <row r="74" spans="5:7">
      <c r="E74" s="305" t="s">
        <v>1340</v>
      </c>
      <c r="F74" s="307" t="s">
        <v>1176</v>
      </c>
      <c r="G74" s="305" t="s">
        <v>1176</v>
      </c>
    </row>
    <row r="75" spans="5:7">
      <c r="E75" s="305" t="s">
        <v>1341</v>
      </c>
      <c r="F75" s="307" t="s">
        <v>1179</v>
      </c>
      <c r="G75" s="305" t="s">
        <v>1179</v>
      </c>
    </row>
    <row r="76" spans="5:7">
      <c r="E76" s="305" t="s">
        <v>1342</v>
      </c>
      <c r="F76" s="307" t="s">
        <v>700</v>
      </c>
      <c r="G76" s="305" t="s">
        <v>700</v>
      </c>
    </row>
    <row r="77" spans="5:7">
      <c r="E77" s="305" t="s">
        <v>1343</v>
      </c>
      <c r="F77" s="307" t="s">
        <v>1202</v>
      </c>
      <c r="G77" s="305" t="s">
        <v>1202</v>
      </c>
    </row>
    <row r="78" spans="5:7">
      <c r="E78" s="305" t="s">
        <v>1344</v>
      </c>
      <c r="F78" s="307" t="s">
        <v>1205</v>
      </c>
      <c r="G78" s="305" t="s">
        <v>1205</v>
      </c>
    </row>
    <row r="79" spans="5:7">
      <c r="E79" s="305" t="s">
        <v>1345</v>
      </c>
      <c r="F79" s="307" t="s">
        <v>1212</v>
      </c>
      <c r="G79" s="305" t="s">
        <v>1212</v>
      </c>
    </row>
    <row r="80" spans="5:7">
      <c r="E80" s="305" t="s">
        <v>1346</v>
      </c>
      <c r="F80" s="307" t="s">
        <v>1215</v>
      </c>
      <c r="G80" s="305" t="s">
        <v>1215</v>
      </c>
    </row>
    <row r="81" spans="5:7">
      <c r="E81" s="305" t="s">
        <v>1347</v>
      </c>
      <c r="F81" s="307" t="s">
        <v>1348</v>
      </c>
      <c r="G81" s="305" t="s">
        <v>460</v>
      </c>
    </row>
    <row r="82" spans="5:7">
      <c r="E82" s="305" t="s">
        <v>1349</v>
      </c>
      <c r="F82" s="307" t="s">
        <v>1235</v>
      </c>
      <c r="G82" s="305" t="s">
        <v>1235</v>
      </c>
    </row>
    <row r="83" spans="5:7">
      <c r="E83" s="305" t="s">
        <v>1350</v>
      </c>
      <c r="F83" s="307" t="s">
        <v>1232</v>
      </c>
      <c r="G83" s="305" t="s">
        <v>1232</v>
      </c>
    </row>
    <row r="84" spans="5:7">
      <c r="F84" s="307"/>
    </row>
    <row r="85" spans="5:7">
      <c r="F85" s="307"/>
    </row>
    <row r="86" spans="5:7">
      <c r="F86" s="307"/>
    </row>
    <row r="87" spans="5:7">
      <c r="F87" s="307"/>
    </row>
    <row r="88" spans="5:7">
      <c r="F88" s="30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AC2B-331D-4F1E-A409-986AC308C5FD}">
  <dimension ref="A1:L83"/>
  <sheetViews>
    <sheetView tabSelected="1" topLeftCell="A39" workbookViewId="0">
      <selection activeCell="L5" sqref="L5:L83"/>
    </sheetView>
  </sheetViews>
  <sheetFormatPr defaultRowHeight="11.25"/>
  <cols>
    <col min="1" max="1" width="42" bestFit="1" customWidth="1"/>
    <col min="2" max="2" width="52.5" bestFit="1" customWidth="1"/>
    <col min="4" max="4" width="42" bestFit="1" customWidth="1"/>
    <col min="5" max="5" width="15.1640625" bestFit="1" customWidth="1"/>
    <col min="7" max="7" width="42" bestFit="1" customWidth="1"/>
    <col min="8" max="8" width="15.1640625" bestFit="1" customWidth="1"/>
    <col min="9" max="9" width="11.5" bestFit="1" customWidth="1"/>
    <col min="11" max="11" width="43.83203125" bestFit="1" customWidth="1"/>
    <col min="12" max="12" width="14.1640625" bestFit="1" customWidth="1"/>
  </cols>
  <sheetData>
    <row r="1" spans="1:12">
      <c r="A1" s="310" t="s">
        <v>1351</v>
      </c>
      <c r="B1" t="s">
        <v>1352</v>
      </c>
    </row>
    <row r="2" spans="1:12">
      <c r="A2" s="310" t="s">
        <v>1353</v>
      </c>
      <c r="B2" s="311">
        <v>0</v>
      </c>
    </row>
    <row r="4" spans="1:12">
      <c r="A4" s="310" t="s">
        <v>1354</v>
      </c>
      <c r="B4" t="s">
        <v>1355</v>
      </c>
    </row>
    <row r="5" spans="1:12">
      <c r="A5" s="311" t="s">
        <v>1053</v>
      </c>
      <c r="B5" s="71">
        <v>8688198.4600000009</v>
      </c>
      <c r="D5" t="s">
        <v>1053</v>
      </c>
      <c r="E5" s="308">
        <v>8688198.4600000009</v>
      </c>
      <c r="G5" s="311" t="s">
        <v>1053</v>
      </c>
      <c r="H5" s="71">
        <v>8688198.4600000009</v>
      </c>
      <c r="I5" s="71">
        <f t="shared" ref="I5:I68" si="0">+H5-E5</f>
        <v>0</v>
      </c>
      <c r="K5" s="314" t="s">
        <v>1251</v>
      </c>
      <c r="L5" s="308">
        <v>820989.78</v>
      </c>
    </row>
    <row r="6" spans="1:12">
      <c r="A6" s="311" t="s">
        <v>454</v>
      </c>
      <c r="B6" s="71">
        <v>2795660.7199999997</v>
      </c>
      <c r="D6" t="s">
        <v>454</v>
      </c>
      <c r="E6" s="308">
        <v>2795660.7199999997</v>
      </c>
      <c r="G6" s="311" t="s">
        <v>454</v>
      </c>
      <c r="H6" s="71">
        <v>2795660.7199999997</v>
      </c>
      <c r="I6" s="71">
        <f t="shared" si="0"/>
        <v>0</v>
      </c>
      <c r="K6" s="314" t="s">
        <v>1253</v>
      </c>
      <c r="L6" s="308">
        <v>6650304.6597000007</v>
      </c>
    </row>
    <row r="7" spans="1:12">
      <c r="A7" s="311" t="s">
        <v>582</v>
      </c>
      <c r="B7" s="71">
        <v>6000000</v>
      </c>
      <c r="D7" t="s">
        <v>582</v>
      </c>
      <c r="E7" s="308">
        <v>6000000</v>
      </c>
      <c r="G7" s="311" t="s">
        <v>582</v>
      </c>
      <c r="H7" s="71">
        <v>6000000</v>
      </c>
      <c r="I7" s="71">
        <f t="shared" si="0"/>
        <v>0</v>
      </c>
      <c r="K7" s="314" t="s">
        <v>1255</v>
      </c>
      <c r="L7" s="308">
        <v>3727282.4499999997</v>
      </c>
    </row>
    <row r="8" spans="1:12">
      <c r="A8" s="311" t="s">
        <v>446</v>
      </c>
      <c r="B8" s="71">
        <v>4987500</v>
      </c>
      <c r="D8" t="s">
        <v>446</v>
      </c>
      <c r="E8" s="308">
        <v>4987500</v>
      </c>
      <c r="G8" s="311" t="s">
        <v>446</v>
      </c>
      <c r="H8" s="71">
        <v>4987500</v>
      </c>
      <c r="I8" s="71">
        <f t="shared" si="0"/>
        <v>0</v>
      </c>
      <c r="K8" s="314" t="s">
        <v>731</v>
      </c>
      <c r="L8" s="308">
        <v>4299039.82</v>
      </c>
    </row>
    <row r="9" spans="1:12">
      <c r="A9" s="311" t="s">
        <v>521</v>
      </c>
      <c r="B9" s="71">
        <v>317096.59000000003</v>
      </c>
      <c r="D9" t="s">
        <v>521</v>
      </c>
      <c r="E9" s="308">
        <v>317096.59000000003</v>
      </c>
      <c r="G9" s="311" t="s">
        <v>521</v>
      </c>
      <c r="H9" s="71">
        <v>317096.59000000003</v>
      </c>
      <c r="I9" s="71">
        <f t="shared" si="0"/>
        <v>0</v>
      </c>
      <c r="K9" s="314" t="s">
        <v>1258</v>
      </c>
      <c r="L9" s="308">
        <v>10849294.969999999</v>
      </c>
    </row>
    <row r="10" spans="1:12">
      <c r="A10" s="311" t="s">
        <v>1188</v>
      </c>
      <c r="B10" s="71">
        <v>4475000</v>
      </c>
      <c r="D10" t="s">
        <v>1188</v>
      </c>
      <c r="E10" s="308">
        <v>4475000</v>
      </c>
      <c r="G10" s="311" t="s">
        <v>1188</v>
      </c>
      <c r="H10" s="71">
        <v>4475000</v>
      </c>
      <c r="I10" s="71">
        <f t="shared" si="0"/>
        <v>0</v>
      </c>
      <c r="K10" s="314" t="s">
        <v>768</v>
      </c>
      <c r="L10" s="308">
        <v>0</v>
      </c>
    </row>
    <row r="11" spans="1:12">
      <c r="A11" s="311" t="s">
        <v>1148</v>
      </c>
      <c r="B11" s="71">
        <v>4166528.5199999996</v>
      </c>
      <c r="D11" t="s">
        <v>1148</v>
      </c>
      <c r="E11" s="308">
        <v>4166528.5199999996</v>
      </c>
      <c r="G11" s="311" t="s">
        <v>1148</v>
      </c>
      <c r="H11" s="71">
        <v>4166528.5199999996</v>
      </c>
      <c r="I11" s="71">
        <f t="shared" si="0"/>
        <v>0</v>
      </c>
      <c r="K11" s="314" t="s">
        <v>1261</v>
      </c>
      <c r="L11" s="308">
        <v>9734220.3858000003</v>
      </c>
    </row>
    <row r="12" spans="1:12">
      <c r="A12" s="311" t="s">
        <v>1212</v>
      </c>
      <c r="B12" s="71">
        <v>10000000</v>
      </c>
      <c r="D12" t="s">
        <v>1212</v>
      </c>
      <c r="E12" s="308">
        <v>10000000</v>
      </c>
      <c r="G12" s="311" t="s">
        <v>1212</v>
      </c>
      <c r="H12" s="71">
        <v>10000000</v>
      </c>
      <c r="I12" s="71">
        <f t="shared" si="0"/>
        <v>0</v>
      </c>
      <c r="K12" s="314" t="s">
        <v>496</v>
      </c>
      <c r="L12" s="308">
        <v>3047054.589900001</v>
      </c>
    </row>
    <row r="13" spans="1:12">
      <c r="A13" s="311" t="s">
        <v>442</v>
      </c>
      <c r="B13" s="71">
        <v>6853256.1900000004</v>
      </c>
      <c r="D13" t="s">
        <v>442</v>
      </c>
      <c r="E13" s="308">
        <v>6853256.1900000004</v>
      </c>
      <c r="G13" s="311" t="s">
        <v>442</v>
      </c>
      <c r="H13" s="71">
        <v>6853256.1900000004</v>
      </c>
      <c r="I13" s="71">
        <f t="shared" si="0"/>
        <v>0</v>
      </c>
      <c r="K13" s="314" t="s">
        <v>550</v>
      </c>
      <c r="L13" s="308">
        <v>4585271.59</v>
      </c>
    </row>
    <row r="14" spans="1:12">
      <c r="A14" s="311" t="s">
        <v>164</v>
      </c>
      <c r="B14" s="71">
        <v>5118825.0600000005</v>
      </c>
      <c r="D14" t="s">
        <v>164</v>
      </c>
      <c r="E14" s="308">
        <v>5118825.0600000005</v>
      </c>
      <c r="G14" s="311" t="s">
        <v>164</v>
      </c>
      <c r="H14" s="71">
        <v>5118825.0599999996</v>
      </c>
      <c r="I14" s="71">
        <f t="shared" si="0"/>
        <v>0</v>
      </c>
      <c r="K14" s="314" t="s">
        <v>1265</v>
      </c>
      <c r="L14" s="308">
        <v>8417837.9600000009</v>
      </c>
    </row>
    <row r="15" spans="1:12">
      <c r="A15" s="311" t="s">
        <v>716</v>
      </c>
      <c r="B15" s="71">
        <v>3727282.4499999997</v>
      </c>
      <c r="D15" t="s">
        <v>716</v>
      </c>
      <c r="E15" s="308">
        <v>3727282.4499999997</v>
      </c>
      <c r="G15" s="311" t="s">
        <v>716</v>
      </c>
      <c r="H15" s="71">
        <v>3727282.4499999997</v>
      </c>
      <c r="I15" s="71">
        <f t="shared" si="0"/>
        <v>0</v>
      </c>
      <c r="K15" s="314" t="s">
        <v>467</v>
      </c>
      <c r="L15" s="308">
        <v>6149274.1600000001</v>
      </c>
    </row>
    <row r="16" spans="1:12">
      <c r="A16" s="311" t="s">
        <v>1182</v>
      </c>
      <c r="B16" s="71">
        <v>14962500</v>
      </c>
      <c r="D16" t="s">
        <v>1182</v>
      </c>
      <c r="E16" s="308">
        <v>14962500</v>
      </c>
      <c r="G16" s="311" t="s">
        <v>1182</v>
      </c>
      <c r="H16" s="71">
        <v>14962500</v>
      </c>
      <c r="I16" s="71">
        <f t="shared" si="0"/>
        <v>0</v>
      </c>
      <c r="K16" s="314" t="s">
        <v>1268</v>
      </c>
      <c r="L16" s="308">
        <v>5226270.58</v>
      </c>
    </row>
    <row r="17" spans="1:12">
      <c r="A17" s="311" t="s">
        <v>1191</v>
      </c>
      <c r="B17" s="71">
        <v>2500000</v>
      </c>
      <c r="D17" t="s">
        <v>1191</v>
      </c>
      <c r="E17" s="308">
        <v>2500000</v>
      </c>
      <c r="G17" s="311" t="s">
        <v>1191</v>
      </c>
      <c r="H17" s="71">
        <v>2500000</v>
      </c>
      <c r="I17" s="71">
        <f t="shared" si="0"/>
        <v>0</v>
      </c>
      <c r="K17" s="314" t="s">
        <v>267</v>
      </c>
      <c r="L17" s="308">
        <f>+H21</f>
        <v>3958772.67</v>
      </c>
    </row>
    <row r="18" spans="1:12">
      <c r="A18" s="311" t="s">
        <v>1130</v>
      </c>
      <c r="B18" s="71">
        <v>8240187.7199999997</v>
      </c>
      <c r="D18" t="s">
        <v>1130</v>
      </c>
      <c r="E18" s="308">
        <v>8240187.7199999997</v>
      </c>
      <c r="G18" s="311" t="s">
        <v>1130</v>
      </c>
      <c r="H18" s="71">
        <v>8240187.7199999997</v>
      </c>
      <c r="I18" s="71">
        <f t="shared" si="0"/>
        <v>0</v>
      </c>
      <c r="K18" s="314" t="s">
        <v>1271</v>
      </c>
      <c r="L18" s="308">
        <v>9210685.9299999978</v>
      </c>
    </row>
    <row r="19" spans="1:12">
      <c r="A19" s="311" t="s">
        <v>1167</v>
      </c>
      <c r="B19" s="71">
        <v>15000000</v>
      </c>
      <c r="D19" t="s">
        <v>1167</v>
      </c>
      <c r="E19" s="308">
        <v>15000000</v>
      </c>
      <c r="G19" s="311" t="s">
        <v>1167</v>
      </c>
      <c r="H19" s="71">
        <v>15000000</v>
      </c>
      <c r="I19" s="71">
        <f t="shared" si="0"/>
        <v>0</v>
      </c>
      <c r="K19" s="314" t="s">
        <v>1046</v>
      </c>
      <c r="L19" s="308">
        <f>+H72+H77</f>
        <v>12705502.379999999</v>
      </c>
    </row>
    <row r="20" spans="1:12">
      <c r="A20" s="311" t="s">
        <v>1058</v>
      </c>
      <c r="B20" s="71">
        <v>1396380.31</v>
      </c>
      <c r="D20" t="s">
        <v>1058</v>
      </c>
      <c r="E20" s="308">
        <v>1396380.31</v>
      </c>
      <c r="G20" s="311" t="s">
        <v>1058</v>
      </c>
      <c r="H20" s="71">
        <v>1396380.31</v>
      </c>
      <c r="I20" s="71">
        <f t="shared" si="0"/>
        <v>0</v>
      </c>
      <c r="K20" s="314" t="s">
        <v>1274</v>
      </c>
      <c r="L20" s="309">
        <v>14562098.970000001</v>
      </c>
    </row>
    <row r="21" spans="1:12">
      <c r="A21" s="311" t="s">
        <v>267</v>
      </c>
      <c r="B21" s="71">
        <v>3958772.67</v>
      </c>
      <c r="D21" t="s">
        <v>267</v>
      </c>
      <c r="E21" s="308">
        <v>3958772.67</v>
      </c>
      <c r="G21" s="311" t="s">
        <v>267</v>
      </c>
      <c r="H21" s="71">
        <v>3958772.67</v>
      </c>
      <c r="I21" s="71">
        <f t="shared" si="0"/>
        <v>0</v>
      </c>
      <c r="K21" s="314" t="s">
        <v>218</v>
      </c>
      <c r="L21" s="71">
        <v>6250645.6100000003</v>
      </c>
    </row>
    <row r="22" spans="1:12">
      <c r="A22" s="311" t="s">
        <v>731</v>
      </c>
      <c r="B22" s="71">
        <v>4299039.82</v>
      </c>
      <c r="D22" t="s">
        <v>731</v>
      </c>
      <c r="E22" s="308">
        <v>4299039.82</v>
      </c>
      <c r="G22" s="311" t="s">
        <v>731</v>
      </c>
      <c r="H22" s="71">
        <v>4299039.82</v>
      </c>
      <c r="I22" s="71">
        <f t="shared" si="0"/>
        <v>0</v>
      </c>
      <c r="K22" s="314" t="s">
        <v>578</v>
      </c>
      <c r="L22" s="308">
        <v>5485232.0300000003</v>
      </c>
    </row>
    <row r="23" spans="1:12">
      <c r="A23" s="311" t="s">
        <v>450</v>
      </c>
      <c r="B23" s="71">
        <v>4987500</v>
      </c>
      <c r="D23" t="s">
        <v>450</v>
      </c>
      <c r="E23" s="308">
        <v>4987500</v>
      </c>
      <c r="G23" s="311" t="s">
        <v>450</v>
      </c>
      <c r="H23" s="71">
        <v>4987500</v>
      </c>
      <c r="I23" s="71">
        <f t="shared" si="0"/>
        <v>0</v>
      </c>
      <c r="K23" s="314" t="s">
        <v>1278</v>
      </c>
      <c r="L23" s="308">
        <v>2977005.41</v>
      </c>
    </row>
    <row r="24" spans="1:12">
      <c r="A24" s="311" t="s">
        <v>1021</v>
      </c>
      <c r="B24" s="71">
        <v>702867</v>
      </c>
      <c r="D24" t="s">
        <v>1021</v>
      </c>
      <c r="E24" s="308">
        <v>702867</v>
      </c>
      <c r="G24" s="311" t="s">
        <v>1021</v>
      </c>
      <c r="H24" s="71">
        <v>702867</v>
      </c>
      <c r="I24" s="71">
        <f t="shared" si="0"/>
        <v>0</v>
      </c>
      <c r="K24" s="314" t="s">
        <v>1280</v>
      </c>
      <c r="L24" s="308">
        <v>2795660.7201</v>
      </c>
    </row>
    <row r="25" spans="1:12">
      <c r="A25" s="311" t="s">
        <v>1202</v>
      </c>
      <c r="B25" s="71">
        <v>5985000</v>
      </c>
      <c r="D25" t="s">
        <v>1202</v>
      </c>
      <c r="E25" s="308">
        <v>5985000</v>
      </c>
      <c r="G25" s="311" t="s">
        <v>1202</v>
      </c>
      <c r="H25" s="71">
        <v>5985000</v>
      </c>
      <c r="I25" s="71">
        <f t="shared" si="0"/>
        <v>0</v>
      </c>
      <c r="K25" s="314" t="s">
        <v>1282</v>
      </c>
      <c r="L25" s="308">
        <f>+H14</f>
        <v>5118825.0599999996</v>
      </c>
    </row>
    <row r="26" spans="1:12">
      <c r="A26" s="311" t="s">
        <v>336</v>
      </c>
      <c r="B26" s="71">
        <v>4830017.8499999996</v>
      </c>
      <c r="D26" t="s">
        <v>336</v>
      </c>
      <c r="E26" s="308">
        <v>4830017.8499999996</v>
      </c>
      <c r="G26" s="311" t="s">
        <v>336</v>
      </c>
      <c r="H26" s="71">
        <v>4830017.8499999996</v>
      </c>
      <c r="I26" s="71">
        <f t="shared" si="0"/>
        <v>0</v>
      </c>
      <c r="K26" s="314" t="s">
        <v>379</v>
      </c>
      <c r="L26" s="308">
        <f>+H56</f>
        <v>10996874.969900001</v>
      </c>
    </row>
    <row r="27" spans="1:12">
      <c r="A27" s="311" t="s">
        <v>439</v>
      </c>
      <c r="B27" s="71">
        <v>9244940.9900000002</v>
      </c>
      <c r="D27" t="s">
        <v>439</v>
      </c>
      <c r="E27" s="308">
        <v>9244940.9900000002</v>
      </c>
      <c r="G27" s="311" t="s">
        <v>439</v>
      </c>
      <c r="H27" s="71">
        <v>9244940.9900000002</v>
      </c>
      <c r="I27" s="71">
        <f t="shared" si="0"/>
        <v>0</v>
      </c>
      <c r="K27" s="314" t="s">
        <v>1284</v>
      </c>
      <c r="L27" s="308">
        <v>1772622.2199999997</v>
      </c>
    </row>
    <row r="28" spans="1:12">
      <c r="A28" s="311" t="s">
        <v>559</v>
      </c>
      <c r="B28" s="71">
        <v>2977005.41</v>
      </c>
      <c r="D28" t="s">
        <v>559</v>
      </c>
      <c r="E28" s="308">
        <v>2977005.41</v>
      </c>
      <c r="G28" s="311" t="s">
        <v>559</v>
      </c>
      <c r="H28" s="71">
        <v>2977005.41</v>
      </c>
      <c r="I28" s="71">
        <f t="shared" si="0"/>
        <v>0</v>
      </c>
      <c r="K28" s="314" t="s">
        <v>1286</v>
      </c>
      <c r="L28" s="308">
        <v>702867</v>
      </c>
    </row>
    <row r="29" spans="1:12">
      <c r="A29" s="311" t="s">
        <v>1171</v>
      </c>
      <c r="B29" s="71">
        <v>9975000</v>
      </c>
      <c r="D29" t="s">
        <v>1171</v>
      </c>
      <c r="E29" s="308">
        <v>9975000</v>
      </c>
      <c r="G29" s="311" t="s">
        <v>1171</v>
      </c>
      <c r="H29" s="71">
        <v>9975000</v>
      </c>
      <c r="I29" s="71">
        <f t="shared" si="0"/>
        <v>0</v>
      </c>
      <c r="K29" s="314" t="s">
        <v>1288</v>
      </c>
      <c r="L29" s="308">
        <v>1893274.87</v>
      </c>
    </row>
    <row r="30" spans="1:12">
      <c r="A30" s="311" t="s">
        <v>877</v>
      </c>
      <c r="B30" s="71">
        <v>1398082.26</v>
      </c>
      <c r="D30" t="s">
        <v>877</v>
      </c>
      <c r="E30" s="308">
        <v>1398082.26</v>
      </c>
      <c r="G30" s="311" t="s">
        <v>877</v>
      </c>
      <c r="H30" s="71">
        <v>1398082.26</v>
      </c>
      <c r="I30" s="71">
        <f t="shared" si="0"/>
        <v>0</v>
      </c>
      <c r="K30" s="314" t="s">
        <v>1290</v>
      </c>
      <c r="L30" s="308">
        <v>0</v>
      </c>
    </row>
    <row r="31" spans="1:12">
      <c r="A31" s="311" t="s">
        <v>470</v>
      </c>
      <c r="B31" s="71">
        <v>14240000</v>
      </c>
      <c r="D31" t="s">
        <v>470</v>
      </c>
      <c r="E31" s="308">
        <v>14240000</v>
      </c>
      <c r="G31" s="311" t="s">
        <v>470</v>
      </c>
      <c r="H31" s="71">
        <v>14240000</v>
      </c>
      <c r="I31" s="71">
        <f t="shared" si="0"/>
        <v>0</v>
      </c>
      <c r="K31" s="314" t="s">
        <v>1293</v>
      </c>
      <c r="L31" s="308">
        <v>4830017.8499999996</v>
      </c>
    </row>
    <row r="32" spans="1:12">
      <c r="A32" s="311" t="s">
        <v>397</v>
      </c>
      <c r="B32" s="71">
        <v>3681500</v>
      </c>
      <c r="D32" t="s">
        <v>397</v>
      </c>
      <c r="E32" s="308">
        <v>3681500</v>
      </c>
      <c r="G32" s="311" t="s">
        <v>397</v>
      </c>
      <c r="H32" s="71">
        <v>3681500</v>
      </c>
      <c r="I32" s="71">
        <f t="shared" si="0"/>
        <v>0</v>
      </c>
      <c r="K32" s="314" t="s">
        <v>1295</v>
      </c>
      <c r="L32" s="308">
        <v>1144264.1399999999</v>
      </c>
    </row>
    <row r="33" spans="1:12">
      <c r="A33" s="311" t="s">
        <v>1105</v>
      </c>
      <c r="B33" s="71">
        <v>4002016.06</v>
      </c>
      <c r="D33" t="s">
        <v>1105</v>
      </c>
      <c r="E33" s="308">
        <v>4002016.06</v>
      </c>
      <c r="G33" s="311" t="s">
        <v>1105</v>
      </c>
      <c r="H33" s="71">
        <v>4002016.06</v>
      </c>
      <c r="I33" s="71">
        <f t="shared" si="0"/>
        <v>0</v>
      </c>
      <c r="K33" s="314" t="s">
        <v>1297</v>
      </c>
      <c r="L33" s="308">
        <v>8688198.4600000009</v>
      </c>
    </row>
    <row r="34" spans="1:12">
      <c r="A34" s="311" t="s">
        <v>572</v>
      </c>
      <c r="B34" s="71">
        <v>503060.97</v>
      </c>
      <c r="D34" t="s">
        <v>572</v>
      </c>
      <c r="E34" s="308">
        <v>503060.97</v>
      </c>
      <c r="G34" s="311" t="s">
        <v>572</v>
      </c>
      <c r="H34" s="71">
        <v>503060.97</v>
      </c>
      <c r="I34" s="71">
        <f t="shared" si="0"/>
        <v>0</v>
      </c>
      <c r="K34" s="314" t="s">
        <v>387</v>
      </c>
      <c r="L34" s="308">
        <v>4484278.21</v>
      </c>
    </row>
    <row r="35" spans="1:12">
      <c r="A35" s="311" t="s">
        <v>362</v>
      </c>
      <c r="B35" s="71">
        <v>10849294.969999999</v>
      </c>
      <c r="D35" t="s">
        <v>362</v>
      </c>
      <c r="E35" s="308">
        <v>10849294.969999999</v>
      </c>
      <c r="G35" s="311" t="s">
        <v>362</v>
      </c>
      <c r="H35" s="71">
        <v>10849294.969999999</v>
      </c>
      <c r="I35" s="71">
        <f t="shared" si="0"/>
        <v>0</v>
      </c>
      <c r="K35" s="314" t="s">
        <v>1300</v>
      </c>
      <c r="L35" s="308">
        <v>4837351.3099999996</v>
      </c>
    </row>
    <row r="36" spans="1:12">
      <c r="A36" s="311" t="s">
        <v>517</v>
      </c>
      <c r="B36" s="71">
        <v>1144264.1399999999</v>
      </c>
      <c r="D36" t="s">
        <v>517</v>
      </c>
      <c r="E36" s="308">
        <v>1144264.1399999999</v>
      </c>
      <c r="G36" s="311" t="s">
        <v>517</v>
      </c>
      <c r="H36" s="71">
        <v>1144264.1399999999</v>
      </c>
      <c r="I36" s="71">
        <f t="shared" si="0"/>
        <v>0</v>
      </c>
      <c r="K36" s="314" t="s">
        <v>1301</v>
      </c>
      <c r="L36" s="308">
        <v>317096.58999999997</v>
      </c>
    </row>
    <row r="37" spans="1:12">
      <c r="A37" s="311" t="s">
        <v>578</v>
      </c>
      <c r="B37" s="71">
        <v>5485232.0300000003</v>
      </c>
      <c r="D37" t="s">
        <v>578</v>
      </c>
      <c r="E37" s="308">
        <v>5485232.0300000003</v>
      </c>
      <c r="G37" s="311" t="s">
        <v>578</v>
      </c>
      <c r="H37" s="71">
        <v>5485232.0300000003</v>
      </c>
      <c r="I37" s="71">
        <f t="shared" si="0"/>
        <v>0</v>
      </c>
      <c r="K37" s="314" t="s">
        <v>1303</v>
      </c>
      <c r="L37" s="308">
        <v>10357777.789999999</v>
      </c>
    </row>
    <row r="38" spans="1:12">
      <c r="A38" s="311" t="s">
        <v>475</v>
      </c>
      <c r="B38" s="71">
        <v>9210685.9299999997</v>
      </c>
      <c r="D38" t="s">
        <v>475</v>
      </c>
      <c r="E38" s="308">
        <v>9210685.9299999997</v>
      </c>
      <c r="G38" s="311" t="s">
        <v>475</v>
      </c>
      <c r="H38" s="71">
        <v>9210685.9299999997</v>
      </c>
      <c r="I38" s="71">
        <f t="shared" si="0"/>
        <v>0</v>
      </c>
      <c r="K38" s="314" t="s">
        <v>1251</v>
      </c>
      <c r="L38" s="308">
        <v>1666994.96</v>
      </c>
    </row>
    <row r="39" spans="1:12">
      <c r="A39" s="311" t="s">
        <v>387</v>
      </c>
      <c r="B39" s="71">
        <v>4484278.21</v>
      </c>
      <c r="D39" t="s">
        <v>387</v>
      </c>
      <c r="E39" s="308">
        <v>4484278.21</v>
      </c>
      <c r="G39" s="311" t="s">
        <v>387</v>
      </c>
      <c r="H39" s="71">
        <v>4484278.21</v>
      </c>
      <c r="I39" s="71">
        <f t="shared" si="0"/>
        <v>0</v>
      </c>
      <c r="K39" s="314" t="s">
        <v>1305</v>
      </c>
      <c r="L39" s="308">
        <v>1396380.31</v>
      </c>
    </row>
    <row r="40" spans="1:12">
      <c r="A40" s="311" t="s">
        <v>697</v>
      </c>
      <c r="B40" s="71">
        <v>622671.5199999999</v>
      </c>
      <c r="D40" t="s">
        <v>697</v>
      </c>
      <c r="E40" s="308">
        <v>622671.5199999999</v>
      </c>
      <c r="G40" s="311" t="s">
        <v>697</v>
      </c>
      <c r="H40" s="71">
        <v>622671.5199999999</v>
      </c>
      <c r="I40" s="71">
        <f t="shared" si="0"/>
        <v>0</v>
      </c>
      <c r="K40" s="314" t="s">
        <v>1073</v>
      </c>
      <c r="L40" s="308">
        <v>770387.33</v>
      </c>
    </row>
    <row r="41" spans="1:12">
      <c r="A41" s="311" t="s">
        <v>898</v>
      </c>
      <c r="B41" s="71">
        <v>4837351.3099999996</v>
      </c>
      <c r="D41" t="s">
        <v>898</v>
      </c>
      <c r="E41" s="308">
        <v>4837351.3099999996</v>
      </c>
      <c r="G41" s="311" t="s">
        <v>898</v>
      </c>
      <c r="H41" s="71">
        <v>4837351.3099999996</v>
      </c>
      <c r="I41" s="71">
        <f t="shared" si="0"/>
        <v>0</v>
      </c>
      <c r="K41" s="314" t="s">
        <v>1308</v>
      </c>
      <c r="L41" s="308">
        <v>6000000</v>
      </c>
    </row>
    <row r="42" spans="1:12">
      <c r="A42" s="311" t="s">
        <v>1235</v>
      </c>
      <c r="B42" s="71">
        <v>17000000</v>
      </c>
      <c r="D42" t="s">
        <v>1235</v>
      </c>
      <c r="E42" s="308">
        <v>17000000</v>
      </c>
      <c r="G42" s="311" t="s">
        <v>1235</v>
      </c>
      <c r="H42" s="71">
        <v>17000000</v>
      </c>
      <c r="I42" s="71">
        <f t="shared" si="0"/>
        <v>0</v>
      </c>
      <c r="K42" s="314" t="s">
        <v>1309</v>
      </c>
      <c r="L42" s="308">
        <v>10119141</v>
      </c>
    </row>
    <row r="43" spans="1:12">
      <c r="A43" s="311" t="s">
        <v>1081</v>
      </c>
      <c r="B43" s="71">
        <v>10119141</v>
      </c>
      <c r="D43" t="s">
        <v>1081</v>
      </c>
      <c r="E43" s="308">
        <v>10119141</v>
      </c>
      <c r="G43" s="311" t="s">
        <v>1081</v>
      </c>
      <c r="H43" s="71">
        <v>10119141</v>
      </c>
      <c r="I43" s="71">
        <f t="shared" si="0"/>
        <v>0</v>
      </c>
      <c r="K43" s="314" t="s">
        <v>1198</v>
      </c>
      <c r="L43" s="308">
        <v>6700000</v>
      </c>
    </row>
    <row r="44" spans="1:12">
      <c r="A44" s="311" t="s">
        <v>414</v>
      </c>
      <c r="B44" s="71">
        <v>10669375</v>
      </c>
      <c r="D44" t="s">
        <v>414</v>
      </c>
      <c r="E44" s="308">
        <v>10669375</v>
      </c>
      <c r="G44" s="311" t="s">
        <v>414</v>
      </c>
      <c r="H44" s="71">
        <v>10669375</v>
      </c>
      <c r="I44" s="71">
        <f t="shared" si="0"/>
        <v>0</v>
      </c>
      <c r="K44" s="314" t="s">
        <v>1105</v>
      </c>
      <c r="L44" s="308">
        <v>4002016.06</v>
      </c>
    </row>
    <row r="45" spans="1:12">
      <c r="A45" s="311" t="s">
        <v>1118</v>
      </c>
      <c r="B45" s="71">
        <v>4646591.7300000004</v>
      </c>
      <c r="D45" t="s">
        <v>1118</v>
      </c>
      <c r="E45" s="308">
        <v>4646591.7300000004</v>
      </c>
      <c r="G45" s="311" t="s">
        <v>1118</v>
      </c>
      <c r="H45" s="71">
        <v>4646591.7300000004</v>
      </c>
      <c r="I45" s="71">
        <f t="shared" si="0"/>
        <v>0</v>
      </c>
      <c r="K45" s="314" t="s">
        <v>1108</v>
      </c>
      <c r="L45" s="308">
        <v>7910461.4100000001</v>
      </c>
    </row>
    <row r="46" spans="1:12">
      <c r="A46" s="311" t="s">
        <v>318</v>
      </c>
      <c r="B46" s="71">
        <v>5226270.58</v>
      </c>
      <c r="D46" t="s">
        <v>318</v>
      </c>
      <c r="E46" s="308">
        <v>5226270.58</v>
      </c>
      <c r="G46" s="311" t="s">
        <v>318</v>
      </c>
      <c r="H46" s="71">
        <v>5226270.58</v>
      </c>
      <c r="I46" s="71">
        <f t="shared" si="0"/>
        <v>0</v>
      </c>
      <c r="K46" s="314" t="s">
        <v>1142</v>
      </c>
      <c r="L46" s="308">
        <v>2467457.3199999998</v>
      </c>
    </row>
    <row r="47" spans="1:12">
      <c r="A47" s="311" t="s">
        <v>1185</v>
      </c>
      <c r="B47" s="71">
        <v>11962500</v>
      </c>
      <c r="D47" t="s">
        <v>1185</v>
      </c>
      <c r="E47" s="308">
        <v>11962500</v>
      </c>
      <c r="G47" s="311" t="s">
        <v>1185</v>
      </c>
      <c r="H47" s="71">
        <v>11962500</v>
      </c>
      <c r="I47" s="71">
        <f t="shared" si="0"/>
        <v>0</v>
      </c>
      <c r="K47" s="314" t="s">
        <v>236</v>
      </c>
      <c r="L47" s="308">
        <v>4428816.12</v>
      </c>
    </row>
    <row r="48" spans="1:12">
      <c r="A48" s="311" t="s">
        <v>1065</v>
      </c>
      <c r="B48" s="71">
        <v>10357777.789999999</v>
      </c>
      <c r="D48" t="s">
        <v>1065</v>
      </c>
      <c r="E48" s="308">
        <v>10357777.789999999</v>
      </c>
      <c r="G48" s="311" t="s">
        <v>1065</v>
      </c>
      <c r="H48" s="71">
        <v>10357777.789999999</v>
      </c>
      <c r="I48" s="71">
        <f t="shared" si="0"/>
        <v>0</v>
      </c>
      <c r="K48" s="314" t="s">
        <v>1314</v>
      </c>
      <c r="L48" s="308">
        <v>503060.97</v>
      </c>
    </row>
    <row r="49" spans="1:12">
      <c r="A49" s="311" t="s">
        <v>1194</v>
      </c>
      <c r="B49" s="71">
        <v>5526277.8200000003</v>
      </c>
      <c r="D49" t="s">
        <v>1194</v>
      </c>
      <c r="E49" s="308">
        <v>5526277.8200000003</v>
      </c>
      <c r="G49" s="311" t="s">
        <v>1194</v>
      </c>
      <c r="H49" s="71">
        <v>5526277.8200000003</v>
      </c>
      <c r="I49" s="71">
        <f t="shared" si="0"/>
        <v>0</v>
      </c>
      <c r="K49" s="314" t="s">
        <v>1118</v>
      </c>
      <c r="L49" s="308">
        <v>4646591.7300000004</v>
      </c>
    </row>
    <row r="50" spans="1:12">
      <c r="A50" s="311" t="s">
        <v>467</v>
      </c>
      <c r="B50" s="71">
        <v>6149274.1600000001</v>
      </c>
      <c r="D50" t="s">
        <v>467</v>
      </c>
      <c r="E50" s="308">
        <v>6149274.1600000001</v>
      </c>
      <c r="G50" s="311" t="s">
        <v>467</v>
      </c>
      <c r="H50" s="71">
        <v>6149274.1600000001</v>
      </c>
      <c r="I50" s="71">
        <f t="shared" si="0"/>
        <v>0</v>
      </c>
      <c r="K50" s="314" t="s">
        <v>977</v>
      </c>
      <c r="L50" s="308">
        <v>5458750</v>
      </c>
    </row>
    <row r="51" spans="1:12">
      <c r="A51" s="311" t="s">
        <v>1215</v>
      </c>
      <c r="B51" s="71">
        <v>9975000</v>
      </c>
      <c r="D51" t="s">
        <v>1215</v>
      </c>
      <c r="E51" s="308">
        <v>9975000</v>
      </c>
      <c r="G51" s="311" t="s">
        <v>1215</v>
      </c>
      <c r="H51" s="71">
        <v>9975000</v>
      </c>
      <c r="I51" s="71">
        <f t="shared" si="0"/>
        <v>0</v>
      </c>
      <c r="K51" s="314" t="s">
        <v>877</v>
      </c>
      <c r="L51" s="308">
        <v>1398082.26</v>
      </c>
    </row>
    <row r="52" spans="1:12">
      <c r="A52" s="311" t="s">
        <v>764</v>
      </c>
      <c r="B52" s="71">
        <v>2487984.7400000002</v>
      </c>
      <c r="D52" t="s">
        <v>764</v>
      </c>
      <c r="E52" s="308">
        <v>2487984.7400000002</v>
      </c>
      <c r="G52" s="311" t="s">
        <v>764</v>
      </c>
      <c r="H52" s="71">
        <v>2487984.7400000002</v>
      </c>
      <c r="I52" s="71">
        <f t="shared" si="0"/>
        <v>0</v>
      </c>
      <c r="K52" s="314" t="s">
        <v>442</v>
      </c>
      <c r="L52" s="308">
        <v>6853256.1900000004</v>
      </c>
    </row>
    <row r="53" spans="1:12">
      <c r="A53" s="311" t="s">
        <v>1073</v>
      </c>
      <c r="B53" s="71">
        <v>770387.33</v>
      </c>
      <c r="D53" t="s">
        <v>1073</v>
      </c>
      <c r="E53" s="308">
        <v>770387.33</v>
      </c>
      <c r="G53" s="311" t="s">
        <v>1073</v>
      </c>
      <c r="H53" s="71">
        <v>770387.33</v>
      </c>
      <c r="I53" s="71">
        <f t="shared" si="0"/>
        <v>0</v>
      </c>
      <c r="K53" s="314" t="s">
        <v>1130</v>
      </c>
      <c r="L53" s="308">
        <v>8240187.7199999997</v>
      </c>
    </row>
    <row r="54" spans="1:12">
      <c r="A54" s="311" t="s">
        <v>1176</v>
      </c>
      <c r="B54" s="71">
        <v>2000000</v>
      </c>
      <c r="D54" t="s">
        <v>1176</v>
      </c>
      <c r="E54" s="308">
        <v>2000000</v>
      </c>
      <c r="G54" s="311" t="s">
        <v>1176</v>
      </c>
      <c r="H54" s="71">
        <v>2000000</v>
      </c>
      <c r="I54" s="71">
        <f t="shared" si="0"/>
        <v>0</v>
      </c>
      <c r="K54" s="314" t="s">
        <v>356</v>
      </c>
      <c r="L54" s="308">
        <v>9143375.1600000001</v>
      </c>
    </row>
    <row r="55" spans="1:12">
      <c r="A55" s="311" t="s">
        <v>1133</v>
      </c>
      <c r="B55" s="71">
        <v>3861727.28</v>
      </c>
      <c r="D55" t="s">
        <v>1133</v>
      </c>
      <c r="E55" s="308">
        <v>3861727.28</v>
      </c>
      <c r="G55" s="311" t="s">
        <v>1133</v>
      </c>
      <c r="H55" s="71">
        <v>3861727.28</v>
      </c>
      <c r="I55" s="71">
        <f t="shared" si="0"/>
        <v>0</v>
      </c>
      <c r="K55" s="314" t="s">
        <v>1133</v>
      </c>
      <c r="L55" s="308">
        <v>3861727.28</v>
      </c>
    </row>
    <row r="56" spans="1:12">
      <c r="A56" s="311" t="s">
        <v>379</v>
      </c>
      <c r="B56" s="71">
        <v>10996874.969900001</v>
      </c>
      <c r="D56" t="s">
        <v>379</v>
      </c>
      <c r="E56" s="308">
        <v>10996874.969900001</v>
      </c>
      <c r="G56" s="311" t="s">
        <v>379</v>
      </c>
      <c r="H56" s="71">
        <v>10996874.969900001</v>
      </c>
      <c r="I56" s="71">
        <f t="shared" si="0"/>
        <v>0</v>
      </c>
      <c r="K56" s="314" t="s">
        <v>414</v>
      </c>
      <c r="L56" s="308">
        <v>10669375</v>
      </c>
    </row>
    <row r="57" spans="1:12">
      <c r="A57" s="311" t="s">
        <v>460</v>
      </c>
      <c r="B57" s="71">
        <v>17895508.039999999</v>
      </c>
      <c r="D57" t="s">
        <v>460</v>
      </c>
      <c r="E57" s="308">
        <v>17895508.039999999</v>
      </c>
      <c r="G57" s="311" t="s">
        <v>460</v>
      </c>
      <c r="H57" s="71">
        <v>17895508.039999999</v>
      </c>
      <c r="I57" s="71">
        <f t="shared" si="0"/>
        <v>0</v>
      </c>
      <c r="K57" s="314" t="s">
        <v>351</v>
      </c>
      <c r="L57" s="308">
        <v>0</v>
      </c>
    </row>
    <row r="58" spans="1:12">
      <c r="A58" s="311" t="s">
        <v>555</v>
      </c>
      <c r="B58" s="71">
        <v>8417837.9600000009</v>
      </c>
      <c r="D58" t="s">
        <v>555</v>
      </c>
      <c r="E58" s="308">
        <v>8417837.9600000009</v>
      </c>
      <c r="G58" s="311" t="s">
        <v>555</v>
      </c>
      <c r="H58" s="71">
        <v>8417837.9600000009</v>
      </c>
      <c r="I58" s="71">
        <f t="shared" si="0"/>
        <v>0</v>
      </c>
      <c r="K58" s="314" t="s">
        <v>697</v>
      </c>
      <c r="L58" s="308">
        <v>622671.52</v>
      </c>
    </row>
    <row r="59" spans="1:12">
      <c r="A59" s="311" t="s">
        <v>1179</v>
      </c>
      <c r="B59" s="71">
        <v>4987500</v>
      </c>
      <c r="D59" t="s">
        <v>1179</v>
      </c>
      <c r="E59" s="308">
        <v>4987500</v>
      </c>
      <c r="G59" s="311" t="s">
        <v>1179</v>
      </c>
      <c r="H59" s="71">
        <v>4987500</v>
      </c>
      <c r="I59" s="71">
        <f t="shared" si="0"/>
        <v>0</v>
      </c>
      <c r="K59" s="314" t="s">
        <v>1148</v>
      </c>
      <c r="L59" s="308">
        <v>4166528.5199999996</v>
      </c>
    </row>
    <row r="60" spans="1:12">
      <c r="A60" s="311" t="s">
        <v>1152</v>
      </c>
      <c r="B60" s="71">
        <v>2967543.86</v>
      </c>
      <c r="D60" t="s">
        <v>1152</v>
      </c>
      <c r="E60" s="308">
        <v>2967543.86</v>
      </c>
      <c r="G60" s="311" t="s">
        <v>1152</v>
      </c>
      <c r="H60" s="71">
        <v>2967543.86</v>
      </c>
      <c r="I60" s="71">
        <f t="shared" si="0"/>
        <v>0</v>
      </c>
      <c r="K60" s="314" t="s">
        <v>439</v>
      </c>
      <c r="L60" s="308">
        <v>9244940.9900000002</v>
      </c>
    </row>
    <row r="61" spans="1:12">
      <c r="A61" s="311" t="s">
        <v>1232</v>
      </c>
      <c r="B61" s="71">
        <v>5656673.5499999998</v>
      </c>
      <c r="D61" t="s">
        <v>1232</v>
      </c>
      <c r="E61" s="308">
        <v>5656673.5499999998</v>
      </c>
      <c r="G61" s="311" t="s">
        <v>1232</v>
      </c>
      <c r="H61" s="71">
        <v>5656673.5499999998</v>
      </c>
      <c r="I61" s="71">
        <f t="shared" si="0"/>
        <v>0</v>
      </c>
      <c r="K61" s="314" t="s">
        <v>1152</v>
      </c>
      <c r="L61" s="308">
        <v>2967543.86</v>
      </c>
    </row>
    <row r="62" spans="1:12">
      <c r="A62" s="311" t="s">
        <v>1205</v>
      </c>
      <c r="B62" s="71">
        <v>6000000</v>
      </c>
      <c r="D62" t="s">
        <v>1205</v>
      </c>
      <c r="E62" s="308">
        <v>6000000</v>
      </c>
      <c r="G62" s="311" t="s">
        <v>1205</v>
      </c>
      <c r="H62" s="71">
        <v>6000000</v>
      </c>
      <c r="I62" s="71">
        <f t="shared" si="0"/>
        <v>0</v>
      </c>
      <c r="K62" s="314" t="s">
        <v>1155</v>
      </c>
      <c r="L62" s="308">
        <v>3679942.1</v>
      </c>
    </row>
    <row r="63" spans="1:12">
      <c r="A63" s="311" t="s">
        <v>1155</v>
      </c>
      <c r="B63" s="71">
        <v>3679942.1</v>
      </c>
      <c r="D63" t="s">
        <v>1155</v>
      </c>
      <c r="E63" s="308">
        <v>3679942.1</v>
      </c>
      <c r="G63" s="311" t="s">
        <v>1155</v>
      </c>
      <c r="H63" s="71">
        <v>3679942.1</v>
      </c>
      <c r="I63" s="71">
        <f t="shared" si="0"/>
        <v>0</v>
      </c>
      <c r="K63" s="314" t="s">
        <v>397</v>
      </c>
      <c r="L63" s="308">
        <v>3681500</v>
      </c>
    </row>
    <row r="64" spans="1:12">
      <c r="A64" s="311" t="s">
        <v>325</v>
      </c>
      <c r="B64" s="71">
        <v>6650304.6597999977</v>
      </c>
      <c r="D64" t="s">
        <v>325</v>
      </c>
      <c r="E64" s="308">
        <v>6650304.6597999977</v>
      </c>
      <c r="G64" s="311" t="s">
        <v>325</v>
      </c>
      <c r="H64" s="71">
        <v>6650304.6601</v>
      </c>
      <c r="I64" s="71">
        <f t="shared" si="0"/>
        <v>3.0000228434801102E-4</v>
      </c>
      <c r="K64" s="314" t="s">
        <v>446</v>
      </c>
      <c r="L64" s="308">
        <v>4987500</v>
      </c>
    </row>
    <row r="65" spans="1:12">
      <c r="A65" s="311" t="s">
        <v>180</v>
      </c>
      <c r="B65" s="71">
        <v>14562098.970000001</v>
      </c>
      <c r="D65" t="s">
        <v>180</v>
      </c>
      <c r="E65" s="308">
        <v>14562098.970000001</v>
      </c>
      <c r="G65" s="311" t="s">
        <v>180</v>
      </c>
      <c r="H65" s="71">
        <v>14562098.970000001</v>
      </c>
      <c r="I65" s="71">
        <f t="shared" si="0"/>
        <v>0</v>
      </c>
      <c r="K65" s="314" t="s">
        <v>1188</v>
      </c>
      <c r="L65" s="308">
        <v>4475000</v>
      </c>
    </row>
    <row r="66" spans="1:12">
      <c r="A66" s="311" t="s">
        <v>281</v>
      </c>
      <c r="B66" s="71">
        <v>9734220.3857999984</v>
      </c>
      <c r="D66" t="s">
        <v>281</v>
      </c>
      <c r="E66" s="308">
        <v>9734220.3857999984</v>
      </c>
      <c r="G66" s="311" t="s">
        <v>281</v>
      </c>
      <c r="H66" s="71">
        <v>9734220.3858000003</v>
      </c>
      <c r="I66" s="71">
        <f t="shared" si="0"/>
        <v>0</v>
      </c>
      <c r="K66" s="314" t="s">
        <v>1182</v>
      </c>
      <c r="L66" s="308">
        <v>14962500</v>
      </c>
    </row>
    <row r="67" spans="1:12">
      <c r="A67" s="311" t="s">
        <v>700</v>
      </c>
      <c r="B67" s="71">
        <v>1344322.5600000001</v>
      </c>
      <c r="D67" t="s">
        <v>700</v>
      </c>
      <c r="E67" s="308">
        <v>1344322.5600000001</v>
      </c>
      <c r="G67" s="311" t="s">
        <v>700</v>
      </c>
      <c r="H67" s="71">
        <v>1344322.5600000001</v>
      </c>
      <c r="I67" s="71">
        <f t="shared" si="0"/>
        <v>0</v>
      </c>
      <c r="K67" s="314" t="s">
        <v>1191</v>
      </c>
      <c r="L67" s="308">
        <v>2500000</v>
      </c>
    </row>
    <row r="68" spans="1:12">
      <c r="A68" s="311" t="s">
        <v>1002</v>
      </c>
      <c r="B68" s="71">
        <v>1772622.22</v>
      </c>
      <c r="D68" t="s">
        <v>1002</v>
      </c>
      <c r="E68" s="308">
        <v>1772622.22</v>
      </c>
      <c r="G68" s="311" t="s">
        <v>1002</v>
      </c>
      <c r="H68" s="71">
        <v>1772622.2199999997</v>
      </c>
      <c r="I68" s="71">
        <f t="shared" si="0"/>
        <v>0</v>
      </c>
      <c r="K68" s="314" t="s">
        <v>1167</v>
      </c>
      <c r="L68" s="308">
        <v>15000000</v>
      </c>
    </row>
    <row r="69" spans="1:12">
      <c r="A69" s="311" t="s">
        <v>1198</v>
      </c>
      <c r="B69" s="71">
        <v>6700000</v>
      </c>
      <c r="D69" t="s">
        <v>1198</v>
      </c>
      <c r="E69" s="308">
        <v>6700000</v>
      </c>
      <c r="G69" s="311" t="s">
        <v>1198</v>
      </c>
      <c r="H69" s="71">
        <v>6700000</v>
      </c>
      <c r="I69" s="71">
        <f t="shared" ref="I69:I79" si="1">+H69-E69</f>
        <v>0</v>
      </c>
      <c r="K69" s="314" t="s">
        <v>450</v>
      </c>
      <c r="L69" s="308">
        <v>4987500</v>
      </c>
    </row>
    <row r="70" spans="1:12">
      <c r="A70" s="311" t="s">
        <v>356</v>
      </c>
      <c r="B70" s="71">
        <v>9143375.1600000001</v>
      </c>
      <c r="D70" t="s">
        <v>356</v>
      </c>
      <c r="E70" s="308">
        <v>9143375.1600000001</v>
      </c>
      <c r="G70" s="311" t="s">
        <v>356</v>
      </c>
      <c r="H70" s="71">
        <v>9143375.1600000001</v>
      </c>
      <c r="I70" s="71">
        <f t="shared" si="1"/>
        <v>0</v>
      </c>
      <c r="K70" s="314" t="s">
        <v>1171</v>
      </c>
      <c r="L70" s="308">
        <v>9975000</v>
      </c>
    </row>
    <row r="71" spans="1:12">
      <c r="A71" s="311" t="s">
        <v>977</v>
      </c>
      <c r="B71" s="71">
        <v>5458750</v>
      </c>
      <c r="D71" t="s">
        <v>977</v>
      </c>
      <c r="E71" s="308">
        <v>5458750</v>
      </c>
      <c r="G71" s="311" t="s">
        <v>977</v>
      </c>
      <c r="H71" s="71">
        <v>5458750</v>
      </c>
      <c r="I71" s="71">
        <f t="shared" si="1"/>
        <v>0</v>
      </c>
      <c r="K71" s="314" t="s">
        <v>470</v>
      </c>
      <c r="L71" s="308">
        <v>14240000</v>
      </c>
    </row>
    <row r="72" spans="1:12">
      <c r="A72" s="311" t="s">
        <v>1046</v>
      </c>
      <c r="B72" s="71">
        <v>11444131.1</v>
      </c>
      <c r="D72" t="s">
        <v>1046</v>
      </c>
      <c r="E72" s="308">
        <v>11444131.1</v>
      </c>
      <c r="G72" s="311" t="s">
        <v>1046</v>
      </c>
      <c r="H72" s="71">
        <v>11444131.1</v>
      </c>
      <c r="I72" s="71">
        <f t="shared" si="1"/>
        <v>0</v>
      </c>
      <c r="K72" s="314" t="s">
        <v>1185</v>
      </c>
      <c r="L72" s="308">
        <v>11962500</v>
      </c>
    </row>
    <row r="73" spans="1:12">
      <c r="A73" s="311" t="s">
        <v>236</v>
      </c>
      <c r="B73" s="71">
        <v>4428816.12</v>
      </c>
      <c r="D73" t="s">
        <v>236</v>
      </c>
      <c r="E73" s="308">
        <v>4428816.12</v>
      </c>
      <c r="G73" s="311" t="s">
        <v>236</v>
      </c>
      <c r="H73" s="71">
        <v>4428816.12</v>
      </c>
      <c r="I73" s="71">
        <f t="shared" si="1"/>
        <v>0</v>
      </c>
      <c r="K73" s="314" t="s">
        <v>1194</v>
      </c>
      <c r="L73" s="308">
        <f>9976277.82-4450000</f>
        <v>5526277.8200000003</v>
      </c>
    </row>
    <row r="74" spans="1:12">
      <c r="A74" s="311" t="s">
        <v>372</v>
      </c>
      <c r="B74" s="71">
        <v>7910461.4100000001</v>
      </c>
      <c r="D74" t="s">
        <v>372</v>
      </c>
      <c r="E74" s="308">
        <v>7910461.4100000001</v>
      </c>
      <c r="G74" s="311" t="s">
        <v>372</v>
      </c>
      <c r="H74" s="71">
        <v>8022126.4299999997</v>
      </c>
      <c r="I74" s="71">
        <f t="shared" si="1"/>
        <v>111665.01999999955</v>
      </c>
      <c r="K74" s="314" t="s">
        <v>1176</v>
      </c>
      <c r="L74" s="308">
        <v>2000000</v>
      </c>
    </row>
    <row r="75" spans="1:12">
      <c r="A75" s="311" t="s">
        <v>550</v>
      </c>
      <c r="B75" s="71">
        <v>4585271.59</v>
      </c>
      <c r="D75" t="s">
        <v>550</v>
      </c>
      <c r="E75" s="308">
        <v>4585271.59</v>
      </c>
      <c r="G75" s="311" t="s">
        <v>550</v>
      </c>
      <c r="H75" s="71">
        <v>4585271.59</v>
      </c>
      <c r="I75" s="71">
        <f t="shared" si="1"/>
        <v>0</v>
      </c>
      <c r="K75" s="314" t="s">
        <v>1179</v>
      </c>
      <c r="L75" s="308">
        <v>4987500</v>
      </c>
    </row>
    <row r="76" spans="1:12">
      <c r="A76" s="311" t="s">
        <v>546</v>
      </c>
      <c r="B76" s="71">
        <v>1893274.87</v>
      </c>
      <c r="D76" t="s">
        <v>546</v>
      </c>
      <c r="E76" s="308">
        <v>1893274.87</v>
      </c>
      <c r="G76" s="311" t="s">
        <v>546</v>
      </c>
      <c r="H76" s="71">
        <v>1893274.87</v>
      </c>
      <c r="I76" s="71">
        <f t="shared" si="1"/>
        <v>0</v>
      </c>
      <c r="K76" s="314" t="s">
        <v>700</v>
      </c>
      <c r="L76" s="308">
        <v>1344322.5599</v>
      </c>
    </row>
    <row r="77" spans="1:12">
      <c r="A77" s="311" t="s">
        <v>204</v>
      </c>
      <c r="B77" s="71">
        <v>1261371.28</v>
      </c>
      <c r="D77" t="s">
        <v>204</v>
      </c>
      <c r="E77" s="308">
        <v>1261371.28</v>
      </c>
      <c r="G77" s="311" t="s">
        <v>204</v>
      </c>
      <c r="H77" s="71">
        <v>1261371.28</v>
      </c>
      <c r="I77" s="71">
        <f t="shared" si="1"/>
        <v>0</v>
      </c>
      <c r="K77" s="314" t="s">
        <v>1202</v>
      </c>
      <c r="L77" s="308">
        <v>5985000</v>
      </c>
    </row>
    <row r="78" spans="1:12">
      <c r="A78" s="311" t="s">
        <v>496</v>
      </c>
      <c r="B78" s="71">
        <v>3047054.5899</v>
      </c>
      <c r="D78" t="s">
        <v>496</v>
      </c>
      <c r="E78" s="308">
        <v>3047054.5899</v>
      </c>
      <c r="G78" s="311" t="s">
        <v>496</v>
      </c>
      <c r="H78" s="71">
        <v>3047054.589900001</v>
      </c>
      <c r="I78" s="71">
        <f t="shared" si="1"/>
        <v>0</v>
      </c>
      <c r="K78" s="314" t="s">
        <v>1205</v>
      </c>
      <c r="L78" s="308">
        <v>6000000</v>
      </c>
    </row>
    <row r="79" spans="1:12">
      <c r="A79" s="311" t="s">
        <v>1142</v>
      </c>
      <c r="B79" s="71">
        <v>2467457.3199999998</v>
      </c>
      <c r="D79" t="s">
        <v>1142</v>
      </c>
      <c r="E79" s="308">
        <v>2467457.3199999998</v>
      </c>
      <c r="G79" s="311" t="s">
        <v>1142</v>
      </c>
      <c r="H79" s="71">
        <v>2467457.3199999998</v>
      </c>
      <c r="I79" s="71">
        <f t="shared" si="1"/>
        <v>0</v>
      </c>
      <c r="K79" s="314" t="s">
        <v>1212</v>
      </c>
      <c r="L79" s="308">
        <v>10000000</v>
      </c>
    </row>
    <row r="80" spans="1:12">
      <c r="A80" s="311" t="s">
        <v>218</v>
      </c>
      <c r="B80" s="71">
        <v>6250645.6099999994</v>
      </c>
      <c r="D80" t="s">
        <v>218</v>
      </c>
      <c r="E80" s="308">
        <v>6250645.6099999994</v>
      </c>
      <c r="G80" s="311" t="s">
        <v>218</v>
      </c>
      <c r="H80" s="71">
        <v>6250645.6100000003</v>
      </c>
      <c r="I80" s="71">
        <f>+H80-E80</f>
        <v>0</v>
      </c>
      <c r="K80" s="314" t="s">
        <v>1215</v>
      </c>
      <c r="L80" s="308">
        <v>9975000</v>
      </c>
    </row>
    <row r="81" spans="1:12">
      <c r="A81" s="311" t="s">
        <v>1356</v>
      </c>
      <c r="B81" s="71">
        <v>466655362.91540021</v>
      </c>
      <c r="D81" s="312" t="s">
        <v>1356</v>
      </c>
      <c r="E81" s="313">
        <v>466655362.91540021</v>
      </c>
      <c r="G81" s="312" t="s">
        <v>1356</v>
      </c>
      <c r="H81" s="313">
        <v>466767027.9357</v>
      </c>
      <c r="I81" s="71">
        <f>+H81-E81</f>
        <v>111665.02029979229</v>
      </c>
      <c r="K81" s="314" t="s">
        <v>1348</v>
      </c>
      <c r="L81" s="308">
        <v>17895508.039999999</v>
      </c>
    </row>
    <row r="82" spans="1:12">
      <c r="K82" s="314" t="s">
        <v>1235</v>
      </c>
      <c r="L82" s="308">
        <v>17000000</v>
      </c>
    </row>
    <row r="83" spans="1:12">
      <c r="K83" s="314" t="s">
        <v>1232</v>
      </c>
      <c r="L83" s="308">
        <v>5656673.5499999998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AG381"/>
  <sheetViews>
    <sheetView showGridLines="0" topLeftCell="D1" zoomScaleNormal="100" workbookViewId="0">
      <pane ySplit="5" topLeftCell="A6" activePane="bottomLeft" state="frozen"/>
      <selection pane="bottomLeft" activeCell="D5" sqref="D5:AG379"/>
    </sheetView>
  </sheetViews>
  <sheetFormatPr defaultColWidth="9.33203125" defaultRowHeight="11.25"/>
  <cols>
    <col min="1" max="1" width="11.83203125" style="73" customWidth="1"/>
    <col min="2" max="2" width="16.1640625" style="73" bestFit="1" customWidth="1"/>
    <col min="3" max="3" width="14.33203125" style="73" bestFit="1" customWidth="1"/>
    <col min="4" max="5" width="37.83203125" style="73" bestFit="1" customWidth="1"/>
    <col min="6" max="6" width="35.5" style="73" bestFit="1" customWidth="1"/>
    <col min="7" max="7" width="16.6640625" style="73" bestFit="1" customWidth="1"/>
    <col min="8" max="8" width="19.33203125" style="73" bestFit="1" customWidth="1"/>
    <col min="9" max="9" width="17" style="73" bestFit="1" customWidth="1"/>
    <col min="10" max="10" width="20" style="73" bestFit="1" customWidth="1"/>
    <col min="11" max="11" width="15" style="73" bestFit="1" customWidth="1"/>
    <col min="12" max="12" width="29" style="95" bestFit="1" customWidth="1"/>
    <col min="13" max="14" width="30.6640625" style="95" bestFit="1" customWidth="1"/>
    <col min="15" max="15" width="18.83203125" style="73" bestFit="1" customWidth="1"/>
    <col min="16" max="16" width="14.33203125" style="73" bestFit="1" customWidth="1"/>
    <col min="17" max="17" width="18.83203125" style="73" bestFit="1" customWidth="1"/>
    <col min="18" max="18" width="18" style="178" bestFit="1" customWidth="1"/>
    <col min="19" max="19" width="13.5" style="73" bestFit="1" customWidth="1"/>
    <col min="20" max="20" width="14" style="178" bestFit="1" customWidth="1"/>
    <col min="21" max="21" width="20.5" style="73" bestFit="1" customWidth="1"/>
    <col min="22" max="22" width="15.1640625" style="178" bestFit="1" customWidth="1"/>
    <col min="23" max="23" width="16.33203125" style="178" bestFit="1" customWidth="1"/>
    <col min="24" max="24" width="17.1640625" style="73" bestFit="1" customWidth="1"/>
    <col min="25" max="25" width="12.83203125" style="73" bestFit="1" customWidth="1"/>
    <col min="26" max="26" width="13.6640625" style="73" bestFit="1" customWidth="1"/>
    <col min="27" max="27" width="12.1640625" style="73" bestFit="1" customWidth="1"/>
    <col min="28" max="28" width="8.83203125" style="73" bestFit="1" customWidth="1"/>
    <col min="29" max="29" width="19.1640625" style="73" bestFit="1" customWidth="1"/>
    <col min="30" max="30" width="12.5" style="73" bestFit="1" customWidth="1"/>
    <col min="31" max="31" width="18.5" style="73" bestFit="1" customWidth="1"/>
    <col min="32" max="32" width="49.83203125" style="73" bestFit="1" customWidth="1"/>
    <col min="33" max="33" width="28.1640625" style="73" bestFit="1" customWidth="1"/>
    <col min="34" max="16384" width="9.33203125" style="73"/>
  </cols>
  <sheetData>
    <row r="1" spans="1:33" s="74" customFormat="1" ht="37.5" customHeight="1">
      <c r="L1" s="76"/>
      <c r="M1" s="76"/>
      <c r="N1" s="76"/>
      <c r="R1" s="177"/>
      <c r="T1" s="177"/>
      <c r="V1" s="177"/>
      <c r="W1" s="177"/>
    </row>
    <row r="2" spans="1:33" hidden="1"/>
    <row r="3" spans="1:33" hidden="1"/>
    <row r="4" spans="1:33" hidden="1"/>
    <row r="5" spans="1:33" s="182" customFormat="1" ht="22.5" customHeight="1">
      <c r="A5" s="327" t="s">
        <v>1357</v>
      </c>
      <c r="B5" s="176" t="s">
        <v>704</v>
      </c>
      <c r="C5" s="176" t="s">
        <v>143</v>
      </c>
      <c r="D5" s="176" t="s">
        <v>1358</v>
      </c>
      <c r="E5" s="176" t="s">
        <v>135</v>
      </c>
      <c r="F5" s="176" t="s">
        <v>1359</v>
      </c>
      <c r="G5" s="176" t="s">
        <v>1351</v>
      </c>
      <c r="H5" s="176" t="s">
        <v>1360</v>
      </c>
      <c r="I5" s="176" t="s">
        <v>1361</v>
      </c>
      <c r="J5" s="176" t="s">
        <v>1362</v>
      </c>
      <c r="K5" s="176" t="s">
        <v>146</v>
      </c>
      <c r="L5" s="174" t="s">
        <v>1363</v>
      </c>
      <c r="M5" s="174" t="s">
        <v>1364</v>
      </c>
      <c r="N5" s="174" t="s">
        <v>1365</v>
      </c>
      <c r="O5" s="176" t="s">
        <v>1366</v>
      </c>
      <c r="P5" s="176" t="s">
        <v>1353</v>
      </c>
      <c r="Q5" s="176" t="s">
        <v>1367</v>
      </c>
      <c r="R5" s="179" t="s">
        <v>1368</v>
      </c>
      <c r="S5" s="176" t="s">
        <v>634</v>
      </c>
      <c r="T5" s="179" t="s">
        <v>1369</v>
      </c>
      <c r="U5" s="176" t="s">
        <v>1370</v>
      </c>
      <c r="V5" s="179" t="s">
        <v>1371</v>
      </c>
      <c r="W5" s="179" t="s">
        <v>138</v>
      </c>
      <c r="X5" s="173" t="s">
        <v>1372</v>
      </c>
      <c r="Y5" s="173" t="s">
        <v>1373</v>
      </c>
      <c r="Z5" s="173" t="s">
        <v>1374</v>
      </c>
      <c r="AA5" s="173" t="s">
        <v>1375</v>
      </c>
      <c r="AB5" s="173" t="s">
        <v>1376</v>
      </c>
      <c r="AC5" s="173" t="s">
        <v>1377</v>
      </c>
      <c r="AD5" s="173" t="s">
        <v>108</v>
      </c>
      <c r="AE5" s="173" t="s">
        <v>1378</v>
      </c>
      <c r="AF5" s="173" t="s">
        <v>1379</v>
      </c>
      <c r="AG5" s="291" t="s">
        <v>1380</v>
      </c>
    </row>
    <row r="6" spans="1:33">
      <c r="A6" s="73" t="s">
        <v>690</v>
      </c>
      <c r="B6" s="73" t="s">
        <v>690</v>
      </c>
      <c r="D6" s="73" t="s">
        <v>692</v>
      </c>
      <c r="E6" s="73" t="s">
        <v>692</v>
      </c>
      <c r="F6" s="73" t="s">
        <v>691</v>
      </c>
      <c r="G6" s="73" t="s">
        <v>1381</v>
      </c>
      <c r="I6" s="73" t="s">
        <v>1381</v>
      </c>
      <c r="K6" s="73" t="s">
        <v>167</v>
      </c>
      <c r="L6" s="95">
        <v>388.88150000000002</v>
      </c>
      <c r="M6" s="95">
        <v>388.88150000000002</v>
      </c>
      <c r="N6" s="95">
        <v>388.88150000000002</v>
      </c>
      <c r="P6" s="73">
        <v>0</v>
      </c>
      <c r="R6" s="94"/>
      <c r="T6" s="94"/>
      <c r="V6" s="94"/>
      <c r="W6" s="94">
        <v>45601</v>
      </c>
      <c r="Y6" s="73">
        <v>165122</v>
      </c>
      <c r="AA6" s="73">
        <v>626709</v>
      </c>
      <c r="AC6" s="73">
        <v>23930094</v>
      </c>
      <c r="AD6" s="73">
        <v>10759</v>
      </c>
      <c r="AE6" s="73" t="s">
        <v>168</v>
      </c>
      <c r="AF6" s="73" t="s">
        <v>1382</v>
      </c>
      <c r="AG6" s="73" t="s">
        <v>1383</v>
      </c>
    </row>
    <row r="7" spans="1:33">
      <c r="B7" s="73" t="s">
        <v>1055</v>
      </c>
      <c r="C7" s="73" t="s">
        <v>1056</v>
      </c>
      <c r="D7" s="73" t="s">
        <v>1054</v>
      </c>
      <c r="E7" s="73" t="s">
        <v>1384</v>
      </c>
      <c r="F7" s="73" t="s">
        <v>1053</v>
      </c>
      <c r="G7" s="73" t="s">
        <v>1352</v>
      </c>
      <c r="H7" s="73" t="s">
        <v>1385</v>
      </c>
      <c r="I7" s="73" t="s">
        <v>1352</v>
      </c>
      <c r="J7" s="73" t="s">
        <v>1384</v>
      </c>
      <c r="K7" s="73" t="s">
        <v>167</v>
      </c>
      <c r="L7" s="95">
        <v>8688198.4600000009</v>
      </c>
      <c r="M7" s="95">
        <v>8688198.4600000009</v>
      </c>
      <c r="N7" s="95">
        <v>8688198.4600000009</v>
      </c>
      <c r="P7" s="73">
        <v>0</v>
      </c>
      <c r="R7" s="94"/>
      <c r="T7" s="94">
        <v>47331</v>
      </c>
      <c r="U7" s="73">
        <v>98.03125</v>
      </c>
      <c r="V7" s="94">
        <v>45160</v>
      </c>
      <c r="W7" s="94">
        <v>45177</v>
      </c>
      <c r="Y7" s="73">
        <v>153484</v>
      </c>
      <c r="Z7" s="73">
        <v>554416</v>
      </c>
      <c r="AA7" s="73">
        <v>554417</v>
      </c>
      <c r="AC7" s="73">
        <v>19797834</v>
      </c>
      <c r="AD7" s="73">
        <v>10759</v>
      </c>
      <c r="AE7" s="73" t="s">
        <v>168</v>
      </c>
      <c r="AF7" s="73" t="s">
        <v>1382</v>
      </c>
      <c r="AG7" s="73" t="s">
        <v>1383</v>
      </c>
    </row>
    <row r="8" spans="1:33">
      <c r="A8" s="73" t="s">
        <v>1386</v>
      </c>
      <c r="B8" s="73" t="s">
        <v>452</v>
      </c>
      <c r="C8" s="73" t="s">
        <v>453</v>
      </c>
      <c r="D8" s="73" t="s">
        <v>455</v>
      </c>
      <c r="E8" s="73" t="s">
        <v>1387</v>
      </c>
      <c r="F8" s="73" t="s">
        <v>454</v>
      </c>
      <c r="G8" s="73" t="s">
        <v>1352</v>
      </c>
      <c r="H8" s="73" t="s">
        <v>1385</v>
      </c>
      <c r="I8" s="73" t="s">
        <v>1352</v>
      </c>
      <c r="J8" s="73" t="s">
        <v>1384</v>
      </c>
      <c r="K8" s="73" t="s">
        <v>167</v>
      </c>
      <c r="L8" s="95">
        <v>2705413.7697000001</v>
      </c>
      <c r="M8" s="95">
        <v>2705413.7697000001</v>
      </c>
      <c r="N8" s="95">
        <v>2705413.7697000001</v>
      </c>
      <c r="P8" s="73">
        <v>0</v>
      </c>
      <c r="R8" s="94"/>
      <c r="T8" s="94">
        <v>46356</v>
      </c>
      <c r="U8" s="73">
        <v>96</v>
      </c>
      <c r="V8" s="94">
        <v>44845</v>
      </c>
      <c r="W8" s="94">
        <v>44855</v>
      </c>
      <c r="Y8" s="73">
        <v>146164</v>
      </c>
      <c r="Z8" s="73">
        <v>499689</v>
      </c>
      <c r="AA8" s="73">
        <v>523882</v>
      </c>
      <c r="AC8" s="73">
        <v>17009342</v>
      </c>
      <c r="AD8" s="73">
        <v>10759</v>
      </c>
      <c r="AE8" s="73" t="s">
        <v>168</v>
      </c>
      <c r="AF8" s="73" t="s">
        <v>1382</v>
      </c>
      <c r="AG8" s="73" t="s">
        <v>1383</v>
      </c>
    </row>
    <row r="9" spans="1:33">
      <c r="A9" s="73" t="s">
        <v>1386</v>
      </c>
      <c r="B9" s="73" t="s">
        <v>452</v>
      </c>
      <c r="C9" s="73" t="s">
        <v>453</v>
      </c>
      <c r="D9" s="73" t="s">
        <v>455</v>
      </c>
      <c r="E9" s="73" t="s">
        <v>1387</v>
      </c>
      <c r="F9" s="73" t="s">
        <v>454</v>
      </c>
      <c r="G9" s="73" t="s">
        <v>1352</v>
      </c>
      <c r="I9" s="73" t="s">
        <v>1352</v>
      </c>
      <c r="J9" s="73" t="s">
        <v>1384</v>
      </c>
      <c r="K9" s="73" t="s">
        <v>167</v>
      </c>
      <c r="L9" s="95">
        <v>22277.518499999998</v>
      </c>
      <c r="M9" s="95">
        <v>22277.518499999998</v>
      </c>
      <c r="N9" s="95">
        <v>22277.518499999998</v>
      </c>
      <c r="P9" s="73">
        <v>0</v>
      </c>
      <c r="R9" s="94"/>
      <c r="T9" s="94">
        <v>46356</v>
      </c>
      <c r="U9" s="73">
        <v>100</v>
      </c>
      <c r="V9" s="94">
        <v>45566</v>
      </c>
      <c r="W9" s="94">
        <v>45566</v>
      </c>
      <c r="Y9" s="73">
        <v>146164</v>
      </c>
      <c r="Z9" s="73">
        <v>499689</v>
      </c>
      <c r="AA9" s="73">
        <v>523882</v>
      </c>
      <c r="AC9" s="73">
        <v>23744698</v>
      </c>
      <c r="AD9" s="73">
        <v>10759</v>
      </c>
      <c r="AE9" s="73" t="s">
        <v>168</v>
      </c>
      <c r="AF9" s="73" t="s">
        <v>1382</v>
      </c>
      <c r="AG9" s="73" t="s">
        <v>1383</v>
      </c>
    </row>
    <row r="10" spans="1:33">
      <c r="A10" s="73" t="s">
        <v>1386</v>
      </c>
      <c r="B10" s="73" t="s">
        <v>452</v>
      </c>
      <c r="C10" s="73" t="s">
        <v>453</v>
      </c>
      <c r="D10" s="73" t="s">
        <v>455</v>
      </c>
      <c r="E10" s="73" t="s">
        <v>1387</v>
      </c>
      <c r="F10" s="73" t="s">
        <v>454</v>
      </c>
      <c r="G10" s="73" t="s">
        <v>1352</v>
      </c>
      <c r="I10" s="73" t="s">
        <v>1352</v>
      </c>
      <c r="J10" s="73" t="s">
        <v>1384</v>
      </c>
      <c r="K10" s="73" t="s">
        <v>167</v>
      </c>
      <c r="L10" s="95">
        <v>24001.6453</v>
      </c>
      <c r="M10" s="95">
        <v>24001.6453</v>
      </c>
      <c r="N10" s="95">
        <v>24001.6453</v>
      </c>
      <c r="P10" s="73">
        <v>0</v>
      </c>
      <c r="R10" s="94"/>
      <c r="T10" s="94">
        <v>46356</v>
      </c>
      <c r="U10" s="73">
        <v>100</v>
      </c>
      <c r="V10" s="94">
        <v>45597</v>
      </c>
      <c r="W10" s="94">
        <v>45597</v>
      </c>
      <c r="Y10" s="73">
        <v>146164</v>
      </c>
      <c r="Z10" s="73">
        <v>499689</v>
      </c>
      <c r="AA10" s="73">
        <v>523882</v>
      </c>
      <c r="AC10" s="73">
        <v>23744908</v>
      </c>
      <c r="AD10" s="73">
        <v>10759</v>
      </c>
      <c r="AE10" s="73" t="s">
        <v>168</v>
      </c>
      <c r="AF10" s="73" t="s">
        <v>1382</v>
      </c>
      <c r="AG10" s="73" t="s">
        <v>1383</v>
      </c>
    </row>
    <row r="11" spans="1:33">
      <c r="A11" s="73" t="s">
        <v>1386</v>
      </c>
      <c r="B11" s="73" t="s">
        <v>452</v>
      </c>
      <c r="C11" s="73" t="s">
        <v>453</v>
      </c>
      <c r="D11" s="73" t="s">
        <v>455</v>
      </c>
      <c r="E11" s="73" t="s">
        <v>1387</v>
      </c>
      <c r="F11" s="73" t="s">
        <v>454</v>
      </c>
      <c r="G11" s="73" t="s">
        <v>1352</v>
      </c>
      <c r="I11" s="73" t="s">
        <v>1352</v>
      </c>
      <c r="J11" s="73" t="s">
        <v>1384</v>
      </c>
      <c r="K11" s="73" t="s">
        <v>167</v>
      </c>
      <c r="L11" s="95">
        <v>22771.374500000002</v>
      </c>
      <c r="M11" s="95">
        <v>22771.374500000002</v>
      </c>
      <c r="N11" s="95">
        <v>22771.374500000002</v>
      </c>
      <c r="P11" s="73">
        <v>0</v>
      </c>
      <c r="R11" s="94"/>
      <c r="T11" s="94">
        <v>46356</v>
      </c>
      <c r="U11" s="73">
        <v>100</v>
      </c>
      <c r="V11" s="94">
        <v>45628</v>
      </c>
      <c r="W11" s="94">
        <v>45628</v>
      </c>
      <c r="Y11" s="73">
        <v>146164</v>
      </c>
      <c r="Z11" s="73">
        <v>499689</v>
      </c>
      <c r="AA11" s="73">
        <v>523882</v>
      </c>
      <c r="AC11" s="73">
        <v>24518530</v>
      </c>
      <c r="AD11" s="73">
        <v>10759</v>
      </c>
      <c r="AE11" s="73" t="s">
        <v>168</v>
      </c>
      <c r="AF11" s="73" t="s">
        <v>1382</v>
      </c>
      <c r="AG11" s="73" t="s">
        <v>1383</v>
      </c>
    </row>
    <row r="12" spans="1:33">
      <c r="A12" s="73" t="s">
        <v>1386</v>
      </c>
      <c r="B12" s="73" t="s">
        <v>452</v>
      </c>
      <c r="C12" s="73" t="s">
        <v>453</v>
      </c>
      <c r="D12" s="73" t="s">
        <v>455</v>
      </c>
      <c r="E12" s="73" t="s">
        <v>1387</v>
      </c>
      <c r="F12" s="73" t="s">
        <v>454</v>
      </c>
      <c r="G12" s="73" t="s">
        <v>1352</v>
      </c>
      <c r="I12" s="73" t="s">
        <v>1352</v>
      </c>
      <c r="J12" s="73" t="s">
        <v>1384</v>
      </c>
      <c r="K12" s="73" t="s">
        <v>167</v>
      </c>
      <c r="L12" s="95">
        <v>388.1327</v>
      </c>
      <c r="M12" s="95">
        <v>388.1327</v>
      </c>
      <c r="N12" s="95">
        <v>388.1327</v>
      </c>
      <c r="P12" s="73">
        <v>0</v>
      </c>
      <c r="R12" s="94"/>
      <c r="T12" s="94">
        <v>46356</v>
      </c>
      <c r="U12" s="73">
        <v>100</v>
      </c>
      <c r="V12" s="94">
        <v>45659</v>
      </c>
      <c r="W12" s="94">
        <v>45659</v>
      </c>
      <c r="Y12" s="73">
        <v>146164</v>
      </c>
      <c r="Z12" s="73">
        <v>499689</v>
      </c>
      <c r="AA12" s="73">
        <v>523882</v>
      </c>
      <c r="AC12" s="73">
        <v>24518532</v>
      </c>
      <c r="AD12" s="73">
        <v>10759</v>
      </c>
      <c r="AE12" s="73" t="s">
        <v>168</v>
      </c>
      <c r="AF12" s="73" t="s">
        <v>1382</v>
      </c>
      <c r="AG12" s="73" t="s">
        <v>1383</v>
      </c>
    </row>
    <row r="13" spans="1:33">
      <c r="A13" s="73" t="s">
        <v>1386</v>
      </c>
      <c r="B13" s="73" t="s">
        <v>452</v>
      </c>
      <c r="C13" s="73" t="s">
        <v>453</v>
      </c>
      <c r="D13" s="73" t="s">
        <v>455</v>
      </c>
      <c r="E13" s="73" t="s">
        <v>1387</v>
      </c>
      <c r="F13" s="73" t="s">
        <v>454</v>
      </c>
      <c r="G13" s="73" t="s">
        <v>1352</v>
      </c>
      <c r="I13" s="73" t="s">
        <v>1352</v>
      </c>
      <c r="J13" s="73" t="s">
        <v>1384</v>
      </c>
      <c r="K13" s="73" t="s">
        <v>167</v>
      </c>
      <c r="L13" s="95">
        <v>671.61630000000002</v>
      </c>
      <c r="M13" s="95">
        <v>671.61630000000002</v>
      </c>
      <c r="N13" s="95">
        <v>671.61630000000002</v>
      </c>
      <c r="P13" s="73">
        <v>0</v>
      </c>
      <c r="R13" s="94"/>
      <c r="T13" s="94">
        <v>46356</v>
      </c>
      <c r="U13" s="73">
        <v>100</v>
      </c>
      <c r="V13" s="94">
        <v>45691</v>
      </c>
      <c r="W13" s="94">
        <v>45691</v>
      </c>
      <c r="Y13" s="73">
        <v>146164</v>
      </c>
      <c r="Z13" s="73">
        <v>499689</v>
      </c>
      <c r="AA13" s="73">
        <v>523882</v>
      </c>
      <c r="AC13" s="73">
        <v>24619113</v>
      </c>
      <c r="AD13" s="73">
        <v>10759</v>
      </c>
      <c r="AE13" s="73" t="s">
        <v>168</v>
      </c>
      <c r="AF13" s="73" t="s">
        <v>1382</v>
      </c>
      <c r="AG13" s="73" t="s">
        <v>1383</v>
      </c>
    </row>
    <row r="14" spans="1:33">
      <c r="A14" s="73" t="s">
        <v>1386</v>
      </c>
      <c r="B14" s="73" t="s">
        <v>452</v>
      </c>
      <c r="C14" s="73" t="s">
        <v>453</v>
      </c>
      <c r="D14" s="73" t="s">
        <v>455</v>
      </c>
      <c r="E14" s="73" t="s">
        <v>1387</v>
      </c>
      <c r="F14" s="73" t="s">
        <v>454</v>
      </c>
      <c r="G14" s="73" t="s">
        <v>1352</v>
      </c>
      <c r="I14" s="73" t="s">
        <v>1352</v>
      </c>
      <c r="J14" s="73" t="s">
        <v>1384</v>
      </c>
      <c r="K14" s="73" t="s">
        <v>167</v>
      </c>
      <c r="L14" s="95">
        <v>20136.663</v>
      </c>
      <c r="M14" s="95">
        <v>20136.663</v>
      </c>
      <c r="N14" s="95">
        <v>20136.663</v>
      </c>
      <c r="P14" s="73">
        <v>0</v>
      </c>
      <c r="R14" s="94"/>
      <c r="T14" s="94">
        <v>46356</v>
      </c>
      <c r="U14" s="73">
        <v>100</v>
      </c>
      <c r="V14" s="94">
        <v>45691</v>
      </c>
      <c r="W14" s="94">
        <v>45691</v>
      </c>
      <c r="Y14" s="73">
        <v>146164</v>
      </c>
      <c r="Z14" s="73">
        <v>499689</v>
      </c>
      <c r="AA14" s="73">
        <v>523882</v>
      </c>
      <c r="AC14" s="73">
        <v>24619164</v>
      </c>
      <c r="AD14" s="73">
        <v>10759</v>
      </c>
      <c r="AE14" s="73" t="s">
        <v>168</v>
      </c>
      <c r="AF14" s="73" t="s">
        <v>1382</v>
      </c>
      <c r="AG14" s="73" t="s">
        <v>1383</v>
      </c>
    </row>
    <row r="15" spans="1:33">
      <c r="A15" s="73" t="s">
        <v>1386</v>
      </c>
      <c r="B15" s="73" t="s">
        <v>452</v>
      </c>
      <c r="C15" s="73" t="s">
        <v>453</v>
      </c>
      <c r="D15" s="73" t="s">
        <v>455</v>
      </c>
      <c r="E15" s="73" t="s">
        <v>1387</v>
      </c>
      <c r="F15" s="73" t="s">
        <v>454</v>
      </c>
      <c r="G15" s="73" t="s">
        <v>1352</v>
      </c>
      <c r="H15" s="73" t="s">
        <v>1385</v>
      </c>
      <c r="I15" s="73" t="s">
        <v>1352</v>
      </c>
      <c r="J15" s="73" t="s">
        <v>1384</v>
      </c>
      <c r="K15" s="73" t="s">
        <v>167</v>
      </c>
      <c r="L15" s="95">
        <v>90246.950299999997</v>
      </c>
      <c r="M15" s="95">
        <v>90246.950299999997</v>
      </c>
      <c r="N15" s="95">
        <v>90246.950299999997</v>
      </c>
      <c r="P15" s="73">
        <v>1</v>
      </c>
      <c r="R15" s="94"/>
      <c r="T15" s="94">
        <v>46356</v>
      </c>
      <c r="U15" s="73">
        <v>96</v>
      </c>
      <c r="V15" s="94">
        <v>44845</v>
      </c>
      <c r="W15" s="94">
        <v>44855</v>
      </c>
      <c r="Y15" s="73">
        <v>146164</v>
      </c>
      <c r="Z15" s="73">
        <v>499689</v>
      </c>
      <c r="AA15" s="73">
        <v>623909</v>
      </c>
      <c r="AC15" s="73">
        <v>17009342</v>
      </c>
      <c r="AD15" s="73">
        <v>10759</v>
      </c>
      <c r="AE15" s="73" t="s">
        <v>168</v>
      </c>
      <c r="AF15" s="73" t="s">
        <v>1382</v>
      </c>
      <c r="AG15" s="73" t="s">
        <v>1383</v>
      </c>
    </row>
    <row r="16" spans="1:33">
      <c r="A16" s="73" t="s">
        <v>1386</v>
      </c>
      <c r="B16" s="73" t="s">
        <v>452</v>
      </c>
      <c r="C16" s="73" t="s">
        <v>453</v>
      </c>
      <c r="D16" s="73" t="s">
        <v>455</v>
      </c>
      <c r="E16" s="73" t="s">
        <v>1387</v>
      </c>
      <c r="F16" s="73" t="s">
        <v>454</v>
      </c>
      <c r="G16" s="73" t="s">
        <v>1352</v>
      </c>
      <c r="I16" s="73" t="s">
        <v>1352</v>
      </c>
      <c r="J16" s="73" t="s">
        <v>1384</v>
      </c>
      <c r="K16" s="73" t="s">
        <v>167</v>
      </c>
      <c r="L16" s="95">
        <v>743.13149999999996</v>
      </c>
      <c r="M16" s="95">
        <v>743.13149999999996</v>
      </c>
      <c r="N16" s="95">
        <v>743.13149999999996</v>
      </c>
      <c r="P16" s="73">
        <v>1</v>
      </c>
      <c r="R16" s="94"/>
      <c r="T16" s="94">
        <v>46356</v>
      </c>
      <c r="U16" s="73">
        <v>100</v>
      </c>
      <c r="V16" s="94">
        <v>45566</v>
      </c>
      <c r="W16" s="94">
        <v>45566</v>
      </c>
      <c r="Y16" s="73">
        <v>146164</v>
      </c>
      <c r="Z16" s="73">
        <v>499689</v>
      </c>
      <c r="AA16" s="73">
        <v>623909</v>
      </c>
      <c r="AC16" s="73">
        <v>23744698</v>
      </c>
      <c r="AD16" s="73">
        <v>10759</v>
      </c>
      <c r="AE16" s="73" t="s">
        <v>168</v>
      </c>
      <c r="AF16" s="73" t="s">
        <v>1382</v>
      </c>
      <c r="AG16" s="73" t="s">
        <v>1383</v>
      </c>
    </row>
    <row r="17" spans="1:33">
      <c r="A17" s="73" t="s">
        <v>1386</v>
      </c>
      <c r="B17" s="73" t="s">
        <v>452</v>
      </c>
      <c r="C17" s="73" t="s">
        <v>453</v>
      </c>
      <c r="D17" s="73" t="s">
        <v>455</v>
      </c>
      <c r="E17" s="73" t="s">
        <v>1387</v>
      </c>
      <c r="F17" s="73" t="s">
        <v>454</v>
      </c>
      <c r="G17" s="73" t="s">
        <v>1352</v>
      </c>
      <c r="I17" s="73" t="s">
        <v>1352</v>
      </c>
      <c r="J17" s="73" t="s">
        <v>1384</v>
      </c>
      <c r="K17" s="73" t="s">
        <v>167</v>
      </c>
      <c r="L17" s="95">
        <v>800.64469999999994</v>
      </c>
      <c r="M17" s="95">
        <v>800.64469999999994</v>
      </c>
      <c r="N17" s="95">
        <v>800.64469999999994</v>
      </c>
      <c r="P17" s="73">
        <v>1</v>
      </c>
      <c r="R17" s="94"/>
      <c r="T17" s="94">
        <v>46356</v>
      </c>
      <c r="U17" s="73">
        <v>100</v>
      </c>
      <c r="V17" s="94">
        <v>45597</v>
      </c>
      <c r="W17" s="94">
        <v>45597</v>
      </c>
      <c r="Y17" s="73">
        <v>146164</v>
      </c>
      <c r="Z17" s="73">
        <v>499689</v>
      </c>
      <c r="AA17" s="73">
        <v>623909</v>
      </c>
      <c r="AC17" s="73">
        <v>23744908</v>
      </c>
      <c r="AD17" s="73">
        <v>10759</v>
      </c>
      <c r="AE17" s="73" t="s">
        <v>168</v>
      </c>
      <c r="AF17" s="73" t="s">
        <v>1382</v>
      </c>
      <c r="AG17" s="73" t="s">
        <v>1383</v>
      </c>
    </row>
    <row r="18" spans="1:33">
      <c r="A18" s="73" t="s">
        <v>1386</v>
      </c>
      <c r="B18" s="73" t="s">
        <v>452</v>
      </c>
      <c r="C18" s="73" t="s">
        <v>453</v>
      </c>
      <c r="D18" s="73" t="s">
        <v>455</v>
      </c>
      <c r="E18" s="73" t="s">
        <v>1387</v>
      </c>
      <c r="F18" s="73" t="s">
        <v>454</v>
      </c>
      <c r="G18" s="73" t="s">
        <v>1352</v>
      </c>
      <c r="I18" s="73" t="s">
        <v>1352</v>
      </c>
      <c r="J18" s="73" t="s">
        <v>1384</v>
      </c>
      <c r="K18" s="73" t="s">
        <v>167</v>
      </c>
      <c r="L18" s="95">
        <v>759.60550000000001</v>
      </c>
      <c r="M18" s="95">
        <v>759.60550000000001</v>
      </c>
      <c r="N18" s="95">
        <v>759.60550000000001</v>
      </c>
      <c r="P18" s="73">
        <v>1</v>
      </c>
      <c r="R18" s="94"/>
      <c r="T18" s="94">
        <v>46356</v>
      </c>
      <c r="U18" s="73">
        <v>100</v>
      </c>
      <c r="V18" s="94">
        <v>45628</v>
      </c>
      <c r="W18" s="94">
        <v>45628</v>
      </c>
      <c r="Y18" s="73">
        <v>146164</v>
      </c>
      <c r="Z18" s="73">
        <v>499689</v>
      </c>
      <c r="AA18" s="73">
        <v>623909</v>
      </c>
      <c r="AC18" s="73">
        <v>24518530</v>
      </c>
      <c r="AD18" s="73">
        <v>10759</v>
      </c>
      <c r="AE18" s="73" t="s">
        <v>168</v>
      </c>
      <c r="AF18" s="73" t="s">
        <v>1382</v>
      </c>
      <c r="AG18" s="73" t="s">
        <v>1383</v>
      </c>
    </row>
    <row r="19" spans="1:33">
      <c r="A19" s="73" t="s">
        <v>1386</v>
      </c>
      <c r="B19" s="73" t="s">
        <v>452</v>
      </c>
      <c r="C19" s="73" t="s">
        <v>453</v>
      </c>
      <c r="D19" s="73" t="s">
        <v>455</v>
      </c>
      <c r="E19" s="73" t="s">
        <v>1387</v>
      </c>
      <c r="F19" s="73" t="s">
        <v>454</v>
      </c>
      <c r="G19" s="73" t="s">
        <v>1352</v>
      </c>
      <c r="I19" s="73" t="s">
        <v>1352</v>
      </c>
      <c r="J19" s="73" t="s">
        <v>1384</v>
      </c>
      <c r="K19" s="73" t="s">
        <v>167</v>
      </c>
      <c r="L19" s="95">
        <v>12.9473</v>
      </c>
      <c r="M19" s="95">
        <v>12.9473</v>
      </c>
      <c r="N19" s="95">
        <v>12.9473</v>
      </c>
      <c r="P19" s="73">
        <v>1</v>
      </c>
      <c r="R19" s="94"/>
      <c r="T19" s="94">
        <v>46356</v>
      </c>
      <c r="U19" s="73">
        <v>100</v>
      </c>
      <c r="V19" s="94">
        <v>45659</v>
      </c>
      <c r="W19" s="94">
        <v>45659</v>
      </c>
      <c r="Y19" s="73">
        <v>146164</v>
      </c>
      <c r="Z19" s="73">
        <v>499689</v>
      </c>
      <c r="AA19" s="73">
        <v>623909</v>
      </c>
      <c r="AC19" s="73">
        <v>24518532</v>
      </c>
      <c r="AD19" s="73">
        <v>10759</v>
      </c>
      <c r="AE19" s="73" t="s">
        <v>168</v>
      </c>
      <c r="AF19" s="73" t="s">
        <v>1382</v>
      </c>
      <c r="AG19" s="73" t="s">
        <v>1383</v>
      </c>
    </row>
    <row r="20" spans="1:33">
      <c r="A20" s="73" t="s">
        <v>1386</v>
      </c>
      <c r="B20" s="73" t="s">
        <v>452</v>
      </c>
      <c r="C20" s="73" t="s">
        <v>453</v>
      </c>
      <c r="D20" s="73" t="s">
        <v>455</v>
      </c>
      <c r="E20" s="73" t="s">
        <v>1387</v>
      </c>
      <c r="F20" s="73" t="s">
        <v>454</v>
      </c>
      <c r="G20" s="73" t="s">
        <v>1352</v>
      </c>
      <c r="I20" s="73" t="s">
        <v>1352</v>
      </c>
      <c r="J20" s="73" t="s">
        <v>1384</v>
      </c>
      <c r="K20" s="73" t="s">
        <v>167</v>
      </c>
      <c r="L20" s="95">
        <v>22.403700000000001</v>
      </c>
      <c r="M20" s="95">
        <v>22.403700000000001</v>
      </c>
      <c r="N20" s="95">
        <v>22.403700000000001</v>
      </c>
      <c r="P20" s="73">
        <v>1</v>
      </c>
      <c r="R20" s="94"/>
      <c r="T20" s="94">
        <v>46356</v>
      </c>
      <c r="U20" s="73">
        <v>100</v>
      </c>
      <c r="V20" s="94">
        <v>45691</v>
      </c>
      <c r="W20" s="94">
        <v>45691</v>
      </c>
      <c r="Y20" s="73">
        <v>146164</v>
      </c>
      <c r="Z20" s="73">
        <v>499689</v>
      </c>
      <c r="AA20" s="73">
        <v>623909</v>
      </c>
      <c r="AC20" s="73">
        <v>24619113</v>
      </c>
      <c r="AD20" s="73">
        <v>10759</v>
      </c>
      <c r="AE20" s="73" t="s">
        <v>168</v>
      </c>
      <c r="AF20" s="73" t="s">
        <v>1382</v>
      </c>
      <c r="AG20" s="73" t="s">
        <v>1383</v>
      </c>
    </row>
    <row r="21" spans="1:33">
      <c r="A21" s="73" t="s">
        <v>1386</v>
      </c>
      <c r="B21" s="73" t="s">
        <v>452</v>
      </c>
      <c r="C21" s="73" t="s">
        <v>453</v>
      </c>
      <c r="D21" s="73" t="s">
        <v>455</v>
      </c>
      <c r="E21" s="73" t="s">
        <v>1387</v>
      </c>
      <c r="F21" s="73" t="s">
        <v>454</v>
      </c>
      <c r="G21" s="73" t="s">
        <v>1352</v>
      </c>
      <c r="I21" s="73" t="s">
        <v>1352</v>
      </c>
      <c r="J21" s="73" t="s">
        <v>1384</v>
      </c>
      <c r="K21" s="73" t="s">
        <v>167</v>
      </c>
      <c r="L21" s="95">
        <v>671.71699999999998</v>
      </c>
      <c r="M21" s="95">
        <v>671.71699999999998</v>
      </c>
      <c r="N21" s="95">
        <v>671.71699999999998</v>
      </c>
      <c r="P21" s="73">
        <v>1</v>
      </c>
      <c r="R21" s="94"/>
      <c r="T21" s="94">
        <v>46356</v>
      </c>
      <c r="U21" s="73">
        <v>100</v>
      </c>
      <c r="V21" s="94">
        <v>45691</v>
      </c>
      <c r="W21" s="94">
        <v>45691</v>
      </c>
      <c r="Y21" s="73">
        <v>146164</v>
      </c>
      <c r="Z21" s="73">
        <v>499689</v>
      </c>
      <c r="AA21" s="73">
        <v>623909</v>
      </c>
      <c r="AC21" s="73">
        <v>24619164</v>
      </c>
      <c r="AD21" s="73">
        <v>10759</v>
      </c>
      <c r="AE21" s="73" t="s">
        <v>168</v>
      </c>
      <c r="AF21" s="73" t="s">
        <v>1382</v>
      </c>
      <c r="AG21" s="73" t="s">
        <v>1383</v>
      </c>
    </row>
    <row r="22" spans="1:33">
      <c r="B22" s="73" t="s">
        <v>1210</v>
      </c>
      <c r="C22" s="73" t="s">
        <v>1211</v>
      </c>
      <c r="D22" s="73" t="s">
        <v>1209</v>
      </c>
      <c r="E22" s="73" t="s">
        <v>1388</v>
      </c>
      <c r="F22" s="73" t="s">
        <v>582</v>
      </c>
      <c r="G22" s="73" t="s">
        <v>1352</v>
      </c>
      <c r="H22" s="73" t="s">
        <v>1385</v>
      </c>
      <c r="I22" s="73" t="s">
        <v>1352</v>
      </c>
      <c r="J22" s="73" t="s">
        <v>1384</v>
      </c>
      <c r="K22" s="73" t="s">
        <v>167</v>
      </c>
      <c r="L22" s="95">
        <v>6000000</v>
      </c>
      <c r="M22" s="95">
        <v>6000000</v>
      </c>
      <c r="N22" s="95">
        <v>6000000</v>
      </c>
      <c r="P22" s="73">
        <v>0</v>
      </c>
      <c r="R22" s="94"/>
      <c r="T22" s="94">
        <v>48149</v>
      </c>
      <c r="U22" s="73">
        <v>99.78125</v>
      </c>
      <c r="V22" s="94">
        <v>45607</v>
      </c>
      <c r="W22" s="94">
        <v>45611</v>
      </c>
      <c r="Y22" s="73">
        <v>146187</v>
      </c>
      <c r="Z22" s="73">
        <v>619928</v>
      </c>
      <c r="AA22" s="73">
        <v>619929</v>
      </c>
      <c r="AC22" s="73">
        <v>23672428</v>
      </c>
      <c r="AD22" s="73">
        <v>10759</v>
      </c>
      <c r="AE22" s="73" t="s">
        <v>168</v>
      </c>
      <c r="AF22" s="73" t="s">
        <v>1382</v>
      </c>
      <c r="AG22" s="73" t="s">
        <v>1383</v>
      </c>
    </row>
    <row r="23" spans="1:33">
      <c r="B23" s="73" t="s">
        <v>457</v>
      </c>
      <c r="D23" s="73" t="s">
        <v>458</v>
      </c>
      <c r="E23" s="73" t="s">
        <v>1389</v>
      </c>
      <c r="F23" s="73" t="s">
        <v>446</v>
      </c>
      <c r="G23" s="73" t="s">
        <v>1352</v>
      </c>
      <c r="H23" s="73" t="s">
        <v>1385</v>
      </c>
      <c r="I23" s="73" t="s">
        <v>1352</v>
      </c>
      <c r="J23" s="73" t="s">
        <v>1390</v>
      </c>
      <c r="K23" s="73" t="s">
        <v>167</v>
      </c>
      <c r="L23" s="95">
        <v>4987500</v>
      </c>
      <c r="M23" s="95">
        <v>4987500</v>
      </c>
      <c r="N23" s="95">
        <v>4987500</v>
      </c>
      <c r="P23" s="73">
        <v>0</v>
      </c>
      <c r="R23" s="94"/>
      <c r="T23" s="94">
        <v>47350</v>
      </c>
      <c r="U23" s="73">
        <v>99.03125</v>
      </c>
      <c r="V23" s="94">
        <v>45638</v>
      </c>
      <c r="W23" s="94">
        <v>45642</v>
      </c>
      <c r="Y23" s="73">
        <v>163735</v>
      </c>
      <c r="Z23" s="73">
        <v>627716</v>
      </c>
      <c r="AA23" s="73">
        <v>628531</v>
      </c>
      <c r="AC23" s="73">
        <v>24005667</v>
      </c>
      <c r="AD23" s="73">
        <v>10759</v>
      </c>
      <c r="AE23" s="73" t="s">
        <v>168</v>
      </c>
      <c r="AF23" s="73" t="s">
        <v>1382</v>
      </c>
      <c r="AG23" s="73" t="s">
        <v>1383</v>
      </c>
    </row>
    <row r="24" spans="1:33">
      <c r="A24" s="73" t="s">
        <v>1391</v>
      </c>
      <c r="B24" s="73" t="s">
        <v>1165</v>
      </c>
      <c r="C24" s="73" t="s">
        <v>1166</v>
      </c>
      <c r="D24" s="73" t="s">
        <v>1164</v>
      </c>
      <c r="E24" s="73" t="s">
        <v>1392</v>
      </c>
      <c r="F24" s="73" t="s">
        <v>521</v>
      </c>
      <c r="G24" s="73" t="s">
        <v>1352</v>
      </c>
      <c r="H24" s="73" t="s">
        <v>1385</v>
      </c>
      <c r="I24" s="73" t="s">
        <v>1352</v>
      </c>
      <c r="J24" s="73" t="s">
        <v>1384</v>
      </c>
      <c r="K24" s="73" t="s">
        <v>167</v>
      </c>
      <c r="L24" s="95">
        <v>317096.59000000003</v>
      </c>
      <c r="M24" s="95">
        <v>317096.59000000003</v>
      </c>
      <c r="N24" s="95">
        <v>317096.59000000003</v>
      </c>
      <c r="P24" s="73">
        <v>0</v>
      </c>
      <c r="Q24" s="73">
        <v>100.104</v>
      </c>
      <c r="R24" s="94"/>
      <c r="T24" s="94">
        <v>46927</v>
      </c>
      <c r="U24" s="73">
        <v>94.25</v>
      </c>
      <c r="V24" s="94">
        <v>45509</v>
      </c>
      <c r="W24" s="94">
        <v>45509</v>
      </c>
      <c r="X24" s="73" t="s">
        <v>1393</v>
      </c>
      <c r="Y24" s="73">
        <v>133494</v>
      </c>
      <c r="Z24" s="73">
        <v>606543</v>
      </c>
      <c r="AA24" s="73">
        <v>635310</v>
      </c>
      <c r="AC24" s="73">
        <v>22906391</v>
      </c>
      <c r="AD24" s="73">
        <v>10759</v>
      </c>
      <c r="AE24" s="73" t="s">
        <v>168</v>
      </c>
      <c r="AF24" s="73" t="s">
        <v>1382</v>
      </c>
      <c r="AG24" s="73" t="s">
        <v>1383</v>
      </c>
    </row>
    <row r="25" spans="1:33">
      <c r="B25" s="73" t="s">
        <v>1190</v>
      </c>
      <c r="C25" s="73" t="s">
        <v>1220</v>
      </c>
      <c r="D25" s="73" t="s">
        <v>1189</v>
      </c>
      <c r="E25" s="73" t="s">
        <v>1384</v>
      </c>
      <c r="F25" s="73" t="s">
        <v>1188</v>
      </c>
      <c r="G25" s="73" t="s">
        <v>1352</v>
      </c>
      <c r="H25" s="73" t="s">
        <v>1385</v>
      </c>
      <c r="I25" s="73" t="s">
        <v>1352</v>
      </c>
      <c r="J25" s="73" t="s">
        <v>1384</v>
      </c>
      <c r="K25" s="73" t="s">
        <v>167</v>
      </c>
      <c r="L25" s="95">
        <v>4475000</v>
      </c>
      <c r="M25" s="95">
        <v>4475000</v>
      </c>
      <c r="N25" s="95">
        <v>4475000</v>
      </c>
      <c r="P25" s="73">
        <v>0</v>
      </c>
      <c r="R25" s="94"/>
      <c r="T25" s="94">
        <v>47374</v>
      </c>
      <c r="U25" s="73">
        <v>99.03125</v>
      </c>
      <c r="V25" s="94">
        <v>45638</v>
      </c>
      <c r="W25" s="94">
        <v>45645</v>
      </c>
      <c r="Y25" s="73">
        <v>142060</v>
      </c>
      <c r="Z25" s="73">
        <v>613441</v>
      </c>
      <c r="AA25" s="73">
        <v>613442</v>
      </c>
      <c r="AC25" s="73">
        <v>23975703</v>
      </c>
      <c r="AD25" s="73">
        <v>10759</v>
      </c>
      <c r="AE25" s="73" t="s">
        <v>168</v>
      </c>
      <c r="AF25" s="73" t="s">
        <v>1382</v>
      </c>
      <c r="AG25" s="73" t="s">
        <v>1383</v>
      </c>
    </row>
    <row r="26" spans="1:33">
      <c r="B26" s="73" t="s">
        <v>1227</v>
      </c>
      <c r="D26" s="73" t="s">
        <v>1226</v>
      </c>
      <c r="E26" s="73" t="s">
        <v>1394</v>
      </c>
      <c r="F26" s="73" t="s">
        <v>1148</v>
      </c>
      <c r="G26" s="73" t="s">
        <v>1352</v>
      </c>
      <c r="H26" s="73" t="s">
        <v>1385</v>
      </c>
      <c r="I26" s="73" t="s">
        <v>1352</v>
      </c>
      <c r="J26" s="73" t="s">
        <v>1390</v>
      </c>
      <c r="K26" s="73" t="s">
        <v>167</v>
      </c>
      <c r="L26" s="95">
        <v>2894724.01</v>
      </c>
      <c r="M26" s="95">
        <v>2894724.01</v>
      </c>
      <c r="N26" s="95">
        <v>2894724.01</v>
      </c>
      <c r="P26" s="73">
        <v>0</v>
      </c>
      <c r="R26" s="94"/>
      <c r="T26" s="94">
        <v>47290</v>
      </c>
      <c r="U26" s="73">
        <v>98.53125</v>
      </c>
      <c r="V26" s="94">
        <v>45638</v>
      </c>
      <c r="W26" s="94">
        <v>45642</v>
      </c>
      <c r="Y26" s="73">
        <v>162841</v>
      </c>
      <c r="Z26" s="73">
        <v>627718</v>
      </c>
      <c r="AA26" s="73">
        <v>628534</v>
      </c>
      <c r="AC26" s="73">
        <v>24005684</v>
      </c>
      <c r="AD26" s="73">
        <v>10759</v>
      </c>
      <c r="AE26" s="73" t="s">
        <v>168</v>
      </c>
      <c r="AF26" s="73" t="s">
        <v>1382</v>
      </c>
      <c r="AG26" s="73" t="s">
        <v>1383</v>
      </c>
    </row>
    <row r="27" spans="1:33">
      <c r="B27" s="73" t="s">
        <v>1150</v>
      </c>
      <c r="D27" s="73" t="s">
        <v>1149</v>
      </c>
      <c r="E27" s="73" t="s">
        <v>1384</v>
      </c>
      <c r="F27" s="73" t="s">
        <v>1148</v>
      </c>
      <c r="G27" s="73" t="s">
        <v>1352</v>
      </c>
      <c r="H27" s="73" t="s">
        <v>1385</v>
      </c>
      <c r="I27" s="73" t="s">
        <v>1352</v>
      </c>
      <c r="J27" s="73" t="s">
        <v>1384</v>
      </c>
      <c r="K27" s="73" t="s">
        <v>167</v>
      </c>
      <c r="L27" s="95">
        <v>1271804.51</v>
      </c>
      <c r="M27" s="95">
        <v>1271804.51</v>
      </c>
      <c r="N27" s="95">
        <v>1271804.51</v>
      </c>
      <c r="P27" s="73">
        <v>0</v>
      </c>
      <c r="R27" s="94"/>
      <c r="T27" s="94">
        <v>47290</v>
      </c>
      <c r="U27" s="73">
        <v>98.53125</v>
      </c>
      <c r="V27" s="94">
        <v>45483</v>
      </c>
      <c r="W27" s="94">
        <v>45489</v>
      </c>
      <c r="Y27" s="73">
        <v>162841</v>
      </c>
      <c r="Z27" s="73">
        <v>601997</v>
      </c>
      <c r="AA27" s="73">
        <v>602015</v>
      </c>
      <c r="AC27" s="73">
        <v>22573863</v>
      </c>
      <c r="AD27" s="73">
        <v>10759</v>
      </c>
      <c r="AE27" s="73" t="s">
        <v>168</v>
      </c>
      <c r="AF27" s="73" t="s">
        <v>1382</v>
      </c>
      <c r="AG27" s="73" t="s">
        <v>1383</v>
      </c>
    </row>
    <row r="28" spans="1:33">
      <c r="B28" s="73" t="s">
        <v>1214</v>
      </c>
      <c r="D28" s="73" t="s">
        <v>1213</v>
      </c>
      <c r="E28" s="73" t="s">
        <v>1395</v>
      </c>
      <c r="F28" s="73" t="s">
        <v>1212</v>
      </c>
      <c r="G28" s="73" t="s">
        <v>1352</v>
      </c>
      <c r="H28" s="73" t="s">
        <v>1385</v>
      </c>
      <c r="I28" s="73" t="s">
        <v>1352</v>
      </c>
      <c r="J28" s="73" t="s">
        <v>1384</v>
      </c>
      <c r="K28" s="73" t="s">
        <v>167</v>
      </c>
      <c r="L28" s="95">
        <v>10000000</v>
      </c>
      <c r="M28" s="95">
        <v>10000000</v>
      </c>
      <c r="N28" s="95">
        <v>10000000</v>
      </c>
      <c r="P28" s="73">
        <v>0</v>
      </c>
      <c r="R28" s="94"/>
      <c r="T28" s="94">
        <v>47430</v>
      </c>
      <c r="U28" s="73">
        <v>99.15625</v>
      </c>
      <c r="V28" s="94">
        <v>45615</v>
      </c>
      <c r="W28" s="94">
        <v>45617</v>
      </c>
      <c r="Y28" s="73">
        <v>145049</v>
      </c>
      <c r="Z28" s="73">
        <v>621992</v>
      </c>
      <c r="AA28" s="73">
        <v>621993</v>
      </c>
      <c r="AC28" s="73">
        <v>23697822</v>
      </c>
      <c r="AD28" s="73">
        <v>10759</v>
      </c>
      <c r="AE28" s="73" t="s">
        <v>168</v>
      </c>
      <c r="AF28" s="73" t="s">
        <v>1382</v>
      </c>
      <c r="AG28" s="73" t="s">
        <v>1383</v>
      </c>
    </row>
    <row r="29" spans="1:33">
      <c r="B29" s="73" t="s">
        <v>441</v>
      </c>
      <c r="D29" s="73" t="s">
        <v>443</v>
      </c>
      <c r="E29" s="73" t="s">
        <v>1384</v>
      </c>
      <c r="F29" s="73" t="s">
        <v>442</v>
      </c>
      <c r="G29" s="73" t="s">
        <v>1352</v>
      </c>
      <c r="H29" s="73" t="s">
        <v>1385</v>
      </c>
      <c r="I29" s="73" t="s">
        <v>1352</v>
      </c>
      <c r="J29" s="73" t="s">
        <v>1384</v>
      </c>
      <c r="K29" s="73" t="s">
        <v>167</v>
      </c>
      <c r="L29" s="95">
        <v>6853256.1900000004</v>
      </c>
      <c r="M29" s="95">
        <v>6853256.1900000004</v>
      </c>
      <c r="N29" s="95">
        <v>6853256.1900000004</v>
      </c>
      <c r="P29" s="73">
        <v>0</v>
      </c>
      <c r="R29" s="94"/>
      <c r="T29" s="94">
        <v>47543</v>
      </c>
      <c r="U29" s="73">
        <v>98.28125</v>
      </c>
      <c r="V29" s="94">
        <v>45408</v>
      </c>
      <c r="W29" s="94">
        <v>45420</v>
      </c>
      <c r="Y29" s="73">
        <v>161356</v>
      </c>
      <c r="Z29" s="73">
        <v>586390</v>
      </c>
      <c r="AA29" s="73">
        <v>586391</v>
      </c>
      <c r="AC29" s="73">
        <v>21824203</v>
      </c>
      <c r="AD29" s="73">
        <v>10759</v>
      </c>
      <c r="AE29" s="73" t="s">
        <v>168</v>
      </c>
      <c r="AF29" s="73" t="s">
        <v>1382</v>
      </c>
      <c r="AG29" s="73" t="s">
        <v>1383</v>
      </c>
    </row>
    <row r="30" spans="1:33">
      <c r="B30" s="73" t="s">
        <v>245</v>
      </c>
      <c r="C30" s="73" t="s">
        <v>246</v>
      </c>
      <c r="D30" s="73" t="s">
        <v>247</v>
      </c>
      <c r="E30" s="73" t="s">
        <v>1396</v>
      </c>
      <c r="F30" s="73" t="s">
        <v>164</v>
      </c>
      <c r="G30" s="73" t="s">
        <v>1352</v>
      </c>
      <c r="H30" s="73" t="s">
        <v>1385</v>
      </c>
      <c r="I30" s="73" t="s">
        <v>1352</v>
      </c>
      <c r="J30" s="73" t="s">
        <v>1390</v>
      </c>
      <c r="K30" s="73" t="s">
        <v>167</v>
      </c>
      <c r="L30" s="95">
        <v>956037.54</v>
      </c>
      <c r="M30" s="95">
        <v>956037.54</v>
      </c>
      <c r="N30" s="95">
        <v>956037.54</v>
      </c>
      <c r="P30" s="73">
        <v>0</v>
      </c>
      <c r="R30" s="94"/>
      <c r="T30" s="94">
        <v>46282</v>
      </c>
      <c r="U30" s="73">
        <v>100</v>
      </c>
      <c r="V30" s="94">
        <v>45657</v>
      </c>
      <c r="W30" s="94">
        <v>45657</v>
      </c>
      <c r="X30" s="73" t="s">
        <v>1397</v>
      </c>
      <c r="Y30" s="73">
        <v>130270</v>
      </c>
      <c r="Z30" s="73">
        <v>493496</v>
      </c>
      <c r="AA30" s="73">
        <v>594629</v>
      </c>
      <c r="AC30" s="73">
        <v>24757730</v>
      </c>
      <c r="AD30" s="73">
        <v>10759</v>
      </c>
      <c r="AE30" s="73" t="s">
        <v>168</v>
      </c>
      <c r="AF30" s="73" t="s">
        <v>1382</v>
      </c>
      <c r="AG30" s="73" t="s">
        <v>1383</v>
      </c>
    </row>
    <row r="31" spans="1:33">
      <c r="B31" s="73" t="s">
        <v>245</v>
      </c>
      <c r="C31" s="73" t="s">
        <v>246</v>
      </c>
      <c r="D31" s="73" t="s">
        <v>247</v>
      </c>
      <c r="E31" s="73" t="s">
        <v>1396</v>
      </c>
      <c r="F31" s="73" t="s">
        <v>164</v>
      </c>
      <c r="G31" s="73" t="s">
        <v>1352</v>
      </c>
      <c r="H31" s="73" t="s">
        <v>1385</v>
      </c>
      <c r="I31" s="73" t="s">
        <v>1352</v>
      </c>
      <c r="J31" s="73" t="s">
        <v>1390</v>
      </c>
      <c r="K31" s="73" t="s">
        <v>167</v>
      </c>
      <c r="L31" s="95">
        <v>323653.86</v>
      </c>
      <c r="M31" s="95">
        <v>323653.86</v>
      </c>
      <c r="N31" s="95">
        <v>323653.86</v>
      </c>
      <c r="P31" s="73">
        <v>0</v>
      </c>
      <c r="R31" s="94"/>
      <c r="T31" s="94">
        <v>46282</v>
      </c>
      <c r="U31" s="73">
        <v>100</v>
      </c>
      <c r="V31" s="94">
        <v>45657</v>
      </c>
      <c r="W31" s="94">
        <v>45657</v>
      </c>
      <c r="X31" s="73" t="s">
        <v>1397</v>
      </c>
      <c r="Y31" s="73">
        <v>130270</v>
      </c>
      <c r="Z31" s="73">
        <v>493496</v>
      </c>
      <c r="AA31" s="73">
        <v>594630</v>
      </c>
      <c r="AC31" s="73">
        <v>24757730</v>
      </c>
      <c r="AD31" s="73">
        <v>10759</v>
      </c>
      <c r="AE31" s="73" t="s">
        <v>168</v>
      </c>
      <c r="AF31" s="73" t="s">
        <v>1382</v>
      </c>
      <c r="AG31" s="73" t="s">
        <v>1383</v>
      </c>
    </row>
    <row r="32" spans="1:33">
      <c r="B32" s="73" t="s">
        <v>163</v>
      </c>
      <c r="D32" s="73" t="s">
        <v>165</v>
      </c>
      <c r="E32" s="73" t="s">
        <v>1384</v>
      </c>
      <c r="F32" s="73" t="s">
        <v>164</v>
      </c>
      <c r="G32" s="73" t="s">
        <v>1352</v>
      </c>
      <c r="H32" s="73" t="s">
        <v>1385</v>
      </c>
      <c r="I32" s="73" t="s">
        <v>1352</v>
      </c>
      <c r="J32" s="73" t="s">
        <v>1384</v>
      </c>
      <c r="K32" s="73" t="s">
        <v>167</v>
      </c>
      <c r="L32" s="95">
        <v>891070.39</v>
      </c>
      <c r="M32" s="95">
        <v>891070.39</v>
      </c>
      <c r="N32" s="95">
        <v>891070.39</v>
      </c>
      <c r="P32" s="73">
        <v>0</v>
      </c>
      <c r="R32" s="94"/>
      <c r="T32" s="94">
        <v>47013</v>
      </c>
      <c r="U32" s="73">
        <v>100</v>
      </c>
      <c r="V32" s="94">
        <v>45657</v>
      </c>
      <c r="W32" s="94">
        <v>45657</v>
      </c>
      <c r="X32" s="73" t="s">
        <v>1398</v>
      </c>
      <c r="Y32" s="73">
        <v>130270</v>
      </c>
      <c r="Z32" s="73">
        <v>492754</v>
      </c>
      <c r="AA32" s="73">
        <v>515276</v>
      </c>
      <c r="AC32" s="73">
        <v>24757746</v>
      </c>
      <c r="AD32" s="73">
        <v>10759</v>
      </c>
      <c r="AE32" s="73" t="s">
        <v>168</v>
      </c>
      <c r="AF32" s="73" t="s">
        <v>1382</v>
      </c>
      <c r="AG32" s="73" t="s">
        <v>1383</v>
      </c>
    </row>
    <row r="33" spans="1:33">
      <c r="A33" s="73" t="s">
        <v>1399</v>
      </c>
      <c r="B33" s="73" t="s">
        <v>345</v>
      </c>
      <c r="C33" s="73" t="s">
        <v>346</v>
      </c>
      <c r="D33" s="73" t="s">
        <v>347</v>
      </c>
      <c r="E33" s="73" t="s">
        <v>1384</v>
      </c>
      <c r="F33" s="73" t="s">
        <v>164</v>
      </c>
      <c r="G33" s="73" t="s">
        <v>1352</v>
      </c>
      <c r="H33" s="73" t="s">
        <v>1385</v>
      </c>
      <c r="I33" s="73" t="s">
        <v>1352</v>
      </c>
      <c r="J33" s="73" t="s">
        <v>1384</v>
      </c>
      <c r="K33" s="73" t="s">
        <v>167</v>
      </c>
      <c r="L33" s="95">
        <v>2948063.27</v>
      </c>
      <c r="M33" s="95">
        <v>2948063.27</v>
      </c>
      <c r="N33" s="95">
        <v>2948063.27</v>
      </c>
      <c r="P33" s="73">
        <v>0</v>
      </c>
      <c r="R33" s="94"/>
      <c r="T33" s="94">
        <v>46282</v>
      </c>
      <c r="U33" s="73">
        <v>100</v>
      </c>
      <c r="V33" s="94">
        <v>45565</v>
      </c>
      <c r="W33" s="94">
        <v>45565</v>
      </c>
      <c r="X33" s="73" t="s">
        <v>1400</v>
      </c>
      <c r="Y33" s="73">
        <v>130270</v>
      </c>
      <c r="Z33" s="73">
        <v>370320</v>
      </c>
      <c r="AA33" s="73">
        <v>549316</v>
      </c>
      <c r="AC33" s="73">
        <v>23748888</v>
      </c>
      <c r="AD33" s="73">
        <v>10759</v>
      </c>
      <c r="AE33" s="73" t="s">
        <v>168</v>
      </c>
      <c r="AF33" s="73" t="s">
        <v>1382</v>
      </c>
      <c r="AG33" s="73" t="s">
        <v>1383</v>
      </c>
    </row>
    <row r="34" spans="1:33">
      <c r="B34" s="73" t="s">
        <v>1042</v>
      </c>
      <c r="D34" s="73" t="s">
        <v>1041</v>
      </c>
      <c r="E34" s="73" t="s">
        <v>1401</v>
      </c>
      <c r="F34" s="73" t="s">
        <v>716</v>
      </c>
      <c r="G34" s="73" t="s">
        <v>1352</v>
      </c>
      <c r="H34" s="73" t="s">
        <v>1385</v>
      </c>
      <c r="I34" s="73" t="s">
        <v>1352</v>
      </c>
      <c r="J34" s="73" t="s">
        <v>1384</v>
      </c>
      <c r="K34" s="73" t="s">
        <v>167</v>
      </c>
      <c r="L34" s="95">
        <v>2711892.78</v>
      </c>
      <c r="M34" s="95">
        <v>2711892.78</v>
      </c>
      <c r="N34" s="95">
        <v>2711892.78</v>
      </c>
      <c r="P34" s="73">
        <v>0</v>
      </c>
      <c r="R34" s="94"/>
      <c r="T34" s="94">
        <v>46342</v>
      </c>
      <c r="U34" s="73">
        <v>100</v>
      </c>
      <c r="V34" s="94">
        <v>45105</v>
      </c>
      <c r="W34" s="94">
        <v>45105</v>
      </c>
      <c r="Y34" s="73">
        <v>122790</v>
      </c>
      <c r="Z34" s="73">
        <v>549048</v>
      </c>
      <c r="AA34" s="73">
        <v>549049</v>
      </c>
      <c r="AC34" s="73">
        <v>19297154</v>
      </c>
      <c r="AD34" s="73">
        <v>10759</v>
      </c>
      <c r="AE34" s="73" t="s">
        <v>168</v>
      </c>
      <c r="AF34" s="73" t="s">
        <v>1382</v>
      </c>
      <c r="AG34" s="73" t="s">
        <v>1383</v>
      </c>
    </row>
    <row r="35" spans="1:33">
      <c r="B35" s="73" t="s">
        <v>1042</v>
      </c>
      <c r="D35" s="73" t="s">
        <v>1041</v>
      </c>
      <c r="E35" s="73" t="s">
        <v>1401</v>
      </c>
      <c r="F35" s="73" t="s">
        <v>716</v>
      </c>
      <c r="G35" s="73" t="s">
        <v>1352</v>
      </c>
      <c r="H35" s="73" t="s">
        <v>1385</v>
      </c>
      <c r="I35" s="73" t="s">
        <v>1352</v>
      </c>
      <c r="J35" s="73" t="s">
        <v>1384</v>
      </c>
      <c r="K35" s="73" t="s">
        <v>167</v>
      </c>
      <c r="L35" s="95">
        <v>1015389.67</v>
      </c>
      <c r="M35" s="95">
        <v>1015389.67</v>
      </c>
      <c r="N35" s="95">
        <v>1015389.67</v>
      </c>
      <c r="P35" s="73">
        <v>0</v>
      </c>
      <c r="R35" s="94"/>
      <c r="T35" s="94">
        <v>46342</v>
      </c>
      <c r="U35" s="73">
        <v>100</v>
      </c>
      <c r="V35" s="94">
        <v>45105</v>
      </c>
      <c r="W35" s="94">
        <v>45105</v>
      </c>
      <c r="Y35" s="73">
        <v>122790</v>
      </c>
      <c r="Z35" s="73">
        <v>549048</v>
      </c>
      <c r="AA35" s="73">
        <v>549049</v>
      </c>
      <c r="AC35" s="73">
        <v>19297191</v>
      </c>
      <c r="AD35" s="73">
        <v>10759</v>
      </c>
      <c r="AE35" s="73" t="s">
        <v>168</v>
      </c>
      <c r="AF35" s="73" t="s">
        <v>1382</v>
      </c>
      <c r="AG35" s="73" t="s">
        <v>1383</v>
      </c>
    </row>
    <row r="36" spans="1:33">
      <c r="B36" s="73" t="s">
        <v>1184</v>
      </c>
      <c r="D36" s="73" t="s">
        <v>1183</v>
      </c>
      <c r="E36" s="73" t="s">
        <v>1384</v>
      </c>
      <c r="F36" s="73" t="s">
        <v>1182</v>
      </c>
      <c r="G36" s="73" t="s">
        <v>1352</v>
      </c>
      <c r="H36" s="73" t="s">
        <v>1385</v>
      </c>
      <c r="I36" s="73" t="s">
        <v>1352</v>
      </c>
      <c r="J36" s="73" t="s">
        <v>1384</v>
      </c>
      <c r="K36" s="73" t="s">
        <v>167</v>
      </c>
      <c r="L36" s="95">
        <v>4987500</v>
      </c>
      <c r="M36" s="95">
        <v>4987500</v>
      </c>
      <c r="N36" s="95">
        <v>4987500</v>
      </c>
      <c r="P36" s="73">
        <v>0</v>
      </c>
      <c r="R36" s="94"/>
      <c r="T36" s="94">
        <v>47330</v>
      </c>
      <c r="U36" s="73">
        <v>98.53125</v>
      </c>
      <c r="V36" s="94">
        <v>45581</v>
      </c>
      <c r="W36" s="94">
        <v>45587</v>
      </c>
      <c r="Y36" s="73">
        <v>163397</v>
      </c>
      <c r="Z36" s="73">
        <v>608390</v>
      </c>
      <c r="AA36" s="73">
        <v>608391</v>
      </c>
      <c r="AC36" s="73">
        <v>23441030</v>
      </c>
      <c r="AD36" s="73">
        <v>10759</v>
      </c>
      <c r="AE36" s="73" t="s">
        <v>168</v>
      </c>
      <c r="AF36" s="73" t="s">
        <v>1382</v>
      </c>
      <c r="AG36" s="73" t="s">
        <v>1383</v>
      </c>
    </row>
    <row r="37" spans="1:33">
      <c r="B37" s="73" t="s">
        <v>1184</v>
      </c>
      <c r="D37" s="73" t="s">
        <v>1183</v>
      </c>
      <c r="E37" s="73" t="s">
        <v>1384</v>
      </c>
      <c r="F37" s="73" t="s">
        <v>1182</v>
      </c>
      <c r="G37" s="73" t="s">
        <v>1352</v>
      </c>
      <c r="H37" s="73" t="s">
        <v>1385</v>
      </c>
      <c r="I37" s="73" t="s">
        <v>1352</v>
      </c>
      <c r="J37" s="73" t="s">
        <v>1384</v>
      </c>
      <c r="K37" s="73" t="s">
        <v>167</v>
      </c>
      <c r="L37" s="95">
        <v>9975000</v>
      </c>
      <c r="M37" s="95">
        <v>9975000</v>
      </c>
      <c r="N37" s="95">
        <v>9975000</v>
      </c>
      <c r="P37" s="73">
        <v>0</v>
      </c>
      <c r="R37" s="94"/>
      <c r="T37" s="94">
        <v>47330</v>
      </c>
      <c r="U37" s="73">
        <v>98.53125</v>
      </c>
      <c r="V37" s="94">
        <v>45622</v>
      </c>
      <c r="W37" s="94">
        <v>45628</v>
      </c>
      <c r="Y37" s="73">
        <v>163397</v>
      </c>
      <c r="Z37" s="73">
        <v>608390</v>
      </c>
      <c r="AA37" s="73">
        <v>608391</v>
      </c>
      <c r="AC37" s="73">
        <v>23824028</v>
      </c>
      <c r="AD37" s="73">
        <v>10759</v>
      </c>
      <c r="AE37" s="73" t="s">
        <v>168</v>
      </c>
      <c r="AF37" s="73" t="s">
        <v>1382</v>
      </c>
      <c r="AG37" s="73" t="s">
        <v>1383</v>
      </c>
    </row>
    <row r="38" spans="1:33">
      <c r="B38" s="73" t="s">
        <v>1239</v>
      </c>
      <c r="C38" s="73" t="s">
        <v>1240</v>
      </c>
      <c r="D38" s="73" t="s">
        <v>1238</v>
      </c>
      <c r="E38" s="73" t="s">
        <v>1384</v>
      </c>
      <c r="F38" s="73" t="s">
        <v>1191</v>
      </c>
      <c r="G38" s="73" t="s">
        <v>1352</v>
      </c>
      <c r="H38" s="73" t="s">
        <v>1385</v>
      </c>
      <c r="I38" s="73" t="s">
        <v>1352</v>
      </c>
      <c r="J38" s="73" t="s">
        <v>1384</v>
      </c>
      <c r="K38" s="73" t="s">
        <v>167</v>
      </c>
      <c r="L38" s="95">
        <v>500000</v>
      </c>
      <c r="M38" s="95">
        <v>500000</v>
      </c>
      <c r="N38" s="95">
        <v>500000</v>
      </c>
      <c r="P38" s="73">
        <v>0</v>
      </c>
      <c r="R38" s="94"/>
      <c r="T38" s="94">
        <v>47453</v>
      </c>
      <c r="U38" s="73">
        <v>99.28125</v>
      </c>
      <c r="V38" s="94">
        <v>45581</v>
      </c>
      <c r="W38" s="94">
        <v>45589</v>
      </c>
      <c r="Y38" s="73">
        <v>160211</v>
      </c>
      <c r="Z38" s="73">
        <v>574677</v>
      </c>
      <c r="AA38" s="73">
        <v>574682</v>
      </c>
      <c r="AC38" s="73">
        <v>24570993</v>
      </c>
      <c r="AD38" s="73">
        <v>10759</v>
      </c>
      <c r="AE38" s="73" t="s">
        <v>168</v>
      </c>
      <c r="AF38" s="73" t="s">
        <v>1382</v>
      </c>
      <c r="AG38" s="73" t="s">
        <v>1383</v>
      </c>
    </row>
    <row r="39" spans="1:33">
      <c r="B39" s="73" t="s">
        <v>1193</v>
      </c>
      <c r="D39" s="73" t="s">
        <v>1192</v>
      </c>
      <c r="E39" s="73" t="s">
        <v>1402</v>
      </c>
      <c r="F39" s="73" t="s">
        <v>1191</v>
      </c>
      <c r="G39" s="73" t="s">
        <v>1352</v>
      </c>
      <c r="H39" s="73" t="s">
        <v>1385</v>
      </c>
      <c r="I39" s="73" t="s">
        <v>1352</v>
      </c>
      <c r="J39" s="73" t="s">
        <v>1384</v>
      </c>
      <c r="K39" s="73" t="s">
        <v>167</v>
      </c>
      <c r="L39" s="95">
        <v>2000000</v>
      </c>
      <c r="M39" s="95">
        <v>2000000</v>
      </c>
      <c r="N39" s="95">
        <v>2000000</v>
      </c>
      <c r="P39" s="73">
        <v>0</v>
      </c>
      <c r="R39" s="94"/>
      <c r="T39" s="94">
        <v>47453</v>
      </c>
      <c r="U39" s="73">
        <v>99.28125</v>
      </c>
      <c r="V39" s="94">
        <v>45638</v>
      </c>
      <c r="W39" s="94">
        <v>45672</v>
      </c>
      <c r="Y39" s="73">
        <v>160211</v>
      </c>
      <c r="Z39" s="73">
        <v>616697</v>
      </c>
      <c r="AA39" s="73">
        <v>616698</v>
      </c>
      <c r="AC39" s="73">
        <v>24151726</v>
      </c>
      <c r="AD39" s="73">
        <v>10759</v>
      </c>
      <c r="AE39" s="73" t="s">
        <v>168</v>
      </c>
      <c r="AF39" s="73" t="s">
        <v>1382</v>
      </c>
      <c r="AG39" s="73" t="s">
        <v>1383</v>
      </c>
    </row>
    <row r="40" spans="1:33">
      <c r="B40" s="73" t="s">
        <v>1132</v>
      </c>
      <c r="D40" s="73" t="s">
        <v>1131</v>
      </c>
      <c r="E40" s="73" t="s">
        <v>1384</v>
      </c>
      <c r="F40" s="73" t="s">
        <v>1130</v>
      </c>
      <c r="G40" s="73" t="s">
        <v>1352</v>
      </c>
      <c r="H40" s="73" t="s">
        <v>1385</v>
      </c>
      <c r="I40" s="73" t="s">
        <v>1352</v>
      </c>
      <c r="J40" s="73" t="s">
        <v>1384</v>
      </c>
      <c r="K40" s="73" t="s">
        <v>167</v>
      </c>
      <c r="L40" s="95">
        <v>8240187.7199999997</v>
      </c>
      <c r="M40" s="95">
        <v>8240187.7199999997</v>
      </c>
      <c r="N40" s="95">
        <v>8240187.7199999997</v>
      </c>
      <c r="P40" s="73">
        <v>0</v>
      </c>
      <c r="R40" s="94"/>
      <c r="T40" s="94">
        <v>47521</v>
      </c>
      <c r="U40" s="73">
        <v>98.53125</v>
      </c>
      <c r="V40" s="94">
        <v>45408</v>
      </c>
      <c r="W40" s="94">
        <v>45420</v>
      </c>
      <c r="Y40" s="73">
        <v>161097</v>
      </c>
      <c r="Z40" s="73">
        <v>583669</v>
      </c>
      <c r="AA40" s="73">
        <v>583671</v>
      </c>
      <c r="AC40" s="73">
        <v>21824193</v>
      </c>
      <c r="AD40" s="73">
        <v>10759</v>
      </c>
      <c r="AE40" s="73" t="s">
        <v>168</v>
      </c>
      <c r="AF40" s="73" t="s">
        <v>1382</v>
      </c>
      <c r="AG40" s="73" t="s">
        <v>1383</v>
      </c>
    </row>
    <row r="41" spans="1:33">
      <c r="B41" s="73" t="s">
        <v>1169</v>
      </c>
      <c r="C41" s="73" t="s">
        <v>1170</v>
      </c>
      <c r="D41" s="73" t="s">
        <v>1168</v>
      </c>
      <c r="E41" s="73" t="s">
        <v>1384</v>
      </c>
      <c r="F41" s="73" t="s">
        <v>1167</v>
      </c>
      <c r="G41" s="73" t="s">
        <v>1352</v>
      </c>
      <c r="H41" s="73" t="s">
        <v>1385</v>
      </c>
      <c r="I41" s="73" t="s">
        <v>1352</v>
      </c>
      <c r="J41" s="73" t="s">
        <v>1384</v>
      </c>
      <c r="K41" s="73" t="s">
        <v>167</v>
      </c>
      <c r="L41" s="95">
        <v>5000000</v>
      </c>
      <c r="M41" s="95">
        <v>5000000</v>
      </c>
      <c r="N41" s="95">
        <v>5000000</v>
      </c>
      <c r="P41" s="73">
        <v>0</v>
      </c>
      <c r="R41" s="94"/>
      <c r="T41" s="94">
        <v>47392</v>
      </c>
      <c r="U41" s="73">
        <v>99.15625</v>
      </c>
      <c r="V41" s="94">
        <v>45581</v>
      </c>
      <c r="W41" s="94">
        <v>45587</v>
      </c>
      <c r="Y41" s="73">
        <v>164128</v>
      </c>
      <c r="Z41" s="73">
        <v>616132</v>
      </c>
      <c r="AA41" s="73">
        <v>616133</v>
      </c>
      <c r="AC41" s="73">
        <v>23430606</v>
      </c>
      <c r="AD41" s="73">
        <v>10759</v>
      </c>
      <c r="AE41" s="73" t="s">
        <v>168</v>
      </c>
      <c r="AF41" s="73" t="s">
        <v>1382</v>
      </c>
      <c r="AG41" s="73" t="s">
        <v>1383</v>
      </c>
    </row>
    <row r="42" spans="1:33">
      <c r="B42" s="73" t="s">
        <v>1169</v>
      </c>
      <c r="C42" s="73" t="s">
        <v>1170</v>
      </c>
      <c r="D42" s="73" t="s">
        <v>1168</v>
      </c>
      <c r="E42" s="73" t="s">
        <v>1384</v>
      </c>
      <c r="F42" s="73" t="s">
        <v>1167</v>
      </c>
      <c r="G42" s="73" t="s">
        <v>1352</v>
      </c>
      <c r="H42" s="73" t="s">
        <v>1385</v>
      </c>
      <c r="I42" s="73" t="s">
        <v>1352</v>
      </c>
      <c r="J42" s="73" t="s">
        <v>1384</v>
      </c>
      <c r="K42" s="73" t="s">
        <v>167</v>
      </c>
      <c r="L42" s="95">
        <v>10000000</v>
      </c>
      <c r="M42" s="95">
        <v>10000000</v>
      </c>
      <c r="N42" s="95">
        <v>10000000</v>
      </c>
      <c r="P42" s="73">
        <v>0</v>
      </c>
      <c r="R42" s="94"/>
      <c r="T42" s="94">
        <v>47392</v>
      </c>
      <c r="U42" s="73">
        <v>99.15625</v>
      </c>
      <c r="V42" s="94">
        <v>45638</v>
      </c>
      <c r="W42" s="94">
        <v>45642</v>
      </c>
      <c r="Y42" s="73">
        <v>164128</v>
      </c>
      <c r="Z42" s="73">
        <v>616132</v>
      </c>
      <c r="AA42" s="73">
        <v>616133</v>
      </c>
      <c r="AC42" s="73">
        <v>23976106</v>
      </c>
      <c r="AD42" s="73">
        <v>10759</v>
      </c>
      <c r="AE42" s="73" t="s">
        <v>168</v>
      </c>
      <c r="AF42" s="73" t="s">
        <v>1382</v>
      </c>
      <c r="AG42" s="73" t="s">
        <v>1383</v>
      </c>
    </row>
    <row r="43" spans="1:33">
      <c r="A43" s="73" t="s">
        <v>1403</v>
      </c>
      <c r="B43" s="73" t="s">
        <v>1060</v>
      </c>
      <c r="C43" s="73" t="s">
        <v>1061</v>
      </c>
      <c r="D43" s="73" t="s">
        <v>1096</v>
      </c>
      <c r="E43" s="73" t="s">
        <v>1404</v>
      </c>
      <c r="F43" s="73" t="s">
        <v>1058</v>
      </c>
      <c r="G43" s="73" t="s">
        <v>1352</v>
      </c>
      <c r="H43" s="73" t="s">
        <v>1385</v>
      </c>
      <c r="I43" s="73" t="s">
        <v>1352</v>
      </c>
      <c r="J43" s="73" t="s">
        <v>1384</v>
      </c>
      <c r="K43" s="73" t="s">
        <v>167</v>
      </c>
      <c r="L43" s="95">
        <v>1396380.31</v>
      </c>
      <c r="M43" s="95">
        <v>1396380.31</v>
      </c>
      <c r="N43" s="95">
        <v>1396380.31</v>
      </c>
      <c r="P43" s="73">
        <v>0</v>
      </c>
      <c r="R43" s="94"/>
      <c r="T43" s="94">
        <v>47087</v>
      </c>
      <c r="U43" s="73">
        <v>96.5</v>
      </c>
      <c r="V43" s="94">
        <v>45187</v>
      </c>
      <c r="W43" s="94">
        <v>45232</v>
      </c>
      <c r="X43" s="73" t="s">
        <v>1405</v>
      </c>
      <c r="Y43" s="73">
        <v>131185</v>
      </c>
      <c r="Z43" s="73">
        <v>463747</v>
      </c>
      <c r="AA43" s="73">
        <v>553659</v>
      </c>
      <c r="AC43" s="73">
        <v>20000079</v>
      </c>
      <c r="AD43" s="73">
        <v>10759</v>
      </c>
      <c r="AE43" s="73" t="s">
        <v>168</v>
      </c>
      <c r="AF43" s="73" t="s">
        <v>1382</v>
      </c>
      <c r="AG43" s="73" t="s">
        <v>1383</v>
      </c>
    </row>
    <row r="44" spans="1:33">
      <c r="B44" s="73" t="s">
        <v>265</v>
      </c>
      <c r="C44" s="73" t="s">
        <v>266</v>
      </c>
      <c r="D44" s="73" t="s">
        <v>268</v>
      </c>
      <c r="E44" s="73" t="s">
        <v>1384</v>
      </c>
      <c r="F44" s="73" t="s">
        <v>267</v>
      </c>
      <c r="G44" s="73" t="s">
        <v>1352</v>
      </c>
      <c r="H44" s="73" t="s">
        <v>1385</v>
      </c>
      <c r="I44" s="73" t="s">
        <v>1352</v>
      </c>
      <c r="J44" s="73" t="s">
        <v>1384</v>
      </c>
      <c r="K44" s="73" t="s">
        <v>167</v>
      </c>
      <c r="L44" s="95">
        <v>3958772.67</v>
      </c>
      <c r="M44" s="95">
        <v>3958772.67</v>
      </c>
      <c r="N44" s="95">
        <v>3958772.67</v>
      </c>
      <c r="P44" s="73">
        <v>0</v>
      </c>
      <c r="R44" s="94"/>
      <c r="T44" s="94">
        <v>46630</v>
      </c>
      <c r="U44" s="73">
        <v>98.03125</v>
      </c>
      <c r="V44" s="94">
        <v>44638</v>
      </c>
      <c r="W44" s="94">
        <v>44713</v>
      </c>
      <c r="Y44" s="73">
        <v>142206</v>
      </c>
      <c r="Z44" s="73">
        <v>455042</v>
      </c>
      <c r="AA44" s="73">
        <v>550292</v>
      </c>
      <c r="AC44" s="73">
        <v>15781121</v>
      </c>
      <c r="AD44" s="73">
        <v>10759</v>
      </c>
      <c r="AE44" s="73" t="s">
        <v>168</v>
      </c>
      <c r="AF44" s="73" t="s">
        <v>1382</v>
      </c>
      <c r="AG44" s="73" t="s">
        <v>1383</v>
      </c>
    </row>
    <row r="45" spans="1:33">
      <c r="B45" s="73" t="s">
        <v>733</v>
      </c>
      <c r="C45" s="73" t="s">
        <v>734</v>
      </c>
      <c r="D45" s="73" t="s">
        <v>732</v>
      </c>
      <c r="E45" s="73" t="s">
        <v>1384</v>
      </c>
      <c r="F45" s="73" t="s">
        <v>731</v>
      </c>
      <c r="G45" s="73" t="s">
        <v>1352</v>
      </c>
      <c r="H45" s="73" t="s">
        <v>1385</v>
      </c>
      <c r="I45" s="73" t="s">
        <v>1352</v>
      </c>
      <c r="J45" s="73" t="s">
        <v>1384</v>
      </c>
      <c r="K45" s="73" t="s">
        <v>167</v>
      </c>
      <c r="L45" s="95">
        <v>509739.31</v>
      </c>
      <c r="M45" s="95">
        <v>509739.31</v>
      </c>
      <c r="N45" s="95">
        <v>509739.31</v>
      </c>
      <c r="P45" s="73">
        <v>0</v>
      </c>
      <c r="R45" s="94"/>
      <c r="T45" s="94">
        <v>45962</v>
      </c>
      <c r="U45" s="73">
        <v>99.4</v>
      </c>
      <c r="V45" s="94">
        <v>44635</v>
      </c>
      <c r="W45" s="94">
        <v>44715</v>
      </c>
      <c r="Y45" s="73">
        <v>132679</v>
      </c>
      <c r="Z45" s="73">
        <v>387856</v>
      </c>
      <c r="AA45" s="73">
        <v>548650</v>
      </c>
      <c r="AC45" s="73">
        <v>15774711</v>
      </c>
      <c r="AD45" s="73">
        <v>10759</v>
      </c>
      <c r="AE45" s="73" t="s">
        <v>168</v>
      </c>
      <c r="AF45" s="73" t="s">
        <v>1382</v>
      </c>
      <c r="AG45" s="73" t="s">
        <v>1383</v>
      </c>
    </row>
    <row r="46" spans="1:33">
      <c r="B46" s="73" t="s">
        <v>733</v>
      </c>
      <c r="C46" s="73" t="s">
        <v>734</v>
      </c>
      <c r="D46" s="73" t="s">
        <v>732</v>
      </c>
      <c r="E46" s="73" t="s">
        <v>1384</v>
      </c>
      <c r="F46" s="73" t="s">
        <v>731</v>
      </c>
      <c r="G46" s="73" t="s">
        <v>1352</v>
      </c>
      <c r="H46" s="73" t="s">
        <v>1385</v>
      </c>
      <c r="I46" s="73" t="s">
        <v>1352</v>
      </c>
      <c r="J46" s="73" t="s">
        <v>1384</v>
      </c>
      <c r="K46" s="73" t="s">
        <v>167</v>
      </c>
      <c r="L46" s="95">
        <v>1381.98</v>
      </c>
      <c r="M46" s="95">
        <v>1381.98</v>
      </c>
      <c r="N46" s="95">
        <v>1381.98</v>
      </c>
      <c r="P46" s="73">
        <v>0</v>
      </c>
      <c r="R46" s="94"/>
      <c r="T46" s="94">
        <v>45962</v>
      </c>
      <c r="U46" s="73">
        <v>99.4</v>
      </c>
      <c r="V46" s="94">
        <v>44635</v>
      </c>
      <c r="W46" s="94">
        <v>44715</v>
      </c>
      <c r="Y46" s="73">
        <v>132679</v>
      </c>
      <c r="Z46" s="73">
        <v>387856</v>
      </c>
      <c r="AA46" s="73">
        <v>548653</v>
      </c>
      <c r="AC46" s="73">
        <v>15774711</v>
      </c>
      <c r="AD46" s="73">
        <v>10759</v>
      </c>
      <c r="AE46" s="73" t="s">
        <v>168</v>
      </c>
      <c r="AF46" s="73" t="s">
        <v>1382</v>
      </c>
      <c r="AG46" s="73" t="s">
        <v>1383</v>
      </c>
    </row>
    <row r="47" spans="1:33">
      <c r="B47" s="73" t="s">
        <v>858</v>
      </c>
      <c r="C47" s="73" t="s">
        <v>859</v>
      </c>
      <c r="D47" s="73" t="s">
        <v>857</v>
      </c>
      <c r="E47" s="73" t="s">
        <v>1406</v>
      </c>
      <c r="F47" s="73" t="s">
        <v>731</v>
      </c>
      <c r="G47" s="73" t="s">
        <v>1352</v>
      </c>
      <c r="H47" s="73" t="s">
        <v>1385</v>
      </c>
      <c r="I47" s="73" t="s">
        <v>1352</v>
      </c>
      <c r="J47" s="73" t="s">
        <v>1384</v>
      </c>
      <c r="K47" s="73" t="s">
        <v>167</v>
      </c>
      <c r="L47" s="95">
        <v>10429.84</v>
      </c>
      <c r="M47" s="95">
        <v>10429.84</v>
      </c>
      <c r="N47" s="95">
        <v>10429.84</v>
      </c>
      <c r="P47" s="73">
        <v>0</v>
      </c>
      <c r="R47" s="94"/>
      <c r="T47" s="94">
        <v>45962</v>
      </c>
      <c r="U47" s="73">
        <v>99</v>
      </c>
      <c r="V47" s="94">
        <v>44348</v>
      </c>
      <c r="W47" s="94">
        <v>44364</v>
      </c>
      <c r="X47" s="73" t="s">
        <v>1407</v>
      </c>
      <c r="Y47" s="73">
        <v>132679</v>
      </c>
      <c r="Z47" s="73">
        <v>443388</v>
      </c>
      <c r="AA47" s="73">
        <v>548916</v>
      </c>
      <c r="AC47" s="73">
        <v>13951710</v>
      </c>
      <c r="AD47" s="73">
        <v>10759</v>
      </c>
      <c r="AE47" s="73" t="s">
        <v>168</v>
      </c>
      <c r="AF47" s="73" t="s">
        <v>1382</v>
      </c>
      <c r="AG47" s="73" t="s">
        <v>1383</v>
      </c>
    </row>
    <row r="48" spans="1:33">
      <c r="B48" s="73" t="s">
        <v>858</v>
      </c>
      <c r="C48" s="73" t="s">
        <v>859</v>
      </c>
      <c r="D48" s="73" t="s">
        <v>857</v>
      </c>
      <c r="E48" s="73" t="s">
        <v>1406</v>
      </c>
      <c r="F48" s="73" t="s">
        <v>731</v>
      </c>
      <c r="G48" s="73" t="s">
        <v>1352</v>
      </c>
      <c r="H48" s="73" t="s">
        <v>1385</v>
      </c>
      <c r="I48" s="73" t="s">
        <v>1352</v>
      </c>
      <c r="J48" s="73" t="s">
        <v>1384</v>
      </c>
      <c r="K48" s="73" t="s">
        <v>167</v>
      </c>
      <c r="L48" s="95">
        <v>3777488.69</v>
      </c>
      <c r="M48" s="95">
        <v>3777488.69</v>
      </c>
      <c r="N48" s="95">
        <v>3777488.69</v>
      </c>
      <c r="P48" s="73">
        <v>0</v>
      </c>
      <c r="R48" s="94"/>
      <c r="T48" s="94">
        <v>45962</v>
      </c>
      <c r="U48" s="73">
        <v>99</v>
      </c>
      <c r="V48" s="94">
        <v>44348</v>
      </c>
      <c r="W48" s="94">
        <v>44364</v>
      </c>
      <c r="X48" s="73" t="s">
        <v>1407</v>
      </c>
      <c r="Y48" s="73">
        <v>132679</v>
      </c>
      <c r="Z48" s="73">
        <v>443388</v>
      </c>
      <c r="AA48" s="73">
        <v>548924</v>
      </c>
      <c r="AC48" s="73">
        <v>13951710</v>
      </c>
      <c r="AD48" s="73">
        <v>10759</v>
      </c>
      <c r="AE48" s="73" t="s">
        <v>168</v>
      </c>
      <c r="AF48" s="73" t="s">
        <v>1382</v>
      </c>
      <c r="AG48" s="73" t="s">
        <v>1383</v>
      </c>
    </row>
    <row r="49" spans="2:33">
      <c r="B49" s="73" t="s">
        <v>449</v>
      </c>
      <c r="D49" s="73" t="s">
        <v>451</v>
      </c>
      <c r="E49" s="73" t="s">
        <v>1408</v>
      </c>
      <c r="F49" s="73" t="s">
        <v>450</v>
      </c>
      <c r="G49" s="73" t="s">
        <v>1352</v>
      </c>
      <c r="H49" s="73" t="s">
        <v>1385</v>
      </c>
      <c r="I49" s="73" t="s">
        <v>1352</v>
      </c>
      <c r="J49" s="73" t="s">
        <v>1384</v>
      </c>
      <c r="K49" s="73" t="s">
        <v>167</v>
      </c>
      <c r="L49" s="95">
        <v>4987500</v>
      </c>
      <c r="M49" s="95">
        <v>4987500</v>
      </c>
      <c r="N49" s="95">
        <v>4987500</v>
      </c>
      <c r="P49" s="73">
        <v>0</v>
      </c>
      <c r="R49" s="94"/>
      <c r="T49" s="94">
        <v>47756</v>
      </c>
      <c r="U49" s="73">
        <v>99.03125</v>
      </c>
      <c r="V49" s="94">
        <v>45581</v>
      </c>
      <c r="W49" s="94">
        <v>45588</v>
      </c>
      <c r="Y49" s="73">
        <v>164123</v>
      </c>
      <c r="Z49" s="73">
        <v>616101</v>
      </c>
      <c r="AA49" s="73">
        <v>616102</v>
      </c>
      <c r="AC49" s="73">
        <v>23455692</v>
      </c>
      <c r="AD49" s="73">
        <v>10759</v>
      </c>
      <c r="AE49" s="73" t="s">
        <v>168</v>
      </c>
      <c r="AF49" s="73" t="s">
        <v>1382</v>
      </c>
      <c r="AG49" s="73" t="s">
        <v>1383</v>
      </c>
    </row>
    <row r="50" spans="2:33">
      <c r="B50" s="73" t="s">
        <v>1023</v>
      </c>
      <c r="D50" s="73" t="s">
        <v>1022</v>
      </c>
      <c r="E50" s="73" t="s">
        <v>1409</v>
      </c>
      <c r="F50" s="73" t="s">
        <v>1021</v>
      </c>
      <c r="G50" s="73" t="s">
        <v>1352</v>
      </c>
      <c r="H50" s="73" t="s">
        <v>1385</v>
      </c>
      <c r="I50" s="73" t="s">
        <v>1352</v>
      </c>
      <c r="J50" s="73" t="s">
        <v>1384</v>
      </c>
      <c r="K50" s="73" t="s">
        <v>167</v>
      </c>
      <c r="L50" s="95">
        <v>702867</v>
      </c>
      <c r="M50" s="95">
        <v>702867</v>
      </c>
      <c r="N50" s="95">
        <v>702867</v>
      </c>
      <c r="P50" s="73">
        <v>0</v>
      </c>
      <c r="R50" s="94"/>
      <c r="T50" s="94">
        <v>47116</v>
      </c>
      <c r="U50" s="73">
        <v>98.53125</v>
      </c>
      <c r="V50" s="94">
        <v>44944</v>
      </c>
      <c r="W50" s="94">
        <v>44960</v>
      </c>
      <c r="Y50" s="73">
        <v>149671</v>
      </c>
      <c r="Z50" s="73">
        <v>517861</v>
      </c>
      <c r="AA50" s="73">
        <v>517862</v>
      </c>
      <c r="AC50" s="73">
        <v>17591421</v>
      </c>
      <c r="AD50" s="73">
        <v>10759</v>
      </c>
      <c r="AE50" s="73" t="s">
        <v>168</v>
      </c>
      <c r="AF50" s="73" t="s">
        <v>1382</v>
      </c>
      <c r="AG50" s="73" t="s">
        <v>1383</v>
      </c>
    </row>
    <row r="51" spans="2:33">
      <c r="B51" s="73" t="s">
        <v>1204</v>
      </c>
      <c r="D51" s="73" t="s">
        <v>1203</v>
      </c>
      <c r="E51" s="73" t="s">
        <v>1410</v>
      </c>
      <c r="F51" s="73" t="s">
        <v>1202</v>
      </c>
      <c r="G51" s="73" t="s">
        <v>1352</v>
      </c>
      <c r="H51" s="73" t="s">
        <v>1385</v>
      </c>
      <c r="I51" s="73" t="s">
        <v>1352</v>
      </c>
      <c r="J51" s="73" t="s">
        <v>1384</v>
      </c>
      <c r="K51" s="73" t="s">
        <v>167</v>
      </c>
      <c r="L51" s="95">
        <v>5985000</v>
      </c>
      <c r="M51" s="95">
        <v>5985000</v>
      </c>
      <c r="N51" s="95">
        <v>5985000</v>
      </c>
      <c r="P51" s="73">
        <v>0</v>
      </c>
      <c r="R51" s="94"/>
      <c r="T51" s="94">
        <v>46678</v>
      </c>
      <c r="U51" s="73">
        <v>99.28125</v>
      </c>
      <c r="V51" s="94">
        <v>45607</v>
      </c>
      <c r="W51" s="94">
        <v>45611</v>
      </c>
      <c r="Y51" s="73">
        <v>164395</v>
      </c>
      <c r="Z51" s="73">
        <v>619210</v>
      </c>
      <c r="AA51" s="73">
        <v>619211</v>
      </c>
      <c r="AC51" s="73">
        <v>23651330</v>
      </c>
      <c r="AD51" s="73">
        <v>10759</v>
      </c>
      <c r="AE51" s="73" t="s">
        <v>168</v>
      </c>
      <c r="AF51" s="73" t="s">
        <v>1382</v>
      </c>
      <c r="AG51" s="73" t="s">
        <v>1383</v>
      </c>
    </row>
    <row r="52" spans="2:33">
      <c r="B52" s="73" t="s">
        <v>334</v>
      </c>
      <c r="C52" s="73" t="s">
        <v>335</v>
      </c>
      <c r="D52" s="73" t="s">
        <v>337</v>
      </c>
      <c r="E52" s="73" t="s">
        <v>1411</v>
      </c>
      <c r="F52" s="73" t="s">
        <v>336</v>
      </c>
      <c r="G52" s="73" t="s">
        <v>1352</v>
      </c>
      <c r="H52" s="73" t="s">
        <v>1385</v>
      </c>
      <c r="I52" s="73" t="s">
        <v>1352</v>
      </c>
      <c r="J52" s="73" t="s">
        <v>1384</v>
      </c>
      <c r="K52" s="73" t="s">
        <v>167</v>
      </c>
      <c r="L52" s="95">
        <v>4830017.8499999996</v>
      </c>
      <c r="M52" s="95">
        <v>4830017.8499999996</v>
      </c>
      <c r="N52" s="95">
        <v>4830017.8499999996</v>
      </c>
      <c r="P52" s="73">
        <v>0</v>
      </c>
      <c r="R52" s="94"/>
      <c r="T52" s="94">
        <v>47267</v>
      </c>
      <c r="U52" s="73">
        <v>98.03125</v>
      </c>
      <c r="V52" s="94">
        <v>45089</v>
      </c>
      <c r="W52" s="94">
        <v>45097</v>
      </c>
      <c r="Y52" s="73">
        <v>152998</v>
      </c>
      <c r="Z52" s="73">
        <v>547252</v>
      </c>
      <c r="AA52" s="73">
        <v>547666</v>
      </c>
      <c r="AC52" s="73">
        <v>18931869</v>
      </c>
      <c r="AD52" s="73">
        <v>10759</v>
      </c>
      <c r="AE52" s="73" t="s">
        <v>168</v>
      </c>
      <c r="AF52" s="73" t="s">
        <v>1382</v>
      </c>
      <c r="AG52" s="73" t="s">
        <v>1383</v>
      </c>
    </row>
    <row r="53" spans="2:33">
      <c r="B53" s="73" t="s">
        <v>438</v>
      </c>
      <c r="D53" s="73" t="s">
        <v>440</v>
      </c>
      <c r="E53" s="73" t="s">
        <v>1384</v>
      </c>
      <c r="F53" s="73" t="s">
        <v>439</v>
      </c>
      <c r="G53" s="73" t="s">
        <v>1352</v>
      </c>
      <c r="H53" s="73" t="s">
        <v>1385</v>
      </c>
      <c r="I53" s="73" t="s">
        <v>1352</v>
      </c>
      <c r="J53" s="73" t="s">
        <v>1384</v>
      </c>
      <c r="K53" s="73" t="s">
        <v>167</v>
      </c>
      <c r="L53" s="95">
        <v>9244940.9900000002</v>
      </c>
      <c r="M53" s="95">
        <v>9244940.9900000002</v>
      </c>
      <c r="N53" s="95">
        <v>9244940.9900000002</v>
      </c>
      <c r="P53" s="73">
        <v>0</v>
      </c>
      <c r="R53" s="94"/>
      <c r="T53" s="94">
        <v>47613</v>
      </c>
      <c r="U53" s="73">
        <v>98.53125</v>
      </c>
      <c r="V53" s="94">
        <v>45483</v>
      </c>
      <c r="W53" s="94">
        <v>45489</v>
      </c>
      <c r="Y53" s="73">
        <v>162287</v>
      </c>
      <c r="Z53" s="73">
        <v>596550</v>
      </c>
      <c r="AA53" s="73">
        <v>596600</v>
      </c>
      <c r="AC53" s="73">
        <v>22573969</v>
      </c>
      <c r="AD53" s="73">
        <v>10759</v>
      </c>
      <c r="AE53" s="73" t="s">
        <v>168</v>
      </c>
      <c r="AF53" s="73" t="s">
        <v>1382</v>
      </c>
      <c r="AG53" s="73" t="s">
        <v>1383</v>
      </c>
    </row>
    <row r="54" spans="2:33">
      <c r="B54" s="73" t="s">
        <v>557</v>
      </c>
      <c r="C54" s="73" t="s">
        <v>558</v>
      </c>
      <c r="D54" s="73" t="s">
        <v>560</v>
      </c>
      <c r="E54" s="73" t="s">
        <v>1384</v>
      </c>
      <c r="F54" s="73" t="s">
        <v>559</v>
      </c>
      <c r="G54" s="73" t="s">
        <v>1352</v>
      </c>
      <c r="H54" s="73" t="s">
        <v>1385</v>
      </c>
      <c r="I54" s="73" t="s">
        <v>1352</v>
      </c>
      <c r="J54" s="73" t="s">
        <v>1384</v>
      </c>
      <c r="K54" s="73" t="s">
        <v>167</v>
      </c>
      <c r="L54" s="95">
        <v>2977005.41</v>
      </c>
      <c r="M54" s="95">
        <v>2977005.41</v>
      </c>
      <c r="N54" s="95">
        <v>2977005.41</v>
      </c>
      <c r="P54" s="73">
        <v>0</v>
      </c>
      <c r="R54" s="94"/>
      <c r="T54" s="94">
        <v>46461</v>
      </c>
      <c r="U54" s="73">
        <v>98.53125</v>
      </c>
      <c r="V54" s="94">
        <v>44651</v>
      </c>
      <c r="W54" s="94">
        <v>44680</v>
      </c>
      <c r="X54" s="73" t="s">
        <v>1412</v>
      </c>
      <c r="Y54" s="73">
        <v>146241</v>
      </c>
      <c r="Z54" s="73">
        <v>483059</v>
      </c>
      <c r="AA54" s="73">
        <v>545690</v>
      </c>
      <c r="AC54" s="73">
        <v>15780054</v>
      </c>
      <c r="AD54" s="73">
        <v>10759</v>
      </c>
      <c r="AE54" s="73" t="s">
        <v>168</v>
      </c>
      <c r="AF54" s="73" t="s">
        <v>1382</v>
      </c>
      <c r="AG54" s="73" t="s">
        <v>1383</v>
      </c>
    </row>
    <row r="55" spans="2:33">
      <c r="B55" s="73" t="s">
        <v>1222</v>
      </c>
      <c r="D55" s="73" t="s">
        <v>1221</v>
      </c>
      <c r="E55" s="73" t="s">
        <v>1396</v>
      </c>
      <c r="F55" s="73" t="s">
        <v>1171</v>
      </c>
      <c r="G55" s="73" t="s">
        <v>1352</v>
      </c>
      <c r="H55" s="73" t="s">
        <v>1385</v>
      </c>
      <c r="I55" s="73" t="s">
        <v>1352</v>
      </c>
      <c r="J55" s="73" t="s">
        <v>1390</v>
      </c>
      <c r="K55" s="73" t="s">
        <v>167</v>
      </c>
      <c r="L55" s="95">
        <v>4987500</v>
      </c>
      <c r="M55" s="95">
        <v>4987500</v>
      </c>
      <c r="N55" s="95">
        <v>4987500</v>
      </c>
      <c r="P55" s="73">
        <v>0</v>
      </c>
      <c r="R55" s="94"/>
      <c r="T55" s="94">
        <v>47753</v>
      </c>
      <c r="U55" s="73">
        <v>99.03125</v>
      </c>
      <c r="V55" s="94">
        <v>45638</v>
      </c>
      <c r="W55" s="94">
        <v>45643</v>
      </c>
      <c r="Y55" s="73">
        <v>164165</v>
      </c>
      <c r="Z55" s="73">
        <v>620388</v>
      </c>
      <c r="AA55" s="73">
        <v>630479</v>
      </c>
      <c r="AC55" s="73">
        <v>23976270</v>
      </c>
      <c r="AD55" s="73">
        <v>10759</v>
      </c>
      <c r="AE55" s="73" t="s">
        <v>168</v>
      </c>
      <c r="AF55" s="73" t="s">
        <v>1382</v>
      </c>
      <c r="AG55" s="73" t="s">
        <v>1383</v>
      </c>
    </row>
    <row r="56" spans="2:33">
      <c r="B56" s="73" t="s">
        <v>1173</v>
      </c>
      <c r="D56" s="73" t="s">
        <v>1172</v>
      </c>
      <c r="E56" s="73" t="s">
        <v>1384</v>
      </c>
      <c r="F56" s="73" t="s">
        <v>1171</v>
      </c>
      <c r="G56" s="73" t="s">
        <v>1352</v>
      </c>
      <c r="H56" s="73" t="s">
        <v>1385</v>
      </c>
      <c r="I56" s="73" t="s">
        <v>1352</v>
      </c>
      <c r="J56" s="73" t="s">
        <v>1384</v>
      </c>
      <c r="K56" s="73" t="s">
        <v>167</v>
      </c>
      <c r="L56" s="95">
        <v>4987500</v>
      </c>
      <c r="M56" s="95">
        <v>4987500</v>
      </c>
      <c r="N56" s="95">
        <v>4987500</v>
      </c>
      <c r="P56" s="73">
        <v>0</v>
      </c>
      <c r="R56" s="94"/>
      <c r="T56" s="94">
        <v>47753</v>
      </c>
      <c r="U56" s="73">
        <v>99.03125</v>
      </c>
      <c r="V56" s="94">
        <v>45581</v>
      </c>
      <c r="W56" s="94">
        <v>45587</v>
      </c>
      <c r="Y56" s="73">
        <v>164165</v>
      </c>
      <c r="Z56" s="73">
        <v>616663</v>
      </c>
      <c r="AA56" s="73">
        <v>616667</v>
      </c>
      <c r="AC56" s="73">
        <v>23431097</v>
      </c>
      <c r="AD56" s="73">
        <v>10759</v>
      </c>
      <c r="AE56" s="73" t="s">
        <v>168</v>
      </c>
      <c r="AF56" s="73" t="s">
        <v>1382</v>
      </c>
      <c r="AG56" s="73" t="s">
        <v>1383</v>
      </c>
    </row>
    <row r="57" spans="2:33">
      <c r="B57" s="73" t="s">
        <v>1129</v>
      </c>
      <c r="C57" s="73" t="s">
        <v>1413</v>
      </c>
      <c r="D57" s="73" t="s">
        <v>1128</v>
      </c>
      <c r="E57" s="73" t="s">
        <v>1414</v>
      </c>
      <c r="F57" s="73" t="s">
        <v>877</v>
      </c>
      <c r="G57" s="73" t="s">
        <v>1352</v>
      </c>
      <c r="H57" s="73" t="s">
        <v>1385</v>
      </c>
      <c r="I57" s="73" t="s">
        <v>1352</v>
      </c>
      <c r="J57" s="73" t="s">
        <v>1384</v>
      </c>
      <c r="K57" s="73" t="s">
        <v>167</v>
      </c>
      <c r="L57" s="95">
        <v>1398082.26</v>
      </c>
      <c r="M57" s="95">
        <v>1398082.26</v>
      </c>
      <c r="N57" s="95">
        <v>1398082.26</v>
      </c>
      <c r="P57" s="73">
        <v>0</v>
      </c>
      <c r="R57" s="94"/>
      <c r="T57" s="94">
        <v>46609</v>
      </c>
      <c r="U57" s="73">
        <v>98.75</v>
      </c>
      <c r="V57" s="94">
        <v>45411</v>
      </c>
      <c r="W57" s="94">
        <v>45411</v>
      </c>
      <c r="Y57" s="73">
        <v>141941</v>
      </c>
      <c r="Z57" s="73">
        <v>594658</v>
      </c>
      <c r="AA57" s="73">
        <v>594659</v>
      </c>
      <c r="AC57" s="73">
        <v>21796340</v>
      </c>
      <c r="AD57" s="73">
        <v>10759</v>
      </c>
      <c r="AE57" s="73" t="s">
        <v>168</v>
      </c>
      <c r="AF57" s="73" t="s">
        <v>1382</v>
      </c>
      <c r="AG57" s="73" t="s">
        <v>1383</v>
      </c>
    </row>
    <row r="58" spans="2:33">
      <c r="B58" s="73" t="s">
        <v>469</v>
      </c>
      <c r="D58" s="73" t="s">
        <v>471</v>
      </c>
      <c r="E58" s="73" t="s">
        <v>1415</v>
      </c>
      <c r="F58" s="73" t="s">
        <v>470</v>
      </c>
      <c r="G58" s="73" t="s">
        <v>1352</v>
      </c>
      <c r="H58" s="73" t="s">
        <v>1385</v>
      </c>
      <c r="I58" s="73" t="s">
        <v>1352</v>
      </c>
      <c r="J58" s="73" t="s">
        <v>1390</v>
      </c>
      <c r="K58" s="73" t="s">
        <v>167</v>
      </c>
      <c r="L58" s="95">
        <v>9252500</v>
      </c>
      <c r="M58" s="95">
        <v>9252500</v>
      </c>
      <c r="N58" s="95">
        <v>9252500</v>
      </c>
      <c r="P58" s="73">
        <v>0</v>
      </c>
      <c r="R58" s="94"/>
      <c r="T58" s="94">
        <v>47704</v>
      </c>
      <c r="U58" s="73">
        <v>99.15625</v>
      </c>
      <c r="V58" s="94">
        <v>45622</v>
      </c>
      <c r="W58" s="94">
        <v>45628</v>
      </c>
      <c r="Y58" s="73">
        <v>163791</v>
      </c>
      <c r="Z58" s="73">
        <v>636327</v>
      </c>
      <c r="AA58" s="73">
        <v>636328</v>
      </c>
      <c r="AC58" s="73">
        <v>24669789</v>
      </c>
      <c r="AD58" s="73">
        <v>10759</v>
      </c>
      <c r="AE58" s="73" t="s">
        <v>168</v>
      </c>
      <c r="AF58" s="73" t="s">
        <v>1382</v>
      </c>
      <c r="AG58" s="73" t="s">
        <v>1383</v>
      </c>
    </row>
    <row r="59" spans="2:33">
      <c r="B59" s="73" t="s">
        <v>1175</v>
      </c>
      <c r="D59" s="73" t="s">
        <v>1174</v>
      </c>
      <c r="E59" s="73" t="s">
        <v>1384</v>
      </c>
      <c r="F59" s="73" t="s">
        <v>470</v>
      </c>
      <c r="G59" s="73" t="s">
        <v>1352</v>
      </c>
      <c r="H59" s="73" t="s">
        <v>1385</v>
      </c>
      <c r="I59" s="73" t="s">
        <v>1352</v>
      </c>
      <c r="J59" s="73" t="s">
        <v>1384</v>
      </c>
      <c r="K59" s="73" t="s">
        <v>167</v>
      </c>
      <c r="L59" s="95">
        <v>4987500</v>
      </c>
      <c r="M59" s="95">
        <v>4987500</v>
      </c>
      <c r="N59" s="95">
        <v>4987500</v>
      </c>
      <c r="P59" s="73">
        <v>0</v>
      </c>
      <c r="R59" s="94"/>
      <c r="T59" s="94">
        <v>47704</v>
      </c>
      <c r="U59" s="73">
        <v>99.15625</v>
      </c>
      <c r="V59" s="94">
        <v>45581</v>
      </c>
      <c r="W59" s="94">
        <v>45587</v>
      </c>
      <c r="Y59" s="73">
        <v>163791</v>
      </c>
      <c r="Z59" s="73">
        <v>612273</v>
      </c>
      <c r="AA59" s="73">
        <v>612285</v>
      </c>
      <c r="AC59" s="73">
        <v>23431120</v>
      </c>
      <c r="AD59" s="73">
        <v>10759</v>
      </c>
      <c r="AE59" s="73" t="s">
        <v>168</v>
      </c>
      <c r="AF59" s="73" t="s">
        <v>1382</v>
      </c>
      <c r="AG59" s="73" t="s">
        <v>1383</v>
      </c>
    </row>
    <row r="60" spans="2:33">
      <c r="B60" s="73" t="s">
        <v>395</v>
      </c>
      <c r="C60" s="73" t="s">
        <v>396</v>
      </c>
      <c r="D60" s="73" t="s">
        <v>398</v>
      </c>
      <c r="E60" s="73" t="s">
        <v>1416</v>
      </c>
      <c r="F60" s="73" t="s">
        <v>397</v>
      </c>
      <c r="G60" s="73" t="s">
        <v>1352</v>
      </c>
      <c r="H60" s="73" t="s">
        <v>1385</v>
      </c>
      <c r="I60" s="73" t="s">
        <v>1352</v>
      </c>
      <c r="J60" s="73" t="s">
        <v>1384</v>
      </c>
      <c r="K60" s="73" t="s">
        <v>167</v>
      </c>
      <c r="L60" s="95">
        <v>3681500</v>
      </c>
      <c r="M60" s="95">
        <v>3681500</v>
      </c>
      <c r="N60" s="95">
        <v>3681500</v>
      </c>
      <c r="P60" s="73">
        <v>0</v>
      </c>
      <c r="R60" s="94"/>
      <c r="T60" s="94">
        <v>47287</v>
      </c>
      <c r="U60" s="73">
        <v>98.78125</v>
      </c>
      <c r="V60" s="94">
        <v>45483</v>
      </c>
      <c r="W60" s="94">
        <v>45499</v>
      </c>
      <c r="Y60" s="73">
        <v>163209</v>
      </c>
      <c r="Z60" s="73">
        <v>606205</v>
      </c>
      <c r="AA60" s="73">
        <v>606206</v>
      </c>
      <c r="AC60" s="73">
        <v>22665770</v>
      </c>
      <c r="AD60" s="73">
        <v>10759</v>
      </c>
      <c r="AE60" s="73" t="s">
        <v>168</v>
      </c>
      <c r="AF60" s="73" t="s">
        <v>1382</v>
      </c>
      <c r="AG60" s="73" t="s">
        <v>1383</v>
      </c>
    </row>
    <row r="61" spans="2:33">
      <c r="B61" s="73" t="s">
        <v>1107</v>
      </c>
      <c r="C61" s="73" t="s">
        <v>1417</v>
      </c>
      <c r="D61" s="73" t="s">
        <v>1418</v>
      </c>
      <c r="E61" s="73" t="s">
        <v>1384</v>
      </c>
      <c r="F61" s="73" t="s">
        <v>1105</v>
      </c>
      <c r="G61" s="73" t="s">
        <v>1352</v>
      </c>
      <c r="H61" s="73" t="s">
        <v>1385</v>
      </c>
      <c r="I61" s="73" t="s">
        <v>1352</v>
      </c>
      <c r="J61" s="73" t="s">
        <v>1384</v>
      </c>
      <c r="K61" s="73" t="s">
        <v>167</v>
      </c>
      <c r="L61" s="95">
        <v>4002016.06</v>
      </c>
      <c r="M61" s="95">
        <v>4002016.06</v>
      </c>
      <c r="N61" s="95">
        <v>4002016.06</v>
      </c>
      <c r="P61" s="73">
        <v>0</v>
      </c>
      <c r="R61" s="94"/>
      <c r="T61" s="94">
        <v>47499</v>
      </c>
      <c r="U61" s="73">
        <v>98.53125</v>
      </c>
      <c r="V61" s="94">
        <v>45310</v>
      </c>
      <c r="W61" s="94">
        <v>45324</v>
      </c>
      <c r="Y61" s="73">
        <v>160776</v>
      </c>
      <c r="Z61" s="73">
        <v>580120</v>
      </c>
      <c r="AA61" s="73">
        <v>580127</v>
      </c>
      <c r="AC61" s="73">
        <v>20854927</v>
      </c>
      <c r="AD61" s="73">
        <v>10759</v>
      </c>
      <c r="AE61" s="73" t="s">
        <v>168</v>
      </c>
      <c r="AF61" s="73" t="s">
        <v>1382</v>
      </c>
      <c r="AG61" s="73" t="s">
        <v>1383</v>
      </c>
    </row>
    <row r="62" spans="2:33">
      <c r="B62" s="73" t="s">
        <v>1117</v>
      </c>
      <c r="D62" s="73" t="s">
        <v>1116</v>
      </c>
      <c r="E62" s="73" t="s">
        <v>1384</v>
      </c>
      <c r="F62" s="73" t="s">
        <v>572</v>
      </c>
      <c r="G62" s="73" t="s">
        <v>1352</v>
      </c>
      <c r="H62" s="73" t="s">
        <v>1385</v>
      </c>
      <c r="I62" s="73" t="s">
        <v>1352</v>
      </c>
      <c r="J62" s="73" t="s">
        <v>1384</v>
      </c>
      <c r="K62" s="73" t="s">
        <v>167</v>
      </c>
      <c r="L62" s="95">
        <v>503060.97</v>
      </c>
      <c r="M62" s="95">
        <v>503060.97</v>
      </c>
      <c r="N62" s="95">
        <v>503060.97</v>
      </c>
      <c r="P62" s="73">
        <v>0</v>
      </c>
      <c r="R62" s="94"/>
      <c r="T62" s="94">
        <v>46152</v>
      </c>
      <c r="U62" s="73">
        <v>98.5</v>
      </c>
      <c r="V62" s="94">
        <v>45352</v>
      </c>
      <c r="W62" s="94">
        <v>45352</v>
      </c>
      <c r="Y62" s="73">
        <v>129423</v>
      </c>
      <c r="Z62" s="73">
        <v>586621</v>
      </c>
      <c r="AA62" s="73">
        <v>586622</v>
      </c>
      <c r="AC62" s="73">
        <v>21243468</v>
      </c>
      <c r="AD62" s="73">
        <v>10759</v>
      </c>
      <c r="AE62" s="73" t="s">
        <v>168</v>
      </c>
      <c r="AF62" s="73" t="s">
        <v>1382</v>
      </c>
      <c r="AG62" s="73" t="s">
        <v>1383</v>
      </c>
    </row>
    <row r="63" spans="2:33">
      <c r="B63" s="73" t="s">
        <v>361</v>
      </c>
      <c r="D63" s="73" t="s">
        <v>363</v>
      </c>
      <c r="E63" s="73" t="s">
        <v>1384</v>
      </c>
      <c r="F63" s="73" t="s">
        <v>362</v>
      </c>
      <c r="G63" s="73" t="s">
        <v>1352</v>
      </c>
      <c r="H63" s="73" t="s">
        <v>1385</v>
      </c>
      <c r="I63" s="73" t="s">
        <v>1352</v>
      </c>
      <c r="J63" s="73" t="s">
        <v>1384</v>
      </c>
      <c r="K63" s="73" t="s">
        <v>167</v>
      </c>
      <c r="L63" s="95">
        <v>162132.4088</v>
      </c>
      <c r="M63" s="95">
        <v>162132.4088</v>
      </c>
      <c r="N63" s="95">
        <v>162132.4088</v>
      </c>
      <c r="P63" s="73">
        <v>1</v>
      </c>
      <c r="R63" s="94"/>
      <c r="T63" s="94">
        <v>45688</v>
      </c>
      <c r="U63" s="73">
        <v>98.25</v>
      </c>
      <c r="V63" s="94">
        <v>44286</v>
      </c>
      <c r="W63" s="94">
        <v>44286</v>
      </c>
      <c r="X63" s="73" t="s">
        <v>1419</v>
      </c>
      <c r="Y63" s="73">
        <v>128304</v>
      </c>
      <c r="Z63" s="73">
        <v>355871</v>
      </c>
      <c r="AA63" s="73">
        <v>550335</v>
      </c>
      <c r="AC63" s="73">
        <v>13737050</v>
      </c>
      <c r="AD63" s="73">
        <v>10759</v>
      </c>
      <c r="AE63" s="73" t="s">
        <v>168</v>
      </c>
      <c r="AF63" s="73" t="s">
        <v>1382</v>
      </c>
      <c r="AG63" s="73" t="s">
        <v>1383</v>
      </c>
    </row>
    <row r="64" spans="2:33">
      <c r="B64" s="73" t="s">
        <v>361</v>
      </c>
      <c r="D64" s="73" t="s">
        <v>363</v>
      </c>
      <c r="E64" s="73" t="s">
        <v>1384</v>
      </c>
      <c r="F64" s="73" t="s">
        <v>362</v>
      </c>
      <c r="G64" s="73" t="s">
        <v>1352</v>
      </c>
      <c r="H64" s="73" t="s">
        <v>1385</v>
      </c>
      <c r="I64" s="73" t="s">
        <v>1352</v>
      </c>
      <c r="J64" s="73" t="s">
        <v>1384</v>
      </c>
      <c r="K64" s="73" t="s">
        <v>167</v>
      </c>
      <c r="L64" s="95">
        <v>243818.64360000001</v>
      </c>
      <c r="M64" s="95">
        <v>243818.64360000001</v>
      </c>
      <c r="N64" s="95">
        <v>243818.64360000001</v>
      </c>
      <c r="P64" s="73">
        <v>1</v>
      </c>
      <c r="R64" s="94"/>
      <c r="T64" s="94">
        <v>45688</v>
      </c>
      <c r="U64" s="73">
        <v>100</v>
      </c>
      <c r="V64" s="94">
        <v>44295</v>
      </c>
      <c r="W64" s="94">
        <v>44309</v>
      </c>
      <c r="X64" s="73" t="s">
        <v>1419</v>
      </c>
      <c r="Y64" s="73">
        <v>128304</v>
      </c>
      <c r="Z64" s="73">
        <v>355871</v>
      </c>
      <c r="AA64" s="73">
        <v>550335</v>
      </c>
      <c r="AC64" s="73">
        <v>13686097</v>
      </c>
      <c r="AD64" s="73">
        <v>10759</v>
      </c>
      <c r="AE64" s="73" t="s">
        <v>168</v>
      </c>
      <c r="AF64" s="73" t="s">
        <v>1382</v>
      </c>
      <c r="AG64" s="73" t="s">
        <v>1383</v>
      </c>
    </row>
    <row r="65" spans="2:33">
      <c r="B65" s="73" t="s">
        <v>361</v>
      </c>
      <c r="D65" s="73" t="s">
        <v>363</v>
      </c>
      <c r="E65" s="73" t="s">
        <v>1384</v>
      </c>
      <c r="F65" s="73" t="s">
        <v>362</v>
      </c>
      <c r="G65" s="73" t="s">
        <v>1352</v>
      </c>
      <c r="I65" s="73" t="s">
        <v>1352</v>
      </c>
      <c r="J65" s="73" t="s">
        <v>1384</v>
      </c>
      <c r="K65" s="73" t="s">
        <v>167</v>
      </c>
      <c r="L65" s="95">
        <v>181.90479999999999</v>
      </c>
      <c r="M65" s="95">
        <v>181.90479999999999</v>
      </c>
      <c r="N65" s="95">
        <v>181.90479999999999</v>
      </c>
      <c r="P65" s="73">
        <v>1</v>
      </c>
      <c r="R65" s="94"/>
      <c r="T65" s="94">
        <v>45688</v>
      </c>
      <c r="U65" s="73">
        <v>100</v>
      </c>
      <c r="V65" s="94">
        <v>45107</v>
      </c>
      <c r="W65" s="94">
        <v>45107</v>
      </c>
      <c r="X65" s="73" t="s">
        <v>1419</v>
      </c>
      <c r="Y65" s="73">
        <v>128304</v>
      </c>
      <c r="Z65" s="73">
        <v>355871</v>
      </c>
      <c r="AA65" s="73">
        <v>550335</v>
      </c>
      <c r="AC65" s="73">
        <v>19212636</v>
      </c>
      <c r="AD65" s="73">
        <v>10759</v>
      </c>
      <c r="AE65" s="73" t="s">
        <v>168</v>
      </c>
      <c r="AF65" s="73" t="s">
        <v>1382</v>
      </c>
      <c r="AG65" s="73" t="s">
        <v>1383</v>
      </c>
    </row>
    <row r="66" spans="2:33">
      <c r="B66" s="73" t="s">
        <v>361</v>
      </c>
      <c r="D66" s="73" t="s">
        <v>363</v>
      </c>
      <c r="E66" s="73" t="s">
        <v>1384</v>
      </c>
      <c r="F66" s="73" t="s">
        <v>362</v>
      </c>
      <c r="G66" s="73" t="s">
        <v>1352</v>
      </c>
      <c r="I66" s="73" t="s">
        <v>1352</v>
      </c>
      <c r="J66" s="73" t="s">
        <v>1384</v>
      </c>
      <c r="K66" s="73" t="s">
        <v>167</v>
      </c>
      <c r="L66" s="95">
        <v>2357.8107</v>
      </c>
      <c r="M66" s="95">
        <v>2357.8107</v>
      </c>
      <c r="N66" s="95">
        <v>2357.8107</v>
      </c>
      <c r="P66" s="73">
        <v>1</v>
      </c>
      <c r="R66" s="94"/>
      <c r="T66" s="94">
        <v>45688</v>
      </c>
      <c r="U66" s="73">
        <v>100</v>
      </c>
      <c r="V66" s="94">
        <v>45198</v>
      </c>
      <c r="W66" s="94">
        <v>45198</v>
      </c>
      <c r="X66" s="73" t="s">
        <v>1419</v>
      </c>
      <c r="Y66" s="73">
        <v>128304</v>
      </c>
      <c r="Z66" s="73">
        <v>355871</v>
      </c>
      <c r="AA66" s="73">
        <v>550335</v>
      </c>
      <c r="AC66" s="73">
        <v>20002467</v>
      </c>
      <c r="AD66" s="73">
        <v>10759</v>
      </c>
      <c r="AE66" s="73" t="s">
        <v>168</v>
      </c>
      <c r="AF66" s="73" t="s">
        <v>1382</v>
      </c>
      <c r="AG66" s="73" t="s">
        <v>1383</v>
      </c>
    </row>
    <row r="67" spans="2:33">
      <c r="B67" s="73" t="s">
        <v>361</v>
      </c>
      <c r="D67" s="73" t="s">
        <v>363</v>
      </c>
      <c r="E67" s="73" t="s">
        <v>1384</v>
      </c>
      <c r="F67" s="73" t="s">
        <v>362</v>
      </c>
      <c r="G67" s="73" t="s">
        <v>1352</v>
      </c>
      <c r="I67" s="73" t="s">
        <v>1352</v>
      </c>
      <c r="J67" s="73" t="s">
        <v>1384</v>
      </c>
      <c r="K67" s="73" t="s">
        <v>167</v>
      </c>
      <c r="L67" s="95">
        <v>2363.232</v>
      </c>
      <c r="M67" s="95">
        <v>2363.232</v>
      </c>
      <c r="N67" s="95">
        <v>2363.232</v>
      </c>
      <c r="P67" s="73">
        <v>1</v>
      </c>
      <c r="R67" s="94"/>
      <c r="T67" s="94">
        <v>45688</v>
      </c>
      <c r="U67" s="73">
        <v>100</v>
      </c>
      <c r="V67" s="94">
        <v>45289</v>
      </c>
      <c r="W67" s="94">
        <v>45289</v>
      </c>
      <c r="X67" s="73" t="s">
        <v>1419</v>
      </c>
      <c r="Y67" s="73">
        <v>128304</v>
      </c>
      <c r="Z67" s="73">
        <v>355871</v>
      </c>
      <c r="AA67" s="73">
        <v>550335</v>
      </c>
      <c r="AC67" s="73">
        <v>20674057</v>
      </c>
      <c r="AD67" s="73">
        <v>10759</v>
      </c>
      <c r="AE67" s="73" t="s">
        <v>168</v>
      </c>
      <c r="AF67" s="73" t="s">
        <v>1382</v>
      </c>
      <c r="AG67" s="73" t="s">
        <v>1383</v>
      </c>
    </row>
    <row r="68" spans="2:33">
      <c r="B68" s="73" t="s">
        <v>361</v>
      </c>
      <c r="D68" s="73" t="s">
        <v>363</v>
      </c>
      <c r="E68" s="73" t="s">
        <v>1384</v>
      </c>
      <c r="F68" s="73" t="s">
        <v>362</v>
      </c>
      <c r="G68" s="73" t="s">
        <v>1352</v>
      </c>
      <c r="I68" s="73" t="s">
        <v>1352</v>
      </c>
      <c r="J68" s="73" t="s">
        <v>1384</v>
      </c>
      <c r="K68" s="73" t="s">
        <v>167</v>
      </c>
      <c r="L68" s="95">
        <v>2342.6554999999998</v>
      </c>
      <c r="M68" s="95">
        <v>2342.6554999999998</v>
      </c>
      <c r="N68" s="95">
        <v>2342.6554999999998</v>
      </c>
      <c r="P68" s="73">
        <v>1</v>
      </c>
      <c r="R68" s="94"/>
      <c r="T68" s="94">
        <v>45688</v>
      </c>
      <c r="U68" s="73">
        <v>100</v>
      </c>
      <c r="V68" s="94">
        <v>45379</v>
      </c>
      <c r="W68" s="94">
        <v>45379</v>
      </c>
      <c r="X68" s="73" t="s">
        <v>1419</v>
      </c>
      <c r="Y68" s="73">
        <v>128304</v>
      </c>
      <c r="Z68" s="73">
        <v>355871</v>
      </c>
      <c r="AA68" s="73">
        <v>550335</v>
      </c>
      <c r="AC68" s="73">
        <v>21469037</v>
      </c>
      <c r="AD68" s="73">
        <v>10759</v>
      </c>
      <c r="AE68" s="73" t="s">
        <v>168</v>
      </c>
      <c r="AF68" s="73" t="s">
        <v>1382</v>
      </c>
      <c r="AG68" s="73" t="s">
        <v>1383</v>
      </c>
    </row>
    <row r="69" spans="2:33">
      <c r="B69" s="73" t="s">
        <v>361</v>
      </c>
      <c r="D69" s="73" t="s">
        <v>363</v>
      </c>
      <c r="E69" s="73" t="s">
        <v>1384</v>
      </c>
      <c r="F69" s="73" t="s">
        <v>362</v>
      </c>
      <c r="G69" s="73" t="s">
        <v>1352</v>
      </c>
      <c r="H69" s="73" t="s">
        <v>1385</v>
      </c>
      <c r="I69" s="73" t="s">
        <v>1352</v>
      </c>
      <c r="J69" s="73" t="s">
        <v>1384</v>
      </c>
      <c r="K69" s="73" t="s">
        <v>167</v>
      </c>
      <c r="L69" s="95">
        <v>337389.28490000003</v>
      </c>
      <c r="M69" s="95">
        <v>337389.28490000003</v>
      </c>
      <c r="N69" s="95">
        <v>337389.28490000003</v>
      </c>
      <c r="P69" s="73">
        <v>1</v>
      </c>
      <c r="R69" s="94"/>
      <c r="T69" s="94">
        <v>45688</v>
      </c>
      <c r="U69" s="73">
        <v>93</v>
      </c>
      <c r="V69" s="94">
        <v>45432</v>
      </c>
      <c r="W69" s="94">
        <v>45447</v>
      </c>
      <c r="X69" s="73" t="s">
        <v>1419</v>
      </c>
      <c r="Y69" s="73">
        <v>128304</v>
      </c>
      <c r="Z69" s="73">
        <v>355871</v>
      </c>
      <c r="AA69" s="73">
        <v>550335</v>
      </c>
      <c r="AC69" s="73">
        <v>22034097</v>
      </c>
      <c r="AD69" s="73">
        <v>10759</v>
      </c>
      <c r="AE69" s="73" t="s">
        <v>168</v>
      </c>
      <c r="AF69" s="73" t="s">
        <v>1382</v>
      </c>
      <c r="AG69" s="73" t="s">
        <v>1383</v>
      </c>
    </row>
    <row r="70" spans="2:33">
      <c r="B70" s="73" t="s">
        <v>361</v>
      </c>
      <c r="D70" s="73" t="s">
        <v>363</v>
      </c>
      <c r="E70" s="73" t="s">
        <v>1384</v>
      </c>
      <c r="F70" s="73" t="s">
        <v>362</v>
      </c>
      <c r="G70" s="73" t="s">
        <v>1352</v>
      </c>
      <c r="I70" s="73" t="s">
        <v>1352</v>
      </c>
      <c r="J70" s="73" t="s">
        <v>1384</v>
      </c>
      <c r="K70" s="73" t="s">
        <v>167</v>
      </c>
      <c r="L70" s="95">
        <v>5682.3351000000002</v>
      </c>
      <c r="M70" s="95">
        <v>5682.3351000000002</v>
      </c>
      <c r="N70" s="95">
        <v>5682.3351000000002</v>
      </c>
      <c r="P70" s="73">
        <v>1</v>
      </c>
      <c r="R70" s="94"/>
      <c r="T70" s="94">
        <v>45688</v>
      </c>
      <c r="U70" s="73">
        <v>100</v>
      </c>
      <c r="V70" s="94">
        <v>45499</v>
      </c>
      <c r="W70" s="94">
        <v>45499</v>
      </c>
      <c r="X70" s="73" t="s">
        <v>1419</v>
      </c>
      <c r="Y70" s="73">
        <v>128304</v>
      </c>
      <c r="Z70" s="73">
        <v>355871</v>
      </c>
      <c r="AA70" s="73">
        <v>550335</v>
      </c>
      <c r="AC70" s="73">
        <v>23496951</v>
      </c>
      <c r="AD70" s="73">
        <v>10759</v>
      </c>
      <c r="AE70" s="73" t="s">
        <v>168</v>
      </c>
      <c r="AF70" s="73" t="s">
        <v>1382</v>
      </c>
      <c r="AG70" s="73" t="s">
        <v>1383</v>
      </c>
    </row>
    <row r="71" spans="2:33">
      <c r="B71" s="73" t="s">
        <v>361</v>
      </c>
      <c r="D71" s="73" t="s">
        <v>363</v>
      </c>
      <c r="E71" s="73" t="s">
        <v>1384</v>
      </c>
      <c r="F71" s="73" t="s">
        <v>362</v>
      </c>
      <c r="G71" s="73" t="s">
        <v>1352</v>
      </c>
      <c r="I71" s="73" t="s">
        <v>1352</v>
      </c>
      <c r="J71" s="73" t="s">
        <v>1384</v>
      </c>
      <c r="K71" s="73" t="s">
        <v>167</v>
      </c>
      <c r="L71" s="95">
        <v>8375.0810999999994</v>
      </c>
      <c r="M71" s="95">
        <v>8375.0810999999994</v>
      </c>
      <c r="N71" s="95">
        <v>8375.0810999999994</v>
      </c>
      <c r="P71" s="73">
        <v>1</v>
      </c>
      <c r="R71" s="94"/>
      <c r="T71" s="94">
        <v>45688</v>
      </c>
      <c r="U71" s="73">
        <v>100</v>
      </c>
      <c r="V71" s="94">
        <v>45565</v>
      </c>
      <c r="W71" s="94">
        <v>45565</v>
      </c>
      <c r="X71" s="73" t="s">
        <v>1419</v>
      </c>
      <c r="Y71" s="73">
        <v>128304</v>
      </c>
      <c r="Z71" s="73">
        <v>355871</v>
      </c>
      <c r="AA71" s="73">
        <v>550335</v>
      </c>
      <c r="AC71" s="73">
        <v>23497050</v>
      </c>
      <c r="AD71" s="73">
        <v>10759</v>
      </c>
      <c r="AE71" s="73" t="s">
        <v>168</v>
      </c>
      <c r="AF71" s="73" t="s">
        <v>1382</v>
      </c>
      <c r="AG71" s="73" t="s">
        <v>1383</v>
      </c>
    </row>
    <row r="72" spans="2:33">
      <c r="B72" s="73" t="s">
        <v>361</v>
      </c>
      <c r="D72" s="73" t="s">
        <v>363</v>
      </c>
      <c r="E72" s="73" t="s">
        <v>1384</v>
      </c>
      <c r="F72" s="73" t="s">
        <v>362</v>
      </c>
      <c r="G72" s="73" t="s">
        <v>1352</v>
      </c>
      <c r="I72" s="73" t="s">
        <v>1352</v>
      </c>
      <c r="J72" s="73" t="s">
        <v>1384</v>
      </c>
      <c r="K72" s="73" t="s">
        <v>167</v>
      </c>
      <c r="L72" s="95">
        <v>13113.8225</v>
      </c>
      <c r="M72" s="95">
        <v>13113.8225</v>
      </c>
      <c r="N72" s="95">
        <v>13113.8225</v>
      </c>
      <c r="P72" s="73">
        <v>1</v>
      </c>
      <c r="R72" s="94"/>
      <c r="T72" s="94">
        <v>45688</v>
      </c>
      <c r="U72" s="73">
        <v>100</v>
      </c>
      <c r="V72" s="94">
        <v>45672</v>
      </c>
      <c r="W72" s="94">
        <v>45672</v>
      </c>
      <c r="X72" s="73" t="s">
        <v>1419</v>
      </c>
      <c r="Y72" s="73">
        <v>128304</v>
      </c>
      <c r="Z72" s="73">
        <v>355871</v>
      </c>
      <c r="AA72" s="73">
        <v>550335</v>
      </c>
      <c r="AC72" s="73">
        <v>24437915</v>
      </c>
      <c r="AD72" s="73">
        <v>10759</v>
      </c>
      <c r="AE72" s="73" t="s">
        <v>168</v>
      </c>
      <c r="AF72" s="73" t="s">
        <v>1382</v>
      </c>
      <c r="AG72" s="73" t="s">
        <v>1383</v>
      </c>
    </row>
    <row r="73" spans="2:33">
      <c r="B73" s="73" t="s">
        <v>361</v>
      </c>
      <c r="D73" s="73" t="s">
        <v>363</v>
      </c>
      <c r="E73" s="73" t="s">
        <v>1384</v>
      </c>
      <c r="F73" s="73" t="s">
        <v>362</v>
      </c>
      <c r="G73" s="73" t="s">
        <v>1352</v>
      </c>
      <c r="I73" s="73" t="s">
        <v>1352</v>
      </c>
      <c r="J73" s="73" t="s">
        <v>1384</v>
      </c>
      <c r="K73" s="73" t="s">
        <v>167</v>
      </c>
      <c r="L73" s="95">
        <v>13444.681</v>
      </c>
      <c r="M73" s="95">
        <v>13444.681</v>
      </c>
      <c r="N73" s="95">
        <v>13444.681</v>
      </c>
      <c r="P73" s="73">
        <v>1</v>
      </c>
      <c r="R73" s="94"/>
      <c r="T73" s="94">
        <v>45688</v>
      </c>
      <c r="U73" s="73">
        <v>100</v>
      </c>
      <c r="V73" s="94">
        <v>45672</v>
      </c>
      <c r="W73" s="94">
        <v>45672</v>
      </c>
      <c r="X73" s="73" t="s">
        <v>1419</v>
      </c>
      <c r="Y73" s="73">
        <v>128304</v>
      </c>
      <c r="Z73" s="73">
        <v>355871</v>
      </c>
      <c r="AA73" s="73">
        <v>550335</v>
      </c>
      <c r="AC73" s="73">
        <v>24518711</v>
      </c>
      <c r="AD73" s="73">
        <v>10759</v>
      </c>
      <c r="AE73" s="73" t="s">
        <v>168</v>
      </c>
      <c r="AF73" s="73" t="s">
        <v>1382</v>
      </c>
      <c r="AG73" s="73" t="s">
        <v>1383</v>
      </c>
    </row>
    <row r="74" spans="2:33">
      <c r="B74" s="73" t="s">
        <v>361</v>
      </c>
      <c r="D74" s="73" t="s">
        <v>363</v>
      </c>
      <c r="E74" s="73" t="s">
        <v>1384</v>
      </c>
      <c r="F74" s="73" t="s">
        <v>362</v>
      </c>
      <c r="G74" s="73" t="s">
        <v>1352</v>
      </c>
      <c r="H74" s="73" t="s">
        <v>1385</v>
      </c>
      <c r="I74" s="73" t="s">
        <v>1352</v>
      </c>
      <c r="J74" s="73" t="s">
        <v>1384</v>
      </c>
      <c r="K74" s="73" t="s">
        <v>167</v>
      </c>
      <c r="L74" s="95">
        <v>2223228.2511999998</v>
      </c>
      <c r="M74" s="95">
        <v>2223228.2511999998</v>
      </c>
      <c r="N74" s="95">
        <v>2223228.2511999998</v>
      </c>
      <c r="P74" s="73">
        <v>0</v>
      </c>
      <c r="R74" s="94"/>
      <c r="T74" s="94">
        <v>45688</v>
      </c>
      <c r="U74" s="73">
        <v>98.25</v>
      </c>
      <c r="V74" s="94">
        <v>44286</v>
      </c>
      <c r="W74" s="94">
        <v>44286</v>
      </c>
      <c r="X74" s="73" t="s">
        <v>1419</v>
      </c>
      <c r="Y74" s="73">
        <v>128304</v>
      </c>
      <c r="Z74" s="73">
        <v>355871</v>
      </c>
      <c r="AA74" s="73">
        <v>550321</v>
      </c>
      <c r="AC74" s="73">
        <v>13737050</v>
      </c>
      <c r="AD74" s="73">
        <v>10759</v>
      </c>
      <c r="AE74" s="73" t="s">
        <v>168</v>
      </c>
      <c r="AF74" s="73" t="s">
        <v>1382</v>
      </c>
      <c r="AG74" s="73" t="s">
        <v>1383</v>
      </c>
    </row>
    <row r="75" spans="2:33">
      <c r="B75" s="73" t="s">
        <v>361</v>
      </c>
      <c r="D75" s="73" t="s">
        <v>363</v>
      </c>
      <c r="E75" s="73" t="s">
        <v>1384</v>
      </c>
      <c r="F75" s="73" t="s">
        <v>362</v>
      </c>
      <c r="G75" s="73" t="s">
        <v>1352</v>
      </c>
      <c r="H75" s="73" t="s">
        <v>1385</v>
      </c>
      <c r="I75" s="73" t="s">
        <v>1352</v>
      </c>
      <c r="J75" s="73" t="s">
        <v>1384</v>
      </c>
      <c r="K75" s="73" t="s">
        <v>167</v>
      </c>
      <c r="L75" s="95">
        <v>3343344.4964000001</v>
      </c>
      <c r="M75" s="95">
        <v>3343344.4964000001</v>
      </c>
      <c r="N75" s="95">
        <v>3343344.4964000001</v>
      </c>
      <c r="P75" s="73">
        <v>0</v>
      </c>
      <c r="R75" s="94"/>
      <c r="T75" s="94">
        <v>45688</v>
      </c>
      <c r="U75" s="73">
        <v>100</v>
      </c>
      <c r="V75" s="94">
        <v>44295</v>
      </c>
      <c r="W75" s="94">
        <v>44309</v>
      </c>
      <c r="X75" s="73" t="s">
        <v>1419</v>
      </c>
      <c r="Y75" s="73">
        <v>128304</v>
      </c>
      <c r="Z75" s="73">
        <v>355871</v>
      </c>
      <c r="AA75" s="73">
        <v>550321</v>
      </c>
      <c r="AC75" s="73">
        <v>13686097</v>
      </c>
      <c r="AD75" s="73">
        <v>10759</v>
      </c>
      <c r="AE75" s="73" t="s">
        <v>168</v>
      </c>
      <c r="AF75" s="73" t="s">
        <v>1382</v>
      </c>
      <c r="AG75" s="73" t="s">
        <v>1383</v>
      </c>
    </row>
    <row r="76" spans="2:33">
      <c r="B76" s="73" t="s">
        <v>361</v>
      </c>
      <c r="D76" s="73" t="s">
        <v>363</v>
      </c>
      <c r="E76" s="73" t="s">
        <v>1384</v>
      </c>
      <c r="F76" s="73" t="s">
        <v>362</v>
      </c>
      <c r="G76" s="73" t="s">
        <v>1352</v>
      </c>
      <c r="I76" s="73" t="s">
        <v>1352</v>
      </c>
      <c r="J76" s="73" t="s">
        <v>1384</v>
      </c>
      <c r="K76" s="73" t="s">
        <v>167</v>
      </c>
      <c r="L76" s="95">
        <v>2494.3552</v>
      </c>
      <c r="M76" s="95">
        <v>2494.3552</v>
      </c>
      <c r="N76" s="95">
        <v>2494.3552</v>
      </c>
      <c r="P76" s="73">
        <v>0</v>
      </c>
      <c r="R76" s="94"/>
      <c r="T76" s="94">
        <v>45688</v>
      </c>
      <c r="U76" s="73">
        <v>100</v>
      </c>
      <c r="V76" s="94">
        <v>45107</v>
      </c>
      <c r="W76" s="94">
        <v>45107</v>
      </c>
      <c r="X76" s="73" t="s">
        <v>1419</v>
      </c>
      <c r="Y76" s="73">
        <v>128304</v>
      </c>
      <c r="Z76" s="73">
        <v>355871</v>
      </c>
      <c r="AA76" s="73">
        <v>550321</v>
      </c>
      <c r="AC76" s="73">
        <v>19212636</v>
      </c>
      <c r="AD76" s="73">
        <v>10759</v>
      </c>
      <c r="AE76" s="73" t="s">
        <v>168</v>
      </c>
      <c r="AF76" s="73" t="s">
        <v>1382</v>
      </c>
      <c r="AG76" s="73" t="s">
        <v>1383</v>
      </c>
    </row>
    <row r="77" spans="2:33">
      <c r="B77" s="73" t="s">
        <v>361</v>
      </c>
      <c r="D77" s="73" t="s">
        <v>363</v>
      </c>
      <c r="E77" s="73" t="s">
        <v>1384</v>
      </c>
      <c r="F77" s="73" t="s">
        <v>362</v>
      </c>
      <c r="G77" s="73" t="s">
        <v>1352</v>
      </c>
      <c r="I77" s="73" t="s">
        <v>1352</v>
      </c>
      <c r="J77" s="73" t="s">
        <v>1384</v>
      </c>
      <c r="K77" s="73" t="s">
        <v>167</v>
      </c>
      <c r="L77" s="95">
        <v>32331.299299999999</v>
      </c>
      <c r="M77" s="95">
        <v>32331.299299999999</v>
      </c>
      <c r="N77" s="95">
        <v>32331.299299999999</v>
      </c>
      <c r="P77" s="73">
        <v>0</v>
      </c>
      <c r="R77" s="94"/>
      <c r="T77" s="94">
        <v>45688</v>
      </c>
      <c r="U77" s="73">
        <v>100</v>
      </c>
      <c r="V77" s="94">
        <v>45198</v>
      </c>
      <c r="W77" s="94">
        <v>45198</v>
      </c>
      <c r="X77" s="73" t="s">
        <v>1419</v>
      </c>
      <c r="Y77" s="73">
        <v>128304</v>
      </c>
      <c r="Z77" s="73">
        <v>355871</v>
      </c>
      <c r="AA77" s="73">
        <v>550321</v>
      </c>
      <c r="AC77" s="73">
        <v>20002467</v>
      </c>
      <c r="AD77" s="73">
        <v>10759</v>
      </c>
      <c r="AE77" s="73" t="s">
        <v>168</v>
      </c>
      <c r="AF77" s="73" t="s">
        <v>1382</v>
      </c>
      <c r="AG77" s="73" t="s">
        <v>1383</v>
      </c>
    </row>
    <row r="78" spans="2:33">
      <c r="B78" s="73" t="s">
        <v>361</v>
      </c>
      <c r="D78" s="73" t="s">
        <v>363</v>
      </c>
      <c r="E78" s="73" t="s">
        <v>1384</v>
      </c>
      <c r="F78" s="73" t="s">
        <v>362</v>
      </c>
      <c r="G78" s="73" t="s">
        <v>1352</v>
      </c>
      <c r="I78" s="73" t="s">
        <v>1352</v>
      </c>
      <c r="J78" s="73" t="s">
        <v>1384</v>
      </c>
      <c r="K78" s="73" t="s">
        <v>167</v>
      </c>
      <c r="L78" s="95">
        <v>32405.637999999999</v>
      </c>
      <c r="M78" s="95">
        <v>32405.637999999999</v>
      </c>
      <c r="N78" s="95">
        <v>32405.637999999999</v>
      </c>
      <c r="P78" s="73">
        <v>0</v>
      </c>
      <c r="R78" s="94"/>
      <c r="T78" s="94">
        <v>45688</v>
      </c>
      <c r="U78" s="73">
        <v>100</v>
      </c>
      <c r="V78" s="94">
        <v>45289</v>
      </c>
      <c r="W78" s="94">
        <v>45289</v>
      </c>
      <c r="X78" s="73" t="s">
        <v>1419</v>
      </c>
      <c r="Y78" s="73">
        <v>128304</v>
      </c>
      <c r="Z78" s="73">
        <v>355871</v>
      </c>
      <c r="AA78" s="73">
        <v>550321</v>
      </c>
      <c r="AC78" s="73">
        <v>20674057</v>
      </c>
      <c r="AD78" s="73">
        <v>10759</v>
      </c>
      <c r="AE78" s="73" t="s">
        <v>168</v>
      </c>
      <c r="AF78" s="73" t="s">
        <v>1382</v>
      </c>
      <c r="AG78" s="73" t="s">
        <v>1383</v>
      </c>
    </row>
    <row r="79" spans="2:33">
      <c r="B79" s="73" t="s">
        <v>361</v>
      </c>
      <c r="D79" s="73" t="s">
        <v>363</v>
      </c>
      <c r="E79" s="73" t="s">
        <v>1384</v>
      </c>
      <c r="F79" s="73" t="s">
        <v>362</v>
      </c>
      <c r="G79" s="73" t="s">
        <v>1352</v>
      </c>
      <c r="I79" s="73" t="s">
        <v>1352</v>
      </c>
      <c r="J79" s="73" t="s">
        <v>1384</v>
      </c>
      <c r="K79" s="73" t="s">
        <v>167</v>
      </c>
      <c r="L79" s="95">
        <v>32123.484499999999</v>
      </c>
      <c r="M79" s="95">
        <v>32123.484499999999</v>
      </c>
      <c r="N79" s="95">
        <v>32123.484499999999</v>
      </c>
      <c r="P79" s="73">
        <v>0</v>
      </c>
      <c r="R79" s="94"/>
      <c r="T79" s="94">
        <v>45688</v>
      </c>
      <c r="U79" s="73">
        <v>100</v>
      </c>
      <c r="V79" s="94">
        <v>45379</v>
      </c>
      <c r="W79" s="94">
        <v>45379</v>
      </c>
      <c r="X79" s="73" t="s">
        <v>1419</v>
      </c>
      <c r="Y79" s="73">
        <v>128304</v>
      </c>
      <c r="Z79" s="73">
        <v>355871</v>
      </c>
      <c r="AA79" s="73">
        <v>550321</v>
      </c>
      <c r="AC79" s="73">
        <v>21469037</v>
      </c>
      <c r="AD79" s="73">
        <v>10759</v>
      </c>
      <c r="AE79" s="73" t="s">
        <v>168</v>
      </c>
      <c r="AF79" s="73" t="s">
        <v>1382</v>
      </c>
      <c r="AG79" s="73" t="s">
        <v>1383</v>
      </c>
    </row>
    <row r="80" spans="2:33">
      <c r="B80" s="73" t="s">
        <v>361</v>
      </c>
      <c r="D80" s="73" t="s">
        <v>363</v>
      </c>
      <c r="E80" s="73" t="s">
        <v>1384</v>
      </c>
      <c r="F80" s="73" t="s">
        <v>362</v>
      </c>
      <c r="G80" s="73" t="s">
        <v>1352</v>
      </c>
      <c r="H80" s="73" t="s">
        <v>1385</v>
      </c>
      <c r="I80" s="73" t="s">
        <v>1352</v>
      </c>
      <c r="J80" s="73" t="s">
        <v>1384</v>
      </c>
      <c r="K80" s="73" t="s">
        <v>167</v>
      </c>
      <c r="L80" s="95">
        <v>4626424.7550999997</v>
      </c>
      <c r="M80" s="95">
        <v>4626424.7550999997</v>
      </c>
      <c r="N80" s="95">
        <v>4626424.7550999997</v>
      </c>
      <c r="P80" s="73">
        <v>0</v>
      </c>
      <c r="R80" s="94"/>
      <c r="T80" s="94">
        <v>45688</v>
      </c>
      <c r="U80" s="73">
        <v>93</v>
      </c>
      <c r="V80" s="94">
        <v>45432</v>
      </c>
      <c r="W80" s="94">
        <v>45447</v>
      </c>
      <c r="X80" s="73" t="s">
        <v>1419</v>
      </c>
      <c r="Y80" s="73">
        <v>128304</v>
      </c>
      <c r="Z80" s="73">
        <v>355871</v>
      </c>
      <c r="AA80" s="73">
        <v>550321</v>
      </c>
      <c r="AC80" s="73">
        <v>22034097</v>
      </c>
      <c r="AD80" s="73">
        <v>10759</v>
      </c>
      <c r="AE80" s="73" t="s">
        <v>168</v>
      </c>
      <c r="AF80" s="73" t="s">
        <v>1382</v>
      </c>
      <c r="AG80" s="73" t="s">
        <v>1383</v>
      </c>
    </row>
    <row r="81" spans="2:33">
      <c r="B81" s="73" t="s">
        <v>361</v>
      </c>
      <c r="D81" s="73" t="s">
        <v>363</v>
      </c>
      <c r="E81" s="73" t="s">
        <v>1384</v>
      </c>
      <c r="F81" s="73" t="s">
        <v>362</v>
      </c>
      <c r="G81" s="73" t="s">
        <v>1352</v>
      </c>
      <c r="I81" s="73" t="s">
        <v>1352</v>
      </c>
      <c r="J81" s="73" t="s">
        <v>1384</v>
      </c>
      <c r="K81" s="73" t="s">
        <v>167</v>
      </c>
      <c r="L81" s="95">
        <v>77918.584900000002</v>
      </c>
      <c r="M81" s="95">
        <v>77918.584900000002</v>
      </c>
      <c r="N81" s="95">
        <v>77918.584900000002</v>
      </c>
      <c r="P81" s="73">
        <v>0</v>
      </c>
      <c r="R81" s="94"/>
      <c r="T81" s="94">
        <v>45688</v>
      </c>
      <c r="U81" s="73">
        <v>100</v>
      </c>
      <c r="V81" s="94">
        <v>45499</v>
      </c>
      <c r="W81" s="94">
        <v>45499</v>
      </c>
      <c r="X81" s="73" t="s">
        <v>1419</v>
      </c>
      <c r="Y81" s="73">
        <v>128304</v>
      </c>
      <c r="Z81" s="73">
        <v>355871</v>
      </c>
      <c r="AA81" s="73">
        <v>550321</v>
      </c>
      <c r="AC81" s="73">
        <v>23496951</v>
      </c>
      <c r="AD81" s="73">
        <v>10759</v>
      </c>
      <c r="AE81" s="73" t="s">
        <v>168</v>
      </c>
      <c r="AF81" s="73" t="s">
        <v>1382</v>
      </c>
      <c r="AG81" s="73" t="s">
        <v>1383</v>
      </c>
    </row>
    <row r="82" spans="2:33">
      <c r="B82" s="73" t="s">
        <v>361</v>
      </c>
      <c r="D82" s="73" t="s">
        <v>363</v>
      </c>
      <c r="E82" s="73" t="s">
        <v>1384</v>
      </c>
      <c r="F82" s="73" t="s">
        <v>362</v>
      </c>
      <c r="G82" s="73" t="s">
        <v>1352</v>
      </c>
      <c r="I82" s="73" t="s">
        <v>1352</v>
      </c>
      <c r="J82" s="73" t="s">
        <v>1384</v>
      </c>
      <c r="K82" s="73" t="s">
        <v>167</v>
      </c>
      <c r="L82" s="95">
        <v>114842.65889999999</v>
      </c>
      <c r="M82" s="95">
        <v>114842.65889999999</v>
      </c>
      <c r="N82" s="95">
        <v>114842.65889999999</v>
      </c>
      <c r="P82" s="73">
        <v>0</v>
      </c>
      <c r="R82" s="94"/>
      <c r="T82" s="94">
        <v>45688</v>
      </c>
      <c r="U82" s="73">
        <v>100</v>
      </c>
      <c r="V82" s="94">
        <v>45565</v>
      </c>
      <c r="W82" s="94">
        <v>45565</v>
      </c>
      <c r="X82" s="73" t="s">
        <v>1419</v>
      </c>
      <c r="Y82" s="73">
        <v>128304</v>
      </c>
      <c r="Z82" s="73">
        <v>355871</v>
      </c>
      <c r="AA82" s="73">
        <v>550321</v>
      </c>
      <c r="AC82" s="73">
        <v>23497050</v>
      </c>
      <c r="AD82" s="73">
        <v>10759</v>
      </c>
      <c r="AE82" s="73" t="s">
        <v>168</v>
      </c>
      <c r="AF82" s="73" t="s">
        <v>1382</v>
      </c>
      <c r="AG82" s="73" t="s">
        <v>1383</v>
      </c>
    </row>
    <row r="83" spans="2:33">
      <c r="B83" s="73" t="s">
        <v>361</v>
      </c>
      <c r="D83" s="73" t="s">
        <v>363</v>
      </c>
      <c r="E83" s="73" t="s">
        <v>1384</v>
      </c>
      <c r="F83" s="73" t="s">
        <v>362</v>
      </c>
      <c r="G83" s="73" t="s">
        <v>1352</v>
      </c>
      <c r="I83" s="73" t="s">
        <v>1352</v>
      </c>
      <c r="J83" s="73" t="s">
        <v>1384</v>
      </c>
      <c r="K83" s="73" t="s">
        <v>167</v>
      </c>
      <c r="L83" s="95">
        <v>179822.28750000001</v>
      </c>
      <c r="M83" s="95">
        <v>179822.28750000001</v>
      </c>
      <c r="N83" s="95">
        <v>179822.28750000001</v>
      </c>
      <c r="P83" s="73">
        <v>0</v>
      </c>
      <c r="R83" s="94"/>
      <c r="T83" s="94">
        <v>45688</v>
      </c>
      <c r="U83" s="73">
        <v>100</v>
      </c>
      <c r="V83" s="94">
        <v>45672</v>
      </c>
      <c r="W83" s="94">
        <v>45672</v>
      </c>
      <c r="X83" s="73" t="s">
        <v>1419</v>
      </c>
      <c r="Y83" s="73">
        <v>128304</v>
      </c>
      <c r="Z83" s="73">
        <v>355871</v>
      </c>
      <c r="AA83" s="73">
        <v>550321</v>
      </c>
      <c r="AC83" s="73">
        <v>24437915</v>
      </c>
      <c r="AD83" s="73">
        <v>10759</v>
      </c>
      <c r="AE83" s="73" t="s">
        <v>168</v>
      </c>
      <c r="AF83" s="73" t="s">
        <v>1382</v>
      </c>
      <c r="AG83" s="73" t="s">
        <v>1383</v>
      </c>
    </row>
    <row r="84" spans="2:33">
      <c r="B84" s="73" t="s">
        <v>361</v>
      </c>
      <c r="D84" s="73" t="s">
        <v>363</v>
      </c>
      <c r="E84" s="73" t="s">
        <v>1384</v>
      </c>
      <c r="F84" s="73" t="s">
        <v>362</v>
      </c>
      <c r="G84" s="73" t="s">
        <v>1352</v>
      </c>
      <c r="I84" s="73" t="s">
        <v>1352</v>
      </c>
      <c r="J84" s="73" t="s">
        <v>1384</v>
      </c>
      <c r="K84" s="73" t="s">
        <v>167</v>
      </c>
      <c r="L84" s="95">
        <v>184359.15900000001</v>
      </c>
      <c r="M84" s="95">
        <v>184359.15900000001</v>
      </c>
      <c r="N84" s="95">
        <v>184359.15900000001</v>
      </c>
      <c r="P84" s="73">
        <v>0</v>
      </c>
      <c r="R84" s="94"/>
      <c r="T84" s="94">
        <v>45688</v>
      </c>
      <c r="U84" s="73">
        <v>100</v>
      </c>
      <c r="V84" s="94">
        <v>45672</v>
      </c>
      <c r="W84" s="94">
        <v>45672</v>
      </c>
      <c r="X84" s="73" t="s">
        <v>1419</v>
      </c>
      <c r="Y84" s="73">
        <v>128304</v>
      </c>
      <c r="Z84" s="73">
        <v>355871</v>
      </c>
      <c r="AA84" s="73">
        <v>550321</v>
      </c>
      <c r="AC84" s="73">
        <v>24518711</v>
      </c>
      <c r="AD84" s="73">
        <v>10759</v>
      </c>
      <c r="AE84" s="73" t="s">
        <v>168</v>
      </c>
      <c r="AF84" s="73" t="s">
        <v>1382</v>
      </c>
      <c r="AG84" s="73" t="s">
        <v>1383</v>
      </c>
    </row>
    <row r="85" spans="2:33">
      <c r="B85" s="73" t="s">
        <v>516</v>
      </c>
      <c r="D85" s="73" t="s">
        <v>518</v>
      </c>
      <c r="E85" s="73" t="s">
        <v>1420</v>
      </c>
      <c r="F85" s="73" t="s">
        <v>517</v>
      </c>
      <c r="G85" s="73" t="s">
        <v>1352</v>
      </c>
      <c r="H85" s="73" t="s">
        <v>1385</v>
      </c>
      <c r="I85" s="73" t="s">
        <v>1352</v>
      </c>
      <c r="J85" s="73" t="s">
        <v>1384</v>
      </c>
      <c r="K85" s="73" t="s">
        <v>167</v>
      </c>
      <c r="L85" s="95">
        <v>1144264.1399999999</v>
      </c>
      <c r="M85" s="95">
        <v>1144264.1399999999</v>
      </c>
      <c r="N85" s="95">
        <v>1144264.1399999999</v>
      </c>
      <c r="P85" s="73">
        <v>0</v>
      </c>
      <c r="R85" s="94"/>
      <c r="T85" s="94">
        <v>45838</v>
      </c>
      <c r="U85" s="73">
        <v>98.03125</v>
      </c>
      <c r="V85" s="94">
        <v>45118</v>
      </c>
      <c r="W85" s="94">
        <v>45131</v>
      </c>
      <c r="Y85" s="73">
        <v>113063</v>
      </c>
      <c r="Z85" s="73">
        <v>549712</v>
      </c>
      <c r="AA85" s="73">
        <v>549713</v>
      </c>
      <c r="AC85" s="73">
        <v>19402351</v>
      </c>
      <c r="AD85" s="73">
        <v>10759</v>
      </c>
      <c r="AE85" s="73" t="s">
        <v>168</v>
      </c>
      <c r="AF85" s="73" t="s">
        <v>1382</v>
      </c>
      <c r="AG85" s="73" t="s">
        <v>1383</v>
      </c>
    </row>
    <row r="86" spans="2:33">
      <c r="B86" s="73" t="s">
        <v>577</v>
      </c>
      <c r="C86" s="73" t="s">
        <v>1045</v>
      </c>
      <c r="D86" s="73" t="s">
        <v>1044</v>
      </c>
      <c r="E86" s="73" t="s">
        <v>1384</v>
      </c>
      <c r="F86" s="73" t="s">
        <v>578</v>
      </c>
      <c r="G86" s="73" t="s">
        <v>1352</v>
      </c>
      <c r="H86" s="73" t="s">
        <v>1385</v>
      </c>
      <c r="I86" s="73" t="s">
        <v>1352</v>
      </c>
      <c r="J86" s="73" t="s">
        <v>1384</v>
      </c>
      <c r="K86" s="73" t="s">
        <v>167</v>
      </c>
      <c r="L86" s="95">
        <v>1487019.53</v>
      </c>
      <c r="M86" s="95">
        <v>1487019.53</v>
      </c>
      <c r="N86" s="95">
        <v>1487019.53</v>
      </c>
      <c r="P86" s="73">
        <v>0</v>
      </c>
      <c r="R86" s="94"/>
      <c r="T86" s="94">
        <v>46701</v>
      </c>
      <c r="U86" s="73">
        <v>99</v>
      </c>
      <c r="V86" s="94">
        <v>44722</v>
      </c>
      <c r="W86" s="94">
        <v>44722</v>
      </c>
      <c r="X86" s="73" t="s">
        <v>1421</v>
      </c>
      <c r="Y86" s="73">
        <v>144053</v>
      </c>
      <c r="Z86" s="73">
        <v>466059</v>
      </c>
      <c r="AA86" s="73">
        <v>552460</v>
      </c>
      <c r="AC86" s="73">
        <v>16220238</v>
      </c>
      <c r="AD86" s="73">
        <v>10759</v>
      </c>
      <c r="AE86" s="73" t="s">
        <v>168</v>
      </c>
      <c r="AF86" s="73" t="s">
        <v>1382</v>
      </c>
      <c r="AG86" s="73" t="s">
        <v>1383</v>
      </c>
    </row>
    <row r="87" spans="2:33">
      <c r="B87" s="73" t="s">
        <v>577</v>
      </c>
      <c r="C87" s="73" t="s">
        <v>1045</v>
      </c>
      <c r="D87" s="73" t="s">
        <v>1044</v>
      </c>
      <c r="E87" s="73" t="s">
        <v>1384</v>
      </c>
      <c r="F87" s="73" t="s">
        <v>578</v>
      </c>
      <c r="G87" s="73" t="s">
        <v>1352</v>
      </c>
      <c r="H87" s="73" t="s">
        <v>1385</v>
      </c>
      <c r="I87" s="73" t="s">
        <v>1352</v>
      </c>
      <c r="J87" s="73" t="s">
        <v>1384</v>
      </c>
      <c r="K87" s="73" t="s">
        <v>167</v>
      </c>
      <c r="L87" s="95">
        <v>3998212.5</v>
      </c>
      <c r="M87" s="95">
        <v>3998212.5</v>
      </c>
      <c r="N87" s="95">
        <v>3998212.5</v>
      </c>
      <c r="P87" s="73">
        <v>0</v>
      </c>
      <c r="R87" s="94"/>
      <c r="T87" s="94">
        <v>46701</v>
      </c>
      <c r="U87" s="73">
        <v>96</v>
      </c>
      <c r="V87" s="94">
        <v>44750</v>
      </c>
      <c r="W87" s="94">
        <v>44755</v>
      </c>
      <c r="X87" s="73" t="s">
        <v>1421</v>
      </c>
      <c r="Y87" s="73">
        <v>144053</v>
      </c>
      <c r="Z87" s="73">
        <v>466059</v>
      </c>
      <c r="AA87" s="73">
        <v>552460</v>
      </c>
      <c r="AC87" s="73">
        <v>16827012</v>
      </c>
      <c r="AD87" s="73">
        <v>10759</v>
      </c>
      <c r="AE87" s="73" t="s">
        <v>168</v>
      </c>
      <c r="AF87" s="73" t="s">
        <v>1382</v>
      </c>
      <c r="AG87" s="73" t="s">
        <v>1383</v>
      </c>
    </row>
    <row r="88" spans="2:33">
      <c r="B88" s="73" t="s">
        <v>473</v>
      </c>
      <c r="C88" s="73" t="s">
        <v>474</v>
      </c>
      <c r="D88" s="73" t="s">
        <v>476</v>
      </c>
      <c r="E88" s="73" t="s">
        <v>1422</v>
      </c>
      <c r="F88" s="73" t="s">
        <v>475</v>
      </c>
      <c r="G88" s="73" t="s">
        <v>1352</v>
      </c>
      <c r="H88" s="73" t="s">
        <v>1385</v>
      </c>
      <c r="I88" s="73" t="s">
        <v>1352</v>
      </c>
      <c r="J88" s="73" t="s">
        <v>1384</v>
      </c>
      <c r="K88" s="73" t="s">
        <v>167</v>
      </c>
      <c r="L88" s="95">
        <v>301140.63740000001</v>
      </c>
      <c r="M88" s="95">
        <v>301140.63740000001</v>
      </c>
      <c r="N88" s="95">
        <v>301140.63740000001</v>
      </c>
      <c r="P88" s="73">
        <v>1</v>
      </c>
      <c r="R88" s="94"/>
      <c r="T88" s="94">
        <v>46099</v>
      </c>
      <c r="U88" s="73">
        <v>97.78125</v>
      </c>
      <c r="V88" s="94">
        <v>44483</v>
      </c>
      <c r="W88" s="94">
        <v>44550</v>
      </c>
      <c r="Y88" s="73">
        <v>133092</v>
      </c>
      <c r="Z88" s="73">
        <v>454420</v>
      </c>
      <c r="AA88" s="73">
        <v>592170</v>
      </c>
      <c r="AC88" s="73">
        <v>14773168</v>
      </c>
      <c r="AD88" s="73">
        <v>10759</v>
      </c>
      <c r="AE88" s="73" t="s">
        <v>168</v>
      </c>
      <c r="AF88" s="73" t="s">
        <v>1382</v>
      </c>
      <c r="AG88" s="73" t="s">
        <v>1383</v>
      </c>
    </row>
    <row r="89" spans="2:33">
      <c r="B89" s="73" t="s">
        <v>473</v>
      </c>
      <c r="C89" s="73" t="s">
        <v>474</v>
      </c>
      <c r="D89" s="73" t="s">
        <v>476</v>
      </c>
      <c r="E89" s="73" t="s">
        <v>1422</v>
      </c>
      <c r="F89" s="73" t="s">
        <v>475</v>
      </c>
      <c r="G89" s="73" t="s">
        <v>1352</v>
      </c>
      <c r="I89" s="73" t="s">
        <v>1352</v>
      </c>
      <c r="J89" s="73" t="s">
        <v>1384</v>
      </c>
      <c r="K89" s="73" t="s">
        <v>167</v>
      </c>
      <c r="L89" s="95">
        <v>3931.3069999999998</v>
      </c>
      <c r="M89" s="95">
        <v>3931.3069999999998</v>
      </c>
      <c r="N89" s="95">
        <v>3931.3069999999998</v>
      </c>
      <c r="P89" s="73">
        <v>1</v>
      </c>
      <c r="R89" s="94"/>
      <c r="T89" s="94">
        <v>46099</v>
      </c>
      <c r="U89" s="73">
        <v>100</v>
      </c>
      <c r="V89" s="94">
        <v>45359</v>
      </c>
      <c r="W89" s="94">
        <v>45359</v>
      </c>
      <c r="Y89" s="73">
        <v>133092</v>
      </c>
      <c r="Z89" s="73">
        <v>454420</v>
      </c>
      <c r="AA89" s="73">
        <v>592170</v>
      </c>
      <c r="AC89" s="73">
        <v>21618278</v>
      </c>
      <c r="AD89" s="73">
        <v>10759</v>
      </c>
      <c r="AE89" s="73" t="s">
        <v>168</v>
      </c>
      <c r="AF89" s="73" t="s">
        <v>1382</v>
      </c>
      <c r="AG89" s="73" t="s">
        <v>1383</v>
      </c>
    </row>
    <row r="90" spans="2:33">
      <c r="B90" s="73" t="s">
        <v>473</v>
      </c>
      <c r="C90" s="73" t="s">
        <v>474</v>
      </c>
      <c r="D90" s="73" t="s">
        <v>476</v>
      </c>
      <c r="E90" s="73" t="s">
        <v>1422</v>
      </c>
      <c r="F90" s="73" t="s">
        <v>475</v>
      </c>
      <c r="G90" s="73" t="s">
        <v>1352</v>
      </c>
      <c r="I90" s="73" t="s">
        <v>1352</v>
      </c>
      <c r="J90" s="73" t="s">
        <v>1384</v>
      </c>
      <c r="K90" s="73" t="s">
        <v>167</v>
      </c>
      <c r="L90" s="95">
        <v>3889.6673000000001</v>
      </c>
      <c r="M90" s="95">
        <v>3889.6673000000001</v>
      </c>
      <c r="N90" s="95">
        <v>3889.6673000000001</v>
      </c>
      <c r="P90" s="73">
        <v>1</v>
      </c>
      <c r="R90" s="94"/>
      <c r="T90" s="94">
        <v>46099</v>
      </c>
      <c r="U90" s="73">
        <v>100</v>
      </c>
      <c r="V90" s="94">
        <v>45412</v>
      </c>
      <c r="W90" s="94">
        <v>45412</v>
      </c>
      <c r="Y90" s="73">
        <v>133092</v>
      </c>
      <c r="Z90" s="73">
        <v>454420</v>
      </c>
      <c r="AA90" s="73">
        <v>592170</v>
      </c>
      <c r="AC90" s="73">
        <v>21808883</v>
      </c>
      <c r="AD90" s="73">
        <v>10759</v>
      </c>
      <c r="AE90" s="73" t="s">
        <v>168</v>
      </c>
      <c r="AF90" s="73" t="s">
        <v>1382</v>
      </c>
      <c r="AG90" s="73" t="s">
        <v>1383</v>
      </c>
    </row>
    <row r="91" spans="2:33">
      <c r="B91" s="73" t="s">
        <v>473</v>
      </c>
      <c r="C91" s="73" t="s">
        <v>474</v>
      </c>
      <c r="D91" s="73" t="s">
        <v>476</v>
      </c>
      <c r="E91" s="73" t="s">
        <v>1422</v>
      </c>
      <c r="F91" s="73" t="s">
        <v>475</v>
      </c>
      <c r="G91" s="73" t="s">
        <v>1352</v>
      </c>
      <c r="H91" s="73" t="s">
        <v>1385</v>
      </c>
      <c r="I91" s="73" t="s">
        <v>1352</v>
      </c>
      <c r="J91" s="73" t="s">
        <v>1384</v>
      </c>
      <c r="K91" s="73" t="s">
        <v>167</v>
      </c>
      <c r="L91" s="95">
        <v>282365.4302</v>
      </c>
      <c r="M91" s="95">
        <v>282365.4302</v>
      </c>
      <c r="N91" s="95">
        <v>282365.4302</v>
      </c>
      <c r="P91" s="73">
        <v>1</v>
      </c>
      <c r="R91" s="94"/>
      <c r="T91" s="94">
        <v>46099</v>
      </c>
      <c r="U91" s="73">
        <v>99</v>
      </c>
      <c r="V91" s="94">
        <v>45432</v>
      </c>
      <c r="W91" s="94">
        <v>45447</v>
      </c>
      <c r="Y91" s="73">
        <v>133092</v>
      </c>
      <c r="Z91" s="73">
        <v>454420</v>
      </c>
      <c r="AA91" s="73">
        <v>592170</v>
      </c>
      <c r="AC91" s="73">
        <v>22034539</v>
      </c>
      <c r="AD91" s="73">
        <v>10759</v>
      </c>
      <c r="AE91" s="73" t="s">
        <v>168</v>
      </c>
      <c r="AF91" s="73" t="s">
        <v>1382</v>
      </c>
      <c r="AG91" s="73" t="s">
        <v>1383</v>
      </c>
    </row>
    <row r="92" spans="2:33">
      <c r="B92" s="73" t="s">
        <v>473</v>
      </c>
      <c r="C92" s="73" t="s">
        <v>474</v>
      </c>
      <c r="D92" s="73" t="s">
        <v>476</v>
      </c>
      <c r="E92" s="73" t="s">
        <v>1422</v>
      </c>
      <c r="F92" s="73" t="s">
        <v>475</v>
      </c>
      <c r="G92" s="73" t="s">
        <v>1352</v>
      </c>
      <c r="I92" s="73" t="s">
        <v>1352</v>
      </c>
      <c r="J92" s="73" t="s">
        <v>1384</v>
      </c>
      <c r="K92" s="73" t="s">
        <v>167</v>
      </c>
      <c r="L92" s="95">
        <v>7783.5397000000003</v>
      </c>
      <c r="M92" s="95">
        <v>7783.5397000000003</v>
      </c>
      <c r="N92" s="95">
        <v>7783.5397000000003</v>
      </c>
      <c r="P92" s="73">
        <v>1</v>
      </c>
      <c r="R92" s="94"/>
      <c r="T92" s="94">
        <v>46099</v>
      </c>
      <c r="U92" s="73">
        <v>100</v>
      </c>
      <c r="V92" s="94">
        <v>45504</v>
      </c>
      <c r="W92" s="94">
        <v>45504</v>
      </c>
      <c r="Y92" s="73">
        <v>133092</v>
      </c>
      <c r="Z92" s="73">
        <v>454420</v>
      </c>
      <c r="AA92" s="73">
        <v>592170</v>
      </c>
      <c r="AC92" s="73">
        <v>23435615</v>
      </c>
      <c r="AD92" s="73">
        <v>10759</v>
      </c>
      <c r="AE92" s="73" t="s">
        <v>168</v>
      </c>
      <c r="AF92" s="73" t="s">
        <v>1382</v>
      </c>
      <c r="AG92" s="73" t="s">
        <v>1383</v>
      </c>
    </row>
    <row r="93" spans="2:33">
      <c r="B93" s="73" t="s">
        <v>473</v>
      </c>
      <c r="C93" s="73" t="s">
        <v>474</v>
      </c>
      <c r="D93" s="73" t="s">
        <v>476</v>
      </c>
      <c r="E93" s="73" t="s">
        <v>1422</v>
      </c>
      <c r="F93" s="73" t="s">
        <v>475</v>
      </c>
      <c r="G93" s="73" t="s">
        <v>1352</v>
      </c>
      <c r="I93" s="73" t="s">
        <v>1352</v>
      </c>
      <c r="J93" s="73" t="s">
        <v>1384</v>
      </c>
      <c r="K93" s="73" t="s">
        <v>167</v>
      </c>
      <c r="L93" s="95">
        <v>7730.8317999999999</v>
      </c>
      <c r="M93" s="95">
        <v>7730.8317999999999</v>
      </c>
      <c r="N93" s="95">
        <v>7730.8317999999999</v>
      </c>
      <c r="P93" s="73">
        <v>1</v>
      </c>
      <c r="R93" s="94"/>
      <c r="T93" s="94">
        <v>46099</v>
      </c>
      <c r="U93" s="73">
        <v>100</v>
      </c>
      <c r="V93" s="94">
        <v>45596</v>
      </c>
      <c r="W93" s="94">
        <v>45596</v>
      </c>
      <c r="Y93" s="73">
        <v>133092</v>
      </c>
      <c r="Z93" s="73">
        <v>454420</v>
      </c>
      <c r="AA93" s="73">
        <v>592170</v>
      </c>
      <c r="AC93" s="73">
        <v>23708652</v>
      </c>
      <c r="AD93" s="73">
        <v>10759</v>
      </c>
      <c r="AE93" s="73" t="s">
        <v>168</v>
      </c>
      <c r="AF93" s="73" t="s">
        <v>1382</v>
      </c>
      <c r="AG93" s="73" t="s">
        <v>1383</v>
      </c>
    </row>
    <row r="94" spans="2:33">
      <c r="B94" s="73" t="s">
        <v>473</v>
      </c>
      <c r="C94" s="73" t="s">
        <v>474</v>
      </c>
      <c r="D94" s="73" t="s">
        <v>476</v>
      </c>
      <c r="E94" s="73" t="s">
        <v>1422</v>
      </c>
      <c r="F94" s="73" t="s">
        <v>475</v>
      </c>
      <c r="G94" s="73" t="s">
        <v>1352</v>
      </c>
      <c r="I94" s="73" t="s">
        <v>1352</v>
      </c>
      <c r="J94" s="73" t="s">
        <v>1384</v>
      </c>
      <c r="K94" s="73" t="s">
        <v>167</v>
      </c>
      <c r="L94" s="95">
        <v>7909.1665999999996</v>
      </c>
      <c r="M94" s="95">
        <v>7909.1665999999996</v>
      </c>
      <c r="N94" s="95">
        <v>7909.1665999999996</v>
      </c>
      <c r="P94" s="73">
        <v>1</v>
      </c>
      <c r="R94" s="94"/>
      <c r="T94" s="94">
        <v>46099</v>
      </c>
      <c r="U94" s="73">
        <v>100</v>
      </c>
      <c r="V94" s="94">
        <v>45688</v>
      </c>
      <c r="W94" s="94">
        <v>45688</v>
      </c>
      <c r="Y94" s="73">
        <v>133092</v>
      </c>
      <c r="Z94" s="73">
        <v>454420</v>
      </c>
      <c r="AA94" s="73">
        <v>592170</v>
      </c>
      <c r="AC94" s="73">
        <v>24619368</v>
      </c>
      <c r="AD94" s="73">
        <v>10759</v>
      </c>
      <c r="AE94" s="73" t="s">
        <v>168</v>
      </c>
      <c r="AF94" s="73" t="s">
        <v>1382</v>
      </c>
      <c r="AG94" s="73" t="s">
        <v>1383</v>
      </c>
    </row>
    <row r="95" spans="2:33">
      <c r="B95" s="73" t="s">
        <v>473</v>
      </c>
      <c r="C95" s="73" t="s">
        <v>474</v>
      </c>
      <c r="D95" s="73" t="s">
        <v>476</v>
      </c>
      <c r="E95" s="73" t="s">
        <v>1422</v>
      </c>
      <c r="F95" s="73" t="s">
        <v>475</v>
      </c>
      <c r="G95" s="73" t="s">
        <v>1352</v>
      </c>
      <c r="H95" s="73" t="s">
        <v>1385</v>
      </c>
      <c r="I95" s="73" t="s">
        <v>1352</v>
      </c>
      <c r="J95" s="73" t="s">
        <v>1384</v>
      </c>
      <c r="K95" s="73" t="s">
        <v>167</v>
      </c>
      <c r="L95" s="95">
        <v>4511930.4025999997</v>
      </c>
      <c r="M95" s="95">
        <v>4511930.4025999997</v>
      </c>
      <c r="N95" s="95">
        <v>4511930.4025999997</v>
      </c>
      <c r="P95" s="73">
        <v>0</v>
      </c>
      <c r="R95" s="94"/>
      <c r="T95" s="94">
        <v>46099</v>
      </c>
      <c r="U95" s="73">
        <v>97.78125</v>
      </c>
      <c r="V95" s="94">
        <v>44483</v>
      </c>
      <c r="W95" s="94">
        <v>44550</v>
      </c>
      <c r="Y95" s="73">
        <v>133092</v>
      </c>
      <c r="Z95" s="73">
        <v>454420</v>
      </c>
      <c r="AA95" s="73">
        <v>558770</v>
      </c>
      <c r="AC95" s="73">
        <v>14773168</v>
      </c>
      <c r="AD95" s="73">
        <v>10759</v>
      </c>
      <c r="AE95" s="73" t="s">
        <v>168</v>
      </c>
      <c r="AF95" s="73" t="s">
        <v>1382</v>
      </c>
      <c r="AG95" s="73" t="s">
        <v>1383</v>
      </c>
    </row>
    <row r="96" spans="2:33">
      <c r="B96" s="73" t="s">
        <v>473</v>
      </c>
      <c r="C96" s="73" t="s">
        <v>474</v>
      </c>
      <c r="D96" s="73" t="s">
        <v>476</v>
      </c>
      <c r="E96" s="73" t="s">
        <v>1422</v>
      </c>
      <c r="F96" s="73" t="s">
        <v>475</v>
      </c>
      <c r="G96" s="73" t="s">
        <v>1352</v>
      </c>
      <c r="I96" s="73" t="s">
        <v>1352</v>
      </c>
      <c r="J96" s="73" t="s">
        <v>1384</v>
      </c>
      <c r="K96" s="73" t="s">
        <v>167</v>
      </c>
      <c r="L96" s="95">
        <v>58901.993000000002</v>
      </c>
      <c r="M96" s="95">
        <v>58901.993000000002</v>
      </c>
      <c r="N96" s="95">
        <v>58901.993000000002</v>
      </c>
      <c r="P96" s="73">
        <v>0</v>
      </c>
      <c r="R96" s="94"/>
      <c r="T96" s="94">
        <v>46099</v>
      </c>
      <c r="U96" s="73">
        <v>100</v>
      </c>
      <c r="V96" s="94">
        <v>45359</v>
      </c>
      <c r="W96" s="94">
        <v>45359</v>
      </c>
      <c r="Y96" s="73">
        <v>133092</v>
      </c>
      <c r="Z96" s="73">
        <v>454420</v>
      </c>
      <c r="AA96" s="73">
        <v>558770</v>
      </c>
      <c r="AC96" s="73">
        <v>21618278</v>
      </c>
      <c r="AD96" s="73">
        <v>10759</v>
      </c>
      <c r="AE96" s="73" t="s">
        <v>168</v>
      </c>
      <c r="AF96" s="73" t="s">
        <v>1382</v>
      </c>
      <c r="AG96" s="73" t="s">
        <v>1383</v>
      </c>
    </row>
    <row r="97" spans="1:33">
      <c r="B97" s="73" t="s">
        <v>473</v>
      </c>
      <c r="C97" s="73" t="s">
        <v>474</v>
      </c>
      <c r="D97" s="73" t="s">
        <v>476</v>
      </c>
      <c r="E97" s="73" t="s">
        <v>1422</v>
      </c>
      <c r="F97" s="73" t="s">
        <v>475</v>
      </c>
      <c r="G97" s="73" t="s">
        <v>1352</v>
      </c>
      <c r="I97" s="73" t="s">
        <v>1352</v>
      </c>
      <c r="J97" s="73" t="s">
        <v>1384</v>
      </c>
      <c r="K97" s="73" t="s">
        <v>167</v>
      </c>
      <c r="L97" s="95">
        <v>58278.112699999998</v>
      </c>
      <c r="M97" s="95">
        <v>58278.112699999998</v>
      </c>
      <c r="N97" s="95">
        <v>58278.112699999998</v>
      </c>
      <c r="P97" s="73">
        <v>0</v>
      </c>
      <c r="R97" s="94"/>
      <c r="T97" s="94">
        <v>46099</v>
      </c>
      <c r="U97" s="73">
        <v>100</v>
      </c>
      <c r="V97" s="94">
        <v>45412</v>
      </c>
      <c r="W97" s="94">
        <v>45412</v>
      </c>
      <c r="Y97" s="73">
        <v>133092</v>
      </c>
      <c r="Z97" s="73">
        <v>454420</v>
      </c>
      <c r="AA97" s="73">
        <v>558770</v>
      </c>
      <c r="AC97" s="73">
        <v>21808883</v>
      </c>
      <c r="AD97" s="73">
        <v>10759</v>
      </c>
      <c r="AE97" s="73" t="s">
        <v>168</v>
      </c>
      <c r="AF97" s="73" t="s">
        <v>1382</v>
      </c>
      <c r="AG97" s="73" t="s">
        <v>1383</v>
      </c>
    </row>
    <row r="98" spans="1:33">
      <c r="B98" s="73" t="s">
        <v>473</v>
      </c>
      <c r="C98" s="73" t="s">
        <v>474</v>
      </c>
      <c r="D98" s="73" t="s">
        <v>476</v>
      </c>
      <c r="E98" s="73" t="s">
        <v>1422</v>
      </c>
      <c r="F98" s="73" t="s">
        <v>475</v>
      </c>
      <c r="G98" s="73" t="s">
        <v>1352</v>
      </c>
      <c r="H98" s="73" t="s">
        <v>1385</v>
      </c>
      <c r="I98" s="73" t="s">
        <v>1352</v>
      </c>
      <c r="J98" s="73" t="s">
        <v>1384</v>
      </c>
      <c r="K98" s="73" t="s">
        <v>167</v>
      </c>
      <c r="L98" s="95">
        <v>4230625.1997999996</v>
      </c>
      <c r="M98" s="95">
        <v>4230625.1997999996</v>
      </c>
      <c r="N98" s="95">
        <v>4230625.1997999996</v>
      </c>
      <c r="P98" s="73">
        <v>0</v>
      </c>
      <c r="R98" s="94"/>
      <c r="T98" s="94">
        <v>46099</v>
      </c>
      <c r="U98" s="73">
        <v>99</v>
      </c>
      <c r="V98" s="94">
        <v>45432</v>
      </c>
      <c r="W98" s="94">
        <v>45447</v>
      </c>
      <c r="Y98" s="73">
        <v>133092</v>
      </c>
      <c r="Z98" s="73">
        <v>454420</v>
      </c>
      <c r="AA98" s="73">
        <v>558770</v>
      </c>
      <c r="AC98" s="73">
        <v>22034539</v>
      </c>
      <c r="AD98" s="73">
        <v>10759</v>
      </c>
      <c r="AE98" s="73" t="s">
        <v>168</v>
      </c>
      <c r="AF98" s="73" t="s">
        <v>1382</v>
      </c>
      <c r="AG98" s="73" t="s">
        <v>1383</v>
      </c>
    </row>
    <row r="99" spans="1:33">
      <c r="B99" s="73" t="s">
        <v>473</v>
      </c>
      <c r="C99" s="73" t="s">
        <v>474</v>
      </c>
      <c r="D99" s="73" t="s">
        <v>476</v>
      </c>
      <c r="E99" s="73" t="s">
        <v>1422</v>
      </c>
      <c r="F99" s="73" t="s">
        <v>475</v>
      </c>
      <c r="G99" s="73" t="s">
        <v>1352</v>
      </c>
      <c r="I99" s="73" t="s">
        <v>1352</v>
      </c>
      <c r="J99" s="73" t="s">
        <v>1384</v>
      </c>
      <c r="K99" s="73" t="s">
        <v>167</v>
      </c>
      <c r="L99" s="95">
        <v>116619.2303</v>
      </c>
      <c r="M99" s="95">
        <v>116619.2303</v>
      </c>
      <c r="N99" s="95">
        <v>116619.2303</v>
      </c>
      <c r="P99" s="73">
        <v>0</v>
      </c>
      <c r="R99" s="94"/>
      <c r="T99" s="94">
        <v>46099</v>
      </c>
      <c r="U99" s="73">
        <v>100</v>
      </c>
      <c r="V99" s="94">
        <v>45504</v>
      </c>
      <c r="W99" s="94">
        <v>45504</v>
      </c>
      <c r="Y99" s="73">
        <v>133092</v>
      </c>
      <c r="Z99" s="73">
        <v>454420</v>
      </c>
      <c r="AA99" s="73">
        <v>558770</v>
      </c>
      <c r="AC99" s="73">
        <v>23435615</v>
      </c>
      <c r="AD99" s="73">
        <v>10759</v>
      </c>
      <c r="AE99" s="73" t="s">
        <v>168</v>
      </c>
      <c r="AF99" s="73" t="s">
        <v>1382</v>
      </c>
      <c r="AG99" s="73" t="s">
        <v>1383</v>
      </c>
    </row>
    <row r="100" spans="1:33">
      <c r="B100" s="73" t="s">
        <v>473</v>
      </c>
      <c r="C100" s="73" t="s">
        <v>474</v>
      </c>
      <c r="D100" s="73" t="s">
        <v>476</v>
      </c>
      <c r="E100" s="73" t="s">
        <v>1422</v>
      </c>
      <c r="F100" s="73" t="s">
        <v>475</v>
      </c>
      <c r="G100" s="73" t="s">
        <v>1352</v>
      </c>
      <c r="I100" s="73" t="s">
        <v>1352</v>
      </c>
      <c r="J100" s="73" t="s">
        <v>1384</v>
      </c>
      <c r="K100" s="73" t="s">
        <v>167</v>
      </c>
      <c r="L100" s="95">
        <v>115829.51820000001</v>
      </c>
      <c r="M100" s="95">
        <v>115829.51820000001</v>
      </c>
      <c r="N100" s="95">
        <v>115829.51820000001</v>
      </c>
      <c r="P100" s="73">
        <v>0</v>
      </c>
      <c r="R100" s="94"/>
      <c r="T100" s="94">
        <v>46099</v>
      </c>
      <c r="U100" s="73">
        <v>100</v>
      </c>
      <c r="V100" s="94">
        <v>45596</v>
      </c>
      <c r="W100" s="94">
        <v>45596</v>
      </c>
      <c r="Y100" s="73">
        <v>133092</v>
      </c>
      <c r="Z100" s="73">
        <v>454420</v>
      </c>
      <c r="AA100" s="73">
        <v>558770</v>
      </c>
      <c r="AC100" s="73">
        <v>23708652</v>
      </c>
      <c r="AD100" s="73">
        <v>10759</v>
      </c>
      <c r="AE100" s="73" t="s">
        <v>168</v>
      </c>
      <c r="AF100" s="73" t="s">
        <v>1382</v>
      </c>
      <c r="AG100" s="73" t="s">
        <v>1383</v>
      </c>
    </row>
    <row r="101" spans="1:33">
      <c r="B101" s="73" t="s">
        <v>473</v>
      </c>
      <c r="C101" s="73" t="s">
        <v>474</v>
      </c>
      <c r="D101" s="73" t="s">
        <v>476</v>
      </c>
      <c r="E101" s="73" t="s">
        <v>1422</v>
      </c>
      <c r="F101" s="73" t="s">
        <v>475</v>
      </c>
      <c r="G101" s="73" t="s">
        <v>1352</v>
      </c>
      <c r="I101" s="73" t="s">
        <v>1352</v>
      </c>
      <c r="J101" s="73" t="s">
        <v>1384</v>
      </c>
      <c r="K101" s="73" t="s">
        <v>167</v>
      </c>
      <c r="L101" s="95">
        <v>118501.4734</v>
      </c>
      <c r="M101" s="95">
        <v>118501.4734</v>
      </c>
      <c r="N101" s="95">
        <v>118501.4734</v>
      </c>
      <c r="P101" s="73">
        <v>0</v>
      </c>
      <c r="R101" s="94"/>
      <c r="T101" s="94">
        <v>46099</v>
      </c>
      <c r="U101" s="73">
        <v>100</v>
      </c>
      <c r="V101" s="94">
        <v>45688</v>
      </c>
      <c r="W101" s="94">
        <v>45688</v>
      </c>
      <c r="Y101" s="73">
        <v>133092</v>
      </c>
      <c r="Z101" s="73">
        <v>454420</v>
      </c>
      <c r="AA101" s="73">
        <v>558770</v>
      </c>
      <c r="AC101" s="73">
        <v>24619368</v>
      </c>
      <c r="AD101" s="73">
        <v>10759</v>
      </c>
      <c r="AE101" s="73" t="s">
        <v>168</v>
      </c>
      <c r="AF101" s="73" t="s">
        <v>1382</v>
      </c>
      <c r="AG101" s="73" t="s">
        <v>1383</v>
      </c>
    </row>
    <row r="102" spans="1:33">
      <c r="B102" s="73" t="s">
        <v>1097</v>
      </c>
      <c r="C102" s="73" t="s">
        <v>693</v>
      </c>
      <c r="D102" s="73" t="s">
        <v>694</v>
      </c>
      <c r="E102" s="73" t="s">
        <v>1384</v>
      </c>
      <c r="F102" s="73" t="s">
        <v>387</v>
      </c>
      <c r="G102" s="73" t="s">
        <v>1352</v>
      </c>
      <c r="H102" s="73" t="s">
        <v>1385</v>
      </c>
      <c r="I102" s="73" t="s">
        <v>1352</v>
      </c>
      <c r="J102" s="73" t="s">
        <v>1384</v>
      </c>
      <c r="K102" s="73" t="s">
        <v>167</v>
      </c>
      <c r="L102" s="95">
        <v>62582.0386</v>
      </c>
      <c r="M102" s="95">
        <v>62582.0386</v>
      </c>
      <c r="N102" s="95">
        <v>62582.0386</v>
      </c>
      <c r="P102" s="73">
        <v>1</v>
      </c>
      <c r="R102" s="94"/>
      <c r="T102" s="94">
        <v>45961</v>
      </c>
      <c r="U102" s="73">
        <v>97.8</v>
      </c>
      <c r="V102" s="94">
        <v>45303</v>
      </c>
      <c r="W102" s="94">
        <v>45317</v>
      </c>
      <c r="Y102" s="73">
        <v>128690</v>
      </c>
      <c r="Z102" s="73">
        <v>580579</v>
      </c>
      <c r="AA102" s="73">
        <v>635598</v>
      </c>
      <c r="AC102" s="73">
        <v>20832550</v>
      </c>
      <c r="AD102" s="73">
        <v>10759</v>
      </c>
      <c r="AE102" s="73" t="s">
        <v>168</v>
      </c>
      <c r="AF102" s="73" t="s">
        <v>1382</v>
      </c>
      <c r="AG102" s="73" t="s">
        <v>1383</v>
      </c>
    </row>
    <row r="103" spans="1:33">
      <c r="B103" s="73" t="s">
        <v>1097</v>
      </c>
      <c r="C103" s="73" t="s">
        <v>693</v>
      </c>
      <c r="D103" s="73" t="s">
        <v>694</v>
      </c>
      <c r="E103" s="73" t="s">
        <v>1384</v>
      </c>
      <c r="F103" s="73" t="s">
        <v>387</v>
      </c>
      <c r="G103" s="73" t="s">
        <v>1352</v>
      </c>
      <c r="I103" s="73" t="s">
        <v>1352</v>
      </c>
      <c r="J103" s="73" t="s">
        <v>1384</v>
      </c>
      <c r="K103" s="73" t="s">
        <v>167</v>
      </c>
      <c r="L103" s="95">
        <v>1824.3314</v>
      </c>
      <c r="M103" s="95">
        <v>1824.3314</v>
      </c>
      <c r="N103" s="95">
        <v>1824.3314</v>
      </c>
      <c r="P103" s="73">
        <v>1</v>
      </c>
      <c r="R103" s="94"/>
      <c r="T103" s="94">
        <v>45961</v>
      </c>
      <c r="U103" s="73">
        <v>100</v>
      </c>
      <c r="V103" s="94">
        <v>45698</v>
      </c>
      <c r="W103" s="94">
        <v>45698</v>
      </c>
      <c r="Y103" s="73">
        <v>128690</v>
      </c>
      <c r="Z103" s="73">
        <v>580579</v>
      </c>
      <c r="AA103" s="73">
        <v>635598</v>
      </c>
      <c r="AC103" s="73">
        <v>24593622</v>
      </c>
      <c r="AD103" s="73">
        <v>10759</v>
      </c>
      <c r="AE103" s="73" t="s">
        <v>168</v>
      </c>
      <c r="AF103" s="73" t="s">
        <v>1382</v>
      </c>
      <c r="AG103" s="73" t="s">
        <v>1383</v>
      </c>
    </row>
    <row r="104" spans="1:33">
      <c r="B104" s="73" t="s">
        <v>1097</v>
      </c>
      <c r="C104" s="73" t="s">
        <v>693</v>
      </c>
      <c r="D104" s="73" t="s">
        <v>694</v>
      </c>
      <c r="E104" s="73" t="s">
        <v>1384</v>
      </c>
      <c r="F104" s="73" t="s">
        <v>387</v>
      </c>
      <c r="G104" s="73" t="s">
        <v>1352</v>
      </c>
      <c r="H104" s="73" t="s">
        <v>1385</v>
      </c>
      <c r="I104" s="73" t="s">
        <v>1352</v>
      </c>
      <c r="J104" s="73" t="s">
        <v>1384</v>
      </c>
      <c r="K104" s="73" t="s">
        <v>167</v>
      </c>
      <c r="L104" s="95">
        <v>2146820.2313999999</v>
      </c>
      <c r="M104" s="95">
        <v>2146820.2313999999</v>
      </c>
      <c r="N104" s="95">
        <v>2146820.2313999999</v>
      </c>
      <c r="P104" s="73">
        <v>0</v>
      </c>
      <c r="R104" s="94"/>
      <c r="T104" s="94">
        <v>45961</v>
      </c>
      <c r="U104" s="73">
        <v>97.8</v>
      </c>
      <c r="V104" s="94">
        <v>45303</v>
      </c>
      <c r="W104" s="94">
        <v>45317</v>
      </c>
      <c r="Y104" s="73">
        <v>128690</v>
      </c>
      <c r="Z104" s="73">
        <v>580579</v>
      </c>
      <c r="AA104" s="73">
        <v>583109</v>
      </c>
      <c r="AC104" s="73">
        <v>20832550</v>
      </c>
      <c r="AD104" s="73">
        <v>10759</v>
      </c>
      <c r="AE104" s="73" t="s">
        <v>168</v>
      </c>
      <c r="AF104" s="73" t="s">
        <v>1382</v>
      </c>
      <c r="AG104" s="73" t="s">
        <v>1383</v>
      </c>
    </row>
    <row r="105" spans="1:33">
      <c r="B105" s="73" t="s">
        <v>1097</v>
      </c>
      <c r="C105" s="73" t="s">
        <v>693</v>
      </c>
      <c r="D105" s="73" t="s">
        <v>694</v>
      </c>
      <c r="E105" s="73" t="s">
        <v>1384</v>
      </c>
      <c r="F105" s="73" t="s">
        <v>387</v>
      </c>
      <c r="G105" s="73" t="s">
        <v>1352</v>
      </c>
      <c r="I105" s="73" t="s">
        <v>1352</v>
      </c>
      <c r="J105" s="73" t="s">
        <v>1384</v>
      </c>
      <c r="K105" s="73" t="s">
        <v>167</v>
      </c>
      <c r="L105" s="95">
        <v>62582.0386</v>
      </c>
      <c r="M105" s="95">
        <v>62582.0386</v>
      </c>
      <c r="N105" s="95">
        <v>62582.0386</v>
      </c>
      <c r="P105" s="73">
        <v>0</v>
      </c>
      <c r="R105" s="94"/>
      <c r="T105" s="94">
        <v>45961</v>
      </c>
      <c r="U105" s="73">
        <v>100</v>
      </c>
      <c r="V105" s="94">
        <v>45698</v>
      </c>
      <c r="W105" s="94">
        <v>45698</v>
      </c>
      <c r="Y105" s="73">
        <v>128690</v>
      </c>
      <c r="Z105" s="73">
        <v>580579</v>
      </c>
      <c r="AA105" s="73">
        <v>583109</v>
      </c>
      <c r="AC105" s="73">
        <v>24593622</v>
      </c>
      <c r="AD105" s="73">
        <v>10759</v>
      </c>
      <c r="AE105" s="73" t="s">
        <v>168</v>
      </c>
      <c r="AF105" s="73" t="s">
        <v>1382</v>
      </c>
      <c r="AG105" s="73" t="s">
        <v>1383</v>
      </c>
    </row>
    <row r="106" spans="1:33">
      <c r="B106" s="73" t="s">
        <v>385</v>
      </c>
      <c r="C106" s="73" t="s">
        <v>386</v>
      </c>
      <c r="D106" s="73" t="s">
        <v>388</v>
      </c>
      <c r="E106" s="73" t="s">
        <v>1384</v>
      </c>
      <c r="F106" s="73" t="s">
        <v>387</v>
      </c>
      <c r="G106" s="73" t="s">
        <v>1352</v>
      </c>
      <c r="H106" s="73" t="s">
        <v>1385</v>
      </c>
      <c r="I106" s="73" t="s">
        <v>1352</v>
      </c>
      <c r="J106" s="73" t="s">
        <v>1384</v>
      </c>
      <c r="K106" s="73" t="s">
        <v>167</v>
      </c>
      <c r="L106" s="95">
        <v>2208261.2606000002</v>
      </c>
      <c r="M106" s="95">
        <v>2208261.2606000002</v>
      </c>
      <c r="N106" s="95">
        <v>2208261.2606000002</v>
      </c>
      <c r="P106" s="73">
        <v>0</v>
      </c>
      <c r="R106" s="94"/>
      <c r="T106" s="94">
        <v>45961</v>
      </c>
      <c r="U106" s="73">
        <v>99.784330699999998</v>
      </c>
      <c r="V106" s="94">
        <v>45152</v>
      </c>
      <c r="W106" s="94">
        <v>45176</v>
      </c>
      <c r="Y106" s="73">
        <v>128690</v>
      </c>
      <c r="Z106" s="73">
        <v>358840</v>
      </c>
      <c r="AA106" s="73">
        <v>499450</v>
      </c>
      <c r="AC106" s="73">
        <v>19732094</v>
      </c>
      <c r="AD106" s="73">
        <v>10759</v>
      </c>
      <c r="AE106" s="73" t="s">
        <v>168</v>
      </c>
      <c r="AF106" s="73" t="s">
        <v>1382</v>
      </c>
      <c r="AG106" s="73" t="s">
        <v>1383</v>
      </c>
    </row>
    <row r="107" spans="1:33">
      <c r="B107" s="73" t="s">
        <v>385</v>
      </c>
      <c r="C107" s="73" t="s">
        <v>386</v>
      </c>
      <c r="D107" s="73" t="s">
        <v>388</v>
      </c>
      <c r="E107" s="73" t="s">
        <v>1384</v>
      </c>
      <c r="F107" s="73" t="s">
        <v>387</v>
      </c>
      <c r="G107" s="73" t="s">
        <v>1352</v>
      </c>
      <c r="I107" s="73" t="s">
        <v>1352</v>
      </c>
      <c r="J107" s="73" t="s">
        <v>1384</v>
      </c>
      <c r="K107" s="73" t="s">
        <v>167</v>
      </c>
      <c r="L107" s="95">
        <v>66614.679399999994</v>
      </c>
      <c r="M107" s="95">
        <v>66614.679399999994</v>
      </c>
      <c r="N107" s="95">
        <v>66614.679399999994</v>
      </c>
      <c r="P107" s="73">
        <v>0</v>
      </c>
      <c r="R107" s="94"/>
      <c r="T107" s="94">
        <v>45961</v>
      </c>
      <c r="U107" s="73">
        <v>100</v>
      </c>
      <c r="V107" s="94">
        <v>45636</v>
      </c>
      <c r="W107" s="94">
        <v>45636</v>
      </c>
      <c r="Y107" s="73">
        <v>128690</v>
      </c>
      <c r="Z107" s="73">
        <v>358840</v>
      </c>
      <c r="AA107" s="73">
        <v>499450</v>
      </c>
      <c r="AC107" s="73">
        <v>24104288</v>
      </c>
      <c r="AD107" s="73">
        <v>10759</v>
      </c>
      <c r="AE107" s="73" t="s">
        <v>168</v>
      </c>
      <c r="AF107" s="73" t="s">
        <v>1382</v>
      </c>
      <c r="AG107" s="73" t="s">
        <v>1383</v>
      </c>
    </row>
    <row r="108" spans="1:33">
      <c r="B108" s="73" t="s">
        <v>385</v>
      </c>
      <c r="C108" s="73" t="s">
        <v>386</v>
      </c>
      <c r="D108" s="73" t="s">
        <v>388</v>
      </c>
      <c r="E108" s="73" t="s">
        <v>1384</v>
      </c>
      <c r="F108" s="73" t="s">
        <v>387</v>
      </c>
      <c r="G108" s="73" t="s">
        <v>1352</v>
      </c>
      <c r="H108" s="73" t="s">
        <v>1385</v>
      </c>
      <c r="I108" s="73" t="s">
        <v>1352</v>
      </c>
      <c r="J108" s="73" t="s">
        <v>1384</v>
      </c>
      <c r="K108" s="73" t="s">
        <v>167</v>
      </c>
      <c r="L108" s="95">
        <v>264997.61940000003</v>
      </c>
      <c r="M108" s="95">
        <v>264997.61940000003</v>
      </c>
      <c r="N108" s="95">
        <v>264997.61940000003</v>
      </c>
      <c r="P108" s="73">
        <v>1</v>
      </c>
      <c r="R108" s="94"/>
      <c r="T108" s="94">
        <v>45961</v>
      </c>
      <c r="U108" s="73">
        <v>99.784330699999998</v>
      </c>
      <c r="V108" s="94">
        <v>45152</v>
      </c>
      <c r="W108" s="94">
        <v>45176</v>
      </c>
      <c r="Y108" s="73">
        <v>128690</v>
      </c>
      <c r="Z108" s="73">
        <v>358840</v>
      </c>
      <c r="AA108" s="73">
        <v>499451</v>
      </c>
      <c r="AC108" s="73">
        <v>19732094</v>
      </c>
      <c r="AD108" s="73">
        <v>10759</v>
      </c>
      <c r="AE108" s="73" t="s">
        <v>168</v>
      </c>
      <c r="AF108" s="73" t="s">
        <v>1382</v>
      </c>
      <c r="AG108" s="73" t="s">
        <v>1383</v>
      </c>
    </row>
    <row r="109" spans="1:33">
      <c r="B109" s="73" t="s">
        <v>385</v>
      </c>
      <c r="C109" s="73" t="s">
        <v>386</v>
      </c>
      <c r="D109" s="73" t="s">
        <v>388</v>
      </c>
      <c r="E109" s="73" t="s">
        <v>1384</v>
      </c>
      <c r="F109" s="73" t="s">
        <v>387</v>
      </c>
      <c r="G109" s="73" t="s">
        <v>1352</v>
      </c>
      <c r="I109" s="73" t="s">
        <v>1352</v>
      </c>
      <c r="J109" s="73" t="s">
        <v>1384</v>
      </c>
      <c r="K109" s="73" t="s">
        <v>167</v>
      </c>
      <c r="L109" s="95">
        <v>7993.9506000000001</v>
      </c>
      <c r="M109" s="95">
        <v>7993.9506000000001</v>
      </c>
      <c r="N109" s="95">
        <v>7993.9506000000001</v>
      </c>
      <c r="P109" s="73">
        <v>1</v>
      </c>
      <c r="R109" s="94"/>
      <c r="T109" s="94">
        <v>45961</v>
      </c>
      <c r="U109" s="73">
        <v>100</v>
      </c>
      <c r="V109" s="94">
        <v>45636</v>
      </c>
      <c r="W109" s="94">
        <v>45636</v>
      </c>
      <c r="Y109" s="73">
        <v>128690</v>
      </c>
      <c r="Z109" s="73">
        <v>358840</v>
      </c>
      <c r="AA109" s="73">
        <v>499451</v>
      </c>
      <c r="AC109" s="73">
        <v>24104288</v>
      </c>
      <c r="AD109" s="73">
        <v>10759</v>
      </c>
      <c r="AE109" s="73" t="s">
        <v>168</v>
      </c>
      <c r="AF109" s="73" t="s">
        <v>1382</v>
      </c>
      <c r="AG109" s="73" t="s">
        <v>1383</v>
      </c>
    </row>
    <row r="110" spans="1:33">
      <c r="A110" s="73" t="s">
        <v>1423</v>
      </c>
      <c r="B110" s="73" t="s">
        <v>1424</v>
      </c>
      <c r="C110" s="73" t="s">
        <v>1425</v>
      </c>
      <c r="D110" s="73" t="s">
        <v>1426</v>
      </c>
      <c r="E110" s="73" t="s">
        <v>1384</v>
      </c>
      <c r="F110" s="73" t="s">
        <v>697</v>
      </c>
      <c r="G110" s="73" t="s">
        <v>1352</v>
      </c>
      <c r="H110" s="73" t="s">
        <v>1385</v>
      </c>
      <c r="I110" s="73" t="s">
        <v>1352</v>
      </c>
      <c r="J110" s="73" t="s">
        <v>1384</v>
      </c>
      <c r="K110" s="73" t="s">
        <v>167</v>
      </c>
      <c r="L110" s="95">
        <v>105935.14</v>
      </c>
      <c r="M110" s="95">
        <v>105935.14</v>
      </c>
      <c r="N110" s="95">
        <v>105935.14</v>
      </c>
      <c r="P110" s="73">
        <v>0</v>
      </c>
      <c r="R110" s="94"/>
      <c r="T110" s="94">
        <v>47028</v>
      </c>
      <c r="U110" s="73">
        <v>100</v>
      </c>
      <c r="V110" s="94">
        <v>45432</v>
      </c>
      <c r="W110" s="94">
        <v>45482</v>
      </c>
      <c r="X110" s="73" t="s">
        <v>1427</v>
      </c>
      <c r="Y110" s="73">
        <v>128454</v>
      </c>
      <c r="Z110" s="73">
        <v>562344</v>
      </c>
      <c r="AA110" s="73">
        <v>568526</v>
      </c>
      <c r="AC110" s="73">
        <v>22037306</v>
      </c>
      <c r="AD110" s="73">
        <v>10759</v>
      </c>
      <c r="AE110" s="73" t="s">
        <v>168</v>
      </c>
      <c r="AF110" s="73" t="s">
        <v>1382</v>
      </c>
      <c r="AG110" s="73" t="s">
        <v>1383</v>
      </c>
    </row>
    <row r="111" spans="1:33">
      <c r="B111" s="73" t="s">
        <v>1241</v>
      </c>
      <c r="C111" s="73" t="s">
        <v>696</v>
      </c>
      <c r="D111" s="73" t="s">
        <v>698</v>
      </c>
      <c r="E111" s="73" t="s">
        <v>1428</v>
      </c>
      <c r="F111" s="73" t="s">
        <v>697</v>
      </c>
      <c r="G111" s="73" t="s">
        <v>1352</v>
      </c>
      <c r="H111" s="73" t="s">
        <v>1385</v>
      </c>
      <c r="I111" s="73" t="s">
        <v>1352</v>
      </c>
      <c r="J111" s="73" t="s">
        <v>1384</v>
      </c>
      <c r="K111" s="73" t="s">
        <v>167</v>
      </c>
      <c r="L111" s="95">
        <v>514521.07809999998</v>
      </c>
      <c r="M111" s="95">
        <v>514521.07809999998</v>
      </c>
      <c r="N111" s="95">
        <v>514521.07809999998</v>
      </c>
      <c r="P111" s="73">
        <v>0</v>
      </c>
      <c r="R111" s="94"/>
      <c r="T111" s="94">
        <v>47393</v>
      </c>
      <c r="U111" s="73">
        <v>100</v>
      </c>
      <c r="V111" s="94">
        <v>45432</v>
      </c>
      <c r="W111" s="94">
        <v>45482</v>
      </c>
      <c r="X111" s="73" t="s">
        <v>1429</v>
      </c>
      <c r="Y111" s="73">
        <v>128454</v>
      </c>
      <c r="Z111" s="73">
        <v>563079</v>
      </c>
      <c r="AA111" s="73">
        <v>568599</v>
      </c>
      <c r="AC111" s="73">
        <v>22037555</v>
      </c>
      <c r="AD111" s="73">
        <v>10759</v>
      </c>
      <c r="AE111" s="73" t="s">
        <v>168</v>
      </c>
      <c r="AF111" s="73" t="s">
        <v>1382</v>
      </c>
      <c r="AG111" s="73" t="s">
        <v>1383</v>
      </c>
    </row>
    <row r="112" spans="1:33">
      <c r="B112" s="73" t="s">
        <v>1241</v>
      </c>
      <c r="C112" s="73" t="s">
        <v>696</v>
      </c>
      <c r="D112" s="73" t="s">
        <v>698</v>
      </c>
      <c r="E112" s="73" t="s">
        <v>1428</v>
      </c>
      <c r="F112" s="73" t="s">
        <v>697</v>
      </c>
      <c r="G112" s="73" t="s">
        <v>1352</v>
      </c>
      <c r="I112" s="73" t="s">
        <v>1352</v>
      </c>
      <c r="J112" s="73" t="s">
        <v>1384</v>
      </c>
      <c r="K112" s="73" t="s">
        <v>167</v>
      </c>
      <c r="L112" s="95">
        <v>2215.3018999999999</v>
      </c>
      <c r="M112" s="95">
        <v>2215.3018999999999</v>
      </c>
      <c r="N112" s="95">
        <v>2215.3018999999999</v>
      </c>
      <c r="P112" s="73">
        <v>0</v>
      </c>
      <c r="R112" s="94"/>
      <c r="T112" s="94">
        <v>47393</v>
      </c>
      <c r="U112" s="73">
        <v>100</v>
      </c>
      <c r="V112" s="94">
        <v>45701</v>
      </c>
      <c r="W112" s="94">
        <v>45701</v>
      </c>
      <c r="X112" s="73" t="s">
        <v>1429</v>
      </c>
      <c r="Y112" s="73">
        <v>128454</v>
      </c>
      <c r="Z112" s="73">
        <v>563079</v>
      </c>
      <c r="AA112" s="73">
        <v>568599</v>
      </c>
      <c r="AC112" s="73">
        <v>24657915</v>
      </c>
      <c r="AD112" s="73">
        <v>10759</v>
      </c>
      <c r="AE112" s="73" t="s">
        <v>168</v>
      </c>
      <c r="AF112" s="73" t="s">
        <v>1382</v>
      </c>
      <c r="AG112" s="73" t="s">
        <v>1383</v>
      </c>
    </row>
    <row r="113" spans="1:33">
      <c r="B113" s="73" t="s">
        <v>1241</v>
      </c>
      <c r="C113" s="73" t="s">
        <v>696</v>
      </c>
      <c r="D113" s="73" t="s">
        <v>698</v>
      </c>
      <c r="E113" s="73" t="s">
        <v>1428</v>
      </c>
      <c r="F113" s="73" t="s">
        <v>697</v>
      </c>
      <c r="G113" s="73" t="s">
        <v>1352</v>
      </c>
      <c r="H113" s="73" t="s">
        <v>1385</v>
      </c>
      <c r="I113" s="73" t="s">
        <v>1352</v>
      </c>
      <c r="J113" s="73" t="s">
        <v>1384</v>
      </c>
      <c r="K113" s="73" t="s">
        <v>167</v>
      </c>
      <c r="L113" s="95">
        <v>2215.3018999999999</v>
      </c>
      <c r="M113" s="95">
        <v>2215.3018999999999</v>
      </c>
      <c r="N113" s="95">
        <v>2215.3018999999999</v>
      </c>
      <c r="P113" s="73">
        <v>1</v>
      </c>
      <c r="R113" s="94"/>
      <c r="T113" s="94">
        <v>47393</v>
      </c>
      <c r="U113" s="73">
        <v>100</v>
      </c>
      <c r="V113" s="94">
        <v>45432</v>
      </c>
      <c r="W113" s="94">
        <v>45482</v>
      </c>
      <c r="X113" s="73" t="s">
        <v>1429</v>
      </c>
      <c r="Y113" s="73">
        <v>128454</v>
      </c>
      <c r="Z113" s="73">
        <v>563079</v>
      </c>
      <c r="AA113" s="73">
        <v>636329</v>
      </c>
      <c r="AC113" s="73">
        <v>22037555</v>
      </c>
      <c r="AD113" s="73">
        <v>10759</v>
      </c>
      <c r="AE113" s="73" t="s">
        <v>168</v>
      </c>
      <c r="AF113" s="73" t="s">
        <v>1382</v>
      </c>
      <c r="AG113" s="73" t="s">
        <v>1383</v>
      </c>
    </row>
    <row r="114" spans="1:33">
      <c r="B114" s="73" t="s">
        <v>1241</v>
      </c>
      <c r="C114" s="73" t="s">
        <v>696</v>
      </c>
      <c r="D114" s="73" t="s">
        <v>698</v>
      </c>
      <c r="E114" s="73" t="s">
        <v>1428</v>
      </c>
      <c r="F114" s="73" t="s">
        <v>697</v>
      </c>
      <c r="G114" s="73" t="s">
        <v>1352</v>
      </c>
      <c r="I114" s="73" t="s">
        <v>1352</v>
      </c>
      <c r="J114" s="73" t="s">
        <v>1384</v>
      </c>
      <c r="K114" s="73" t="s">
        <v>167</v>
      </c>
      <c r="L114" s="95">
        <v>9.5381</v>
      </c>
      <c r="M114" s="95">
        <v>9.5381</v>
      </c>
      <c r="N114" s="95">
        <v>9.5381</v>
      </c>
      <c r="P114" s="73">
        <v>1</v>
      </c>
      <c r="R114" s="94"/>
      <c r="T114" s="94">
        <v>47393</v>
      </c>
      <c r="U114" s="73">
        <v>100</v>
      </c>
      <c r="V114" s="94">
        <v>45701</v>
      </c>
      <c r="W114" s="94">
        <v>45701</v>
      </c>
      <c r="X114" s="73" t="s">
        <v>1429</v>
      </c>
      <c r="Y114" s="73">
        <v>128454</v>
      </c>
      <c r="Z114" s="73">
        <v>563079</v>
      </c>
      <c r="AA114" s="73">
        <v>636329</v>
      </c>
      <c r="AC114" s="73">
        <v>24657915</v>
      </c>
      <c r="AD114" s="73">
        <v>10759</v>
      </c>
      <c r="AE114" s="73" t="s">
        <v>168</v>
      </c>
      <c r="AF114" s="73" t="s">
        <v>1382</v>
      </c>
      <c r="AG114" s="73" t="s">
        <v>1383</v>
      </c>
    </row>
    <row r="115" spans="1:33">
      <c r="B115" s="73" t="s">
        <v>900</v>
      </c>
      <c r="C115" s="73" t="s">
        <v>1036</v>
      </c>
      <c r="D115" s="73" t="s">
        <v>899</v>
      </c>
      <c r="E115" s="73" t="s">
        <v>1384</v>
      </c>
      <c r="F115" s="73" t="s">
        <v>898</v>
      </c>
      <c r="G115" s="73" t="s">
        <v>1352</v>
      </c>
      <c r="H115" s="73" t="s">
        <v>1385</v>
      </c>
      <c r="I115" s="73" t="s">
        <v>1352</v>
      </c>
      <c r="J115" s="73" t="s">
        <v>1384</v>
      </c>
      <c r="K115" s="73" t="s">
        <v>167</v>
      </c>
      <c r="L115" s="95">
        <v>4837351.3099999996</v>
      </c>
      <c r="M115" s="95">
        <v>4837351.3099999996</v>
      </c>
      <c r="N115" s="95">
        <v>4837351.3099999996</v>
      </c>
      <c r="P115" s="73">
        <v>0</v>
      </c>
      <c r="R115" s="94"/>
      <c r="T115" s="94">
        <v>46615</v>
      </c>
      <c r="U115" s="73">
        <v>98.03125</v>
      </c>
      <c r="V115" s="94">
        <v>44530</v>
      </c>
      <c r="W115" s="94">
        <v>44533</v>
      </c>
      <c r="Y115" s="73">
        <v>143711</v>
      </c>
      <c r="Z115" s="73">
        <v>464124</v>
      </c>
      <c r="AA115" s="73">
        <v>493703</v>
      </c>
      <c r="AC115" s="73">
        <v>15048603</v>
      </c>
      <c r="AD115" s="73">
        <v>10759</v>
      </c>
      <c r="AE115" s="73" t="s">
        <v>168</v>
      </c>
      <c r="AF115" s="73" t="s">
        <v>1382</v>
      </c>
      <c r="AG115" s="73" t="s">
        <v>1383</v>
      </c>
    </row>
    <row r="116" spans="1:33">
      <c r="B116" s="73" t="s">
        <v>1237</v>
      </c>
      <c r="C116" s="73" t="s">
        <v>1430</v>
      </c>
      <c r="D116" s="73" t="s">
        <v>1236</v>
      </c>
      <c r="E116" s="73" t="s">
        <v>1384</v>
      </c>
      <c r="F116" s="73" t="s">
        <v>1235</v>
      </c>
      <c r="G116" s="73" t="s">
        <v>1352</v>
      </c>
      <c r="H116" s="73" t="s">
        <v>1385</v>
      </c>
      <c r="I116" s="73" t="s">
        <v>1352</v>
      </c>
      <c r="J116" s="73" t="s">
        <v>1384</v>
      </c>
      <c r="K116" s="73" t="s">
        <v>167</v>
      </c>
      <c r="L116" s="95">
        <v>17000000</v>
      </c>
      <c r="M116" s="95">
        <v>17000000</v>
      </c>
      <c r="N116" s="95">
        <v>17000000</v>
      </c>
      <c r="P116" s="73">
        <v>0</v>
      </c>
      <c r="R116" s="94"/>
      <c r="T116" s="94">
        <v>47837</v>
      </c>
      <c r="U116" s="73">
        <v>99.03125</v>
      </c>
      <c r="V116" s="94">
        <v>45670</v>
      </c>
      <c r="W116" s="94">
        <v>45672</v>
      </c>
      <c r="Y116" s="73">
        <v>165408</v>
      </c>
      <c r="Z116" s="73">
        <v>628613</v>
      </c>
      <c r="AA116" s="73">
        <v>628807</v>
      </c>
      <c r="AC116" s="73">
        <v>24352719</v>
      </c>
      <c r="AD116" s="73">
        <v>10759</v>
      </c>
      <c r="AE116" s="73" t="s">
        <v>168</v>
      </c>
      <c r="AF116" s="73" t="s">
        <v>1382</v>
      </c>
      <c r="AG116" s="73" t="s">
        <v>1383</v>
      </c>
    </row>
    <row r="117" spans="1:33">
      <c r="B117" s="73" t="s">
        <v>1083</v>
      </c>
      <c r="C117" s="73" t="s">
        <v>1084</v>
      </c>
      <c r="D117" s="73" t="s">
        <v>1082</v>
      </c>
      <c r="E117" s="73" t="s">
        <v>1384</v>
      </c>
      <c r="F117" s="73" t="s">
        <v>1081</v>
      </c>
      <c r="G117" s="73" t="s">
        <v>1352</v>
      </c>
      <c r="H117" s="73" t="s">
        <v>1385</v>
      </c>
      <c r="I117" s="73" t="s">
        <v>1352</v>
      </c>
      <c r="J117" s="73" t="s">
        <v>1384</v>
      </c>
      <c r="K117" s="73" t="s">
        <v>167</v>
      </c>
      <c r="L117" s="95">
        <v>10119141</v>
      </c>
      <c r="M117" s="95">
        <v>10119141</v>
      </c>
      <c r="N117" s="95">
        <v>10119141</v>
      </c>
      <c r="P117" s="73">
        <v>0</v>
      </c>
      <c r="R117" s="94"/>
      <c r="T117" s="94">
        <v>47046</v>
      </c>
      <c r="U117" s="73">
        <v>98.28125</v>
      </c>
      <c r="V117" s="94">
        <v>45246</v>
      </c>
      <c r="W117" s="94">
        <v>45252</v>
      </c>
      <c r="Y117" s="73">
        <v>159658</v>
      </c>
      <c r="Z117" s="73">
        <v>569814</v>
      </c>
      <c r="AA117" s="73">
        <v>569815</v>
      </c>
      <c r="AC117" s="73">
        <v>20475303</v>
      </c>
      <c r="AD117" s="73">
        <v>10759</v>
      </c>
      <c r="AE117" s="73" t="s">
        <v>168</v>
      </c>
      <c r="AF117" s="73" t="s">
        <v>1382</v>
      </c>
      <c r="AG117" s="73" t="s">
        <v>1383</v>
      </c>
    </row>
    <row r="118" spans="1:33">
      <c r="B118" s="73" t="s">
        <v>413</v>
      </c>
      <c r="D118" s="73" t="s">
        <v>415</v>
      </c>
      <c r="E118" s="73" t="s">
        <v>1384</v>
      </c>
      <c r="F118" s="73" t="s">
        <v>414</v>
      </c>
      <c r="G118" s="73" t="s">
        <v>1352</v>
      </c>
      <c r="H118" s="73" t="s">
        <v>1385</v>
      </c>
      <c r="I118" s="73" t="s">
        <v>1352</v>
      </c>
      <c r="J118" s="73" t="s">
        <v>1384</v>
      </c>
      <c r="K118" s="73" t="s">
        <v>167</v>
      </c>
      <c r="L118" s="95">
        <v>10669375</v>
      </c>
      <c r="M118" s="95">
        <v>10669375</v>
      </c>
      <c r="N118" s="95">
        <v>10669375</v>
      </c>
      <c r="P118" s="73">
        <v>0</v>
      </c>
      <c r="R118" s="94"/>
      <c r="T118" s="94">
        <v>47543</v>
      </c>
      <c r="U118" s="73">
        <v>98.53125</v>
      </c>
      <c r="V118" s="94">
        <v>45411</v>
      </c>
      <c r="W118" s="94">
        <v>45436</v>
      </c>
      <c r="Y118" s="73">
        <v>161391</v>
      </c>
      <c r="Z118" s="73">
        <v>586799</v>
      </c>
      <c r="AA118" s="73">
        <v>586800</v>
      </c>
      <c r="AC118" s="73">
        <v>21824154</v>
      </c>
      <c r="AD118" s="73">
        <v>10759</v>
      </c>
      <c r="AE118" s="73" t="s">
        <v>168</v>
      </c>
      <c r="AF118" s="73" t="s">
        <v>1382</v>
      </c>
      <c r="AG118" s="73" t="s">
        <v>1383</v>
      </c>
    </row>
    <row r="119" spans="1:33">
      <c r="B119" s="73" t="s">
        <v>1120</v>
      </c>
      <c r="C119" s="73" t="s">
        <v>1121</v>
      </c>
      <c r="D119" s="73" t="s">
        <v>1119</v>
      </c>
      <c r="E119" s="73" t="s">
        <v>1410</v>
      </c>
      <c r="F119" s="73" t="s">
        <v>1118</v>
      </c>
      <c r="G119" s="73" t="s">
        <v>1352</v>
      </c>
      <c r="H119" s="73" t="s">
        <v>1385</v>
      </c>
      <c r="I119" s="73" t="s">
        <v>1352</v>
      </c>
      <c r="J119" s="73" t="s">
        <v>1384</v>
      </c>
      <c r="K119" s="73" t="s">
        <v>167</v>
      </c>
      <c r="L119" s="95">
        <v>1912502.15</v>
      </c>
      <c r="M119" s="95">
        <v>1912502.15</v>
      </c>
      <c r="N119" s="95">
        <v>1912502.15</v>
      </c>
      <c r="P119" s="73">
        <v>0</v>
      </c>
      <c r="R119" s="94"/>
      <c r="T119" s="94">
        <v>46203</v>
      </c>
      <c r="U119" s="73">
        <v>99.5</v>
      </c>
      <c r="V119" s="94">
        <v>45384</v>
      </c>
      <c r="W119" s="94">
        <v>45400</v>
      </c>
      <c r="X119" s="73" t="s">
        <v>1431</v>
      </c>
      <c r="Y119" s="73">
        <v>130870</v>
      </c>
      <c r="Z119" s="73">
        <v>374188</v>
      </c>
      <c r="AA119" s="73">
        <v>516624</v>
      </c>
      <c r="AC119" s="73">
        <v>21560302</v>
      </c>
      <c r="AD119" s="73">
        <v>10759</v>
      </c>
      <c r="AE119" s="73" t="s">
        <v>168</v>
      </c>
      <c r="AF119" s="73" t="s">
        <v>1382</v>
      </c>
      <c r="AG119" s="73" t="s">
        <v>1383</v>
      </c>
    </row>
    <row r="120" spans="1:33">
      <c r="B120" s="73" t="s">
        <v>1120</v>
      </c>
      <c r="C120" s="73" t="s">
        <v>1121</v>
      </c>
      <c r="D120" s="73" t="s">
        <v>1119</v>
      </c>
      <c r="E120" s="73" t="s">
        <v>1410</v>
      </c>
      <c r="F120" s="73" t="s">
        <v>1118</v>
      </c>
      <c r="G120" s="73" t="s">
        <v>1352</v>
      </c>
      <c r="H120" s="73" t="s">
        <v>1385</v>
      </c>
      <c r="I120" s="73" t="s">
        <v>1352</v>
      </c>
      <c r="J120" s="73" t="s">
        <v>1384</v>
      </c>
      <c r="K120" s="73" t="s">
        <v>167</v>
      </c>
      <c r="L120" s="95">
        <v>2734089.58</v>
      </c>
      <c r="M120" s="95">
        <v>2734089.58</v>
      </c>
      <c r="N120" s="95">
        <v>2734089.58</v>
      </c>
      <c r="P120" s="73">
        <v>0</v>
      </c>
      <c r="R120" s="94"/>
      <c r="T120" s="94">
        <v>46203</v>
      </c>
      <c r="U120" s="73">
        <v>99.5</v>
      </c>
      <c r="V120" s="94">
        <v>45432</v>
      </c>
      <c r="W120" s="94">
        <v>45447</v>
      </c>
      <c r="X120" s="73" t="s">
        <v>1431</v>
      </c>
      <c r="Y120" s="73">
        <v>130870</v>
      </c>
      <c r="Z120" s="73">
        <v>374188</v>
      </c>
      <c r="AA120" s="73">
        <v>516624</v>
      </c>
      <c r="AC120" s="73">
        <v>22034110</v>
      </c>
      <c r="AD120" s="73">
        <v>10759</v>
      </c>
      <c r="AE120" s="73" t="s">
        <v>168</v>
      </c>
      <c r="AF120" s="73" t="s">
        <v>1382</v>
      </c>
      <c r="AG120" s="73" t="s">
        <v>1383</v>
      </c>
    </row>
    <row r="121" spans="1:33">
      <c r="B121" s="73" t="s">
        <v>317</v>
      </c>
      <c r="D121" s="73" t="s">
        <v>319</v>
      </c>
      <c r="E121" s="73" t="s">
        <v>1410</v>
      </c>
      <c r="F121" s="73" t="s">
        <v>318</v>
      </c>
      <c r="G121" s="73" t="s">
        <v>1352</v>
      </c>
      <c r="H121" s="73" t="s">
        <v>1385</v>
      </c>
      <c r="I121" s="73" t="s">
        <v>1352</v>
      </c>
      <c r="J121" s="73" t="s">
        <v>1384</v>
      </c>
      <c r="K121" s="73" t="s">
        <v>167</v>
      </c>
      <c r="L121" s="95">
        <v>315103.09999999998</v>
      </c>
      <c r="M121" s="95">
        <v>315103.09999999998</v>
      </c>
      <c r="N121" s="95">
        <v>315103.09999999998</v>
      </c>
      <c r="P121" s="73">
        <v>0</v>
      </c>
      <c r="R121" s="94"/>
      <c r="T121" s="94">
        <v>46253</v>
      </c>
      <c r="U121" s="73">
        <v>98.03125</v>
      </c>
      <c r="V121" s="94">
        <v>44433</v>
      </c>
      <c r="W121" s="94">
        <v>44477</v>
      </c>
      <c r="Y121" s="73">
        <v>142137</v>
      </c>
      <c r="Z121" s="73">
        <v>454644</v>
      </c>
      <c r="AA121" s="73">
        <v>631244</v>
      </c>
      <c r="AC121" s="73">
        <v>14482843</v>
      </c>
      <c r="AD121" s="73">
        <v>10759</v>
      </c>
      <c r="AE121" s="73" t="s">
        <v>168</v>
      </c>
      <c r="AF121" s="73" t="s">
        <v>1382</v>
      </c>
      <c r="AG121" s="73" t="s">
        <v>1383</v>
      </c>
    </row>
    <row r="122" spans="1:33">
      <c r="B122" s="73" t="s">
        <v>317</v>
      </c>
      <c r="D122" s="73" t="s">
        <v>319</v>
      </c>
      <c r="E122" s="73" t="s">
        <v>1410</v>
      </c>
      <c r="F122" s="73" t="s">
        <v>318</v>
      </c>
      <c r="G122" s="73" t="s">
        <v>1352</v>
      </c>
      <c r="H122" s="73" t="s">
        <v>1385</v>
      </c>
      <c r="I122" s="73" t="s">
        <v>1352</v>
      </c>
      <c r="J122" s="73" t="s">
        <v>1384</v>
      </c>
      <c r="K122" s="73" t="s">
        <v>167</v>
      </c>
      <c r="L122" s="95">
        <v>4911167.4800000004</v>
      </c>
      <c r="M122" s="95">
        <v>4911167.4800000004</v>
      </c>
      <c r="N122" s="95">
        <v>4911167.4800000004</v>
      </c>
      <c r="P122" s="73">
        <v>0</v>
      </c>
      <c r="R122" s="94"/>
      <c r="T122" s="94">
        <v>46253</v>
      </c>
      <c r="U122" s="73">
        <v>95.5</v>
      </c>
      <c r="V122" s="94">
        <v>45469</v>
      </c>
      <c r="W122" s="94">
        <v>45489</v>
      </c>
      <c r="Y122" s="73">
        <v>142137</v>
      </c>
      <c r="Z122" s="73">
        <v>454644</v>
      </c>
      <c r="AA122" s="73">
        <v>631244</v>
      </c>
      <c r="AC122" s="73">
        <v>22463840</v>
      </c>
      <c r="AD122" s="73">
        <v>10759</v>
      </c>
      <c r="AE122" s="73" t="s">
        <v>168</v>
      </c>
      <c r="AF122" s="73" t="s">
        <v>1382</v>
      </c>
      <c r="AG122" s="73" t="s">
        <v>1383</v>
      </c>
    </row>
    <row r="123" spans="1:33">
      <c r="A123" s="73" t="s">
        <v>685</v>
      </c>
      <c r="B123" s="73" t="s">
        <v>685</v>
      </c>
      <c r="D123" s="73" t="s">
        <v>687</v>
      </c>
      <c r="E123" s="73" t="s">
        <v>687</v>
      </c>
      <c r="F123" s="73" t="s">
        <v>686</v>
      </c>
      <c r="G123" s="73" t="s">
        <v>1381</v>
      </c>
      <c r="I123" s="73" t="s">
        <v>1381</v>
      </c>
      <c r="K123" s="73" t="s">
        <v>167</v>
      </c>
      <c r="L123" s="95">
        <v>116055</v>
      </c>
      <c r="M123" s="95">
        <v>116055</v>
      </c>
      <c r="N123" s="95">
        <v>116055</v>
      </c>
      <c r="P123" s="73">
        <v>0</v>
      </c>
      <c r="R123" s="94"/>
      <c r="T123" s="94"/>
      <c r="V123" s="94"/>
      <c r="W123" s="94">
        <v>45488</v>
      </c>
      <c r="Y123" s="73">
        <v>124828</v>
      </c>
      <c r="AA123" s="73">
        <v>620203</v>
      </c>
      <c r="AC123" s="73">
        <v>23504734</v>
      </c>
      <c r="AD123" s="73">
        <v>10759</v>
      </c>
      <c r="AE123" s="73" t="s">
        <v>168</v>
      </c>
      <c r="AF123" s="73" t="s">
        <v>1382</v>
      </c>
      <c r="AG123" s="73" t="s">
        <v>1383</v>
      </c>
    </row>
    <row r="124" spans="1:33">
      <c r="B124" s="73" t="s">
        <v>1187</v>
      </c>
      <c r="D124" s="73" t="s">
        <v>1186</v>
      </c>
      <c r="E124" s="73" t="s">
        <v>1408</v>
      </c>
      <c r="F124" s="73" t="s">
        <v>1185</v>
      </c>
      <c r="G124" s="73" t="s">
        <v>1352</v>
      </c>
      <c r="H124" s="73" t="s">
        <v>1385</v>
      </c>
      <c r="I124" s="73" t="s">
        <v>1352</v>
      </c>
      <c r="J124" s="73" t="s">
        <v>1384</v>
      </c>
      <c r="K124" s="73" t="s">
        <v>167</v>
      </c>
      <c r="L124" s="95">
        <v>1987500</v>
      </c>
      <c r="M124" s="95">
        <v>1987500</v>
      </c>
      <c r="N124" s="95">
        <v>1987500</v>
      </c>
      <c r="P124" s="73">
        <v>0</v>
      </c>
      <c r="R124" s="94"/>
      <c r="T124" s="94">
        <v>47739</v>
      </c>
      <c r="U124" s="73">
        <v>99.28125</v>
      </c>
      <c r="V124" s="94">
        <v>45581</v>
      </c>
      <c r="W124" s="94">
        <v>45587</v>
      </c>
      <c r="Y124" s="73">
        <v>164122</v>
      </c>
      <c r="Z124" s="73">
        <v>616094</v>
      </c>
      <c r="AA124" s="73">
        <v>616095</v>
      </c>
      <c r="AC124" s="73">
        <v>23441793</v>
      </c>
      <c r="AD124" s="73">
        <v>10759</v>
      </c>
      <c r="AE124" s="73" t="s">
        <v>168</v>
      </c>
      <c r="AF124" s="73" t="s">
        <v>1382</v>
      </c>
      <c r="AG124" s="73" t="s">
        <v>1383</v>
      </c>
    </row>
    <row r="125" spans="1:33">
      <c r="B125" s="73" t="s">
        <v>1187</v>
      </c>
      <c r="D125" s="73" t="s">
        <v>1186</v>
      </c>
      <c r="E125" s="73" t="s">
        <v>1408</v>
      </c>
      <c r="F125" s="73" t="s">
        <v>1185</v>
      </c>
      <c r="G125" s="73" t="s">
        <v>1352</v>
      </c>
      <c r="H125" s="73" t="s">
        <v>1385</v>
      </c>
      <c r="I125" s="73" t="s">
        <v>1352</v>
      </c>
      <c r="J125" s="73" t="s">
        <v>1384</v>
      </c>
      <c r="K125" s="73" t="s">
        <v>167</v>
      </c>
      <c r="L125" s="95">
        <v>9975000</v>
      </c>
      <c r="M125" s="95">
        <v>9975000</v>
      </c>
      <c r="N125" s="95">
        <v>9975000</v>
      </c>
      <c r="P125" s="73">
        <v>0</v>
      </c>
      <c r="R125" s="94"/>
      <c r="T125" s="94">
        <v>47739</v>
      </c>
      <c r="U125" s="73">
        <v>99.28125</v>
      </c>
      <c r="V125" s="94">
        <v>45622</v>
      </c>
      <c r="W125" s="94">
        <v>45628</v>
      </c>
      <c r="Y125" s="73">
        <v>164122</v>
      </c>
      <c r="Z125" s="73">
        <v>616094</v>
      </c>
      <c r="AA125" s="73">
        <v>616095</v>
      </c>
      <c r="AC125" s="73">
        <v>23824045</v>
      </c>
      <c r="AD125" s="73">
        <v>10759</v>
      </c>
      <c r="AE125" s="73" t="s">
        <v>168</v>
      </c>
      <c r="AF125" s="73" t="s">
        <v>1382</v>
      </c>
      <c r="AG125" s="73" t="s">
        <v>1383</v>
      </c>
    </row>
    <row r="126" spans="1:33">
      <c r="B126" s="73" t="s">
        <v>1067</v>
      </c>
      <c r="C126" s="73" t="s">
        <v>1432</v>
      </c>
      <c r="D126" s="73" t="s">
        <v>1066</v>
      </c>
      <c r="E126" s="73" t="s">
        <v>1433</v>
      </c>
      <c r="F126" s="73" t="s">
        <v>1065</v>
      </c>
      <c r="G126" s="73" t="s">
        <v>1352</v>
      </c>
      <c r="H126" s="73" t="s">
        <v>1385</v>
      </c>
      <c r="I126" s="73" t="s">
        <v>1352</v>
      </c>
      <c r="J126" s="73" t="s">
        <v>1384</v>
      </c>
      <c r="K126" s="73" t="s">
        <v>167</v>
      </c>
      <c r="L126" s="95">
        <v>10357777.789999999</v>
      </c>
      <c r="M126" s="95">
        <v>10357777.789999999</v>
      </c>
      <c r="N126" s="95">
        <v>10357777.789999999</v>
      </c>
      <c r="P126" s="73">
        <v>0</v>
      </c>
      <c r="R126" s="94"/>
      <c r="T126" s="94">
        <v>47361</v>
      </c>
      <c r="U126" s="73">
        <v>98.03125</v>
      </c>
      <c r="V126" s="94">
        <v>45201</v>
      </c>
      <c r="W126" s="94">
        <v>45215</v>
      </c>
      <c r="Y126" s="73">
        <v>153769</v>
      </c>
      <c r="Z126" s="73">
        <v>557855</v>
      </c>
      <c r="AA126" s="73">
        <v>557856</v>
      </c>
      <c r="AC126" s="73">
        <v>20191507</v>
      </c>
      <c r="AD126" s="73">
        <v>10759</v>
      </c>
      <c r="AE126" s="73" t="s">
        <v>168</v>
      </c>
      <c r="AF126" s="73" t="s">
        <v>1382</v>
      </c>
      <c r="AG126" s="73" t="s">
        <v>1383</v>
      </c>
    </row>
    <row r="127" spans="1:33">
      <c r="B127" s="73" t="s">
        <v>1196</v>
      </c>
      <c r="D127" s="73" t="s">
        <v>1195</v>
      </c>
      <c r="E127" s="73" t="s">
        <v>1434</v>
      </c>
      <c r="F127" s="73" t="s">
        <v>1194</v>
      </c>
      <c r="G127" s="73" t="s">
        <v>1352</v>
      </c>
      <c r="H127" s="73" t="s">
        <v>1385</v>
      </c>
      <c r="I127" s="73" t="s">
        <v>1352</v>
      </c>
      <c r="J127" s="73" t="s">
        <v>1384</v>
      </c>
      <c r="K127" s="73" t="s">
        <v>167</v>
      </c>
      <c r="L127" s="95">
        <v>1995000</v>
      </c>
      <c r="M127" s="95">
        <v>1995000</v>
      </c>
      <c r="N127" s="95">
        <v>1995000</v>
      </c>
      <c r="P127" s="73">
        <v>0</v>
      </c>
      <c r="R127" s="94"/>
      <c r="T127" s="94">
        <v>47481</v>
      </c>
      <c r="U127" s="73">
        <v>99.15625</v>
      </c>
      <c r="V127" s="94">
        <v>45581</v>
      </c>
      <c r="W127" s="94">
        <v>45590</v>
      </c>
      <c r="Y127" s="73">
        <v>160626</v>
      </c>
      <c r="Z127" s="73">
        <v>615699</v>
      </c>
      <c r="AA127" s="73">
        <v>615700</v>
      </c>
      <c r="AC127" s="73">
        <v>23455727</v>
      </c>
      <c r="AD127" s="73">
        <v>10759</v>
      </c>
      <c r="AE127" s="73" t="s">
        <v>168</v>
      </c>
      <c r="AF127" s="73" t="s">
        <v>1382</v>
      </c>
      <c r="AG127" s="73" t="s">
        <v>1383</v>
      </c>
    </row>
    <row r="128" spans="1:33">
      <c r="B128" s="73" t="s">
        <v>1224</v>
      </c>
      <c r="C128" s="73" t="s">
        <v>1225</v>
      </c>
      <c r="D128" s="73" t="s">
        <v>1223</v>
      </c>
      <c r="E128" s="73" t="s">
        <v>1435</v>
      </c>
      <c r="F128" s="73" t="s">
        <v>1194</v>
      </c>
      <c r="G128" s="73" t="s">
        <v>1352</v>
      </c>
      <c r="H128" s="73" t="s">
        <v>1385</v>
      </c>
      <c r="I128" s="73" t="s">
        <v>1352</v>
      </c>
      <c r="J128" s="73" t="s">
        <v>1390</v>
      </c>
      <c r="K128" s="73" t="s">
        <v>167</v>
      </c>
      <c r="L128" s="95">
        <v>3531277.82</v>
      </c>
      <c r="M128" s="95">
        <v>3531277.82</v>
      </c>
      <c r="N128" s="95">
        <v>3531277.82</v>
      </c>
      <c r="P128" s="73">
        <v>0</v>
      </c>
      <c r="R128" s="94"/>
      <c r="T128" s="94">
        <v>47481</v>
      </c>
      <c r="U128" s="73">
        <v>99.15625</v>
      </c>
      <c r="V128" s="94">
        <v>45638</v>
      </c>
      <c r="W128" s="94">
        <v>45672</v>
      </c>
      <c r="Y128" s="73">
        <v>160626</v>
      </c>
      <c r="Z128" s="73">
        <v>597174</v>
      </c>
      <c r="AA128" s="73">
        <v>598571</v>
      </c>
      <c r="AC128" s="73">
        <v>23976842</v>
      </c>
      <c r="AD128" s="73">
        <v>10759</v>
      </c>
      <c r="AE128" s="73" t="s">
        <v>168</v>
      </c>
      <c r="AF128" s="73" t="s">
        <v>1382</v>
      </c>
      <c r="AG128" s="73" t="s">
        <v>1383</v>
      </c>
    </row>
    <row r="129" spans="1:33">
      <c r="A129" s="73" t="s">
        <v>1436</v>
      </c>
      <c r="B129" s="73" t="s">
        <v>465</v>
      </c>
      <c r="C129" s="73" t="s">
        <v>466</v>
      </c>
      <c r="D129" s="73" t="s">
        <v>468</v>
      </c>
      <c r="E129" s="73" t="s">
        <v>1384</v>
      </c>
      <c r="F129" s="73" t="s">
        <v>467</v>
      </c>
      <c r="G129" s="73" t="s">
        <v>1352</v>
      </c>
      <c r="H129" s="73" t="s">
        <v>1385</v>
      </c>
      <c r="I129" s="73" t="s">
        <v>1352</v>
      </c>
      <c r="J129" s="73" t="s">
        <v>1384</v>
      </c>
      <c r="K129" s="73" t="s">
        <v>167</v>
      </c>
      <c r="L129" s="95">
        <v>4515282.5999999996</v>
      </c>
      <c r="M129" s="95">
        <v>4515282.5999999996</v>
      </c>
      <c r="N129" s="95">
        <v>4515282.5999999996</v>
      </c>
      <c r="P129" s="73">
        <v>0</v>
      </c>
      <c r="R129" s="94"/>
      <c r="T129" s="94">
        <v>46506</v>
      </c>
      <c r="U129" s="73">
        <v>98.03125</v>
      </c>
      <c r="V129" s="94">
        <v>44385</v>
      </c>
      <c r="W129" s="94">
        <v>44414</v>
      </c>
      <c r="X129" s="73" t="s">
        <v>1437</v>
      </c>
      <c r="Y129" s="73">
        <v>139746</v>
      </c>
      <c r="Z129" s="73">
        <v>440430</v>
      </c>
      <c r="AA129" s="73">
        <v>553492</v>
      </c>
      <c r="AC129" s="73">
        <v>14183424</v>
      </c>
      <c r="AD129" s="73">
        <v>10759</v>
      </c>
      <c r="AE129" s="73" t="s">
        <v>168</v>
      </c>
      <c r="AF129" s="73" t="s">
        <v>1382</v>
      </c>
      <c r="AG129" s="73" t="s">
        <v>1383</v>
      </c>
    </row>
    <row r="130" spans="1:33">
      <c r="A130" s="73" t="s">
        <v>1436</v>
      </c>
      <c r="B130" s="73" t="s">
        <v>465</v>
      </c>
      <c r="C130" s="73" t="s">
        <v>466</v>
      </c>
      <c r="D130" s="73" t="s">
        <v>468</v>
      </c>
      <c r="E130" s="73" t="s">
        <v>1384</v>
      </c>
      <c r="F130" s="73" t="s">
        <v>467</v>
      </c>
      <c r="G130" s="73" t="s">
        <v>1352</v>
      </c>
      <c r="H130" s="73" t="s">
        <v>1385</v>
      </c>
      <c r="I130" s="73" t="s">
        <v>1352</v>
      </c>
      <c r="J130" s="73" t="s">
        <v>1384</v>
      </c>
      <c r="K130" s="73" t="s">
        <v>167</v>
      </c>
      <c r="L130" s="95">
        <v>1633991.56</v>
      </c>
      <c r="M130" s="95">
        <v>1633991.56</v>
      </c>
      <c r="N130" s="95">
        <v>1633991.56</v>
      </c>
      <c r="P130" s="73">
        <v>0</v>
      </c>
      <c r="R130" s="94"/>
      <c r="T130" s="94">
        <v>46506</v>
      </c>
      <c r="U130" s="73">
        <v>96</v>
      </c>
      <c r="V130" s="94">
        <v>45084</v>
      </c>
      <c r="W130" s="94">
        <v>45113</v>
      </c>
      <c r="X130" s="73" t="s">
        <v>1437</v>
      </c>
      <c r="Y130" s="73">
        <v>139746</v>
      </c>
      <c r="Z130" s="73">
        <v>440430</v>
      </c>
      <c r="AA130" s="73">
        <v>553492</v>
      </c>
      <c r="AC130" s="73">
        <v>18916877</v>
      </c>
      <c r="AD130" s="73">
        <v>10759</v>
      </c>
      <c r="AE130" s="73" t="s">
        <v>168</v>
      </c>
      <c r="AF130" s="73" t="s">
        <v>1382</v>
      </c>
      <c r="AG130" s="73" t="s">
        <v>1383</v>
      </c>
    </row>
    <row r="131" spans="1:33">
      <c r="A131" s="73" t="s">
        <v>679</v>
      </c>
      <c r="B131" s="73" t="s">
        <v>679</v>
      </c>
      <c r="D131" s="73" t="s">
        <v>680</v>
      </c>
      <c r="E131" s="73" t="s">
        <v>680</v>
      </c>
      <c r="F131" s="73" t="s">
        <v>680</v>
      </c>
      <c r="G131" s="73" t="s">
        <v>1381</v>
      </c>
      <c r="I131" s="73" t="s">
        <v>1381</v>
      </c>
      <c r="K131" s="73" t="s">
        <v>167</v>
      </c>
      <c r="L131" s="95">
        <v>126324</v>
      </c>
      <c r="M131" s="95">
        <v>126324</v>
      </c>
      <c r="N131" s="95">
        <v>126324</v>
      </c>
      <c r="P131" s="73">
        <v>0</v>
      </c>
      <c r="R131" s="94"/>
      <c r="T131" s="94"/>
      <c r="V131" s="94"/>
      <c r="W131" s="94">
        <v>45260</v>
      </c>
      <c r="Y131" s="73">
        <v>160422</v>
      </c>
      <c r="AA131" s="73">
        <v>575935</v>
      </c>
      <c r="AC131" s="73">
        <v>20807771</v>
      </c>
      <c r="AD131" s="73">
        <v>10759</v>
      </c>
      <c r="AE131" s="73" t="s">
        <v>168</v>
      </c>
      <c r="AF131" s="73" t="s">
        <v>1382</v>
      </c>
      <c r="AG131" s="73" t="s">
        <v>1383</v>
      </c>
    </row>
    <row r="132" spans="1:33">
      <c r="B132" s="73" t="s">
        <v>1217</v>
      </c>
      <c r="D132" s="73" t="s">
        <v>1216</v>
      </c>
      <c r="E132" s="73" t="s">
        <v>1438</v>
      </c>
      <c r="F132" s="73" t="s">
        <v>1215</v>
      </c>
      <c r="G132" s="73" t="s">
        <v>1352</v>
      </c>
      <c r="H132" s="73" t="s">
        <v>1385</v>
      </c>
      <c r="I132" s="73" t="s">
        <v>1352</v>
      </c>
      <c r="J132" s="73" t="s">
        <v>1384</v>
      </c>
      <c r="K132" s="73" t="s">
        <v>167</v>
      </c>
      <c r="L132" s="95">
        <v>9975000</v>
      </c>
      <c r="M132" s="95">
        <v>9975000</v>
      </c>
      <c r="N132" s="95">
        <v>9975000</v>
      </c>
      <c r="P132" s="73">
        <v>0</v>
      </c>
      <c r="R132" s="94"/>
      <c r="T132" s="94">
        <v>47467</v>
      </c>
      <c r="U132" s="73">
        <v>98.53125</v>
      </c>
      <c r="V132" s="94">
        <v>45615</v>
      </c>
      <c r="W132" s="94">
        <v>45617</v>
      </c>
      <c r="Y132" s="73">
        <v>160456</v>
      </c>
      <c r="Z132" s="73">
        <v>621829</v>
      </c>
      <c r="AA132" s="73">
        <v>621830</v>
      </c>
      <c r="AC132" s="73">
        <v>23697833</v>
      </c>
      <c r="AD132" s="73">
        <v>10759</v>
      </c>
      <c r="AE132" s="73" t="s">
        <v>168</v>
      </c>
      <c r="AF132" s="73" t="s">
        <v>1382</v>
      </c>
      <c r="AG132" s="73" t="s">
        <v>1383</v>
      </c>
    </row>
    <row r="133" spans="1:33">
      <c r="B133" s="73" t="s">
        <v>1094</v>
      </c>
      <c r="C133" s="73" t="s">
        <v>1095</v>
      </c>
      <c r="D133" s="73" t="s">
        <v>1439</v>
      </c>
      <c r="E133" s="73" t="s">
        <v>1440</v>
      </c>
      <c r="F133" s="73" t="s">
        <v>764</v>
      </c>
      <c r="G133" s="73" t="s">
        <v>1352</v>
      </c>
      <c r="H133" s="73" t="s">
        <v>1385</v>
      </c>
      <c r="I133" s="73" t="s">
        <v>1352</v>
      </c>
      <c r="J133" s="73" t="s">
        <v>1384</v>
      </c>
      <c r="K133" s="73" t="s">
        <v>167</v>
      </c>
      <c r="L133" s="95">
        <v>1666994.96</v>
      </c>
      <c r="M133" s="95">
        <v>1666994.96</v>
      </c>
      <c r="N133" s="95">
        <v>1666994.96</v>
      </c>
      <c r="P133" s="73">
        <v>0</v>
      </c>
      <c r="R133" s="94"/>
      <c r="T133" s="94">
        <v>47087</v>
      </c>
      <c r="U133" s="73">
        <v>100</v>
      </c>
      <c r="V133" s="94">
        <v>45260</v>
      </c>
      <c r="W133" s="94">
        <v>45260</v>
      </c>
      <c r="X133" s="73" t="s">
        <v>1441</v>
      </c>
      <c r="Y133" s="73">
        <v>112332</v>
      </c>
      <c r="Z133" s="73">
        <v>575342</v>
      </c>
      <c r="AA133" s="73">
        <v>575353</v>
      </c>
      <c r="AC133" s="73">
        <v>20801785</v>
      </c>
      <c r="AD133" s="73">
        <v>10759</v>
      </c>
      <c r="AE133" s="73" t="s">
        <v>168</v>
      </c>
      <c r="AF133" s="73" t="s">
        <v>1382</v>
      </c>
      <c r="AG133" s="73" t="s">
        <v>1383</v>
      </c>
    </row>
    <row r="134" spans="1:33">
      <c r="B134" s="73" t="s">
        <v>1091</v>
      </c>
      <c r="C134" s="73" t="s">
        <v>1092</v>
      </c>
      <c r="D134" s="73" t="s">
        <v>1090</v>
      </c>
      <c r="E134" s="73" t="s">
        <v>1384</v>
      </c>
      <c r="F134" s="73" t="s">
        <v>764</v>
      </c>
      <c r="G134" s="73" t="s">
        <v>1352</v>
      </c>
      <c r="H134" s="73" t="s">
        <v>1385</v>
      </c>
      <c r="I134" s="73" t="s">
        <v>1352</v>
      </c>
      <c r="J134" s="73" t="s">
        <v>1384</v>
      </c>
      <c r="K134" s="73" t="s">
        <v>167</v>
      </c>
      <c r="L134" s="95">
        <v>820989.78</v>
      </c>
      <c r="M134" s="95">
        <v>820989.78</v>
      </c>
      <c r="N134" s="95">
        <v>820989.78</v>
      </c>
      <c r="P134" s="73">
        <v>0</v>
      </c>
      <c r="R134" s="94"/>
      <c r="T134" s="94">
        <v>46903</v>
      </c>
      <c r="U134" s="73">
        <v>100</v>
      </c>
      <c r="V134" s="94">
        <v>45260</v>
      </c>
      <c r="W134" s="94">
        <v>45260</v>
      </c>
      <c r="X134" s="73" t="s">
        <v>1442</v>
      </c>
      <c r="Y134" s="73">
        <v>112332</v>
      </c>
      <c r="Z134" s="73">
        <v>575657</v>
      </c>
      <c r="AA134" s="73">
        <v>575658</v>
      </c>
      <c r="AC134" s="73">
        <v>20801774</v>
      </c>
      <c r="AD134" s="73">
        <v>10759</v>
      </c>
      <c r="AE134" s="73" t="s">
        <v>168</v>
      </c>
      <c r="AF134" s="73" t="s">
        <v>1382</v>
      </c>
      <c r="AG134" s="73" t="s">
        <v>1383</v>
      </c>
    </row>
    <row r="135" spans="1:33">
      <c r="B135" s="73" t="s">
        <v>1075</v>
      </c>
      <c r="C135" s="73" t="s">
        <v>1089</v>
      </c>
      <c r="D135" s="73" t="s">
        <v>1074</v>
      </c>
      <c r="E135" s="73" t="s">
        <v>1384</v>
      </c>
      <c r="F135" s="73" t="s">
        <v>1073</v>
      </c>
      <c r="G135" s="73" t="s">
        <v>1352</v>
      </c>
      <c r="H135" s="73" t="s">
        <v>1385</v>
      </c>
      <c r="I135" s="73" t="s">
        <v>1352</v>
      </c>
      <c r="J135" s="73" t="s">
        <v>1384</v>
      </c>
      <c r="K135" s="73" t="s">
        <v>167</v>
      </c>
      <c r="L135" s="95">
        <v>770387.33</v>
      </c>
      <c r="M135" s="95">
        <v>770387.33</v>
      </c>
      <c r="N135" s="95">
        <v>770387.33</v>
      </c>
      <c r="P135" s="73">
        <v>0</v>
      </c>
      <c r="R135" s="94"/>
      <c r="T135" s="94">
        <v>47026</v>
      </c>
      <c r="U135" s="73">
        <v>98.03125</v>
      </c>
      <c r="V135" s="94">
        <v>45230</v>
      </c>
      <c r="W135" s="94">
        <v>45245</v>
      </c>
      <c r="Y135" s="73">
        <v>154290</v>
      </c>
      <c r="Z135" s="73">
        <v>563094</v>
      </c>
      <c r="AA135" s="73">
        <v>569064</v>
      </c>
      <c r="AC135" s="73">
        <v>20346110</v>
      </c>
      <c r="AD135" s="73">
        <v>10759</v>
      </c>
      <c r="AE135" s="73" t="s">
        <v>168</v>
      </c>
      <c r="AF135" s="73" t="s">
        <v>1382</v>
      </c>
      <c r="AG135" s="73" t="s">
        <v>1383</v>
      </c>
    </row>
    <row r="136" spans="1:33">
      <c r="B136" s="73" t="s">
        <v>1178</v>
      </c>
      <c r="D136" s="73" t="s">
        <v>1177</v>
      </c>
      <c r="E136" s="73" t="s">
        <v>1384</v>
      </c>
      <c r="F136" s="73" t="s">
        <v>1176</v>
      </c>
      <c r="G136" s="73" t="s">
        <v>1352</v>
      </c>
      <c r="H136" s="73" t="s">
        <v>1385</v>
      </c>
      <c r="I136" s="73" t="s">
        <v>1352</v>
      </c>
      <c r="J136" s="73" t="s">
        <v>1384</v>
      </c>
      <c r="K136" s="73" t="s">
        <v>167</v>
      </c>
      <c r="L136" s="95">
        <v>2000000</v>
      </c>
      <c r="M136" s="95">
        <v>2000000</v>
      </c>
      <c r="N136" s="95">
        <v>2000000</v>
      </c>
      <c r="P136" s="73">
        <v>0</v>
      </c>
      <c r="R136" s="94"/>
      <c r="T136" s="94">
        <v>47729</v>
      </c>
      <c r="U136" s="73">
        <v>99.03125</v>
      </c>
      <c r="V136" s="94">
        <v>45581</v>
      </c>
      <c r="W136" s="94">
        <v>45588</v>
      </c>
      <c r="Y136" s="73">
        <v>163801</v>
      </c>
      <c r="Z136" s="73">
        <v>612454</v>
      </c>
      <c r="AA136" s="73">
        <v>612457</v>
      </c>
      <c r="AC136" s="73">
        <v>23431287</v>
      </c>
      <c r="AD136" s="73">
        <v>10759</v>
      </c>
      <c r="AE136" s="73" t="s">
        <v>168</v>
      </c>
      <c r="AF136" s="73" t="s">
        <v>1382</v>
      </c>
      <c r="AG136" s="73" t="s">
        <v>1383</v>
      </c>
    </row>
    <row r="137" spans="1:33">
      <c r="B137" s="73" t="s">
        <v>1135</v>
      </c>
      <c r="C137" s="73" t="s">
        <v>1136</v>
      </c>
      <c r="D137" s="73" t="s">
        <v>1134</v>
      </c>
      <c r="E137" s="73" t="s">
        <v>1384</v>
      </c>
      <c r="F137" s="73" t="s">
        <v>1133</v>
      </c>
      <c r="G137" s="73" t="s">
        <v>1352</v>
      </c>
      <c r="H137" s="73" t="s">
        <v>1385</v>
      </c>
      <c r="I137" s="73" t="s">
        <v>1352</v>
      </c>
      <c r="J137" s="73" t="s">
        <v>1384</v>
      </c>
      <c r="K137" s="73" t="s">
        <v>167</v>
      </c>
      <c r="L137" s="95">
        <v>3861727.28</v>
      </c>
      <c r="M137" s="95">
        <v>3861727.28</v>
      </c>
      <c r="N137" s="95">
        <v>3861727.28</v>
      </c>
      <c r="P137" s="73">
        <v>0</v>
      </c>
      <c r="R137" s="94"/>
      <c r="T137" s="94">
        <v>47543</v>
      </c>
      <c r="U137" s="73">
        <v>98.53125</v>
      </c>
      <c r="V137" s="94">
        <v>45411</v>
      </c>
      <c r="W137" s="94">
        <v>45426</v>
      </c>
      <c r="Y137" s="73">
        <v>161379</v>
      </c>
      <c r="Z137" s="73">
        <v>586653</v>
      </c>
      <c r="AA137" s="73">
        <v>586654</v>
      </c>
      <c r="AC137" s="73">
        <v>21824102</v>
      </c>
      <c r="AD137" s="73">
        <v>10759</v>
      </c>
      <c r="AE137" s="73" t="s">
        <v>168</v>
      </c>
      <c r="AF137" s="73" t="s">
        <v>1382</v>
      </c>
      <c r="AG137" s="73" t="s">
        <v>1383</v>
      </c>
    </row>
    <row r="138" spans="1:33">
      <c r="B138" s="73" t="s">
        <v>377</v>
      </c>
      <c r="C138" s="73" t="s">
        <v>378</v>
      </c>
      <c r="D138" s="73" t="s">
        <v>380</v>
      </c>
      <c r="E138" s="73" t="s">
        <v>1384</v>
      </c>
      <c r="F138" s="73" t="s">
        <v>379</v>
      </c>
      <c r="G138" s="73" t="s">
        <v>1352</v>
      </c>
      <c r="H138" s="73" t="s">
        <v>1385</v>
      </c>
      <c r="I138" s="73" t="s">
        <v>1352</v>
      </c>
      <c r="J138" s="73" t="s">
        <v>1384</v>
      </c>
      <c r="K138" s="73" t="s">
        <v>167</v>
      </c>
      <c r="L138" s="95">
        <v>125763.8242</v>
      </c>
      <c r="M138" s="95">
        <v>125763.8242</v>
      </c>
      <c r="N138" s="95">
        <v>125763.8242</v>
      </c>
      <c r="P138" s="73">
        <v>1</v>
      </c>
      <c r="R138" s="94"/>
      <c r="T138" s="94">
        <v>46941</v>
      </c>
      <c r="U138" s="73">
        <v>98.25</v>
      </c>
      <c r="V138" s="94">
        <v>44763</v>
      </c>
      <c r="W138" s="94">
        <v>44769</v>
      </c>
      <c r="Y138" s="73">
        <v>147640</v>
      </c>
      <c r="Z138" s="73">
        <v>495379</v>
      </c>
      <c r="AA138" s="73">
        <v>598309</v>
      </c>
      <c r="AC138" s="73">
        <v>16433312</v>
      </c>
      <c r="AD138" s="73">
        <v>10759</v>
      </c>
      <c r="AE138" s="73" t="s">
        <v>168</v>
      </c>
      <c r="AF138" s="73" t="s">
        <v>1382</v>
      </c>
      <c r="AG138" s="73" t="s">
        <v>1383</v>
      </c>
    </row>
    <row r="139" spans="1:33">
      <c r="B139" s="73" t="s">
        <v>377</v>
      </c>
      <c r="C139" s="73" t="s">
        <v>378</v>
      </c>
      <c r="D139" s="73" t="s">
        <v>380</v>
      </c>
      <c r="E139" s="73" t="s">
        <v>1384</v>
      </c>
      <c r="F139" s="73" t="s">
        <v>379</v>
      </c>
      <c r="G139" s="73" t="s">
        <v>1352</v>
      </c>
      <c r="I139" s="73" t="s">
        <v>1352</v>
      </c>
      <c r="J139" s="73" t="s">
        <v>1384</v>
      </c>
      <c r="K139" s="73" t="s">
        <v>167</v>
      </c>
      <c r="L139" s="95">
        <v>3786.4061999999999</v>
      </c>
      <c r="M139" s="95">
        <v>3786.4061999999999</v>
      </c>
      <c r="N139" s="95">
        <v>3786.4061999999999</v>
      </c>
      <c r="P139" s="73">
        <v>1</v>
      </c>
      <c r="R139" s="94"/>
      <c r="T139" s="94">
        <v>46941</v>
      </c>
      <c r="U139" s="73">
        <v>100</v>
      </c>
      <c r="V139" s="94">
        <v>45443</v>
      </c>
      <c r="W139" s="94">
        <v>45443</v>
      </c>
      <c r="Y139" s="73">
        <v>147640</v>
      </c>
      <c r="Z139" s="73">
        <v>495379</v>
      </c>
      <c r="AA139" s="73">
        <v>598309</v>
      </c>
      <c r="AC139" s="73">
        <v>22307242</v>
      </c>
      <c r="AD139" s="73">
        <v>10759</v>
      </c>
      <c r="AE139" s="73" t="s">
        <v>168</v>
      </c>
      <c r="AF139" s="73" t="s">
        <v>1382</v>
      </c>
      <c r="AG139" s="73" t="s">
        <v>1383</v>
      </c>
    </row>
    <row r="140" spans="1:33">
      <c r="B140" s="73" t="s">
        <v>377</v>
      </c>
      <c r="C140" s="73" t="s">
        <v>378</v>
      </c>
      <c r="D140" s="73" t="s">
        <v>380</v>
      </c>
      <c r="E140" s="73" t="s">
        <v>1384</v>
      </c>
      <c r="F140" s="73" t="s">
        <v>379</v>
      </c>
      <c r="G140" s="73" t="s">
        <v>1352</v>
      </c>
      <c r="I140" s="73" t="s">
        <v>1352</v>
      </c>
      <c r="J140" s="73" t="s">
        <v>1384</v>
      </c>
      <c r="K140" s="73" t="s">
        <v>167</v>
      </c>
      <c r="L140" s="95">
        <v>4231.2772000000004</v>
      </c>
      <c r="M140" s="95">
        <v>4231.2772000000004</v>
      </c>
      <c r="N140" s="95">
        <v>4231.2772000000004</v>
      </c>
      <c r="P140" s="73">
        <v>1</v>
      </c>
      <c r="R140" s="94"/>
      <c r="T140" s="94">
        <v>46941</v>
      </c>
      <c r="U140" s="73">
        <v>100</v>
      </c>
      <c r="V140" s="94">
        <v>45534</v>
      </c>
      <c r="W140" s="94">
        <v>45534</v>
      </c>
      <c r="Y140" s="73">
        <v>147640</v>
      </c>
      <c r="Z140" s="73">
        <v>495379</v>
      </c>
      <c r="AA140" s="73">
        <v>598309</v>
      </c>
      <c r="AC140" s="73">
        <v>23206099</v>
      </c>
      <c r="AD140" s="73">
        <v>10759</v>
      </c>
      <c r="AE140" s="73" t="s">
        <v>168</v>
      </c>
      <c r="AF140" s="73" t="s">
        <v>1382</v>
      </c>
      <c r="AG140" s="73" t="s">
        <v>1383</v>
      </c>
    </row>
    <row r="141" spans="1:33">
      <c r="B141" s="73" t="s">
        <v>377</v>
      </c>
      <c r="C141" s="73" t="s">
        <v>378</v>
      </c>
      <c r="D141" s="73" t="s">
        <v>380</v>
      </c>
      <c r="E141" s="73" t="s">
        <v>1384</v>
      </c>
      <c r="F141" s="73" t="s">
        <v>379</v>
      </c>
      <c r="G141" s="73" t="s">
        <v>1352</v>
      </c>
      <c r="I141" s="73" t="s">
        <v>1352</v>
      </c>
      <c r="J141" s="73" t="s">
        <v>1384</v>
      </c>
      <c r="K141" s="73" t="s">
        <v>167</v>
      </c>
      <c r="L141" s="95">
        <v>1475.4953</v>
      </c>
      <c r="M141" s="95">
        <v>1475.4953</v>
      </c>
      <c r="N141" s="95">
        <v>1475.4953</v>
      </c>
      <c r="P141" s="73">
        <v>1</v>
      </c>
      <c r="R141" s="94"/>
      <c r="T141" s="94">
        <v>46941</v>
      </c>
      <c r="U141" s="73">
        <v>100</v>
      </c>
      <c r="V141" s="94">
        <v>45565</v>
      </c>
      <c r="W141" s="94">
        <v>45565</v>
      </c>
      <c r="Y141" s="73">
        <v>147640</v>
      </c>
      <c r="Z141" s="73">
        <v>495379</v>
      </c>
      <c r="AA141" s="73">
        <v>598309</v>
      </c>
      <c r="AC141" s="73">
        <v>23284928</v>
      </c>
      <c r="AD141" s="73">
        <v>10759</v>
      </c>
      <c r="AE141" s="73" t="s">
        <v>168</v>
      </c>
      <c r="AF141" s="73" t="s">
        <v>1382</v>
      </c>
      <c r="AG141" s="73" t="s">
        <v>1383</v>
      </c>
    </row>
    <row r="142" spans="1:33">
      <c r="B142" s="73" t="s">
        <v>377</v>
      </c>
      <c r="C142" s="73" t="s">
        <v>378</v>
      </c>
      <c r="D142" s="73" t="s">
        <v>380</v>
      </c>
      <c r="E142" s="73" t="s">
        <v>1384</v>
      </c>
      <c r="F142" s="73" t="s">
        <v>379</v>
      </c>
      <c r="G142" s="73" t="s">
        <v>1352</v>
      </c>
      <c r="I142" s="73" t="s">
        <v>1352</v>
      </c>
      <c r="J142" s="73" t="s">
        <v>1384</v>
      </c>
      <c r="K142" s="73" t="s">
        <v>167</v>
      </c>
      <c r="L142" s="95">
        <v>1441.3087</v>
      </c>
      <c r="M142" s="95">
        <v>1441.3087</v>
      </c>
      <c r="N142" s="95">
        <v>1441.3087</v>
      </c>
      <c r="P142" s="73">
        <v>1</v>
      </c>
      <c r="R142" s="94"/>
      <c r="T142" s="94">
        <v>46941</v>
      </c>
      <c r="U142" s="73">
        <v>100</v>
      </c>
      <c r="V142" s="94">
        <v>45596</v>
      </c>
      <c r="W142" s="94">
        <v>45596</v>
      </c>
      <c r="Y142" s="73">
        <v>147640</v>
      </c>
      <c r="Z142" s="73">
        <v>495379</v>
      </c>
      <c r="AA142" s="73">
        <v>598309</v>
      </c>
      <c r="AC142" s="73">
        <v>23523183</v>
      </c>
      <c r="AD142" s="73">
        <v>10759</v>
      </c>
      <c r="AE142" s="73" t="s">
        <v>168</v>
      </c>
      <c r="AF142" s="73" t="s">
        <v>1382</v>
      </c>
      <c r="AG142" s="73" t="s">
        <v>1383</v>
      </c>
    </row>
    <row r="143" spans="1:33">
      <c r="B143" s="73" t="s">
        <v>377</v>
      </c>
      <c r="C143" s="73" t="s">
        <v>378</v>
      </c>
      <c r="D143" s="73" t="s">
        <v>380</v>
      </c>
      <c r="E143" s="73" t="s">
        <v>1384</v>
      </c>
      <c r="F143" s="73" t="s">
        <v>379</v>
      </c>
      <c r="G143" s="73" t="s">
        <v>1352</v>
      </c>
      <c r="I143" s="73" t="s">
        <v>1352</v>
      </c>
      <c r="J143" s="73" t="s">
        <v>1384</v>
      </c>
      <c r="K143" s="73" t="s">
        <v>167</v>
      </c>
      <c r="L143" s="95">
        <v>689.97389999999996</v>
      </c>
      <c r="M143" s="95">
        <v>689.97389999999996</v>
      </c>
      <c r="N143" s="95">
        <v>689.97389999999996</v>
      </c>
      <c r="P143" s="73">
        <v>1</v>
      </c>
      <c r="R143" s="94"/>
      <c r="T143" s="94">
        <v>46941</v>
      </c>
      <c r="U143" s="73">
        <v>100</v>
      </c>
      <c r="V143" s="94">
        <v>45688</v>
      </c>
      <c r="W143" s="94">
        <v>45688</v>
      </c>
      <c r="Y143" s="73">
        <v>147640</v>
      </c>
      <c r="Z143" s="73">
        <v>495379</v>
      </c>
      <c r="AA143" s="73">
        <v>598309</v>
      </c>
      <c r="AC143" s="73">
        <v>24545488</v>
      </c>
      <c r="AD143" s="73">
        <v>10759</v>
      </c>
      <c r="AE143" s="73" t="s">
        <v>168</v>
      </c>
      <c r="AF143" s="73" t="s">
        <v>1382</v>
      </c>
      <c r="AG143" s="73" t="s">
        <v>1383</v>
      </c>
    </row>
    <row r="144" spans="1:33">
      <c r="B144" s="73" t="s">
        <v>377</v>
      </c>
      <c r="C144" s="73" t="s">
        <v>378</v>
      </c>
      <c r="D144" s="73" t="s">
        <v>380</v>
      </c>
      <c r="E144" s="73" t="s">
        <v>1384</v>
      </c>
      <c r="F144" s="73" t="s">
        <v>379</v>
      </c>
      <c r="G144" s="73" t="s">
        <v>1352</v>
      </c>
      <c r="I144" s="73" t="s">
        <v>1352</v>
      </c>
      <c r="J144" s="73" t="s">
        <v>1384</v>
      </c>
      <c r="K144" s="73" t="s">
        <v>167</v>
      </c>
      <c r="L144" s="95">
        <v>1893.5998</v>
      </c>
      <c r="M144" s="95">
        <v>1893.5998</v>
      </c>
      <c r="N144" s="95">
        <v>1893.5998</v>
      </c>
      <c r="P144" s="73">
        <v>1</v>
      </c>
      <c r="R144" s="94"/>
      <c r="T144" s="94">
        <v>46941</v>
      </c>
      <c r="U144" s="73">
        <v>100</v>
      </c>
      <c r="V144" s="94">
        <v>45688</v>
      </c>
      <c r="W144" s="94">
        <v>45688</v>
      </c>
      <c r="Y144" s="73">
        <v>147640</v>
      </c>
      <c r="Z144" s="73">
        <v>495379</v>
      </c>
      <c r="AA144" s="73">
        <v>598309</v>
      </c>
      <c r="AC144" s="73">
        <v>24602772</v>
      </c>
      <c r="AD144" s="73">
        <v>10759</v>
      </c>
      <c r="AE144" s="73" t="s">
        <v>168</v>
      </c>
      <c r="AF144" s="73" t="s">
        <v>1382</v>
      </c>
      <c r="AG144" s="73" t="s">
        <v>1383</v>
      </c>
    </row>
    <row r="145" spans="1:33">
      <c r="B145" s="73" t="s">
        <v>377</v>
      </c>
      <c r="C145" s="73" t="s">
        <v>378</v>
      </c>
      <c r="D145" s="73" t="s">
        <v>380</v>
      </c>
      <c r="E145" s="73" t="s">
        <v>1384</v>
      </c>
      <c r="F145" s="73" t="s">
        <v>379</v>
      </c>
      <c r="G145" s="73" t="s">
        <v>1352</v>
      </c>
      <c r="H145" s="73" t="s">
        <v>1385</v>
      </c>
      <c r="I145" s="73" t="s">
        <v>1352</v>
      </c>
      <c r="J145" s="73" t="s">
        <v>1384</v>
      </c>
      <c r="K145" s="73" t="s">
        <v>167</v>
      </c>
      <c r="L145" s="95">
        <v>515164.37900000002</v>
      </c>
      <c r="M145" s="95">
        <v>515164.37900000002</v>
      </c>
      <c r="N145" s="95">
        <v>515164.37900000002</v>
      </c>
      <c r="P145" s="73">
        <v>1</v>
      </c>
      <c r="R145" s="94"/>
      <c r="T145" s="94">
        <v>46941</v>
      </c>
      <c r="U145" s="73">
        <v>42</v>
      </c>
      <c r="V145" s="94">
        <v>45695</v>
      </c>
      <c r="W145" s="94">
        <v>45701</v>
      </c>
      <c r="Y145" s="73">
        <v>147640</v>
      </c>
      <c r="Z145" s="73">
        <v>495379</v>
      </c>
      <c r="AA145" s="73">
        <v>598309</v>
      </c>
      <c r="AC145" s="73">
        <v>24681136</v>
      </c>
      <c r="AD145" s="73">
        <v>10759</v>
      </c>
      <c r="AE145" s="73" t="s">
        <v>168</v>
      </c>
      <c r="AF145" s="73" t="s">
        <v>1382</v>
      </c>
      <c r="AG145" s="73" t="s">
        <v>1383</v>
      </c>
    </row>
    <row r="146" spans="1:33">
      <c r="B146" s="73" t="s">
        <v>377</v>
      </c>
      <c r="C146" s="73" t="s">
        <v>378</v>
      </c>
      <c r="D146" s="73" t="s">
        <v>380</v>
      </c>
      <c r="E146" s="73" t="s">
        <v>1384</v>
      </c>
      <c r="F146" s="73" t="s">
        <v>379</v>
      </c>
      <c r="G146" s="73" t="s">
        <v>1352</v>
      </c>
      <c r="H146" s="73" t="s">
        <v>1385</v>
      </c>
      <c r="I146" s="73" t="s">
        <v>1352</v>
      </c>
      <c r="J146" s="73" t="s">
        <v>1384</v>
      </c>
      <c r="K146" s="73" t="s">
        <v>167</v>
      </c>
      <c r="L146" s="95">
        <v>528319.53579999995</v>
      </c>
      <c r="M146" s="95">
        <v>528319.53579999995</v>
      </c>
      <c r="N146" s="95">
        <v>528319.53579999995</v>
      </c>
      <c r="P146" s="73">
        <v>1</v>
      </c>
      <c r="R146" s="94"/>
      <c r="T146" s="94">
        <v>46941</v>
      </c>
      <c r="U146" s="73">
        <v>42</v>
      </c>
      <c r="V146" s="94">
        <v>45695</v>
      </c>
      <c r="W146" s="94">
        <v>45701</v>
      </c>
      <c r="Y146" s="73">
        <v>147640</v>
      </c>
      <c r="Z146" s="73">
        <v>495379</v>
      </c>
      <c r="AA146" s="73">
        <v>598309</v>
      </c>
      <c r="AC146" s="73">
        <v>24681223</v>
      </c>
      <c r="AD146" s="73">
        <v>10759</v>
      </c>
      <c r="AE146" s="73" t="s">
        <v>168</v>
      </c>
      <c r="AF146" s="73" t="s">
        <v>1382</v>
      </c>
      <c r="AG146" s="73" t="s">
        <v>1383</v>
      </c>
    </row>
    <row r="147" spans="1:33">
      <c r="B147" s="73" t="s">
        <v>377</v>
      </c>
      <c r="C147" s="73" t="s">
        <v>378</v>
      </c>
      <c r="D147" s="73" t="s">
        <v>380</v>
      </c>
      <c r="E147" s="73" t="s">
        <v>1384</v>
      </c>
      <c r="F147" s="73" t="s">
        <v>379</v>
      </c>
      <c r="G147" s="73" t="s">
        <v>1352</v>
      </c>
      <c r="H147" s="73" t="s">
        <v>1385</v>
      </c>
      <c r="I147" s="73" t="s">
        <v>1352</v>
      </c>
      <c r="J147" s="73" t="s">
        <v>1384</v>
      </c>
      <c r="K147" s="73" t="s">
        <v>167</v>
      </c>
      <c r="L147" s="95">
        <v>1169300.8458</v>
      </c>
      <c r="M147" s="95">
        <v>1169300.8458</v>
      </c>
      <c r="N147" s="95">
        <v>1169300.8458</v>
      </c>
      <c r="P147" s="73">
        <v>0</v>
      </c>
      <c r="R147" s="94"/>
      <c r="T147" s="94">
        <v>46941</v>
      </c>
      <c r="U147" s="73">
        <v>98.25</v>
      </c>
      <c r="V147" s="94">
        <v>44763</v>
      </c>
      <c r="W147" s="94">
        <v>44769</v>
      </c>
      <c r="Y147" s="73">
        <v>147640</v>
      </c>
      <c r="Z147" s="73">
        <v>495379</v>
      </c>
      <c r="AA147" s="73">
        <v>512176</v>
      </c>
      <c r="AC147" s="73">
        <v>16433312</v>
      </c>
      <c r="AD147" s="73">
        <v>10759</v>
      </c>
      <c r="AE147" s="73" t="s">
        <v>168</v>
      </c>
      <c r="AF147" s="73" t="s">
        <v>1382</v>
      </c>
      <c r="AG147" s="73" t="s">
        <v>1383</v>
      </c>
    </row>
    <row r="148" spans="1:33">
      <c r="B148" s="73" t="s">
        <v>377</v>
      </c>
      <c r="C148" s="73" t="s">
        <v>378</v>
      </c>
      <c r="D148" s="73" t="s">
        <v>380</v>
      </c>
      <c r="E148" s="73" t="s">
        <v>1384</v>
      </c>
      <c r="F148" s="73" t="s">
        <v>379</v>
      </c>
      <c r="G148" s="73" t="s">
        <v>1352</v>
      </c>
      <c r="I148" s="73" t="s">
        <v>1352</v>
      </c>
      <c r="J148" s="73" t="s">
        <v>1384</v>
      </c>
      <c r="K148" s="73" t="s">
        <v>167</v>
      </c>
      <c r="L148" s="95">
        <v>35204.463799999998</v>
      </c>
      <c r="M148" s="95">
        <v>35204.463799999998</v>
      </c>
      <c r="N148" s="95">
        <v>35204.463799999998</v>
      </c>
      <c r="P148" s="73">
        <v>0</v>
      </c>
      <c r="R148" s="94"/>
      <c r="T148" s="94">
        <v>46941</v>
      </c>
      <c r="U148" s="73">
        <v>100</v>
      </c>
      <c r="V148" s="94">
        <v>45443</v>
      </c>
      <c r="W148" s="94">
        <v>45443</v>
      </c>
      <c r="Y148" s="73">
        <v>147640</v>
      </c>
      <c r="Z148" s="73">
        <v>495379</v>
      </c>
      <c r="AA148" s="73">
        <v>512176</v>
      </c>
      <c r="AC148" s="73">
        <v>22307242</v>
      </c>
      <c r="AD148" s="73">
        <v>10759</v>
      </c>
      <c r="AE148" s="73" t="s">
        <v>168</v>
      </c>
      <c r="AF148" s="73" t="s">
        <v>1382</v>
      </c>
      <c r="AG148" s="73" t="s">
        <v>1383</v>
      </c>
    </row>
    <row r="149" spans="1:33">
      <c r="B149" s="73" t="s">
        <v>377</v>
      </c>
      <c r="C149" s="73" t="s">
        <v>378</v>
      </c>
      <c r="D149" s="73" t="s">
        <v>380</v>
      </c>
      <c r="E149" s="73" t="s">
        <v>1384</v>
      </c>
      <c r="F149" s="73" t="s">
        <v>379</v>
      </c>
      <c r="G149" s="73" t="s">
        <v>1352</v>
      </c>
      <c r="I149" s="73" t="s">
        <v>1352</v>
      </c>
      <c r="J149" s="73" t="s">
        <v>1384</v>
      </c>
      <c r="K149" s="73" t="s">
        <v>167</v>
      </c>
      <c r="L149" s="95">
        <v>39340.692799999997</v>
      </c>
      <c r="M149" s="95">
        <v>39340.692799999997</v>
      </c>
      <c r="N149" s="95">
        <v>39340.692799999997</v>
      </c>
      <c r="P149" s="73">
        <v>0</v>
      </c>
      <c r="R149" s="94"/>
      <c r="T149" s="94">
        <v>46941</v>
      </c>
      <c r="U149" s="73">
        <v>100</v>
      </c>
      <c r="V149" s="94">
        <v>45534</v>
      </c>
      <c r="W149" s="94">
        <v>45534</v>
      </c>
      <c r="Y149" s="73">
        <v>147640</v>
      </c>
      <c r="Z149" s="73">
        <v>495379</v>
      </c>
      <c r="AA149" s="73">
        <v>512176</v>
      </c>
      <c r="AC149" s="73">
        <v>23206099</v>
      </c>
      <c r="AD149" s="73">
        <v>10759</v>
      </c>
      <c r="AE149" s="73" t="s">
        <v>168</v>
      </c>
      <c r="AF149" s="73" t="s">
        <v>1382</v>
      </c>
      <c r="AG149" s="73" t="s">
        <v>1383</v>
      </c>
    </row>
    <row r="150" spans="1:33">
      <c r="B150" s="73" t="s">
        <v>377</v>
      </c>
      <c r="C150" s="73" t="s">
        <v>378</v>
      </c>
      <c r="D150" s="73" t="s">
        <v>380</v>
      </c>
      <c r="E150" s="73" t="s">
        <v>1384</v>
      </c>
      <c r="F150" s="73" t="s">
        <v>379</v>
      </c>
      <c r="G150" s="73" t="s">
        <v>1352</v>
      </c>
      <c r="I150" s="73" t="s">
        <v>1352</v>
      </c>
      <c r="J150" s="73" t="s">
        <v>1384</v>
      </c>
      <c r="K150" s="73" t="s">
        <v>167</v>
      </c>
      <c r="L150" s="95">
        <v>13718.554700000001</v>
      </c>
      <c r="M150" s="95">
        <v>13718.554700000001</v>
      </c>
      <c r="N150" s="95">
        <v>13718.554700000001</v>
      </c>
      <c r="P150" s="73">
        <v>0</v>
      </c>
      <c r="R150" s="94"/>
      <c r="T150" s="94">
        <v>46941</v>
      </c>
      <c r="U150" s="73">
        <v>100</v>
      </c>
      <c r="V150" s="94">
        <v>45565</v>
      </c>
      <c r="W150" s="94">
        <v>45565</v>
      </c>
      <c r="Y150" s="73">
        <v>147640</v>
      </c>
      <c r="Z150" s="73">
        <v>495379</v>
      </c>
      <c r="AA150" s="73">
        <v>512176</v>
      </c>
      <c r="AC150" s="73">
        <v>23284928</v>
      </c>
      <c r="AD150" s="73">
        <v>10759</v>
      </c>
      <c r="AE150" s="73" t="s">
        <v>168</v>
      </c>
      <c r="AF150" s="73" t="s">
        <v>1382</v>
      </c>
      <c r="AG150" s="73" t="s">
        <v>1383</v>
      </c>
    </row>
    <row r="151" spans="1:33">
      <c r="B151" s="73" t="s">
        <v>377</v>
      </c>
      <c r="C151" s="73" t="s">
        <v>378</v>
      </c>
      <c r="D151" s="73" t="s">
        <v>380</v>
      </c>
      <c r="E151" s="73" t="s">
        <v>1384</v>
      </c>
      <c r="F151" s="73" t="s">
        <v>379</v>
      </c>
      <c r="G151" s="73" t="s">
        <v>1352</v>
      </c>
      <c r="I151" s="73" t="s">
        <v>1352</v>
      </c>
      <c r="J151" s="73" t="s">
        <v>1384</v>
      </c>
      <c r="K151" s="73" t="s">
        <v>167</v>
      </c>
      <c r="L151" s="95">
        <v>13400.701300000001</v>
      </c>
      <c r="M151" s="95">
        <v>13400.701300000001</v>
      </c>
      <c r="N151" s="95">
        <v>13400.701300000001</v>
      </c>
      <c r="P151" s="73">
        <v>0</v>
      </c>
      <c r="R151" s="94"/>
      <c r="T151" s="94">
        <v>46941</v>
      </c>
      <c r="U151" s="73">
        <v>100</v>
      </c>
      <c r="V151" s="94">
        <v>45596</v>
      </c>
      <c r="W151" s="94">
        <v>45596</v>
      </c>
      <c r="Y151" s="73">
        <v>147640</v>
      </c>
      <c r="Z151" s="73">
        <v>495379</v>
      </c>
      <c r="AA151" s="73">
        <v>512176</v>
      </c>
      <c r="AC151" s="73">
        <v>23523183</v>
      </c>
      <c r="AD151" s="73">
        <v>10759</v>
      </c>
      <c r="AE151" s="73" t="s">
        <v>168</v>
      </c>
      <c r="AF151" s="73" t="s">
        <v>1382</v>
      </c>
      <c r="AG151" s="73" t="s">
        <v>1383</v>
      </c>
    </row>
    <row r="152" spans="1:33">
      <c r="B152" s="73" t="s">
        <v>377</v>
      </c>
      <c r="C152" s="73" t="s">
        <v>378</v>
      </c>
      <c r="D152" s="73" t="s">
        <v>380</v>
      </c>
      <c r="E152" s="73" t="s">
        <v>1384</v>
      </c>
      <c r="F152" s="73" t="s">
        <v>379</v>
      </c>
      <c r="G152" s="73" t="s">
        <v>1352</v>
      </c>
      <c r="I152" s="73" t="s">
        <v>1352</v>
      </c>
      <c r="J152" s="73" t="s">
        <v>1384</v>
      </c>
      <c r="K152" s="73" t="s">
        <v>167</v>
      </c>
      <c r="L152" s="95">
        <v>6415.0960999999998</v>
      </c>
      <c r="M152" s="95">
        <v>6415.0960999999998</v>
      </c>
      <c r="N152" s="95">
        <v>6415.0960999999998</v>
      </c>
      <c r="P152" s="73">
        <v>0</v>
      </c>
      <c r="R152" s="94"/>
      <c r="T152" s="94">
        <v>46941</v>
      </c>
      <c r="U152" s="73">
        <v>100</v>
      </c>
      <c r="V152" s="94">
        <v>45688</v>
      </c>
      <c r="W152" s="94">
        <v>45688</v>
      </c>
      <c r="Y152" s="73">
        <v>147640</v>
      </c>
      <c r="Z152" s="73">
        <v>495379</v>
      </c>
      <c r="AA152" s="73">
        <v>512176</v>
      </c>
      <c r="AC152" s="73">
        <v>24545488</v>
      </c>
      <c r="AD152" s="73">
        <v>10759</v>
      </c>
      <c r="AE152" s="73" t="s">
        <v>168</v>
      </c>
      <c r="AF152" s="73" t="s">
        <v>1382</v>
      </c>
      <c r="AG152" s="73" t="s">
        <v>1383</v>
      </c>
    </row>
    <row r="153" spans="1:33">
      <c r="B153" s="73" t="s">
        <v>377</v>
      </c>
      <c r="C153" s="73" t="s">
        <v>378</v>
      </c>
      <c r="D153" s="73" t="s">
        <v>380</v>
      </c>
      <c r="E153" s="73" t="s">
        <v>1384</v>
      </c>
      <c r="F153" s="73" t="s">
        <v>379</v>
      </c>
      <c r="G153" s="73" t="s">
        <v>1352</v>
      </c>
      <c r="I153" s="73" t="s">
        <v>1352</v>
      </c>
      <c r="J153" s="73" t="s">
        <v>1384</v>
      </c>
      <c r="K153" s="73" t="s">
        <v>167</v>
      </c>
      <c r="L153" s="95">
        <v>17605.9202</v>
      </c>
      <c r="M153" s="95">
        <v>17605.9202</v>
      </c>
      <c r="N153" s="95">
        <v>17605.9202</v>
      </c>
      <c r="P153" s="73">
        <v>0</v>
      </c>
      <c r="R153" s="94"/>
      <c r="T153" s="94">
        <v>46941</v>
      </c>
      <c r="U153" s="73">
        <v>100</v>
      </c>
      <c r="V153" s="94">
        <v>45688</v>
      </c>
      <c r="W153" s="94">
        <v>45688</v>
      </c>
      <c r="Y153" s="73">
        <v>147640</v>
      </c>
      <c r="Z153" s="73">
        <v>495379</v>
      </c>
      <c r="AA153" s="73">
        <v>512176</v>
      </c>
      <c r="AC153" s="73">
        <v>24602772</v>
      </c>
      <c r="AD153" s="73">
        <v>10759</v>
      </c>
      <c r="AE153" s="73" t="s">
        <v>168</v>
      </c>
      <c r="AF153" s="73" t="s">
        <v>1382</v>
      </c>
      <c r="AG153" s="73" t="s">
        <v>1383</v>
      </c>
    </row>
    <row r="154" spans="1:33">
      <c r="B154" s="73" t="s">
        <v>377</v>
      </c>
      <c r="C154" s="73" t="s">
        <v>378</v>
      </c>
      <c r="D154" s="73" t="s">
        <v>380</v>
      </c>
      <c r="E154" s="73" t="s">
        <v>1384</v>
      </c>
      <c r="F154" s="73" t="s">
        <v>379</v>
      </c>
      <c r="G154" s="73" t="s">
        <v>1352</v>
      </c>
      <c r="H154" s="73" t="s">
        <v>1385</v>
      </c>
      <c r="I154" s="73" t="s">
        <v>1352</v>
      </c>
      <c r="J154" s="73" t="s">
        <v>1384</v>
      </c>
      <c r="K154" s="73" t="s">
        <v>167</v>
      </c>
      <c r="L154" s="95">
        <v>4789788.7010000004</v>
      </c>
      <c r="M154" s="95">
        <v>4789788.7010000004</v>
      </c>
      <c r="N154" s="95">
        <v>4789788.7010000004</v>
      </c>
      <c r="P154" s="73">
        <v>0</v>
      </c>
      <c r="R154" s="94"/>
      <c r="T154" s="94">
        <v>46941</v>
      </c>
      <c r="U154" s="73">
        <v>42</v>
      </c>
      <c r="V154" s="94">
        <v>45695</v>
      </c>
      <c r="W154" s="94">
        <v>45701</v>
      </c>
      <c r="Y154" s="73">
        <v>147640</v>
      </c>
      <c r="Z154" s="73">
        <v>495379</v>
      </c>
      <c r="AA154" s="73">
        <v>512176</v>
      </c>
      <c r="AC154" s="73">
        <v>24681136</v>
      </c>
      <c r="AD154" s="73">
        <v>10759</v>
      </c>
      <c r="AE154" s="73" t="s">
        <v>168</v>
      </c>
      <c r="AF154" s="73" t="s">
        <v>1382</v>
      </c>
      <c r="AG154" s="73" t="s">
        <v>1383</v>
      </c>
    </row>
    <row r="155" spans="1:33">
      <c r="B155" s="73" t="s">
        <v>377</v>
      </c>
      <c r="C155" s="73" t="s">
        <v>378</v>
      </c>
      <c r="D155" s="73" t="s">
        <v>380</v>
      </c>
      <c r="E155" s="73" t="s">
        <v>1384</v>
      </c>
      <c r="F155" s="73" t="s">
        <v>379</v>
      </c>
      <c r="G155" s="73" t="s">
        <v>1352</v>
      </c>
      <c r="H155" s="73" t="s">
        <v>1385</v>
      </c>
      <c r="I155" s="73" t="s">
        <v>1352</v>
      </c>
      <c r="J155" s="73" t="s">
        <v>1384</v>
      </c>
      <c r="K155" s="73" t="s">
        <v>167</v>
      </c>
      <c r="L155" s="95">
        <v>4912099.9941999996</v>
      </c>
      <c r="M155" s="95">
        <v>4912099.9941999996</v>
      </c>
      <c r="N155" s="95">
        <v>4912099.9941999996</v>
      </c>
      <c r="P155" s="73">
        <v>0</v>
      </c>
      <c r="R155" s="94"/>
      <c r="T155" s="94">
        <v>46941</v>
      </c>
      <c r="U155" s="73">
        <v>42</v>
      </c>
      <c r="V155" s="94">
        <v>45695</v>
      </c>
      <c r="W155" s="94">
        <v>45701</v>
      </c>
      <c r="Y155" s="73">
        <v>147640</v>
      </c>
      <c r="Z155" s="73">
        <v>495379</v>
      </c>
      <c r="AA155" s="73">
        <v>512176</v>
      </c>
      <c r="AC155" s="73">
        <v>24681223</v>
      </c>
      <c r="AD155" s="73">
        <v>10759</v>
      </c>
      <c r="AE155" s="73" t="s">
        <v>168</v>
      </c>
      <c r="AF155" s="73" t="s">
        <v>1382</v>
      </c>
      <c r="AG155" s="73" t="s">
        <v>1383</v>
      </c>
    </row>
    <row r="156" spans="1:33">
      <c r="B156" s="73" t="s">
        <v>459</v>
      </c>
      <c r="D156" s="73" t="s">
        <v>461</v>
      </c>
      <c r="E156" s="73" t="s">
        <v>1443</v>
      </c>
      <c r="F156" s="73" t="s">
        <v>460</v>
      </c>
      <c r="G156" s="73" t="s">
        <v>1352</v>
      </c>
      <c r="H156" s="73" t="s">
        <v>1385</v>
      </c>
      <c r="I156" s="73" t="s">
        <v>1352</v>
      </c>
      <c r="J156" s="73" t="s">
        <v>1390</v>
      </c>
      <c r="K156" s="73" t="s">
        <v>167</v>
      </c>
      <c r="L156" s="95">
        <v>4884575.97</v>
      </c>
      <c r="M156" s="95">
        <v>4884575.97</v>
      </c>
      <c r="N156" s="95">
        <v>4884575.97</v>
      </c>
      <c r="P156" s="73">
        <v>0</v>
      </c>
      <c r="R156" s="94"/>
      <c r="T156" s="94">
        <v>47299</v>
      </c>
      <c r="U156" s="73">
        <v>99.5625</v>
      </c>
      <c r="V156" s="94">
        <v>45646</v>
      </c>
      <c r="W156" s="94">
        <v>45646</v>
      </c>
      <c r="Y156" s="73">
        <v>136810</v>
      </c>
      <c r="Z156" s="73">
        <v>628982</v>
      </c>
      <c r="AA156" s="73">
        <v>629114</v>
      </c>
      <c r="AC156" s="73">
        <v>24103254</v>
      </c>
      <c r="AD156" s="73">
        <v>10759</v>
      </c>
      <c r="AE156" s="73" t="s">
        <v>168</v>
      </c>
      <c r="AF156" s="73" t="s">
        <v>1382</v>
      </c>
      <c r="AG156" s="73" t="s">
        <v>1383</v>
      </c>
    </row>
    <row r="157" spans="1:33">
      <c r="B157" s="73" t="s">
        <v>1229</v>
      </c>
      <c r="D157" s="73" t="s">
        <v>1228</v>
      </c>
      <c r="E157" s="73" t="s">
        <v>1444</v>
      </c>
      <c r="F157" s="73" t="s">
        <v>460</v>
      </c>
      <c r="G157" s="73" t="s">
        <v>1352</v>
      </c>
      <c r="H157" s="73" t="s">
        <v>1385</v>
      </c>
      <c r="I157" s="73" t="s">
        <v>1352</v>
      </c>
      <c r="J157" s="73" t="s">
        <v>1390</v>
      </c>
      <c r="K157" s="73" t="s">
        <v>167</v>
      </c>
      <c r="L157" s="95">
        <v>500447.82</v>
      </c>
      <c r="M157" s="95">
        <v>500447.82</v>
      </c>
      <c r="N157" s="95">
        <v>500447.82</v>
      </c>
      <c r="P157" s="73">
        <v>0</v>
      </c>
      <c r="R157" s="94"/>
      <c r="T157" s="94">
        <v>47299</v>
      </c>
      <c r="U157" s="73">
        <v>99.5625</v>
      </c>
      <c r="V157" s="94">
        <v>45646</v>
      </c>
      <c r="W157" s="94">
        <v>45646</v>
      </c>
      <c r="Y157" s="73">
        <v>136810</v>
      </c>
      <c r="Z157" s="73">
        <v>628980</v>
      </c>
      <c r="AA157" s="73">
        <v>629115</v>
      </c>
      <c r="AC157" s="73">
        <v>24103260</v>
      </c>
      <c r="AD157" s="73">
        <v>10759</v>
      </c>
      <c r="AE157" s="73" t="s">
        <v>168</v>
      </c>
      <c r="AF157" s="73" t="s">
        <v>1382</v>
      </c>
      <c r="AG157" s="73" t="s">
        <v>1383</v>
      </c>
    </row>
    <row r="158" spans="1:33">
      <c r="B158" s="73" t="s">
        <v>462</v>
      </c>
      <c r="C158" s="73" t="s">
        <v>463</v>
      </c>
      <c r="D158" s="73" t="s">
        <v>464</v>
      </c>
      <c r="E158" s="73" t="s">
        <v>1384</v>
      </c>
      <c r="F158" s="73" t="s">
        <v>460</v>
      </c>
      <c r="G158" s="73" t="s">
        <v>1352</v>
      </c>
      <c r="H158" s="73" t="s">
        <v>1385</v>
      </c>
      <c r="I158" s="73" t="s">
        <v>1352</v>
      </c>
      <c r="J158" s="73" t="s">
        <v>1384</v>
      </c>
      <c r="K158" s="73" t="s">
        <v>167</v>
      </c>
      <c r="L158" s="95">
        <v>12510484.25</v>
      </c>
      <c r="M158" s="95">
        <v>12510484.25</v>
      </c>
      <c r="N158" s="95">
        <v>12510484.25</v>
      </c>
      <c r="P158" s="73">
        <v>0</v>
      </c>
      <c r="R158" s="94"/>
      <c r="T158" s="94">
        <v>46009</v>
      </c>
      <c r="U158" s="73">
        <v>99.5625</v>
      </c>
      <c r="V158" s="94">
        <v>45646</v>
      </c>
      <c r="W158" s="94">
        <v>45646</v>
      </c>
      <c r="Y158" s="73">
        <v>136810</v>
      </c>
      <c r="Z158" s="73">
        <v>422613</v>
      </c>
      <c r="AA158" s="73">
        <v>553055</v>
      </c>
      <c r="AC158" s="73">
        <v>24349939</v>
      </c>
      <c r="AD158" s="73">
        <v>10759</v>
      </c>
      <c r="AE158" s="73" t="s">
        <v>168</v>
      </c>
      <c r="AF158" s="73" t="s">
        <v>1382</v>
      </c>
      <c r="AG158" s="73" t="s">
        <v>1383</v>
      </c>
    </row>
    <row r="159" spans="1:33">
      <c r="A159" s="73" t="s">
        <v>1445</v>
      </c>
      <c r="B159" s="73" t="s">
        <v>1161</v>
      </c>
      <c r="C159" s="73" t="s">
        <v>1162</v>
      </c>
      <c r="D159" s="73" t="s">
        <v>1446</v>
      </c>
      <c r="E159" s="73" t="s">
        <v>1447</v>
      </c>
      <c r="F159" s="73" t="s">
        <v>555</v>
      </c>
      <c r="G159" s="73" t="s">
        <v>1352</v>
      </c>
      <c r="H159" s="73" t="s">
        <v>1385</v>
      </c>
      <c r="I159" s="73" t="s">
        <v>1352</v>
      </c>
      <c r="J159" s="73" t="s">
        <v>1384</v>
      </c>
      <c r="K159" s="73" t="s">
        <v>167</v>
      </c>
      <c r="L159" s="95">
        <v>4833591.6100000003</v>
      </c>
      <c r="M159" s="95">
        <v>4833591.6100000003</v>
      </c>
      <c r="N159" s="95">
        <v>4833591.6100000003</v>
      </c>
      <c r="P159" s="73">
        <v>0</v>
      </c>
      <c r="R159" s="94"/>
      <c r="T159" s="94">
        <v>47041</v>
      </c>
      <c r="U159" s="73">
        <v>98.25</v>
      </c>
      <c r="V159" s="94">
        <v>45488</v>
      </c>
      <c r="W159" s="94">
        <v>45488</v>
      </c>
      <c r="Y159" s="73">
        <v>152999</v>
      </c>
      <c r="Z159" s="73">
        <v>606916</v>
      </c>
      <c r="AA159" s="73">
        <v>606917</v>
      </c>
      <c r="AC159" s="73">
        <v>22852724</v>
      </c>
      <c r="AD159" s="73">
        <v>10759</v>
      </c>
      <c r="AE159" s="73" t="s">
        <v>168</v>
      </c>
      <c r="AF159" s="73" t="s">
        <v>1382</v>
      </c>
      <c r="AG159" s="73" t="s">
        <v>1383</v>
      </c>
    </row>
    <row r="160" spans="1:33">
      <c r="A160" s="73" t="s">
        <v>1445</v>
      </c>
      <c r="B160" s="73" t="s">
        <v>1161</v>
      </c>
      <c r="C160" s="73" t="s">
        <v>1162</v>
      </c>
      <c r="D160" s="73" t="s">
        <v>1446</v>
      </c>
      <c r="E160" s="73" t="s">
        <v>1447</v>
      </c>
      <c r="F160" s="73" t="s">
        <v>555</v>
      </c>
      <c r="G160" s="73" t="s">
        <v>1352</v>
      </c>
      <c r="H160" s="73" t="s">
        <v>1385</v>
      </c>
      <c r="I160" s="73" t="s">
        <v>1352</v>
      </c>
      <c r="J160" s="73" t="s">
        <v>1384</v>
      </c>
      <c r="K160" s="73" t="s">
        <v>167</v>
      </c>
      <c r="L160" s="95">
        <v>1958743.42</v>
      </c>
      <c r="M160" s="95">
        <v>1958743.42</v>
      </c>
      <c r="N160" s="95">
        <v>1958743.42</v>
      </c>
      <c r="P160" s="73">
        <v>0</v>
      </c>
      <c r="R160" s="94"/>
      <c r="T160" s="94">
        <v>47041</v>
      </c>
      <c r="U160" s="73">
        <v>92.5</v>
      </c>
      <c r="V160" s="94">
        <v>45488</v>
      </c>
      <c r="W160" s="94">
        <v>45488</v>
      </c>
      <c r="Y160" s="73">
        <v>152999</v>
      </c>
      <c r="Z160" s="73">
        <v>606916</v>
      </c>
      <c r="AA160" s="73">
        <v>606917</v>
      </c>
      <c r="AC160" s="73">
        <v>22852726</v>
      </c>
      <c r="AD160" s="73">
        <v>10759</v>
      </c>
      <c r="AE160" s="73" t="s">
        <v>168</v>
      </c>
      <c r="AF160" s="73" t="s">
        <v>1382</v>
      </c>
      <c r="AG160" s="73" t="s">
        <v>1383</v>
      </c>
    </row>
    <row r="161" spans="1:33">
      <c r="A161" s="73" t="s">
        <v>1445</v>
      </c>
      <c r="B161" s="73" t="s">
        <v>1161</v>
      </c>
      <c r="C161" s="73" t="s">
        <v>1162</v>
      </c>
      <c r="D161" s="73" t="s">
        <v>1446</v>
      </c>
      <c r="E161" s="73" t="s">
        <v>1447</v>
      </c>
      <c r="F161" s="73" t="s">
        <v>555</v>
      </c>
      <c r="G161" s="73" t="s">
        <v>1352</v>
      </c>
      <c r="H161" s="73" t="s">
        <v>1385</v>
      </c>
      <c r="I161" s="73" t="s">
        <v>1352</v>
      </c>
      <c r="J161" s="73" t="s">
        <v>1384</v>
      </c>
      <c r="K161" s="73" t="s">
        <v>167</v>
      </c>
      <c r="L161" s="95">
        <v>1625502.93</v>
      </c>
      <c r="M161" s="95">
        <v>1625502.93</v>
      </c>
      <c r="N161" s="95">
        <v>1625502.93</v>
      </c>
      <c r="P161" s="73">
        <v>0</v>
      </c>
      <c r="R161" s="94"/>
      <c r="T161" s="94">
        <v>47041</v>
      </c>
      <c r="U161" s="73">
        <v>85</v>
      </c>
      <c r="V161" s="94">
        <v>45488</v>
      </c>
      <c r="W161" s="94">
        <v>45488</v>
      </c>
      <c r="Y161" s="73">
        <v>152999</v>
      </c>
      <c r="Z161" s="73">
        <v>606916</v>
      </c>
      <c r="AA161" s="73">
        <v>606917</v>
      </c>
      <c r="AC161" s="73">
        <v>22852728</v>
      </c>
      <c r="AD161" s="73">
        <v>10759</v>
      </c>
      <c r="AE161" s="73" t="s">
        <v>168</v>
      </c>
      <c r="AF161" s="73" t="s">
        <v>1382</v>
      </c>
      <c r="AG161" s="73" t="s">
        <v>1383</v>
      </c>
    </row>
    <row r="162" spans="1:33">
      <c r="B162" s="73" t="s">
        <v>1181</v>
      </c>
      <c r="D162" s="73" t="s">
        <v>1180</v>
      </c>
      <c r="E162" s="73" t="s">
        <v>1384</v>
      </c>
      <c r="F162" s="73" t="s">
        <v>1179</v>
      </c>
      <c r="G162" s="73" t="s">
        <v>1352</v>
      </c>
      <c r="H162" s="73" t="s">
        <v>1385</v>
      </c>
      <c r="I162" s="73" t="s">
        <v>1352</v>
      </c>
      <c r="J162" s="73" t="s">
        <v>1384</v>
      </c>
      <c r="K162" s="73" t="s">
        <v>167</v>
      </c>
      <c r="L162" s="95">
        <v>4987500</v>
      </c>
      <c r="M162" s="95">
        <v>4987500</v>
      </c>
      <c r="N162" s="95">
        <v>4987500</v>
      </c>
      <c r="P162" s="73">
        <v>0</v>
      </c>
      <c r="R162" s="94"/>
      <c r="T162" s="94">
        <v>47345</v>
      </c>
      <c r="U162" s="73">
        <v>99.03125</v>
      </c>
      <c r="V162" s="94">
        <v>45581</v>
      </c>
      <c r="W162" s="94">
        <v>45587</v>
      </c>
      <c r="Y162" s="73">
        <v>163617</v>
      </c>
      <c r="Z162" s="73">
        <v>610487</v>
      </c>
      <c r="AA162" s="73">
        <v>610498</v>
      </c>
      <c r="AC162" s="73">
        <v>23431433</v>
      </c>
      <c r="AD162" s="73">
        <v>10759</v>
      </c>
      <c r="AE162" s="73" t="s">
        <v>168</v>
      </c>
      <c r="AF162" s="73" t="s">
        <v>1382</v>
      </c>
      <c r="AG162" s="73" t="s">
        <v>1383</v>
      </c>
    </row>
    <row r="163" spans="1:33">
      <c r="B163" s="73" t="s">
        <v>1154</v>
      </c>
      <c r="D163" s="73" t="s">
        <v>1153</v>
      </c>
      <c r="E163" s="73" t="s">
        <v>1448</v>
      </c>
      <c r="F163" s="73" t="s">
        <v>1152</v>
      </c>
      <c r="G163" s="73" t="s">
        <v>1352</v>
      </c>
      <c r="H163" s="73" t="s">
        <v>1385</v>
      </c>
      <c r="I163" s="73" t="s">
        <v>1352</v>
      </c>
      <c r="J163" s="73" t="s">
        <v>1384</v>
      </c>
      <c r="K163" s="73" t="s">
        <v>167</v>
      </c>
      <c r="L163" s="95">
        <v>2967543.86</v>
      </c>
      <c r="M163" s="95">
        <v>2967543.86</v>
      </c>
      <c r="N163" s="95">
        <v>2967543.86</v>
      </c>
      <c r="P163" s="73">
        <v>0</v>
      </c>
      <c r="R163" s="94"/>
      <c r="T163" s="94">
        <v>47241</v>
      </c>
      <c r="U163" s="73">
        <v>98.53125</v>
      </c>
      <c r="V163" s="94">
        <v>45483</v>
      </c>
      <c r="W163" s="94">
        <v>45489</v>
      </c>
      <c r="Y163" s="73">
        <v>135480</v>
      </c>
      <c r="Z163" s="73">
        <v>595495</v>
      </c>
      <c r="AA163" s="73">
        <v>595496</v>
      </c>
      <c r="AC163" s="73">
        <v>22573939</v>
      </c>
      <c r="AD163" s="73">
        <v>10759</v>
      </c>
      <c r="AE163" s="73" t="s">
        <v>168</v>
      </c>
      <c r="AF163" s="73" t="s">
        <v>1382</v>
      </c>
      <c r="AG163" s="73" t="s">
        <v>1383</v>
      </c>
    </row>
    <row r="164" spans="1:33">
      <c r="B164" s="73" t="s">
        <v>1234</v>
      </c>
      <c r="D164" s="73" t="s">
        <v>1233</v>
      </c>
      <c r="E164" s="73" t="s">
        <v>1449</v>
      </c>
      <c r="F164" s="73" t="s">
        <v>1232</v>
      </c>
      <c r="G164" s="73" t="s">
        <v>1352</v>
      </c>
      <c r="H164" s="73" t="s">
        <v>1385</v>
      </c>
      <c r="I164" s="73" t="s">
        <v>1352</v>
      </c>
      <c r="J164" s="73" t="s">
        <v>1390</v>
      </c>
      <c r="K164" s="73" t="s">
        <v>167</v>
      </c>
      <c r="L164" s="95">
        <v>5656673.5499999998</v>
      </c>
      <c r="M164" s="95">
        <v>5656673.5499999998</v>
      </c>
      <c r="N164" s="95">
        <v>5656673.5499999998</v>
      </c>
      <c r="P164" s="73">
        <v>0</v>
      </c>
      <c r="R164" s="94"/>
      <c r="T164" s="94">
        <v>48238</v>
      </c>
      <c r="U164" s="73">
        <v>99.03125</v>
      </c>
      <c r="V164" s="94">
        <v>45659</v>
      </c>
      <c r="W164" s="94">
        <v>45673</v>
      </c>
      <c r="Y164" s="73">
        <v>145093</v>
      </c>
      <c r="Z164" s="73">
        <v>629880</v>
      </c>
      <c r="AA164" s="73">
        <v>636117</v>
      </c>
      <c r="AC164" s="73">
        <v>24176996</v>
      </c>
      <c r="AD164" s="73">
        <v>10759</v>
      </c>
      <c r="AE164" s="73" t="s">
        <v>168</v>
      </c>
      <c r="AF164" s="73" t="s">
        <v>1382</v>
      </c>
      <c r="AG164" s="73" t="s">
        <v>1383</v>
      </c>
    </row>
    <row r="165" spans="1:33">
      <c r="B165" s="73" t="s">
        <v>1207</v>
      </c>
      <c r="C165" s="73" t="s">
        <v>1208</v>
      </c>
      <c r="D165" s="73" t="s">
        <v>1206</v>
      </c>
      <c r="E165" s="73" t="s">
        <v>1384</v>
      </c>
      <c r="F165" s="73" t="s">
        <v>1205</v>
      </c>
      <c r="G165" s="73" t="s">
        <v>1352</v>
      </c>
      <c r="H165" s="73" t="s">
        <v>1385</v>
      </c>
      <c r="I165" s="73" t="s">
        <v>1352</v>
      </c>
      <c r="J165" s="73" t="s">
        <v>1384</v>
      </c>
      <c r="K165" s="73" t="s">
        <v>167</v>
      </c>
      <c r="L165" s="95">
        <v>6000000</v>
      </c>
      <c r="M165" s="95">
        <v>6000000</v>
      </c>
      <c r="N165" s="95">
        <v>6000000</v>
      </c>
      <c r="P165" s="73">
        <v>0</v>
      </c>
      <c r="R165" s="94"/>
      <c r="T165" s="94">
        <v>47787</v>
      </c>
      <c r="U165" s="73">
        <v>99.03125</v>
      </c>
      <c r="V165" s="94">
        <v>45607</v>
      </c>
      <c r="W165" s="94">
        <v>45609</v>
      </c>
      <c r="Y165" s="73">
        <v>164545</v>
      </c>
      <c r="Z165" s="73">
        <v>620855</v>
      </c>
      <c r="AA165" s="73">
        <v>620856</v>
      </c>
      <c r="AC165" s="73">
        <v>23651631</v>
      </c>
      <c r="AD165" s="73">
        <v>10759</v>
      </c>
      <c r="AE165" s="73" t="s">
        <v>168</v>
      </c>
      <c r="AF165" s="73" t="s">
        <v>1382</v>
      </c>
      <c r="AG165" s="73" t="s">
        <v>1383</v>
      </c>
    </row>
    <row r="166" spans="1:33">
      <c r="B166" s="73" t="s">
        <v>1157</v>
      </c>
      <c r="D166" s="73" t="s">
        <v>1156</v>
      </c>
      <c r="E166" s="73" t="s">
        <v>1384</v>
      </c>
      <c r="F166" s="73" t="s">
        <v>1155</v>
      </c>
      <c r="G166" s="73" t="s">
        <v>1352</v>
      </c>
      <c r="H166" s="73" t="s">
        <v>1385</v>
      </c>
      <c r="I166" s="73" t="s">
        <v>1352</v>
      </c>
      <c r="J166" s="73" t="s">
        <v>1384</v>
      </c>
      <c r="K166" s="73" t="s">
        <v>167</v>
      </c>
      <c r="L166" s="95">
        <v>3679942.1</v>
      </c>
      <c r="M166" s="95">
        <v>3679942.1</v>
      </c>
      <c r="N166" s="95">
        <v>3679942.1</v>
      </c>
      <c r="P166" s="73">
        <v>0</v>
      </c>
      <c r="R166" s="94"/>
      <c r="T166" s="94">
        <v>47261</v>
      </c>
      <c r="U166" s="73">
        <v>98.53125</v>
      </c>
      <c r="V166" s="94">
        <v>45483</v>
      </c>
      <c r="W166" s="94">
        <v>45489</v>
      </c>
      <c r="Y166" s="73">
        <v>162468</v>
      </c>
      <c r="Z166" s="73">
        <v>598131</v>
      </c>
      <c r="AA166" s="73">
        <v>598132</v>
      </c>
      <c r="AC166" s="73">
        <v>22573919</v>
      </c>
      <c r="AD166" s="73">
        <v>10759</v>
      </c>
      <c r="AE166" s="73" t="s">
        <v>168</v>
      </c>
      <c r="AF166" s="73" t="s">
        <v>1382</v>
      </c>
      <c r="AG166" s="73" t="s">
        <v>1383</v>
      </c>
    </row>
    <row r="167" spans="1:33">
      <c r="B167" s="73" t="s">
        <v>324</v>
      </c>
      <c r="D167" s="73" t="s">
        <v>326</v>
      </c>
      <c r="E167" s="73" t="s">
        <v>1384</v>
      </c>
      <c r="F167" s="73" t="s">
        <v>325</v>
      </c>
      <c r="G167" s="73" t="s">
        <v>1352</v>
      </c>
      <c r="H167" s="73" t="s">
        <v>1385</v>
      </c>
      <c r="I167" s="73" t="s">
        <v>1352</v>
      </c>
      <c r="J167" s="73" t="s">
        <v>1384</v>
      </c>
      <c r="K167" s="73" t="s">
        <v>167</v>
      </c>
      <c r="L167" s="95">
        <v>5958801.6498999996</v>
      </c>
      <c r="M167" s="95">
        <v>5958801.6498999996</v>
      </c>
      <c r="N167" s="95">
        <v>5958801.6498999996</v>
      </c>
      <c r="P167" s="73">
        <v>0</v>
      </c>
      <c r="R167" s="94"/>
      <c r="T167" s="94">
        <v>45852</v>
      </c>
      <c r="U167" s="73">
        <v>97</v>
      </c>
      <c r="V167" s="94">
        <v>44341</v>
      </c>
      <c r="W167" s="94">
        <v>44341</v>
      </c>
      <c r="Y167" s="73">
        <v>131405</v>
      </c>
      <c r="Z167" s="73">
        <v>378480</v>
      </c>
      <c r="AA167" s="73">
        <v>494646</v>
      </c>
      <c r="AC167" s="73">
        <v>13878613</v>
      </c>
      <c r="AD167" s="73">
        <v>10759</v>
      </c>
      <c r="AE167" s="73" t="s">
        <v>168</v>
      </c>
      <c r="AF167" s="73" t="s">
        <v>1382</v>
      </c>
      <c r="AG167" s="73" t="s">
        <v>1383</v>
      </c>
    </row>
    <row r="168" spans="1:33">
      <c r="B168" s="73" t="s">
        <v>324</v>
      </c>
      <c r="D168" s="73" t="s">
        <v>326</v>
      </c>
      <c r="E168" s="73" t="s">
        <v>1384</v>
      </c>
      <c r="F168" s="73" t="s">
        <v>325</v>
      </c>
      <c r="G168" s="73" t="s">
        <v>1352</v>
      </c>
      <c r="I168" s="73" t="s">
        <v>1352</v>
      </c>
      <c r="J168" s="73" t="s">
        <v>1384</v>
      </c>
      <c r="K168" s="73" t="s">
        <v>167</v>
      </c>
      <c r="L168" s="95">
        <v>26763.6152</v>
      </c>
      <c r="M168" s="95">
        <v>26763.6152</v>
      </c>
      <c r="N168" s="95">
        <v>26763.6152</v>
      </c>
      <c r="P168" s="73">
        <v>0</v>
      </c>
      <c r="R168" s="94"/>
      <c r="T168" s="94">
        <v>45852</v>
      </c>
      <c r="U168" s="73">
        <v>100</v>
      </c>
      <c r="V168" s="94">
        <v>44469</v>
      </c>
      <c r="W168" s="94">
        <v>44469</v>
      </c>
      <c r="Y168" s="73">
        <v>131405</v>
      </c>
      <c r="Z168" s="73">
        <v>378480</v>
      </c>
      <c r="AA168" s="73">
        <v>494646</v>
      </c>
      <c r="AC168" s="73">
        <v>14632841</v>
      </c>
      <c r="AD168" s="73">
        <v>10759</v>
      </c>
      <c r="AE168" s="73" t="s">
        <v>168</v>
      </c>
      <c r="AF168" s="73" t="s">
        <v>1382</v>
      </c>
      <c r="AG168" s="73" t="s">
        <v>1383</v>
      </c>
    </row>
    <row r="169" spans="1:33">
      <c r="B169" s="73" t="s">
        <v>324</v>
      </c>
      <c r="D169" s="73" t="s">
        <v>326</v>
      </c>
      <c r="E169" s="73" t="s">
        <v>1384</v>
      </c>
      <c r="F169" s="73" t="s">
        <v>325</v>
      </c>
      <c r="G169" s="73" t="s">
        <v>1352</v>
      </c>
      <c r="I169" s="73" t="s">
        <v>1352</v>
      </c>
      <c r="J169" s="73" t="s">
        <v>1384</v>
      </c>
      <c r="K169" s="73" t="s">
        <v>167</v>
      </c>
      <c r="L169" s="95">
        <v>26740.288499999999</v>
      </c>
      <c r="M169" s="95">
        <v>26740.288499999999</v>
      </c>
      <c r="N169" s="95">
        <v>26740.288499999999</v>
      </c>
      <c r="P169" s="73">
        <v>0</v>
      </c>
      <c r="R169" s="94"/>
      <c r="T169" s="94">
        <v>45852</v>
      </c>
      <c r="U169" s="73">
        <v>100</v>
      </c>
      <c r="V169" s="94">
        <v>44561</v>
      </c>
      <c r="W169" s="94">
        <v>44561</v>
      </c>
      <c r="Y169" s="73">
        <v>131405</v>
      </c>
      <c r="Z169" s="73">
        <v>378480</v>
      </c>
      <c r="AA169" s="73">
        <v>494646</v>
      </c>
      <c r="AC169" s="73">
        <v>15234315</v>
      </c>
      <c r="AD169" s="73">
        <v>10759</v>
      </c>
      <c r="AE169" s="73" t="s">
        <v>168</v>
      </c>
      <c r="AF169" s="73" t="s">
        <v>1382</v>
      </c>
      <c r="AG169" s="73" t="s">
        <v>1383</v>
      </c>
    </row>
    <row r="170" spans="1:33">
      <c r="B170" s="73" t="s">
        <v>324</v>
      </c>
      <c r="D170" s="73" t="s">
        <v>326</v>
      </c>
      <c r="E170" s="73" t="s">
        <v>1384</v>
      </c>
      <c r="F170" s="73" t="s">
        <v>325</v>
      </c>
      <c r="G170" s="73" t="s">
        <v>1352</v>
      </c>
      <c r="I170" s="73" t="s">
        <v>1352</v>
      </c>
      <c r="J170" s="73" t="s">
        <v>1384</v>
      </c>
      <c r="K170" s="73" t="s">
        <v>167</v>
      </c>
      <c r="L170" s="95">
        <v>26225.801899999999</v>
      </c>
      <c r="M170" s="95">
        <v>26225.801899999999</v>
      </c>
      <c r="N170" s="95">
        <v>26225.801899999999</v>
      </c>
      <c r="P170" s="73">
        <v>0</v>
      </c>
      <c r="R170" s="94"/>
      <c r="T170" s="94">
        <v>45852</v>
      </c>
      <c r="U170" s="73">
        <v>100</v>
      </c>
      <c r="V170" s="94">
        <v>44651</v>
      </c>
      <c r="W170" s="94">
        <v>44651</v>
      </c>
      <c r="Y170" s="73">
        <v>131405</v>
      </c>
      <c r="Z170" s="73">
        <v>378480</v>
      </c>
      <c r="AA170" s="73">
        <v>494646</v>
      </c>
      <c r="AC170" s="73">
        <v>15847482</v>
      </c>
      <c r="AD170" s="73">
        <v>10759</v>
      </c>
      <c r="AE170" s="73" t="s">
        <v>168</v>
      </c>
      <c r="AF170" s="73" t="s">
        <v>1382</v>
      </c>
      <c r="AG170" s="73" t="s">
        <v>1383</v>
      </c>
    </row>
    <row r="171" spans="1:33">
      <c r="B171" s="73" t="s">
        <v>324</v>
      </c>
      <c r="D171" s="73" t="s">
        <v>326</v>
      </c>
      <c r="E171" s="73" t="s">
        <v>1384</v>
      </c>
      <c r="F171" s="73" t="s">
        <v>325</v>
      </c>
      <c r="G171" s="73" t="s">
        <v>1352</v>
      </c>
      <c r="I171" s="73" t="s">
        <v>1352</v>
      </c>
      <c r="J171" s="73" t="s">
        <v>1384</v>
      </c>
      <c r="K171" s="73" t="s">
        <v>167</v>
      </c>
      <c r="L171" s="95">
        <v>47440.215600000003</v>
      </c>
      <c r="M171" s="95">
        <v>47440.215600000003</v>
      </c>
      <c r="N171" s="95">
        <v>47440.215600000003</v>
      </c>
      <c r="P171" s="73">
        <v>0</v>
      </c>
      <c r="R171" s="94"/>
      <c r="T171" s="94">
        <v>45852</v>
      </c>
      <c r="U171" s="73">
        <v>100</v>
      </c>
      <c r="V171" s="94">
        <v>44742</v>
      </c>
      <c r="W171" s="94">
        <v>44742</v>
      </c>
      <c r="Y171" s="73">
        <v>131405</v>
      </c>
      <c r="Z171" s="73">
        <v>378480</v>
      </c>
      <c r="AA171" s="73">
        <v>494646</v>
      </c>
      <c r="AC171" s="73">
        <v>16875591</v>
      </c>
      <c r="AD171" s="73">
        <v>10759</v>
      </c>
      <c r="AE171" s="73" t="s">
        <v>168</v>
      </c>
      <c r="AF171" s="73" t="s">
        <v>1382</v>
      </c>
      <c r="AG171" s="73" t="s">
        <v>1383</v>
      </c>
    </row>
    <row r="172" spans="1:33">
      <c r="B172" s="73" t="s">
        <v>324</v>
      </c>
      <c r="D172" s="73" t="s">
        <v>326</v>
      </c>
      <c r="E172" s="73" t="s">
        <v>1384</v>
      </c>
      <c r="F172" s="73" t="s">
        <v>325</v>
      </c>
      <c r="G172" s="73" t="s">
        <v>1352</v>
      </c>
      <c r="I172" s="73" t="s">
        <v>1352</v>
      </c>
      <c r="J172" s="73" t="s">
        <v>1384</v>
      </c>
      <c r="K172" s="73" t="s">
        <v>167</v>
      </c>
      <c r="L172" s="95">
        <v>13762.6716</v>
      </c>
      <c r="M172" s="95">
        <v>13762.6716</v>
      </c>
      <c r="N172" s="95">
        <v>13762.6716</v>
      </c>
      <c r="P172" s="73">
        <v>0</v>
      </c>
      <c r="R172" s="94"/>
      <c r="T172" s="94">
        <v>45852</v>
      </c>
      <c r="U172" s="73">
        <v>100</v>
      </c>
      <c r="V172" s="94">
        <v>44834</v>
      </c>
      <c r="W172" s="94">
        <v>44834</v>
      </c>
      <c r="Y172" s="73">
        <v>131405</v>
      </c>
      <c r="Z172" s="73">
        <v>378480</v>
      </c>
      <c r="AA172" s="73">
        <v>494646</v>
      </c>
      <c r="AC172" s="73">
        <v>16875515</v>
      </c>
      <c r="AD172" s="73">
        <v>10759</v>
      </c>
      <c r="AE172" s="73" t="s">
        <v>168</v>
      </c>
      <c r="AF172" s="73" t="s">
        <v>1382</v>
      </c>
      <c r="AG172" s="73" t="s">
        <v>1383</v>
      </c>
    </row>
    <row r="173" spans="1:33">
      <c r="B173" s="73" t="s">
        <v>324</v>
      </c>
      <c r="D173" s="73" t="s">
        <v>326</v>
      </c>
      <c r="E173" s="73" t="s">
        <v>1384</v>
      </c>
      <c r="F173" s="73" t="s">
        <v>325</v>
      </c>
      <c r="G173" s="73" t="s">
        <v>1352</v>
      </c>
      <c r="I173" s="73" t="s">
        <v>1352</v>
      </c>
      <c r="J173" s="73" t="s">
        <v>1384</v>
      </c>
      <c r="K173" s="73" t="s">
        <v>167</v>
      </c>
      <c r="L173" s="95">
        <v>13596.0885</v>
      </c>
      <c r="M173" s="95">
        <v>13596.0885</v>
      </c>
      <c r="N173" s="95">
        <v>13596.0885</v>
      </c>
      <c r="P173" s="73">
        <v>0</v>
      </c>
      <c r="R173" s="94"/>
      <c r="T173" s="94">
        <v>45852</v>
      </c>
      <c r="U173" s="73">
        <v>100</v>
      </c>
      <c r="V173" s="94">
        <v>44925</v>
      </c>
      <c r="W173" s="94">
        <v>44925</v>
      </c>
      <c r="Y173" s="73">
        <v>131405</v>
      </c>
      <c r="Z173" s="73">
        <v>378480</v>
      </c>
      <c r="AA173" s="73">
        <v>494646</v>
      </c>
      <c r="AC173" s="73">
        <v>17456559</v>
      </c>
      <c r="AD173" s="73">
        <v>10759</v>
      </c>
      <c r="AE173" s="73" t="s">
        <v>168</v>
      </c>
      <c r="AF173" s="73" t="s">
        <v>1382</v>
      </c>
      <c r="AG173" s="73" t="s">
        <v>1383</v>
      </c>
    </row>
    <row r="174" spans="1:33">
      <c r="B174" s="73" t="s">
        <v>324</v>
      </c>
      <c r="D174" s="73" t="s">
        <v>326</v>
      </c>
      <c r="E174" s="73" t="s">
        <v>1384</v>
      </c>
      <c r="F174" s="73" t="s">
        <v>325</v>
      </c>
      <c r="G174" s="73" t="s">
        <v>1352</v>
      </c>
      <c r="I174" s="73" t="s">
        <v>1352</v>
      </c>
      <c r="J174" s="73" t="s">
        <v>1384</v>
      </c>
      <c r="K174" s="73" t="s">
        <v>167</v>
      </c>
      <c r="L174" s="95">
        <v>4774.9337999999998</v>
      </c>
      <c r="M174" s="95">
        <v>4774.9337999999998</v>
      </c>
      <c r="N174" s="95">
        <v>4774.9337999999998</v>
      </c>
      <c r="P174" s="73">
        <v>0</v>
      </c>
      <c r="R174" s="94"/>
      <c r="T174" s="94">
        <v>45852</v>
      </c>
      <c r="U174" s="73">
        <v>100</v>
      </c>
      <c r="V174" s="94">
        <v>44957</v>
      </c>
      <c r="W174" s="94">
        <v>44957</v>
      </c>
      <c r="Y174" s="73">
        <v>131405</v>
      </c>
      <c r="Z174" s="73">
        <v>378480</v>
      </c>
      <c r="AA174" s="73">
        <v>494646</v>
      </c>
      <c r="AC174" s="73">
        <v>17681216</v>
      </c>
      <c r="AD174" s="73">
        <v>10759</v>
      </c>
      <c r="AE174" s="73" t="s">
        <v>168</v>
      </c>
      <c r="AF174" s="73" t="s">
        <v>1382</v>
      </c>
      <c r="AG174" s="73" t="s">
        <v>1383</v>
      </c>
    </row>
    <row r="175" spans="1:33">
      <c r="B175" s="73" t="s">
        <v>324</v>
      </c>
      <c r="D175" s="73" t="s">
        <v>326</v>
      </c>
      <c r="E175" s="73" t="s">
        <v>1384</v>
      </c>
      <c r="F175" s="73" t="s">
        <v>325</v>
      </c>
      <c r="G175" s="73" t="s">
        <v>1352</v>
      </c>
      <c r="I175" s="73" t="s">
        <v>1352</v>
      </c>
      <c r="J175" s="73" t="s">
        <v>1384</v>
      </c>
      <c r="K175" s="73" t="s">
        <v>167</v>
      </c>
      <c r="L175" s="95">
        <v>4179.9251000000004</v>
      </c>
      <c r="M175" s="95">
        <v>4179.9251000000004</v>
      </c>
      <c r="N175" s="95">
        <v>4179.9251000000004</v>
      </c>
      <c r="P175" s="73">
        <v>0</v>
      </c>
      <c r="R175" s="94"/>
      <c r="T175" s="94">
        <v>45852</v>
      </c>
      <c r="U175" s="73">
        <v>100</v>
      </c>
      <c r="V175" s="94">
        <v>44985</v>
      </c>
      <c r="W175" s="94">
        <v>44985</v>
      </c>
      <c r="Y175" s="73">
        <v>131405</v>
      </c>
      <c r="Z175" s="73">
        <v>378480</v>
      </c>
      <c r="AA175" s="73">
        <v>494646</v>
      </c>
      <c r="AC175" s="73">
        <v>17956858</v>
      </c>
      <c r="AD175" s="73">
        <v>10759</v>
      </c>
      <c r="AE175" s="73" t="s">
        <v>168</v>
      </c>
      <c r="AF175" s="73" t="s">
        <v>1382</v>
      </c>
      <c r="AG175" s="73" t="s">
        <v>1383</v>
      </c>
    </row>
    <row r="176" spans="1:33">
      <c r="B176" s="73" t="s">
        <v>324</v>
      </c>
      <c r="D176" s="73" t="s">
        <v>326</v>
      </c>
      <c r="E176" s="73" t="s">
        <v>1384</v>
      </c>
      <c r="F176" s="73" t="s">
        <v>325</v>
      </c>
      <c r="G176" s="73" t="s">
        <v>1352</v>
      </c>
      <c r="I176" s="73" t="s">
        <v>1352</v>
      </c>
      <c r="J176" s="73" t="s">
        <v>1384</v>
      </c>
      <c r="K176" s="73" t="s">
        <v>167</v>
      </c>
      <c r="L176" s="95">
        <v>4629.598</v>
      </c>
      <c r="M176" s="95">
        <v>4629.598</v>
      </c>
      <c r="N176" s="95">
        <v>4629.598</v>
      </c>
      <c r="P176" s="73">
        <v>0</v>
      </c>
      <c r="R176" s="94"/>
      <c r="T176" s="94">
        <v>45852</v>
      </c>
      <c r="U176" s="73">
        <v>100</v>
      </c>
      <c r="V176" s="94">
        <v>45016</v>
      </c>
      <c r="W176" s="94">
        <v>45016</v>
      </c>
      <c r="Y176" s="73">
        <v>131405</v>
      </c>
      <c r="Z176" s="73">
        <v>378480</v>
      </c>
      <c r="AA176" s="73">
        <v>494646</v>
      </c>
      <c r="AC176" s="73">
        <v>18256727</v>
      </c>
      <c r="AD176" s="73">
        <v>10759</v>
      </c>
      <c r="AE176" s="73" t="s">
        <v>168</v>
      </c>
      <c r="AF176" s="73" t="s">
        <v>1382</v>
      </c>
      <c r="AG176" s="73" t="s">
        <v>1383</v>
      </c>
    </row>
    <row r="177" spans="2:33">
      <c r="B177" s="73" t="s">
        <v>324</v>
      </c>
      <c r="D177" s="73" t="s">
        <v>326</v>
      </c>
      <c r="E177" s="73" t="s">
        <v>1384</v>
      </c>
      <c r="F177" s="73" t="s">
        <v>325</v>
      </c>
      <c r="G177" s="73" t="s">
        <v>1352</v>
      </c>
      <c r="I177" s="73" t="s">
        <v>1352</v>
      </c>
      <c r="J177" s="73" t="s">
        <v>1384</v>
      </c>
      <c r="K177" s="73" t="s">
        <v>167</v>
      </c>
      <c r="L177" s="95">
        <v>3163.8456999999999</v>
      </c>
      <c r="M177" s="95">
        <v>3163.8456999999999</v>
      </c>
      <c r="N177" s="95">
        <v>3163.8456999999999</v>
      </c>
      <c r="P177" s="73">
        <v>0</v>
      </c>
      <c r="R177" s="94"/>
      <c r="T177" s="94">
        <v>45852</v>
      </c>
      <c r="U177" s="73">
        <v>100</v>
      </c>
      <c r="V177" s="94">
        <v>45044</v>
      </c>
      <c r="W177" s="94">
        <v>45044</v>
      </c>
      <c r="Y177" s="73">
        <v>131405</v>
      </c>
      <c r="Z177" s="73">
        <v>378480</v>
      </c>
      <c r="AA177" s="73">
        <v>494646</v>
      </c>
      <c r="AC177" s="73">
        <v>20462407</v>
      </c>
      <c r="AD177" s="73">
        <v>10759</v>
      </c>
      <c r="AE177" s="73" t="s">
        <v>168</v>
      </c>
      <c r="AF177" s="73" t="s">
        <v>1382</v>
      </c>
      <c r="AG177" s="73" t="s">
        <v>1383</v>
      </c>
    </row>
    <row r="178" spans="2:33">
      <c r="B178" s="73" t="s">
        <v>324</v>
      </c>
      <c r="D178" s="73" t="s">
        <v>326</v>
      </c>
      <c r="E178" s="73" t="s">
        <v>1384</v>
      </c>
      <c r="F178" s="73" t="s">
        <v>325</v>
      </c>
      <c r="G178" s="73" t="s">
        <v>1352</v>
      </c>
      <c r="I178" s="73" t="s">
        <v>1352</v>
      </c>
      <c r="J178" s="73" t="s">
        <v>1384</v>
      </c>
      <c r="K178" s="73" t="s">
        <v>167</v>
      </c>
      <c r="L178" s="95">
        <v>4730.7864</v>
      </c>
      <c r="M178" s="95">
        <v>4730.7864</v>
      </c>
      <c r="N178" s="95">
        <v>4730.7864</v>
      </c>
      <c r="P178" s="73">
        <v>0</v>
      </c>
      <c r="R178" s="94"/>
      <c r="T178" s="94">
        <v>45852</v>
      </c>
      <c r="U178" s="73">
        <v>100</v>
      </c>
      <c r="V178" s="94">
        <v>45077</v>
      </c>
      <c r="W178" s="94">
        <v>45077</v>
      </c>
      <c r="Y178" s="73">
        <v>131405</v>
      </c>
      <c r="Z178" s="73">
        <v>378480</v>
      </c>
      <c r="AA178" s="73">
        <v>494646</v>
      </c>
      <c r="AC178" s="73">
        <v>20462426</v>
      </c>
      <c r="AD178" s="73">
        <v>10759</v>
      </c>
      <c r="AE178" s="73" t="s">
        <v>168</v>
      </c>
      <c r="AF178" s="73" t="s">
        <v>1382</v>
      </c>
      <c r="AG178" s="73" t="s">
        <v>1383</v>
      </c>
    </row>
    <row r="179" spans="2:33">
      <c r="B179" s="73" t="s">
        <v>324</v>
      </c>
      <c r="D179" s="73" t="s">
        <v>326</v>
      </c>
      <c r="E179" s="73" t="s">
        <v>1384</v>
      </c>
      <c r="F179" s="73" t="s">
        <v>325</v>
      </c>
      <c r="G179" s="73" t="s">
        <v>1352</v>
      </c>
      <c r="I179" s="73" t="s">
        <v>1352</v>
      </c>
      <c r="J179" s="73" t="s">
        <v>1384</v>
      </c>
      <c r="K179" s="73" t="s">
        <v>167</v>
      </c>
      <c r="L179" s="95">
        <v>5164.7961999999998</v>
      </c>
      <c r="M179" s="95">
        <v>5164.7961999999998</v>
      </c>
      <c r="N179" s="95">
        <v>5164.7961999999998</v>
      </c>
      <c r="P179" s="73">
        <v>0</v>
      </c>
      <c r="R179" s="94"/>
      <c r="T179" s="94">
        <v>45852</v>
      </c>
      <c r="U179" s="73">
        <v>100</v>
      </c>
      <c r="V179" s="94">
        <v>45107</v>
      </c>
      <c r="W179" s="94">
        <v>45107</v>
      </c>
      <c r="Y179" s="73">
        <v>131405</v>
      </c>
      <c r="Z179" s="73">
        <v>378480</v>
      </c>
      <c r="AA179" s="73">
        <v>494646</v>
      </c>
      <c r="AC179" s="73">
        <v>19782839</v>
      </c>
      <c r="AD179" s="73">
        <v>10759</v>
      </c>
      <c r="AE179" s="73" t="s">
        <v>168</v>
      </c>
      <c r="AF179" s="73" t="s">
        <v>1382</v>
      </c>
      <c r="AG179" s="73" t="s">
        <v>1383</v>
      </c>
    </row>
    <row r="180" spans="2:33">
      <c r="B180" s="73" t="s">
        <v>324</v>
      </c>
      <c r="D180" s="73" t="s">
        <v>326</v>
      </c>
      <c r="E180" s="73" t="s">
        <v>1384</v>
      </c>
      <c r="F180" s="73" t="s">
        <v>325</v>
      </c>
      <c r="G180" s="73" t="s">
        <v>1352</v>
      </c>
      <c r="I180" s="73" t="s">
        <v>1352</v>
      </c>
      <c r="J180" s="73" t="s">
        <v>1384</v>
      </c>
      <c r="K180" s="73" t="s">
        <v>167</v>
      </c>
      <c r="L180" s="95">
        <v>5327.8563000000004</v>
      </c>
      <c r="M180" s="95">
        <v>5327.8563000000004</v>
      </c>
      <c r="N180" s="95">
        <v>5327.8563000000004</v>
      </c>
      <c r="P180" s="73">
        <v>0</v>
      </c>
      <c r="R180" s="94"/>
      <c r="T180" s="94">
        <v>45852</v>
      </c>
      <c r="U180" s="73">
        <v>100</v>
      </c>
      <c r="V180" s="94">
        <v>45138</v>
      </c>
      <c r="W180" s="94">
        <v>45138</v>
      </c>
      <c r="Y180" s="73">
        <v>131405</v>
      </c>
      <c r="Z180" s="73">
        <v>378480</v>
      </c>
      <c r="AA180" s="73">
        <v>494646</v>
      </c>
      <c r="AC180" s="73">
        <v>19783213</v>
      </c>
      <c r="AD180" s="73">
        <v>10759</v>
      </c>
      <c r="AE180" s="73" t="s">
        <v>168</v>
      </c>
      <c r="AF180" s="73" t="s">
        <v>1382</v>
      </c>
      <c r="AG180" s="73" t="s">
        <v>1383</v>
      </c>
    </row>
    <row r="181" spans="2:33">
      <c r="B181" s="73" t="s">
        <v>324</v>
      </c>
      <c r="D181" s="73" t="s">
        <v>326</v>
      </c>
      <c r="E181" s="73" t="s">
        <v>1384</v>
      </c>
      <c r="F181" s="73" t="s">
        <v>325</v>
      </c>
      <c r="G181" s="73" t="s">
        <v>1352</v>
      </c>
      <c r="I181" s="73" t="s">
        <v>1352</v>
      </c>
      <c r="J181" s="73" t="s">
        <v>1384</v>
      </c>
      <c r="K181" s="73" t="s">
        <v>167</v>
      </c>
      <c r="L181" s="95">
        <v>15811.319799999999</v>
      </c>
      <c r="M181" s="95">
        <v>15811.319799999999</v>
      </c>
      <c r="N181" s="95">
        <v>15811.319799999999</v>
      </c>
      <c r="P181" s="73">
        <v>0</v>
      </c>
      <c r="R181" s="94"/>
      <c r="T181" s="94">
        <v>45852</v>
      </c>
      <c r="U181" s="73">
        <v>100</v>
      </c>
      <c r="V181" s="94">
        <v>45230</v>
      </c>
      <c r="W181" s="94">
        <v>45230</v>
      </c>
      <c r="Y181" s="73">
        <v>131405</v>
      </c>
      <c r="Z181" s="73">
        <v>378480</v>
      </c>
      <c r="AA181" s="73">
        <v>494646</v>
      </c>
      <c r="AC181" s="73">
        <v>20461927</v>
      </c>
      <c r="AD181" s="73">
        <v>10759</v>
      </c>
      <c r="AE181" s="73" t="s">
        <v>168</v>
      </c>
      <c r="AF181" s="73" t="s">
        <v>1382</v>
      </c>
      <c r="AG181" s="73" t="s">
        <v>1383</v>
      </c>
    </row>
    <row r="182" spans="2:33">
      <c r="B182" s="73" t="s">
        <v>324</v>
      </c>
      <c r="D182" s="73" t="s">
        <v>326</v>
      </c>
      <c r="E182" s="73" t="s">
        <v>1384</v>
      </c>
      <c r="F182" s="73" t="s">
        <v>325</v>
      </c>
      <c r="G182" s="73" t="s">
        <v>1352</v>
      </c>
      <c r="I182" s="73" t="s">
        <v>1352</v>
      </c>
      <c r="J182" s="73" t="s">
        <v>1384</v>
      </c>
      <c r="K182" s="73" t="s">
        <v>167</v>
      </c>
      <c r="L182" s="95">
        <v>15811.0746</v>
      </c>
      <c r="M182" s="95">
        <v>15811.0746</v>
      </c>
      <c r="N182" s="95">
        <v>15811.0746</v>
      </c>
      <c r="P182" s="73">
        <v>0</v>
      </c>
      <c r="R182" s="94"/>
      <c r="T182" s="94">
        <v>45852</v>
      </c>
      <c r="U182" s="73">
        <v>100</v>
      </c>
      <c r="V182" s="94">
        <v>45322</v>
      </c>
      <c r="W182" s="94">
        <v>45322</v>
      </c>
      <c r="Y182" s="73">
        <v>131405</v>
      </c>
      <c r="Z182" s="73">
        <v>378480</v>
      </c>
      <c r="AA182" s="73">
        <v>494646</v>
      </c>
      <c r="AC182" s="73">
        <v>20949529</v>
      </c>
      <c r="AD182" s="73">
        <v>10759</v>
      </c>
      <c r="AE182" s="73" t="s">
        <v>168</v>
      </c>
      <c r="AF182" s="73" t="s">
        <v>1382</v>
      </c>
      <c r="AG182" s="73" t="s">
        <v>1383</v>
      </c>
    </row>
    <row r="183" spans="2:33">
      <c r="B183" s="73" t="s">
        <v>324</v>
      </c>
      <c r="D183" s="73" t="s">
        <v>326</v>
      </c>
      <c r="E183" s="73" t="s">
        <v>1384</v>
      </c>
      <c r="F183" s="73" t="s">
        <v>325</v>
      </c>
      <c r="G183" s="73" t="s">
        <v>1352</v>
      </c>
      <c r="I183" s="73" t="s">
        <v>1352</v>
      </c>
      <c r="J183" s="73" t="s">
        <v>1384</v>
      </c>
      <c r="K183" s="73" t="s">
        <v>167</v>
      </c>
      <c r="L183" s="95">
        <v>71930.813800000004</v>
      </c>
      <c r="M183" s="95">
        <v>71930.813800000004</v>
      </c>
      <c r="N183" s="95">
        <v>71930.813800000004</v>
      </c>
      <c r="P183" s="73">
        <v>0</v>
      </c>
      <c r="R183" s="94"/>
      <c r="T183" s="94">
        <v>45852</v>
      </c>
      <c r="U183" s="73">
        <v>100</v>
      </c>
      <c r="V183" s="94">
        <v>45322</v>
      </c>
      <c r="W183" s="94">
        <v>45322</v>
      </c>
      <c r="Y183" s="73">
        <v>131405</v>
      </c>
      <c r="Z183" s="73">
        <v>378480</v>
      </c>
      <c r="AA183" s="73">
        <v>494646</v>
      </c>
      <c r="AC183" s="73">
        <v>21611995</v>
      </c>
      <c r="AD183" s="73">
        <v>10759</v>
      </c>
      <c r="AE183" s="73" t="s">
        <v>168</v>
      </c>
      <c r="AF183" s="73" t="s">
        <v>1382</v>
      </c>
      <c r="AG183" s="73" t="s">
        <v>1383</v>
      </c>
    </row>
    <row r="184" spans="2:33">
      <c r="B184" s="73" t="s">
        <v>324</v>
      </c>
      <c r="D184" s="73" t="s">
        <v>326</v>
      </c>
      <c r="E184" s="73" t="s">
        <v>1384</v>
      </c>
      <c r="F184" s="73" t="s">
        <v>325</v>
      </c>
      <c r="G184" s="73" t="s">
        <v>1352</v>
      </c>
      <c r="I184" s="73" t="s">
        <v>1352</v>
      </c>
      <c r="J184" s="73" t="s">
        <v>1384</v>
      </c>
      <c r="K184" s="73" t="s">
        <v>167</v>
      </c>
      <c r="L184" s="95">
        <v>28260.276099999999</v>
      </c>
      <c r="M184" s="95">
        <v>28260.276099999999</v>
      </c>
      <c r="N184" s="95">
        <v>28260.276099999999</v>
      </c>
      <c r="P184" s="73">
        <v>0</v>
      </c>
      <c r="R184" s="94"/>
      <c r="T184" s="94">
        <v>45852</v>
      </c>
      <c r="U184" s="73">
        <v>100</v>
      </c>
      <c r="V184" s="94">
        <v>45351</v>
      </c>
      <c r="W184" s="94">
        <v>45351</v>
      </c>
      <c r="Y184" s="73">
        <v>131405</v>
      </c>
      <c r="Z184" s="73">
        <v>378480</v>
      </c>
      <c r="AA184" s="73">
        <v>494646</v>
      </c>
      <c r="AC184" s="73">
        <v>21612313</v>
      </c>
      <c r="AD184" s="73">
        <v>10759</v>
      </c>
      <c r="AE184" s="73" t="s">
        <v>168</v>
      </c>
      <c r="AF184" s="73" t="s">
        <v>1382</v>
      </c>
      <c r="AG184" s="73" t="s">
        <v>1383</v>
      </c>
    </row>
    <row r="185" spans="2:33">
      <c r="B185" s="73" t="s">
        <v>324</v>
      </c>
      <c r="D185" s="73" t="s">
        <v>326</v>
      </c>
      <c r="E185" s="73" t="s">
        <v>1384</v>
      </c>
      <c r="F185" s="73" t="s">
        <v>325</v>
      </c>
      <c r="G185" s="73" t="s">
        <v>1352</v>
      </c>
      <c r="I185" s="73" t="s">
        <v>1352</v>
      </c>
      <c r="J185" s="73" t="s">
        <v>1384</v>
      </c>
      <c r="K185" s="73" t="s">
        <v>167</v>
      </c>
      <c r="L185" s="95">
        <v>28387.760399999999</v>
      </c>
      <c r="M185" s="95">
        <v>28387.760399999999</v>
      </c>
      <c r="N185" s="95">
        <v>28387.760399999999</v>
      </c>
      <c r="P185" s="73">
        <v>0</v>
      </c>
      <c r="R185" s="94"/>
      <c r="T185" s="94">
        <v>45852</v>
      </c>
      <c r="U185" s="73">
        <v>100</v>
      </c>
      <c r="V185" s="94">
        <v>45380</v>
      </c>
      <c r="W185" s="94">
        <v>45380</v>
      </c>
      <c r="Y185" s="73">
        <v>131405</v>
      </c>
      <c r="Z185" s="73">
        <v>378480</v>
      </c>
      <c r="AA185" s="73">
        <v>494646</v>
      </c>
      <c r="AC185" s="73">
        <v>21612516</v>
      </c>
      <c r="AD185" s="73">
        <v>10759</v>
      </c>
      <c r="AE185" s="73" t="s">
        <v>168</v>
      </c>
      <c r="AF185" s="73" t="s">
        <v>1382</v>
      </c>
      <c r="AG185" s="73" t="s">
        <v>1383</v>
      </c>
    </row>
    <row r="186" spans="2:33">
      <c r="B186" s="73" t="s">
        <v>324</v>
      </c>
      <c r="D186" s="73" t="s">
        <v>326</v>
      </c>
      <c r="E186" s="73" t="s">
        <v>1384</v>
      </c>
      <c r="F186" s="73" t="s">
        <v>325</v>
      </c>
      <c r="G186" s="73" t="s">
        <v>1352</v>
      </c>
      <c r="I186" s="73" t="s">
        <v>1352</v>
      </c>
      <c r="J186" s="73" t="s">
        <v>1384</v>
      </c>
      <c r="K186" s="73" t="s">
        <v>167</v>
      </c>
      <c r="L186" s="95">
        <v>31456.846399999999</v>
      </c>
      <c r="M186" s="95">
        <v>31456.846399999999</v>
      </c>
      <c r="N186" s="95">
        <v>31456.846399999999</v>
      </c>
      <c r="P186" s="73">
        <v>0</v>
      </c>
      <c r="R186" s="94"/>
      <c r="T186" s="94">
        <v>45852</v>
      </c>
      <c r="U186" s="73">
        <v>100</v>
      </c>
      <c r="V186" s="94">
        <v>45412</v>
      </c>
      <c r="W186" s="94">
        <v>45412</v>
      </c>
      <c r="Y186" s="73">
        <v>131405</v>
      </c>
      <c r="Z186" s="73">
        <v>378480</v>
      </c>
      <c r="AA186" s="73">
        <v>494646</v>
      </c>
      <c r="AC186" s="73">
        <v>22018847</v>
      </c>
      <c r="AD186" s="73">
        <v>10759</v>
      </c>
      <c r="AE186" s="73" t="s">
        <v>168</v>
      </c>
      <c r="AF186" s="73" t="s">
        <v>1382</v>
      </c>
      <c r="AG186" s="73" t="s">
        <v>1383</v>
      </c>
    </row>
    <row r="187" spans="2:33">
      <c r="B187" s="73" t="s">
        <v>324</v>
      </c>
      <c r="D187" s="73" t="s">
        <v>326</v>
      </c>
      <c r="E187" s="73" t="s">
        <v>1384</v>
      </c>
      <c r="F187" s="73" t="s">
        <v>325</v>
      </c>
      <c r="G187" s="73" t="s">
        <v>1352</v>
      </c>
      <c r="I187" s="73" t="s">
        <v>1352</v>
      </c>
      <c r="J187" s="73" t="s">
        <v>1384</v>
      </c>
      <c r="K187" s="73" t="s">
        <v>167</v>
      </c>
      <c r="L187" s="95">
        <v>30642.898700000002</v>
      </c>
      <c r="M187" s="95">
        <v>30642.898700000002</v>
      </c>
      <c r="N187" s="95">
        <v>30642.898700000002</v>
      </c>
      <c r="P187" s="73">
        <v>0</v>
      </c>
      <c r="R187" s="94"/>
      <c r="T187" s="94">
        <v>45852</v>
      </c>
      <c r="U187" s="73">
        <v>100</v>
      </c>
      <c r="V187" s="94">
        <v>45443</v>
      </c>
      <c r="W187" s="94">
        <v>45443</v>
      </c>
      <c r="Y187" s="73">
        <v>131405</v>
      </c>
      <c r="Z187" s="73">
        <v>378480</v>
      </c>
      <c r="AA187" s="73">
        <v>494646</v>
      </c>
      <c r="AC187" s="73">
        <v>22171917</v>
      </c>
      <c r="AD187" s="73">
        <v>10759</v>
      </c>
      <c r="AE187" s="73" t="s">
        <v>168</v>
      </c>
      <c r="AF187" s="73" t="s">
        <v>1382</v>
      </c>
      <c r="AG187" s="73" t="s">
        <v>1383</v>
      </c>
    </row>
    <row r="188" spans="2:33">
      <c r="B188" s="73" t="s">
        <v>324</v>
      </c>
      <c r="D188" s="73" t="s">
        <v>326</v>
      </c>
      <c r="E188" s="73" t="s">
        <v>1384</v>
      </c>
      <c r="F188" s="73" t="s">
        <v>325</v>
      </c>
      <c r="G188" s="73" t="s">
        <v>1352</v>
      </c>
      <c r="I188" s="73" t="s">
        <v>1352</v>
      </c>
      <c r="J188" s="73" t="s">
        <v>1384</v>
      </c>
      <c r="K188" s="73" t="s">
        <v>167</v>
      </c>
      <c r="L188" s="95">
        <v>27802.993999999999</v>
      </c>
      <c r="M188" s="95">
        <v>27802.993999999999</v>
      </c>
      <c r="N188" s="95">
        <v>27802.993999999999</v>
      </c>
      <c r="P188" s="73">
        <v>0</v>
      </c>
      <c r="R188" s="94"/>
      <c r="T188" s="94">
        <v>45852</v>
      </c>
      <c r="U188" s="73">
        <v>100</v>
      </c>
      <c r="V188" s="94">
        <v>45471</v>
      </c>
      <c r="W188" s="94">
        <v>45471</v>
      </c>
      <c r="Y188" s="73">
        <v>131405</v>
      </c>
      <c r="Z188" s="73">
        <v>378480</v>
      </c>
      <c r="AA188" s="73">
        <v>494646</v>
      </c>
      <c r="AC188" s="73">
        <v>22715850</v>
      </c>
      <c r="AD188" s="73">
        <v>10759</v>
      </c>
      <c r="AE188" s="73" t="s">
        <v>168</v>
      </c>
      <c r="AF188" s="73" t="s">
        <v>1382</v>
      </c>
      <c r="AG188" s="73" t="s">
        <v>1383</v>
      </c>
    </row>
    <row r="189" spans="2:33">
      <c r="B189" s="73" t="s">
        <v>324</v>
      </c>
      <c r="D189" s="73" t="s">
        <v>326</v>
      </c>
      <c r="E189" s="73" t="s">
        <v>1384</v>
      </c>
      <c r="F189" s="73" t="s">
        <v>325</v>
      </c>
      <c r="G189" s="73" t="s">
        <v>1352</v>
      </c>
      <c r="I189" s="73" t="s">
        <v>1352</v>
      </c>
      <c r="J189" s="73" t="s">
        <v>1384</v>
      </c>
      <c r="K189" s="73" t="s">
        <v>167</v>
      </c>
      <c r="L189" s="95">
        <v>32910.531300000002</v>
      </c>
      <c r="M189" s="95">
        <v>32910.531300000002</v>
      </c>
      <c r="N189" s="95">
        <v>32910.531300000002</v>
      </c>
      <c r="P189" s="73">
        <v>0</v>
      </c>
      <c r="R189" s="94"/>
      <c r="T189" s="94">
        <v>45852</v>
      </c>
      <c r="U189" s="73">
        <v>100</v>
      </c>
      <c r="V189" s="94">
        <v>45504</v>
      </c>
      <c r="W189" s="94">
        <v>45504</v>
      </c>
      <c r="Y189" s="73">
        <v>131405</v>
      </c>
      <c r="Z189" s="73">
        <v>378480</v>
      </c>
      <c r="AA189" s="73">
        <v>494646</v>
      </c>
      <c r="AC189" s="73">
        <v>22715860</v>
      </c>
      <c r="AD189" s="73">
        <v>10759</v>
      </c>
      <c r="AE189" s="73" t="s">
        <v>168</v>
      </c>
      <c r="AF189" s="73" t="s">
        <v>1382</v>
      </c>
      <c r="AG189" s="73" t="s">
        <v>1383</v>
      </c>
    </row>
    <row r="190" spans="2:33">
      <c r="B190" s="73" t="s">
        <v>324</v>
      </c>
      <c r="D190" s="73" t="s">
        <v>326</v>
      </c>
      <c r="E190" s="73" t="s">
        <v>1384</v>
      </c>
      <c r="F190" s="73" t="s">
        <v>325</v>
      </c>
      <c r="G190" s="73" t="s">
        <v>1352</v>
      </c>
      <c r="I190" s="73" t="s">
        <v>1352</v>
      </c>
      <c r="J190" s="73" t="s">
        <v>1384</v>
      </c>
      <c r="K190" s="73" t="s">
        <v>167</v>
      </c>
      <c r="L190" s="95">
        <v>30072.251899999999</v>
      </c>
      <c r="M190" s="95">
        <v>30072.251899999999</v>
      </c>
      <c r="N190" s="95">
        <v>30072.251899999999</v>
      </c>
      <c r="P190" s="73">
        <v>0</v>
      </c>
      <c r="R190" s="94"/>
      <c r="T190" s="94">
        <v>45852</v>
      </c>
      <c r="U190" s="73">
        <v>100</v>
      </c>
      <c r="V190" s="94">
        <v>45534</v>
      </c>
      <c r="W190" s="94">
        <v>45534</v>
      </c>
      <c r="Y190" s="73">
        <v>131405</v>
      </c>
      <c r="Z190" s="73">
        <v>378480</v>
      </c>
      <c r="AA190" s="73">
        <v>494646</v>
      </c>
      <c r="AC190" s="73">
        <v>22981142</v>
      </c>
      <c r="AD190" s="73">
        <v>10759</v>
      </c>
      <c r="AE190" s="73" t="s">
        <v>168</v>
      </c>
      <c r="AF190" s="73" t="s">
        <v>1382</v>
      </c>
      <c r="AG190" s="73" t="s">
        <v>1383</v>
      </c>
    </row>
    <row r="191" spans="2:33">
      <c r="B191" s="73" t="s">
        <v>324</v>
      </c>
      <c r="D191" s="73" t="s">
        <v>326</v>
      </c>
      <c r="E191" s="73" t="s">
        <v>1384</v>
      </c>
      <c r="F191" s="73" t="s">
        <v>325</v>
      </c>
      <c r="G191" s="73" t="s">
        <v>1352</v>
      </c>
      <c r="I191" s="73" t="s">
        <v>1352</v>
      </c>
      <c r="J191" s="73" t="s">
        <v>1384</v>
      </c>
      <c r="K191" s="73" t="s">
        <v>167</v>
      </c>
      <c r="L191" s="95">
        <v>31219.674599999998</v>
      </c>
      <c r="M191" s="95">
        <v>31219.674599999998</v>
      </c>
      <c r="N191" s="95">
        <v>31219.674599999998</v>
      </c>
      <c r="P191" s="73">
        <v>0</v>
      </c>
      <c r="R191" s="94"/>
      <c r="T191" s="94">
        <v>45852</v>
      </c>
      <c r="U191" s="73">
        <v>100</v>
      </c>
      <c r="V191" s="94">
        <v>45565</v>
      </c>
      <c r="W191" s="94">
        <v>45565</v>
      </c>
      <c r="Y191" s="73">
        <v>131405</v>
      </c>
      <c r="Z191" s="73">
        <v>378480</v>
      </c>
      <c r="AA191" s="73">
        <v>494646</v>
      </c>
      <c r="AC191" s="73">
        <v>23269175</v>
      </c>
      <c r="AD191" s="73">
        <v>10759</v>
      </c>
      <c r="AE191" s="73" t="s">
        <v>168</v>
      </c>
      <c r="AF191" s="73" t="s">
        <v>1382</v>
      </c>
      <c r="AG191" s="73" t="s">
        <v>1383</v>
      </c>
    </row>
    <row r="192" spans="2:33">
      <c r="B192" s="73" t="s">
        <v>324</v>
      </c>
      <c r="D192" s="73" t="s">
        <v>326</v>
      </c>
      <c r="E192" s="73" t="s">
        <v>1384</v>
      </c>
      <c r="F192" s="73" t="s">
        <v>325</v>
      </c>
      <c r="G192" s="73" t="s">
        <v>1352</v>
      </c>
      <c r="I192" s="73" t="s">
        <v>1352</v>
      </c>
      <c r="J192" s="73" t="s">
        <v>1384</v>
      </c>
      <c r="K192" s="73" t="s">
        <v>167</v>
      </c>
      <c r="L192" s="95">
        <v>32646.337200000002</v>
      </c>
      <c r="M192" s="95">
        <v>32646.337200000002</v>
      </c>
      <c r="N192" s="95">
        <v>32646.337200000002</v>
      </c>
      <c r="P192" s="73">
        <v>0</v>
      </c>
      <c r="R192" s="94"/>
      <c r="T192" s="94">
        <v>45852</v>
      </c>
      <c r="U192" s="73">
        <v>100</v>
      </c>
      <c r="V192" s="94">
        <v>45596</v>
      </c>
      <c r="W192" s="94">
        <v>45596</v>
      </c>
      <c r="Y192" s="73">
        <v>131405</v>
      </c>
      <c r="Z192" s="73">
        <v>378480</v>
      </c>
      <c r="AA192" s="73">
        <v>494646</v>
      </c>
      <c r="AC192" s="73">
        <v>24621678</v>
      </c>
      <c r="AD192" s="73">
        <v>10759</v>
      </c>
      <c r="AE192" s="73" t="s">
        <v>168</v>
      </c>
      <c r="AF192" s="73" t="s">
        <v>1382</v>
      </c>
      <c r="AG192" s="73" t="s">
        <v>1383</v>
      </c>
    </row>
    <row r="193" spans="2:33">
      <c r="B193" s="73" t="s">
        <v>324</v>
      </c>
      <c r="D193" s="73" t="s">
        <v>326</v>
      </c>
      <c r="E193" s="73" t="s">
        <v>1384</v>
      </c>
      <c r="F193" s="73" t="s">
        <v>325</v>
      </c>
      <c r="G193" s="73" t="s">
        <v>1352</v>
      </c>
      <c r="I193" s="73" t="s">
        <v>1352</v>
      </c>
      <c r="J193" s="73" t="s">
        <v>1384</v>
      </c>
      <c r="K193" s="73" t="s">
        <v>167</v>
      </c>
      <c r="L193" s="95">
        <v>30736.123899999999</v>
      </c>
      <c r="M193" s="95">
        <v>30736.123899999999</v>
      </c>
      <c r="N193" s="95">
        <v>30736.123899999999</v>
      </c>
      <c r="P193" s="73">
        <v>0</v>
      </c>
      <c r="R193" s="94"/>
      <c r="T193" s="94">
        <v>45852</v>
      </c>
      <c r="U193" s="73">
        <v>100</v>
      </c>
      <c r="V193" s="94">
        <v>45625</v>
      </c>
      <c r="W193" s="94">
        <v>45625</v>
      </c>
      <c r="Y193" s="73">
        <v>131405</v>
      </c>
      <c r="Z193" s="73">
        <v>378480</v>
      </c>
      <c r="AA193" s="73">
        <v>494646</v>
      </c>
      <c r="AC193" s="73">
        <v>23803425</v>
      </c>
      <c r="AD193" s="73">
        <v>10759</v>
      </c>
      <c r="AE193" s="73" t="s">
        <v>168</v>
      </c>
      <c r="AF193" s="73" t="s">
        <v>1382</v>
      </c>
      <c r="AG193" s="73" t="s">
        <v>1383</v>
      </c>
    </row>
    <row r="194" spans="2:33">
      <c r="B194" s="73" t="s">
        <v>324</v>
      </c>
      <c r="D194" s="73" t="s">
        <v>326</v>
      </c>
      <c r="E194" s="73" t="s">
        <v>1384</v>
      </c>
      <c r="F194" s="73" t="s">
        <v>325</v>
      </c>
      <c r="G194" s="73" t="s">
        <v>1352</v>
      </c>
      <c r="I194" s="73" t="s">
        <v>1352</v>
      </c>
      <c r="J194" s="73" t="s">
        <v>1384</v>
      </c>
      <c r="K194" s="73" t="s">
        <v>167</v>
      </c>
      <c r="L194" s="95">
        <v>35427.5573</v>
      </c>
      <c r="M194" s="95">
        <v>35427.5573</v>
      </c>
      <c r="N194" s="95">
        <v>35427.5573</v>
      </c>
      <c r="P194" s="73">
        <v>0</v>
      </c>
      <c r="R194" s="94"/>
      <c r="T194" s="94">
        <v>45852</v>
      </c>
      <c r="U194" s="73">
        <v>100</v>
      </c>
      <c r="V194" s="94">
        <v>45657</v>
      </c>
      <c r="W194" s="94">
        <v>45657</v>
      </c>
      <c r="Y194" s="73">
        <v>131405</v>
      </c>
      <c r="Z194" s="73">
        <v>378480</v>
      </c>
      <c r="AA194" s="73">
        <v>494646</v>
      </c>
      <c r="AC194" s="73">
        <v>24383226</v>
      </c>
      <c r="AD194" s="73">
        <v>10759</v>
      </c>
      <c r="AE194" s="73" t="s">
        <v>168</v>
      </c>
      <c r="AF194" s="73" t="s">
        <v>1382</v>
      </c>
      <c r="AG194" s="73" t="s">
        <v>1383</v>
      </c>
    </row>
    <row r="195" spans="2:33">
      <c r="B195" s="73" t="s">
        <v>324</v>
      </c>
      <c r="D195" s="73" t="s">
        <v>326</v>
      </c>
      <c r="E195" s="73" t="s">
        <v>1384</v>
      </c>
      <c r="F195" s="73" t="s">
        <v>325</v>
      </c>
      <c r="G195" s="73" t="s">
        <v>1352</v>
      </c>
      <c r="I195" s="73" t="s">
        <v>1352</v>
      </c>
      <c r="J195" s="73" t="s">
        <v>1384</v>
      </c>
      <c r="K195" s="73" t="s">
        <v>167</v>
      </c>
      <c r="L195" s="95">
        <v>31764.297999999999</v>
      </c>
      <c r="M195" s="95">
        <v>31764.297999999999</v>
      </c>
      <c r="N195" s="95">
        <v>31764.297999999999</v>
      </c>
      <c r="P195" s="73">
        <v>0</v>
      </c>
      <c r="R195" s="94"/>
      <c r="T195" s="94">
        <v>45852</v>
      </c>
      <c r="U195" s="73">
        <v>100</v>
      </c>
      <c r="V195" s="94">
        <v>45688</v>
      </c>
      <c r="W195" s="94">
        <v>45688</v>
      </c>
      <c r="Y195" s="73">
        <v>131405</v>
      </c>
      <c r="Z195" s="73">
        <v>378480</v>
      </c>
      <c r="AA195" s="73">
        <v>494646</v>
      </c>
      <c r="AC195" s="73">
        <v>24487926</v>
      </c>
      <c r="AD195" s="73">
        <v>10759</v>
      </c>
      <c r="AE195" s="73" t="s">
        <v>168</v>
      </c>
      <c r="AF195" s="73" t="s">
        <v>1382</v>
      </c>
      <c r="AG195" s="73" t="s">
        <v>1383</v>
      </c>
    </row>
    <row r="196" spans="2:33">
      <c r="B196" s="73" t="s">
        <v>324</v>
      </c>
      <c r="D196" s="73" t="s">
        <v>326</v>
      </c>
      <c r="E196" s="73" t="s">
        <v>1384</v>
      </c>
      <c r="F196" s="73" t="s">
        <v>325</v>
      </c>
      <c r="G196" s="73" t="s">
        <v>1352</v>
      </c>
      <c r="I196" s="73" t="s">
        <v>1352</v>
      </c>
      <c r="J196" s="73" t="s">
        <v>1384</v>
      </c>
      <c r="K196" s="73" t="s">
        <v>167</v>
      </c>
      <c r="L196" s="95">
        <v>30121.829099999999</v>
      </c>
      <c r="M196" s="95">
        <v>30121.829099999999</v>
      </c>
      <c r="N196" s="95">
        <v>30121.829099999999</v>
      </c>
      <c r="P196" s="73">
        <v>0</v>
      </c>
      <c r="R196" s="94"/>
      <c r="T196" s="94">
        <v>45852</v>
      </c>
      <c r="U196" s="73">
        <v>100</v>
      </c>
      <c r="V196" s="94">
        <v>45716</v>
      </c>
      <c r="W196" s="94">
        <v>45716</v>
      </c>
      <c r="Y196" s="73">
        <v>131405</v>
      </c>
      <c r="Z196" s="73">
        <v>378480</v>
      </c>
      <c r="AA196" s="73">
        <v>494646</v>
      </c>
      <c r="AC196" s="73">
        <v>24823512</v>
      </c>
      <c r="AD196" s="73">
        <v>10759</v>
      </c>
      <c r="AE196" s="73" t="s">
        <v>168</v>
      </c>
      <c r="AF196" s="73" t="s">
        <v>1382</v>
      </c>
      <c r="AG196" s="73" t="s">
        <v>1383</v>
      </c>
    </row>
    <row r="197" spans="2:33">
      <c r="B197" s="73" t="s">
        <v>324</v>
      </c>
      <c r="D197" s="73" t="s">
        <v>326</v>
      </c>
      <c r="E197" s="73" t="s">
        <v>1384</v>
      </c>
      <c r="F197" s="73" t="s">
        <v>325</v>
      </c>
      <c r="G197" s="73" t="s">
        <v>1352</v>
      </c>
      <c r="H197" s="73" t="s">
        <v>1385</v>
      </c>
      <c r="I197" s="73" t="s">
        <v>1352</v>
      </c>
      <c r="J197" s="73" t="s">
        <v>1384</v>
      </c>
      <c r="K197" s="73" t="s">
        <v>167</v>
      </c>
      <c r="L197" s="95">
        <v>603695.76009999996</v>
      </c>
      <c r="M197" s="95">
        <v>603695.76009999996</v>
      </c>
      <c r="N197" s="95">
        <v>603695.76009999996</v>
      </c>
      <c r="P197" s="73">
        <v>1</v>
      </c>
      <c r="R197" s="94"/>
      <c r="T197" s="94">
        <v>45852</v>
      </c>
      <c r="U197" s="73">
        <v>97</v>
      </c>
      <c r="V197" s="94">
        <v>44341</v>
      </c>
      <c r="W197" s="94">
        <v>44341</v>
      </c>
      <c r="Y197" s="73">
        <v>131405</v>
      </c>
      <c r="Z197" s="73">
        <v>378480</v>
      </c>
      <c r="AA197" s="73">
        <v>495416</v>
      </c>
      <c r="AC197" s="73">
        <v>13878613</v>
      </c>
      <c r="AD197" s="73">
        <v>10759</v>
      </c>
      <c r="AE197" s="73" t="s">
        <v>168</v>
      </c>
      <c r="AF197" s="73" t="s">
        <v>1382</v>
      </c>
      <c r="AG197" s="73" t="s">
        <v>1383</v>
      </c>
    </row>
    <row r="198" spans="2:33">
      <c r="B198" s="73" t="s">
        <v>324</v>
      </c>
      <c r="D198" s="73" t="s">
        <v>326</v>
      </c>
      <c r="E198" s="73" t="s">
        <v>1384</v>
      </c>
      <c r="F198" s="73" t="s">
        <v>325</v>
      </c>
      <c r="G198" s="73" t="s">
        <v>1352</v>
      </c>
      <c r="I198" s="73" t="s">
        <v>1352</v>
      </c>
      <c r="J198" s="73" t="s">
        <v>1384</v>
      </c>
      <c r="K198" s="73" t="s">
        <v>167</v>
      </c>
      <c r="L198" s="95">
        <v>2711.4648000000002</v>
      </c>
      <c r="M198" s="95">
        <v>2711.4648000000002</v>
      </c>
      <c r="N198" s="95">
        <v>2711.4648000000002</v>
      </c>
      <c r="P198" s="73">
        <v>1</v>
      </c>
      <c r="R198" s="94"/>
      <c r="T198" s="94">
        <v>45852</v>
      </c>
      <c r="U198" s="73">
        <v>100</v>
      </c>
      <c r="V198" s="94">
        <v>44469</v>
      </c>
      <c r="W198" s="94">
        <v>44469</v>
      </c>
      <c r="Y198" s="73">
        <v>131405</v>
      </c>
      <c r="Z198" s="73">
        <v>378480</v>
      </c>
      <c r="AA198" s="73">
        <v>495416</v>
      </c>
      <c r="AC198" s="73">
        <v>14632841</v>
      </c>
      <c r="AD198" s="73">
        <v>10759</v>
      </c>
      <c r="AE198" s="73" t="s">
        <v>168</v>
      </c>
      <c r="AF198" s="73" t="s">
        <v>1382</v>
      </c>
      <c r="AG198" s="73" t="s">
        <v>1383</v>
      </c>
    </row>
    <row r="199" spans="2:33">
      <c r="B199" s="73" t="s">
        <v>324</v>
      </c>
      <c r="D199" s="73" t="s">
        <v>326</v>
      </c>
      <c r="E199" s="73" t="s">
        <v>1384</v>
      </c>
      <c r="F199" s="73" t="s">
        <v>325</v>
      </c>
      <c r="G199" s="73" t="s">
        <v>1352</v>
      </c>
      <c r="I199" s="73" t="s">
        <v>1352</v>
      </c>
      <c r="J199" s="73" t="s">
        <v>1384</v>
      </c>
      <c r="K199" s="73" t="s">
        <v>167</v>
      </c>
      <c r="L199" s="95">
        <v>2709.1015000000002</v>
      </c>
      <c r="M199" s="95">
        <v>2709.1015000000002</v>
      </c>
      <c r="N199" s="95">
        <v>2709.1015000000002</v>
      </c>
      <c r="P199" s="73">
        <v>1</v>
      </c>
      <c r="R199" s="94"/>
      <c r="T199" s="94">
        <v>45852</v>
      </c>
      <c r="U199" s="73">
        <v>100</v>
      </c>
      <c r="V199" s="94">
        <v>44561</v>
      </c>
      <c r="W199" s="94">
        <v>44561</v>
      </c>
      <c r="Y199" s="73">
        <v>131405</v>
      </c>
      <c r="Z199" s="73">
        <v>378480</v>
      </c>
      <c r="AA199" s="73">
        <v>495416</v>
      </c>
      <c r="AC199" s="73">
        <v>15234315</v>
      </c>
      <c r="AD199" s="73">
        <v>10759</v>
      </c>
      <c r="AE199" s="73" t="s">
        <v>168</v>
      </c>
      <c r="AF199" s="73" t="s">
        <v>1382</v>
      </c>
      <c r="AG199" s="73" t="s">
        <v>1383</v>
      </c>
    </row>
    <row r="200" spans="2:33">
      <c r="B200" s="73" t="s">
        <v>324</v>
      </c>
      <c r="D200" s="73" t="s">
        <v>326</v>
      </c>
      <c r="E200" s="73" t="s">
        <v>1384</v>
      </c>
      <c r="F200" s="73" t="s">
        <v>325</v>
      </c>
      <c r="G200" s="73" t="s">
        <v>1352</v>
      </c>
      <c r="I200" s="73" t="s">
        <v>1352</v>
      </c>
      <c r="J200" s="73" t="s">
        <v>1384</v>
      </c>
      <c r="K200" s="73" t="s">
        <v>167</v>
      </c>
      <c r="L200" s="95">
        <v>2656.9780999999998</v>
      </c>
      <c r="M200" s="95">
        <v>2656.9780999999998</v>
      </c>
      <c r="N200" s="95">
        <v>2656.9780999999998</v>
      </c>
      <c r="P200" s="73">
        <v>1</v>
      </c>
      <c r="R200" s="94"/>
      <c r="T200" s="94">
        <v>45852</v>
      </c>
      <c r="U200" s="73">
        <v>100</v>
      </c>
      <c r="V200" s="94">
        <v>44651</v>
      </c>
      <c r="W200" s="94">
        <v>44651</v>
      </c>
      <c r="Y200" s="73">
        <v>131405</v>
      </c>
      <c r="Z200" s="73">
        <v>378480</v>
      </c>
      <c r="AA200" s="73">
        <v>495416</v>
      </c>
      <c r="AC200" s="73">
        <v>15847482</v>
      </c>
      <c r="AD200" s="73">
        <v>10759</v>
      </c>
      <c r="AE200" s="73" t="s">
        <v>168</v>
      </c>
      <c r="AF200" s="73" t="s">
        <v>1382</v>
      </c>
      <c r="AG200" s="73" t="s">
        <v>1383</v>
      </c>
    </row>
    <row r="201" spans="2:33">
      <c r="B201" s="73" t="s">
        <v>324</v>
      </c>
      <c r="D201" s="73" t="s">
        <v>326</v>
      </c>
      <c r="E201" s="73" t="s">
        <v>1384</v>
      </c>
      <c r="F201" s="73" t="s">
        <v>325</v>
      </c>
      <c r="G201" s="73" t="s">
        <v>1352</v>
      </c>
      <c r="I201" s="73" t="s">
        <v>1352</v>
      </c>
      <c r="J201" s="73" t="s">
        <v>1384</v>
      </c>
      <c r="K201" s="73" t="s">
        <v>167</v>
      </c>
      <c r="L201" s="95">
        <v>4806.2443999999996</v>
      </c>
      <c r="M201" s="95">
        <v>4806.2443999999996</v>
      </c>
      <c r="N201" s="95">
        <v>4806.2443999999996</v>
      </c>
      <c r="P201" s="73">
        <v>1</v>
      </c>
      <c r="R201" s="94"/>
      <c r="T201" s="94">
        <v>45852</v>
      </c>
      <c r="U201" s="73">
        <v>100</v>
      </c>
      <c r="V201" s="94">
        <v>44742</v>
      </c>
      <c r="W201" s="94">
        <v>44742</v>
      </c>
      <c r="Y201" s="73">
        <v>131405</v>
      </c>
      <c r="Z201" s="73">
        <v>378480</v>
      </c>
      <c r="AA201" s="73">
        <v>495416</v>
      </c>
      <c r="AC201" s="73">
        <v>16875591</v>
      </c>
      <c r="AD201" s="73">
        <v>10759</v>
      </c>
      <c r="AE201" s="73" t="s">
        <v>168</v>
      </c>
      <c r="AF201" s="73" t="s">
        <v>1382</v>
      </c>
      <c r="AG201" s="73" t="s">
        <v>1383</v>
      </c>
    </row>
    <row r="202" spans="2:33">
      <c r="B202" s="73" t="s">
        <v>324</v>
      </c>
      <c r="D202" s="73" t="s">
        <v>326</v>
      </c>
      <c r="E202" s="73" t="s">
        <v>1384</v>
      </c>
      <c r="F202" s="73" t="s">
        <v>325</v>
      </c>
      <c r="G202" s="73" t="s">
        <v>1352</v>
      </c>
      <c r="I202" s="73" t="s">
        <v>1352</v>
      </c>
      <c r="J202" s="73" t="s">
        <v>1384</v>
      </c>
      <c r="K202" s="73" t="s">
        <v>167</v>
      </c>
      <c r="L202" s="95">
        <v>1394.3184000000001</v>
      </c>
      <c r="M202" s="95">
        <v>1394.3184000000001</v>
      </c>
      <c r="N202" s="95">
        <v>1394.3184000000001</v>
      </c>
      <c r="P202" s="73">
        <v>1</v>
      </c>
      <c r="R202" s="94"/>
      <c r="T202" s="94">
        <v>45852</v>
      </c>
      <c r="U202" s="73">
        <v>100</v>
      </c>
      <c r="V202" s="94">
        <v>44834</v>
      </c>
      <c r="W202" s="94">
        <v>44834</v>
      </c>
      <c r="Y202" s="73">
        <v>131405</v>
      </c>
      <c r="Z202" s="73">
        <v>378480</v>
      </c>
      <c r="AA202" s="73">
        <v>495416</v>
      </c>
      <c r="AC202" s="73">
        <v>16875515</v>
      </c>
      <c r="AD202" s="73">
        <v>10759</v>
      </c>
      <c r="AE202" s="73" t="s">
        <v>168</v>
      </c>
      <c r="AF202" s="73" t="s">
        <v>1382</v>
      </c>
      <c r="AG202" s="73" t="s">
        <v>1383</v>
      </c>
    </row>
    <row r="203" spans="2:33">
      <c r="B203" s="73" t="s">
        <v>324</v>
      </c>
      <c r="D203" s="73" t="s">
        <v>326</v>
      </c>
      <c r="E203" s="73" t="s">
        <v>1384</v>
      </c>
      <c r="F203" s="73" t="s">
        <v>325</v>
      </c>
      <c r="G203" s="73" t="s">
        <v>1352</v>
      </c>
      <c r="I203" s="73" t="s">
        <v>1352</v>
      </c>
      <c r="J203" s="73" t="s">
        <v>1384</v>
      </c>
      <c r="K203" s="73" t="s">
        <v>167</v>
      </c>
      <c r="L203" s="95">
        <v>1377.4414999999999</v>
      </c>
      <c r="M203" s="95">
        <v>1377.4414999999999</v>
      </c>
      <c r="N203" s="95">
        <v>1377.4414999999999</v>
      </c>
      <c r="P203" s="73">
        <v>1</v>
      </c>
      <c r="R203" s="94"/>
      <c r="T203" s="94">
        <v>45852</v>
      </c>
      <c r="U203" s="73">
        <v>100</v>
      </c>
      <c r="V203" s="94">
        <v>44925</v>
      </c>
      <c r="W203" s="94">
        <v>44925</v>
      </c>
      <c r="Y203" s="73">
        <v>131405</v>
      </c>
      <c r="Z203" s="73">
        <v>378480</v>
      </c>
      <c r="AA203" s="73">
        <v>495416</v>
      </c>
      <c r="AC203" s="73">
        <v>17456559</v>
      </c>
      <c r="AD203" s="73">
        <v>10759</v>
      </c>
      <c r="AE203" s="73" t="s">
        <v>168</v>
      </c>
      <c r="AF203" s="73" t="s">
        <v>1382</v>
      </c>
      <c r="AG203" s="73" t="s">
        <v>1383</v>
      </c>
    </row>
    <row r="204" spans="2:33">
      <c r="B204" s="73" t="s">
        <v>324</v>
      </c>
      <c r="D204" s="73" t="s">
        <v>326</v>
      </c>
      <c r="E204" s="73" t="s">
        <v>1384</v>
      </c>
      <c r="F204" s="73" t="s">
        <v>325</v>
      </c>
      <c r="G204" s="73" t="s">
        <v>1352</v>
      </c>
      <c r="I204" s="73" t="s">
        <v>1352</v>
      </c>
      <c r="J204" s="73" t="s">
        <v>1384</v>
      </c>
      <c r="K204" s="73" t="s">
        <v>167</v>
      </c>
      <c r="L204" s="95">
        <v>483.75619999999998</v>
      </c>
      <c r="M204" s="95">
        <v>483.75619999999998</v>
      </c>
      <c r="N204" s="95">
        <v>483.75619999999998</v>
      </c>
      <c r="P204" s="73">
        <v>1</v>
      </c>
      <c r="R204" s="94"/>
      <c r="T204" s="94">
        <v>45852</v>
      </c>
      <c r="U204" s="73">
        <v>100</v>
      </c>
      <c r="V204" s="94">
        <v>44957</v>
      </c>
      <c r="W204" s="94">
        <v>44957</v>
      </c>
      <c r="Y204" s="73">
        <v>131405</v>
      </c>
      <c r="Z204" s="73">
        <v>378480</v>
      </c>
      <c r="AA204" s="73">
        <v>495416</v>
      </c>
      <c r="AC204" s="73">
        <v>17681216</v>
      </c>
      <c r="AD204" s="73">
        <v>10759</v>
      </c>
      <c r="AE204" s="73" t="s">
        <v>168</v>
      </c>
      <c r="AF204" s="73" t="s">
        <v>1382</v>
      </c>
      <c r="AG204" s="73" t="s">
        <v>1383</v>
      </c>
    </row>
    <row r="205" spans="2:33">
      <c r="B205" s="73" t="s">
        <v>324</v>
      </c>
      <c r="D205" s="73" t="s">
        <v>326</v>
      </c>
      <c r="E205" s="73" t="s">
        <v>1384</v>
      </c>
      <c r="F205" s="73" t="s">
        <v>325</v>
      </c>
      <c r="G205" s="73" t="s">
        <v>1352</v>
      </c>
      <c r="I205" s="73" t="s">
        <v>1352</v>
      </c>
      <c r="J205" s="73" t="s">
        <v>1384</v>
      </c>
      <c r="K205" s="73" t="s">
        <v>167</v>
      </c>
      <c r="L205" s="95">
        <v>423.47489999999999</v>
      </c>
      <c r="M205" s="95">
        <v>423.47489999999999</v>
      </c>
      <c r="N205" s="95">
        <v>423.47489999999999</v>
      </c>
      <c r="P205" s="73">
        <v>1</v>
      </c>
      <c r="R205" s="94"/>
      <c r="T205" s="94">
        <v>45852</v>
      </c>
      <c r="U205" s="73">
        <v>100</v>
      </c>
      <c r="V205" s="94">
        <v>44985</v>
      </c>
      <c r="W205" s="94">
        <v>44985</v>
      </c>
      <c r="Y205" s="73">
        <v>131405</v>
      </c>
      <c r="Z205" s="73">
        <v>378480</v>
      </c>
      <c r="AA205" s="73">
        <v>495416</v>
      </c>
      <c r="AC205" s="73">
        <v>17956858</v>
      </c>
      <c r="AD205" s="73">
        <v>10759</v>
      </c>
      <c r="AE205" s="73" t="s">
        <v>168</v>
      </c>
      <c r="AF205" s="73" t="s">
        <v>1382</v>
      </c>
      <c r="AG205" s="73" t="s">
        <v>1383</v>
      </c>
    </row>
    <row r="206" spans="2:33">
      <c r="B206" s="73" t="s">
        <v>324</v>
      </c>
      <c r="D206" s="73" t="s">
        <v>326</v>
      </c>
      <c r="E206" s="73" t="s">
        <v>1384</v>
      </c>
      <c r="F206" s="73" t="s">
        <v>325</v>
      </c>
      <c r="G206" s="73" t="s">
        <v>1352</v>
      </c>
      <c r="I206" s="73" t="s">
        <v>1352</v>
      </c>
      <c r="J206" s="73" t="s">
        <v>1384</v>
      </c>
      <c r="K206" s="73" t="s">
        <v>167</v>
      </c>
      <c r="L206" s="95">
        <v>469.03199999999998</v>
      </c>
      <c r="M206" s="95">
        <v>469.03199999999998</v>
      </c>
      <c r="N206" s="95">
        <v>469.03199999999998</v>
      </c>
      <c r="P206" s="73">
        <v>1</v>
      </c>
      <c r="R206" s="94"/>
      <c r="T206" s="94">
        <v>45852</v>
      </c>
      <c r="U206" s="73">
        <v>100</v>
      </c>
      <c r="V206" s="94">
        <v>45016</v>
      </c>
      <c r="W206" s="94">
        <v>45016</v>
      </c>
      <c r="Y206" s="73">
        <v>131405</v>
      </c>
      <c r="Z206" s="73">
        <v>378480</v>
      </c>
      <c r="AA206" s="73">
        <v>495416</v>
      </c>
      <c r="AC206" s="73">
        <v>18256727</v>
      </c>
      <c r="AD206" s="73">
        <v>10759</v>
      </c>
      <c r="AE206" s="73" t="s">
        <v>168</v>
      </c>
      <c r="AF206" s="73" t="s">
        <v>1382</v>
      </c>
      <c r="AG206" s="73" t="s">
        <v>1383</v>
      </c>
    </row>
    <row r="207" spans="2:33">
      <c r="B207" s="73" t="s">
        <v>324</v>
      </c>
      <c r="D207" s="73" t="s">
        <v>326</v>
      </c>
      <c r="E207" s="73" t="s">
        <v>1384</v>
      </c>
      <c r="F207" s="73" t="s">
        <v>325</v>
      </c>
      <c r="G207" s="73" t="s">
        <v>1352</v>
      </c>
      <c r="I207" s="73" t="s">
        <v>1352</v>
      </c>
      <c r="J207" s="73" t="s">
        <v>1384</v>
      </c>
      <c r="K207" s="73" t="s">
        <v>167</v>
      </c>
      <c r="L207" s="95">
        <v>320.53429999999997</v>
      </c>
      <c r="M207" s="95">
        <v>320.53429999999997</v>
      </c>
      <c r="N207" s="95">
        <v>320.53429999999997</v>
      </c>
      <c r="P207" s="73">
        <v>1</v>
      </c>
      <c r="R207" s="94"/>
      <c r="T207" s="94">
        <v>45852</v>
      </c>
      <c r="U207" s="73">
        <v>100</v>
      </c>
      <c r="V207" s="94">
        <v>45044</v>
      </c>
      <c r="W207" s="94">
        <v>45044</v>
      </c>
      <c r="Y207" s="73">
        <v>131405</v>
      </c>
      <c r="Z207" s="73">
        <v>378480</v>
      </c>
      <c r="AA207" s="73">
        <v>495416</v>
      </c>
      <c r="AC207" s="73">
        <v>20462407</v>
      </c>
      <c r="AD207" s="73">
        <v>10759</v>
      </c>
      <c r="AE207" s="73" t="s">
        <v>168</v>
      </c>
      <c r="AF207" s="73" t="s">
        <v>1382</v>
      </c>
      <c r="AG207" s="73" t="s">
        <v>1383</v>
      </c>
    </row>
    <row r="208" spans="2:33">
      <c r="B208" s="73" t="s">
        <v>324</v>
      </c>
      <c r="D208" s="73" t="s">
        <v>326</v>
      </c>
      <c r="E208" s="73" t="s">
        <v>1384</v>
      </c>
      <c r="F208" s="73" t="s">
        <v>325</v>
      </c>
      <c r="G208" s="73" t="s">
        <v>1352</v>
      </c>
      <c r="I208" s="73" t="s">
        <v>1352</v>
      </c>
      <c r="J208" s="73" t="s">
        <v>1384</v>
      </c>
      <c r="K208" s="73" t="s">
        <v>167</v>
      </c>
      <c r="L208" s="95">
        <v>479.28359999999998</v>
      </c>
      <c r="M208" s="95">
        <v>479.28359999999998</v>
      </c>
      <c r="N208" s="95">
        <v>479.28359999999998</v>
      </c>
      <c r="P208" s="73">
        <v>1</v>
      </c>
      <c r="R208" s="94"/>
      <c r="T208" s="94">
        <v>45852</v>
      </c>
      <c r="U208" s="73">
        <v>100</v>
      </c>
      <c r="V208" s="94">
        <v>45077</v>
      </c>
      <c r="W208" s="94">
        <v>45077</v>
      </c>
      <c r="Y208" s="73">
        <v>131405</v>
      </c>
      <c r="Z208" s="73">
        <v>378480</v>
      </c>
      <c r="AA208" s="73">
        <v>495416</v>
      </c>
      <c r="AC208" s="73">
        <v>20462426</v>
      </c>
      <c r="AD208" s="73">
        <v>10759</v>
      </c>
      <c r="AE208" s="73" t="s">
        <v>168</v>
      </c>
      <c r="AF208" s="73" t="s">
        <v>1382</v>
      </c>
      <c r="AG208" s="73" t="s">
        <v>1383</v>
      </c>
    </row>
    <row r="209" spans="2:33">
      <c r="B209" s="73" t="s">
        <v>324</v>
      </c>
      <c r="D209" s="73" t="s">
        <v>326</v>
      </c>
      <c r="E209" s="73" t="s">
        <v>1384</v>
      </c>
      <c r="F209" s="73" t="s">
        <v>325</v>
      </c>
      <c r="G209" s="73" t="s">
        <v>1352</v>
      </c>
      <c r="I209" s="73" t="s">
        <v>1352</v>
      </c>
      <c r="J209" s="73" t="s">
        <v>1384</v>
      </c>
      <c r="K209" s="73" t="s">
        <v>167</v>
      </c>
      <c r="L209" s="95">
        <v>523.25379999999996</v>
      </c>
      <c r="M209" s="95">
        <v>523.25379999999996</v>
      </c>
      <c r="N209" s="95">
        <v>523.25379999999996</v>
      </c>
      <c r="P209" s="73">
        <v>1</v>
      </c>
      <c r="R209" s="94"/>
      <c r="T209" s="94">
        <v>45852</v>
      </c>
      <c r="U209" s="73">
        <v>100</v>
      </c>
      <c r="V209" s="94">
        <v>45107</v>
      </c>
      <c r="W209" s="94">
        <v>45107</v>
      </c>
      <c r="Y209" s="73">
        <v>131405</v>
      </c>
      <c r="Z209" s="73">
        <v>378480</v>
      </c>
      <c r="AA209" s="73">
        <v>495416</v>
      </c>
      <c r="AC209" s="73">
        <v>19782839</v>
      </c>
      <c r="AD209" s="73">
        <v>10759</v>
      </c>
      <c r="AE209" s="73" t="s">
        <v>168</v>
      </c>
      <c r="AF209" s="73" t="s">
        <v>1382</v>
      </c>
      <c r="AG209" s="73" t="s">
        <v>1383</v>
      </c>
    </row>
    <row r="210" spans="2:33">
      <c r="B210" s="73" t="s">
        <v>324</v>
      </c>
      <c r="D210" s="73" t="s">
        <v>326</v>
      </c>
      <c r="E210" s="73" t="s">
        <v>1384</v>
      </c>
      <c r="F210" s="73" t="s">
        <v>325</v>
      </c>
      <c r="G210" s="73" t="s">
        <v>1352</v>
      </c>
      <c r="I210" s="73" t="s">
        <v>1352</v>
      </c>
      <c r="J210" s="73" t="s">
        <v>1384</v>
      </c>
      <c r="K210" s="73" t="s">
        <v>167</v>
      </c>
      <c r="L210" s="95">
        <v>539.77369999999996</v>
      </c>
      <c r="M210" s="95">
        <v>539.77369999999996</v>
      </c>
      <c r="N210" s="95">
        <v>539.77369999999996</v>
      </c>
      <c r="P210" s="73">
        <v>1</v>
      </c>
      <c r="R210" s="94"/>
      <c r="T210" s="94">
        <v>45852</v>
      </c>
      <c r="U210" s="73">
        <v>100</v>
      </c>
      <c r="V210" s="94">
        <v>45138</v>
      </c>
      <c r="W210" s="94">
        <v>45138</v>
      </c>
      <c r="Y210" s="73">
        <v>131405</v>
      </c>
      <c r="Z210" s="73">
        <v>378480</v>
      </c>
      <c r="AA210" s="73">
        <v>495416</v>
      </c>
      <c r="AC210" s="73">
        <v>19783213</v>
      </c>
      <c r="AD210" s="73">
        <v>10759</v>
      </c>
      <c r="AE210" s="73" t="s">
        <v>168</v>
      </c>
      <c r="AF210" s="73" t="s">
        <v>1382</v>
      </c>
      <c r="AG210" s="73" t="s">
        <v>1383</v>
      </c>
    </row>
    <row r="211" spans="2:33">
      <c r="B211" s="73" t="s">
        <v>324</v>
      </c>
      <c r="D211" s="73" t="s">
        <v>326</v>
      </c>
      <c r="E211" s="73" t="s">
        <v>1384</v>
      </c>
      <c r="F211" s="73" t="s">
        <v>325</v>
      </c>
      <c r="G211" s="73" t="s">
        <v>1352</v>
      </c>
      <c r="I211" s="73" t="s">
        <v>1352</v>
      </c>
      <c r="J211" s="73" t="s">
        <v>1384</v>
      </c>
      <c r="K211" s="73" t="s">
        <v>167</v>
      </c>
      <c r="L211" s="95">
        <v>1601.8702000000001</v>
      </c>
      <c r="M211" s="95">
        <v>1601.8702000000001</v>
      </c>
      <c r="N211" s="95">
        <v>1601.8702000000001</v>
      </c>
      <c r="P211" s="73">
        <v>1</v>
      </c>
      <c r="R211" s="94"/>
      <c r="T211" s="94">
        <v>45852</v>
      </c>
      <c r="U211" s="73">
        <v>100</v>
      </c>
      <c r="V211" s="94">
        <v>45230</v>
      </c>
      <c r="W211" s="94">
        <v>45230</v>
      </c>
      <c r="Y211" s="73">
        <v>131405</v>
      </c>
      <c r="Z211" s="73">
        <v>378480</v>
      </c>
      <c r="AA211" s="73">
        <v>495416</v>
      </c>
      <c r="AC211" s="73">
        <v>20461927</v>
      </c>
      <c r="AD211" s="73">
        <v>10759</v>
      </c>
      <c r="AE211" s="73" t="s">
        <v>168</v>
      </c>
      <c r="AF211" s="73" t="s">
        <v>1382</v>
      </c>
      <c r="AG211" s="73" t="s">
        <v>1383</v>
      </c>
    </row>
    <row r="212" spans="2:33">
      <c r="B212" s="73" t="s">
        <v>324</v>
      </c>
      <c r="D212" s="73" t="s">
        <v>326</v>
      </c>
      <c r="E212" s="73" t="s">
        <v>1384</v>
      </c>
      <c r="F212" s="73" t="s">
        <v>325</v>
      </c>
      <c r="G212" s="73" t="s">
        <v>1352</v>
      </c>
      <c r="I212" s="73" t="s">
        <v>1352</v>
      </c>
      <c r="J212" s="73" t="s">
        <v>1384</v>
      </c>
      <c r="K212" s="73" t="s">
        <v>167</v>
      </c>
      <c r="L212" s="95">
        <v>1601.8453999999999</v>
      </c>
      <c r="M212" s="95">
        <v>1601.8453999999999</v>
      </c>
      <c r="N212" s="95">
        <v>1601.8453999999999</v>
      </c>
      <c r="P212" s="73">
        <v>1</v>
      </c>
      <c r="R212" s="94"/>
      <c r="T212" s="94">
        <v>45852</v>
      </c>
      <c r="U212" s="73">
        <v>100</v>
      </c>
      <c r="V212" s="94">
        <v>45322</v>
      </c>
      <c r="W212" s="94">
        <v>45322</v>
      </c>
      <c r="Y212" s="73">
        <v>131405</v>
      </c>
      <c r="Z212" s="73">
        <v>378480</v>
      </c>
      <c r="AA212" s="73">
        <v>495416</v>
      </c>
      <c r="AC212" s="73">
        <v>20949529</v>
      </c>
      <c r="AD212" s="73">
        <v>10759</v>
      </c>
      <c r="AE212" s="73" t="s">
        <v>168</v>
      </c>
      <c r="AF212" s="73" t="s">
        <v>1382</v>
      </c>
      <c r="AG212" s="73" t="s">
        <v>1383</v>
      </c>
    </row>
    <row r="213" spans="2:33">
      <c r="B213" s="73" t="s">
        <v>324</v>
      </c>
      <c r="D213" s="73" t="s">
        <v>326</v>
      </c>
      <c r="E213" s="73" t="s">
        <v>1384</v>
      </c>
      <c r="F213" s="73" t="s">
        <v>325</v>
      </c>
      <c r="G213" s="73" t="s">
        <v>1352</v>
      </c>
      <c r="I213" s="73" t="s">
        <v>1352</v>
      </c>
      <c r="J213" s="73" t="s">
        <v>1384</v>
      </c>
      <c r="K213" s="73" t="s">
        <v>167</v>
      </c>
      <c r="L213" s="95">
        <v>7287.4261999999999</v>
      </c>
      <c r="M213" s="95">
        <v>7287.4261999999999</v>
      </c>
      <c r="N213" s="95">
        <v>7287.4261999999999</v>
      </c>
      <c r="P213" s="73">
        <v>1</v>
      </c>
      <c r="R213" s="94"/>
      <c r="T213" s="94">
        <v>45852</v>
      </c>
      <c r="U213" s="73">
        <v>100</v>
      </c>
      <c r="V213" s="94">
        <v>45322</v>
      </c>
      <c r="W213" s="94">
        <v>45322</v>
      </c>
      <c r="Y213" s="73">
        <v>131405</v>
      </c>
      <c r="Z213" s="73">
        <v>378480</v>
      </c>
      <c r="AA213" s="73">
        <v>495416</v>
      </c>
      <c r="AC213" s="73">
        <v>21611995</v>
      </c>
      <c r="AD213" s="73">
        <v>10759</v>
      </c>
      <c r="AE213" s="73" t="s">
        <v>168</v>
      </c>
      <c r="AF213" s="73" t="s">
        <v>1382</v>
      </c>
      <c r="AG213" s="73" t="s">
        <v>1383</v>
      </c>
    </row>
    <row r="214" spans="2:33">
      <c r="B214" s="73" t="s">
        <v>324</v>
      </c>
      <c r="D214" s="73" t="s">
        <v>326</v>
      </c>
      <c r="E214" s="73" t="s">
        <v>1384</v>
      </c>
      <c r="F214" s="73" t="s">
        <v>325</v>
      </c>
      <c r="G214" s="73" t="s">
        <v>1352</v>
      </c>
      <c r="I214" s="73" t="s">
        <v>1352</v>
      </c>
      <c r="J214" s="73" t="s">
        <v>1384</v>
      </c>
      <c r="K214" s="73" t="s">
        <v>167</v>
      </c>
      <c r="L214" s="95">
        <v>2863.0938999999998</v>
      </c>
      <c r="M214" s="95">
        <v>2863.0938999999998</v>
      </c>
      <c r="N214" s="95">
        <v>2863.0938999999998</v>
      </c>
      <c r="P214" s="73">
        <v>1</v>
      </c>
      <c r="R214" s="94"/>
      <c r="T214" s="94">
        <v>45852</v>
      </c>
      <c r="U214" s="73">
        <v>100</v>
      </c>
      <c r="V214" s="94">
        <v>45351</v>
      </c>
      <c r="W214" s="94">
        <v>45351</v>
      </c>
      <c r="Y214" s="73">
        <v>131405</v>
      </c>
      <c r="Z214" s="73">
        <v>378480</v>
      </c>
      <c r="AA214" s="73">
        <v>495416</v>
      </c>
      <c r="AC214" s="73">
        <v>21612313</v>
      </c>
      <c r="AD214" s="73">
        <v>10759</v>
      </c>
      <c r="AE214" s="73" t="s">
        <v>168</v>
      </c>
      <c r="AF214" s="73" t="s">
        <v>1382</v>
      </c>
      <c r="AG214" s="73" t="s">
        <v>1383</v>
      </c>
    </row>
    <row r="215" spans="2:33">
      <c r="B215" s="73" t="s">
        <v>324</v>
      </c>
      <c r="D215" s="73" t="s">
        <v>326</v>
      </c>
      <c r="E215" s="73" t="s">
        <v>1384</v>
      </c>
      <c r="F215" s="73" t="s">
        <v>325</v>
      </c>
      <c r="G215" s="73" t="s">
        <v>1352</v>
      </c>
      <c r="I215" s="73" t="s">
        <v>1352</v>
      </c>
      <c r="J215" s="73" t="s">
        <v>1384</v>
      </c>
      <c r="K215" s="73" t="s">
        <v>167</v>
      </c>
      <c r="L215" s="95">
        <v>2876.0095999999999</v>
      </c>
      <c r="M215" s="95">
        <v>2876.0095999999999</v>
      </c>
      <c r="N215" s="95">
        <v>2876.0095999999999</v>
      </c>
      <c r="P215" s="73">
        <v>1</v>
      </c>
      <c r="R215" s="94"/>
      <c r="T215" s="94">
        <v>45852</v>
      </c>
      <c r="U215" s="73">
        <v>100</v>
      </c>
      <c r="V215" s="94">
        <v>45380</v>
      </c>
      <c r="W215" s="94">
        <v>45380</v>
      </c>
      <c r="Y215" s="73">
        <v>131405</v>
      </c>
      <c r="Z215" s="73">
        <v>378480</v>
      </c>
      <c r="AA215" s="73">
        <v>495416</v>
      </c>
      <c r="AC215" s="73">
        <v>21612516</v>
      </c>
      <c r="AD215" s="73">
        <v>10759</v>
      </c>
      <c r="AE215" s="73" t="s">
        <v>168</v>
      </c>
      <c r="AF215" s="73" t="s">
        <v>1382</v>
      </c>
      <c r="AG215" s="73" t="s">
        <v>1383</v>
      </c>
    </row>
    <row r="216" spans="2:33">
      <c r="B216" s="73" t="s">
        <v>324</v>
      </c>
      <c r="D216" s="73" t="s">
        <v>326</v>
      </c>
      <c r="E216" s="73" t="s">
        <v>1384</v>
      </c>
      <c r="F216" s="73" t="s">
        <v>325</v>
      </c>
      <c r="G216" s="73" t="s">
        <v>1352</v>
      </c>
      <c r="I216" s="73" t="s">
        <v>1352</v>
      </c>
      <c r="J216" s="73" t="s">
        <v>1384</v>
      </c>
      <c r="K216" s="73" t="s">
        <v>167</v>
      </c>
      <c r="L216" s="95">
        <v>3186.9436000000001</v>
      </c>
      <c r="M216" s="95">
        <v>3186.9436000000001</v>
      </c>
      <c r="N216" s="95">
        <v>3186.9436000000001</v>
      </c>
      <c r="P216" s="73">
        <v>1</v>
      </c>
      <c r="R216" s="94"/>
      <c r="T216" s="94">
        <v>45852</v>
      </c>
      <c r="U216" s="73">
        <v>100</v>
      </c>
      <c r="V216" s="94">
        <v>45412</v>
      </c>
      <c r="W216" s="94">
        <v>45412</v>
      </c>
      <c r="Y216" s="73">
        <v>131405</v>
      </c>
      <c r="Z216" s="73">
        <v>378480</v>
      </c>
      <c r="AA216" s="73">
        <v>495416</v>
      </c>
      <c r="AC216" s="73">
        <v>22018847</v>
      </c>
      <c r="AD216" s="73">
        <v>10759</v>
      </c>
      <c r="AE216" s="73" t="s">
        <v>168</v>
      </c>
      <c r="AF216" s="73" t="s">
        <v>1382</v>
      </c>
      <c r="AG216" s="73" t="s">
        <v>1383</v>
      </c>
    </row>
    <row r="217" spans="2:33">
      <c r="B217" s="73" t="s">
        <v>324</v>
      </c>
      <c r="D217" s="73" t="s">
        <v>326</v>
      </c>
      <c r="E217" s="73" t="s">
        <v>1384</v>
      </c>
      <c r="F217" s="73" t="s">
        <v>325</v>
      </c>
      <c r="G217" s="73" t="s">
        <v>1352</v>
      </c>
      <c r="I217" s="73" t="s">
        <v>1352</v>
      </c>
      <c r="J217" s="73" t="s">
        <v>1384</v>
      </c>
      <c r="K217" s="73" t="s">
        <v>167</v>
      </c>
      <c r="L217" s="95">
        <v>3104.4812999999999</v>
      </c>
      <c r="M217" s="95">
        <v>3104.4812999999999</v>
      </c>
      <c r="N217" s="95">
        <v>3104.4812999999999</v>
      </c>
      <c r="P217" s="73">
        <v>1</v>
      </c>
      <c r="R217" s="94"/>
      <c r="T217" s="94">
        <v>45852</v>
      </c>
      <c r="U217" s="73">
        <v>100</v>
      </c>
      <c r="V217" s="94">
        <v>45443</v>
      </c>
      <c r="W217" s="94">
        <v>45443</v>
      </c>
      <c r="Y217" s="73">
        <v>131405</v>
      </c>
      <c r="Z217" s="73">
        <v>378480</v>
      </c>
      <c r="AA217" s="73">
        <v>495416</v>
      </c>
      <c r="AC217" s="73">
        <v>22171917</v>
      </c>
      <c r="AD217" s="73">
        <v>10759</v>
      </c>
      <c r="AE217" s="73" t="s">
        <v>168</v>
      </c>
      <c r="AF217" s="73" t="s">
        <v>1382</v>
      </c>
      <c r="AG217" s="73" t="s">
        <v>1383</v>
      </c>
    </row>
    <row r="218" spans="2:33">
      <c r="B218" s="73" t="s">
        <v>324</v>
      </c>
      <c r="D218" s="73" t="s">
        <v>326</v>
      </c>
      <c r="E218" s="73" t="s">
        <v>1384</v>
      </c>
      <c r="F218" s="73" t="s">
        <v>325</v>
      </c>
      <c r="G218" s="73" t="s">
        <v>1352</v>
      </c>
      <c r="I218" s="73" t="s">
        <v>1352</v>
      </c>
      <c r="J218" s="73" t="s">
        <v>1384</v>
      </c>
      <c r="K218" s="73" t="s">
        <v>167</v>
      </c>
      <c r="L218" s="95">
        <v>2816.7660000000001</v>
      </c>
      <c r="M218" s="95">
        <v>2816.7660000000001</v>
      </c>
      <c r="N218" s="95">
        <v>2816.7660000000001</v>
      </c>
      <c r="P218" s="73">
        <v>1</v>
      </c>
      <c r="R218" s="94"/>
      <c r="T218" s="94">
        <v>45852</v>
      </c>
      <c r="U218" s="73">
        <v>100</v>
      </c>
      <c r="V218" s="94">
        <v>45471</v>
      </c>
      <c r="W218" s="94">
        <v>45471</v>
      </c>
      <c r="Y218" s="73">
        <v>131405</v>
      </c>
      <c r="Z218" s="73">
        <v>378480</v>
      </c>
      <c r="AA218" s="73">
        <v>495416</v>
      </c>
      <c r="AC218" s="73">
        <v>22715850</v>
      </c>
      <c r="AD218" s="73">
        <v>10759</v>
      </c>
      <c r="AE218" s="73" t="s">
        <v>168</v>
      </c>
      <c r="AF218" s="73" t="s">
        <v>1382</v>
      </c>
      <c r="AG218" s="73" t="s">
        <v>1383</v>
      </c>
    </row>
    <row r="219" spans="2:33">
      <c r="B219" s="73" t="s">
        <v>324</v>
      </c>
      <c r="D219" s="73" t="s">
        <v>326</v>
      </c>
      <c r="E219" s="73" t="s">
        <v>1384</v>
      </c>
      <c r="F219" s="73" t="s">
        <v>325</v>
      </c>
      <c r="G219" s="73" t="s">
        <v>1352</v>
      </c>
      <c r="I219" s="73" t="s">
        <v>1352</v>
      </c>
      <c r="J219" s="73" t="s">
        <v>1384</v>
      </c>
      <c r="K219" s="73" t="s">
        <v>167</v>
      </c>
      <c r="L219" s="95">
        <v>3334.2186999999999</v>
      </c>
      <c r="M219" s="95">
        <v>3334.2186999999999</v>
      </c>
      <c r="N219" s="95">
        <v>3334.2186999999999</v>
      </c>
      <c r="P219" s="73">
        <v>1</v>
      </c>
      <c r="R219" s="94"/>
      <c r="T219" s="94">
        <v>45852</v>
      </c>
      <c r="U219" s="73">
        <v>100</v>
      </c>
      <c r="V219" s="94">
        <v>45504</v>
      </c>
      <c r="W219" s="94">
        <v>45504</v>
      </c>
      <c r="Y219" s="73">
        <v>131405</v>
      </c>
      <c r="Z219" s="73">
        <v>378480</v>
      </c>
      <c r="AA219" s="73">
        <v>495416</v>
      </c>
      <c r="AC219" s="73">
        <v>22715860</v>
      </c>
      <c r="AD219" s="73">
        <v>10759</v>
      </c>
      <c r="AE219" s="73" t="s">
        <v>168</v>
      </c>
      <c r="AF219" s="73" t="s">
        <v>1382</v>
      </c>
      <c r="AG219" s="73" t="s">
        <v>1383</v>
      </c>
    </row>
    <row r="220" spans="2:33">
      <c r="B220" s="73" t="s">
        <v>324</v>
      </c>
      <c r="D220" s="73" t="s">
        <v>326</v>
      </c>
      <c r="E220" s="73" t="s">
        <v>1384</v>
      </c>
      <c r="F220" s="73" t="s">
        <v>325</v>
      </c>
      <c r="G220" s="73" t="s">
        <v>1352</v>
      </c>
      <c r="I220" s="73" t="s">
        <v>1352</v>
      </c>
      <c r="J220" s="73" t="s">
        <v>1384</v>
      </c>
      <c r="K220" s="73" t="s">
        <v>167</v>
      </c>
      <c r="L220" s="95">
        <v>3046.6680999999999</v>
      </c>
      <c r="M220" s="95">
        <v>3046.6680999999999</v>
      </c>
      <c r="N220" s="95">
        <v>3046.6680999999999</v>
      </c>
      <c r="P220" s="73">
        <v>1</v>
      </c>
      <c r="R220" s="94"/>
      <c r="T220" s="94">
        <v>45852</v>
      </c>
      <c r="U220" s="73">
        <v>100</v>
      </c>
      <c r="V220" s="94">
        <v>45534</v>
      </c>
      <c r="W220" s="94">
        <v>45534</v>
      </c>
      <c r="Y220" s="73">
        <v>131405</v>
      </c>
      <c r="Z220" s="73">
        <v>378480</v>
      </c>
      <c r="AA220" s="73">
        <v>495416</v>
      </c>
      <c r="AC220" s="73">
        <v>22981142</v>
      </c>
      <c r="AD220" s="73">
        <v>10759</v>
      </c>
      <c r="AE220" s="73" t="s">
        <v>168</v>
      </c>
      <c r="AF220" s="73" t="s">
        <v>1382</v>
      </c>
      <c r="AG220" s="73" t="s">
        <v>1383</v>
      </c>
    </row>
    <row r="221" spans="2:33">
      <c r="B221" s="73" t="s">
        <v>324</v>
      </c>
      <c r="D221" s="73" t="s">
        <v>326</v>
      </c>
      <c r="E221" s="73" t="s">
        <v>1384</v>
      </c>
      <c r="F221" s="73" t="s">
        <v>325</v>
      </c>
      <c r="G221" s="73" t="s">
        <v>1352</v>
      </c>
      <c r="I221" s="73" t="s">
        <v>1352</v>
      </c>
      <c r="J221" s="73" t="s">
        <v>1384</v>
      </c>
      <c r="K221" s="73" t="s">
        <v>167</v>
      </c>
      <c r="L221" s="95">
        <v>3162.9153999999999</v>
      </c>
      <c r="M221" s="95">
        <v>3162.9153999999999</v>
      </c>
      <c r="N221" s="95">
        <v>3162.9153999999999</v>
      </c>
      <c r="P221" s="73">
        <v>1</v>
      </c>
      <c r="R221" s="94"/>
      <c r="T221" s="94">
        <v>45852</v>
      </c>
      <c r="U221" s="73">
        <v>100</v>
      </c>
      <c r="V221" s="94">
        <v>45565</v>
      </c>
      <c r="W221" s="94">
        <v>45565</v>
      </c>
      <c r="Y221" s="73">
        <v>131405</v>
      </c>
      <c r="Z221" s="73">
        <v>378480</v>
      </c>
      <c r="AA221" s="73">
        <v>495416</v>
      </c>
      <c r="AC221" s="73">
        <v>23269175</v>
      </c>
      <c r="AD221" s="73">
        <v>10759</v>
      </c>
      <c r="AE221" s="73" t="s">
        <v>168</v>
      </c>
      <c r="AF221" s="73" t="s">
        <v>1382</v>
      </c>
      <c r="AG221" s="73" t="s">
        <v>1383</v>
      </c>
    </row>
    <row r="222" spans="2:33">
      <c r="B222" s="73" t="s">
        <v>324</v>
      </c>
      <c r="D222" s="73" t="s">
        <v>326</v>
      </c>
      <c r="E222" s="73" t="s">
        <v>1384</v>
      </c>
      <c r="F222" s="73" t="s">
        <v>325</v>
      </c>
      <c r="G222" s="73" t="s">
        <v>1352</v>
      </c>
      <c r="I222" s="73" t="s">
        <v>1352</v>
      </c>
      <c r="J222" s="73" t="s">
        <v>1384</v>
      </c>
      <c r="K222" s="73" t="s">
        <v>167</v>
      </c>
      <c r="L222" s="95">
        <v>3307.4528</v>
      </c>
      <c r="M222" s="95">
        <v>3307.4528</v>
      </c>
      <c r="N222" s="95">
        <v>3307.4528</v>
      </c>
      <c r="P222" s="73">
        <v>1</v>
      </c>
      <c r="R222" s="94"/>
      <c r="T222" s="94">
        <v>45852</v>
      </c>
      <c r="U222" s="73">
        <v>100</v>
      </c>
      <c r="V222" s="94">
        <v>45596</v>
      </c>
      <c r="W222" s="94">
        <v>45596</v>
      </c>
      <c r="Y222" s="73">
        <v>131405</v>
      </c>
      <c r="Z222" s="73">
        <v>378480</v>
      </c>
      <c r="AA222" s="73">
        <v>495416</v>
      </c>
      <c r="AC222" s="73">
        <v>24621678</v>
      </c>
      <c r="AD222" s="73">
        <v>10759</v>
      </c>
      <c r="AE222" s="73" t="s">
        <v>168</v>
      </c>
      <c r="AF222" s="73" t="s">
        <v>1382</v>
      </c>
      <c r="AG222" s="73" t="s">
        <v>1383</v>
      </c>
    </row>
    <row r="223" spans="2:33">
      <c r="B223" s="73" t="s">
        <v>324</v>
      </c>
      <c r="D223" s="73" t="s">
        <v>326</v>
      </c>
      <c r="E223" s="73" t="s">
        <v>1384</v>
      </c>
      <c r="F223" s="73" t="s">
        <v>325</v>
      </c>
      <c r="G223" s="73" t="s">
        <v>1352</v>
      </c>
      <c r="I223" s="73" t="s">
        <v>1352</v>
      </c>
      <c r="J223" s="73" t="s">
        <v>1384</v>
      </c>
      <c r="K223" s="73" t="s">
        <v>167</v>
      </c>
      <c r="L223" s="95">
        <v>3113.9261000000001</v>
      </c>
      <c r="M223" s="95">
        <v>3113.9261000000001</v>
      </c>
      <c r="N223" s="95">
        <v>3113.9261000000001</v>
      </c>
      <c r="P223" s="73">
        <v>1</v>
      </c>
      <c r="R223" s="94"/>
      <c r="T223" s="94">
        <v>45852</v>
      </c>
      <c r="U223" s="73">
        <v>100</v>
      </c>
      <c r="V223" s="94">
        <v>45625</v>
      </c>
      <c r="W223" s="94">
        <v>45625</v>
      </c>
      <c r="Y223" s="73">
        <v>131405</v>
      </c>
      <c r="Z223" s="73">
        <v>378480</v>
      </c>
      <c r="AA223" s="73">
        <v>495416</v>
      </c>
      <c r="AC223" s="73">
        <v>23803425</v>
      </c>
      <c r="AD223" s="73">
        <v>10759</v>
      </c>
      <c r="AE223" s="73" t="s">
        <v>168</v>
      </c>
      <c r="AF223" s="73" t="s">
        <v>1382</v>
      </c>
      <c r="AG223" s="73" t="s">
        <v>1383</v>
      </c>
    </row>
    <row r="224" spans="2:33">
      <c r="B224" s="73" t="s">
        <v>324</v>
      </c>
      <c r="D224" s="73" t="s">
        <v>326</v>
      </c>
      <c r="E224" s="73" t="s">
        <v>1384</v>
      </c>
      <c r="F224" s="73" t="s">
        <v>325</v>
      </c>
      <c r="G224" s="73" t="s">
        <v>1352</v>
      </c>
      <c r="I224" s="73" t="s">
        <v>1352</v>
      </c>
      <c r="J224" s="73" t="s">
        <v>1384</v>
      </c>
      <c r="K224" s="73" t="s">
        <v>167</v>
      </c>
      <c r="L224" s="95">
        <v>3589.2226999999998</v>
      </c>
      <c r="M224" s="95">
        <v>3589.2226999999998</v>
      </c>
      <c r="N224" s="95">
        <v>3589.2226999999998</v>
      </c>
      <c r="P224" s="73">
        <v>1</v>
      </c>
      <c r="R224" s="94"/>
      <c r="T224" s="94">
        <v>45852</v>
      </c>
      <c r="U224" s="73">
        <v>100</v>
      </c>
      <c r="V224" s="94">
        <v>45657</v>
      </c>
      <c r="W224" s="94">
        <v>45657</v>
      </c>
      <c r="Y224" s="73">
        <v>131405</v>
      </c>
      <c r="Z224" s="73">
        <v>378480</v>
      </c>
      <c r="AA224" s="73">
        <v>495416</v>
      </c>
      <c r="AC224" s="73">
        <v>24383226</v>
      </c>
      <c r="AD224" s="73">
        <v>10759</v>
      </c>
      <c r="AE224" s="73" t="s">
        <v>168</v>
      </c>
      <c r="AF224" s="73" t="s">
        <v>1382</v>
      </c>
      <c r="AG224" s="73" t="s">
        <v>1383</v>
      </c>
    </row>
    <row r="225" spans="2:33">
      <c r="B225" s="73" t="s">
        <v>324</v>
      </c>
      <c r="D225" s="73" t="s">
        <v>326</v>
      </c>
      <c r="E225" s="73" t="s">
        <v>1384</v>
      </c>
      <c r="F225" s="73" t="s">
        <v>325</v>
      </c>
      <c r="G225" s="73" t="s">
        <v>1352</v>
      </c>
      <c r="I225" s="73" t="s">
        <v>1352</v>
      </c>
      <c r="J225" s="73" t="s">
        <v>1384</v>
      </c>
      <c r="K225" s="73" t="s">
        <v>167</v>
      </c>
      <c r="L225" s="95">
        <v>3218.0920000000001</v>
      </c>
      <c r="M225" s="95">
        <v>3218.0920000000001</v>
      </c>
      <c r="N225" s="95">
        <v>3218.0920000000001</v>
      </c>
      <c r="P225" s="73">
        <v>1</v>
      </c>
      <c r="R225" s="94"/>
      <c r="T225" s="94">
        <v>45852</v>
      </c>
      <c r="U225" s="73">
        <v>100</v>
      </c>
      <c r="V225" s="94">
        <v>45688</v>
      </c>
      <c r="W225" s="94">
        <v>45688</v>
      </c>
      <c r="Y225" s="73">
        <v>131405</v>
      </c>
      <c r="Z225" s="73">
        <v>378480</v>
      </c>
      <c r="AA225" s="73">
        <v>495416</v>
      </c>
      <c r="AC225" s="73">
        <v>24487926</v>
      </c>
      <c r="AD225" s="73">
        <v>10759</v>
      </c>
      <c r="AE225" s="73" t="s">
        <v>168</v>
      </c>
      <c r="AF225" s="73" t="s">
        <v>1382</v>
      </c>
      <c r="AG225" s="73" t="s">
        <v>1383</v>
      </c>
    </row>
    <row r="226" spans="2:33">
      <c r="B226" s="73" t="s">
        <v>324</v>
      </c>
      <c r="D226" s="73" t="s">
        <v>326</v>
      </c>
      <c r="E226" s="73" t="s">
        <v>1384</v>
      </c>
      <c r="F226" s="73" t="s">
        <v>325</v>
      </c>
      <c r="G226" s="73" t="s">
        <v>1352</v>
      </c>
      <c r="I226" s="73" t="s">
        <v>1352</v>
      </c>
      <c r="J226" s="73" t="s">
        <v>1384</v>
      </c>
      <c r="K226" s="73" t="s">
        <v>167</v>
      </c>
      <c r="L226" s="95">
        <v>3051.6909000000001</v>
      </c>
      <c r="M226" s="95">
        <v>3051.6909000000001</v>
      </c>
      <c r="N226" s="95">
        <v>3051.6909000000001</v>
      </c>
      <c r="P226" s="73">
        <v>1</v>
      </c>
      <c r="R226" s="94"/>
      <c r="T226" s="94">
        <v>45852</v>
      </c>
      <c r="U226" s="73">
        <v>100</v>
      </c>
      <c r="V226" s="94">
        <v>45716</v>
      </c>
      <c r="W226" s="94">
        <v>45716</v>
      </c>
      <c r="Y226" s="73">
        <v>131405</v>
      </c>
      <c r="Z226" s="73">
        <v>378480</v>
      </c>
      <c r="AA226" s="73">
        <v>495416</v>
      </c>
      <c r="AC226" s="73">
        <v>24823512</v>
      </c>
      <c r="AD226" s="73">
        <v>10759</v>
      </c>
      <c r="AE226" s="73" t="s">
        <v>168</v>
      </c>
      <c r="AF226" s="73" t="s">
        <v>1382</v>
      </c>
      <c r="AG226" s="73" t="s">
        <v>1383</v>
      </c>
    </row>
    <row r="227" spans="2:33">
      <c r="B227" s="73" t="s">
        <v>921</v>
      </c>
      <c r="C227" s="73" t="s">
        <v>922</v>
      </c>
      <c r="D227" s="73" t="s">
        <v>920</v>
      </c>
      <c r="E227" s="73" t="s">
        <v>1384</v>
      </c>
      <c r="F227" s="73" t="s">
        <v>180</v>
      </c>
      <c r="G227" s="73" t="s">
        <v>1352</v>
      </c>
      <c r="H227" s="73" t="s">
        <v>1385</v>
      </c>
      <c r="I227" s="73" t="s">
        <v>1352</v>
      </c>
      <c r="J227" s="73" t="s">
        <v>1384</v>
      </c>
      <c r="K227" s="73" t="s">
        <v>167</v>
      </c>
      <c r="L227" s="95">
        <v>3842690.53</v>
      </c>
      <c r="M227" s="95">
        <v>3842690.53</v>
      </c>
      <c r="N227" s="95">
        <v>3842690.53</v>
      </c>
      <c r="P227" s="73">
        <v>0</v>
      </c>
      <c r="R227" s="94"/>
      <c r="T227" s="94">
        <v>46739</v>
      </c>
      <c r="U227" s="73">
        <v>97.53125</v>
      </c>
      <c r="V227" s="94">
        <v>44557</v>
      </c>
      <c r="W227" s="94">
        <v>44559</v>
      </c>
      <c r="X227" s="73" t="s">
        <v>1450</v>
      </c>
      <c r="Y227" s="73">
        <v>136800</v>
      </c>
      <c r="Z227" s="73">
        <v>422566</v>
      </c>
      <c r="AA227" s="73">
        <v>548289</v>
      </c>
      <c r="AC227" s="73">
        <v>15342967</v>
      </c>
      <c r="AD227" s="73">
        <v>10759</v>
      </c>
      <c r="AE227" s="73" t="s">
        <v>168</v>
      </c>
      <c r="AF227" s="73" t="s">
        <v>1382</v>
      </c>
      <c r="AG227" s="73" t="s">
        <v>1383</v>
      </c>
    </row>
    <row r="228" spans="2:33">
      <c r="B228" s="73" t="s">
        <v>921</v>
      </c>
      <c r="C228" s="73" t="s">
        <v>922</v>
      </c>
      <c r="D228" s="73" t="s">
        <v>920</v>
      </c>
      <c r="E228" s="73" t="s">
        <v>1384</v>
      </c>
      <c r="F228" s="73" t="s">
        <v>180</v>
      </c>
      <c r="G228" s="73" t="s">
        <v>1352</v>
      </c>
      <c r="H228" s="73" t="s">
        <v>1385</v>
      </c>
      <c r="I228" s="73" t="s">
        <v>1352</v>
      </c>
      <c r="J228" s="73" t="s">
        <v>1384</v>
      </c>
      <c r="K228" s="73" t="s">
        <v>167</v>
      </c>
      <c r="L228" s="95">
        <v>483441.16</v>
      </c>
      <c r="M228" s="95">
        <v>483441.16</v>
      </c>
      <c r="N228" s="95">
        <v>483441.16</v>
      </c>
      <c r="P228" s="73">
        <v>0</v>
      </c>
      <c r="R228" s="94"/>
      <c r="T228" s="94">
        <v>46739</v>
      </c>
      <c r="U228" s="73">
        <v>100</v>
      </c>
      <c r="V228" s="94">
        <v>45379</v>
      </c>
      <c r="W228" s="94">
        <v>45379</v>
      </c>
      <c r="X228" s="73" t="s">
        <v>1450</v>
      </c>
      <c r="Y228" s="73">
        <v>136800</v>
      </c>
      <c r="Z228" s="73">
        <v>422566</v>
      </c>
      <c r="AA228" s="73">
        <v>548289</v>
      </c>
      <c r="AC228" s="73">
        <v>22440737</v>
      </c>
      <c r="AD228" s="73">
        <v>10759</v>
      </c>
      <c r="AE228" s="73" t="s">
        <v>168</v>
      </c>
      <c r="AF228" s="73" t="s">
        <v>1382</v>
      </c>
      <c r="AG228" s="73" t="s">
        <v>1383</v>
      </c>
    </row>
    <row r="229" spans="2:33">
      <c r="B229" s="73" t="s">
        <v>921</v>
      </c>
      <c r="C229" s="73" t="s">
        <v>922</v>
      </c>
      <c r="D229" s="73" t="s">
        <v>920</v>
      </c>
      <c r="E229" s="73" t="s">
        <v>1384</v>
      </c>
      <c r="F229" s="73" t="s">
        <v>180</v>
      </c>
      <c r="G229" s="73" t="s">
        <v>1352</v>
      </c>
      <c r="H229" s="73" t="s">
        <v>1385</v>
      </c>
      <c r="I229" s="73" t="s">
        <v>1352</v>
      </c>
      <c r="J229" s="73" t="s">
        <v>1384</v>
      </c>
      <c r="K229" s="73" t="s">
        <v>167</v>
      </c>
      <c r="L229" s="95">
        <v>6131789.79</v>
      </c>
      <c r="M229" s="95">
        <v>6131789.79</v>
      </c>
      <c r="N229" s="95">
        <v>6131789.79</v>
      </c>
      <c r="P229" s="73">
        <v>0</v>
      </c>
      <c r="R229" s="94"/>
      <c r="T229" s="94">
        <v>46739</v>
      </c>
      <c r="U229" s="73">
        <v>98.25</v>
      </c>
      <c r="V229" s="94">
        <v>45398</v>
      </c>
      <c r="W229" s="94">
        <v>45401</v>
      </c>
      <c r="X229" s="73" t="s">
        <v>1450</v>
      </c>
      <c r="Y229" s="73">
        <v>136800</v>
      </c>
      <c r="Z229" s="73">
        <v>422566</v>
      </c>
      <c r="AA229" s="73">
        <v>548289</v>
      </c>
      <c r="AC229" s="73">
        <v>21725614</v>
      </c>
      <c r="AD229" s="73">
        <v>10759</v>
      </c>
      <c r="AE229" s="73" t="s">
        <v>168</v>
      </c>
      <c r="AF229" s="73" t="s">
        <v>1382</v>
      </c>
      <c r="AG229" s="73" t="s">
        <v>1383</v>
      </c>
    </row>
    <row r="230" spans="2:33">
      <c r="B230" s="73" t="s">
        <v>921</v>
      </c>
      <c r="C230" s="73" t="s">
        <v>922</v>
      </c>
      <c r="D230" s="73" t="s">
        <v>920</v>
      </c>
      <c r="E230" s="73" t="s">
        <v>1384</v>
      </c>
      <c r="F230" s="73" t="s">
        <v>180</v>
      </c>
      <c r="G230" s="73" t="s">
        <v>1352</v>
      </c>
      <c r="H230" s="73" t="s">
        <v>1385</v>
      </c>
      <c r="I230" s="73" t="s">
        <v>1352</v>
      </c>
      <c r="J230" s="73" t="s">
        <v>1384</v>
      </c>
      <c r="K230" s="73" t="s">
        <v>167</v>
      </c>
      <c r="L230" s="95">
        <v>4104177.49</v>
      </c>
      <c r="M230" s="95">
        <v>4104177.49</v>
      </c>
      <c r="N230" s="95">
        <v>4104177.49</v>
      </c>
      <c r="P230" s="73">
        <v>0</v>
      </c>
      <c r="R230" s="94"/>
      <c r="T230" s="94">
        <v>46739</v>
      </c>
      <c r="U230" s="73">
        <v>99</v>
      </c>
      <c r="V230" s="94">
        <v>45469</v>
      </c>
      <c r="W230" s="94">
        <v>45478</v>
      </c>
      <c r="X230" s="73" t="s">
        <v>1450</v>
      </c>
      <c r="Y230" s="73">
        <v>136800</v>
      </c>
      <c r="Z230" s="73">
        <v>422566</v>
      </c>
      <c r="AA230" s="73">
        <v>548289</v>
      </c>
      <c r="AC230" s="73">
        <v>22463804</v>
      </c>
      <c r="AD230" s="73">
        <v>10759</v>
      </c>
      <c r="AE230" s="73" t="s">
        <v>168</v>
      </c>
      <c r="AF230" s="73" t="s">
        <v>1382</v>
      </c>
      <c r="AG230" s="73" t="s">
        <v>1383</v>
      </c>
    </row>
    <row r="231" spans="2:33">
      <c r="B231" s="73" t="s">
        <v>485</v>
      </c>
      <c r="C231" s="73" t="s">
        <v>486</v>
      </c>
      <c r="D231" s="73" t="s">
        <v>487</v>
      </c>
      <c r="E231" s="73" t="s">
        <v>1396</v>
      </c>
      <c r="F231" s="73" t="s">
        <v>281</v>
      </c>
      <c r="G231" s="73" t="s">
        <v>1352</v>
      </c>
      <c r="H231" s="73" t="s">
        <v>1385</v>
      </c>
      <c r="I231" s="73" t="s">
        <v>1352</v>
      </c>
      <c r="J231" s="73" t="s">
        <v>1390</v>
      </c>
      <c r="K231" s="73" t="s">
        <v>167</v>
      </c>
      <c r="L231" s="95">
        <v>69.281999999999996</v>
      </c>
      <c r="M231" s="95">
        <v>69.281999999999996</v>
      </c>
      <c r="N231" s="95">
        <v>69.281999999999996</v>
      </c>
      <c r="P231" s="73">
        <v>0</v>
      </c>
      <c r="R231" s="94"/>
      <c r="T231" s="94">
        <v>46672</v>
      </c>
      <c r="U231" s="73">
        <v>100.25</v>
      </c>
      <c r="V231" s="94">
        <v>44295</v>
      </c>
      <c r="W231" s="94">
        <v>44804</v>
      </c>
      <c r="X231" s="73" t="s">
        <v>1451</v>
      </c>
      <c r="Y231" s="73">
        <v>127793</v>
      </c>
      <c r="Z231" s="73">
        <v>357257</v>
      </c>
      <c r="AA231" s="73">
        <v>507834</v>
      </c>
      <c r="AC231" s="73">
        <v>13686148</v>
      </c>
      <c r="AD231" s="73">
        <v>10759</v>
      </c>
      <c r="AE231" s="73" t="s">
        <v>168</v>
      </c>
      <c r="AF231" s="73" t="s">
        <v>1382</v>
      </c>
      <c r="AG231" s="73" t="s">
        <v>1383</v>
      </c>
    </row>
    <row r="232" spans="2:33">
      <c r="B232" s="73" t="s">
        <v>485</v>
      </c>
      <c r="C232" s="73" t="s">
        <v>486</v>
      </c>
      <c r="D232" s="73" t="s">
        <v>487</v>
      </c>
      <c r="E232" s="73" t="s">
        <v>1396</v>
      </c>
      <c r="F232" s="73" t="s">
        <v>281</v>
      </c>
      <c r="G232" s="73" t="s">
        <v>1352</v>
      </c>
      <c r="I232" s="73" t="s">
        <v>1352</v>
      </c>
      <c r="J232" s="73" t="s">
        <v>1390</v>
      </c>
      <c r="K232" s="73" t="s">
        <v>167</v>
      </c>
      <c r="L232" s="95">
        <v>0.3337</v>
      </c>
      <c r="M232" s="95">
        <v>0.3337</v>
      </c>
      <c r="N232" s="95">
        <v>0.3337</v>
      </c>
      <c r="P232" s="73">
        <v>0</v>
      </c>
      <c r="R232" s="94"/>
      <c r="T232" s="94">
        <v>46672</v>
      </c>
      <c r="U232" s="73">
        <v>100</v>
      </c>
      <c r="V232" s="94">
        <v>45504</v>
      </c>
      <c r="W232" s="94">
        <v>45504</v>
      </c>
      <c r="X232" s="73" t="s">
        <v>1451</v>
      </c>
      <c r="Y232" s="73">
        <v>127793</v>
      </c>
      <c r="Z232" s="73">
        <v>357257</v>
      </c>
      <c r="AA232" s="73">
        <v>507834</v>
      </c>
      <c r="AC232" s="73">
        <v>22724055</v>
      </c>
      <c r="AD232" s="73">
        <v>10759</v>
      </c>
      <c r="AE232" s="73" t="s">
        <v>168</v>
      </c>
      <c r="AF232" s="73" t="s">
        <v>1382</v>
      </c>
      <c r="AG232" s="73" t="s">
        <v>1383</v>
      </c>
    </row>
    <row r="233" spans="2:33">
      <c r="B233" s="73" t="s">
        <v>485</v>
      </c>
      <c r="C233" s="73" t="s">
        <v>486</v>
      </c>
      <c r="D233" s="73" t="s">
        <v>487</v>
      </c>
      <c r="E233" s="73" t="s">
        <v>1396</v>
      </c>
      <c r="F233" s="73" t="s">
        <v>281</v>
      </c>
      <c r="G233" s="73" t="s">
        <v>1352</v>
      </c>
      <c r="H233" s="73" t="s">
        <v>1385</v>
      </c>
      <c r="I233" s="73" t="s">
        <v>1352</v>
      </c>
      <c r="J233" s="73" t="s">
        <v>1390</v>
      </c>
      <c r="K233" s="73" t="s">
        <v>167</v>
      </c>
      <c r="L233" s="95">
        <v>67865.830100000006</v>
      </c>
      <c r="M233" s="95">
        <v>67865.830100000006</v>
      </c>
      <c r="N233" s="95">
        <v>67865.830100000006</v>
      </c>
      <c r="P233" s="73">
        <v>0</v>
      </c>
      <c r="R233" s="94"/>
      <c r="T233" s="94">
        <v>46672</v>
      </c>
      <c r="U233" s="73">
        <v>100.25</v>
      </c>
      <c r="V233" s="94">
        <v>44295</v>
      </c>
      <c r="W233" s="94">
        <v>44804</v>
      </c>
      <c r="X233" s="73" t="s">
        <v>1451</v>
      </c>
      <c r="Y233" s="73">
        <v>127793</v>
      </c>
      <c r="Z233" s="73">
        <v>357257</v>
      </c>
      <c r="AA233" s="73">
        <v>532372</v>
      </c>
      <c r="AC233" s="73">
        <v>13686148</v>
      </c>
      <c r="AD233" s="73">
        <v>10759</v>
      </c>
      <c r="AE233" s="73" t="s">
        <v>168</v>
      </c>
      <c r="AF233" s="73" t="s">
        <v>1382</v>
      </c>
      <c r="AG233" s="73" t="s">
        <v>1383</v>
      </c>
    </row>
    <row r="234" spans="2:33">
      <c r="B234" s="73" t="s">
        <v>485</v>
      </c>
      <c r="C234" s="73" t="s">
        <v>486</v>
      </c>
      <c r="D234" s="73" t="s">
        <v>487</v>
      </c>
      <c r="E234" s="73" t="s">
        <v>1396</v>
      </c>
      <c r="F234" s="73" t="s">
        <v>281</v>
      </c>
      <c r="G234" s="73" t="s">
        <v>1352</v>
      </c>
      <c r="I234" s="73" t="s">
        <v>1352</v>
      </c>
      <c r="J234" s="73" t="s">
        <v>1390</v>
      </c>
      <c r="K234" s="73" t="s">
        <v>167</v>
      </c>
      <c r="L234" s="95">
        <v>48.462800000000001</v>
      </c>
      <c r="M234" s="95">
        <v>48.462800000000001</v>
      </c>
      <c r="N234" s="95">
        <v>48.462800000000001</v>
      </c>
      <c r="P234" s="73">
        <v>0</v>
      </c>
      <c r="R234" s="94"/>
      <c r="T234" s="94">
        <v>46672</v>
      </c>
      <c r="U234" s="73">
        <v>100</v>
      </c>
      <c r="V234" s="94">
        <v>45443</v>
      </c>
      <c r="W234" s="94">
        <v>45443</v>
      </c>
      <c r="X234" s="73" t="s">
        <v>1451</v>
      </c>
      <c r="Y234" s="73">
        <v>127793</v>
      </c>
      <c r="Z234" s="73">
        <v>357257</v>
      </c>
      <c r="AA234" s="73">
        <v>532372</v>
      </c>
      <c r="AC234" s="73">
        <v>22196266</v>
      </c>
      <c r="AD234" s="73">
        <v>10759</v>
      </c>
      <c r="AE234" s="73" t="s">
        <v>168</v>
      </c>
      <c r="AF234" s="73" t="s">
        <v>1382</v>
      </c>
      <c r="AG234" s="73" t="s">
        <v>1383</v>
      </c>
    </row>
    <row r="235" spans="2:33">
      <c r="B235" s="73" t="s">
        <v>485</v>
      </c>
      <c r="C235" s="73" t="s">
        <v>486</v>
      </c>
      <c r="D235" s="73" t="s">
        <v>487</v>
      </c>
      <c r="E235" s="73" t="s">
        <v>1396</v>
      </c>
      <c r="F235" s="73" t="s">
        <v>281</v>
      </c>
      <c r="G235" s="73" t="s">
        <v>1352</v>
      </c>
      <c r="I235" s="73" t="s">
        <v>1352</v>
      </c>
      <c r="J235" s="73" t="s">
        <v>1390</v>
      </c>
      <c r="K235" s="73" t="s">
        <v>167</v>
      </c>
      <c r="L235" s="95">
        <v>63.545200000000001</v>
      </c>
      <c r="M235" s="95">
        <v>63.545200000000001</v>
      </c>
      <c r="N235" s="95">
        <v>63.545200000000001</v>
      </c>
      <c r="P235" s="73">
        <v>0</v>
      </c>
      <c r="R235" s="94"/>
      <c r="T235" s="94">
        <v>46672</v>
      </c>
      <c r="U235" s="73">
        <v>100</v>
      </c>
      <c r="V235" s="94">
        <v>45471</v>
      </c>
      <c r="W235" s="94">
        <v>45471</v>
      </c>
      <c r="X235" s="73" t="s">
        <v>1451</v>
      </c>
      <c r="Y235" s="73">
        <v>127793</v>
      </c>
      <c r="Z235" s="73">
        <v>357257</v>
      </c>
      <c r="AA235" s="73">
        <v>532372</v>
      </c>
      <c r="AC235" s="73">
        <v>22457497</v>
      </c>
      <c r="AD235" s="73">
        <v>10759</v>
      </c>
      <c r="AE235" s="73" t="s">
        <v>168</v>
      </c>
      <c r="AF235" s="73" t="s">
        <v>1382</v>
      </c>
      <c r="AG235" s="73" t="s">
        <v>1383</v>
      </c>
    </row>
    <row r="236" spans="2:33">
      <c r="B236" s="73" t="s">
        <v>485</v>
      </c>
      <c r="C236" s="73" t="s">
        <v>486</v>
      </c>
      <c r="D236" s="73" t="s">
        <v>487</v>
      </c>
      <c r="E236" s="73" t="s">
        <v>1396</v>
      </c>
      <c r="F236" s="73" t="s">
        <v>281</v>
      </c>
      <c r="G236" s="73" t="s">
        <v>1352</v>
      </c>
      <c r="I236" s="73" t="s">
        <v>1352</v>
      </c>
      <c r="J236" s="73" t="s">
        <v>1390</v>
      </c>
      <c r="K236" s="73" t="s">
        <v>167</v>
      </c>
      <c r="L236" s="95">
        <v>326.8519</v>
      </c>
      <c r="M236" s="95">
        <v>326.8519</v>
      </c>
      <c r="N236" s="95">
        <v>326.8519</v>
      </c>
      <c r="P236" s="73">
        <v>0</v>
      </c>
      <c r="R236" s="94"/>
      <c r="T236" s="94">
        <v>46672</v>
      </c>
      <c r="U236" s="73">
        <v>100</v>
      </c>
      <c r="V236" s="94">
        <v>45504</v>
      </c>
      <c r="W236" s="94">
        <v>45504</v>
      </c>
      <c r="X236" s="73" t="s">
        <v>1451</v>
      </c>
      <c r="Y236" s="73">
        <v>127793</v>
      </c>
      <c r="Z236" s="73">
        <v>357257</v>
      </c>
      <c r="AA236" s="73">
        <v>532372</v>
      </c>
      <c r="AC236" s="73">
        <v>22724055</v>
      </c>
      <c r="AD236" s="73">
        <v>10759</v>
      </c>
      <c r="AE236" s="73" t="s">
        <v>168</v>
      </c>
      <c r="AF236" s="73" t="s">
        <v>1382</v>
      </c>
      <c r="AG236" s="73" t="s">
        <v>1383</v>
      </c>
    </row>
    <row r="237" spans="2:33">
      <c r="B237" s="73" t="s">
        <v>485</v>
      </c>
      <c r="C237" s="73" t="s">
        <v>486</v>
      </c>
      <c r="D237" s="73" t="s">
        <v>487</v>
      </c>
      <c r="E237" s="73" t="s">
        <v>1396</v>
      </c>
      <c r="F237" s="73" t="s">
        <v>281</v>
      </c>
      <c r="G237" s="73" t="s">
        <v>1352</v>
      </c>
      <c r="H237" s="73" t="s">
        <v>1385</v>
      </c>
      <c r="I237" s="73" t="s">
        <v>1352</v>
      </c>
      <c r="J237" s="73" t="s">
        <v>1390</v>
      </c>
      <c r="K237" s="73" t="s">
        <v>167</v>
      </c>
      <c r="L237" s="95">
        <v>868736.36629999999</v>
      </c>
      <c r="M237" s="95">
        <v>868736.36629999999</v>
      </c>
      <c r="N237" s="95">
        <v>868736.36629999999</v>
      </c>
      <c r="P237" s="73">
        <v>0</v>
      </c>
      <c r="R237" s="94"/>
      <c r="T237" s="94">
        <v>46672</v>
      </c>
      <c r="U237" s="73">
        <v>100.25</v>
      </c>
      <c r="V237" s="94">
        <v>44295</v>
      </c>
      <c r="W237" s="94">
        <v>44804</v>
      </c>
      <c r="X237" s="73" t="s">
        <v>1451</v>
      </c>
      <c r="Y237" s="73">
        <v>127793</v>
      </c>
      <c r="Z237" s="73">
        <v>357257</v>
      </c>
      <c r="AA237" s="73">
        <v>537734</v>
      </c>
      <c r="AC237" s="73">
        <v>13686148</v>
      </c>
      <c r="AD237" s="73">
        <v>10759</v>
      </c>
      <c r="AE237" s="73" t="s">
        <v>168</v>
      </c>
      <c r="AF237" s="73" t="s">
        <v>1382</v>
      </c>
      <c r="AG237" s="73" t="s">
        <v>1383</v>
      </c>
    </row>
    <row r="238" spans="2:33">
      <c r="B238" s="73" t="s">
        <v>485</v>
      </c>
      <c r="C238" s="73" t="s">
        <v>486</v>
      </c>
      <c r="D238" s="73" t="s">
        <v>487</v>
      </c>
      <c r="E238" s="73" t="s">
        <v>1396</v>
      </c>
      <c r="F238" s="73" t="s">
        <v>281</v>
      </c>
      <c r="G238" s="73" t="s">
        <v>1352</v>
      </c>
      <c r="I238" s="73" t="s">
        <v>1352</v>
      </c>
      <c r="J238" s="73" t="s">
        <v>1390</v>
      </c>
      <c r="K238" s="73" t="s">
        <v>167</v>
      </c>
      <c r="L238" s="95">
        <v>620.36239999999998</v>
      </c>
      <c r="M238" s="95">
        <v>620.36239999999998</v>
      </c>
      <c r="N238" s="95">
        <v>620.36239999999998</v>
      </c>
      <c r="P238" s="73">
        <v>0</v>
      </c>
      <c r="R238" s="94"/>
      <c r="T238" s="94">
        <v>46672</v>
      </c>
      <c r="U238" s="73">
        <v>100</v>
      </c>
      <c r="V238" s="94">
        <v>45443</v>
      </c>
      <c r="W238" s="94">
        <v>45443</v>
      </c>
      <c r="X238" s="73" t="s">
        <v>1451</v>
      </c>
      <c r="Y238" s="73">
        <v>127793</v>
      </c>
      <c r="Z238" s="73">
        <v>357257</v>
      </c>
      <c r="AA238" s="73">
        <v>537734</v>
      </c>
      <c r="AC238" s="73">
        <v>22196266</v>
      </c>
      <c r="AD238" s="73">
        <v>10759</v>
      </c>
      <c r="AE238" s="73" t="s">
        <v>168</v>
      </c>
      <c r="AF238" s="73" t="s">
        <v>1382</v>
      </c>
      <c r="AG238" s="73" t="s">
        <v>1383</v>
      </c>
    </row>
    <row r="239" spans="2:33">
      <c r="B239" s="73" t="s">
        <v>485</v>
      </c>
      <c r="C239" s="73" t="s">
        <v>486</v>
      </c>
      <c r="D239" s="73" t="s">
        <v>487</v>
      </c>
      <c r="E239" s="73" t="s">
        <v>1396</v>
      </c>
      <c r="F239" s="73" t="s">
        <v>281</v>
      </c>
      <c r="G239" s="73" t="s">
        <v>1352</v>
      </c>
      <c r="I239" s="73" t="s">
        <v>1352</v>
      </c>
      <c r="J239" s="73" t="s">
        <v>1390</v>
      </c>
      <c r="K239" s="73" t="s">
        <v>167</v>
      </c>
      <c r="L239" s="95">
        <v>813.42849999999999</v>
      </c>
      <c r="M239" s="95">
        <v>813.42849999999999</v>
      </c>
      <c r="N239" s="95">
        <v>813.42849999999999</v>
      </c>
      <c r="P239" s="73">
        <v>0</v>
      </c>
      <c r="R239" s="94"/>
      <c r="T239" s="94">
        <v>46672</v>
      </c>
      <c r="U239" s="73">
        <v>100</v>
      </c>
      <c r="V239" s="94">
        <v>45471</v>
      </c>
      <c r="W239" s="94">
        <v>45471</v>
      </c>
      <c r="X239" s="73" t="s">
        <v>1451</v>
      </c>
      <c r="Y239" s="73">
        <v>127793</v>
      </c>
      <c r="Z239" s="73">
        <v>357257</v>
      </c>
      <c r="AA239" s="73">
        <v>537734</v>
      </c>
      <c r="AC239" s="73">
        <v>22457497</v>
      </c>
      <c r="AD239" s="73">
        <v>10759</v>
      </c>
      <c r="AE239" s="73" t="s">
        <v>168</v>
      </c>
      <c r="AF239" s="73" t="s">
        <v>1382</v>
      </c>
      <c r="AG239" s="73" t="s">
        <v>1383</v>
      </c>
    </row>
    <row r="240" spans="2:33">
      <c r="B240" s="73" t="s">
        <v>485</v>
      </c>
      <c r="C240" s="73" t="s">
        <v>486</v>
      </c>
      <c r="D240" s="73" t="s">
        <v>487</v>
      </c>
      <c r="E240" s="73" t="s">
        <v>1396</v>
      </c>
      <c r="F240" s="73" t="s">
        <v>281</v>
      </c>
      <c r="G240" s="73" t="s">
        <v>1352</v>
      </c>
      <c r="I240" s="73" t="s">
        <v>1352</v>
      </c>
      <c r="J240" s="73" t="s">
        <v>1390</v>
      </c>
      <c r="K240" s="73" t="s">
        <v>167</v>
      </c>
      <c r="L240" s="95">
        <v>4183.9628000000002</v>
      </c>
      <c r="M240" s="95">
        <v>4183.9628000000002</v>
      </c>
      <c r="N240" s="95">
        <v>4183.9628000000002</v>
      </c>
      <c r="P240" s="73">
        <v>0</v>
      </c>
      <c r="R240" s="94"/>
      <c r="T240" s="94">
        <v>46672</v>
      </c>
      <c r="U240" s="73">
        <v>100</v>
      </c>
      <c r="V240" s="94">
        <v>45504</v>
      </c>
      <c r="W240" s="94">
        <v>45504</v>
      </c>
      <c r="X240" s="73" t="s">
        <v>1451</v>
      </c>
      <c r="Y240" s="73">
        <v>127793</v>
      </c>
      <c r="Z240" s="73">
        <v>357257</v>
      </c>
      <c r="AA240" s="73">
        <v>537734</v>
      </c>
      <c r="AC240" s="73">
        <v>22724055</v>
      </c>
      <c r="AD240" s="73">
        <v>10759</v>
      </c>
      <c r="AE240" s="73" t="s">
        <v>168</v>
      </c>
      <c r="AF240" s="73" t="s">
        <v>1382</v>
      </c>
      <c r="AG240" s="73" t="s">
        <v>1383</v>
      </c>
    </row>
    <row r="241" spans="1:33">
      <c r="B241" s="73" t="s">
        <v>485</v>
      </c>
      <c r="C241" s="73" t="s">
        <v>486</v>
      </c>
      <c r="D241" s="73" t="s">
        <v>487</v>
      </c>
      <c r="E241" s="73" t="s">
        <v>1396</v>
      </c>
      <c r="F241" s="73" t="s">
        <v>281</v>
      </c>
      <c r="G241" s="73" t="s">
        <v>1352</v>
      </c>
      <c r="H241" s="73" t="s">
        <v>1385</v>
      </c>
      <c r="I241" s="73" t="s">
        <v>1352</v>
      </c>
      <c r="J241" s="73" t="s">
        <v>1390</v>
      </c>
      <c r="K241" s="73" t="s">
        <v>167</v>
      </c>
      <c r="L241" s="95">
        <v>1545.9132</v>
      </c>
      <c r="M241" s="95">
        <v>1545.9132</v>
      </c>
      <c r="N241" s="95">
        <v>1545.9132</v>
      </c>
      <c r="P241" s="73">
        <v>1</v>
      </c>
      <c r="R241" s="94"/>
      <c r="T241" s="94">
        <v>46672</v>
      </c>
      <c r="U241" s="73">
        <v>100.25</v>
      </c>
      <c r="V241" s="94">
        <v>44295</v>
      </c>
      <c r="W241" s="94">
        <v>44804</v>
      </c>
      <c r="X241" s="73" t="s">
        <v>1451</v>
      </c>
      <c r="Y241" s="73">
        <v>127793</v>
      </c>
      <c r="Z241" s="73">
        <v>357257</v>
      </c>
      <c r="AA241" s="73">
        <v>598477</v>
      </c>
      <c r="AC241" s="73">
        <v>13686148</v>
      </c>
      <c r="AD241" s="73">
        <v>10759</v>
      </c>
      <c r="AE241" s="73" t="s">
        <v>168</v>
      </c>
      <c r="AF241" s="73" t="s">
        <v>1382</v>
      </c>
      <c r="AG241" s="73" t="s">
        <v>1383</v>
      </c>
    </row>
    <row r="242" spans="1:33">
      <c r="B242" s="73" t="s">
        <v>485</v>
      </c>
      <c r="C242" s="73" t="s">
        <v>486</v>
      </c>
      <c r="D242" s="73" t="s">
        <v>487</v>
      </c>
      <c r="E242" s="73" t="s">
        <v>1396</v>
      </c>
      <c r="F242" s="73" t="s">
        <v>281</v>
      </c>
      <c r="G242" s="73" t="s">
        <v>1352</v>
      </c>
      <c r="I242" s="73" t="s">
        <v>1352</v>
      </c>
      <c r="J242" s="73" t="s">
        <v>1390</v>
      </c>
      <c r="K242" s="73" t="s">
        <v>167</v>
      </c>
      <c r="L242" s="95">
        <v>1.1039000000000001</v>
      </c>
      <c r="M242" s="95">
        <v>1.1039000000000001</v>
      </c>
      <c r="N242" s="95">
        <v>1.1039000000000001</v>
      </c>
      <c r="P242" s="73">
        <v>1</v>
      </c>
      <c r="R242" s="94"/>
      <c r="T242" s="94">
        <v>46672</v>
      </c>
      <c r="U242" s="73">
        <v>100</v>
      </c>
      <c r="V242" s="94">
        <v>45443</v>
      </c>
      <c r="W242" s="94">
        <v>45443</v>
      </c>
      <c r="X242" s="73" t="s">
        <v>1451</v>
      </c>
      <c r="Y242" s="73">
        <v>127793</v>
      </c>
      <c r="Z242" s="73">
        <v>357257</v>
      </c>
      <c r="AA242" s="73">
        <v>598477</v>
      </c>
      <c r="AC242" s="73">
        <v>22196266</v>
      </c>
      <c r="AD242" s="73">
        <v>10759</v>
      </c>
      <c r="AE242" s="73" t="s">
        <v>168</v>
      </c>
      <c r="AF242" s="73" t="s">
        <v>1382</v>
      </c>
      <c r="AG242" s="73" t="s">
        <v>1383</v>
      </c>
    </row>
    <row r="243" spans="1:33">
      <c r="B243" s="73" t="s">
        <v>485</v>
      </c>
      <c r="C243" s="73" t="s">
        <v>486</v>
      </c>
      <c r="D243" s="73" t="s">
        <v>487</v>
      </c>
      <c r="E243" s="73" t="s">
        <v>1396</v>
      </c>
      <c r="F243" s="73" t="s">
        <v>281</v>
      </c>
      <c r="G243" s="73" t="s">
        <v>1352</v>
      </c>
      <c r="I243" s="73" t="s">
        <v>1352</v>
      </c>
      <c r="J243" s="73" t="s">
        <v>1390</v>
      </c>
      <c r="K243" s="73" t="s">
        <v>167</v>
      </c>
      <c r="L243" s="95">
        <v>1.4475</v>
      </c>
      <c r="M243" s="95">
        <v>1.4475</v>
      </c>
      <c r="N243" s="95">
        <v>1.4475</v>
      </c>
      <c r="P243" s="73">
        <v>1</v>
      </c>
      <c r="R243" s="94"/>
      <c r="T243" s="94">
        <v>46672</v>
      </c>
      <c r="U243" s="73">
        <v>100</v>
      </c>
      <c r="V243" s="94">
        <v>45471</v>
      </c>
      <c r="W243" s="94">
        <v>45471</v>
      </c>
      <c r="X243" s="73" t="s">
        <v>1451</v>
      </c>
      <c r="Y243" s="73">
        <v>127793</v>
      </c>
      <c r="Z243" s="73">
        <v>357257</v>
      </c>
      <c r="AA243" s="73">
        <v>598477</v>
      </c>
      <c r="AC243" s="73">
        <v>22457497</v>
      </c>
      <c r="AD243" s="73">
        <v>10759</v>
      </c>
      <c r="AE243" s="73" t="s">
        <v>168</v>
      </c>
      <c r="AF243" s="73" t="s">
        <v>1382</v>
      </c>
      <c r="AG243" s="73" t="s">
        <v>1383</v>
      </c>
    </row>
    <row r="244" spans="1:33">
      <c r="B244" s="73" t="s">
        <v>485</v>
      </c>
      <c r="C244" s="73" t="s">
        <v>486</v>
      </c>
      <c r="D244" s="73" t="s">
        <v>487</v>
      </c>
      <c r="E244" s="73" t="s">
        <v>1396</v>
      </c>
      <c r="F244" s="73" t="s">
        <v>281</v>
      </c>
      <c r="G244" s="73" t="s">
        <v>1352</v>
      </c>
      <c r="I244" s="73" t="s">
        <v>1352</v>
      </c>
      <c r="J244" s="73" t="s">
        <v>1390</v>
      </c>
      <c r="K244" s="73" t="s">
        <v>167</v>
      </c>
      <c r="L244" s="95">
        <v>7.4452999999999996</v>
      </c>
      <c r="M244" s="95">
        <v>7.4452999999999996</v>
      </c>
      <c r="N244" s="95">
        <v>7.4452999999999996</v>
      </c>
      <c r="P244" s="73">
        <v>1</v>
      </c>
      <c r="R244" s="94"/>
      <c r="T244" s="94">
        <v>46672</v>
      </c>
      <c r="U244" s="73">
        <v>100</v>
      </c>
      <c r="V244" s="94">
        <v>45504</v>
      </c>
      <c r="W244" s="94">
        <v>45504</v>
      </c>
      <c r="X244" s="73" t="s">
        <v>1451</v>
      </c>
      <c r="Y244" s="73">
        <v>127793</v>
      </c>
      <c r="Z244" s="73">
        <v>357257</v>
      </c>
      <c r="AA244" s="73">
        <v>598477</v>
      </c>
      <c r="AC244" s="73">
        <v>22724055</v>
      </c>
      <c r="AD244" s="73">
        <v>10759</v>
      </c>
      <c r="AE244" s="73" t="s">
        <v>168</v>
      </c>
      <c r="AF244" s="73" t="s">
        <v>1382</v>
      </c>
      <c r="AG244" s="73" t="s">
        <v>1383</v>
      </c>
    </row>
    <row r="245" spans="1:33">
      <c r="B245" s="73" t="s">
        <v>485</v>
      </c>
      <c r="C245" s="73" t="s">
        <v>486</v>
      </c>
      <c r="D245" s="73" t="s">
        <v>487</v>
      </c>
      <c r="E245" s="73" t="s">
        <v>1396</v>
      </c>
      <c r="F245" s="73" t="s">
        <v>281</v>
      </c>
      <c r="G245" s="73" t="s">
        <v>1352</v>
      </c>
      <c r="H245" s="73" t="s">
        <v>1385</v>
      </c>
      <c r="I245" s="73" t="s">
        <v>1352</v>
      </c>
      <c r="J245" s="73" t="s">
        <v>1390</v>
      </c>
      <c r="K245" s="73" t="s">
        <v>167</v>
      </c>
      <c r="L245" s="95">
        <v>4511.1482999999998</v>
      </c>
      <c r="M245" s="95">
        <v>4511.1482999999998</v>
      </c>
      <c r="N245" s="95">
        <v>4511.1482999999998</v>
      </c>
      <c r="P245" s="73">
        <v>1</v>
      </c>
      <c r="R245" s="94"/>
      <c r="T245" s="94">
        <v>46672</v>
      </c>
      <c r="U245" s="73">
        <v>100.25</v>
      </c>
      <c r="V245" s="94">
        <v>44295</v>
      </c>
      <c r="W245" s="94">
        <v>44804</v>
      </c>
      <c r="X245" s="73" t="s">
        <v>1451</v>
      </c>
      <c r="Y245" s="73">
        <v>127793</v>
      </c>
      <c r="Z245" s="73">
        <v>357257</v>
      </c>
      <c r="AA245" s="73">
        <v>608079</v>
      </c>
      <c r="AC245" s="73">
        <v>13686148</v>
      </c>
      <c r="AD245" s="73">
        <v>10759</v>
      </c>
      <c r="AE245" s="73" t="s">
        <v>168</v>
      </c>
      <c r="AF245" s="73" t="s">
        <v>1382</v>
      </c>
      <c r="AG245" s="73" t="s">
        <v>1383</v>
      </c>
    </row>
    <row r="246" spans="1:33">
      <c r="B246" s="73" t="s">
        <v>485</v>
      </c>
      <c r="C246" s="73" t="s">
        <v>486</v>
      </c>
      <c r="D246" s="73" t="s">
        <v>487</v>
      </c>
      <c r="E246" s="73" t="s">
        <v>1396</v>
      </c>
      <c r="F246" s="73" t="s">
        <v>281</v>
      </c>
      <c r="G246" s="73" t="s">
        <v>1352</v>
      </c>
      <c r="I246" s="73" t="s">
        <v>1352</v>
      </c>
      <c r="J246" s="73" t="s">
        <v>1390</v>
      </c>
      <c r="K246" s="73" t="s">
        <v>167</v>
      </c>
      <c r="L246" s="95">
        <v>3.2214</v>
      </c>
      <c r="M246" s="95">
        <v>3.2214</v>
      </c>
      <c r="N246" s="95">
        <v>3.2214</v>
      </c>
      <c r="P246" s="73">
        <v>1</v>
      </c>
      <c r="R246" s="94"/>
      <c r="T246" s="94">
        <v>46672</v>
      </c>
      <c r="U246" s="73">
        <v>100</v>
      </c>
      <c r="V246" s="94">
        <v>45443</v>
      </c>
      <c r="W246" s="94">
        <v>45443</v>
      </c>
      <c r="X246" s="73" t="s">
        <v>1451</v>
      </c>
      <c r="Y246" s="73">
        <v>127793</v>
      </c>
      <c r="Z246" s="73">
        <v>357257</v>
      </c>
      <c r="AA246" s="73">
        <v>608079</v>
      </c>
      <c r="AC246" s="73">
        <v>22196266</v>
      </c>
      <c r="AD246" s="73">
        <v>10759</v>
      </c>
      <c r="AE246" s="73" t="s">
        <v>168</v>
      </c>
      <c r="AF246" s="73" t="s">
        <v>1382</v>
      </c>
      <c r="AG246" s="73" t="s">
        <v>1383</v>
      </c>
    </row>
    <row r="247" spans="1:33">
      <c r="B247" s="73" t="s">
        <v>485</v>
      </c>
      <c r="C247" s="73" t="s">
        <v>486</v>
      </c>
      <c r="D247" s="73" t="s">
        <v>487</v>
      </c>
      <c r="E247" s="73" t="s">
        <v>1396</v>
      </c>
      <c r="F247" s="73" t="s">
        <v>281</v>
      </c>
      <c r="G247" s="73" t="s">
        <v>1352</v>
      </c>
      <c r="I247" s="73" t="s">
        <v>1352</v>
      </c>
      <c r="J247" s="73" t="s">
        <v>1390</v>
      </c>
      <c r="K247" s="73" t="s">
        <v>167</v>
      </c>
      <c r="L247" s="95">
        <v>4.2239000000000004</v>
      </c>
      <c r="M247" s="95">
        <v>4.2239000000000004</v>
      </c>
      <c r="N247" s="95">
        <v>4.2239000000000004</v>
      </c>
      <c r="P247" s="73">
        <v>1</v>
      </c>
      <c r="R247" s="94"/>
      <c r="T247" s="94">
        <v>46672</v>
      </c>
      <c r="U247" s="73">
        <v>100</v>
      </c>
      <c r="V247" s="94">
        <v>45471</v>
      </c>
      <c r="W247" s="94">
        <v>45471</v>
      </c>
      <c r="X247" s="73" t="s">
        <v>1451</v>
      </c>
      <c r="Y247" s="73">
        <v>127793</v>
      </c>
      <c r="Z247" s="73">
        <v>357257</v>
      </c>
      <c r="AA247" s="73">
        <v>608079</v>
      </c>
      <c r="AC247" s="73">
        <v>22457497</v>
      </c>
      <c r="AD247" s="73">
        <v>10759</v>
      </c>
      <c r="AE247" s="73" t="s">
        <v>168</v>
      </c>
      <c r="AF247" s="73" t="s">
        <v>1382</v>
      </c>
      <c r="AG247" s="73" t="s">
        <v>1383</v>
      </c>
    </row>
    <row r="248" spans="1:33">
      <c r="B248" s="73" t="s">
        <v>485</v>
      </c>
      <c r="C248" s="73" t="s">
        <v>486</v>
      </c>
      <c r="D248" s="73" t="s">
        <v>487</v>
      </c>
      <c r="E248" s="73" t="s">
        <v>1396</v>
      </c>
      <c r="F248" s="73" t="s">
        <v>281</v>
      </c>
      <c r="G248" s="73" t="s">
        <v>1352</v>
      </c>
      <c r="I248" s="73" t="s">
        <v>1352</v>
      </c>
      <c r="J248" s="73" t="s">
        <v>1390</v>
      </c>
      <c r="K248" s="73" t="s">
        <v>167</v>
      </c>
      <c r="L248" s="95">
        <v>21.726400000000002</v>
      </c>
      <c r="M248" s="95">
        <v>21.726400000000002</v>
      </c>
      <c r="N248" s="95">
        <v>21.726400000000002</v>
      </c>
      <c r="P248" s="73">
        <v>1</v>
      </c>
      <c r="R248" s="94"/>
      <c r="T248" s="94">
        <v>46672</v>
      </c>
      <c r="U248" s="73">
        <v>100</v>
      </c>
      <c r="V248" s="94">
        <v>45504</v>
      </c>
      <c r="W248" s="94">
        <v>45504</v>
      </c>
      <c r="X248" s="73" t="s">
        <v>1451</v>
      </c>
      <c r="Y248" s="73">
        <v>127793</v>
      </c>
      <c r="Z248" s="73">
        <v>357257</v>
      </c>
      <c r="AA248" s="73">
        <v>608079</v>
      </c>
      <c r="AC248" s="73">
        <v>22724055</v>
      </c>
      <c r="AD248" s="73">
        <v>10759</v>
      </c>
      <c r="AE248" s="73" t="s">
        <v>168</v>
      </c>
      <c r="AF248" s="73" t="s">
        <v>1382</v>
      </c>
      <c r="AG248" s="73" t="s">
        <v>1383</v>
      </c>
    </row>
    <row r="249" spans="1:33">
      <c r="A249" s="73" t="s">
        <v>1452</v>
      </c>
      <c r="B249" s="73" t="s">
        <v>279</v>
      </c>
      <c r="C249" s="73" t="s">
        <v>280</v>
      </c>
      <c r="D249" s="73" t="s">
        <v>282</v>
      </c>
      <c r="E249" s="73" t="s">
        <v>1453</v>
      </c>
      <c r="F249" s="73" t="s">
        <v>281</v>
      </c>
      <c r="G249" s="73" t="s">
        <v>1352</v>
      </c>
      <c r="H249" s="73" t="s">
        <v>1385</v>
      </c>
      <c r="I249" s="73" t="s">
        <v>1352</v>
      </c>
      <c r="J249" s="73" t="s">
        <v>1384</v>
      </c>
      <c r="K249" s="73" t="s">
        <v>167</v>
      </c>
      <c r="L249" s="95">
        <v>117964.401</v>
      </c>
      <c r="M249" s="95">
        <v>117964.401</v>
      </c>
      <c r="N249" s="95">
        <v>117964.401</v>
      </c>
      <c r="P249" s="73">
        <v>1</v>
      </c>
      <c r="R249" s="94"/>
      <c r="T249" s="94">
        <v>46672</v>
      </c>
      <c r="U249" s="73">
        <v>99.3</v>
      </c>
      <c r="V249" s="94">
        <v>44286</v>
      </c>
      <c r="W249" s="94">
        <v>44286</v>
      </c>
      <c r="Y249" s="73">
        <v>127793</v>
      </c>
      <c r="Z249" s="73">
        <v>357108</v>
      </c>
      <c r="AA249" s="73">
        <v>601952</v>
      </c>
      <c r="AC249" s="73">
        <v>13732111</v>
      </c>
      <c r="AD249" s="73">
        <v>10759</v>
      </c>
      <c r="AE249" s="73" t="s">
        <v>168</v>
      </c>
      <c r="AF249" s="73" t="s">
        <v>1382</v>
      </c>
      <c r="AG249" s="73" t="s">
        <v>1383</v>
      </c>
    </row>
    <row r="250" spans="1:33">
      <c r="A250" s="73" t="s">
        <v>1452</v>
      </c>
      <c r="B250" s="73" t="s">
        <v>279</v>
      </c>
      <c r="C250" s="73" t="s">
        <v>280</v>
      </c>
      <c r="D250" s="73" t="s">
        <v>282</v>
      </c>
      <c r="E250" s="73" t="s">
        <v>1453</v>
      </c>
      <c r="F250" s="73" t="s">
        <v>281</v>
      </c>
      <c r="G250" s="73" t="s">
        <v>1352</v>
      </c>
      <c r="H250" s="73" t="s">
        <v>1385</v>
      </c>
      <c r="I250" s="73" t="s">
        <v>1352</v>
      </c>
      <c r="J250" s="73" t="s">
        <v>1384</v>
      </c>
      <c r="K250" s="73" t="s">
        <v>167</v>
      </c>
      <c r="L250" s="95">
        <v>82166.9323</v>
      </c>
      <c r="M250" s="95">
        <v>82166.9323</v>
      </c>
      <c r="N250" s="95">
        <v>82166.9323</v>
      </c>
      <c r="P250" s="73">
        <v>1</v>
      </c>
      <c r="R250" s="94"/>
      <c r="T250" s="94">
        <v>46672</v>
      </c>
      <c r="U250" s="73">
        <v>97.75</v>
      </c>
      <c r="V250" s="94">
        <v>44635</v>
      </c>
      <c r="W250" s="94">
        <v>44887</v>
      </c>
      <c r="Y250" s="73">
        <v>127793</v>
      </c>
      <c r="Z250" s="73">
        <v>357108</v>
      </c>
      <c r="AA250" s="73">
        <v>601952</v>
      </c>
      <c r="AC250" s="73">
        <v>15774728</v>
      </c>
      <c r="AD250" s="73">
        <v>10759</v>
      </c>
      <c r="AE250" s="73" t="s">
        <v>168</v>
      </c>
      <c r="AF250" s="73" t="s">
        <v>1382</v>
      </c>
      <c r="AG250" s="73" t="s">
        <v>1383</v>
      </c>
    </row>
    <row r="251" spans="1:33">
      <c r="A251" s="73" t="s">
        <v>1452</v>
      </c>
      <c r="B251" s="73" t="s">
        <v>279</v>
      </c>
      <c r="C251" s="73" t="s">
        <v>280</v>
      </c>
      <c r="D251" s="73" t="s">
        <v>282</v>
      </c>
      <c r="E251" s="73" t="s">
        <v>1453</v>
      </c>
      <c r="F251" s="73" t="s">
        <v>281</v>
      </c>
      <c r="G251" s="73" t="s">
        <v>1352</v>
      </c>
      <c r="I251" s="73" t="s">
        <v>1352</v>
      </c>
      <c r="J251" s="73" t="s">
        <v>1384</v>
      </c>
      <c r="K251" s="73" t="s">
        <v>167</v>
      </c>
      <c r="L251" s="95">
        <v>1033.2747999999999</v>
      </c>
      <c r="M251" s="95">
        <v>1033.2747999999999</v>
      </c>
      <c r="N251" s="95">
        <v>1033.2747999999999</v>
      </c>
      <c r="P251" s="73">
        <v>1</v>
      </c>
      <c r="R251" s="94"/>
      <c r="T251" s="94">
        <v>46672</v>
      </c>
      <c r="U251" s="73">
        <v>100</v>
      </c>
      <c r="V251" s="94">
        <v>45504</v>
      </c>
      <c r="W251" s="94">
        <v>45504</v>
      </c>
      <c r="Y251" s="73">
        <v>127793</v>
      </c>
      <c r="Z251" s="73">
        <v>357108</v>
      </c>
      <c r="AA251" s="73">
        <v>601952</v>
      </c>
      <c r="AC251" s="73">
        <v>22795723</v>
      </c>
      <c r="AD251" s="73">
        <v>10759</v>
      </c>
      <c r="AE251" s="73" t="s">
        <v>168</v>
      </c>
      <c r="AF251" s="73" t="s">
        <v>1382</v>
      </c>
      <c r="AG251" s="73" t="s">
        <v>1383</v>
      </c>
    </row>
    <row r="252" spans="1:33">
      <c r="A252" s="73" t="s">
        <v>1452</v>
      </c>
      <c r="B252" s="73" t="s">
        <v>279</v>
      </c>
      <c r="C252" s="73" t="s">
        <v>280</v>
      </c>
      <c r="D252" s="73" t="s">
        <v>282</v>
      </c>
      <c r="E252" s="73" t="s">
        <v>1453</v>
      </c>
      <c r="F252" s="73" t="s">
        <v>281</v>
      </c>
      <c r="G252" s="73" t="s">
        <v>1352</v>
      </c>
      <c r="I252" s="73" t="s">
        <v>1352</v>
      </c>
      <c r="J252" s="73" t="s">
        <v>1384</v>
      </c>
      <c r="K252" s="73" t="s">
        <v>167</v>
      </c>
      <c r="L252" s="95">
        <v>3628.6817999999998</v>
      </c>
      <c r="M252" s="95">
        <v>3628.6817999999998</v>
      </c>
      <c r="N252" s="95">
        <v>3628.6817999999998</v>
      </c>
      <c r="P252" s="73">
        <v>1</v>
      </c>
      <c r="R252" s="94"/>
      <c r="T252" s="94">
        <v>46672</v>
      </c>
      <c r="U252" s="73">
        <v>100</v>
      </c>
      <c r="V252" s="94">
        <v>45596</v>
      </c>
      <c r="W252" s="94">
        <v>45596</v>
      </c>
      <c r="Y252" s="73">
        <v>127793</v>
      </c>
      <c r="Z252" s="73">
        <v>357108</v>
      </c>
      <c r="AA252" s="73">
        <v>601952</v>
      </c>
      <c r="AC252" s="73">
        <v>24518446</v>
      </c>
      <c r="AD252" s="73">
        <v>10759</v>
      </c>
      <c r="AE252" s="73" t="s">
        <v>168</v>
      </c>
      <c r="AF252" s="73" t="s">
        <v>1382</v>
      </c>
      <c r="AG252" s="73" t="s">
        <v>1383</v>
      </c>
    </row>
    <row r="253" spans="1:33">
      <c r="A253" s="73" t="s">
        <v>1452</v>
      </c>
      <c r="B253" s="73" t="s">
        <v>279</v>
      </c>
      <c r="C253" s="73" t="s">
        <v>280</v>
      </c>
      <c r="D253" s="73" t="s">
        <v>282</v>
      </c>
      <c r="E253" s="73" t="s">
        <v>1453</v>
      </c>
      <c r="F253" s="73" t="s">
        <v>281</v>
      </c>
      <c r="G253" s="73" t="s">
        <v>1352</v>
      </c>
      <c r="H253" s="73" t="s">
        <v>1385</v>
      </c>
      <c r="I253" s="73" t="s">
        <v>1352</v>
      </c>
      <c r="J253" s="73" t="s">
        <v>1384</v>
      </c>
      <c r="K253" s="73" t="s">
        <v>167</v>
      </c>
      <c r="L253" s="95">
        <v>5064048.159</v>
      </c>
      <c r="M253" s="95">
        <v>5064048.159</v>
      </c>
      <c r="N253" s="95">
        <v>5064048.159</v>
      </c>
      <c r="P253" s="73">
        <v>0</v>
      </c>
      <c r="R253" s="94"/>
      <c r="T253" s="94">
        <v>46672</v>
      </c>
      <c r="U253" s="73">
        <v>99.3</v>
      </c>
      <c r="V253" s="94">
        <v>44286</v>
      </c>
      <c r="W253" s="94">
        <v>44286</v>
      </c>
      <c r="Y253" s="73">
        <v>127793</v>
      </c>
      <c r="Z253" s="73">
        <v>357108</v>
      </c>
      <c r="AA253" s="73">
        <v>537726</v>
      </c>
      <c r="AC253" s="73">
        <v>13732111</v>
      </c>
      <c r="AD253" s="73">
        <v>10759</v>
      </c>
      <c r="AE253" s="73" t="s">
        <v>168</v>
      </c>
      <c r="AF253" s="73" t="s">
        <v>1382</v>
      </c>
      <c r="AG253" s="73" t="s">
        <v>1383</v>
      </c>
    </row>
    <row r="254" spans="1:33">
      <c r="A254" s="73" t="s">
        <v>1452</v>
      </c>
      <c r="B254" s="73" t="s">
        <v>279</v>
      </c>
      <c r="C254" s="73" t="s">
        <v>280</v>
      </c>
      <c r="D254" s="73" t="s">
        <v>282</v>
      </c>
      <c r="E254" s="73" t="s">
        <v>1453</v>
      </c>
      <c r="F254" s="73" t="s">
        <v>281</v>
      </c>
      <c r="G254" s="73" t="s">
        <v>1352</v>
      </c>
      <c r="H254" s="73" t="s">
        <v>1385</v>
      </c>
      <c r="I254" s="73" t="s">
        <v>1352</v>
      </c>
      <c r="J254" s="73" t="s">
        <v>1384</v>
      </c>
      <c r="K254" s="73" t="s">
        <v>167</v>
      </c>
      <c r="L254" s="95">
        <v>3527312.4676999999</v>
      </c>
      <c r="M254" s="95">
        <v>3527312.4676999999</v>
      </c>
      <c r="N254" s="95">
        <v>3527312.4676999999</v>
      </c>
      <c r="P254" s="73">
        <v>0</v>
      </c>
      <c r="R254" s="94"/>
      <c r="T254" s="94">
        <v>46672</v>
      </c>
      <c r="U254" s="73">
        <v>97.75</v>
      </c>
      <c r="V254" s="94">
        <v>44635</v>
      </c>
      <c r="W254" s="94">
        <v>44887</v>
      </c>
      <c r="Y254" s="73">
        <v>127793</v>
      </c>
      <c r="Z254" s="73">
        <v>357108</v>
      </c>
      <c r="AA254" s="73">
        <v>537726</v>
      </c>
      <c r="AC254" s="73">
        <v>15774728</v>
      </c>
      <c r="AD254" s="73">
        <v>10759</v>
      </c>
      <c r="AE254" s="73" t="s">
        <v>168</v>
      </c>
      <c r="AF254" s="73" t="s">
        <v>1382</v>
      </c>
      <c r="AG254" s="73" t="s">
        <v>1383</v>
      </c>
    </row>
    <row r="255" spans="1:33">
      <c r="A255" s="73" t="s">
        <v>1452</v>
      </c>
      <c r="B255" s="73" t="s">
        <v>279</v>
      </c>
      <c r="C255" s="73" t="s">
        <v>280</v>
      </c>
      <c r="D255" s="73" t="s">
        <v>282</v>
      </c>
      <c r="E255" s="73" t="s">
        <v>1453</v>
      </c>
      <c r="F255" s="73" t="s">
        <v>281</v>
      </c>
      <c r="G255" s="73" t="s">
        <v>1352</v>
      </c>
      <c r="I255" s="73" t="s">
        <v>1352</v>
      </c>
      <c r="J255" s="73" t="s">
        <v>1384</v>
      </c>
      <c r="K255" s="73" t="s">
        <v>167</v>
      </c>
      <c r="L255" s="95">
        <v>44357.055200000003</v>
      </c>
      <c r="M255" s="95">
        <v>44357.055200000003</v>
      </c>
      <c r="N255" s="95">
        <v>44357.055200000003</v>
      </c>
      <c r="P255" s="73">
        <v>0</v>
      </c>
      <c r="R255" s="94"/>
      <c r="T255" s="94">
        <v>46672</v>
      </c>
      <c r="U255" s="73">
        <v>100</v>
      </c>
      <c r="V255" s="94">
        <v>45504</v>
      </c>
      <c r="W255" s="94">
        <v>45504</v>
      </c>
      <c r="Y255" s="73">
        <v>127793</v>
      </c>
      <c r="Z255" s="73">
        <v>357108</v>
      </c>
      <c r="AA255" s="73">
        <v>537726</v>
      </c>
      <c r="AC255" s="73">
        <v>22795723</v>
      </c>
      <c r="AD255" s="73">
        <v>10759</v>
      </c>
      <c r="AE255" s="73" t="s">
        <v>168</v>
      </c>
      <c r="AF255" s="73" t="s">
        <v>1382</v>
      </c>
      <c r="AG255" s="73" t="s">
        <v>1383</v>
      </c>
    </row>
    <row r="256" spans="1:33">
      <c r="A256" s="73" t="s">
        <v>1452</v>
      </c>
      <c r="B256" s="73" t="s">
        <v>279</v>
      </c>
      <c r="C256" s="73" t="s">
        <v>280</v>
      </c>
      <c r="D256" s="73" t="s">
        <v>282</v>
      </c>
      <c r="E256" s="73" t="s">
        <v>1453</v>
      </c>
      <c r="F256" s="73" t="s">
        <v>281</v>
      </c>
      <c r="G256" s="73" t="s">
        <v>1352</v>
      </c>
      <c r="I256" s="73" t="s">
        <v>1352</v>
      </c>
      <c r="J256" s="73" t="s">
        <v>1384</v>
      </c>
      <c r="K256" s="73" t="s">
        <v>167</v>
      </c>
      <c r="L256" s="95">
        <v>155774.2782</v>
      </c>
      <c r="M256" s="95">
        <v>155774.2782</v>
      </c>
      <c r="N256" s="95">
        <v>155774.2782</v>
      </c>
      <c r="P256" s="73">
        <v>0</v>
      </c>
      <c r="R256" s="94"/>
      <c r="T256" s="94">
        <v>46672</v>
      </c>
      <c r="U256" s="73">
        <v>100</v>
      </c>
      <c r="V256" s="94">
        <v>45596</v>
      </c>
      <c r="W256" s="94">
        <v>45596</v>
      </c>
      <c r="Y256" s="73">
        <v>127793</v>
      </c>
      <c r="Z256" s="73">
        <v>357108</v>
      </c>
      <c r="AA256" s="73">
        <v>537726</v>
      </c>
      <c r="AC256" s="73">
        <v>24518446</v>
      </c>
      <c r="AD256" s="73">
        <v>10759</v>
      </c>
      <c r="AE256" s="73" t="s">
        <v>168</v>
      </c>
      <c r="AF256" s="73" t="s">
        <v>1382</v>
      </c>
      <c r="AG256" s="73" t="s">
        <v>1383</v>
      </c>
    </row>
    <row r="257" spans="1:33">
      <c r="A257" s="73" t="s">
        <v>1454</v>
      </c>
      <c r="B257" s="73" t="s">
        <v>1197</v>
      </c>
      <c r="C257" s="73" t="s">
        <v>699</v>
      </c>
      <c r="D257" s="73" t="s">
        <v>701</v>
      </c>
      <c r="E257" s="73" t="s">
        <v>1455</v>
      </c>
      <c r="F257" s="73" t="s">
        <v>700</v>
      </c>
      <c r="G257" s="73" t="s">
        <v>1352</v>
      </c>
      <c r="H257" s="73" t="s">
        <v>1385</v>
      </c>
      <c r="I257" s="73" t="s">
        <v>1352</v>
      </c>
      <c r="J257" s="73" t="s">
        <v>1384</v>
      </c>
      <c r="K257" s="73" t="s">
        <v>167</v>
      </c>
      <c r="L257" s="95">
        <v>32790.692799999997</v>
      </c>
      <c r="M257" s="95">
        <v>32790.692799999997</v>
      </c>
      <c r="N257" s="95">
        <v>32790.692799999997</v>
      </c>
      <c r="P257" s="73">
        <v>1</v>
      </c>
      <c r="R257" s="94"/>
      <c r="T257" s="94">
        <v>47394</v>
      </c>
      <c r="U257" s="73">
        <v>92.546599999999998</v>
      </c>
      <c r="V257" s="94">
        <v>45589</v>
      </c>
      <c r="W257" s="94">
        <v>45590</v>
      </c>
      <c r="Y257" s="73">
        <v>144133</v>
      </c>
      <c r="Z257" s="73">
        <v>618827</v>
      </c>
      <c r="AA257" s="73">
        <v>620841</v>
      </c>
      <c r="AC257" s="73">
        <v>23473711</v>
      </c>
      <c r="AD257" s="73">
        <v>10759</v>
      </c>
      <c r="AE257" s="73" t="s">
        <v>168</v>
      </c>
      <c r="AF257" s="73" t="s">
        <v>1382</v>
      </c>
      <c r="AG257" s="73" t="s">
        <v>1383</v>
      </c>
    </row>
    <row r="258" spans="1:33">
      <c r="A258" s="73" t="s">
        <v>1454</v>
      </c>
      <c r="B258" s="73" t="s">
        <v>1197</v>
      </c>
      <c r="C258" s="73" t="s">
        <v>699</v>
      </c>
      <c r="D258" s="73" t="s">
        <v>701</v>
      </c>
      <c r="E258" s="73" t="s">
        <v>1455</v>
      </c>
      <c r="F258" s="73" t="s">
        <v>700</v>
      </c>
      <c r="G258" s="73" t="s">
        <v>1352</v>
      </c>
      <c r="I258" s="73" t="s">
        <v>1352</v>
      </c>
      <c r="J258" s="73" t="s">
        <v>1384</v>
      </c>
      <c r="K258" s="73" t="s">
        <v>167</v>
      </c>
      <c r="L258" s="95">
        <v>211.3177</v>
      </c>
      <c r="M258" s="95">
        <v>211.3177</v>
      </c>
      <c r="N258" s="95">
        <v>211.3177</v>
      </c>
      <c r="P258" s="73">
        <v>1</v>
      </c>
      <c r="R258" s="94"/>
      <c r="T258" s="94">
        <v>47394</v>
      </c>
      <c r="U258" s="73">
        <v>100</v>
      </c>
      <c r="V258" s="94">
        <v>45600</v>
      </c>
      <c r="W258" s="94">
        <v>45600</v>
      </c>
      <c r="Y258" s="73">
        <v>144133</v>
      </c>
      <c r="Z258" s="73">
        <v>618827</v>
      </c>
      <c r="AA258" s="73">
        <v>620841</v>
      </c>
      <c r="AC258" s="73">
        <v>23536996</v>
      </c>
      <c r="AD258" s="73">
        <v>10759</v>
      </c>
      <c r="AE258" s="73" t="s">
        <v>168</v>
      </c>
      <c r="AF258" s="73" t="s">
        <v>1382</v>
      </c>
      <c r="AG258" s="73" t="s">
        <v>1383</v>
      </c>
    </row>
    <row r="259" spans="1:33">
      <c r="A259" s="73" t="s">
        <v>1454</v>
      </c>
      <c r="B259" s="73" t="s">
        <v>1197</v>
      </c>
      <c r="C259" s="73" t="s">
        <v>699</v>
      </c>
      <c r="D259" s="73" t="s">
        <v>701</v>
      </c>
      <c r="E259" s="73" t="s">
        <v>1455</v>
      </c>
      <c r="F259" s="73" t="s">
        <v>700</v>
      </c>
      <c r="G259" s="73" t="s">
        <v>1352</v>
      </c>
      <c r="I259" s="73" t="s">
        <v>1352</v>
      </c>
      <c r="J259" s="73" t="s">
        <v>1384</v>
      </c>
      <c r="K259" s="73" t="s">
        <v>167</v>
      </c>
      <c r="L259" s="95">
        <v>199.3871</v>
      </c>
      <c r="M259" s="95">
        <v>199.3871</v>
      </c>
      <c r="N259" s="95">
        <v>199.3871</v>
      </c>
      <c r="P259" s="73">
        <v>1</v>
      </c>
      <c r="R259" s="94"/>
      <c r="T259" s="94">
        <v>47394</v>
      </c>
      <c r="U259" s="73">
        <v>100</v>
      </c>
      <c r="V259" s="94">
        <v>45630</v>
      </c>
      <c r="W259" s="94">
        <v>45630</v>
      </c>
      <c r="Y259" s="73">
        <v>144133</v>
      </c>
      <c r="Z259" s="73">
        <v>618827</v>
      </c>
      <c r="AA259" s="73">
        <v>620841</v>
      </c>
      <c r="AC259" s="73">
        <v>23825919</v>
      </c>
      <c r="AD259" s="73">
        <v>10759</v>
      </c>
      <c r="AE259" s="73" t="s">
        <v>168</v>
      </c>
      <c r="AF259" s="73" t="s">
        <v>1382</v>
      </c>
      <c r="AG259" s="73" t="s">
        <v>1383</v>
      </c>
    </row>
    <row r="260" spans="1:33">
      <c r="A260" s="73" t="s">
        <v>1454</v>
      </c>
      <c r="B260" s="73" t="s">
        <v>1197</v>
      </c>
      <c r="C260" s="73" t="s">
        <v>699</v>
      </c>
      <c r="D260" s="73" t="s">
        <v>701</v>
      </c>
      <c r="E260" s="73" t="s">
        <v>1455</v>
      </c>
      <c r="F260" s="73" t="s">
        <v>700</v>
      </c>
      <c r="G260" s="73" t="s">
        <v>1352</v>
      </c>
      <c r="I260" s="73" t="s">
        <v>1352</v>
      </c>
      <c r="J260" s="73" t="s">
        <v>1384</v>
      </c>
      <c r="K260" s="73" t="s">
        <v>167</v>
      </c>
      <c r="L260" s="95">
        <v>200.59190000000001</v>
      </c>
      <c r="M260" s="95">
        <v>200.59190000000001</v>
      </c>
      <c r="N260" s="95">
        <v>200.59190000000001</v>
      </c>
      <c r="P260" s="73">
        <v>1</v>
      </c>
      <c r="R260" s="94"/>
      <c r="T260" s="94">
        <v>47394</v>
      </c>
      <c r="U260" s="73">
        <v>100</v>
      </c>
      <c r="V260" s="94">
        <v>45660</v>
      </c>
      <c r="W260" s="94">
        <v>45660</v>
      </c>
      <c r="Y260" s="73">
        <v>144133</v>
      </c>
      <c r="Z260" s="73">
        <v>618827</v>
      </c>
      <c r="AA260" s="73">
        <v>620841</v>
      </c>
      <c r="AC260" s="73">
        <v>24239186</v>
      </c>
      <c r="AD260" s="73">
        <v>10759</v>
      </c>
      <c r="AE260" s="73" t="s">
        <v>168</v>
      </c>
      <c r="AF260" s="73" t="s">
        <v>1382</v>
      </c>
      <c r="AG260" s="73" t="s">
        <v>1383</v>
      </c>
    </row>
    <row r="261" spans="1:33">
      <c r="A261" s="73" t="s">
        <v>1454</v>
      </c>
      <c r="B261" s="73" t="s">
        <v>1197</v>
      </c>
      <c r="C261" s="73" t="s">
        <v>699</v>
      </c>
      <c r="D261" s="73" t="s">
        <v>701</v>
      </c>
      <c r="E261" s="73" t="s">
        <v>1455</v>
      </c>
      <c r="F261" s="73" t="s">
        <v>700</v>
      </c>
      <c r="G261" s="73" t="s">
        <v>1352</v>
      </c>
      <c r="I261" s="73" t="s">
        <v>1352</v>
      </c>
      <c r="J261" s="73" t="s">
        <v>1384</v>
      </c>
      <c r="K261" s="73" t="s">
        <v>167</v>
      </c>
      <c r="L261" s="95">
        <v>208.53049999999999</v>
      </c>
      <c r="M261" s="95">
        <v>208.53049999999999</v>
      </c>
      <c r="N261" s="95">
        <v>208.53049999999999</v>
      </c>
      <c r="P261" s="73">
        <v>1</v>
      </c>
      <c r="R261" s="94"/>
      <c r="T261" s="94">
        <v>47394</v>
      </c>
      <c r="U261" s="73">
        <v>100</v>
      </c>
      <c r="V261" s="94">
        <v>45691</v>
      </c>
      <c r="W261" s="94">
        <v>45691</v>
      </c>
      <c r="Y261" s="73">
        <v>144133</v>
      </c>
      <c r="Z261" s="73">
        <v>618827</v>
      </c>
      <c r="AA261" s="73">
        <v>620841</v>
      </c>
      <c r="AC261" s="73">
        <v>24550149</v>
      </c>
      <c r="AD261" s="73">
        <v>10759</v>
      </c>
      <c r="AE261" s="73" t="s">
        <v>168</v>
      </c>
      <c r="AF261" s="73" t="s">
        <v>1382</v>
      </c>
      <c r="AG261" s="73" t="s">
        <v>1383</v>
      </c>
    </row>
    <row r="262" spans="1:33">
      <c r="A262" s="73" t="s">
        <v>1454</v>
      </c>
      <c r="B262" s="73" t="s">
        <v>1197</v>
      </c>
      <c r="C262" s="73" t="s">
        <v>699</v>
      </c>
      <c r="D262" s="73" t="s">
        <v>701</v>
      </c>
      <c r="E262" s="73" t="s">
        <v>1455</v>
      </c>
      <c r="F262" s="73" t="s">
        <v>700</v>
      </c>
      <c r="G262" s="73" t="s">
        <v>1352</v>
      </c>
      <c r="H262" s="73" t="s">
        <v>1385</v>
      </c>
      <c r="I262" s="73" t="s">
        <v>1352</v>
      </c>
      <c r="J262" s="73" t="s">
        <v>1384</v>
      </c>
      <c r="K262" s="73" t="s">
        <v>167</v>
      </c>
      <c r="L262" s="95">
        <v>1311531.8672</v>
      </c>
      <c r="M262" s="95">
        <v>1311531.8672</v>
      </c>
      <c r="N262" s="95">
        <v>1311531.8672</v>
      </c>
      <c r="P262" s="73">
        <v>0</v>
      </c>
      <c r="R262" s="94"/>
      <c r="T262" s="94">
        <v>47394</v>
      </c>
      <c r="U262" s="73">
        <v>92.546599999999998</v>
      </c>
      <c r="V262" s="94">
        <v>45589</v>
      </c>
      <c r="W262" s="94">
        <v>45590</v>
      </c>
      <c r="Y262" s="73">
        <v>144133</v>
      </c>
      <c r="Z262" s="73">
        <v>618827</v>
      </c>
      <c r="AA262" s="73">
        <v>618828</v>
      </c>
      <c r="AC262" s="73">
        <v>23473711</v>
      </c>
      <c r="AD262" s="73">
        <v>10759</v>
      </c>
      <c r="AE262" s="73" t="s">
        <v>168</v>
      </c>
      <c r="AF262" s="73" t="s">
        <v>1382</v>
      </c>
      <c r="AG262" s="73" t="s">
        <v>1383</v>
      </c>
    </row>
    <row r="263" spans="1:33">
      <c r="A263" s="73" t="s">
        <v>1454</v>
      </c>
      <c r="B263" s="73" t="s">
        <v>1197</v>
      </c>
      <c r="C263" s="73" t="s">
        <v>699</v>
      </c>
      <c r="D263" s="73" t="s">
        <v>701</v>
      </c>
      <c r="E263" s="73" t="s">
        <v>1455</v>
      </c>
      <c r="F263" s="73" t="s">
        <v>700</v>
      </c>
      <c r="G263" s="73" t="s">
        <v>1352</v>
      </c>
      <c r="I263" s="73" t="s">
        <v>1352</v>
      </c>
      <c r="J263" s="73" t="s">
        <v>1384</v>
      </c>
      <c r="K263" s="73" t="s">
        <v>167</v>
      </c>
      <c r="L263" s="95">
        <v>8452.0923000000003</v>
      </c>
      <c r="M263" s="95">
        <v>8452.0923000000003</v>
      </c>
      <c r="N263" s="95">
        <v>8452.0923000000003</v>
      </c>
      <c r="P263" s="73">
        <v>0</v>
      </c>
      <c r="R263" s="94"/>
      <c r="T263" s="94">
        <v>47394</v>
      </c>
      <c r="U263" s="73">
        <v>100</v>
      </c>
      <c r="V263" s="94">
        <v>45600</v>
      </c>
      <c r="W263" s="94">
        <v>45600</v>
      </c>
      <c r="Y263" s="73">
        <v>144133</v>
      </c>
      <c r="Z263" s="73">
        <v>618827</v>
      </c>
      <c r="AA263" s="73">
        <v>618828</v>
      </c>
      <c r="AC263" s="73">
        <v>23536996</v>
      </c>
      <c r="AD263" s="73">
        <v>10759</v>
      </c>
      <c r="AE263" s="73" t="s">
        <v>168</v>
      </c>
      <c r="AF263" s="73" t="s">
        <v>1382</v>
      </c>
      <c r="AG263" s="73" t="s">
        <v>1383</v>
      </c>
    </row>
    <row r="264" spans="1:33">
      <c r="A264" s="73" t="s">
        <v>1454</v>
      </c>
      <c r="B264" s="73" t="s">
        <v>1197</v>
      </c>
      <c r="C264" s="73" t="s">
        <v>699</v>
      </c>
      <c r="D264" s="73" t="s">
        <v>701</v>
      </c>
      <c r="E264" s="73" t="s">
        <v>1455</v>
      </c>
      <c r="F264" s="73" t="s">
        <v>700</v>
      </c>
      <c r="G264" s="73" t="s">
        <v>1352</v>
      </c>
      <c r="I264" s="73" t="s">
        <v>1352</v>
      </c>
      <c r="J264" s="73" t="s">
        <v>1384</v>
      </c>
      <c r="K264" s="73" t="s">
        <v>167</v>
      </c>
      <c r="L264" s="95">
        <v>7974.9029</v>
      </c>
      <c r="M264" s="95">
        <v>7974.9029</v>
      </c>
      <c r="N264" s="95">
        <v>7974.9029</v>
      </c>
      <c r="P264" s="73">
        <v>0</v>
      </c>
      <c r="R264" s="94"/>
      <c r="T264" s="94">
        <v>47394</v>
      </c>
      <c r="U264" s="73">
        <v>100</v>
      </c>
      <c r="V264" s="94">
        <v>45630</v>
      </c>
      <c r="W264" s="94">
        <v>45630</v>
      </c>
      <c r="Y264" s="73">
        <v>144133</v>
      </c>
      <c r="Z264" s="73">
        <v>618827</v>
      </c>
      <c r="AA264" s="73">
        <v>618828</v>
      </c>
      <c r="AC264" s="73">
        <v>23825919</v>
      </c>
      <c r="AD264" s="73">
        <v>10759</v>
      </c>
      <c r="AE264" s="73" t="s">
        <v>168</v>
      </c>
      <c r="AF264" s="73" t="s">
        <v>1382</v>
      </c>
      <c r="AG264" s="73" t="s">
        <v>1383</v>
      </c>
    </row>
    <row r="265" spans="1:33">
      <c r="A265" s="73" t="s">
        <v>1454</v>
      </c>
      <c r="B265" s="73" t="s">
        <v>1197</v>
      </c>
      <c r="C265" s="73" t="s">
        <v>699</v>
      </c>
      <c r="D265" s="73" t="s">
        <v>701</v>
      </c>
      <c r="E265" s="73" t="s">
        <v>1455</v>
      </c>
      <c r="F265" s="73" t="s">
        <v>700</v>
      </c>
      <c r="G265" s="73" t="s">
        <v>1352</v>
      </c>
      <c r="I265" s="73" t="s">
        <v>1352</v>
      </c>
      <c r="J265" s="73" t="s">
        <v>1384</v>
      </c>
      <c r="K265" s="73" t="s">
        <v>167</v>
      </c>
      <c r="L265" s="95">
        <v>8023.0880999999999</v>
      </c>
      <c r="M265" s="95">
        <v>8023.0880999999999</v>
      </c>
      <c r="N265" s="95">
        <v>8023.0880999999999</v>
      </c>
      <c r="P265" s="73">
        <v>0</v>
      </c>
      <c r="R265" s="94"/>
      <c r="T265" s="94">
        <v>47394</v>
      </c>
      <c r="U265" s="73">
        <v>100</v>
      </c>
      <c r="V265" s="94">
        <v>45660</v>
      </c>
      <c r="W265" s="94">
        <v>45660</v>
      </c>
      <c r="Y265" s="73">
        <v>144133</v>
      </c>
      <c r="Z265" s="73">
        <v>618827</v>
      </c>
      <c r="AA265" s="73">
        <v>618828</v>
      </c>
      <c r="AC265" s="73">
        <v>24239186</v>
      </c>
      <c r="AD265" s="73">
        <v>10759</v>
      </c>
      <c r="AE265" s="73" t="s">
        <v>168</v>
      </c>
      <c r="AF265" s="73" t="s">
        <v>1382</v>
      </c>
      <c r="AG265" s="73" t="s">
        <v>1383</v>
      </c>
    </row>
    <row r="266" spans="1:33">
      <c r="A266" s="73" t="s">
        <v>1454</v>
      </c>
      <c r="B266" s="73" t="s">
        <v>1197</v>
      </c>
      <c r="C266" s="73" t="s">
        <v>699</v>
      </c>
      <c r="D266" s="73" t="s">
        <v>701</v>
      </c>
      <c r="E266" s="73" t="s">
        <v>1455</v>
      </c>
      <c r="F266" s="73" t="s">
        <v>700</v>
      </c>
      <c r="G266" s="73" t="s">
        <v>1352</v>
      </c>
      <c r="I266" s="73" t="s">
        <v>1352</v>
      </c>
      <c r="J266" s="73" t="s">
        <v>1384</v>
      </c>
      <c r="K266" s="73" t="s">
        <v>167</v>
      </c>
      <c r="L266" s="95">
        <v>8340.6095000000005</v>
      </c>
      <c r="M266" s="95">
        <v>8340.6095000000005</v>
      </c>
      <c r="N266" s="95">
        <v>8340.6095000000005</v>
      </c>
      <c r="P266" s="73">
        <v>0</v>
      </c>
      <c r="R266" s="94"/>
      <c r="T266" s="94">
        <v>47394</v>
      </c>
      <c r="U266" s="73">
        <v>100</v>
      </c>
      <c r="V266" s="94">
        <v>45691</v>
      </c>
      <c r="W266" s="94">
        <v>45691</v>
      </c>
      <c r="Y266" s="73">
        <v>144133</v>
      </c>
      <c r="Z266" s="73">
        <v>618827</v>
      </c>
      <c r="AA266" s="73">
        <v>618828</v>
      </c>
      <c r="AC266" s="73">
        <v>24550149</v>
      </c>
      <c r="AD266" s="73">
        <v>10759</v>
      </c>
      <c r="AE266" s="73" t="s">
        <v>168</v>
      </c>
      <c r="AF266" s="73" t="s">
        <v>1382</v>
      </c>
      <c r="AG266" s="73" t="s">
        <v>1383</v>
      </c>
    </row>
    <row r="267" spans="1:33">
      <c r="A267" s="73" t="s">
        <v>1456</v>
      </c>
      <c r="B267" s="73" t="s">
        <v>1139</v>
      </c>
      <c r="C267" s="73" t="s">
        <v>1140</v>
      </c>
      <c r="D267" s="73" t="s">
        <v>1138</v>
      </c>
      <c r="E267" s="73" t="s">
        <v>1457</v>
      </c>
      <c r="F267" s="73" t="s">
        <v>1002</v>
      </c>
      <c r="G267" s="73" t="s">
        <v>1352</v>
      </c>
      <c r="H267" s="73" t="s">
        <v>1385</v>
      </c>
      <c r="I267" s="73" t="s">
        <v>1352</v>
      </c>
      <c r="J267" s="73" t="s">
        <v>1384</v>
      </c>
      <c r="K267" s="73" t="s">
        <v>167</v>
      </c>
      <c r="L267" s="95">
        <v>226472.18</v>
      </c>
      <c r="M267" s="95">
        <v>226472.18</v>
      </c>
      <c r="N267" s="95">
        <v>226472.18</v>
      </c>
      <c r="P267" s="73">
        <v>0</v>
      </c>
      <c r="R267" s="94"/>
      <c r="T267" s="94">
        <v>47081</v>
      </c>
      <c r="U267" s="73">
        <v>94.5</v>
      </c>
      <c r="V267" s="94">
        <v>45411</v>
      </c>
      <c r="W267" s="94">
        <v>45411</v>
      </c>
      <c r="X267" s="73" t="s">
        <v>1458</v>
      </c>
      <c r="Y267" s="73">
        <v>124200</v>
      </c>
      <c r="Z267" s="73">
        <v>594582</v>
      </c>
      <c r="AA267" s="73">
        <v>595336</v>
      </c>
      <c r="AC267" s="73">
        <v>21827251</v>
      </c>
      <c r="AD267" s="73">
        <v>10759</v>
      </c>
      <c r="AE267" s="73" t="s">
        <v>168</v>
      </c>
      <c r="AF267" s="73" t="s">
        <v>1382</v>
      </c>
      <c r="AG267" s="73" t="s">
        <v>1383</v>
      </c>
    </row>
    <row r="268" spans="1:33">
      <c r="A268" s="73" t="s">
        <v>1456</v>
      </c>
      <c r="B268" s="73" t="s">
        <v>1139</v>
      </c>
      <c r="C268" s="73" t="s">
        <v>1140</v>
      </c>
      <c r="D268" s="73" t="s">
        <v>1138</v>
      </c>
      <c r="E268" s="73" t="s">
        <v>1457</v>
      </c>
      <c r="F268" s="73" t="s">
        <v>1002</v>
      </c>
      <c r="G268" s="73" t="s">
        <v>1352</v>
      </c>
      <c r="H268" s="73" t="s">
        <v>1385</v>
      </c>
      <c r="I268" s="73" t="s">
        <v>1352</v>
      </c>
      <c r="J268" s="73" t="s">
        <v>1384</v>
      </c>
      <c r="K268" s="73" t="s">
        <v>167</v>
      </c>
      <c r="L268" s="95">
        <v>736846.69</v>
      </c>
      <c r="M268" s="95">
        <v>736846.69</v>
      </c>
      <c r="N268" s="95">
        <v>736846.69</v>
      </c>
      <c r="P268" s="73">
        <v>0</v>
      </c>
      <c r="R268" s="94"/>
      <c r="T268" s="94">
        <v>47081</v>
      </c>
      <c r="U268" s="73">
        <v>94.5</v>
      </c>
      <c r="V268" s="94">
        <v>45411</v>
      </c>
      <c r="W268" s="94">
        <v>45411</v>
      </c>
      <c r="X268" s="73" t="s">
        <v>1458</v>
      </c>
      <c r="Y268" s="73">
        <v>124200</v>
      </c>
      <c r="Z268" s="73">
        <v>594582</v>
      </c>
      <c r="AA268" s="73">
        <v>595336</v>
      </c>
      <c r="AC268" s="73">
        <v>21827253</v>
      </c>
      <c r="AD268" s="73">
        <v>10759</v>
      </c>
      <c r="AE268" s="73" t="s">
        <v>168</v>
      </c>
      <c r="AF268" s="73" t="s">
        <v>1382</v>
      </c>
      <c r="AG268" s="73" t="s">
        <v>1383</v>
      </c>
    </row>
    <row r="269" spans="1:33">
      <c r="A269" s="73" t="s">
        <v>1456</v>
      </c>
      <c r="B269" s="73" t="s">
        <v>1139</v>
      </c>
      <c r="C269" s="73" t="s">
        <v>1140</v>
      </c>
      <c r="D269" s="73" t="s">
        <v>1138</v>
      </c>
      <c r="E269" s="73" t="s">
        <v>1457</v>
      </c>
      <c r="F269" s="73" t="s">
        <v>1002</v>
      </c>
      <c r="G269" s="73" t="s">
        <v>1352</v>
      </c>
      <c r="H269" s="73" t="s">
        <v>1385</v>
      </c>
      <c r="I269" s="73" t="s">
        <v>1352</v>
      </c>
      <c r="J269" s="73" t="s">
        <v>1384</v>
      </c>
      <c r="K269" s="73" t="s">
        <v>167</v>
      </c>
      <c r="L269" s="95">
        <v>809303.35</v>
      </c>
      <c r="M269" s="95">
        <v>809303.35</v>
      </c>
      <c r="N269" s="95">
        <v>809303.35</v>
      </c>
      <c r="P269" s="73">
        <v>0</v>
      </c>
      <c r="R269" s="94"/>
      <c r="T269" s="94">
        <v>47081</v>
      </c>
      <c r="U269" s="73">
        <v>94</v>
      </c>
      <c r="V269" s="94">
        <v>45411</v>
      </c>
      <c r="W269" s="94">
        <v>45411</v>
      </c>
      <c r="X269" s="73" t="s">
        <v>1458</v>
      </c>
      <c r="Y269" s="73">
        <v>124200</v>
      </c>
      <c r="Z269" s="73">
        <v>594582</v>
      </c>
      <c r="AA269" s="73">
        <v>595336</v>
      </c>
      <c r="AC269" s="73">
        <v>21827255</v>
      </c>
      <c r="AD269" s="73">
        <v>10759</v>
      </c>
      <c r="AE269" s="73" t="s">
        <v>168</v>
      </c>
      <c r="AF269" s="73" t="s">
        <v>1382</v>
      </c>
      <c r="AG269" s="73" t="s">
        <v>1383</v>
      </c>
    </row>
    <row r="270" spans="1:33">
      <c r="A270" s="73" t="s">
        <v>1459</v>
      </c>
      <c r="B270" s="73" t="s">
        <v>1200</v>
      </c>
      <c r="C270" s="73" t="s">
        <v>1201</v>
      </c>
      <c r="D270" s="73" t="s">
        <v>1199</v>
      </c>
      <c r="E270" s="73" t="s">
        <v>1384</v>
      </c>
      <c r="F270" s="73" t="s">
        <v>1198</v>
      </c>
      <c r="G270" s="73" t="s">
        <v>1352</v>
      </c>
      <c r="H270" s="73" t="s">
        <v>1385</v>
      </c>
      <c r="I270" s="73" t="s">
        <v>1352</v>
      </c>
      <c r="J270" s="73" t="s">
        <v>1384</v>
      </c>
      <c r="K270" s="73" t="s">
        <v>167</v>
      </c>
      <c r="L270" s="95">
        <v>6700000</v>
      </c>
      <c r="M270" s="95">
        <v>6700000</v>
      </c>
      <c r="N270" s="95">
        <v>6700000</v>
      </c>
      <c r="P270" s="73">
        <v>0</v>
      </c>
      <c r="R270" s="94"/>
      <c r="T270" s="94">
        <v>47788</v>
      </c>
      <c r="U270" s="73">
        <v>99.5</v>
      </c>
      <c r="V270" s="94">
        <v>45596</v>
      </c>
      <c r="W270" s="94">
        <v>45604</v>
      </c>
      <c r="Y270" s="73">
        <v>164702</v>
      </c>
      <c r="Z270" s="73">
        <v>621978</v>
      </c>
      <c r="AA270" s="73">
        <v>621979</v>
      </c>
      <c r="AC270" s="73">
        <v>23629570</v>
      </c>
      <c r="AD270" s="73">
        <v>10759</v>
      </c>
      <c r="AE270" s="73" t="s">
        <v>168</v>
      </c>
      <c r="AF270" s="73" t="s">
        <v>1382</v>
      </c>
      <c r="AG270" s="73" t="s">
        <v>1383</v>
      </c>
    </row>
    <row r="271" spans="1:33">
      <c r="B271" s="73" t="s">
        <v>355</v>
      </c>
      <c r="D271" s="73" t="s">
        <v>357</v>
      </c>
      <c r="E271" s="73" t="s">
        <v>1384</v>
      </c>
      <c r="F271" s="73" t="s">
        <v>356</v>
      </c>
      <c r="G271" s="73" t="s">
        <v>1352</v>
      </c>
      <c r="H271" s="73" t="s">
        <v>1385</v>
      </c>
      <c r="I271" s="73" t="s">
        <v>1352</v>
      </c>
      <c r="J271" s="73" t="s">
        <v>1384</v>
      </c>
      <c r="K271" s="73" t="s">
        <v>167</v>
      </c>
      <c r="L271" s="95">
        <v>9143375.1600000001</v>
      </c>
      <c r="M271" s="95">
        <v>9143375.1600000001</v>
      </c>
      <c r="N271" s="95">
        <v>9143375.1600000001</v>
      </c>
      <c r="P271" s="73">
        <v>0</v>
      </c>
      <c r="R271" s="94"/>
      <c r="T271" s="94">
        <v>47144</v>
      </c>
      <c r="U271" s="73">
        <v>98.28125</v>
      </c>
      <c r="V271" s="94">
        <v>45408</v>
      </c>
      <c r="W271" s="94">
        <v>45420</v>
      </c>
      <c r="Y271" s="73">
        <v>160822</v>
      </c>
      <c r="Z271" s="73">
        <v>580918</v>
      </c>
      <c r="AA271" s="73">
        <v>581109</v>
      </c>
      <c r="AC271" s="73">
        <v>21824139</v>
      </c>
      <c r="AD271" s="73">
        <v>10759</v>
      </c>
      <c r="AE271" s="73" t="s">
        <v>168</v>
      </c>
      <c r="AF271" s="73" t="s">
        <v>1382</v>
      </c>
      <c r="AG271" s="73" t="s">
        <v>1383</v>
      </c>
    </row>
    <row r="272" spans="1:33">
      <c r="A272" s="73" t="s">
        <v>1460</v>
      </c>
      <c r="B272" s="73" t="s">
        <v>1126</v>
      </c>
      <c r="C272" s="73" t="s">
        <v>1127</v>
      </c>
      <c r="D272" s="73" t="s">
        <v>1125</v>
      </c>
      <c r="E272" s="73" t="s">
        <v>1461</v>
      </c>
      <c r="F272" s="73" t="s">
        <v>977</v>
      </c>
      <c r="G272" s="73" t="s">
        <v>1352</v>
      </c>
      <c r="H272" s="73" t="s">
        <v>1385</v>
      </c>
      <c r="I272" s="73" t="s">
        <v>1352</v>
      </c>
      <c r="J272" s="73" t="s">
        <v>1384</v>
      </c>
      <c r="K272" s="73" t="s">
        <v>167</v>
      </c>
      <c r="L272" s="95">
        <v>5458750</v>
      </c>
      <c r="M272" s="95">
        <v>5458750</v>
      </c>
      <c r="N272" s="95">
        <v>5458750</v>
      </c>
      <c r="P272" s="73">
        <v>0</v>
      </c>
      <c r="R272" s="94"/>
      <c r="T272" s="94">
        <v>47920</v>
      </c>
      <c r="U272" s="73">
        <v>99</v>
      </c>
      <c r="V272" s="94">
        <v>45359</v>
      </c>
      <c r="W272" s="94">
        <v>45397</v>
      </c>
      <c r="X272" s="73" t="s">
        <v>1462</v>
      </c>
      <c r="Y272" s="73">
        <v>131407</v>
      </c>
      <c r="Z272" s="73">
        <v>587246</v>
      </c>
      <c r="AA272" s="73">
        <v>623003</v>
      </c>
      <c r="AC272" s="73">
        <v>21684477</v>
      </c>
      <c r="AD272" s="73">
        <v>10759</v>
      </c>
      <c r="AE272" s="73" t="s">
        <v>168</v>
      </c>
      <c r="AF272" s="73" t="s">
        <v>1382</v>
      </c>
      <c r="AG272" s="73" t="s">
        <v>1383</v>
      </c>
    </row>
    <row r="273" spans="1:33">
      <c r="B273" s="73" t="s">
        <v>1048</v>
      </c>
      <c r="D273" s="73" t="s">
        <v>1047</v>
      </c>
      <c r="E273" s="73" t="s">
        <v>1463</v>
      </c>
      <c r="F273" s="73" t="s">
        <v>1046</v>
      </c>
      <c r="G273" s="73" t="s">
        <v>1352</v>
      </c>
      <c r="H273" s="73" t="s">
        <v>1385</v>
      </c>
      <c r="I273" s="73" t="s">
        <v>1352</v>
      </c>
      <c r="J273" s="73" t="s">
        <v>1384</v>
      </c>
      <c r="K273" s="73" t="s">
        <v>167</v>
      </c>
      <c r="L273" s="95">
        <v>1444131.1</v>
      </c>
      <c r="M273" s="95">
        <v>1444131.1</v>
      </c>
      <c r="N273" s="95">
        <v>1444131.1</v>
      </c>
      <c r="P273" s="73">
        <v>0</v>
      </c>
      <c r="R273" s="94"/>
      <c r="T273" s="94">
        <v>46944</v>
      </c>
      <c r="U273" s="73">
        <v>98.03125</v>
      </c>
      <c r="V273" s="94">
        <v>45152</v>
      </c>
      <c r="W273" s="94">
        <v>45160</v>
      </c>
      <c r="Y273" s="73">
        <v>153185</v>
      </c>
      <c r="Z273" s="73">
        <v>551209</v>
      </c>
      <c r="AA273" s="73">
        <v>551210</v>
      </c>
      <c r="AC273" s="73">
        <v>19722767</v>
      </c>
      <c r="AD273" s="73">
        <v>10759</v>
      </c>
      <c r="AE273" s="73" t="s">
        <v>168</v>
      </c>
      <c r="AF273" s="73" t="s">
        <v>1382</v>
      </c>
      <c r="AG273" s="73" t="s">
        <v>1383</v>
      </c>
    </row>
    <row r="274" spans="1:33">
      <c r="B274" s="73" t="s">
        <v>1219</v>
      </c>
      <c r="D274" s="73" t="s">
        <v>1218</v>
      </c>
      <c r="E274" s="73" t="s">
        <v>1464</v>
      </c>
      <c r="F274" s="73" t="s">
        <v>1046</v>
      </c>
      <c r="G274" s="73" t="s">
        <v>1352</v>
      </c>
      <c r="H274" s="73" t="s">
        <v>1385</v>
      </c>
      <c r="I274" s="73" t="s">
        <v>1352</v>
      </c>
      <c r="J274" s="73" t="s">
        <v>1384</v>
      </c>
      <c r="K274" s="73" t="s">
        <v>167</v>
      </c>
      <c r="L274" s="95">
        <v>10000000</v>
      </c>
      <c r="M274" s="95">
        <v>10000000</v>
      </c>
      <c r="N274" s="95">
        <v>10000000</v>
      </c>
      <c r="P274" s="73">
        <v>0</v>
      </c>
      <c r="R274" s="94"/>
      <c r="T274" s="94">
        <v>46630</v>
      </c>
      <c r="U274" s="73">
        <v>98.53125</v>
      </c>
      <c r="V274" s="94">
        <v>45622</v>
      </c>
      <c r="W274" s="94">
        <v>45631</v>
      </c>
      <c r="Y274" s="73">
        <v>153185</v>
      </c>
      <c r="Z274" s="73">
        <v>626667</v>
      </c>
      <c r="AA274" s="73">
        <v>626668</v>
      </c>
      <c r="AC274" s="73">
        <v>23923423</v>
      </c>
      <c r="AD274" s="73">
        <v>10759</v>
      </c>
      <c r="AE274" s="73" t="s">
        <v>168</v>
      </c>
      <c r="AF274" s="73" t="s">
        <v>1382</v>
      </c>
      <c r="AG274" s="73" t="s">
        <v>1383</v>
      </c>
    </row>
    <row r="275" spans="1:33">
      <c r="B275" s="73" t="s">
        <v>234</v>
      </c>
      <c r="C275" s="73" t="s">
        <v>235</v>
      </c>
      <c r="D275" s="73" t="s">
        <v>237</v>
      </c>
      <c r="E275" s="73" t="s">
        <v>1384</v>
      </c>
      <c r="F275" s="73" t="s">
        <v>236</v>
      </c>
      <c r="G275" s="73" t="s">
        <v>1352</v>
      </c>
      <c r="H275" s="73" t="s">
        <v>1385</v>
      </c>
      <c r="I275" s="73" t="s">
        <v>1352</v>
      </c>
      <c r="J275" s="73" t="s">
        <v>1384</v>
      </c>
      <c r="K275" s="73" t="s">
        <v>167</v>
      </c>
      <c r="L275" s="95">
        <v>497.71</v>
      </c>
      <c r="M275" s="95">
        <v>497.71</v>
      </c>
      <c r="N275" s="95">
        <v>497.71</v>
      </c>
      <c r="P275" s="73">
        <v>0</v>
      </c>
      <c r="R275" s="94"/>
      <c r="T275" s="94">
        <v>45985</v>
      </c>
      <c r="U275" s="73">
        <v>98.53125</v>
      </c>
      <c r="V275" s="94">
        <v>45310</v>
      </c>
      <c r="W275" s="94">
        <v>45327</v>
      </c>
      <c r="Y275" s="73">
        <v>138614</v>
      </c>
      <c r="Z275" s="73">
        <v>433593</v>
      </c>
      <c r="AA275" s="73">
        <v>495127</v>
      </c>
      <c r="AC275" s="73">
        <v>20854961</v>
      </c>
      <c r="AD275" s="73">
        <v>10759</v>
      </c>
      <c r="AE275" s="73" t="s">
        <v>168</v>
      </c>
      <c r="AF275" s="73" t="s">
        <v>1382</v>
      </c>
      <c r="AG275" s="73" t="s">
        <v>1383</v>
      </c>
    </row>
    <row r="276" spans="1:33">
      <c r="B276" s="73" t="s">
        <v>234</v>
      </c>
      <c r="C276" s="73" t="s">
        <v>235</v>
      </c>
      <c r="D276" s="73" t="s">
        <v>237</v>
      </c>
      <c r="E276" s="73" t="s">
        <v>1384</v>
      </c>
      <c r="F276" s="73" t="s">
        <v>236</v>
      </c>
      <c r="G276" s="73" t="s">
        <v>1352</v>
      </c>
      <c r="H276" s="73" t="s">
        <v>1385</v>
      </c>
      <c r="I276" s="73" t="s">
        <v>1352</v>
      </c>
      <c r="J276" s="73" t="s">
        <v>1384</v>
      </c>
      <c r="K276" s="73" t="s">
        <v>167</v>
      </c>
      <c r="L276" s="95">
        <v>4428318.41</v>
      </c>
      <c r="M276" s="95">
        <v>4428318.41</v>
      </c>
      <c r="N276" s="95">
        <v>4428318.41</v>
      </c>
      <c r="P276" s="73">
        <v>0</v>
      </c>
      <c r="R276" s="94"/>
      <c r="T276" s="94">
        <v>45985</v>
      </c>
      <c r="U276" s="73">
        <v>98.53125</v>
      </c>
      <c r="V276" s="94">
        <v>45310</v>
      </c>
      <c r="W276" s="94">
        <v>45327</v>
      </c>
      <c r="Y276" s="73">
        <v>138614</v>
      </c>
      <c r="Z276" s="73">
        <v>433593</v>
      </c>
      <c r="AA276" s="73">
        <v>550067</v>
      </c>
      <c r="AC276" s="73">
        <v>20854961</v>
      </c>
      <c r="AD276" s="73">
        <v>10759</v>
      </c>
      <c r="AE276" s="73" t="s">
        <v>168</v>
      </c>
      <c r="AF276" s="73" t="s">
        <v>1382</v>
      </c>
      <c r="AG276" s="73" t="s">
        <v>1383</v>
      </c>
    </row>
    <row r="277" spans="1:33">
      <c r="B277" s="73" t="s">
        <v>370</v>
      </c>
      <c r="C277" s="73" t="s">
        <v>371</v>
      </c>
      <c r="D277" s="73" t="s">
        <v>373</v>
      </c>
      <c r="E277" s="73" t="s">
        <v>1384</v>
      </c>
      <c r="F277" s="73" t="s">
        <v>372</v>
      </c>
      <c r="G277" s="73" t="s">
        <v>1352</v>
      </c>
      <c r="H277" s="73" t="s">
        <v>1385</v>
      </c>
      <c r="I277" s="73" t="s">
        <v>1352</v>
      </c>
      <c r="J277" s="73" t="s">
        <v>1384</v>
      </c>
      <c r="K277" s="73" t="s">
        <v>167</v>
      </c>
      <c r="L277" s="95">
        <v>7910461.4100000001</v>
      </c>
      <c r="M277" s="95">
        <v>7910461.4100000001</v>
      </c>
      <c r="N277" s="95">
        <v>7910461.4100000001</v>
      </c>
      <c r="P277" s="73">
        <v>0</v>
      </c>
      <c r="R277" s="94"/>
      <c r="T277" s="94">
        <v>47115</v>
      </c>
      <c r="U277" s="73">
        <v>98.53125</v>
      </c>
      <c r="V277" s="94">
        <v>45310</v>
      </c>
      <c r="W277" s="94">
        <v>45324</v>
      </c>
      <c r="Y277" s="73">
        <v>160625</v>
      </c>
      <c r="Z277" s="73">
        <v>578105</v>
      </c>
      <c r="AA277" s="73">
        <v>583361</v>
      </c>
      <c r="AC277" s="73">
        <v>21023775</v>
      </c>
      <c r="AD277" s="73">
        <v>10759</v>
      </c>
      <c r="AE277" s="73" t="s">
        <v>168</v>
      </c>
      <c r="AF277" s="73" t="s">
        <v>1382</v>
      </c>
      <c r="AG277" s="73" t="s">
        <v>1383</v>
      </c>
    </row>
    <row r="278" spans="1:33">
      <c r="B278" s="73" t="s">
        <v>548</v>
      </c>
      <c r="C278" s="73" t="s">
        <v>549</v>
      </c>
      <c r="D278" s="73" t="s">
        <v>551</v>
      </c>
      <c r="E278" s="73" t="s">
        <v>1384</v>
      </c>
      <c r="F278" s="73" t="s">
        <v>550</v>
      </c>
      <c r="G278" s="73" t="s">
        <v>1352</v>
      </c>
      <c r="H278" s="73" t="s">
        <v>1385</v>
      </c>
      <c r="I278" s="73" t="s">
        <v>1352</v>
      </c>
      <c r="J278" s="73" t="s">
        <v>1384</v>
      </c>
      <c r="K278" s="73" t="s">
        <v>167</v>
      </c>
      <c r="L278" s="95">
        <v>602506.41</v>
      </c>
      <c r="M278" s="95">
        <v>602506.41</v>
      </c>
      <c r="N278" s="95">
        <v>602506.41</v>
      </c>
      <c r="P278" s="73">
        <v>0</v>
      </c>
      <c r="R278" s="94"/>
      <c r="T278" s="94">
        <v>46846</v>
      </c>
      <c r="U278" s="73">
        <v>99.03125</v>
      </c>
      <c r="V278" s="94">
        <v>44321</v>
      </c>
      <c r="W278" s="94">
        <v>44357</v>
      </c>
      <c r="X278" s="73" t="s">
        <v>1465</v>
      </c>
      <c r="Y278" s="73">
        <v>138925</v>
      </c>
      <c r="Z278" s="73">
        <v>435656</v>
      </c>
      <c r="AA278" s="73">
        <v>550164</v>
      </c>
      <c r="AC278" s="73">
        <v>13801913</v>
      </c>
      <c r="AD278" s="73">
        <v>10759</v>
      </c>
      <c r="AE278" s="73" t="s">
        <v>168</v>
      </c>
      <c r="AF278" s="73" t="s">
        <v>1382</v>
      </c>
      <c r="AG278" s="73" t="s">
        <v>1383</v>
      </c>
    </row>
    <row r="279" spans="1:33">
      <c r="B279" s="73" t="s">
        <v>548</v>
      </c>
      <c r="C279" s="73" t="s">
        <v>549</v>
      </c>
      <c r="D279" s="73" t="s">
        <v>551</v>
      </c>
      <c r="E279" s="73" t="s">
        <v>1384</v>
      </c>
      <c r="F279" s="73" t="s">
        <v>550</v>
      </c>
      <c r="G279" s="73" t="s">
        <v>1352</v>
      </c>
      <c r="H279" s="73" t="s">
        <v>1385</v>
      </c>
      <c r="I279" s="73" t="s">
        <v>1352</v>
      </c>
      <c r="J279" s="73" t="s">
        <v>1384</v>
      </c>
      <c r="K279" s="73" t="s">
        <v>167</v>
      </c>
      <c r="L279" s="95">
        <v>3982765.18</v>
      </c>
      <c r="M279" s="95">
        <v>3982765.18</v>
      </c>
      <c r="N279" s="95">
        <v>3982765.18</v>
      </c>
      <c r="P279" s="73">
        <v>0</v>
      </c>
      <c r="R279" s="94"/>
      <c r="T279" s="94">
        <v>46846</v>
      </c>
      <c r="U279" s="73">
        <v>99</v>
      </c>
      <c r="V279" s="94">
        <v>44481</v>
      </c>
      <c r="W279" s="94">
        <v>44490</v>
      </c>
      <c r="X279" s="73" t="s">
        <v>1465</v>
      </c>
      <c r="Y279" s="73">
        <v>138925</v>
      </c>
      <c r="Z279" s="73">
        <v>435656</v>
      </c>
      <c r="AA279" s="73">
        <v>550164</v>
      </c>
      <c r="AC279" s="73">
        <v>14724180</v>
      </c>
      <c r="AD279" s="73">
        <v>10759</v>
      </c>
      <c r="AE279" s="73" t="s">
        <v>168</v>
      </c>
      <c r="AF279" s="73" t="s">
        <v>1382</v>
      </c>
      <c r="AG279" s="73" t="s">
        <v>1383</v>
      </c>
    </row>
    <row r="280" spans="1:33">
      <c r="A280" s="73" t="s">
        <v>1466</v>
      </c>
      <c r="B280" s="73" t="s">
        <v>544</v>
      </c>
      <c r="C280" s="73" t="s">
        <v>545</v>
      </c>
      <c r="D280" s="73" t="s">
        <v>547</v>
      </c>
      <c r="E280" s="73" t="s">
        <v>1467</v>
      </c>
      <c r="F280" s="73" t="s">
        <v>546</v>
      </c>
      <c r="G280" s="73" t="s">
        <v>1352</v>
      </c>
      <c r="H280" s="73" t="s">
        <v>1385</v>
      </c>
      <c r="I280" s="73" t="s">
        <v>1352</v>
      </c>
      <c r="J280" s="73" t="s">
        <v>1384</v>
      </c>
      <c r="K280" s="73" t="s">
        <v>167</v>
      </c>
      <c r="L280" s="95">
        <v>1893274.87</v>
      </c>
      <c r="M280" s="95">
        <v>1893274.87</v>
      </c>
      <c r="N280" s="95">
        <v>1893274.87</v>
      </c>
      <c r="P280" s="73">
        <v>0</v>
      </c>
      <c r="R280" s="94"/>
      <c r="T280" s="94">
        <v>46553</v>
      </c>
      <c r="U280" s="73">
        <v>98.03125</v>
      </c>
      <c r="V280" s="94">
        <v>44985</v>
      </c>
      <c r="W280" s="94">
        <v>45001</v>
      </c>
      <c r="X280" s="73" t="s">
        <v>1468</v>
      </c>
      <c r="Y280" s="73">
        <v>139296</v>
      </c>
      <c r="Z280" s="73">
        <v>520942</v>
      </c>
      <c r="AA280" s="73">
        <v>520943</v>
      </c>
      <c r="AC280" s="73">
        <v>18022982</v>
      </c>
      <c r="AD280" s="73">
        <v>10759</v>
      </c>
      <c r="AE280" s="73" t="s">
        <v>168</v>
      </c>
      <c r="AF280" s="73" t="s">
        <v>1382</v>
      </c>
      <c r="AG280" s="73" t="s">
        <v>1383</v>
      </c>
    </row>
    <row r="281" spans="1:33">
      <c r="B281" s="73" t="s">
        <v>202</v>
      </c>
      <c r="C281" s="73" t="s">
        <v>203</v>
      </c>
      <c r="D281" s="73" t="s">
        <v>205</v>
      </c>
      <c r="E281" s="73" t="s">
        <v>1396</v>
      </c>
      <c r="F281" s="73" t="s">
        <v>204</v>
      </c>
      <c r="G281" s="73" t="s">
        <v>1352</v>
      </c>
      <c r="H281" s="73" t="s">
        <v>1385</v>
      </c>
      <c r="I281" s="73" t="s">
        <v>1352</v>
      </c>
      <c r="J281" s="73" t="s">
        <v>1390</v>
      </c>
      <c r="K281" s="73" t="s">
        <v>167</v>
      </c>
      <c r="L281" s="95">
        <v>564641.05000000005</v>
      </c>
      <c r="M281" s="95">
        <v>564641.05000000005</v>
      </c>
      <c r="N281" s="95">
        <v>564641.05000000005</v>
      </c>
      <c r="P281" s="73">
        <v>0</v>
      </c>
      <c r="R281" s="94"/>
      <c r="T281" s="94">
        <v>46630</v>
      </c>
      <c r="U281" s="73">
        <v>98.03125</v>
      </c>
      <c r="V281" s="94">
        <v>45152</v>
      </c>
      <c r="W281" s="94">
        <v>45160</v>
      </c>
      <c r="Y281" s="73">
        <v>142301</v>
      </c>
      <c r="Z281" s="73">
        <v>501361</v>
      </c>
      <c r="AA281" s="73">
        <v>555758</v>
      </c>
      <c r="AC281" s="73">
        <v>19722688</v>
      </c>
      <c r="AD281" s="73">
        <v>10759</v>
      </c>
      <c r="AE281" s="73" t="s">
        <v>168</v>
      </c>
      <c r="AF281" s="73" t="s">
        <v>1382</v>
      </c>
      <c r="AG281" s="73" t="s">
        <v>1383</v>
      </c>
    </row>
    <row r="282" spans="1:33">
      <c r="B282" s="73" t="s">
        <v>202</v>
      </c>
      <c r="C282" s="73" t="s">
        <v>203</v>
      </c>
      <c r="D282" s="73" t="s">
        <v>205</v>
      </c>
      <c r="E282" s="73" t="s">
        <v>1396</v>
      </c>
      <c r="F282" s="73" t="s">
        <v>204</v>
      </c>
      <c r="G282" s="73" t="s">
        <v>1352</v>
      </c>
      <c r="H282" s="73" t="s">
        <v>1385</v>
      </c>
      <c r="I282" s="73" t="s">
        <v>1352</v>
      </c>
      <c r="J282" s="73" t="s">
        <v>1390</v>
      </c>
      <c r="K282" s="73" t="s">
        <v>167</v>
      </c>
      <c r="L282" s="95">
        <v>156872.9</v>
      </c>
      <c r="M282" s="95">
        <v>156872.9</v>
      </c>
      <c r="N282" s="95">
        <v>156872.9</v>
      </c>
      <c r="P282" s="73">
        <v>0</v>
      </c>
      <c r="R282" s="94"/>
      <c r="T282" s="94">
        <v>46630</v>
      </c>
      <c r="U282" s="73">
        <v>98.03125</v>
      </c>
      <c r="V282" s="94">
        <v>45152</v>
      </c>
      <c r="W282" s="94">
        <v>45160</v>
      </c>
      <c r="Y282" s="73">
        <v>142301</v>
      </c>
      <c r="Z282" s="73">
        <v>501361</v>
      </c>
      <c r="AA282" s="73">
        <v>542867</v>
      </c>
      <c r="AC282" s="73">
        <v>19722688</v>
      </c>
      <c r="AD282" s="73">
        <v>10759</v>
      </c>
      <c r="AE282" s="73" t="s">
        <v>168</v>
      </c>
      <c r="AF282" s="73" t="s">
        <v>1382</v>
      </c>
      <c r="AG282" s="73" t="s">
        <v>1383</v>
      </c>
    </row>
    <row r="283" spans="1:33">
      <c r="B283" s="73" t="s">
        <v>881</v>
      </c>
      <c r="D283" s="73" t="s">
        <v>880</v>
      </c>
      <c r="E283" s="73" t="s">
        <v>1384</v>
      </c>
      <c r="F283" s="73" t="s">
        <v>204</v>
      </c>
      <c r="G283" s="73" t="s">
        <v>1352</v>
      </c>
      <c r="H283" s="73" t="s">
        <v>1385</v>
      </c>
      <c r="I283" s="73" t="s">
        <v>1352</v>
      </c>
      <c r="J283" s="73" t="s">
        <v>1384</v>
      </c>
      <c r="K283" s="73" t="s">
        <v>167</v>
      </c>
      <c r="L283" s="95">
        <v>539857.32999999996</v>
      </c>
      <c r="M283" s="95">
        <v>539857.32999999996</v>
      </c>
      <c r="N283" s="95">
        <v>539857.32999999996</v>
      </c>
      <c r="P283" s="73">
        <v>0</v>
      </c>
      <c r="R283" s="94"/>
      <c r="T283" s="94">
        <v>46630</v>
      </c>
      <c r="U283" s="73">
        <v>98.03125</v>
      </c>
      <c r="V283" s="94">
        <v>44454</v>
      </c>
      <c r="W283" s="94">
        <v>44550</v>
      </c>
      <c r="Y283" s="73">
        <v>142301</v>
      </c>
      <c r="Z283" s="73">
        <v>455522</v>
      </c>
      <c r="AA283" s="73">
        <v>533551</v>
      </c>
      <c r="AC283" s="73">
        <v>14573359</v>
      </c>
      <c r="AD283" s="73">
        <v>10759</v>
      </c>
      <c r="AE283" s="73" t="s">
        <v>168</v>
      </c>
      <c r="AF283" s="73" t="s">
        <v>1382</v>
      </c>
      <c r="AG283" s="73" t="s">
        <v>1383</v>
      </c>
    </row>
    <row r="284" spans="1:33">
      <c r="B284" s="73" t="s">
        <v>494</v>
      </c>
      <c r="C284" s="73" t="s">
        <v>495</v>
      </c>
      <c r="D284" s="73" t="s">
        <v>497</v>
      </c>
      <c r="E284" s="73" t="s">
        <v>1469</v>
      </c>
      <c r="F284" s="73" t="s">
        <v>496</v>
      </c>
      <c r="G284" s="73" t="s">
        <v>1352</v>
      </c>
      <c r="H284" s="73" t="s">
        <v>1385</v>
      </c>
      <c r="I284" s="73" t="s">
        <v>1352</v>
      </c>
      <c r="J284" s="73" t="s">
        <v>1384</v>
      </c>
      <c r="K284" s="73" t="s">
        <v>167</v>
      </c>
      <c r="L284" s="95">
        <v>328619.29719999997</v>
      </c>
      <c r="M284" s="95">
        <v>328619.29719999997</v>
      </c>
      <c r="N284" s="95">
        <v>328619.29719999997</v>
      </c>
      <c r="P284" s="73">
        <v>1</v>
      </c>
      <c r="R284" s="94"/>
      <c r="T284" s="94">
        <v>46477</v>
      </c>
      <c r="U284" s="73">
        <v>100</v>
      </c>
      <c r="V284" s="94">
        <v>44986</v>
      </c>
      <c r="W284" s="94">
        <v>44986</v>
      </c>
      <c r="Y284" s="73">
        <v>138858</v>
      </c>
      <c r="Z284" s="73">
        <v>525223</v>
      </c>
      <c r="AA284" s="73">
        <v>533680</v>
      </c>
      <c r="AC284" s="73">
        <v>18475808</v>
      </c>
      <c r="AD284" s="73">
        <v>10759</v>
      </c>
      <c r="AE284" s="73" t="s">
        <v>168</v>
      </c>
      <c r="AF284" s="73" t="s">
        <v>1382</v>
      </c>
      <c r="AG284" s="73" t="s">
        <v>1383</v>
      </c>
    </row>
    <row r="285" spans="1:33">
      <c r="B285" s="73" t="s">
        <v>494</v>
      </c>
      <c r="C285" s="73" t="s">
        <v>495</v>
      </c>
      <c r="D285" s="73" t="s">
        <v>497</v>
      </c>
      <c r="E285" s="73" t="s">
        <v>1469</v>
      </c>
      <c r="F285" s="73" t="s">
        <v>496</v>
      </c>
      <c r="G285" s="73" t="s">
        <v>1352</v>
      </c>
      <c r="I285" s="73" t="s">
        <v>1352</v>
      </c>
      <c r="J285" s="73" t="s">
        <v>1384</v>
      </c>
      <c r="K285" s="73" t="s">
        <v>167</v>
      </c>
      <c r="L285" s="95">
        <v>3468.7651000000001</v>
      </c>
      <c r="M285" s="95">
        <v>3468.7651000000001</v>
      </c>
      <c r="N285" s="95">
        <v>3468.7651000000001</v>
      </c>
      <c r="P285" s="73">
        <v>1</v>
      </c>
      <c r="R285" s="94"/>
      <c r="T285" s="94">
        <v>46477</v>
      </c>
      <c r="U285" s="73">
        <v>100</v>
      </c>
      <c r="V285" s="94">
        <v>45019</v>
      </c>
      <c r="W285" s="94">
        <v>45019</v>
      </c>
      <c r="Y285" s="73">
        <v>138858</v>
      </c>
      <c r="Z285" s="73">
        <v>525223</v>
      </c>
      <c r="AA285" s="73">
        <v>533680</v>
      </c>
      <c r="AC285" s="73">
        <v>20482172</v>
      </c>
      <c r="AD285" s="73">
        <v>10759</v>
      </c>
      <c r="AE285" s="73" t="s">
        <v>168</v>
      </c>
      <c r="AF285" s="73" t="s">
        <v>1382</v>
      </c>
      <c r="AG285" s="73" t="s">
        <v>1383</v>
      </c>
    </row>
    <row r="286" spans="1:33">
      <c r="B286" s="73" t="s">
        <v>494</v>
      </c>
      <c r="C286" s="73" t="s">
        <v>495</v>
      </c>
      <c r="D286" s="73" t="s">
        <v>497</v>
      </c>
      <c r="E286" s="73" t="s">
        <v>1469</v>
      </c>
      <c r="F286" s="73" t="s">
        <v>496</v>
      </c>
      <c r="G286" s="73" t="s">
        <v>1352</v>
      </c>
      <c r="I286" s="73" t="s">
        <v>1352</v>
      </c>
      <c r="J286" s="73" t="s">
        <v>1384</v>
      </c>
      <c r="K286" s="73" t="s">
        <v>167</v>
      </c>
      <c r="L286" s="95">
        <v>3224.9645999999998</v>
      </c>
      <c r="M286" s="95">
        <v>3224.9645999999998</v>
      </c>
      <c r="N286" s="95">
        <v>3224.9645999999998</v>
      </c>
      <c r="P286" s="73">
        <v>1</v>
      </c>
      <c r="R286" s="94"/>
      <c r="T286" s="94">
        <v>46477</v>
      </c>
      <c r="U286" s="73">
        <v>100</v>
      </c>
      <c r="V286" s="94">
        <v>45049</v>
      </c>
      <c r="W286" s="94">
        <v>45049</v>
      </c>
      <c r="Y286" s="73">
        <v>138858</v>
      </c>
      <c r="Z286" s="73">
        <v>525223</v>
      </c>
      <c r="AA286" s="73">
        <v>533680</v>
      </c>
      <c r="AC286" s="73">
        <v>20482174</v>
      </c>
      <c r="AD286" s="73">
        <v>10759</v>
      </c>
      <c r="AE286" s="73" t="s">
        <v>168</v>
      </c>
      <c r="AF286" s="73" t="s">
        <v>1382</v>
      </c>
      <c r="AG286" s="73" t="s">
        <v>1383</v>
      </c>
    </row>
    <row r="287" spans="1:33">
      <c r="B287" s="73" t="s">
        <v>494</v>
      </c>
      <c r="C287" s="73" t="s">
        <v>495</v>
      </c>
      <c r="D287" s="73" t="s">
        <v>497</v>
      </c>
      <c r="E287" s="73" t="s">
        <v>1469</v>
      </c>
      <c r="F287" s="73" t="s">
        <v>496</v>
      </c>
      <c r="G287" s="73" t="s">
        <v>1352</v>
      </c>
      <c r="I287" s="73" t="s">
        <v>1352</v>
      </c>
      <c r="J287" s="73" t="s">
        <v>1384</v>
      </c>
      <c r="K287" s="73" t="s">
        <v>167</v>
      </c>
      <c r="L287" s="95">
        <v>3652.7480999999998</v>
      </c>
      <c r="M287" s="95">
        <v>3652.7480999999998</v>
      </c>
      <c r="N287" s="95">
        <v>3652.7480999999998</v>
      </c>
      <c r="P287" s="73">
        <v>1</v>
      </c>
      <c r="R287" s="94"/>
      <c r="T287" s="94">
        <v>46477</v>
      </c>
      <c r="U287" s="73">
        <v>100</v>
      </c>
      <c r="V287" s="94">
        <v>45082</v>
      </c>
      <c r="W287" s="94">
        <v>45082</v>
      </c>
      <c r="Y287" s="73">
        <v>138858</v>
      </c>
      <c r="Z287" s="73">
        <v>525223</v>
      </c>
      <c r="AA287" s="73">
        <v>533680</v>
      </c>
      <c r="AC287" s="73">
        <v>20482180</v>
      </c>
      <c r="AD287" s="73">
        <v>10759</v>
      </c>
      <c r="AE287" s="73" t="s">
        <v>168</v>
      </c>
      <c r="AF287" s="73" t="s">
        <v>1382</v>
      </c>
      <c r="AG287" s="73" t="s">
        <v>1383</v>
      </c>
    </row>
    <row r="288" spans="1:33">
      <c r="B288" s="73" t="s">
        <v>494</v>
      </c>
      <c r="C288" s="73" t="s">
        <v>495</v>
      </c>
      <c r="D288" s="73" t="s">
        <v>497</v>
      </c>
      <c r="E288" s="73" t="s">
        <v>1469</v>
      </c>
      <c r="F288" s="73" t="s">
        <v>496</v>
      </c>
      <c r="G288" s="73" t="s">
        <v>1352</v>
      </c>
      <c r="I288" s="73" t="s">
        <v>1352</v>
      </c>
      <c r="J288" s="73" t="s">
        <v>1384</v>
      </c>
      <c r="K288" s="73" t="s">
        <v>167</v>
      </c>
      <c r="L288" s="95">
        <v>3396.5057000000002</v>
      </c>
      <c r="M288" s="95">
        <v>3396.5057000000002</v>
      </c>
      <c r="N288" s="95">
        <v>3396.5057000000002</v>
      </c>
      <c r="P288" s="73">
        <v>1</v>
      </c>
      <c r="R288" s="94"/>
      <c r="T288" s="94">
        <v>46477</v>
      </c>
      <c r="U288" s="73">
        <v>100</v>
      </c>
      <c r="V288" s="94">
        <v>45112</v>
      </c>
      <c r="W288" s="94">
        <v>45112</v>
      </c>
      <c r="Y288" s="73">
        <v>138858</v>
      </c>
      <c r="Z288" s="73">
        <v>525223</v>
      </c>
      <c r="AA288" s="73">
        <v>533680</v>
      </c>
      <c r="AC288" s="73">
        <v>20482182</v>
      </c>
      <c r="AD288" s="73">
        <v>10759</v>
      </c>
      <c r="AE288" s="73" t="s">
        <v>168</v>
      </c>
      <c r="AF288" s="73" t="s">
        <v>1382</v>
      </c>
      <c r="AG288" s="73" t="s">
        <v>1383</v>
      </c>
    </row>
    <row r="289" spans="2:33">
      <c r="B289" s="73" t="s">
        <v>494</v>
      </c>
      <c r="C289" s="73" t="s">
        <v>495</v>
      </c>
      <c r="D289" s="73" t="s">
        <v>497</v>
      </c>
      <c r="E289" s="73" t="s">
        <v>1469</v>
      </c>
      <c r="F289" s="73" t="s">
        <v>496</v>
      </c>
      <c r="G289" s="73" t="s">
        <v>1352</v>
      </c>
      <c r="I289" s="73" t="s">
        <v>1352</v>
      </c>
      <c r="J289" s="73" t="s">
        <v>1384</v>
      </c>
      <c r="K289" s="73" t="s">
        <v>167</v>
      </c>
      <c r="L289" s="95">
        <v>3763.0922999999998</v>
      </c>
      <c r="M289" s="95">
        <v>3763.0922999999998</v>
      </c>
      <c r="N289" s="95">
        <v>3763.0922999999998</v>
      </c>
      <c r="P289" s="73">
        <v>1</v>
      </c>
      <c r="R289" s="94"/>
      <c r="T289" s="94">
        <v>46477</v>
      </c>
      <c r="U289" s="73">
        <v>100</v>
      </c>
      <c r="V289" s="94">
        <v>45145</v>
      </c>
      <c r="W289" s="94">
        <v>45145</v>
      </c>
      <c r="Y289" s="73">
        <v>138858</v>
      </c>
      <c r="Z289" s="73">
        <v>525223</v>
      </c>
      <c r="AA289" s="73">
        <v>533680</v>
      </c>
      <c r="AC289" s="73">
        <v>20482184</v>
      </c>
      <c r="AD289" s="73">
        <v>10759</v>
      </c>
      <c r="AE289" s="73" t="s">
        <v>168</v>
      </c>
      <c r="AF289" s="73" t="s">
        <v>1382</v>
      </c>
      <c r="AG289" s="73" t="s">
        <v>1383</v>
      </c>
    </row>
    <row r="290" spans="2:33">
      <c r="B290" s="73" t="s">
        <v>494</v>
      </c>
      <c r="C290" s="73" t="s">
        <v>495</v>
      </c>
      <c r="D290" s="73" t="s">
        <v>497</v>
      </c>
      <c r="E290" s="73" t="s">
        <v>1469</v>
      </c>
      <c r="F290" s="73" t="s">
        <v>496</v>
      </c>
      <c r="G290" s="73" t="s">
        <v>1352</v>
      </c>
      <c r="I290" s="73" t="s">
        <v>1352</v>
      </c>
      <c r="J290" s="73" t="s">
        <v>1384</v>
      </c>
      <c r="K290" s="73" t="s">
        <v>167</v>
      </c>
      <c r="L290" s="95">
        <v>3626.2253999999998</v>
      </c>
      <c r="M290" s="95">
        <v>3626.2253999999998</v>
      </c>
      <c r="N290" s="95">
        <v>3626.2253999999998</v>
      </c>
      <c r="P290" s="73">
        <v>1</v>
      </c>
      <c r="R290" s="94"/>
      <c r="T290" s="94">
        <v>46477</v>
      </c>
      <c r="U290" s="73">
        <v>100</v>
      </c>
      <c r="V290" s="94">
        <v>45176</v>
      </c>
      <c r="W290" s="94">
        <v>45176</v>
      </c>
      <c r="Y290" s="73">
        <v>138858</v>
      </c>
      <c r="Z290" s="73">
        <v>525223</v>
      </c>
      <c r="AA290" s="73">
        <v>533680</v>
      </c>
      <c r="AC290" s="73">
        <v>20482186</v>
      </c>
      <c r="AD290" s="73">
        <v>10759</v>
      </c>
      <c r="AE290" s="73" t="s">
        <v>168</v>
      </c>
      <c r="AF290" s="73" t="s">
        <v>1382</v>
      </c>
      <c r="AG290" s="73" t="s">
        <v>1383</v>
      </c>
    </row>
    <row r="291" spans="2:33">
      <c r="B291" s="73" t="s">
        <v>494</v>
      </c>
      <c r="C291" s="73" t="s">
        <v>495</v>
      </c>
      <c r="D291" s="73" t="s">
        <v>497</v>
      </c>
      <c r="E291" s="73" t="s">
        <v>1469</v>
      </c>
      <c r="F291" s="73" t="s">
        <v>496</v>
      </c>
      <c r="G291" s="73" t="s">
        <v>1352</v>
      </c>
      <c r="I291" s="73" t="s">
        <v>1352</v>
      </c>
      <c r="J291" s="73" t="s">
        <v>1384</v>
      </c>
      <c r="K291" s="73" t="s">
        <v>167</v>
      </c>
      <c r="L291" s="95">
        <v>3904.2127999999998</v>
      </c>
      <c r="M291" s="95">
        <v>3904.2127999999998</v>
      </c>
      <c r="N291" s="95">
        <v>3904.2127999999998</v>
      </c>
      <c r="P291" s="73">
        <v>1</v>
      </c>
      <c r="R291" s="94"/>
      <c r="T291" s="94">
        <v>46477</v>
      </c>
      <c r="U291" s="73">
        <v>100</v>
      </c>
      <c r="V291" s="94">
        <v>45209</v>
      </c>
      <c r="W291" s="94">
        <v>45209</v>
      </c>
      <c r="Y291" s="73">
        <v>138858</v>
      </c>
      <c r="Z291" s="73">
        <v>525223</v>
      </c>
      <c r="AA291" s="73">
        <v>533680</v>
      </c>
      <c r="AC291" s="73">
        <v>20482188</v>
      </c>
      <c r="AD291" s="73">
        <v>10759</v>
      </c>
      <c r="AE291" s="73" t="s">
        <v>168</v>
      </c>
      <c r="AF291" s="73" t="s">
        <v>1382</v>
      </c>
      <c r="AG291" s="73" t="s">
        <v>1383</v>
      </c>
    </row>
    <row r="292" spans="2:33">
      <c r="B292" s="73" t="s">
        <v>494</v>
      </c>
      <c r="C292" s="73" t="s">
        <v>495</v>
      </c>
      <c r="D292" s="73" t="s">
        <v>497</v>
      </c>
      <c r="E292" s="73" t="s">
        <v>1469</v>
      </c>
      <c r="F292" s="73" t="s">
        <v>496</v>
      </c>
      <c r="G292" s="73" t="s">
        <v>1352</v>
      </c>
      <c r="I292" s="73" t="s">
        <v>1352</v>
      </c>
      <c r="J292" s="73" t="s">
        <v>1384</v>
      </c>
      <c r="K292" s="73" t="s">
        <v>167</v>
      </c>
      <c r="L292" s="95">
        <v>3711.0810999999999</v>
      </c>
      <c r="M292" s="95">
        <v>3711.0810999999999</v>
      </c>
      <c r="N292" s="95">
        <v>3711.0810999999999</v>
      </c>
      <c r="P292" s="73">
        <v>1</v>
      </c>
      <c r="R292" s="94"/>
      <c r="T292" s="94">
        <v>46477</v>
      </c>
      <c r="U292" s="73">
        <v>100</v>
      </c>
      <c r="V292" s="94">
        <v>45240</v>
      </c>
      <c r="W292" s="94">
        <v>45240</v>
      </c>
      <c r="Y292" s="73">
        <v>138858</v>
      </c>
      <c r="Z292" s="73">
        <v>525223</v>
      </c>
      <c r="AA292" s="73">
        <v>533680</v>
      </c>
      <c r="AC292" s="73">
        <v>20482190</v>
      </c>
      <c r="AD292" s="73">
        <v>10759</v>
      </c>
      <c r="AE292" s="73" t="s">
        <v>168</v>
      </c>
      <c r="AF292" s="73" t="s">
        <v>1382</v>
      </c>
      <c r="AG292" s="73" t="s">
        <v>1383</v>
      </c>
    </row>
    <row r="293" spans="2:33">
      <c r="B293" s="73" t="s">
        <v>494</v>
      </c>
      <c r="C293" s="73" t="s">
        <v>495</v>
      </c>
      <c r="D293" s="73" t="s">
        <v>497</v>
      </c>
      <c r="E293" s="73" t="s">
        <v>1469</v>
      </c>
      <c r="F293" s="73" t="s">
        <v>496</v>
      </c>
      <c r="G293" s="73" t="s">
        <v>1352</v>
      </c>
      <c r="I293" s="73" t="s">
        <v>1352</v>
      </c>
      <c r="J293" s="73" t="s">
        <v>1384</v>
      </c>
      <c r="K293" s="73" t="s">
        <v>167</v>
      </c>
      <c r="L293" s="95">
        <v>3745.5151000000001</v>
      </c>
      <c r="M293" s="95">
        <v>3745.5151000000001</v>
      </c>
      <c r="N293" s="95">
        <v>3745.5151000000001</v>
      </c>
      <c r="P293" s="73">
        <v>1</v>
      </c>
      <c r="R293" s="94"/>
      <c r="T293" s="94">
        <v>46477</v>
      </c>
      <c r="U293" s="73">
        <v>100</v>
      </c>
      <c r="V293" s="94">
        <v>45271</v>
      </c>
      <c r="W293" s="94">
        <v>45271</v>
      </c>
      <c r="Y293" s="73">
        <v>138858</v>
      </c>
      <c r="Z293" s="73">
        <v>525223</v>
      </c>
      <c r="AA293" s="73">
        <v>533680</v>
      </c>
      <c r="AC293" s="73">
        <v>20572580</v>
      </c>
      <c r="AD293" s="73">
        <v>10759</v>
      </c>
      <c r="AE293" s="73" t="s">
        <v>168</v>
      </c>
      <c r="AF293" s="73" t="s">
        <v>1382</v>
      </c>
      <c r="AG293" s="73" t="s">
        <v>1383</v>
      </c>
    </row>
    <row r="294" spans="2:33">
      <c r="B294" s="73" t="s">
        <v>494</v>
      </c>
      <c r="C294" s="73" t="s">
        <v>495</v>
      </c>
      <c r="D294" s="73" t="s">
        <v>497</v>
      </c>
      <c r="E294" s="73" t="s">
        <v>1469</v>
      </c>
      <c r="F294" s="73" t="s">
        <v>496</v>
      </c>
      <c r="G294" s="73" t="s">
        <v>1352</v>
      </c>
      <c r="I294" s="73" t="s">
        <v>1352</v>
      </c>
      <c r="J294" s="73" t="s">
        <v>1384</v>
      </c>
      <c r="K294" s="73" t="s">
        <v>167</v>
      </c>
      <c r="L294" s="95">
        <v>3795.9839999999999</v>
      </c>
      <c r="M294" s="95">
        <v>3795.9839999999999</v>
      </c>
      <c r="N294" s="95">
        <v>3795.9839999999999</v>
      </c>
      <c r="P294" s="73">
        <v>1</v>
      </c>
      <c r="R294" s="94"/>
      <c r="T294" s="94">
        <v>46477</v>
      </c>
      <c r="U294" s="73">
        <v>100</v>
      </c>
      <c r="V294" s="94">
        <v>45302</v>
      </c>
      <c r="W294" s="94">
        <v>45302</v>
      </c>
      <c r="Y294" s="73">
        <v>138858</v>
      </c>
      <c r="Z294" s="73">
        <v>525223</v>
      </c>
      <c r="AA294" s="73">
        <v>533680</v>
      </c>
      <c r="AC294" s="73">
        <v>20814815</v>
      </c>
      <c r="AD294" s="73">
        <v>10759</v>
      </c>
      <c r="AE294" s="73" t="s">
        <v>168</v>
      </c>
      <c r="AF294" s="73" t="s">
        <v>1382</v>
      </c>
      <c r="AG294" s="73" t="s">
        <v>1383</v>
      </c>
    </row>
    <row r="295" spans="2:33">
      <c r="B295" s="73" t="s">
        <v>494</v>
      </c>
      <c r="C295" s="73" t="s">
        <v>495</v>
      </c>
      <c r="D295" s="73" t="s">
        <v>497</v>
      </c>
      <c r="E295" s="73" t="s">
        <v>1469</v>
      </c>
      <c r="F295" s="73" t="s">
        <v>496</v>
      </c>
      <c r="G295" s="73" t="s">
        <v>1352</v>
      </c>
      <c r="I295" s="73" t="s">
        <v>1352</v>
      </c>
      <c r="J295" s="73" t="s">
        <v>1384</v>
      </c>
      <c r="K295" s="73" t="s">
        <v>167</v>
      </c>
      <c r="L295" s="95">
        <v>3952.5347999999999</v>
      </c>
      <c r="M295" s="95">
        <v>3952.5347999999999</v>
      </c>
      <c r="N295" s="95">
        <v>3952.5347999999999</v>
      </c>
      <c r="P295" s="73">
        <v>1</v>
      </c>
      <c r="R295" s="94"/>
      <c r="T295" s="94">
        <v>46477</v>
      </c>
      <c r="U295" s="73">
        <v>100</v>
      </c>
      <c r="V295" s="94">
        <v>45334</v>
      </c>
      <c r="W295" s="94">
        <v>45334</v>
      </c>
      <c r="Y295" s="73">
        <v>138858</v>
      </c>
      <c r="Z295" s="73">
        <v>525223</v>
      </c>
      <c r="AA295" s="73">
        <v>533680</v>
      </c>
      <c r="AC295" s="73">
        <v>21132346</v>
      </c>
      <c r="AD295" s="73">
        <v>10759</v>
      </c>
      <c r="AE295" s="73" t="s">
        <v>168</v>
      </c>
      <c r="AF295" s="73" t="s">
        <v>1382</v>
      </c>
      <c r="AG295" s="73" t="s">
        <v>1383</v>
      </c>
    </row>
    <row r="296" spans="2:33">
      <c r="B296" s="73" t="s">
        <v>494</v>
      </c>
      <c r="C296" s="73" t="s">
        <v>495</v>
      </c>
      <c r="D296" s="73" t="s">
        <v>497</v>
      </c>
      <c r="E296" s="73" t="s">
        <v>1469</v>
      </c>
      <c r="F296" s="73" t="s">
        <v>496</v>
      </c>
      <c r="G296" s="73" t="s">
        <v>1352</v>
      </c>
      <c r="I296" s="73" t="s">
        <v>1352</v>
      </c>
      <c r="J296" s="73" t="s">
        <v>1384</v>
      </c>
      <c r="K296" s="73" t="s">
        <v>167</v>
      </c>
      <c r="L296" s="95">
        <v>3615.5747000000001</v>
      </c>
      <c r="M296" s="95">
        <v>3615.5747000000001</v>
      </c>
      <c r="N296" s="95">
        <v>3615.5747000000001</v>
      </c>
      <c r="P296" s="73">
        <v>1</v>
      </c>
      <c r="R296" s="94"/>
      <c r="T296" s="94">
        <v>46477</v>
      </c>
      <c r="U296" s="73">
        <v>100</v>
      </c>
      <c r="V296" s="94">
        <v>45363</v>
      </c>
      <c r="W296" s="94">
        <v>45363</v>
      </c>
      <c r="Y296" s="73">
        <v>138858</v>
      </c>
      <c r="Z296" s="73">
        <v>525223</v>
      </c>
      <c r="AA296" s="73">
        <v>533680</v>
      </c>
      <c r="AC296" s="73">
        <v>21335686</v>
      </c>
      <c r="AD296" s="73">
        <v>10759</v>
      </c>
      <c r="AE296" s="73" t="s">
        <v>168</v>
      </c>
      <c r="AF296" s="73" t="s">
        <v>1382</v>
      </c>
      <c r="AG296" s="73" t="s">
        <v>1383</v>
      </c>
    </row>
    <row r="297" spans="2:33">
      <c r="B297" s="73" t="s">
        <v>494</v>
      </c>
      <c r="C297" s="73" t="s">
        <v>495</v>
      </c>
      <c r="D297" s="73" t="s">
        <v>497</v>
      </c>
      <c r="E297" s="73" t="s">
        <v>1469</v>
      </c>
      <c r="F297" s="73" t="s">
        <v>496</v>
      </c>
      <c r="G297" s="73" t="s">
        <v>1352</v>
      </c>
      <c r="I297" s="73" t="s">
        <v>1352</v>
      </c>
      <c r="J297" s="73" t="s">
        <v>1384</v>
      </c>
      <c r="K297" s="73" t="s">
        <v>167</v>
      </c>
      <c r="L297" s="95">
        <v>3903.0333000000001</v>
      </c>
      <c r="M297" s="95">
        <v>3903.0333000000001</v>
      </c>
      <c r="N297" s="95">
        <v>3903.0333000000001</v>
      </c>
      <c r="P297" s="73">
        <v>1</v>
      </c>
      <c r="R297" s="94"/>
      <c r="T297" s="94">
        <v>46477</v>
      </c>
      <c r="U297" s="73">
        <v>100</v>
      </c>
      <c r="V297" s="94">
        <v>45394</v>
      </c>
      <c r="W297" s="94">
        <v>45394</v>
      </c>
      <c r="Y297" s="73">
        <v>138858</v>
      </c>
      <c r="Z297" s="73">
        <v>525223</v>
      </c>
      <c r="AA297" s="73">
        <v>533680</v>
      </c>
      <c r="AC297" s="73">
        <v>21685734</v>
      </c>
      <c r="AD297" s="73">
        <v>10759</v>
      </c>
      <c r="AE297" s="73" t="s">
        <v>168</v>
      </c>
      <c r="AF297" s="73" t="s">
        <v>1382</v>
      </c>
      <c r="AG297" s="73" t="s">
        <v>1383</v>
      </c>
    </row>
    <row r="298" spans="2:33">
      <c r="B298" s="73" t="s">
        <v>494</v>
      </c>
      <c r="C298" s="73" t="s">
        <v>495</v>
      </c>
      <c r="D298" s="73" t="s">
        <v>497</v>
      </c>
      <c r="E298" s="73" t="s">
        <v>1469</v>
      </c>
      <c r="F298" s="73" t="s">
        <v>496</v>
      </c>
      <c r="G298" s="73" t="s">
        <v>1352</v>
      </c>
      <c r="H298" s="73" t="s">
        <v>1385</v>
      </c>
      <c r="I298" s="73" t="s">
        <v>1352</v>
      </c>
      <c r="J298" s="73" t="s">
        <v>1384</v>
      </c>
      <c r="K298" s="73" t="s">
        <v>167</v>
      </c>
      <c r="L298" s="95">
        <v>250919.69010000001</v>
      </c>
      <c r="M298" s="95">
        <v>250919.69010000001</v>
      </c>
      <c r="N298" s="95">
        <v>250919.69010000001</v>
      </c>
      <c r="P298" s="73">
        <v>1</v>
      </c>
      <c r="R298" s="94"/>
      <c r="T298" s="94">
        <v>46477</v>
      </c>
      <c r="U298" s="73">
        <v>74</v>
      </c>
      <c r="V298" s="94">
        <v>45432</v>
      </c>
      <c r="W298" s="94">
        <v>45456</v>
      </c>
      <c r="Y298" s="73">
        <v>138858</v>
      </c>
      <c r="Z298" s="73">
        <v>525223</v>
      </c>
      <c r="AA298" s="73">
        <v>533680</v>
      </c>
      <c r="AC298" s="73">
        <v>22034366</v>
      </c>
      <c r="AD298" s="73">
        <v>10759</v>
      </c>
      <c r="AE298" s="73" t="s">
        <v>168</v>
      </c>
      <c r="AF298" s="73" t="s">
        <v>1382</v>
      </c>
      <c r="AG298" s="73" t="s">
        <v>1383</v>
      </c>
    </row>
    <row r="299" spans="2:33">
      <c r="B299" s="73" t="s">
        <v>494</v>
      </c>
      <c r="C299" s="73" t="s">
        <v>495</v>
      </c>
      <c r="D299" s="73" t="s">
        <v>497</v>
      </c>
      <c r="E299" s="73" t="s">
        <v>1469</v>
      </c>
      <c r="F299" s="73" t="s">
        <v>496</v>
      </c>
      <c r="G299" s="73" t="s">
        <v>1352</v>
      </c>
      <c r="I299" s="73" t="s">
        <v>1352</v>
      </c>
      <c r="J299" s="73" t="s">
        <v>1384</v>
      </c>
      <c r="K299" s="73" t="s">
        <v>167</v>
      </c>
      <c r="L299" s="95">
        <v>1190.8146999999999</v>
      </c>
      <c r="M299" s="95">
        <v>1190.8146999999999</v>
      </c>
      <c r="N299" s="95">
        <v>1190.8146999999999</v>
      </c>
      <c r="P299" s="73">
        <v>1</v>
      </c>
      <c r="R299" s="94"/>
      <c r="T299" s="94">
        <v>46477</v>
      </c>
      <c r="U299" s="73">
        <v>100</v>
      </c>
      <c r="V299" s="94">
        <v>45485</v>
      </c>
      <c r="W299" s="94">
        <v>45485</v>
      </c>
      <c r="Y299" s="73">
        <v>138858</v>
      </c>
      <c r="Z299" s="73">
        <v>525223</v>
      </c>
      <c r="AA299" s="73">
        <v>533680</v>
      </c>
      <c r="AC299" s="73">
        <v>22572570</v>
      </c>
      <c r="AD299" s="73">
        <v>10759</v>
      </c>
      <c r="AE299" s="73" t="s">
        <v>168</v>
      </c>
      <c r="AF299" s="73" t="s">
        <v>1382</v>
      </c>
      <c r="AG299" s="73" t="s">
        <v>1383</v>
      </c>
    </row>
    <row r="300" spans="2:33">
      <c r="B300" s="73" t="s">
        <v>494</v>
      </c>
      <c r="C300" s="73" t="s">
        <v>495</v>
      </c>
      <c r="D300" s="73" t="s">
        <v>497</v>
      </c>
      <c r="E300" s="73" t="s">
        <v>1469</v>
      </c>
      <c r="F300" s="73" t="s">
        <v>496</v>
      </c>
      <c r="G300" s="73" t="s">
        <v>1352</v>
      </c>
      <c r="I300" s="73" t="s">
        <v>1352</v>
      </c>
      <c r="J300" s="73" t="s">
        <v>1384</v>
      </c>
      <c r="K300" s="73" t="s">
        <v>167</v>
      </c>
      <c r="L300" s="95">
        <v>17872.180400000001</v>
      </c>
      <c r="M300" s="95">
        <v>17872.180400000001</v>
      </c>
      <c r="N300" s="95">
        <v>17872.180400000001</v>
      </c>
      <c r="P300" s="73">
        <v>1</v>
      </c>
      <c r="R300" s="94"/>
      <c r="T300" s="94">
        <v>46477</v>
      </c>
      <c r="U300" s="73">
        <v>100</v>
      </c>
      <c r="V300" s="94">
        <v>45485</v>
      </c>
      <c r="W300" s="94">
        <v>45485</v>
      </c>
      <c r="Y300" s="73">
        <v>138858</v>
      </c>
      <c r="Z300" s="73">
        <v>525223</v>
      </c>
      <c r="AA300" s="73">
        <v>533680</v>
      </c>
      <c r="AC300" s="73">
        <v>22572646</v>
      </c>
      <c r="AD300" s="73">
        <v>10759</v>
      </c>
      <c r="AE300" s="73" t="s">
        <v>168</v>
      </c>
      <c r="AF300" s="73" t="s">
        <v>1382</v>
      </c>
      <c r="AG300" s="73" t="s">
        <v>1383</v>
      </c>
    </row>
    <row r="301" spans="2:33">
      <c r="B301" s="73" t="s">
        <v>494</v>
      </c>
      <c r="C301" s="73" t="s">
        <v>495</v>
      </c>
      <c r="D301" s="73" t="s">
        <v>497</v>
      </c>
      <c r="E301" s="73" t="s">
        <v>1469</v>
      </c>
      <c r="F301" s="73" t="s">
        <v>496</v>
      </c>
      <c r="G301" s="73" t="s">
        <v>1352</v>
      </c>
      <c r="I301" s="73" t="s">
        <v>1352</v>
      </c>
      <c r="J301" s="73" t="s">
        <v>1384</v>
      </c>
      <c r="K301" s="73" t="s">
        <v>167</v>
      </c>
      <c r="L301" s="95">
        <v>280.50420000000003</v>
      </c>
      <c r="M301" s="95">
        <v>280.50420000000003</v>
      </c>
      <c r="N301" s="95">
        <v>280.50420000000003</v>
      </c>
      <c r="P301" s="73">
        <v>1</v>
      </c>
      <c r="R301" s="94"/>
      <c r="T301" s="94">
        <v>46477</v>
      </c>
      <c r="U301" s="73">
        <v>100</v>
      </c>
      <c r="V301" s="94">
        <v>45485</v>
      </c>
      <c r="W301" s="94">
        <v>45485</v>
      </c>
      <c r="Y301" s="73">
        <v>138858</v>
      </c>
      <c r="Z301" s="73">
        <v>525223</v>
      </c>
      <c r="AA301" s="73">
        <v>533680</v>
      </c>
      <c r="AC301" s="73">
        <v>23205065</v>
      </c>
      <c r="AD301" s="73">
        <v>10759</v>
      </c>
      <c r="AE301" s="73" t="s">
        <v>168</v>
      </c>
      <c r="AF301" s="73" t="s">
        <v>1382</v>
      </c>
      <c r="AG301" s="73" t="s">
        <v>1383</v>
      </c>
    </row>
    <row r="302" spans="2:33">
      <c r="B302" s="73" t="s">
        <v>494</v>
      </c>
      <c r="C302" s="73" t="s">
        <v>495</v>
      </c>
      <c r="D302" s="73" t="s">
        <v>497</v>
      </c>
      <c r="E302" s="73" t="s">
        <v>1469</v>
      </c>
      <c r="F302" s="73" t="s">
        <v>496</v>
      </c>
      <c r="G302" s="73" t="s">
        <v>1352</v>
      </c>
      <c r="I302" s="73" t="s">
        <v>1352</v>
      </c>
      <c r="J302" s="73" t="s">
        <v>1384</v>
      </c>
      <c r="K302" s="73" t="s">
        <v>167</v>
      </c>
      <c r="L302" s="95">
        <v>8094.0352999999996</v>
      </c>
      <c r="M302" s="95">
        <v>8094.0352999999996</v>
      </c>
      <c r="N302" s="95">
        <v>8094.0352999999996</v>
      </c>
      <c r="P302" s="73">
        <v>1</v>
      </c>
      <c r="R302" s="94"/>
      <c r="T302" s="94">
        <v>46477</v>
      </c>
      <c r="U302" s="73">
        <v>100</v>
      </c>
      <c r="V302" s="94">
        <v>45580</v>
      </c>
      <c r="W302" s="94">
        <v>45580</v>
      </c>
      <c r="Y302" s="73">
        <v>138858</v>
      </c>
      <c r="Z302" s="73">
        <v>525223</v>
      </c>
      <c r="AA302" s="73">
        <v>533680</v>
      </c>
      <c r="AC302" s="73">
        <v>23708597</v>
      </c>
      <c r="AD302" s="73">
        <v>10759</v>
      </c>
      <c r="AE302" s="73" t="s">
        <v>168</v>
      </c>
      <c r="AF302" s="73" t="s">
        <v>1382</v>
      </c>
      <c r="AG302" s="73" t="s">
        <v>1383</v>
      </c>
    </row>
    <row r="303" spans="2:33">
      <c r="B303" s="73" t="s">
        <v>494</v>
      </c>
      <c r="C303" s="73" t="s">
        <v>495</v>
      </c>
      <c r="D303" s="73" t="s">
        <v>497</v>
      </c>
      <c r="E303" s="73" t="s">
        <v>1469</v>
      </c>
      <c r="F303" s="73" t="s">
        <v>496</v>
      </c>
      <c r="G303" s="73" t="s">
        <v>1352</v>
      </c>
      <c r="I303" s="73" t="s">
        <v>1352</v>
      </c>
      <c r="J303" s="73" t="s">
        <v>1384</v>
      </c>
      <c r="K303" s="73" t="s">
        <v>167</v>
      </c>
      <c r="L303" s="95">
        <v>1477.0132000000001</v>
      </c>
      <c r="M303" s="95">
        <v>1477.0132000000001</v>
      </c>
      <c r="N303" s="95">
        <v>1477.0132000000001</v>
      </c>
      <c r="P303" s="73">
        <v>1</v>
      </c>
      <c r="R303" s="94"/>
      <c r="T303" s="94">
        <v>46477</v>
      </c>
      <c r="U303" s="73">
        <v>100</v>
      </c>
      <c r="V303" s="94">
        <v>45580</v>
      </c>
      <c r="W303" s="94">
        <v>45580</v>
      </c>
      <c r="Y303" s="73">
        <v>138858</v>
      </c>
      <c r="Z303" s="73">
        <v>525223</v>
      </c>
      <c r="AA303" s="73">
        <v>533680</v>
      </c>
      <c r="AC303" s="73">
        <v>23708605</v>
      </c>
      <c r="AD303" s="73">
        <v>10759</v>
      </c>
      <c r="AE303" s="73" t="s">
        <v>168</v>
      </c>
      <c r="AF303" s="73" t="s">
        <v>1382</v>
      </c>
      <c r="AG303" s="73" t="s">
        <v>1383</v>
      </c>
    </row>
    <row r="304" spans="2:33">
      <c r="B304" s="73" t="s">
        <v>494</v>
      </c>
      <c r="C304" s="73" t="s">
        <v>495</v>
      </c>
      <c r="D304" s="73" t="s">
        <v>497</v>
      </c>
      <c r="E304" s="73" t="s">
        <v>1469</v>
      </c>
      <c r="F304" s="73" t="s">
        <v>496</v>
      </c>
      <c r="G304" s="73" t="s">
        <v>1352</v>
      </c>
      <c r="I304" s="73" t="s">
        <v>1352</v>
      </c>
      <c r="J304" s="73" t="s">
        <v>1384</v>
      </c>
      <c r="K304" s="73" t="s">
        <v>167</v>
      </c>
      <c r="L304" s="95">
        <v>11254.233</v>
      </c>
      <c r="M304" s="95">
        <v>11254.233</v>
      </c>
      <c r="N304" s="95">
        <v>11254.233</v>
      </c>
      <c r="P304" s="73">
        <v>1</v>
      </c>
      <c r="R304" s="94"/>
      <c r="T304" s="94">
        <v>46477</v>
      </c>
      <c r="U304" s="73">
        <v>100</v>
      </c>
      <c r="V304" s="94">
        <v>45580</v>
      </c>
      <c r="W304" s="94">
        <v>45580</v>
      </c>
      <c r="Y304" s="73">
        <v>138858</v>
      </c>
      <c r="Z304" s="73">
        <v>525223</v>
      </c>
      <c r="AA304" s="73">
        <v>533680</v>
      </c>
      <c r="AC304" s="73">
        <v>23708611</v>
      </c>
      <c r="AD304" s="73">
        <v>10759</v>
      </c>
      <c r="AE304" s="73" t="s">
        <v>168</v>
      </c>
      <c r="AF304" s="73" t="s">
        <v>1382</v>
      </c>
      <c r="AG304" s="73" t="s">
        <v>1383</v>
      </c>
    </row>
    <row r="305" spans="2:33">
      <c r="B305" s="73" t="s">
        <v>494</v>
      </c>
      <c r="C305" s="73" t="s">
        <v>495</v>
      </c>
      <c r="D305" s="73" t="s">
        <v>497</v>
      </c>
      <c r="E305" s="73" t="s">
        <v>1469</v>
      </c>
      <c r="F305" s="73" t="s">
        <v>496</v>
      </c>
      <c r="G305" s="73" t="s">
        <v>1352</v>
      </c>
      <c r="I305" s="73" t="s">
        <v>1352</v>
      </c>
      <c r="J305" s="73" t="s">
        <v>1384</v>
      </c>
      <c r="K305" s="73" t="s">
        <v>167</v>
      </c>
      <c r="L305" s="95">
        <v>19711.4951</v>
      </c>
      <c r="M305" s="95">
        <v>19711.4951</v>
      </c>
      <c r="N305" s="95">
        <v>19711.4951</v>
      </c>
      <c r="P305" s="73">
        <v>1</v>
      </c>
      <c r="R305" s="94"/>
      <c r="T305" s="94">
        <v>46477</v>
      </c>
      <c r="U305" s="73">
        <v>100</v>
      </c>
      <c r="V305" s="94">
        <v>45672</v>
      </c>
      <c r="W305" s="94">
        <v>45672</v>
      </c>
      <c r="Y305" s="73">
        <v>138858</v>
      </c>
      <c r="Z305" s="73">
        <v>525223</v>
      </c>
      <c r="AA305" s="73">
        <v>533680</v>
      </c>
      <c r="AC305" s="73">
        <v>24518706</v>
      </c>
      <c r="AD305" s="73">
        <v>10759</v>
      </c>
      <c r="AE305" s="73" t="s">
        <v>168</v>
      </c>
      <c r="AF305" s="73" t="s">
        <v>1382</v>
      </c>
      <c r="AG305" s="73" t="s">
        <v>1383</v>
      </c>
    </row>
    <row r="306" spans="2:33">
      <c r="B306" s="73" t="s">
        <v>494</v>
      </c>
      <c r="C306" s="73" t="s">
        <v>495</v>
      </c>
      <c r="D306" s="73" t="s">
        <v>497</v>
      </c>
      <c r="E306" s="73" t="s">
        <v>1469</v>
      </c>
      <c r="F306" s="73" t="s">
        <v>496</v>
      </c>
      <c r="G306" s="73" t="s">
        <v>1352</v>
      </c>
      <c r="H306" s="73" t="s">
        <v>1385</v>
      </c>
      <c r="I306" s="73" t="s">
        <v>1352</v>
      </c>
      <c r="J306" s="73" t="s">
        <v>1384</v>
      </c>
      <c r="K306" s="73" t="s">
        <v>167</v>
      </c>
      <c r="L306" s="95">
        <v>89234.588799999998</v>
      </c>
      <c r="M306" s="95">
        <v>89234.588799999998</v>
      </c>
      <c r="N306" s="95">
        <v>89234.588799999998</v>
      </c>
      <c r="P306" s="73">
        <v>1</v>
      </c>
      <c r="R306" s="94"/>
      <c r="T306" s="94">
        <v>46477</v>
      </c>
      <c r="U306" s="73">
        <v>100</v>
      </c>
      <c r="V306" s="94">
        <v>44986</v>
      </c>
      <c r="W306" s="94">
        <v>44986</v>
      </c>
      <c r="Y306" s="73">
        <v>138858</v>
      </c>
      <c r="Z306" s="73">
        <v>525223</v>
      </c>
      <c r="AA306" s="73">
        <v>537952</v>
      </c>
      <c r="AC306" s="73">
        <v>18475808</v>
      </c>
      <c r="AD306" s="73">
        <v>10759</v>
      </c>
      <c r="AE306" s="73" t="s">
        <v>168</v>
      </c>
      <c r="AF306" s="73" t="s">
        <v>1382</v>
      </c>
      <c r="AG306" s="73" t="s">
        <v>1383</v>
      </c>
    </row>
    <row r="307" spans="2:33">
      <c r="B307" s="73" t="s">
        <v>494</v>
      </c>
      <c r="C307" s="73" t="s">
        <v>495</v>
      </c>
      <c r="D307" s="73" t="s">
        <v>497</v>
      </c>
      <c r="E307" s="73" t="s">
        <v>1469</v>
      </c>
      <c r="F307" s="73" t="s">
        <v>496</v>
      </c>
      <c r="G307" s="73" t="s">
        <v>1352</v>
      </c>
      <c r="I307" s="73" t="s">
        <v>1352</v>
      </c>
      <c r="J307" s="73" t="s">
        <v>1384</v>
      </c>
      <c r="K307" s="73" t="s">
        <v>167</v>
      </c>
      <c r="L307" s="95">
        <v>941.92219999999998</v>
      </c>
      <c r="M307" s="95">
        <v>941.92219999999998</v>
      </c>
      <c r="N307" s="95">
        <v>941.92219999999998</v>
      </c>
      <c r="P307" s="73">
        <v>1</v>
      </c>
      <c r="R307" s="94"/>
      <c r="T307" s="94">
        <v>46477</v>
      </c>
      <c r="U307" s="73">
        <v>100</v>
      </c>
      <c r="V307" s="94">
        <v>45019</v>
      </c>
      <c r="W307" s="94">
        <v>45019</v>
      </c>
      <c r="Y307" s="73">
        <v>138858</v>
      </c>
      <c r="Z307" s="73">
        <v>525223</v>
      </c>
      <c r="AA307" s="73">
        <v>537952</v>
      </c>
      <c r="AC307" s="73">
        <v>20482172</v>
      </c>
      <c r="AD307" s="73">
        <v>10759</v>
      </c>
      <c r="AE307" s="73" t="s">
        <v>168</v>
      </c>
      <c r="AF307" s="73" t="s">
        <v>1382</v>
      </c>
      <c r="AG307" s="73" t="s">
        <v>1383</v>
      </c>
    </row>
    <row r="308" spans="2:33">
      <c r="B308" s="73" t="s">
        <v>494</v>
      </c>
      <c r="C308" s="73" t="s">
        <v>495</v>
      </c>
      <c r="D308" s="73" t="s">
        <v>497</v>
      </c>
      <c r="E308" s="73" t="s">
        <v>1469</v>
      </c>
      <c r="F308" s="73" t="s">
        <v>496</v>
      </c>
      <c r="G308" s="73" t="s">
        <v>1352</v>
      </c>
      <c r="I308" s="73" t="s">
        <v>1352</v>
      </c>
      <c r="J308" s="73" t="s">
        <v>1384</v>
      </c>
      <c r="K308" s="73" t="s">
        <v>167</v>
      </c>
      <c r="L308" s="95">
        <v>875.71969999999999</v>
      </c>
      <c r="M308" s="95">
        <v>875.71969999999999</v>
      </c>
      <c r="N308" s="95">
        <v>875.71969999999999</v>
      </c>
      <c r="P308" s="73">
        <v>1</v>
      </c>
      <c r="R308" s="94"/>
      <c r="T308" s="94">
        <v>46477</v>
      </c>
      <c r="U308" s="73">
        <v>100</v>
      </c>
      <c r="V308" s="94">
        <v>45049</v>
      </c>
      <c r="W308" s="94">
        <v>45049</v>
      </c>
      <c r="Y308" s="73">
        <v>138858</v>
      </c>
      <c r="Z308" s="73">
        <v>525223</v>
      </c>
      <c r="AA308" s="73">
        <v>537952</v>
      </c>
      <c r="AC308" s="73">
        <v>20482174</v>
      </c>
      <c r="AD308" s="73">
        <v>10759</v>
      </c>
      <c r="AE308" s="73" t="s">
        <v>168</v>
      </c>
      <c r="AF308" s="73" t="s">
        <v>1382</v>
      </c>
      <c r="AG308" s="73" t="s">
        <v>1383</v>
      </c>
    </row>
    <row r="309" spans="2:33">
      <c r="B309" s="73" t="s">
        <v>494</v>
      </c>
      <c r="C309" s="73" t="s">
        <v>495</v>
      </c>
      <c r="D309" s="73" t="s">
        <v>497</v>
      </c>
      <c r="E309" s="73" t="s">
        <v>1469</v>
      </c>
      <c r="F309" s="73" t="s">
        <v>496</v>
      </c>
      <c r="G309" s="73" t="s">
        <v>1352</v>
      </c>
      <c r="I309" s="73" t="s">
        <v>1352</v>
      </c>
      <c r="J309" s="73" t="s">
        <v>1384</v>
      </c>
      <c r="K309" s="73" t="s">
        <v>167</v>
      </c>
      <c r="L309" s="95">
        <v>991.88170000000002</v>
      </c>
      <c r="M309" s="95">
        <v>991.88170000000002</v>
      </c>
      <c r="N309" s="95">
        <v>991.88170000000002</v>
      </c>
      <c r="P309" s="73">
        <v>1</v>
      </c>
      <c r="R309" s="94"/>
      <c r="T309" s="94">
        <v>46477</v>
      </c>
      <c r="U309" s="73">
        <v>100</v>
      </c>
      <c r="V309" s="94">
        <v>45082</v>
      </c>
      <c r="W309" s="94">
        <v>45082</v>
      </c>
      <c r="Y309" s="73">
        <v>138858</v>
      </c>
      <c r="Z309" s="73">
        <v>525223</v>
      </c>
      <c r="AA309" s="73">
        <v>537952</v>
      </c>
      <c r="AC309" s="73">
        <v>20482180</v>
      </c>
      <c r="AD309" s="73">
        <v>10759</v>
      </c>
      <c r="AE309" s="73" t="s">
        <v>168</v>
      </c>
      <c r="AF309" s="73" t="s">
        <v>1382</v>
      </c>
      <c r="AG309" s="73" t="s">
        <v>1383</v>
      </c>
    </row>
    <row r="310" spans="2:33">
      <c r="B310" s="73" t="s">
        <v>494</v>
      </c>
      <c r="C310" s="73" t="s">
        <v>495</v>
      </c>
      <c r="D310" s="73" t="s">
        <v>497</v>
      </c>
      <c r="E310" s="73" t="s">
        <v>1469</v>
      </c>
      <c r="F310" s="73" t="s">
        <v>496</v>
      </c>
      <c r="G310" s="73" t="s">
        <v>1352</v>
      </c>
      <c r="I310" s="73" t="s">
        <v>1352</v>
      </c>
      <c r="J310" s="73" t="s">
        <v>1384</v>
      </c>
      <c r="K310" s="73" t="s">
        <v>167</v>
      </c>
      <c r="L310" s="95">
        <v>922.30060000000003</v>
      </c>
      <c r="M310" s="95">
        <v>922.30060000000003</v>
      </c>
      <c r="N310" s="95">
        <v>922.30060000000003</v>
      </c>
      <c r="P310" s="73">
        <v>1</v>
      </c>
      <c r="R310" s="94"/>
      <c r="T310" s="94">
        <v>46477</v>
      </c>
      <c r="U310" s="73">
        <v>100</v>
      </c>
      <c r="V310" s="94">
        <v>45112</v>
      </c>
      <c r="W310" s="94">
        <v>45112</v>
      </c>
      <c r="Y310" s="73">
        <v>138858</v>
      </c>
      <c r="Z310" s="73">
        <v>525223</v>
      </c>
      <c r="AA310" s="73">
        <v>537952</v>
      </c>
      <c r="AC310" s="73">
        <v>20482182</v>
      </c>
      <c r="AD310" s="73">
        <v>10759</v>
      </c>
      <c r="AE310" s="73" t="s">
        <v>168</v>
      </c>
      <c r="AF310" s="73" t="s">
        <v>1382</v>
      </c>
      <c r="AG310" s="73" t="s">
        <v>1383</v>
      </c>
    </row>
    <row r="311" spans="2:33">
      <c r="B311" s="73" t="s">
        <v>494</v>
      </c>
      <c r="C311" s="73" t="s">
        <v>495</v>
      </c>
      <c r="D311" s="73" t="s">
        <v>497</v>
      </c>
      <c r="E311" s="73" t="s">
        <v>1469</v>
      </c>
      <c r="F311" s="73" t="s">
        <v>496</v>
      </c>
      <c r="G311" s="73" t="s">
        <v>1352</v>
      </c>
      <c r="I311" s="73" t="s">
        <v>1352</v>
      </c>
      <c r="J311" s="73" t="s">
        <v>1384</v>
      </c>
      <c r="K311" s="73" t="s">
        <v>167</v>
      </c>
      <c r="L311" s="95">
        <v>1021.845</v>
      </c>
      <c r="M311" s="95">
        <v>1021.845</v>
      </c>
      <c r="N311" s="95">
        <v>1021.845</v>
      </c>
      <c r="P311" s="73">
        <v>1</v>
      </c>
      <c r="R311" s="94"/>
      <c r="T311" s="94">
        <v>46477</v>
      </c>
      <c r="U311" s="73">
        <v>100</v>
      </c>
      <c r="V311" s="94">
        <v>45145</v>
      </c>
      <c r="W311" s="94">
        <v>45145</v>
      </c>
      <c r="Y311" s="73">
        <v>138858</v>
      </c>
      <c r="Z311" s="73">
        <v>525223</v>
      </c>
      <c r="AA311" s="73">
        <v>537952</v>
      </c>
      <c r="AC311" s="73">
        <v>20482184</v>
      </c>
      <c r="AD311" s="73">
        <v>10759</v>
      </c>
      <c r="AE311" s="73" t="s">
        <v>168</v>
      </c>
      <c r="AF311" s="73" t="s">
        <v>1382</v>
      </c>
      <c r="AG311" s="73" t="s">
        <v>1383</v>
      </c>
    </row>
    <row r="312" spans="2:33">
      <c r="B312" s="73" t="s">
        <v>494</v>
      </c>
      <c r="C312" s="73" t="s">
        <v>495</v>
      </c>
      <c r="D312" s="73" t="s">
        <v>497</v>
      </c>
      <c r="E312" s="73" t="s">
        <v>1469</v>
      </c>
      <c r="F312" s="73" t="s">
        <v>496</v>
      </c>
      <c r="G312" s="73" t="s">
        <v>1352</v>
      </c>
      <c r="I312" s="73" t="s">
        <v>1352</v>
      </c>
      <c r="J312" s="73" t="s">
        <v>1384</v>
      </c>
      <c r="K312" s="73" t="s">
        <v>167</v>
      </c>
      <c r="L312" s="95">
        <v>984.67970000000003</v>
      </c>
      <c r="M312" s="95">
        <v>984.67970000000003</v>
      </c>
      <c r="N312" s="95">
        <v>984.67970000000003</v>
      </c>
      <c r="P312" s="73">
        <v>1</v>
      </c>
      <c r="R312" s="94"/>
      <c r="T312" s="94">
        <v>46477</v>
      </c>
      <c r="U312" s="73">
        <v>100</v>
      </c>
      <c r="V312" s="94">
        <v>45176</v>
      </c>
      <c r="W312" s="94">
        <v>45176</v>
      </c>
      <c r="Y312" s="73">
        <v>138858</v>
      </c>
      <c r="Z312" s="73">
        <v>525223</v>
      </c>
      <c r="AA312" s="73">
        <v>537952</v>
      </c>
      <c r="AC312" s="73">
        <v>20482186</v>
      </c>
      <c r="AD312" s="73">
        <v>10759</v>
      </c>
      <c r="AE312" s="73" t="s">
        <v>168</v>
      </c>
      <c r="AF312" s="73" t="s">
        <v>1382</v>
      </c>
      <c r="AG312" s="73" t="s">
        <v>1383</v>
      </c>
    </row>
    <row r="313" spans="2:33">
      <c r="B313" s="73" t="s">
        <v>494</v>
      </c>
      <c r="C313" s="73" t="s">
        <v>495</v>
      </c>
      <c r="D313" s="73" t="s">
        <v>497</v>
      </c>
      <c r="E313" s="73" t="s">
        <v>1469</v>
      </c>
      <c r="F313" s="73" t="s">
        <v>496</v>
      </c>
      <c r="G313" s="73" t="s">
        <v>1352</v>
      </c>
      <c r="I313" s="73" t="s">
        <v>1352</v>
      </c>
      <c r="J313" s="73" t="s">
        <v>1384</v>
      </c>
      <c r="K313" s="73" t="s">
        <v>167</v>
      </c>
      <c r="L313" s="95">
        <v>1060.1655000000001</v>
      </c>
      <c r="M313" s="95">
        <v>1060.1655000000001</v>
      </c>
      <c r="N313" s="95">
        <v>1060.1655000000001</v>
      </c>
      <c r="P313" s="73">
        <v>1</v>
      </c>
      <c r="R313" s="94"/>
      <c r="T313" s="94">
        <v>46477</v>
      </c>
      <c r="U313" s="73">
        <v>100</v>
      </c>
      <c r="V313" s="94">
        <v>45209</v>
      </c>
      <c r="W313" s="94">
        <v>45209</v>
      </c>
      <c r="Y313" s="73">
        <v>138858</v>
      </c>
      <c r="Z313" s="73">
        <v>525223</v>
      </c>
      <c r="AA313" s="73">
        <v>537952</v>
      </c>
      <c r="AC313" s="73">
        <v>20482188</v>
      </c>
      <c r="AD313" s="73">
        <v>10759</v>
      </c>
      <c r="AE313" s="73" t="s">
        <v>168</v>
      </c>
      <c r="AF313" s="73" t="s">
        <v>1382</v>
      </c>
      <c r="AG313" s="73" t="s">
        <v>1383</v>
      </c>
    </row>
    <row r="314" spans="2:33">
      <c r="B314" s="73" t="s">
        <v>494</v>
      </c>
      <c r="C314" s="73" t="s">
        <v>495</v>
      </c>
      <c r="D314" s="73" t="s">
        <v>497</v>
      </c>
      <c r="E314" s="73" t="s">
        <v>1469</v>
      </c>
      <c r="F314" s="73" t="s">
        <v>496</v>
      </c>
      <c r="G314" s="73" t="s">
        <v>1352</v>
      </c>
      <c r="I314" s="73" t="s">
        <v>1352</v>
      </c>
      <c r="J314" s="73" t="s">
        <v>1384</v>
      </c>
      <c r="K314" s="73" t="s">
        <v>167</v>
      </c>
      <c r="L314" s="95">
        <v>1007.7217000000001</v>
      </c>
      <c r="M314" s="95">
        <v>1007.7217000000001</v>
      </c>
      <c r="N314" s="95">
        <v>1007.7217000000001</v>
      </c>
      <c r="P314" s="73">
        <v>1</v>
      </c>
      <c r="R314" s="94"/>
      <c r="T314" s="94">
        <v>46477</v>
      </c>
      <c r="U314" s="73">
        <v>100</v>
      </c>
      <c r="V314" s="94">
        <v>45240</v>
      </c>
      <c r="W314" s="94">
        <v>45240</v>
      </c>
      <c r="Y314" s="73">
        <v>138858</v>
      </c>
      <c r="Z314" s="73">
        <v>525223</v>
      </c>
      <c r="AA314" s="73">
        <v>537952</v>
      </c>
      <c r="AC314" s="73">
        <v>20482190</v>
      </c>
      <c r="AD314" s="73">
        <v>10759</v>
      </c>
      <c r="AE314" s="73" t="s">
        <v>168</v>
      </c>
      <c r="AF314" s="73" t="s">
        <v>1382</v>
      </c>
      <c r="AG314" s="73" t="s">
        <v>1383</v>
      </c>
    </row>
    <row r="315" spans="2:33">
      <c r="B315" s="73" t="s">
        <v>494</v>
      </c>
      <c r="C315" s="73" t="s">
        <v>495</v>
      </c>
      <c r="D315" s="73" t="s">
        <v>497</v>
      </c>
      <c r="E315" s="73" t="s">
        <v>1469</v>
      </c>
      <c r="F315" s="73" t="s">
        <v>496</v>
      </c>
      <c r="G315" s="73" t="s">
        <v>1352</v>
      </c>
      <c r="I315" s="73" t="s">
        <v>1352</v>
      </c>
      <c r="J315" s="73" t="s">
        <v>1384</v>
      </c>
      <c r="K315" s="73" t="s">
        <v>167</v>
      </c>
      <c r="L315" s="95">
        <v>1017.072</v>
      </c>
      <c r="M315" s="95">
        <v>1017.072</v>
      </c>
      <c r="N315" s="95">
        <v>1017.072</v>
      </c>
      <c r="P315" s="73">
        <v>1</v>
      </c>
      <c r="R315" s="94"/>
      <c r="T315" s="94">
        <v>46477</v>
      </c>
      <c r="U315" s="73">
        <v>100</v>
      </c>
      <c r="V315" s="94">
        <v>45271</v>
      </c>
      <c r="W315" s="94">
        <v>45271</v>
      </c>
      <c r="Y315" s="73">
        <v>138858</v>
      </c>
      <c r="Z315" s="73">
        <v>525223</v>
      </c>
      <c r="AA315" s="73">
        <v>537952</v>
      </c>
      <c r="AC315" s="73">
        <v>20572580</v>
      </c>
      <c r="AD315" s="73">
        <v>10759</v>
      </c>
      <c r="AE315" s="73" t="s">
        <v>168</v>
      </c>
      <c r="AF315" s="73" t="s">
        <v>1382</v>
      </c>
      <c r="AG315" s="73" t="s">
        <v>1383</v>
      </c>
    </row>
    <row r="316" spans="2:33">
      <c r="B316" s="73" t="s">
        <v>494</v>
      </c>
      <c r="C316" s="73" t="s">
        <v>495</v>
      </c>
      <c r="D316" s="73" t="s">
        <v>497</v>
      </c>
      <c r="E316" s="73" t="s">
        <v>1469</v>
      </c>
      <c r="F316" s="73" t="s">
        <v>496</v>
      </c>
      <c r="G316" s="73" t="s">
        <v>1352</v>
      </c>
      <c r="I316" s="73" t="s">
        <v>1352</v>
      </c>
      <c r="J316" s="73" t="s">
        <v>1384</v>
      </c>
      <c r="K316" s="73" t="s">
        <v>167</v>
      </c>
      <c r="L316" s="95">
        <v>1030.7765999999999</v>
      </c>
      <c r="M316" s="95">
        <v>1030.7765999999999</v>
      </c>
      <c r="N316" s="95">
        <v>1030.7765999999999</v>
      </c>
      <c r="P316" s="73">
        <v>1</v>
      </c>
      <c r="R316" s="94"/>
      <c r="T316" s="94">
        <v>46477</v>
      </c>
      <c r="U316" s="73">
        <v>100</v>
      </c>
      <c r="V316" s="94">
        <v>45302</v>
      </c>
      <c r="W316" s="94">
        <v>45302</v>
      </c>
      <c r="Y316" s="73">
        <v>138858</v>
      </c>
      <c r="Z316" s="73">
        <v>525223</v>
      </c>
      <c r="AA316" s="73">
        <v>537952</v>
      </c>
      <c r="AC316" s="73">
        <v>20814815</v>
      </c>
      <c r="AD316" s="73">
        <v>10759</v>
      </c>
      <c r="AE316" s="73" t="s">
        <v>168</v>
      </c>
      <c r="AF316" s="73" t="s">
        <v>1382</v>
      </c>
      <c r="AG316" s="73" t="s">
        <v>1383</v>
      </c>
    </row>
    <row r="317" spans="2:33">
      <c r="B317" s="73" t="s">
        <v>494</v>
      </c>
      <c r="C317" s="73" t="s">
        <v>495</v>
      </c>
      <c r="D317" s="73" t="s">
        <v>497</v>
      </c>
      <c r="E317" s="73" t="s">
        <v>1469</v>
      </c>
      <c r="F317" s="73" t="s">
        <v>496</v>
      </c>
      <c r="G317" s="73" t="s">
        <v>1352</v>
      </c>
      <c r="I317" s="73" t="s">
        <v>1352</v>
      </c>
      <c r="J317" s="73" t="s">
        <v>1384</v>
      </c>
      <c r="K317" s="73" t="s">
        <v>167</v>
      </c>
      <c r="L317" s="95">
        <v>1073.287</v>
      </c>
      <c r="M317" s="95">
        <v>1073.287</v>
      </c>
      <c r="N317" s="95">
        <v>1073.287</v>
      </c>
      <c r="P317" s="73">
        <v>1</v>
      </c>
      <c r="R317" s="94"/>
      <c r="T317" s="94">
        <v>46477</v>
      </c>
      <c r="U317" s="73">
        <v>100</v>
      </c>
      <c r="V317" s="94">
        <v>45334</v>
      </c>
      <c r="W317" s="94">
        <v>45334</v>
      </c>
      <c r="Y317" s="73">
        <v>138858</v>
      </c>
      <c r="Z317" s="73">
        <v>525223</v>
      </c>
      <c r="AA317" s="73">
        <v>537952</v>
      </c>
      <c r="AC317" s="73">
        <v>21132346</v>
      </c>
      <c r="AD317" s="73">
        <v>10759</v>
      </c>
      <c r="AE317" s="73" t="s">
        <v>168</v>
      </c>
      <c r="AF317" s="73" t="s">
        <v>1382</v>
      </c>
      <c r="AG317" s="73" t="s">
        <v>1383</v>
      </c>
    </row>
    <row r="318" spans="2:33">
      <c r="B318" s="73" t="s">
        <v>494</v>
      </c>
      <c r="C318" s="73" t="s">
        <v>495</v>
      </c>
      <c r="D318" s="73" t="s">
        <v>497</v>
      </c>
      <c r="E318" s="73" t="s">
        <v>1469</v>
      </c>
      <c r="F318" s="73" t="s">
        <v>496</v>
      </c>
      <c r="G318" s="73" t="s">
        <v>1352</v>
      </c>
      <c r="I318" s="73" t="s">
        <v>1352</v>
      </c>
      <c r="J318" s="73" t="s">
        <v>1384</v>
      </c>
      <c r="K318" s="73" t="s">
        <v>167</v>
      </c>
      <c r="L318" s="95">
        <v>981.78750000000002</v>
      </c>
      <c r="M318" s="95">
        <v>981.78750000000002</v>
      </c>
      <c r="N318" s="95">
        <v>981.78750000000002</v>
      </c>
      <c r="P318" s="73">
        <v>1</v>
      </c>
      <c r="R318" s="94"/>
      <c r="T318" s="94">
        <v>46477</v>
      </c>
      <c r="U318" s="73">
        <v>100</v>
      </c>
      <c r="V318" s="94">
        <v>45363</v>
      </c>
      <c r="W318" s="94">
        <v>45363</v>
      </c>
      <c r="Y318" s="73">
        <v>138858</v>
      </c>
      <c r="Z318" s="73">
        <v>525223</v>
      </c>
      <c r="AA318" s="73">
        <v>537952</v>
      </c>
      <c r="AC318" s="73">
        <v>21335686</v>
      </c>
      <c r="AD318" s="73">
        <v>10759</v>
      </c>
      <c r="AE318" s="73" t="s">
        <v>168</v>
      </c>
      <c r="AF318" s="73" t="s">
        <v>1382</v>
      </c>
      <c r="AG318" s="73" t="s">
        <v>1383</v>
      </c>
    </row>
    <row r="319" spans="2:33">
      <c r="B319" s="73" t="s">
        <v>494</v>
      </c>
      <c r="C319" s="73" t="s">
        <v>495</v>
      </c>
      <c r="D319" s="73" t="s">
        <v>497</v>
      </c>
      <c r="E319" s="73" t="s">
        <v>1469</v>
      </c>
      <c r="F319" s="73" t="s">
        <v>496</v>
      </c>
      <c r="G319" s="73" t="s">
        <v>1352</v>
      </c>
      <c r="I319" s="73" t="s">
        <v>1352</v>
      </c>
      <c r="J319" s="73" t="s">
        <v>1384</v>
      </c>
      <c r="K319" s="73" t="s">
        <v>167</v>
      </c>
      <c r="L319" s="95">
        <v>1059.8452</v>
      </c>
      <c r="M319" s="95">
        <v>1059.8452</v>
      </c>
      <c r="N319" s="95">
        <v>1059.8452</v>
      </c>
      <c r="P319" s="73">
        <v>1</v>
      </c>
      <c r="R319" s="94"/>
      <c r="T319" s="94">
        <v>46477</v>
      </c>
      <c r="U319" s="73">
        <v>100</v>
      </c>
      <c r="V319" s="94">
        <v>45394</v>
      </c>
      <c r="W319" s="94">
        <v>45394</v>
      </c>
      <c r="Y319" s="73">
        <v>138858</v>
      </c>
      <c r="Z319" s="73">
        <v>525223</v>
      </c>
      <c r="AA319" s="73">
        <v>537952</v>
      </c>
      <c r="AC319" s="73">
        <v>21685734</v>
      </c>
      <c r="AD319" s="73">
        <v>10759</v>
      </c>
      <c r="AE319" s="73" t="s">
        <v>168</v>
      </c>
      <c r="AF319" s="73" t="s">
        <v>1382</v>
      </c>
      <c r="AG319" s="73" t="s">
        <v>1383</v>
      </c>
    </row>
    <row r="320" spans="2:33">
      <c r="B320" s="73" t="s">
        <v>494</v>
      </c>
      <c r="C320" s="73" t="s">
        <v>495</v>
      </c>
      <c r="D320" s="73" t="s">
        <v>497</v>
      </c>
      <c r="E320" s="73" t="s">
        <v>1469</v>
      </c>
      <c r="F320" s="73" t="s">
        <v>496</v>
      </c>
      <c r="G320" s="73" t="s">
        <v>1352</v>
      </c>
      <c r="H320" s="73" t="s">
        <v>1385</v>
      </c>
      <c r="I320" s="73" t="s">
        <v>1352</v>
      </c>
      <c r="J320" s="73" t="s">
        <v>1384</v>
      </c>
      <c r="K320" s="73" t="s">
        <v>167</v>
      </c>
      <c r="L320" s="95">
        <v>68135.729000000007</v>
      </c>
      <c r="M320" s="95">
        <v>68135.729000000007</v>
      </c>
      <c r="N320" s="95">
        <v>68135.729000000007</v>
      </c>
      <c r="P320" s="73">
        <v>1</v>
      </c>
      <c r="R320" s="94"/>
      <c r="T320" s="94">
        <v>46477</v>
      </c>
      <c r="U320" s="73">
        <v>74</v>
      </c>
      <c r="V320" s="94">
        <v>45432</v>
      </c>
      <c r="W320" s="94">
        <v>45456</v>
      </c>
      <c r="Y320" s="73">
        <v>138858</v>
      </c>
      <c r="Z320" s="73">
        <v>525223</v>
      </c>
      <c r="AA320" s="73">
        <v>537952</v>
      </c>
      <c r="AC320" s="73">
        <v>22034366</v>
      </c>
      <c r="AD320" s="73">
        <v>10759</v>
      </c>
      <c r="AE320" s="73" t="s">
        <v>168</v>
      </c>
      <c r="AF320" s="73" t="s">
        <v>1382</v>
      </c>
      <c r="AG320" s="73" t="s">
        <v>1383</v>
      </c>
    </row>
    <row r="321" spans="2:33">
      <c r="B321" s="73" t="s">
        <v>494</v>
      </c>
      <c r="C321" s="73" t="s">
        <v>495</v>
      </c>
      <c r="D321" s="73" t="s">
        <v>497</v>
      </c>
      <c r="E321" s="73" t="s">
        <v>1469</v>
      </c>
      <c r="F321" s="73" t="s">
        <v>496</v>
      </c>
      <c r="G321" s="73" t="s">
        <v>1352</v>
      </c>
      <c r="I321" s="73" t="s">
        <v>1352</v>
      </c>
      <c r="J321" s="73" t="s">
        <v>1384</v>
      </c>
      <c r="K321" s="73" t="s">
        <v>167</v>
      </c>
      <c r="L321" s="95">
        <v>323.35849999999999</v>
      </c>
      <c r="M321" s="95">
        <v>323.35849999999999</v>
      </c>
      <c r="N321" s="95">
        <v>323.35849999999999</v>
      </c>
      <c r="P321" s="73">
        <v>1</v>
      </c>
      <c r="R321" s="94"/>
      <c r="T321" s="94">
        <v>46477</v>
      </c>
      <c r="U321" s="73">
        <v>100</v>
      </c>
      <c r="V321" s="94">
        <v>45485</v>
      </c>
      <c r="W321" s="94">
        <v>45485</v>
      </c>
      <c r="Y321" s="73">
        <v>138858</v>
      </c>
      <c r="Z321" s="73">
        <v>525223</v>
      </c>
      <c r="AA321" s="73">
        <v>537952</v>
      </c>
      <c r="AC321" s="73">
        <v>22572570</v>
      </c>
      <c r="AD321" s="73">
        <v>10759</v>
      </c>
      <c r="AE321" s="73" t="s">
        <v>168</v>
      </c>
      <c r="AF321" s="73" t="s">
        <v>1382</v>
      </c>
      <c r="AG321" s="73" t="s">
        <v>1383</v>
      </c>
    </row>
    <row r="322" spans="2:33">
      <c r="B322" s="73" t="s">
        <v>494</v>
      </c>
      <c r="C322" s="73" t="s">
        <v>495</v>
      </c>
      <c r="D322" s="73" t="s">
        <v>497</v>
      </c>
      <c r="E322" s="73" t="s">
        <v>1469</v>
      </c>
      <c r="F322" s="73" t="s">
        <v>496</v>
      </c>
      <c r="G322" s="73" t="s">
        <v>1352</v>
      </c>
      <c r="I322" s="73" t="s">
        <v>1352</v>
      </c>
      <c r="J322" s="73" t="s">
        <v>1384</v>
      </c>
      <c r="K322" s="73" t="s">
        <v>167</v>
      </c>
      <c r="L322" s="95">
        <v>4853.0828000000001</v>
      </c>
      <c r="M322" s="95">
        <v>4853.0828000000001</v>
      </c>
      <c r="N322" s="95">
        <v>4853.0828000000001</v>
      </c>
      <c r="P322" s="73">
        <v>1</v>
      </c>
      <c r="R322" s="94"/>
      <c r="T322" s="94">
        <v>46477</v>
      </c>
      <c r="U322" s="73">
        <v>100</v>
      </c>
      <c r="V322" s="94">
        <v>45485</v>
      </c>
      <c r="W322" s="94">
        <v>45485</v>
      </c>
      <c r="Y322" s="73">
        <v>138858</v>
      </c>
      <c r="Z322" s="73">
        <v>525223</v>
      </c>
      <c r="AA322" s="73">
        <v>537952</v>
      </c>
      <c r="AC322" s="73">
        <v>22572646</v>
      </c>
      <c r="AD322" s="73">
        <v>10759</v>
      </c>
      <c r="AE322" s="73" t="s">
        <v>168</v>
      </c>
      <c r="AF322" s="73" t="s">
        <v>1382</v>
      </c>
      <c r="AG322" s="73" t="s">
        <v>1383</v>
      </c>
    </row>
    <row r="323" spans="2:33">
      <c r="B323" s="73" t="s">
        <v>494</v>
      </c>
      <c r="C323" s="73" t="s">
        <v>495</v>
      </c>
      <c r="D323" s="73" t="s">
        <v>497</v>
      </c>
      <c r="E323" s="73" t="s">
        <v>1469</v>
      </c>
      <c r="F323" s="73" t="s">
        <v>496</v>
      </c>
      <c r="G323" s="73" t="s">
        <v>1352</v>
      </c>
      <c r="I323" s="73" t="s">
        <v>1352</v>
      </c>
      <c r="J323" s="73" t="s">
        <v>1384</v>
      </c>
      <c r="K323" s="73" t="s">
        <v>167</v>
      </c>
      <c r="L323" s="95">
        <v>76.169200000000004</v>
      </c>
      <c r="M323" s="95">
        <v>76.169200000000004</v>
      </c>
      <c r="N323" s="95">
        <v>76.169200000000004</v>
      </c>
      <c r="P323" s="73">
        <v>1</v>
      </c>
      <c r="R323" s="94"/>
      <c r="T323" s="94">
        <v>46477</v>
      </c>
      <c r="U323" s="73">
        <v>100</v>
      </c>
      <c r="V323" s="94">
        <v>45485</v>
      </c>
      <c r="W323" s="94">
        <v>45485</v>
      </c>
      <c r="Y323" s="73">
        <v>138858</v>
      </c>
      <c r="Z323" s="73">
        <v>525223</v>
      </c>
      <c r="AA323" s="73">
        <v>537952</v>
      </c>
      <c r="AC323" s="73">
        <v>23205065</v>
      </c>
      <c r="AD323" s="73">
        <v>10759</v>
      </c>
      <c r="AE323" s="73" t="s">
        <v>168</v>
      </c>
      <c r="AF323" s="73" t="s">
        <v>1382</v>
      </c>
      <c r="AG323" s="73" t="s">
        <v>1383</v>
      </c>
    </row>
    <row r="324" spans="2:33">
      <c r="B324" s="73" t="s">
        <v>494</v>
      </c>
      <c r="C324" s="73" t="s">
        <v>495</v>
      </c>
      <c r="D324" s="73" t="s">
        <v>497</v>
      </c>
      <c r="E324" s="73" t="s">
        <v>1469</v>
      </c>
      <c r="F324" s="73" t="s">
        <v>496</v>
      </c>
      <c r="G324" s="73" t="s">
        <v>1352</v>
      </c>
      <c r="I324" s="73" t="s">
        <v>1352</v>
      </c>
      <c r="J324" s="73" t="s">
        <v>1384</v>
      </c>
      <c r="K324" s="73" t="s">
        <v>167</v>
      </c>
      <c r="L324" s="95">
        <v>2197.8865000000001</v>
      </c>
      <c r="M324" s="95">
        <v>2197.8865000000001</v>
      </c>
      <c r="N324" s="95">
        <v>2197.8865000000001</v>
      </c>
      <c r="P324" s="73">
        <v>1</v>
      </c>
      <c r="R324" s="94"/>
      <c r="T324" s="94">
        <v>46477</v>
      </c>
      <c r="U324" s="73">
        <v>100</v>
      </c>
      <c r="V324" s="94">
        <v>45580</v>
      </c>
      <c r="W324" s="94">
        <v>45580</v>
      </c>
      <c r="Y324" s="73">
        <v>138858</v>
      </c>
      <c r="Z324" s="73">
        <v>525223</v>
      </c>
      <c r="AA324" s="73">
        <v>537952</v>
      </c>
      <c r="AC324" s="73">
        <v>23708597</v>
      </c>
      <c r="AD324" s="73">
        <v>10759</v>
      </c>
      <c r="AE324" s="73" t="s">
        <v>168</v>
      </c>
      <c r="AF324" s="73" t="s">
        <v>1382</v>
      </c>
      <c r="AG324" s="73" t="s">
        <v>1383</v>
      </c>
    </row>
    <row r="325" spans="2:33">
      <c r="B325" s="73" t="s">
        <v>494</v>
      </c>
      <c r="C325" s="73" t="s">
        <v>495</v>
      </c>
      <c r="D325" s="73" t="s">
        <v>497</v>
      </c>
      <c r="E325" s="73" t="s">
        <v>1469</v>
      </c>
      <c r="F325" s="73" t="s">
        <v>496</v>
      </c>
      <c r="G325" s="73" t="s">
        <v>1352</v>
      </c>
      <c r="I325" s="73" t="s">
        <v>1352</v>
      </c>
      <c r="J325" s="73" t="s">
        <v>1384</v>
      </c>
      <c r="K325" s="73" t="s">
        <v>167</v>
      </c>
      <c r="L325" s="95">
        <v>401.07400000000001</v>
      </c>
      <c r="M325" s="95">
        <v>401.07400000000001</v>
      </c>
      <c r="N325" s="95">
        <v>401.07400000000001</v>
      </c>
      <c r="P325" s="73">
        <v>1</v>
      </c>
      <c r="R325" s="94"/>
      <c r="T325" s="94">
        <v>46477</v>
      </c>
      <c r="U325" s="73">
        <v>100</v>
      </c>
      <c r="V325" s="94">
        <v>45580</v>
      </c>
      <c r="W325" s="94">
        <v>45580</v>
      </c>
      <c r="Y325" s="73">
        <v>138858</v>
      </c>
      <c r="Z325" s="73">
        <v>525223</v>
      </c>
      <c r="AA325" s="73">
        <v>537952</v>
      </c>
      <c r="AC325" s="73">
        <v>23708605</v>
      </c>
      <c r="AD325" s="73">
        <v>10759</v>
      </c>
      <c r="AE325" s="73" t="s">
        <v>168</v>
      </c>
      <c r="AF325" s="73" t="s">
        <v>1382</v>
      </c>
      <c r="AG325" s="73" t="s">
        <v>1383</v>
      </c>
    </row>
    <row r="326" spans="2:33">
      <c r="B326" s="73" t="s">
        <v>494</v>
      </c>
      <c r="C326" s="73" t="s">
        <v>495</v>
      </c>
      <c r="D326" s="73" t="s">
        <v>497</v>
      </c>
      <c r="E326" s="73" t="s">
        <v>1469</v>
      </c>
      <c r="F326" s="73" t="s">
        <v>496</v>
      </c>
      <c r="G326" s="73" t="s">
        <v>1352</v>
      </c>
      <c r="I326" s="73" t="s">
        <v>1352</v>
      </c>
      <c r="J326" s="73" t="s">
        <v>1384</v>
      </c>
      <c r="K326" s="73" t="s">
        <v>167</v>
      </c>
      <c r="L326" s="95">
        <v>3056.0191</v>
      </c>
      <c r="M326" s="95">
        <v>3056.0191</v>
      </c>
      <c r="N326" s="95">
        <v>3056.0191</v>
      </c>
      <c r="P326" s="73">
        <v>1</v>
      </c>
      <c r="R326" s="94"/>
      <c r="T326" s="94">
        <v>46477</v>
      </c>
      <c r="U326" s="73">
        <v>100</v>
      </c>
      <c r="V326" s="94">
        <v>45580</v>
      </c>
      <c r="W326" s="94">
        <v>45580</v>
      </c>
      <c r="Y326" s="73">
        <v>138858</v>
      </c>
      <c r="Z326" s="73">
        <v>525223</v>
      </c>
      <c r="AA326" s="73">
        <v>537952</v>
      </c>
      <c r="AC326" s="73">
        <v>23708611</v>
      </c>
      <c r="AD326" s="73">
        <v>10759</v>
      </c>
      <c r="AE326" s="73" t="s">
        <v>168</v>
      </c>
      <c r="AF326" s="73" t="s">
        <v>1382</v>
      </c>
      <c r="AG326" s="73" t="s">
        <v>1383</v>
      </c>
    </row>
    <row r="327" spans="2:33">
      <c r="B327" s="73" t="s">
        <v>494</v>
      </c>
      <c r="C327" s="73" t="s">
        <v>495</v>
      </c>
      <c r="D327" s="73" t="s">
        <v>497</v>
      </c>
      <c r="E327" s="73" t="s">
        <v>1469</v>
      </c>
      <c r="F327" s="73" t="s">
        <v>496</v>
      </c>
      <c r="G327" s="73" t="s">
        <v>1352</v>
      </c>
      <c r="I327" s="73" t="s">
        <v>1352</v>
      </c>
      <c r="J327" s="73" t="s">
        <v>1384</v>
      </c>
      <c r="K327" s="73" t="s">
        <v>167</v>
      </c>
      <c r="L327" s="95">
        <v>5352.5375999999997</v>
      </c>
      <c r="M327" s="95">
        <v>5352.5375999999997</v>
      </c>
      <c r="N327" s="95">
        <v>5352.5375999999997</v>
      </c>
      <c r="P327" s="73">
        <v>1</v>
      </c>
      <c r="R327" s="94"/>
      <c r="T327" s="94">
        <v>46477</v>
      </c>
      <c r="U327" s="73">
        <v>100</v>
      </c>
      <c r="V327" s="94">
        <v>45672</v>
      </c>
      <c r="W327" s="94">
        <v>45672</v>
      </c>
      <c r="Y327" s="73">
        <v>138858</v>
      </c>
      <c r="Z327" s="73">
        <v>525223</v>
      </c>
      <c r="AA327" s="73">
        <v>537952</v>
      </c>
      <c r="AC327" s="73">
        <v>24518706</v>
      </c>
      <c r="AD327" s="73">
        <v>10759</v>
      </c>
      <c r="AE327" s="73" t="s">
        <v>168</v>
      </c>
      <c r="AF327" s="73" t="s">
        <v>1382</v>
      </c>
      <c r="AG327" s="73" t="s">
        <v>1383</v>
      </c>
    </row>
    <row r="328" spans="2:33">
      <c r="B328" s="73" t="s">
        <v>494</v>
      </c>
      <c r="C328" s="73" t="s">
        <v>495</v>
      </c>
      <c r="D328" s="73" t="s">
        <v>497</v>
      </c>
      <c r="E328" s="73" t="s">
        <v>1469</v>
      </c>
      <c r="F328" s="73" t="s">
        <v>496</v>
      </c>
      <c r="G328" s="73" t="s">
        <v>1352</v>
      </c>
      <c r="H328" s="73" t="s">
        <v>1385</v>
      </c>
      <c r="I328" s="73" t="s">
        <v>1352</v>
      </c>
      <c r="J328" s="73" t="s">
        <v>1384</v>
      </c>
      <c r="K328" s="73" t="s">
        <v>167</v>
      </c>
      <c r="L328" s="95">
        <v>1457146.1139</v>
      </c>
      <c r="M328" s="95">
        <v>1457146.1139</v>
      </c>
      <c r="N328" s="95">
        <v>1457146.1139</v>
      </c>
      <c r="P328" s="73">
        <v>0</v>
      </c>
      <c r="R328" s="94"/>
      <c r="T328" s="94">
        <v>46477</v>
      </c>
      <c r="U328" s="73">
        <v>100</v>
      </c>
      <c r="V328" s="94">
        <v>44986</v>
      </c>
      <c r="W328" s="94">
        <v>44986</v>
      </c>
      <c r="Y328" s="73">
        <v>138858</v>
      </c>
      <c r="Z328" s="73">
        <v>525223</v>
      </c>
      <c r="AA328" s="73">
        <v>525224</v>
      </c>
      <c r="AC328" s="73">
        <v>18475808</v>
      </c>
      <c r="AD328" s="73">
        <v>10759</v>
      </c>
      <c r="AE328" s="73" t="s">
        <v>168</v>
      </c>
      <c r="AF328" s="73" t="s">
        <v>1382</v>
      </c>
      <c r="AG328" s="73" t="s">
        <v>1383</v>
      </c>
    </row>
    <row r="329" spans="2:33">
      <c r="B329" s="73" t="s">
        <v>494</v>
      </c>
      <c r="C329" s="73" t="s">
        <v>495</v>
      </c>
      <c r="D329" s="73" t="s">
        <v>497</v>
      </c>
      <c r="E329" s="73" t="s">
        <v>1469</v>
      </c>
      <c r="F329" s="73" t="s">
        <v>496</v>
      </c>
      <c r="G329" s="73" t="s">
        <v>1352</v>
      </c>
      <c r="I329" s="73" t="s">
        <v>1352</v>
      </c>
      <c r="J329" s="73" t="s">
        <v>1384</v>
      </c>
      <c r="K329" s="73" t="s">
        <v>167</v>
      </c>
      <c r="L329" s="95">
        <v>15381.012699999999</v>
      </c>
      <c r="M329" s="95">
        <v>15381.012699999999</v>
      </c>
      <c r="N329" s="95">
        <v>15381.012699999999</v>
      </c>
      <c r="P329" s="73">
        <v>0</v>
      </c>
      <c r="R329" s="94"/>
      <c r="T329" s="94">
        <v>46477</v>
      </c>
      <c r="U329" s="73">
        <v>100</v>
      </c>
      <c r="V329" s="94">
        <v>45019</v>
      </c>
      <c r="W329" s="94">
        <v>45019</v>
      </c>
      <c r="Y329" s="73">
        <v>138858</v>
      </c>
      <c r="Z329" s="73">
        <v>525223</v>
      </c>
      <c r="AA329" s="73">
        <v>525224</v>
      </c>
      <c r="AC329" s="73">
        <v>20482172</v>
      </c>
      <c r="AD329" s="73">
        <v>10759</v>
      </c>
      <c r="AE329" s="73" t="s">
        <v>168</v>
      </c>
      <c r="AF329" s="73" t="s">
        <v>1382</v>
      </c>
      <c r="AG329" s="73" t="s">
        <v>1383</v>
      </c>
    </row>
    <row r="330" spans="2:33">
      <c r="B330" s="73" t="s">
        <v>494</v>
      </c>
      <c r="C330" s="73" t="s">
        <v>495</v>
      </c>
      <c r="D330" s="73" t="s">
        <v>497</v>
      </c>
      <c r="E330" s="73" t="s">
        <v>1469</v>
      </c>
      <c r="F330" s="73" t="s">
        <v>496</v>
      </c>
      <c r="G330" s="73" t="s">
        <v>1352</v>
      </c>
      <c r="I330" s="73" t="s">
        <v>1352</v>
      </c>
      <c r="J330" s="73" t="s">
        <v>1384</v>
      </c>
      <c r="K330" s="73" t="s">
        <v>167</v>
      </c>
      <c r="L330" s="95">
        <v>14299.965700000001</v>
      </c>
      <c r="M330" s="95">
        <v>14299.965700000001</v>
      </c>
      <c r="N330" s="95">
        <v>14299.965700000001</v>
      </c>
      <c r="P330" s="73">
        <v>0</v>
      </c>
      <c r="R330" s="94"/>
      <c r="T330" s="94">
        <v>46477</v>
      </c>
      <c r="U330" s="73">
        <v>100</v>
      </c>
      <c r="V330" s="94">
        <v>45049</v>
      </c>
      <c r="W330" s="94">
        <v>45049</v>
      </c>
      <c r="Y330" s="73">
        <v>138858</v>
      </c>
      <c r="Z330" s="73">
        <v>525223</v>
      </c>
      <c r="AA330" s="73">
        <v>525224</v>
      </c>
      <c r="AC330" s="73">
        <v>20482174</v>
      </c>
      <c r="AD330" s="73">
        <v>10759</v>
      </c>
      <c r="AE330" s="73" t="s">
        <v>168</v>
      </c>
      <c r="AF330" s="73" t="s">
        <v>1382</v>
      </c>
      <c r="AG330" s="73" t="s">
        <v>1383</v>
      </c>
    </row>
    <row r="331" spans="2:33">
      <c r="B331" s="73" t="s">
        <v>494</v>
      </c>
      <c r="C331" s="73" t="s">
        <v>495</v>
      </c>
      <c r="D331" s="73" t="s">
        <v>497</v>
      </c>
      <c r="E331" s="73" t="s">
        <v>1469</v>
      </c>
      <c r="F331" s="73" t="s">
        <v>496</v>
      </c>
      <c r="G331" s="73" t="s">
        <v>1352</v>
      </c>
      <c r="I331" s="73" t="s">
        <v>1352</v>
      </c>
      <c r="J331" s="73" t="s">
        <v>1384</v>
      </c>
      <c r="K331" s="73" t="s">
        <v>167</v>
      </c>
      <c r="L331" s="95">
        <v>16196.8202</v>
      </c>
      <c r="M331" s="95">
        <v>16196.8202</v>
      </c>
      <c r="N331" s="95">
        <v>16196.8202</v>
      </c>
      <c r="P331" s="73">
        <v>0</v>
      </c>
      <c r="R331" s="94"/>
      <c r="T331" s="94">
        <v>46477</v>
      </c>
      <c r="U331" s="73">
        <v>100</v>
      </c>
      <c r="V331" s="94">
        <v>45082</v>
      </c>
      <c r="W331" s="94">
        <v>45082</v>
      </c>
      <c r="Y331" s="73">
        <v>138858</v>
      </c>
      <c r="Z331" s="73">
        <v>525223</v>
      </c>
      <c r="AA331" s="73">
        <v>525224</v>
      </c>
      <c r="AC331" s="73">
        <v>20482180</v>
      </c>
      <c r="AD331" s="73">
        <v>10759</v>
      </c>
      <c r="AE331" s="73" t="s">
        <v>168</v>
      </c>
      <c r="AF331" s="73" t="s">
        <v>1382</v>
      </c>
      <c r="AG331" s="73" t="s">
        <v>1383</v>
      </c>
    </row>
    <row r="332" spans="2:33">
      <c r="B332" s="73" t="s">
        <v>494</v>
      </c>
      <c r="C332" s="73" t="s">
        <v>495</v>
      </c>
      <c r="D332" s="73" t="s">
        <v>497</v>
      </c>
      <c r="E332" s="73" t="s">
        <v>1469</v>
      </c>
      <c r="F332" s="73" t="s">
        <v>496</v>
      </c>
      <c r="G332" s="73" t="s">
        <v>1352</v>
      </c>
      <c r="I332" s="73" t="s">
        <v>1352</v>
      </c>
      <c r="J332" s="73" t="s">
        <v>1384</v>
      </c>
      <c r="K332" s="73" t="s">
        <v>167</v>
      </c>
      <c r="L332" s="95">
        <v>15060.6037</v>
      </c>
      <c r="M332" s="95">
        <v>15060.6037</v>
      </c>
      <c r="N332" s="95">
        <v>15060.6037</v>
      </c>
      <c r="P332" s="73">
        <v>0</v>
      </c>
      <c r="R332" s="94"/>
      <c r="T332" s="94">
        <v>46477</v>
      </c>
      <c r="U332" s="73">
        <v>100</v>
      </c>
      <c r="V332" s="94">
        <v>45112</v>
      </c>
      <c r="W332" s="94">
        <v>45112</v>
      </c>
      <c r="Y332" s="73">
        <v>138858</v>
      </c>
      <c r="Z332" s="73">
        <v>525223</v>
      </c>
      <c r="AA332" s="73">
        <v>525224</v>
      </c>
      <c r="AC332" s="73">
        <v>20482182</v>
      </c>
      <c r="AD332" s="73">
        <v>10759</v>
      </c>
      <c r="AE332" s="73" t="s">
        <v>168</v>
      </c>
      <c r="AF332" s="73" t="s">
        <v>1382</v>
      </c>
      <c r="AG332" s="73" t="s">
        <v>1383</v>
      </c>
    </row>
    <row r="333" spans="2:33">
      <c r="B333" s="73" t="s">
        <v>494</v>
      </c>
      <c r="C333" s="73" t="s">
        <v>495</v>
      </c>
      <c r="D333" s="73" t="s">
        <v>497</v>
      </c>
      <c r="E333" s="73" t="s">
        <v>1469</v>
      </c>
      <c r="F333" s="73" t="s">
        <v>496</v>
      </c>
      <c r="G333" s="73" t="s">
        <v>1352</v>
      </c>
      <c r="I333" s="73" t="s">
        <v>1352</v>
      </c>
      <c r="J333" s="73" t="s">
        <v>1384</v>
      </c>
      <c r="K333" s="73" t="s">
        <v>167</v>
      </c>
      <c r="L333" s="95">
        <v>16686.102699999999</v>
      </c>
      <c r="M333" s="95">
        <v>16686.102699999999</v>
      </c>
      <c r="N333" s="95">
        <v>16686.102699999999</v>
      </c>
      <c r="P333" s="73">
        <v>0</v>
      </c>
      <c r="R333" s="94"/>
      <c r="T333" s="94">
        <v>46477</v>
      </c>
      <c r="U333" s="73">
        <v>100</v>
      </c>
      <c r="V333" s="94">
        <v>45145</v>
      </c>
      <c r="W333" s="94">
        <v>45145</v>
      </c>
      <c r="Y333" s="73">
        <v>138858</v>
      </c>
      <c r="Z333" s="73">
        <v>525223</v>
      </c>
      <c r="AA333" s="73">
        <v>525224</v>
      </c>
      <c r="AC333" s="73">
        <v>20482184</v>
      </c>
      <c r="AD333" s="73">
        <v>10759</v>
      </c>
      <c r="AE333" s="73" t="s">
        <v>168</v>
      </c>
      <c r="AF333" s="73" t="s">
        <v>1382</v>
      </c>
      <c r="AG333" s="73" t="s">
        <v>1383</v>
      </c>
    </row>
    <row r="334" spans="2:33">
      <c r="B334" s="73" t="s">
        <v>494</v>
      </c>
      <c r="C334" s="73" t="s">
        <v>495</v>
      </c>
      <c r="D334" s="73" t="s">
        <v>497</v>
      </c>
      <c r="E334" s="73" t="s">
        <v>1469</v>
      </c>
      <c r="F334" s="73" t="s">
        <v>496</v>
      </c>
      <c r="G334" s="73" t="s">
        <v>1352</v>
      </c>
      <c r="I334" s="73" t="s">
        <v>1352</v>
      </c>
      <c r="J334" s="73" t="s">
        <v>1384</v>
      </c>
      <c r="K334" s="73" t="s">
        <v>167</v>
      </c>
      <c r="L334" s="95">
        <v>16079.214900000001</v>
      </c>
      <c r="M334" s="95">
        <v>16079.214900000001</v>
      </c>
      <c r="N334" s="95">
        <v>16079.214900000001</v>
      </c>
      <c r="P334" s="73">
        <v>0</v>
      </c>
      <c r="R334" s="94"/>
      <c r="T334" s="94">
        <v>46477</v>
      </c>
      <c r="U334" s="73">
        <v>100</v>
      </c>
      <c r="V334" s="94">
        <v>45176</v>
      </c>
      <c r="W334" s="94">
        <v>45176</v>
      </c>
      <c r="Y334" s="73">
        <v>138858</v>
      </c>
      <c r="Z334" s="73">
        <v>525223</v>
      </c>
      <c r="AA334" s="73">
        <v>525224</v>
      </c>
      <c r="AC334" s="73">
        <v>20482186</v>
      </c>
      <c r="AD334" s="73">
        <v>10759</v>
      </c>
      <c r="AE334" s="73" t="s">
        <v>168</v>
      </c>
      <c r="AF334" s="73" t="s">
        <v>1382</v>
      </c>
      <c r="AG334" s="73" t="s">
        <v>1383</v>
      </c>
    </row>
    <row r="335" spans="2:33">
      <c r="B335" s="73" t="s">
        <v>494</v>
      </c>
      <c r="C335" s="73" t="s">
        <v>495</v>
      </c>
      <c r="D335" s="73" t="s">
        <v>497</v>
      </c>
      <c r="E335" s="73" t="s">
        <v>1469</v>
      </c>
      <c r="F335" s="73" t="s">
        <v>496</v>
      </c>
      <c r="G335" s="73" t="s">
        <v>1352</v>
      </c>
      <c r="I335" s="73" t="s">
        <v>1352</v>
      </c>
      <c r="J335" s="73" t="s">
        <v>1384</v>
      </c>
      <c r="K335" s="73" t="s">
        <v>167</v>
      </c>
      <c r="L335" s="95">
        <v>17311.851699999999</v>
      </c>
      <c r="M335" s="95">
        <v>17311.851699999999</v>
      </c>
      <c r="N335" s="95">
        <v>17311.851699999999</v>
      </c>
      <c r="P335" s="73">
        <v>0</v>
      </c>
      <c r="R335" s="94"/>
      <c r="T335" s="94">
        <v>46477</v>
      </c>
      <c r="U335" s="73">
        <v>100</v>
      </c>
      <c r="V335" s="94">
        <v>45209</v>
      </c>
      <c r="W335" s="94">
        <v>45209</v>
      </c>
      <c r="Y335" s="73">
        <v>138858</v>
      </c>
      <c r="Z335" s="73">
        <v>525223</v>
      </c>
      <c r="AA335" s="73">
        <v>525224</v>
      </c>
      <c r="AC335" s="73">
        <v>20482188</v>
      </c>
      <c r="AD335" s="73">
        <v>10759</v>
      </c>
      <c r="AE335" s="73" t="s">
        <v>168</v>
      </c>
      <c r="AF335" s="73" t="s">
        <v>1382</v>
      </c>
      <c r="AG335" s="73" t="s">
        <v>1383</v>
      </c>
    </row>
    <row r="336" spans="2:33">
      <c r="B336" s="73" t="s">
        <v>494</v>
      </c>
      <c r="C336" s="73" t="s">
        <v>495</v>
      </c>
      <c r="D336" s="73" t="s">
        <v>497</v>
      </c>
      <c r="E336" s="73" t="s">
        <v>1469</v>
      </c>
      <c r="F336" s="73" t="s">
        <v>496</v>
      </c>
      <c r="G336" s="73" t="s">
        <v>1352</v>
      </c>
      <c r="I336" s="73" t="s">
        <v>1352</v>
      </c>
      <c r="J336" s="73" t="s">
        <v>1384</v>
      </c>
      <c r="K336" s="73" t="s">
        <v>167</v>
      </c>
      <c r="L336" s="95">
        <v>16455.477200000001</v>
      </c>
      <c r="M336" s="95">
        <v>16455.477200000001</v>
      </c>
      <c r="N336" s="95">
        <v>16455.477200000001</v>
      </c>
      <c r="P336" s="73">
        <v>0</v>
      </c>
      <c r="R336" s="94"/>
      <c r="T336" s="94">
        <v>46477</v>
      </c>
      <c r="U336" s="73">
        <v>100</v>
      </c>
      <c r="V336" s="94">
        <v>45240</v>
      </c>
      <c r="W336" s="94">
        <v>45240</v>
      </c>
      <c r="Y336" s="73">
        <v>138858</v>
      </c>
      <c r="Z336" s="73">
        <v>525223</v>
      </c>
      <c r="AA336" s="73">
        <v>525224</v>
      </c>
      <c r="AC336" s="73">
        <v>20482190</v>
      </c>
      <c r="AD336" s="73">
        <v>10759</v>
      </c>
      <c r="AE336" s="73" t="s">
        <v>168</v>
      </c>
      <c r="AF336" s="73" t="s">
        <v>1382</v>
      </c>
      <c r="AG336" s="73" t="s">
        <v>1383</v>
      </c>
    </row>
    <row r="337" spans="1:33">
      <c r="B337" s="73" t="s">
        <v>494</v>
      </c>
      <c r="C337" s="73" t="s">
        <v>495</v>
      </c>
      <c r="D337" s="73" t="s">
        <v>497</v>
      </c>
      <c r="E337" s="73" t="s">
        <v>1469</v>
      </c>
      <c r="F337" s="73" t="s">
        <v>496</v>
      </c>
      <c r="G337" s="73" t="s">
        <v>1352</v>
      </c>
      <c r="I337" s="73" t="s">
        <v>1352</v>
      </c>
      <c r="J337" s="73" t="s">
        <v>1384</v>
      </c>
      <c r="K337" s="73" t="s">
        <v>167</v>
      </c>
      <c r="L337" s="95">
        <v>16608.162799999998</v>
      </c>
      <c r="M337" s="95">
        <v>16608.162799999998</v>
      </c>
      <c r="N337" s="95">
        <v>16608.162799999998</v>
      </c>
      <c r="P337" s="73">
        <v>0</v>
      </c>
      <c r="R337" s="94"/>
      <c r="T337" s="94">
        <v>46477</v>
      </c>
      <c r="U337" s="73">
        <v>100</v>
      </c>
      <c r="V337" s="94">
        <v>45271</v>
      </c>
      <c r="W337" s="94">
        <v>45271</v>
      </c>
      <c r="Y337" s="73">
        <v>138858</v>
      </c>
      <c r="Z337" s="73">
        <v>525223</v>
      </c>
      <c r="AA337" s="73">
        <v>525224</v>
      </c>
      <c r="AC337" s="73">
        <v>20572580</v>
      </c>
      <c r="AD337" s="73">
        <v>10759</v>
      </c>
      <c r="AE337" s="73" t="s">
        <v>168</v>
      </c>
      <c r="AF337" s="73" t="s">
        <v>1382</v>
      </c>
      <c r="AG337" s="73" t="s">
        <v>1383</v>
      </c>
    </row>
    <row r="338" spans="1:33">
      <c r="B338" s="73" t="s">
        <v>494</v>
      </c>
      <c r="C338" s="73" t="s">
        <v>495</v>
      </c>
      <c r="D338" s="73" t="s">
        <v>497</v>
      </c>
      <c r="E338" s="73" t="s">
        <v>1469</v>
      </c>
      <c r="F338" s="73" t="s">
        <v>496</v>
      </c>
      <c r="G338" s="73" t="s">
        <v>1352</v>
      </c>
      <c r="I338" s="73" t="s">
        <v>1352</v>
      </c>
      <c r="J338" s="73" t="s">
        <v>1384</v>
      </c>
      <c r="K338" s="73" t="s">
        <v>167</v>
      </c>
      <c r="L338" s="95">
        <v>16831.949400000001</v>
      </c>
      <c r="M338" s="95">
        <v>16831.949400000001</v>
      </c>
      <c r="N338" s="95">
        <v>16831.949400000001</v>
      </c>
      <c r="P338" s="73">
        <v>0</v>
      </c>
      <c r="R338" s="94"/>
      <c r="T338" s="94">
        <v>46477</v>
      </c>
      <c r="U338" s="73">
        <v>100</v>
      </c>
      <c r="V338" s="94">
        <v>45302</v>
      </c>
      <c r="W338" s="94">
        <v>45302</v>
      </c>
      <c r="Y338" s="73">
        <v>138858</v>
      </c>
      <c r="Z338" s="73">
        <v>525223</v>
      </c>
      <c r="AA338" s="73">
        <v>525224</v>
      </c>
      <c r="AC338" s="73">
        <v>20814815</v>
      </c>
      <c r="AD338" s="73">
        <v>10759</v>
      </c>
      <c r="AE338" s="73" t="s">
        <v>168</v>
      </c>
      <c r="AF338" s="73" t="s">
        <v>1382</v>
      </c>
      <c r="AG338" s="73" t="s">
        <v>1383</v>
      </c>
    </row>
    <row r="339" spans="1:33">
      <c r="B339" s="73" t="s">
        <v>494</v>
      </c>
      <c r="C339" s="73" t="s">
        <v>495</v>
      </c>
      <c r="D339" s="73" t="s">
        <v>497</v>
      </c>
      <c r="E339" s="73" t="s">
        <v>1469</v>
      </c>
      <c r="F339" s="73" t="s">
        <v>496</v>
      </c>
      <c r="G339" s="73" t="s">
        <v>1352</v>
      </c>
      <c r="I339" s="73" t="s">
        <v>1352</v>
      </c>
      <c r="J339" s="73" t="s">
        <v>1384</v>
      </c>
      <c r="K339" s="73" t="s">
        <v>167</v>
      </c>
      <c r="L339" s="95">
        <v>17526.118299999998</v>
      </c>
      <c r="M339" s="95">
        <v>17526.118299999998</v>
      </c>
      <c r="N339" s="95">
        <v>17526.118299999998</v>
      </c>
      <c r="P339" s="73">
        <v>0</v>
      </c>
      <c r="R339" s="94"/>
      <c r="T339" s="94">
        <v>46477</v>
      </c>
      <c r="U339" s="73">
        <v>100</v>
      </c>
      <c r="V339" s="94">
        <v>45334</v>
      </c>
      <c r="W339" s="94">
        <v>45334</v>
      </c>
      <c r="Y339" s="73">
        <v>138858</v>
      </c>
      <c r="Z339" s="73">
        <v>525223</v>
      </c>
      <c r="AA339" s="73">
        <v>525224</v>
      </c>
      <c r="AC339" s="73">
        <v>21132346</v>
      </c>
      <c r="AD339" s="73">
        <v>10759</v>
      </c>
      <c r="AE339" s="73" t="s">
        <v>168</v>
      </c>
      <c r="AF339" s="73" t="s">
        <v>1382</v>
      </c>
      <c r="AG339" s="73" t="s">
        <v>1383</v>
      </c>
    </row>
    <row r="340" spans="1:33">
      <c r="B340" s="73" t="s">
        <v>494</v>
      </c>
      <c r="C340" s="73" t="s">
        <v>495</v>
      </c>
      <c r="D340" s="73" t="s">
        <v>497</v>
      </c>
      <c r="E340" s="73" t="s">
        <v>1469</v>
      </c>
      <c r="F340" s="73" t="s">
        <v>496</v>
      </c>
      <c r="G340" s="73" t="s">
        <v>1352</v>
      </c>
      <c r="I340" s="73" t="s">
        <v>1352</v>
      </c>
      <c r="J340" s="73" t="s">
        <v>1384</v>
      </c>
      <c r="K340" s="73" t="s">
        <v>167</v>
      </c>
      <c r="L340" s="95">
        <v>16031.987800000001</v>
      </c>
      <c r="M340" s="95">
        <v>16031.987800000001</v>
      </c>
      <c r="N340" s="95">
        <v>16031.987800000001</v>
      </c>
      <c r="P340" s="73">
        <v>0</v>
      </c>
      <c r="R340" s="94"/>
      <c r="T340" s="94">
        <v>46477</v>
      </c>
      <c r="U340" s="73">
        <v>100</v>
      </c>
      <c r="V340" s="94">
        <v>45363</v>
      </c>
      <c r="W340" s="94">
        <v>45363</v>
      </c>
      <c r="Y340" s="73">
        <v>138858</v>
      </c>
      <c r="Z340" s="73">
        <v>525223</v>
      </c>
      <c r="AA340" s="73">
        <v>525224</v>
      </c>
      <c r="AC340" s="73">
        <v>21335686</v>
      </c>
      <c r="AD340" s="73">
        <v>10759</v>
      </c>
      <c r="AE340" s="73" t="s">
        <v>168</v>
      </c>
      <c r="AF340" s="73" t="s">
        <v>1382</v>
      </c>
      <c r="AG340" s="73" t="s">
        <v>1383</v>
      </c>
    </row>
    <row r="341" spans="1:33">
      <c r="B341" s="73" t="s">
        <v>494</v>
      </c>
      <c r="C341" s="73" t="s">
        <v>495</v>
      </c>
      <c r="D341" s="73" t="s">
        <v>497</v>
      </c>
      <c r="E341" s="73" t="s">
        <v>1469</v>
      </c>
      <c r="F341" s="73" t="s">
        <v>496</v>
      </c>
      <c r="G341" s="73" t="s">
        <v>1352</v>
      </c>
      <c r="I341" s="73" t="s">
        <v>1352</v>
      </c>
      <c r="J341" s="73" t="s">
        <v>1384</v>
      </c>
      <c r="K341" s="73" t="s">
        <v>167</v>
      </c>
      <c r="L341" s="95">
        <v>17306.621500000001</v>
      </c>
      <c r="M341" s="95">
        <v>17306.621500000001</v>
      </c>
      <c r="N341" s="95">
        <v>17306.621500000001</v>
      </c>
      <c r="P341" s="73">
        <v>0</v>
      </c>
      <c r="R341" s="94"/>
      <c r="T341" s="94">
        <v>46477</v>
      </c>
      <c r="U341" s="73">
        <v>100</v>
      </c>
      <c r="V341" s="94">
        <v>45394</v>
      </c>
      <c r="W341" s="94">
        <v>45394</v>
      </c>
      <c r="Y341" s="73">
        <v>138858</v>
      </c>
      <c r="Z341" s="73">
        <v>525223</v>
      </c>
      <c r="AA341" s="73">
        <v>525224</v>
      </c>
      <c r="AC341" s="73">
        <v>21685734</v>
      </c>
      <c r="AD341" s="73">
        <v>10759</v>
      </c>
      <c r="AE341" s="73" t="s">
        <v>168</v>
      </c>
      <c r="AF341" s="73" t="s">
        <v>1382</v>
      </c>
      <c r="AG341" s="73" t="s">
        <v>1383</v>
      </c>
    </row>
    <row r="342" spans="1:33">
      <c r="B342" s="73" t="s">
        <v>494</v>
      </c>
      <c r="C342" s="73" t="s">
        <v>495</v>
      </c>
      <c r="D342" s="73" t="s">
        <v>497</v>
      </c>
      <c r="E342" s="73" t="s">
        <v>1469</v>
      </c>
      <c r="F342" s="73" t="s">
        <v>496</v>
      </c>
      <c r="G342" s="73" t="s">
        <v>1352</v>
      </c>
      <c r="H342" s="73" t="s">
        <v>1385</v>
      </c>
      <c r="I342" s="73" t="s">
        <v>1352</v>
      </c>
      <c r="J342" s="73" t="s">
        <v>1384</v>
      </c>
      <c r="K342" s="73" t="s">
        <v>167</v>
      </c>
      <c r="L342" s="95">
        <v>1112614.6710000001</v>
      </c>
      <c r="M342" s="95">
        <v>1112614.6710000001</v>
      </c>
      <c r="N342" s="95">
        <v>1112614.6710000001</v>
      </c>
      <c r="P342" s="73">
        <v>0</v>
      </c>
      <c r="R342" s="94"/>
      <c r="T342" s="94">
        <v>46477</v>
      </c>
      <c r="U342" s="73">
        <v>74</v>
      </c>
      <c r="V342" s="94">
        <v>45432</v>
      </c>
      <c r="W342" s="94">
        <v>45456</v>
      </c>
      <c r="Y342" s="73">
        <v>138858</v>
      </c>
      <c r="Z342" s="73">
        <v>525223</v>
      </c>
      <c r="AA342" s="73">
        <v>525224</v>
      </c>
      <c r="AC342" s="73">
        <v>22034366</v>
      </c>
      <c r="AD342" s="73">
        <v>10759</v>
      </c>
      <c r="AE342" s="73" t="s">
        <v>168</v>
      </c>
      <c r="AF342" s="73" t="s">
        <v>1382</v>
      </c>
      <c r="AG342" s="73" t="s">
        <v>1383</v>
      </c>
    </row>
    <row r="343" spans="1:33">
      <c r="B343" s="73" t="s">
        <v>494</v>
      </c>
      <c r="C343" s="73" t="s">
        <v>495</v>
      </c>
      <c r="D343" s="73" t="s">
        <v>497</v>
      </c>
      <c r="E343" s="73" t="s">
        <v>1469</v>
      </c>
      <c r="F343" s="73" t="s">
        <v>496</v>
      </c>
      <c r="G343" s="73" t="s">
        <v>1352</v>
      </c>
      <c r="I343" s="73" t="s">
        <v>1352</v>
      </c>
      <c r="J343" s="73" t="s">
        <v>1384</v>
      </c>
      <c r="K343" s="73" t="s">
        <v>167</v>
      </c>
      <c r="L343" s="95">
        <v>5280.2467999999999</v>
      </c>
      <c r="M343" s="95">
        <v>5280.2467999999999</v>
      </c>
      <c r="N343" s="95">
        <v>5280.2467999999999</v>
      </c>
      <c r="P343" s="73">
        <v>0</v>
      </c>
      <c r="R343" s="94"/>
      <c r="T343" s="94">
        <v>46477</v>
      </c>
      <c r="U343" s="73">
        <v>100</v>
      </c>
      <c r="V343" s="94">
        <v>45485</v>
      </c>
      <c r="W343" s="94">
        <v>45485</v>
      </c>
      <c r="Y343" s="73">
        <v>138858</v>
      </c>
      <c r="Z343" s="73">
        <v>525223</v>
      </c>
      <c r="AA343" s="73">
        <v>525224</v>
      </c>
      <c r="AC343" s="73">
        <v>22572570</v>
      </c>
      <c r="AD343" s="73">
        <v>10759</v>
      </c>
      <c r="AE343" s="73" t="s">
        <v>168</v>
      </c>
      <c r="AF343" s="73" t="s">
        <v>1382</v>
      </c>
      <c r="AG343" s="73" t="s">
        <v>1383</v>
      </c>
    </row>
    <row r="344" spans="1:33">
      <c r="B344" s="73" t="s">
        <v>494</v>
      </c>
      <c r="C344" s="73" t="s">
        <v>495</v>
      </c>
      <c r="D344" s="73" t="s">
        <v>497</v>
      </c>
      <c r="E344" s="73" t="s">
        <v>1469</v>
      </c>
      <c r="F344" s="73" t="s">
        <v>496</v>
      </c>
      <c r="G344" s="73" t="s">
        <v>1352</v>
      </c>
      <c r="I344" s="73" t="s">
        <v>1352</v>
      </c>
      <c r="J344" s="73" t="s">
        <v>1384</v>
      </c>
      <c r="K344" s="73" t="s">
        <v>167</v>
      </c>
      <c r="L344" s="95">
        <v>79247.866699999999</v>
      </c>
      <c r="M344" s="95">
        <v>79247.866699999999</v>
      </c>
      <c r="N344" s="95">
        <v>79247.866699999999</v>
      </c>
      <c r="P344" s="73">
        <v>0</v>
      </c>
      <c r="R344" s="94"/>
      <c r="T344" s="94">
        <v>46477</v>
      </c>
      <c r="U344" s="73">
        <v>100</v>
      </c>
      <c r="V344" s="94">
        <v>45485</v>
      </c>
      <c r="W344" s="94">
        <v>45485</v>
      </c>
      <c r="Y344" s="73">
        <v>138858</v>
      </c>
      <c r="Z344" s="73">
        <v>525223</v>
      </c>
      <c r="AA344" s="73">
        <v>525224</v>
      </c>
      <c r="AC344" s="73">
        <v>22572646</v>
      </c>
      <c r="AD344" s="73">
        <v>10759</v>
      </c>
      <c r="AE344" s="73" t="s">
        <v>168</v>
      </c>
      <c r="AF344" s="73" t="s">
        <v>1382</v>
      </c>
      <c r="AG344" s="73" t="s">
        <v>1383</v>
      </c>
    </row>
    <row r="345" spans="1:33">
      <c r="B345" s="73" t="s">
        <v>494</v>
      </c>
      <c r="C345" s="73" t="s">
        <v>495</v>
      </c>
      <c r="D345" s="73" t="s">
        <v>497</v>
      </c>
      <c r="E345" s="73" t="s">
        <v>1469</v>
      </c>
      <c r="F345" s="73" t="s">
        <v>496</v>
      </c>
      <c r="G345" s="73" t="s">
        <v>1352</v>
      </c>
      <c r="I345" s="73" t="s">
        <v>1352</v>
      </c>
      <c r="J345" s="73" t="s">
        <v>1384</v>
      </c>
      <c r="K345" s="73" t="s">
        <v>167</v>
      </c>
      <c r="L345" s="95">
        <v>1243.7965999999999</v>
      </c>
      <c r="M345" s="95">
        <v>1243.7965999999999</v>
      </c>
      <c r="N345" s="95">
        <v>1243.7965999999999</v>
      </c>
      <c r="P345" s="73">
        <v>0</v>
      </c>
      <c r="R345" s="94"/>
      <c r="T345" s="94">
        <v>46477</v>
      </c>
      <c r="U345" s="73">
        <v>100</v>
      </c>
      <c r="V345" s="94">
        <v>45485</v>
      </c>
      <c r="W345" s="94">
        <v>45485</v>
      </c>
      <c r="Y345" s="73">
        <v>138858</v>
      </c>
      <c r="Z345" s="73">
        <v>525223</v>
      </c>
      <c r="AA345" s="73">
        <v>525224</v>
      </c>
      <c r="AC345" s="73">
        <v>23205065</v>
      </c>
      <c r="AD345" s="73">
        <v>10759</v>
      </c>
      <c r="AE345" s="73" t="s">
        <v>168</v>
      </c>
      <c r="AF345" s="73" t="s">
        <v>1382</v>
      </c>
      <c r="AG345" s="73" t="s">
        <v>1383</v>
      </c>
    </row>
    <row r="346" spans="1:33">
      <c r="B346" s="73" t="s">
        <v>494</v>
      </c>
      <c r="C346" s="73" t="s">
        <v>495</v>
      </c>
      <c r="D346" s="73" t="s">
        <v>497</v>
      </c>
      <c r="E346" s="73" t="s">
        <v>1469</v>
      </c>
      <c r="F346" s="73" t="s">
        <v>496</v>
      </c>
      <c r="G346" s="73" t="s">
        <v>1352</v>
      </c>
      <c r="I346" s="73" t="s">
        <v>1352</v>
      </c>
      <c r="J346" s="73" t="s">
        <v>1384</v>
      </c>
      <c r="K346" s="73" t="s">
        <v>167</v>
      </c>
      <c r="L346" s="95">
        <v>35890.138299999999</v>
      </c>
      <c r="M346" s="95">
        <v>35890.138299999999</v>
      </c>
      <c r="N346" s="95">
        <v>35890.138299999999</v>
      </c>
      <c r="P346" s="73">
        <v>0</v>
      </c>
      <c r="R346" s="94"/>
      <c r="T346" s="94">
        <v>46477</v>
      </c>
      <c r="U346" s="73">
        <v>100</v>
      </c>
      <c r="V346" s="94">
        <v>45580</v>
      </c>
      <c r="W346" s="94">
        <v>45580</v>
      </c>
      <c r="Y346" s="73">
        <v>138858</v>
      </c>
      <c r="Z346" s="73">
        <v>525223</v>
      </c>
      <c r="AA346" s="73">
        <v>525224</v>
      </c>
      <c r="AC346" s="73">
        <v>23708597</v>
      </c>
      <c r="AD346" s="73">
        <v>10759</v>
      </c>
      <c r="AE346" s="73" t="s">
        <v>168</v>
      </c>
      <c r="AF346" s="73" t="s">
        <v>1382</v>
      </c>
      <c r="AG346" s="73" t="s">
        <v>1383</v>
      </c>
    </row>
    <row r="347" spans="1:33">
      <c r="B347" s="73" t="s">
        <v>494</v>
      </c>
      <c r="C347" s="73" t="s">
        <v>495</v>
      </c>
      <c r="D347" s="73" t="s">
        <v>497</v>
      </c>
      <c r="E347" s="73" t="s">
        <v>1469</v>
      </c>
      <c r="F347" s="73" t="s">
        <v>496</v>
      </c>
      <c r="G347" s="73" t="s">
        <v>1352</v>
      </c>
      <c r="I347" s="73" t="s">
        <v>1352</v>
      </c>
      <c r="J347" s="73" t="s">
        <v>1384</v>
      </c>
      <c r="K347" s="73" t="s">
        <v>167</v>
      </c>
      <c r="L347" s="95">
        <v>6549.2928000000002</v>
      </c>
      <c r="M347" s="95">
        <v>6549.2928000000002</v>
      </c>
      <c r="N347" s="95">
        <v>6549.2928000000002</v>
      </c>
      <c r="P347" s="73">
        <v>0</v>
      </c>
      <c r="R347" s="94"/>
      <c r="T347" s="94">
        <v>46477</v>
      </c>
      <c r="U347" s="73">
        <v>100</v>
      </c>
      <c r="V347" s="94">
        <v>45580</v>
      </c>
      <c r="W347" s="94">
        <v>45580</v>
      </c>
      <c r="Y347" s="73">
        <v>138858</v>
      </c>
      <c r="Z347" s="73">
        <v>525223</v>
      </c>
      <c r="AA347" s="73">
        <v>525224</v>
      </c>
      <c r="AC347" s="73">
        <v>23708605</v>
      </c>
      <c r="AD347" s="73">
        <v>10759</v>
      </c>
      <c r="AE347" s="73" t="s">
        <v>168</v>
      </c>
      <c r="AF347" s="73" t="s">
        <v>1382</v>
      </c>
      <c r="AG347" s="73" t="s">
        <v>1383</v>
      </c>
    </row>
    <row r="348" spans="1:33">
      <c r="B348" s="73" t="s">
        <v>494</v>
      </c>
      <c r="C348" s="73" t="s">
        <v>495</v>
      </c>
      <c r="D348" s="73" t="s">
        <v>497</v>
      </c>
      <c r="E348" s="73" t="s">
        <v>1469</v>
      </c>
      <c r="F348" s="73" t="s">
        <v>496</v>
      </c>
      <c r="G348" s="73" t="s">
        <v>1352</v>
      </c>
      <c r="I348" s="73" t="s">
        <v>1352</v>
      </c>
      <c r="J348" s="73" t="s">
        <v>1384</v>
      </c>
      <c r="K348" s="73" t="s">
        <v>167</v>
      </c>
      <c r="L348" s="95">
        <v>49902.9179</v>
      </c>
      <c r="M348" s="95">
        <v>49902.9179</v>
      </c>
      <c r="N348" s="95">
        <v>49902.9179</v>
      </c>
      <c r="P348" s="73">
        <v>0</v>
      </c>
      <c r="R348" s="94"/>
      <c r="T348" s="94">
        <v>46477</v>
      </c>
      <c r="U348" s="73">
        <v>100</v>
      </c>
      <c r="V348" s="94">
        <v>45580</v>
      </c>
      <c r="W348" s="94">
        <v>45580</v>
      </c>
      <c r="Y348" s="73">
        <v>138858</v>
      </c>
      <c r="Z348" s="73">
        <v>525223</v>
      </c>
      <c r="AA348" s="73">
        <v>525224</v>
      </c>
      <c r="AC348" s="73">
        <v>23708611</v>
      </c>
      <c r="AD348" s="73">
        <v>10759</v>
      </c>
      <c r="AE348" s="73" t="s">
        <v>168</v>
      </c>
      <c r="AF348" s="73" t="s">
        <v>1382</v>
      </c>
      <c r="AG348" s="73" t="s">
        <v>1383</v>
      </c>
    </row>
    <row r="349" spans="1:33">
      <c r="B349" s="73" t="s">
        <v>494</v>
      </c>
      <c r="C349" s="73" t="s">
        <v>495</v>
      </c>
      <c r="D349" s="73" t="s">
        <v>497</v>
      </c>
      <c r="E349" s="73" t="s">
        <v>1469</v>
      </c>
      <c r="F349" s="73" t="s">
        <v>496</v>
      </c>
      <c r="G349" s="73" t="s">
        <v>1352</v>
      </c>
      <c r="I349" s="73" t="s">
        <v>1352</v>
      </c>
      <c r="J349" s="73" t="s">
        <v>1384</v>
      </c>
      <c r="K349" s="73" t="s">
        <v>167</v>
      </c>
      <c r="L349" s="95">
        <v>87403.657300000006</v>
      </c>
      <c r="M349" s="95">
        <v>87403.657300000006</v>
      </c>
      <c r="N349" s="95">
        <v>87403.657300000006</v>
      </c>
      <c r="P349" s="73">
        <v>0</v>
      </c>
      <c r="R349" s="94"/>
      <c r="T349" s="94">
        <v>46477</v>
      </c>
      <c r="U349" s="73">
        <v>100</v>
      </c>
      <c r="V349" s="94">
        <v>45672</v>
      </c>
      <c r="W349" s="94">
        <v>45672</v>
      </c>
      <c r="Y349" s="73">
        <v>138858</v>
      </c>
      <c r="Z349" s="73">
        <v>525223</v>
      </c>
      <c r="AA349" s="73">
        <v>525224</v>
      </c>
      <c r="AC349" s="73">
        <v>24518706</v>
      </c>
      <c r="AD349" s="73">
        <v>10759</v>
      </c>
      <c r="AE349" s="73" t="s">
        <v>168</v>
      </c>
      <c r="AF349" s="73" t="s">
        <v>1382</v>
      </c>
      <c r="AG349" s="73" t="s">
        <v>1383</v>
      </c>
    </row>
    <row r="350" spans="1:33">
      <c r="A350" s="73" t="s">
        <v>682</v>
      </c>
      <c r="B350" s="73" t="s">
        <v>682</v>
      </c>
      <c r="D350" s="73" t="s">
        <v>683</v>
      </c>
      <c r="E350" s="73" t="s">
        <v>683</v>
      </c>
      <c r="F350" s="73" t="s">
        <v>496</v>
      </c>
      <c r="G350" s="73" t="s">
        <v>1381</v>
      </c>
      <c r="I350" s="73" t="s">
        <v>1381</v>
      </c>
      <c r="K350" s="73" t="s">
        <v>167</v>
      </c>
      <c r="L350" s="95">
        <v>21875</v>
      </c>
      <c r="M350" s="95">
        <v>21875</v>
      </c>
      <c r="N350" s="95">
        <v>21875</v>
      </c>
      <c r="P350" s="73">
        <v>0</v>
      </c>
      <c r="R350" s="94"/>
      <c r="T350" s="94"/>
      <c r="V350" s="94"/>
      <c r="W350" s="94">
        <v>44986</v>
      </c>
      <c r="Y350" s="73">
        <v>138858</v>
      </c>
      <c r="AA350" s="73">
        <v>534601</v>
      </c>
      <c r="AC350" s="73">
        <v>18475816</v>
      </c>
      <c r="AD350" s="73">
        <v>10759</v>
      </c>
      <c r="AE350" s="73" t="s">
        <v>168</v>
      </c>
      <c r="AF350" s="73" t="s">
        <v>1382</v>
      </c>
      <c r="AG350" s="73" t="s">
        <v>1383</v>
      </c>
    </row>
    <row r="351" spans="1:33">
      <c r="B351" s="73" t="s">
        <v>1112</v>
      </c>
      <c r="C351" s="73" t="s">
        <v>1113</v>
      </c>
      <c r="D351" s="73" t="s">
        <v>1143</v>
      </c>
      <c r="E351" s="73" t="s">
        <v>1384</v>
      </c>
      <c r="F351" s="73" t="s">
        <v>1142</v>
      </c>
      <c r="G351" s="73" t="s">
        <v>1352</v>
      </c>
      <c r="H351" s="73" t="s">
        <v>1385</v>
      </c>
      <c r="I351" s="73" t="s">
        <v>1352</v>
      </c>
      <c r="J351" s="73" t="s">
        <v>1384</v>
      </c>
      <c r="K351" s="73" t="s">
        <v>167</v>
      </c>
      <c r="L351" s="95">
        <v>2467457.3199999998</v>
      </c>
      <c r="M351" s="95">
        <v>2467457.3199999998</v>
      </c>
      <c r="N351" s="95">
        <v>2467457.3199999998</v>
      </c>
      <c r="P351" s="73">
        <v>0</v>
      </c>
      <c r="R351" s="94"/>
      <c r="T351" s="94">
        <v>47453</v>
      </c>
      <c r="U351" s="73">
        <v>98.40625</v>
      </c>
      <c r="V351" s="94">
        <v>45310</v>
      </c>
      <c r="W351" s="94">
        <v>45324</v>
      </c>
      <c r="Y351" s="73">
        <v>160217</v>
      </c>
      <c r="Z351" s="73">
        <v>574755</v>
      </c>
      <c r="AA351" s="73">
        <v>574756</v>
      </c>
      <c r="AC351" s="73">
        <v>20854972</v>
      </c>
      <c r="AD351" s="73">
        <v>10759</v>
      </c>
      <c r="AE351" s="73" t="s">
        <v>168</v>
      </c>
      <c r="AF351" s="73" t="s">
        <v>1382</v>
      </c>
      <c r="AG351" s="73" t="s">
        <v>1383</v>
      </c>
    </row>
    <row r="352" spans="1:33">
      <c r="B352" s="73" t="s">
        <v>216</v>
      </c>
      <c r="C352" s="73" t="s">
        <v>217</v>
      </c>
      <c r="D352" s="73" t="s">
        <v>219</v>
      </c>
      <c r="E352" s="73" t="s">
        <v>1470</v>
      </c>
      <c r="F352" s="73" t="s">
        <v>218</v>
      </c>
      <c r="G352" s="73" t="s">
        <v>1352</v>
      </c>
      <c r="H352" s="73" t="s">
        <v>1385</v>
      </c>
      <c r="I352" s="73" t="s">
        <v>1352</v>
      </c>
      <c r="J352" s="73" t="s">
        <v>1384</v>
      </c>
      <c r="K352" s="73" t="s">
        <v>167</v>
      </c>
      <c r="L352" s="95">
        <v>4146839.6072</v>
      </c>
      <c r="M352" s="95">
        <v>4146839.6072</v>
      </c>
      <c r="N352" s="95">
        <v>4146839.6072</v>
      </c>
      <c r="P352" s="73">
        <v>0</v>
      </c>
      <c r="R352" s="94"/>
      <c r="T352" s="94">
        <v>45673</v>
      </c>
      <c r="U352" s="73">
        <v>100</v>
      </c>
      <c r="V352" s="94">
        <v>44795</v>
      </c>
      <c r="W352" s="94">
        <v>44795</v>
      </c>
      <c r="Y352" s="73">
        <v>120389</v>
      </c>
      <c r="Z352" s="73">
        <v>462474</v>
      </c>
      <c r="AA352" s="73">
        <v>603481</v>
      </c>
      <c r="AC352" s="73">
        <v>16620101</v>
      </c>
      <c r="AD352" s="73">
        <v>10759</v>
      </c>
      <c r="AE352" s="73" t="s">
        <v>168</v>
      </c>
      <c r="AF352" s="73" t="s">
        <v>1382</v>
      </c>
      <c r="AG352" s="73" t="s">
        <v>1383</v>
      </c>
    </row>
    <row r="353" spans="2:33">
      <c r="B353" s="73" t="s">
        <v>216</v>
      </c>
      <c r="C353" s="73" t="s">
        <v>217</v>
      </c>
      <c r="D353" s="73" t="s">
        <v>219</v>
      </c>
      <c r="E353" s="73" t="s">
        <v>1470</v>
      </c>
      <c r="F353" s="73" t="s">
        <v>218</v>
      </c>
      <c r="G353" s="73" t="s">
        <v>1352</v>
      </c>
      <c r="H353" s="73" t="s">
        <v>1385</v>
      </c>
      <c r="I353" s="73" t="s">
        <v>1352</v>
      </c>
      <c r="J353" s="73" t="s">
        <v>1384</v>
      </c>
      <c r="K353" s="73" t="s">
        <v>167</v>
      </c>
      <c r="L353" s="95">
        <v>1709247.9121000001</v>
      </c>
      <c r="M353" s="95">
        <v>1709247.9121000001</v>
      </c>
      <c r="N353" s="95">
        <v>1709247.9121000001</v>
      </c>
      <c r="P353" s="73">
        <v>0</v>
      </c>
      <c r="R353" s="94"/>
      <c r="T353" s="94">
        <v>45673</v>
      </c>
      <c r="U353" s="73">
        <v>98.032499999999999</v>
      </c>
      <c r="V353" s="94">
        <v>45260</v>
      </c>
      <c r="W353" s="94">
        <v>45260</v>
      </c>
      <c r="Y353" s="73">
        <v>120389</v>
      </c>
      <c r="Z353" s="73">
        <v>462474</v>
      </c>
      <c r="AA353" s="73">
        <v>603481</v>
      </c>
      <c r="AC353" s="73">
        <v>20660360</v>
      </c>
      <c r="AD353" s="73">
        <v>10759</v>
      </c>
      <c r="AE353" s="73" t="s">
        <v>168</v>
      </c>
      <c r="AF353" s="73" t="s">
        <v>1382</v>
      </c>
      <c r="AG353" s="73" t="s">
        <v>1383</v>
      </c>
    </row>
    <row r="354" spans="2:33">
      <c r="B354" s="73" t="s">
        <v>216</v>
      </c>
      <c r="C354" s="73" t="s">
        <v>217</v>
      </c>
      <c r="D354" s="73" t="s">
        <v>219</v>
      </c>
      <c r="E354" s="73" t="s">
        <v>1470</v>
      </c>
      <c r="F354" s="73" t="s">
        <v>218</v>
      </c>
      <c r="G354" s="73" t="s">
        <v>1352</v>
      </c>
      <c r="I354" s="73" t="s">
        <v>1352</v>
      </c>
      <c r="J354" s="73" t="s">
        <v>1384</v>
      </c>
      <c r="K354" s="73" t="s">
        <v>167</v>
      </c>
      <c r="L354" s="95">
        <v>249.7501</v>
      </c>
      <c r="M354" s="95">
        <v>249.7501</v>
      </c>
      <c r="N354" s="95">
        <v>249.7501</v>
      </c>
      <c r="P354" s="73">
        <v>0</v>
      </c>
      <c r="R354" s="94"/>
      <c r="T354" s="94">
        <v>45673</v>
      </c>
      <c r="U354" s="73">
        <v>100</v>
      </c>
      <c r="V354" s="94">
        <v>45377</v>
      </c>
      <c r="W354" s="94">
        <v>45377</v>
      </c>
      <c r="Y354" s="73">
        <v>120389</v>
      </c>
      <c r="Z354" s="73">
        <v>462474</v>
      </c>
      <c r="AA354" s="73">
        <v>603481</v>
      </c>
      <c r="AC354" s="73">
        <v>21395106</v>
      </c>
      <c r="AD354" s="73">
        <v>10759</v>
      </c>
      <c r="AE354" s="73" t="s">
        <v>168</v>
      </c>
      <c r="AF354" s="73" t="s">
        <v>1382</v>
      </c>
      <c r="AG354" s="73" t="s">
        <v>1383</v>
      </c>
    </row>
    <row r="355" spans="2:33">
      <c r="B355" s="73" t="s">
        <v>216</v>
      </c>
      <c r="C355" s="73" t="s">
        <v>217</v>
      </c>
      <c r="D355" s="73" t="s">
        <v>219</v>
      </c>
      <c r="E355" s="73" t="s">
        <v>1470</v>
      </c>
      <c r="F355" s="73" t="s">
        <v>218</v>
      </c>
      <c r="G355" s="73" t="s">
        <v>1352</v>
      </c>
      <c r="I355" s="73" t="s">
        <v>1352</v>
      </c>
      <c r="J355" s="73" t="s">
        <v>1384</v>
      </c>
      <c r="K355" s="73" t="s">
        <v>167</v>
      </c>
      <c r="L355" s="95">
        <v>3852.1577000000002</v>
      </c>
      <c r="M355" s="95">
        <v>3852.1577000000002</v>
      </c>
      <c r="N355" s="95">
        <v>3852.1577000000002</v>
      </c>
      <c r="P355" s="73">
        <v>0</v>
      </c>
      <c r="R355" s="94"/>
      <c r="T355" s="94">
        <v>45673</v>
      </c>
      <c r="U355" s="73">
        <v>100</v>
      </c>
      <c r="V355" s="94">
        <v>45380</v>
      </c>
      <c r="W355" s="94">
        <v>45380</v>
      </c>
      <c r="Y355" s="73">
        <v>120389</v>
      </c>
      <c r="Z355" s="73">
        <v>462474</v>
      </c>
      <c r="AA355" s="73">
        <v>603481</v>
      </c>
      <c r="AC355" s="73">
        <v>21460530</v>
      </c>
      <c r="AD355" s="73">
        <v>10759</v>
      </c>
      <c r="AE355" s="73" t="s">
        <v>168</v>
      </c>
      <c r="AF355" s="73" t="s">
        <v>1382</v>
      </c>
      <c r="AG355" s="73" t="s">
        <v>1383</v>
      </c>
    </row>
    <row r="356" spans="2:33">
      <c r="B356" s="73" t="s">
        <v>216</v>
      </c>
      <c r="C356" s="73" t="s">
        <v>217</v>
      </c>
      <c r="D356" s="73" t="s">
        <v>219</v>
      </c>
      <c r="E356" s="73" t="s">
        <v>1470</v>
      </c>
      <c r="F356" s="73" t="s">
        <v>218</v>
      </c>
      <c r="G356" s="73" t="s">
        <v>1352</v>
      </c>
      <c r="I356" s="73" t="s">
        <v>1352</v>
      </c>
      <c r="J356" s="73" t="s">
        <v>1384</v>
      </c>
      <c r="K356" s="73" t="s">
        <v>167</v>
      </c>
      <c r="L356" s="95">
        <v>552.56110000000001</v>
      </c>
      <c r="M356" s="95">
        <v>552.56110000000001</v>
      </c>
      <c r="N356" s="95">
        <v>552.56110000000001</v>
      </c>
      <c r="P356" s="73">
        <v>0</v>
      </c>
      <c r="R356" s="94"/>
      <c r="T356" s="94">
        <v>45673</v>
      </c>
      <c r="U356" s="73">
        <v>100</v>
      </c>
      <c r="V356" s="94">
        <v>45408</v>
      </c>
      <c r="W356" s="94">
        <v>45408</v>
      </c>
      <c r="Y356" s="73">
        <v>120389</v>
      </c>
      <c r="Z356" s="73">
        <v>462474</v>
      </c>
      <c r="AA356" s="73">
        <v>603481</v>
      </c>
      <c r="AC356" s="73">
        <v>21716001</v>
      </c>
      <c r="AD356" s="73">
        <v>10759</v>
      </c>
      <c r="AE356" s="73" t="s">
        <v>168</v>
      </c>
      <c r="AF356" s="73" t="s">
        <v>1382</v>
      </c>
      <c r="AG356" s="73" t="s">
        <v>1383</v>
      </c>
    </row>
    <row r="357" spans="2:33">
      <c r="B357" s="73" t="s">
        <v>216</v>
      </c>
      <c r="C357" s="73" t="s">
        <v>217</v>
      </c>
      <c r="D357" s="73" t="s">
        <v>219</v>
      </c>
      <c r="E357" s="73" t="s">
        <v>1470</v>
      </c>
      <c r="F357" s="73" t="s">
        <v>218</v>
      </c>
      <c r="G357" s="73" t="s">
        <v>1352</v>
      </c>
      <c r="I357" s="73" t="s">
        <v>1352</v>
      </c>
      <c r="J357" s="73" t="s">
        <v>1384</v>
      </c>
      <c r="K357" s="73" t="s">
        <v>167</v>
      </c>
      <c r="L357" s="95">
        <v>7244.6156000000001</v>
      </c>
      <c r="M357" s="95">
        <v>7244.6156000000001</v>
      </c>
      <c r="N357" s="95">
        <v>7244.6156000000001</v>
      </c>
      <c r="P357" s="73">
        <v>0</v>
      </c>
      <c r="R357" s="94"/>
      <c r="T357" s="94">
        <v>45673</v>
      </c>
      <c r="U357" s="73">
        <v>100</v>
      </c>
      <c r="V357" s="94">
        <v>45412</v>
      </c>
      <c r="W357" s="94">
        <v>45412</v>
      </c>
      <c r="Y357" s="73">
        <v>120389</v>
      </c>
      <c r="Z357" s="73">
        <v>462474</v>
      </c>
      <c r="AA357" s="73">
        <v>603481</v>
      </c>
      <c r="AC357" s="73">
        <v>21763224</v>
      </c>
      <c r="AD357" s="73">
        <v>10759</v>
      </c>
      <c r="AE357" s="73" t="s">
        <v>168</v>
      </c>
      <c r="AF357" s="73" t="s">
        <v>1382</v>
      </c>
      <c r="AG357" s="73" t="s">
        <v>1383</v>
      </c>
    </row>
    <row r="358" spans="2:33">
      <c r="B358" s="73" t="s">
        <v>216</v>
      </c>
      <c r="C358" s="73" t="s">
        <v>217</v>
      </c>
      <c r="D358" s="73" t="s">
        <v>219</v>
      </c>
      <c r="E358" s="73" t="s">
        <v>1470</v>
      </c>
      <c r="F358" s="73" t="s">
        <v>218</v>
      </c>
      <c r="G358" s="73" t="s">
        <v>1352</v>
      </c>
      <c r="I358" s="73" t="s">
        <v>1352</v>
      </c>
      <c r="J358" s="73" t="s">
        <v>1384</v>
      </c>
      <c r="K358" s="73" t="s">
        <v>167</v>
      </c>
      <c r="L358" s="95">
        <v>570.93489999999997</v>
      </c>
      <c r="M358" s="95">
        <v>570.93489999999997</v>
      </c>
      <c r="N358" s="95">
        <v>570.93489999999997</v>
      </c>
      <c r="P358" s="73">
        <v>0</v>
      </c>
      <c r="R358" s="94"/>
      <c r="T358" s="94">
        <v>45673</v>
      </c>
      <c r="U358" s="73">
        <v>100</v>
      </c>
      <c r="V358" s="94">
        <v>45440</v>
      </c>
      <c r="W358" s="94">
        <v>45440</v>
      </c>
      <c r="Y358" s="73">
        <v>120389</v>
      </c>
      <c r="Z358" s="73">
        <v>462474</v>
      </c>
      <c r="AA358" s="73">
        <v>603481</v>
      </c>
      <c r="AC358" s="73">
        <v>22307062</v>
      </c>
      <c r="AD358" s="73">
        <v>10759</v>
      </c>
      <c r="AE358" s="73" t="s">
        <v>168</v>
      </c>
      <c r="AF358" s="73" t="s">
        <v>1382</v>
      </c>
      <c r="AG358" s="73" t="s">
        <v>1383</v>
      </c>
    </row>
    <row r="359" spans="2:33">
      <c r="B359" s="73" t="s">
        <v>216</v>
      </c>
      <c r="C359" s="73" t="s">
        <v>217</v>
      </c>
      <c r="D359" s="73" t="s">
        <v>219</v>
      </c>
      <c r="E359" s="73" t="s">
        <v>1470</v>
      </c>
      <c r="F359" s="73" t="s">
        <v>218</v>
      </c>
      <c r="G359" s="73" t="s">
        <v>1352</v>
      </c>
      <c r="I359" s="73" t="s">
        <v>1352</v>
      </c>
      <c r="J359" s="73" t="s">
        <v>1384</v>
      </c>
      <c r="K359" s="73" t="s">
        <v>167</v>
      </c>
      <c r="L359" s="95">
        <v>7026.3968999999997</v>
      </c>
      <c r="M359" s="95">
        <v>7026.3968999999997</v>
      </c>
      <c r="N359" s="95">
        <v>7026.3968999999997</v>
      </c>
      <c r="P359" s="73">
        <v>0</v>
      </c>
      <c r="R359" s="94"/>
      <c r="T359" s="94">
        <v>45673</v>
      </c>
      <c r="U359" s="73">
        <v>100</v>
      </c>
      <c r="V359" s="94">
        <v>45443</v>
      </c>
      <c r="W359" s="94">
        <v>45443</v>
      </c>
      <c r="Y359" s="73">
        <v>120389</v>
      </c>
      <c r="Z359" s="73">
        <v>462474</v>
      </c>
      <c r="AA359" s="73">
        <v>603481</v>
      </c>
      <c r="AC359" s="73">
        <v>22016122</v>
      </c>
      <c r="AD359" s="73">
        <v>10759</v>
      </c>
      <c r="AE359" s="73" t="s">
        <v>168</v>
      </c>
      <c r="AF359" s="73" t="s">
        <v>1382</v>
      </c>
      <c r="AG359" s="73" t="s">
        <v>1383</v>
      </c>
    </row>
    <row r="360" spans="2:33">
      <c r="B360" s="73" t="s">
        <v>216</v>
      </c>
      <c r="C360" s="73" t="s">
        <v>217</v>
      </c>
      <c r="D360" s="73" t="s">
        <v>219</v>
      </c>
      <c r="E360" s="73" t="s">
        <v>1470</v>
      </c>
      <c r="F360" s="73" t="s">
        <v>218</v>
      </c>
      <c r="G360" s="73" t="s">
        <v>1352</v>
      </c>
      <c r="I360" s="73" t="s">
        <v>1352</v>
      </c>
      <c r="J360" s="73" t="s">
        <v>1384</v>
      </c>
      <c r="K360" s="73" t="s">
        <v>167</v>
      </c>
      <c r="L360" s="95">
        <v>553.82539999999995</v>
      </c>
      <c r="M360" s="95">
        <v>553.82539999999995</v>
      </c>
      <c r="N360" s="95">
        <v>553.82539999999995</v>
      </c>
      <c r="P360" s="73">
        <v>0</v>
      </c>
      <c r="R360" s="94"/>
      <c r="T360" s="94">
        <v>45673</v>
      </c>
      <c r="U360" s="73">
        <v>100</v>
      </c>
      <c r="V360" s="94">
        <v>45471</v>
      </c>
      <c r="W360" s="94">
        <v>45471</v>
      </c>
      <c r="Y360" s="73">
        <v>120389</v>
      </c>
      <c r="Z360" s="73">
        <v>462474</v>
      </c>
      <c r="AA360" s="73">
        <v>603481</v>
      </c>
      <c r="AC360" s="73">
        <v>22274860</v>
      </c>
      <c r="AD360" s="73">
        <v>10759</v>
      </c>
      <c r="AE360" s="73" t="s">
        <v>168</v>
      </c>
      <c r="AF360" s="73" t="s">
        <v>1382</v>
      </c>
      <c r="AG360" s="73" t="s">
        <v>1383</v>
      </c>
    </row>
    <row r="361" spans="2:33">
      <c r="B361" s="73" t="s">
        <v>216</v>
      </c>
      <c r="C361" s="73" t="s">
        <v>217</v>
      </c>
      <c r="D361" s="73" t="s">
        <v>219</v>
      </c>
      <c r="E361" s="73" t="s">
        <v>1470</v>
      </c>
      <c r="F361" s="73" t="s">
        <v>218</v>
      </c>
      <c r="G361" s="73" t="s">
        <v>1352</v>
      </c>
      <c r="I361" s="73" t="s">
        <v>1352</v>
      </c>
      <c r="J361" s="73" t="s">
        <v>1384</v>
      </c>
      <c r="K361" s="73" t="s">
        <v>167</v>
      </c>
      <c r="L361" s="95">
        <v>6354.6124</v>
      </c>
      <c r="M361" s="95">
        <v>6354.6124</v>
      </c>
      <c r="N361" s="95">
        <v>6354.6124</v>
      </c>
      <c r="P361" s="73">
        <v>0</v>
      </c>
      <c r="R361" s="94"/>
      <c r="T361" s="94">
        <v>45673</v>
      </c>
      <c r="U361" s="73">
        <v>100</v>
      </c>
      <c r="V361" s="94">
        <v>45471</v>
      </c>
      <c r="W361" s="94">
        <v>45471</v>
      </c>
      <c r="Y361" s="73">
        <v>120389</v>
      </c>
      <c r="Z361" s="73">
        <v>462474</v>
      </c>
      <c r="AA361" s="73">
        <v>603481</v>
      </c>
      <c r="AC361" s="73">
        <v>22274940</v>
      </c>
      <c r="AD361" s="73">
        <v>10759</v>
      </c>
      <c r="AE361" s="73" t="s">
        <v>168</v>
      </c>
      <c r="AF361" s="73" t="s">
        <v>1382</v>
      </c>
      <c r="AG361" s="73" t="s">
        <v>1383</v>
      </c>
    </row>
    <row r="362" spans="2:33">
      <c r="B362" s="73" t="s">
        <v>216</v>
      </c>
      <c r="C362" s="73" t="s">
        <v>217</v>
      </c>
      <c r="D362" s="73" t="s">
        <v>219</v>
      </c>
      <c r="E362" s="73" t="s">
        <v>1470</v>
      </c>
      <c r="F362" s="73" t="s">
        <v>218</v>
      </c>
      <c r="G362" s="73" t="s">
        <v>1352</v>
      </c>
      <c r="I362" s="73" t="s">
        <v>1352</v>
      </c>
      <c r="J362" s="73" t="s">
        <v>1384</v>
      </c>
      <c r="K362" s="73" t="s">
        <v>167</v>
      </c>
      <c r="L362" s="95">
        <v>8827.0154000000002</v>
      </c>
      <c r="M362" s="95">
        <v>8827.0154000000002</v>
      </c>
      <c r="N362" s="95">
        <v>8827.0154000000002</v>
      </c>
      <c r="P362" s="73">
        <v>0</v>
      </c>
      <c r="R362" s="94"/>
      <c r="T362" s="94">
        <v>45673</v>
      </c>
      <c r="U362" s="73">
        <v>100</v>
      </c>
      <c r="V362" s="94">
        <v>45504</v>
      </c>
      <c r="W362" s="94">
        <v>45504</v>
      </c>
      <c r="Y362" s="73">
        <v>120389</v>
      </c>
      <c r="Z362" s="73">
        <v>462474</v>
      </c>
      <c r="AA362" s="73">
        <v>603481</v>
      </c>
      <c r="AC362" s="73">
        <v>22657682</v>
      </c>
      <c r="AD362" s="73">
        <v>10759</v>
      </c>
      <c r="AE362" s="73" t="s">
        <v>168</v>
      </c>
      <c r="AF362" s="73" t="s">
        <v>1382</v>
      </c>
      <c r="AG362" s="73" t="s">
        <v>1383</v>
      </c>
    </row>
    <row r="363" spans="2:33">
      <c r="B363" s="73" t="s">
        <v>216</v>
      </c>
      <c r="C363" s="73" t="s">
        <v>217</v>
      </c>
      <c r="D363" s="73" t="s">
        <v>219</v>
      </c>
      <c r="E363" s="73" t="s">
        <v>1470</v>
      </c>
      <c r="F363" s="73" t="s">
        <v>218</v>
      </c>
      <c r="G363" s="73" t="s">
        <v>1352</v>
      </c>
      <c r="I363" s="73" t="s">
        <v>1352</v>
      </c>
      <c r="J363" s="73" t="s">
        <v>1384</v>
      </c>
      <c r="K363" s="73" t="s">
        <v>167</v>
      </c>
      <c r="L363" s="95">
        <v>8033.7412000000004</v>
      </c>
      <c r="M363" s="95">
        <v>8033.7412000000004</v>
      </c>
      <c r="N363" s="95">
        <v>8033.7412000000004</v>
      </c>
      <c r="P363" s="73">
        <v>0</v>
      </c>
      <c r="R363" s="94"/>
      <c r="T363" s="94">
        <v>45673</v>
      </c>
      <c r="U363" s="73">
        <v>100</v>
      </c>
      <c r="V363" s="94">
        <v>45534</v>
      </c>
      <c r="W363" s="94">
        <v>45534</v>
      </c>
      <c r="Y363" s="73">
        <v>120389</v>
      </c>
      <c r="Z363" s="73">
        <v>462474</v>
      </c>
      <c r="AA363" s="73">
        <v>603481</v>
      </c>
      <c r="AC363" s="73">
        <v>22896704</v>
      </c>
      <c r="AD363" s="73">
        <v>10759</v>
      </c>
      <c r="AE363" s="73" t="s">
        <v>168</v>
      </c>
      <c r="AF363" s="73" t="s">
        <v>1382</v>
      </c>
      <c r="AG363" s="73" t="s">
        <v>1383</v>
      </c>
    </row>
    <row r="364" spans="2:33">
      <c r="B364" s="73" t="s">
        <v>216</v>
      </c>
      <c r="C364" s="73" t="s">
        <v>217</v>
      </c>
      <c r="D364" s="73" t="s">
        <v>219</v>
      </c>
      <c r="E364" s="73" t="s">
        <v>1470</v>
      </c>
      <c r="F364" s="73" t="s">
        <v>218</v>
      </c>
      <c r="G364" s="73" t="s">
        <v>1352</v>
      </c>
      <c r="I364" s="73" t="s">
        <v>1352</v>
      </c>
      <c r="J364" s="73" t="s">
        <v>1384</v>
      </c>
      <c r="K364" s="73" t="s">
        <v>167</v>
      </c>
      <c r="L364" s="95">
        <v>202293.38039999999</v>
      </c>
      <c r="M364" s="95">
        <v>202293.38039999999</v>
      </c>
      <c r="N364" s="95">
        <v>202293.38039999999</v>
      </c>
      <c r="P364" s="73">
        <v>0</v>
      </c>
      <c r="R364" s="94"/>
      <c r="T364" s="94">
        <v>45673</v>
      </c>
      <c r="U364" s="73">
        <v>100</v>
      </c>
      <c r="V364" s="94">
        <v>45625</v>
      </c>
      <c r="W364" s="94">
        <v>45625</v>
      </c>
      <c r="Y364" s="73">
        <v>120389</v>
      </c>
      <c r="Z364" s="73">
        <v>462474</v>
      </c>
      <c r="AA364" s="73">
        <v>603481</v>
      </c>
      <c r="AC364" s="73">
        <v>23803410</v>
      </c>
      <c r="AD364" s="73">
        <v>10759</v>
      </c>
      <c r="AE364" s="73" t="s">
        <v>168</v>
      </c>
      <c r="AF364" s="73" t="s">
        <v>1382</v>
      </c>
      <c r="AG364" s="73" t="s">
        <v>1383</v>
      </c>
    </row>
    <row r="365" spans="2:33">
      <c r="B365" s="73" t="s">
        <v>216</v>
      </c>
      <c r="C365" s="73" t="s">
        <v>217</v>
      </c>
      <c r="D365" s="73" t="s">
        <v>219</v>
      </c>
      <c r="E365" s="73" t="s">
        <v>1470</v>
      </c>
      <c r="F365" s="73" t="s">
        <v>218</v>
      </c>
      <c r="G365" s="73" t="s">
        <v>1352</v>
      </c>
      <c r="I365" s="73" t="s">
        <v>1352</v>
      </c>
      <c r="J365" s="73" t="s">
        <v>1384</v>
      </c>
      <c r="K365" s="73" t="s">
        <v>167</v>
      </c>
      <c r="L365" s="95">
        <v>148999.09959999999</v>
      </c>
      <c r="M365" s="95">
        <v>148999.09959999999</v>
      </c>
      <c r="N365" s="95">
        <v>148999.09959999999</v>
      </c>
      <c r="P365" s="73">
        <v>0</v>
      </c>
      <c r="R365" s="94"/>
      <c r="T365" s="94">
        <v>45673</v>
      </c>
      <c r="U365" s="73">
        <v>100</v>
      </c>
      <c r="V365" s="94">
        <v>45693</v>
      </c>
      <c r="W365" s="94">
        <v>45693</v>
      </c>
      <c r="Y365" s="73">
        <v>120389</v>
      </c>
      <c r="Z365" s="73">
        <v>462474</v>
      </c>
      <c r="AA365" s="73">
        <v>603481</v>
      </c>
      <c r="AC365" s="73">
        <v>24752964</v>
      </c>
      <c r="AD365" s="73">
        <v>10759</v>
      </c>
      <c r="AE365" s="73" t="s">
        <v>168</v>
      </c>
      <c r="AF365" s="73" t="s">
        <v>1382</v>
      </c>
      <c r="AG365" s="73" t="s">
        <v>1383</v>
      </c>
    </row>
    <row r="366" spans="2:33">
      <c r="B366" s="73" t="s">
        <v>216</v>
      </c>
      <c r="C366" s="73" t="s">
        <v>217</v>
      </c>
      <c r="D366" s="73" t="s">
        <v>219</v>
      </c>
      <c r="E366" s="73" t="s">
        <v>1470</v>
      </c>
      <c r="F366" s="73" t="s">
        <v>218</v>
      </c>
      <c r="G366" s="73" t="s">
        <v>1352</v>
      </c>
      <c r="H366" s="73" t="s">
        <v>1385</v>
      </c>
      <c r="I366" s="73" t="s">
        <v>1352</v>
      </c>
      <c r="J366" s="73" t="s">
        <v>1384</v>
      </c>
      <c r="K366" s="73" t="s">
        <v>167</v>
      </c>
      <c r="L366" s="95">
        <v>281269.87280000001</v>
      </c>
      <c r="M366" s="95">
        <v>281269.87280000001</v>
      </c>
      <c r="N366" s="95">
        <v>281269.87280000001</v>
      </c>
      <c r="P366" s="73">
        <v>1</v>
      </c>
      <c r="R366" s="94"/>
      <c r="T366" s="94">
        <v>45673</v>
      </c>
      <c r="U366" s="73">
        <v>100</v>
      </c>
      <c r="V366" s="94">
        <v>44795</v>
      </c>
      <c r="W366" s="94">
        <v>44795</v>
      </c>
      <c r="Y366" s="73">
        <v>120389</v>
      </c>
      <c r="Z366" s="73">
        <v>462474</v>
      </c>
      <c r="AA366" s="73">
        <v>603482</v>
      </c>
      <c r="AC366" s="73">
        <v>16620101</v>
      </c>
      <c r="AD366" s="73">
        <v>10759</v>
      </c>
      <c r="AE366" s="73" t="s">
        <v>168</v>
      </c>
      <c r="AF366" s="73" t="s">
        <v>1382</v>
      </c>
      <c r="AG366" s="73" t="s">
        <v>1383</v>
      </c>
    </row>
    <row r="367" spans="2:33">
      <c r="B367" s="73" t="s">
        <v>216</v>
      </c>
      <c r="C367" s="73" t="s">
        <v>217</v>
      </c>
      <c r="D367" s="73" t="s">
        <v>219</v>
      </c>
      <c r="E367" s="73" t="s">
        <v>1470</v>
      </c>
      <c r="F367" s="73" t="s">
        <v>218</v>
      </c>
      <c r="G367" s="73" t="s">
        <v>1352</v>
      </c>
      <c r="H367" s="73" t="s">
        <v>1385</v>
      </c>
      <c r="I367" s="73" t="s">
        <v>1352</v>
      </c>
      <c r="J367" s="73" t="s">
        <v>1384</v>
      </c>
      <c r="K367" s="73" t="s">
        <v>167</v>
      </c>
      <c r="L367" s="95">
        <v>115934.0579</v>
      </c>
      <c r="M367" s="95">
        <v>115934.0579</v>
      </c>
      <c r="N367" s="95">
        <v>115934.0579</v>
      </c>
      <c r="P367" s="73">
        <v>1</v>
      </c>
      <c r="R367" s="94"/>
      <c r="T367" s="94">
        <v>45673</v>
      </c>
      <c r="U367" s="73">
        <v>98.032499999999999</v>
      </c>
      <c r="V367" s="94">
        <v>45260</v>
      </c>
      <c r="W367" s="94">
        <v>45260</v>
      </c>
      <c r="Y367" s="73">
        <v>120389</v>
      </c>
      <c r="Z367" s="73">
        <v>462474</v>
      </c>
      <c r="AA367" s="73">
        <v>603482</v>
      </c>
      <c r="AC367" s="73">
        <v>20660360</v>
      </c>
      <c r="AD367" s="73">
        <v>10759</v>
      </c>
      <c r="AE367" s="73" t="s">
        <v>168</v>
      </c>
      <c r="AF367" s="73" t="s">
        <v>1382</v>
      </c>
      <c r="AG367" s="73" t="s">
        <v>1383</v>
      </c>
    </row>
    <row r="368" spans="2:33">
      <c r="B368" s="73" t="s">
        <v>216</v>
      </c>
      <c r="C368" s="73" t="s">
        <v>217</v>
      </c>
      <c r="D368" s="73" t="s">
        <v>219</v>
      </c>
      <c r="E368" s="73" t="s">
        <v>1470</v>
      </c>
      <c r="F368" s="73" t="s">
        <v>218</v>
      </c>
      <c r="G368" s="73" t="s">
        <v>1352</v>
      </c>
      <c r="I368" s="73" t="s">
        <v>1352</v>
      </c>
      <c r="J368" s="73" t="s">
        <v>1384</v>
      </c>
      <c r="K368" s="73" t="s">
        <v>167</v>
      </c>
      <c r="L368" s="95">
        <v>16.939900000000002</v>
      </c>
      <c r="M368" s="95">
        <v>16.939900000000002</v>
      </c>
      <c r="N368" s="95">
        <v>16.939900000000002</v>
      </c>
      <c r="P368" s="73">
        <v>1</v>
      </c>
      <c r="R368" s="94"/>
      <c r="T368" s="94">
        <v>45673</v>
      </c>
      <c r="U368" s="73">
        <v>100</v>
      </c>
      <c r="V368" s="94">
        <v>45377</v>
      </c>
      <c r="W368" s="94">
        <v>45377</v>
      </c>
      <c r="Y368" s="73">
        <v>120389</v>
      </c>
      <c r="Z368" s="73">
        <v>462474</v>
      </c>
      <c r="AA368" s="73">
        <v>603482</v>
      </c>
      <c r="AC368" s="73">
        <v>21395106</v>
      </c>
      <c r="AD368" s="73">
        <v>10759</v>
      </c>
      <c r="AE368" s="73" t="s">
        <v>168</v>
      </c>
      <c r="AF368" s="73" t="s">
        <v>1382</v>
      </c>
      <c r="AG368" s="73" t="s">
        <v>1383</v>
      </c>
    </row>
    <row r="369" spans="2:33">
      <c r="B369" s="73" t="s">
        <v>216</v>
      </c>
      <c r="C369" s="73" t="s">
        <v>217</v>
      </c>
      <c r="D369" s="73" t="s">
        <v>219</v>
      </c>
      <c r="E369" s="73" t="s">
        <v>1470</v>
      </c>
      <c r="F369" s="73" t="s">
        <v>218</v>
      </c>
      <c r="G369" s="73" t="s">
        <v>1352</v>
      </c>
      <c r="I369" s="73" t="s">
        <v>1352</v>
      </c>
      <c r="J369" s="73" t="s">
        <v>1384</v>
      </c>
      <c r="K369" s="73" t="s">
        <v>167</v>
      </c>
      <c r="L369" s="95">
        <v>261.28230000000002</v>
      </c>
      <c r="M369" s="95">
        <v>261.28230000000002</v>
      </c>
      <c r="N369" s="95">
        <v>261.28230000000002</v>
      </c>
      <c r="P369" s="73">
        <v>1</v>
      </c>
      <c r="R369" s="94"/>
      <c r="T369" s="94">
        <v>45673</v>
      </c>
      <c r="U369" s="73">
        <v>100</v>
      </c>
      <c r="V369" s="94">
        <v>45380</v>
      </c>
      <c r="W369" s="94">
        <v>45380</v>
      </c>
      <c r="Y369" s="73">
        <v>120389</v>
      </c>
      <c r="Z369" s="73">
        <v>462474</v>
      </c>
      <c r="AA369" s="73">
        <v>603482</v>
      </c>
      <c r="AC369" s="73">
        <v>21460530</v>
      </c>
      <c r="AD369" s="73">
        <v>10759</v>
      </c>
      <c r="AE369" s="73" t="s">
        <v>168</v>
      </c>
      <c r="AF369" s="73" t="s">
        <v>1382</v>
      </c>
      <c r="AG369" s="73" t="s">
        <v>1383</v>
      </c>
    </row>
    <row r="370" spans="2:33">
      <c r="B370" s="73" t="s">
        <v>216</v>
      </c>
      <c r="C370" s="73" t="s">
        <v>217</v>
      </c>
      <c r="D370" s="73" t="s">
        <v>219</v>
      </c>
      <c r="E370" s="73" t="s">
        <v>1470</v>
      </c>
      <c r="F370" s="73" t="s">
        <v>218</v>
      </c>
      <c r="G370" s="73" t="s">
        <v>1352</v>
      </c>
      <c r="I370" s="73" t="s">
        <v>1352</v>
      </c>
      <c r="J370" s="73" t="s">
        <v>1384</v>
      </c>
      <c r="K370" s="73" t="s">
        <v>167</v>
      </c>
      <c r="L370" s="95">
        <v>37.478900000000003</v>
      </c>
      <c r="M370" s="95">
        <v>37.478900000000003</v>
      </c>
      <c r="N370" s="95">
        <v>37.478900000000003</v>
      </c>
      <c r="P370" s="73">
        <v>1</v>
      </c>
      <c r="R370" s="94"/>
      <c r="T370" s="94">
        <v>45673</v>
      </c>
      <c r="U370" s="73">
        <v>100</v>
      </c>
      <c r="V370" s="94">
        <v>45408</v>
      </c>
      <c r="W370" s="94">
        <v>45408</v>
      </c>
      <c r="Y370" s="73">
        <v>120389</v>
      </c>
      <c r="Z370" s="73">
        <v>462474</v>
      </c>
      <c r="AA370" s="73">
        <v>603482</v>
      </c>
      <c r="AC370" s="73">
        <v>21716001</v>
      </c>
      <c r="AD370" s="73">
        <v>10759</v>
      </c>
      <c r="AE370" s="73" t="s">
        <v>168</v>
      </c>
      <c r="AF370" s="73" t="s">
        <v>1382</v>
      </c>
      <c r="AG370" s="73" t="s">
        <v>1383</v>
      </c>
    </row>
    <row r="371" spans="2:33">
      <c r="B371" s="73" t="s">
        <v>216</v>
      </c>
      <c r="C371" s="73" t="s">
        <v>217</v>
      </c>
      <c r="D371" s="73" t="s">
        <v>219</v>
      </c>
      <c r="E371" s="73" t="s">
        <v>1470</v>
      </c>
      <c r="F371" s="73" t="s">
        <v>218</v>
      </c>
      <c r="G371" s="73" t="s">
        <v>1352</v>
      </c>
      <c r="I371" s="73" t="s">
        <v>1352</v>
      </c>
      <c r="J371" s="73" t="s">
        <v>1384</v>
      </c>
      <c r="K371" s="73" t="s">
        <v>167</v>
      </c>
      <c r="L371" s="95">
        <v>491.38440000000003</v>
      </c>
      <c r="M371" s="95">
        <v>491.38440000000003</v>
      </c>
      <c r="N371" s="95">
        <v>491.38440000000003</v>
      </c>
      <c r="P371" s="73">
        <v>1</v>
      </c>
      <c r="R371" s="94"/>
      <c r="T371" s="94">
        <v>45673</v>
      </c>
      <c r="U371" s="73">
        <v>100</v>
      </c>
      <c r="V371" s="94">
        <v>45412</v>
      </c>
      <c r="W371" s="94">
        <v>45412</v>
      </c>
      <c r="Y371" s="73">
        <v>120389</v>
      </c>
      <c r="Z371" s="73">
        <v>462474</v>
      </c>
      <c r="AA371" s="73">
        <v>603482</v>
      </c>
      <c r="AC371" s="73">
        <v>21763224</v>
      </c>
      <c r="AD371" s="73">
        <v>10759</v>
      </c>
      <c r="AE371" s="73" t="s">
        <v>168</v>
      </c>
      <c r="AF371" s="73" t="s">
        <v>1382</v>
      </c>
      <c r="AG371" s="73" t="s">
        <v>1383</v>
      </c>
    </row>
    <row r="372" spans="2:33">
      <c r="B372" s="73" t="s">
        <v>216</v>
      </c>
      <c r="C372" s="73" t="s">
        <v>217</v>
      </c>
      <c r="D372" s="73" t="s">
        <v>219</v>
      </c>
      <c r="E372" s="73" t="s">
        <v>1470</v>
      </c>
      <c r="F372" s="73" t="s">
        <v>218</v>
      </c>
      <c r="G372" s="73" t="s">
        <v>1352</v>
      </c>
      <c r="I372" s="73" t="s">
        <v>1352</v>
      </c>
      <c r="J372" s="73" t="s">
        <v>1384</v>
      </c>
      <c r="K372" s="73" t="s">
        <v>167</v>
      </c>
      <c r="L372" s="95">
        <v>38.725099999999998</v>
      </c>
      <c r="M372" s="95">
        <v>38.725099999999998</v>
      </c>
      <c r="N372" s="95">
        <v>38.725099999999998</v>
      </c>
      <c r="P372" s="73">
        <v>1</v>
      </c>
      <c r="R372" s="94"/>
      <c r="T372" s="94">
        <v>45673</v>
      </c>
      <c r="U372" s="73">
        <v>100</v>
      </c>
      <c r="V372" s="94">
        <v>45440</v>
      </c>
      <c r="W372" s="94">
        <v>45440</v>
      </c>
      <c r="Y372" s="73">
        <v>120389</v>
      </c>
      <c r="Z372" s="73">
        <v>462474</v>
      </c>
      <c r="AA372" s="73">
        <v>603482</v>
      </c>
      <c r="AC372" s="73">
        <v>22307062</v>
      </c>
      <c r="AD372" s="73">
        <v>10759</v>
      </c>
      <c r="AE372" s="73" t="s">
        <v>168</v>
      </c>
      <c r="AF372" s="73" t="s">
        <v>1382</v>
      </c>
      <c r="AG372" s="73" t="s">
        <v>1383</v>
      </c>
    </row>
    <row r="373" spans="2:33">
      <c r="B373" s="73" t="s">
        <v>216</v>
      </c>
      <c r="C373" s="73" t="s">
        <v>217</v>
      </c>
      <c r="D373" s="73" t="s">
        <v>219</v>
      </c>
      <c r="E373" s="73" t="s">
        <v>1470</v>
      </c>
      <c r="F373" s="73" t="s">
        <v>218</v>
      </c>
      <c r="G373" s="73" t="s">
        <v>1352</v>
      </c>
      <c r="I373" s="73" t="s">
        <v>1352</v>
      </c>
      <c r="J373" s="73" t="s">
        <v>1384</v>
      </c>
      <c r="K373" s="73" t="s">
        <v>167</v>
      </c>
      <c r="L373" s="95">
        <v>476.5831</v>
      </c>
      <c r="M373" s="95">
        <v>476.5831</v>
      </c>
      <c r="N373" s="95">
        <v>476.5831</v>
      </c>
      <c r="P373" s="73">
        <v>1</v>
      </c>
      <c r="R373" s="94"/>
      <c r="T373" s="94">
        <v>45673</v>
      </c>
      <c r="U373" s="73">
        <v>100</v>
      </c>
      <c r="V373" s="94">
        <v>45443</v>
      </c>
      <c r="W373" s="94">
        <v>45443</v>
      </c>
      <c r="Y373" s="73">
        <v>120389</v>
      </c>
      <c r="Z373" s="73">
        <v>462474</v>
      </c>
      <c r="AA373" s="73">
        <v>603482</v>
      </c>
      <c r="AC373" s="73">
        <v>22016122</v>
      </c>
      <c r="AD373" s="73">
        <v>10759</v>
      </c>
      <c r="AE373" s="73" t="s">
        <v>168</v>
      </c>
      <c r="AF373" s="73" t="s">
        <v>1382</v>
      </c>
      <c r="AG373" s="73" t="s">
        <v>1383</v>
      </c>
    </row>
    <row r="374" spans="2:33">
      <c r="B374" s="73" t="s">
        <v>216</v>
      </c>
      <c r="C374" s="73" t="s">
        <v>217</v>
      </c>
      <c r="D374" s="73" t="s">
        <v>219</v>
      </c>
      <c r="E374" s="73" t="s">
        <v>1470</v>
      </c>
      <c r="F374" s="73" t="s">
        <v>218</v>
      </c>
      <c r="G374" s="73" t="s">
        <v>1352</v>
      </c>
      <c r="I374" s="73" t="s">
        <v>1352</v>
      </c>
      <c r="J374" s="73" t="s">
        <v>1384</v>
      </c>
      <c r="K374" s="73" t="s">
        <v>167</v>
      </c>
      <c r="L374" s="95">
        <v>37.564599999999999</v>
      </c>
      <c r="M374" s="95">
        <v>37.564599999999999</v>
      </c>
      <c r="N374" s="95">
        <v>37.564599999999999</v>
      </c>
      <c r="P374" s="73">
        <v>1</v>
      </c>
      <c r="R374" s="94"/>
      <c r="T374" s="94">
        <v>45673</v>
      </c>
      <c r="U374" s="73">
        <v>100</v>
      </c>
      <c r="V374" s="94">
        <v>45471</v>
      </c>
      <c r="W374" s="94">
        <v>45471</v>
      </c>
      <c r="Y374" s="73">
        <v>120389</v>
      </c>
      <c r="Z374" s="73">
        <v>462474</v>
      </c>
      <c r="AA374" s="73">
        <v>603482</v>
      </c>
      <c r="AC374" s="73">
        <v>22274860</v>
      </c>
      <c r="AD374" s="73">
        <v>10759</v>
      </c>
      <c r="AE374" s="73" t="s">
        <v>168</v>
      </c>
      <c r="AF374" s="73" t="s">
        <v>1382</v>
      </c>
      <c r="AG374" s="73" t="s">
        <v>1383</v>
      </c>
    </row>
    <row r="375" spans="2:33">
      <c r="B375" s="73" t="s">
        <v>216</v>
      </c>
      <c r="C375" s="73" t="s">
        <v>217</v>
      </c>
      <c r="D375" s="73" t="s">
        <v>219</v>
      </c>
      <c r="E375" s="73" t="s">
        <v>1470</v>
      </c>
      <c r="F375" s="73" t="s">
        <v>218</v>
      </c>
      <c r="G375" s="73" t="s">
        <v>1352</v>
      </c>
      <c r="I375" s="73" t="s">
        <v>1352</v>
      </c>
      <c r="J375" s="73" t="s">
        <v>1384</v>
      </c>
      <c r="K375" s="73" t="s">
        <v>167</v>
      </c>
      <c r="L375" s="95">
        <v>431.01760000000002</v>
      </c>
      <c r="M375" s="95">
        <v>431.01760000000002</v>
      </c>
      <c r="N375" s="95">
        <v>431.01760000000002</v>
      </c>
      <c r="P375" s="73">
        <v>1</v>
      </c>
      <c r="R375" s="94"/>
      <c r="T375" s="94">
        <v>45673</v>
      </c>
      <c r="U375" s="73">
        <v>100</v>
      </c>
      <c r="V375" s="94">
        <v>45471</v>
      </c>
      <c r="W375" s="94">
        <v>45471</v>
      </c>
      <c r="Y375" s="73">
        <v>120389</v>
      </c>
      <c r="Z375" s="73">
        <v>462474</v>
      </c>
      <c r="AA375" s="73">
        <v>603482</v>
      </c>
      <c r="AC375" s="73">
        <v>22274940</v>
      </c>
      <c r="AD375" s="73">
        <v>10759</v>
      </c>
      <c r="AE375" s="73" t="s">
        <v>168</v>
      </c>
      <c r="AF375" s="73" t="s">
        <v>1382</v>
      </c>
      <c r="AG375" s="73" t="s">
        <v>1383</v>
      </c>
    </row>
    <row r="376" spans="2:33">
      <c r="B376" s="73" t="s">
        <v>216</v>
      </c>
      <c r="C376" s="73" t="s">
        <v>217</v>
      </c>
      <c r="D376" s="73" t="s">
        <v>219</v>
      </c>
      <c r="E376" s="73" t="s">
        <v>1470</v>
      </c>
      <c r="F376" s="73" t="s">
        <v>218</v>
      </c>
      <c r="G376" s="73" t="s">
        <v>1352</v>
      </c>
      <c r="I376" s="73" t="s">
        <v>1352</v>
      </c>
      <c r="J376" s="73" t="s">
        <v>1384</v>
      </c>
      <c r="K376" s="73" t="s">
        <v>167</v>
      </c>
      <c r="L376" s="95">
        <v>598.71460000000002</v>
      </c>
      <c r="M376" s="95">
        <v>598.71460000000002</v>
      </c>
      <c r="N376" s="95">
        <v>598.71460000000002</v>
      </c>
      <c r="P376" s="73">
        <v>1</v>
      </c>
      <c r="R376" s="94"/>
      <c r="T376" s="94">
        <v>45673</v>
      </c>
      <c r="U376" s="73">
        <v>100</v>
      </c>
      <c r="V376" s="94">
        <v>45504</v>
      </c>
      <c r="W376" s="94">
        <v>45504</v>
      </c>
      <c r="Y376" s="73">
        <v>120389</v>
      </c>
      <c r="Z376" s="73">
        <v>462474</v>
      </c>
      <c r="AA376" s="73">
        <v>603482</v>
      </c>
      <c r="AC376" s="73">
        <v>22657682</v>
      </c>
      <c r="AD376" s="73">
        <v>10759</v>
      </c>
      <c r="AE376" s="73" t="s">
        <v>168</v>
      </c>
      <c r="AF376" s="73" t="s">
        <v>1382</v>
      </c>
      <c r="AG376" s="73" t="s">
        <v>1383</v>
      </c>
    </row>
    <row r="377" spans="2:33">
      <c r="B377" s="73" t="s">
        <v>216</v>
      </c>
      <c r="C377" s="73" t="s">
        <v>217</v>
      </c>
      <c r="D377" s="73" t="s">
        <v>219</v>
      </c>
      <c r="E377" s="73" t="s">
        <v>1470</v>
      </c>
      <c r="F377" s="73" t="s">
        <v>218</v>
      </c>
      <c r="G377" s="73" t="s">
        <v>1352</v>
      </c>
      <c r="I377" s="73" t="s">
        <v>1352</v>
      </c>
      <c r="J377" s="73" t="s">
        <v>1384</v>
      </c>
      <c r="K377" s="73" t="s">
        <v>167</v>
      </c>
      <c r="L377" s="95">
        <v>544.90880000000004</v>
      </c>
      <c r="M377" s="95">
        <v>544.90880000000004</v>
      </c>
      <c r="N377" s="95">
        <v>544.90880000000004</v>
      </c>
      <c r="P377" s="73">
        <v>1</v>
      </c>
      <c r="R377" s="94"/>
      <c r="T377" s="94">
        <v>45673</v>
      </c>
      <c r="U377" s="73">
        <v>100</v>
      </c>
      <c r="V377" s="94">
        <v>45534</v>
      </c>
      <c r="W377" s="94">
        <v>45534</v>
      </c>
      <c r="Y377" s="73">
        <v>120389</v>
      </c>
      <c r="Z377" s="73">
        <v>462474</v>
      </c>
      <c r="AA377" s="73">
        <v>603482</v>
      </c>
      <c r="AC377" s="73">
        <v>22896704</v>
      </c>
      <c r="AD377" s="73">
        <v>10759</v>
      </c>
      <c r="AE377" s="73" t="s">
        <v>168</v>
      </c>
      <c r="AF377" s="73" t="s">
        <v>1382</v>
      </c>
      <c r="AG377" s="73" t="s">
        <v>1383</v>
      </c>
    </row>
    <row r="378" spans="2:33">
      <c r="B378" s="73" t="s">
        <v>216</v>
      </c>
      <c r="C378" s="73" t="s">
        <v>217</v>
      </c>
      <c r="D378" s="73" t="s">
        <v>219</v>
      </c>
      <c r="E378" s="73" t="s">
        <v>1470</v>
      </c>
      <c r="F378" s="73" t="s">
        <v>218</v>
      </c>
      <c r="G378" s="73" t="s">
        <v>1352</v>
      </c>
      <c r="I378" s="73" t="s">
        <v>1352</v>
      </c>
      <c r="J378" s="73" t="s">
        <v>1384</v>
      </c>
      <c r="K378" s="73" t="s">
        <v>167</v>
      </c>
      <c r="L378" s="95">
        <v>13721.059600000001</v>
      </c>
      <c r="M378" s="95">
        <v>13721.059600000001</v>
      </c>
      <c r="N378" s="95">
        <v>13721.059600000001</v>
      </c>
      <c r="P378" s="73">
        <v>1</v>
      </c>
      <c r="R378" s="94"/>
      <c r="T378" s="94">
        <v>45673</v>
      </c>
      <c r="U378" s="73">
        <v>100</v>
      </c>
      <c r="V378" s="94">
        <v>45625</v>
      </c>
      <c r="W378" s="94">
        <v>45625</v>
      </c>
      <c r="Y378" s="73">
        <v>120389</v>
      </c>
      <c r="Z378" s="73">
        <v>462474</v>
      </c>
      <c r="AA378" s="73">
        <v>603482</v>
      </c>
      <c r="AC378" s="73">
        <v>23803410</v>
      </c>
      <c r="AD378" s="73">
        <v>10759</v>
      </c>
      <c r="AE378" s="73" t="s">
        <v>168</v>
      </c>
      <c r="AF378" s="73" t="s">
        <v>1382</v>
      </c>
      <c r="AG378" s="73" t="s">
        <v>1383</v>
      </c>
    </row>
    <row r="379" spans="2:33">
      <c r="B379" s="73" t="s">
        <v>216</v>
      </c>
      <c r="C379" s="73" t="s">
        <v>217</v>
      </c>
      <c r="D379" s="73" t="s">
        <v>219</v>
      </c>
      <c r="E379" s="73" t="s">
        <v>1470</v>
      </c>
      <c r="F379" s="73" t="s">
        <v>218</v>
      </c>
      <c r="G379" s="73" t="s">
        <v>1352</v>
      </c>
      <c r="I379" s="73" t="s">
        <v>1352</v>
      </c>
      <c r="J379" s="73" t="s">
        <v>1384</v>
      </c>
      <c r="K379" s="73" t="s">
        <v>167</v>
      </c>
      <c r="L379" s="95">
        <v>10106.240400000001</v>
      </c>
      <c r="M379" s="95">
        <v>10106.240400000001</v>
      </c>
      <c r="N379" s="95">
        <v>10106.240400000001</v>
      </c>
      <c r="P379" s="73">
        <v>1</v>
      </c>
      <c r="R379" s="94"/>
      <c r="T379" s="94">
        <v>45673</v>
      </c>
      <c r="U379" s="73">
        <v>100</v>
      </c>
      <c r="V379" s="94">
        <v>45693</v>
      </c>
      <c r="W379" s="94">
        <v>45693</v>
      </c>
      <c r="Y379" s="73">
        <v>120389</v>
      </c>
      <c r="Z379" s="73">
        <v>462474</v>
      </c>
      <c r="AA379" s="73">
        <v>603482</v>
      </c>
      <c r="AC379" s="73">
        <v>24752964</v>
      </c>
      <c r="AD379" s="73">
        <v>10759</v>
      </c>
      <c r="AE379" s="73" t="s">
        <v>168</v>
      </c>
      <c r="AF379" s="73" t="s">
        <v>1382</v>
      </c>
      <c r="AG379" s="73" t="s">
        <v>1383</v>
      </c>
    </row>
    <row r="380" spans="2:33">
      <c r="R380" s="94"/>
      <c r="T380" s="94"/>
      <c r="V380" s="94"/>
      <c r="W380" s="94"/>
    </row>
    <row r="381" spans="2:33">
      <c r="R381" s="94"/>
      <c r="T381" s="94"/>
      <c r="V381" s="94"/>
      <c r="W381" s="94"/>
    </row>
  </sheetData>
  <sheetProtection formatColumns="0" autoFilter="0"/>
  <autoFilter ref="A5:AG5" xr:uid="{00000000-0001-0000-0400-000000000000}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H381"/>
  <sheetViews>
    <sheetView showGridLines="0" zoomScaleNormal="100" workbookViewId="0">
      <pane ySplit="5" topLeftCell="A6" activePane="bottomLeft" state="frozen"/>
      <selection pane="bottomLeft" activeCell="H32" sqref="H32:H33"/>
    </sheetView>
  </sheetViews>
  <sheetFormatPr defaultColWidth="9.33203125" defaultRowHeight="11.25"/>
  <cols>
    <col min="1" max="1" width="14.1640625" style="73" bestFit="1" customWidth="1"/>
    <col min="2" max="2" width="14.83203125" style="186" bestFit="1" customWidth="1"/>
    <col min="3" max="3" width="14.33203125" style="97" bestFit="1" customWidth="1"/>
    <col min="4" max="4" width="16" style="189" bestFit="1" customWidth="1"/>
    <col min="5" max="5" width="35.5" style="73" bestFit="1" customWidth="1"/>
    <col min="6" max="6" width="37.83203125" style="73" bestFit="1" customWidth="1"/>
    <col min="7" max="7" width="20.83203125" style="95" bestFit="1" customWidth="1"/>
    <col min="8" max="8" width="22.5" style="95" bestFit="1" customWidth="1"/>
    <col min="9" max="9" width="28.83203125" style="73" bestFit="1" customWidth="1"/>
    <col min="10" max="10" width="24.5" style="73" bestFit="1" customWidth="1"/>
    <col min="11" max="11" width="13.5" style="73" bestFit="1" customWidth="1"/>
    <col min="12" max="12" width="18" style="178" bestFit="1" customWidth="1"/>
    <col min="13" max="13" width="14" style="178" bestFit="1" customWidth="1"/>
    <col min="14" max="14" width="13.1640625" style="73" bestFit="1" customWidth="1"/>
    <col min="15" max="15" width="16" style="73" bestFit="1" customWidth="1"/>
    <col min="16" max="16" width="19.33203125" style="73" bestFit="1" customWidth="1"/>
    <col min="17" max="17" width="13.6640625" style="73" bestFit="1" customWidth="1"/>
    <col min="18" max="18" width="14.33203125" style="73" bestFit="1" customWidth="1"/>
    <col min="19" max="19" width="13.6640625" style="73" bestFit="1" customWidth="1"/>
    <col min="20" max="20" width="16.5" style="73" bestFit="1" customWidth="1"/>
    <col min="21" max="21" width="14.5" style="73" bestFit="1" customWidth="1"/>
    <col min="22" max="25" width="18" style="73" bestFit="1" customWidth="1"/>
    <col min="26" max="26" width="15.83203125" style="73" bestFit="1" customWidth="1"/>
    <col min="27" max="27" width="13.83203125" style="73" bestFit="1" customWidth="1"/>
    <col min="28" max="28" width="21.6640625" style="73" bestFit="1" customWidth="1"/>
    <col min="29" max="30" width="25.1640625" style="73" bestFit="1" customWidth="1"/>
    <col min="31" max="31" width="13.83203125" style="73" bestFit="1" customWidth="1"/>
    <col min="32" max="32" width="15.1640625" style="111" bestFit="1" customWidth="1"/>
    <col min="33" max="34" width="30.6640625" style="95" bestFit="1" customWidth="1"/>
    <col min="35" max="16384" width="9.33203125" style="73"/>
  </cols>
  <sheetData>
    <row r="1" spans="1:34" s="74" customFormat="1" ht="37.5" customHeight="1">
      <c r="B1" s="185"/>
      <c r="C1" s="79"/>
      <c r="D1" s="188"/>
      <c r="G1" s="76"/>
      <c r="H1" s="76"/>
      <c r="L1" s="177"/>
      <c r="M1" s="177"/>
      <c r="AF1" s="180"/>
      <c r="AG1" s="76"/>
      <c r="AH1" s="76"/>
    </row>
    <row r="2" spans="1:34" hidden="1"/>
    <row r="3" spans="1:34" hidden="1"/>
    <row r="4" spans="1:34" hidden="1"/>
    <row r="5" spans="1:34" s="182" customFormat="1" ht="22.5" customHeight="1">
      <c r="A5" s="327" t="s">
        <v>1471</v>
      </c>
      <c r="B5" s="187" t="s">
        <v>1374</v>
      </c>
      <c r="C5" s="183" t="s">
        <v>143</v>
      </c>
      <c r="D5" s="190" t="s">
        <v>197</v>
      </c>
      <c r="E5" s="173" t="s">
        <v>1359</v>
      </c>
      <c r="F5" s="173" t="s">
        <v>135</v>
      </c>
      <c r="G5" s="174" t="s">
        <v>1472</v>
      </c>
      <c r="H5" s="174" t="s">
        <v>1473</v>
      </c>
      <c r="I5" s="173" t="s">
        <v>1474</v>
      </c>
      <c r="J5" s="173" t="s">
        <v>1475</v>
      </c>
      <c r="K5" s="173" t="s">
        <v>634</v>
      </c>
      <c r="L5" s="191" t="s">
        <v>1368</v>
      </c>
      <c r="M5" s="191" t="s">
        <v>1369</v>
      </c>
      <c r="N5" s="173" t="s">
        <v>1476</v>
      </c>
      <c r="O5" s="173" t="s">
        <v>1477</v>
      </c>
      <c r="P5" s="173" t="s">
        <v>1478</v>
      </c>
      <c r="Q5" s="173" t="s">
        <v>1479</v>
      </c>
      <c r="R5" s="173" t="s">
        <v>1480</v>
      </c>
      <c r="S5" s="173" t="s">
        <v>1481</v>
      </c>
      <c r="T5" s="173" t="s">
        <v>1482</v>
      </c>
      <c r="U5" s="173" t="s">
        <v>1483</v>
      </c>
      <c r="V5" s="173" t="s">
        <v>1484</v>
      </c>
      <c r="W5" s="173" t="s">
        <v>1485</v>
      </c>
      <c r="X5" s="173" t="s">
        <v>1486</v>
      </c>
      <c r="Y5" s="173" t="s">
        <v>1487</v>
      </c>
      <c r="Z5" s="173" t="s">
        <v>1488</v>
      </c>
      <c r="AA5" s="173" t="s">
        <v>1489</v>
      </c>
      <c r="AB5" s="173" t="s">
        <v>1490</v>
      </c>
      <c r="AC5" s="173" t="s">
        <v>1491</v>
      </c>
      <c r="AD5" s="173" t="s">
        <v>1492</v>
      </c>
      <c r="AE5" s="173" t="s">
        <v>142</v>
      </c>
      <c r="AF5" s="181" t="s">
        <v>1493</v>
      </c>
      <c r="AG5" s="174" t="s">
        <v>1364</v>
      </c>
      <c r="AH5" s="184" t="s">
        <v>1365</v>
      </c>
    </row>
    <row r="6" spans="1:34">
      <c r="D6" s="154">
        <v>45716</v>
      </c>
      <c r="E6" s="73" t="s">
        <v>691</v>
      </c>
      <c r="F6" s="73" t="s">
        <v>692</v>
      </c>
      <c r="G6" s="95">
        <v>388.88150000000002</v>
      </c>
      <c r="H6" s="95">
        <v>0</v>
      </c>
      <c r="L6" s="94"/>
      <c r="M6" s="94"/>
      <c r="AA6" s="73" t="s">
        <v>1494</v>
      </c>
      <c r="AF6" s="111">
        <v>1</v>
      </c>
      <c r="AG6" s="95">
        <v>388.88150000000002</v>
      </c>
      <c r="AH6" s="95">
        <v>388.88150000000002</v>
      </c>
    </row>
    <row r="7" spans="1:34">
      <c r="B7" s="186">
        <v>554416</v>
      </c>
      <c r="C7" s="97" t="s">
        <v>1056</v>
      </c>
      <c r="D7" s="154">
        <v>45716</v>
      </c>
      <c r="E7" s="73" t="s">
        <v>1053</v>
      </c>
      <c r="F7" s="73" t="s">
        <v>1384</v>
      </c>
      <c r="G7" s="95">
        <v>8688198.4600000009</v>
      </c>
      <c r="H7" s="95">
        <v>8688198.4600000009</v>
      </c>
      <c r="L7" s="94"/>
      <c r="M7" s="94">
        <v>47331</v>
      </c>
      <c r="N7" s="73">
        <v>0</v>
      </c>
      <c r="O7" s="73" t="s">
        <v>1495</v>
      </c>
      <c r="P7" s="73" t="s">
        <v>1496</v>
      </c>
      <c r="Q7" s="73">
        <v>9.8104399999999998</v>
      </c>
      <c r="S7" s="73">
        <v>5.5</v>
      </c>
      <c r="T7" s="73">
        <v>0</v>
      </c>
      <c r="U7" s="73" t="s">
        <v>1497</v>
      </c>
      <c r="AA7" s="73" t="s">
        <v>1494</v>
      </c>
      <c r="AE7" s="73" t="s">
        <v>1055</v>
      </c>
      <c r="AF7" s="111">
        <v>1</v>
      </c>
      <c r="AG7" s="95">
        <v>8688198.4600000009</v>
      </c>
      <c r="AH7" s="95">
        <v>8688198.4600000009</v>
      </c>
    </row>
    <row r="8" spans="1:34">
      <c r="B8" s="186">
        <v>499689</v>
      </c>
      <c r="C8" s="97" t="s">
        <v>453</v>
      </c>
      <c r="D8" s="154">
        <v>45716</v>
      </c>
      <c r="E8" s="73" t="s">
        <v>454</v>
      </c>
      <c r="F8" s="73" t="s">
        <v>1387</v>
      </c>
      <c r="G8" s="95">
        <v>671.61630000000002</v>
      </c>
      <c r="H8" s="95">
        <v>671.62</v>
      </c>
      <c r="L8" s="94"/>
      <c r="M8" s="94">
        <v>46356</v>
      </c>
      <c r="N8" s="73">
        <v>0</v>
      </c>
      <c r="O8" s="73" t="s">
        <v>1495</v>
      </c>
      <c r="P8" s="73" t="s">
        <v>1498</v>
      </c>
      <c r="Q8" s="73">
        <v>2</v>
      </c>
      <c r="S8" s="73">
        <v>2</v>
      </c>
      <c r="T8" s="73">
        <v>1</v>
      </c>
      <c r="U8" s="73" t="s">
        <v>1499</v>
      </c>
      <c r="AA8" s="73" t="s">
        <v>1494</v>
      </c>
      <c r="AE8" s="73" t="s">
        <v>452</v>
      </c>
      <c r="AF8" s="111">
        <v>1</v>
      </c>
      <c r="AG8" s="95">
        <v>671.61630000000002</v>
      </c>
      <c r="AH8" s="95">
        <v>671.61630000000002</v>
      </c>
    </row>
    <row r="9" spans="1:34">
      <c r="B9" s="186">
        <v>499689</v>
      </c>
      <c r="C9" s="97" t="s">
        <v>453</v>
      </c>
      <c r="D9" s="154">
        <v>45716</v>
      </c>
      <c r="E9" s="73" t="s">
        <v>454</v>
      </c>
      <c r="F9" s="73" t="s">
        <v>1387</v>
      </c>
      <c r="G9" s="95">
        <v>20136.663</v>
      </c>
      <c r="H9" s="95">
        <v>20136.66</v>
      </c>
      <c r="L9" s="94"/>
      <c r="M9" s="94">
        <v>46356</v>
      </c>
      <c r="N9" s="73">
        <v>0</v>
      </c>
      <c r="O9" s="73" t="s">
        <v>1495</v>
      </c>
      <c r="P9" s="73" t="s">
        <v>1498</v>
      </c>
      <c r="Q9" s="73">
        <v>2</v>
      </c>
      <c r="S9" s="73">
        <v>2</v>
      </c>
      <c r="T9" s="73">
        <v>1</v>
      </c>
      <c r="U9" s="73" t="s">
        <v>1499</v>
      </c>
      <c r="AA9" s="73" t="s">
        <v>1494</v>
      </c>
      <c r="AE9" s="73" t="s">
        <v>452</v>
      </c>
      <c r="AF9" s="111">
        <v>1</v>
      </c>
      <c r="AG9" s="95">
        <v>20136.663</v>
      </c>
      <c r="AH9" s="95">
        <v>20136.663</v>
      </c>
    </row>
    <row r="10" spans="1:34">
      <c r="B10" s="186">
        <v>499689</v>
      </c>
      <c r="C10" s="97" t="s">
        <v>453</v>
      </c>
      <c r="D10" s="154">
        <v>45716</v>
      </c>
      <c r="E10" s="73" t="s">
        <v>454</v>
      </c>
      <c r="F10" s="73" t="s">
        <v>1387</v>
      </c>
      <c r="G10" s="95">
        <v>90246.950299999997</v>
      </c>
      <c r="H10" s="95">
        <v>90246.95</v>
      </c>
      <c r="L10" s="94"/>
      <c r="M10" s="94">
        <v>46356</v>
      </c>
      <c r="N10" s="73">
        <v>0</v>
      </c>
      <c r="O10" s="73" t="s">
        <v>1495</v>
      </c>
      <c r="P10" s="73" t="s">
        <v>1498</v>
      </c>
      <c r="Q10" s="73">
        <v>2</v>
      </c>
      <c r="S10" s="73">
        <v>2</v>
      </c>
      <c r="T10" s="73">
        <v>1</v>
      </c>
      <c r="U10" s="73" t="s">
        <v>1499</v>
      </c>
      <c r="AA10" s="73" t="s">
        <v>1494</v>
      </c>
      <c r="AE10" s="73" t="s">
        <v>452</v>
      </c>
      <c r="AF10" s="111">
        <v>1</v>
      </c>
      <c r="AG10" s="95">
        <v>90246.950299999997</v>
      </c>
      <c r="AH10" s="95">
        <v>90246.950299999997</v>
      </c>
    </row>
    <row r="11" spans="1:34">
      <c r="B11" s="186">
        <v>499689</v>
      </c>
      <c r="C11" s="97" t="s">
        <v>453</v>
      </c>
      <c r="D11" s="154">
        <v>45716</v>
      </c>
      <c r="E11" s="73" t="s">
        <v>454</v>
      </c>
      <c r="F11" s="73" t="s">
        <v>1387</v>
      </c>
      <c r="G11" s="95">
        <v>743.13149999999996</v>
      </c>
      <c r="H11" s="95">
        <v>743.13</v>
      </c>
      <c r="L11" s="94"/>
      <c r="M11" s="94">
        <v>46356</v>
      </c>
      <c r="N11" s="73">
        <v>0</v>
      </c>
      <c r="O11" s="73" t="s">
        <v>1495</v>
      </c>
      <c r="P11" s="73" t="s">
        <v>1498</v>
      </c>
      <c r="Q11" s="73">
        <v>2</v>
      </c>
      <c r="S11" s="73">
        <v>2</v>
      </c>
      <c r="T11" s="73">
        <v>1</v>
      </c>
      <c r="U11" s="73" t="s">
        <v>1499</v>
      </c>
      <c r="AA11" s="73" t="s">
        <v>1494</v>
      </c>
      <c r="AE11" s="73" t="s">
        <v>452</v>
      </c>
      <c r="AF11" s="111">
        <v>1</v>
      </c>
      <c r="AG11" s="95">
        <v>743.13149999999996</v>
      </c>
      <c r="AH11" s="95">
        <v>743.13149999999996</v>
      </c>
    </row>
    <row r="12" spans="1:34">
      <c r="B12" s="186">
        <v>499689</v>
      </c>
      <c r="C12" s="97" t="s">
        <v>453</v>
      </c>
      <c r="D12" s="154">
        <v>45716</v>
      </c>
      <c r="E12" s="73" t="s">
        <v>454</v>
      </c>
      <c r="F12" s="73" t="s">
        <v>1387</v>
      </c>
      <c r="G12" s="95">
        <v>800.64469999999994</v>
      </c>
      <c r="H12" s="95">
        <v>800.64</v>
      </c>
      <c r="L12" s="94"/>
      <c r="M12" s="94">
        <v>46356</v>
      </c>
      <c r="N12" s="73">
        <v>0</v>
      </c>
      <c r="O12" s="73" t="s">
        <v>1495</v>
      </c>
      <c r="P12" s="73" t="s">
        <v>1498</v>
      </c>
      <c r="Q12" s="73">
        <v>2</v>
      </c>
      <c r="S12" s="73">
        <v>2</v>
      </c>
      <c r="T12" s="73">
        <v>1</v>
      </c>
      <c r="U12" s="73" t="s">
        <v>1499</v>
      </c>
      <c r="AA12" s="73" t="s">
        <v>1494</v>
      </c>
      <c r="AE12" s="73" t="s">
        <v>452</v>
      </c>
      <c r="AF12" s="111">
        <v>1</v>
      </c>
      <c r="AG12" s="95">
        <v>800.64469999999994</v>
      </c>
      <c r="AH12" s="95">
        <v>800.64469999999994</v>
      </c>
    </row>
    <row r="13" spans="1:34">
      <c r="B13" s="186">
        <v>499689</v>
      </c>
      <c r="C13" s="97" t="s">
        <v>453</v>
      </c>
      <c r="D13" s="154">
        <v>45716</v>
      </c>
      <c r="E13" s="73" t="s">
        <v>454</v>
      </c>
      <c r="F13" s="73" t="s">
        <v>1387</v>
      </c>
      <c r="G13" s="95">
        <v>759.60550000000001</v>
      </c>
      <c r="H13" s="95">
        <v>759.61</v>
      </c>
      <c r="L13" s="94"/>
      <c r="M13" s="94">
        <v>46356</v>
      </c>
      <c r="N13" s="73">
        <v>0</v>
      </c>
      <c r="O13" s="73" t="s">
        <v>1495</v>
      </c>
      <c r="P13" s="73" t="s">
        <v>1498</v>
      </c>
      <c r="Q13" s="73">
        <v>2</v>
      </c>
      <c r="S13" s="73">
        <v>2</v>
      </c>
      <c r="T13" s="73">
        <v>1</v>
      </c>
      <c r="U13" s="73" t="s">
        <v>1499</v>
      </c>
      <c r="AA13" s="73" t="s">
        <v>1494</v>
      </c>
      <c r="AE13" s="73" t="s">
        <v>452</v>
      </c>
      <c r="AF13" s="111">
        <v>1</v>
      </c>
      <c r="AG13" s="95">
        <v>759.60550000000001</v>
      </c>
      <c r="AH13" s="95">
        <v>759.60550000000001</v>
      </c>
    </row>
    <row r="14" spans="1:34">
      <c r="B14" s="186">
        <v>499689</v>
      </c>
      <c r="C14" s="97" t="s">
        <v>453</v>
      </c>
      <c r="D14" s="154">
        <v>45716</v>
      </c>
      <c r="E14" s="73" t="s">
        <v>454</v>
      </c>
      <c r="F14" s="73" t="s">
        <v>1387</v>
      </c>
      <c r="G14" s="95">
        <v>12.9473</v>
      </c>
      <c r="H14" s="95">
        <v>12.95</v>
      </c>
      <c r="L14" s="94"/>
      <c r="M14" s="94">
        <v>46356</v>
      </c>
      <c r="N14" s="73">
        <v>0</v>
      </c>
      <c r="O14" s="73" t="s">
        <v>1495</v>
      </c>
      <c r="P14" s="73" t="s">
        <v>1498</v>
      </c>
      <c r="Q14" s="73">
        <v>2</v>
      </c>
      <c r="S14" s="73">
        <v>2</v>
      </c>
      <c r="T14" s="73">
        <v>1</v>
      </c>
      <c r="U14" s="73" t="s">
        <v>1499</v>
      </c>
      <c r="AA14" s="73" t="s">
        <v>1494</v>
      </c>
      <c r="AE14" s="73" t="s">
        <v>452</v>
      </c>
      <c r="AF14" s="111">
        <v>1</v>
      </c>
      <c r="AG14" s="95">
        <v>12.9473</v>
      </c>
      <c r="AH14" s="95">
        <v>12.9473</v>
      </c>
    </row>
    <row r="15" spans="1:34">
      <c r="B15" s="186">
        <v>499689</v>
      </c>
      <c r="C15" s="97" t="s">
        <v>453</v>
      </c>
      <c r="D15" s="154">
        <v>45716</v>
      </c>
      <c r="E15" s="73" t="s">
        <v>454</v>
      </c>
      <c r="F15" s="73" t="s">
        <v>1387</v>
      </c>
      <c r="G15" s="95">
        <v>22.403700000000001</v>
      </c>
      <c r="H15" s="95">
        <v>22.4</v>
      </c>
      <c r="L15" s="94"/>
      <c r="M15" s="94">
        <v>46356</v>
      </c>
      <c r="N15" s="73">
        <v>0</v>
      </c>
      <c r="O15" s="73" t="s">
        <v>1495</v>
      </c>
      <c r="P15" s="73" t="s">
        <v>1498</v>
      </c>
      <c r="Q15" s="73">
        <v>2</v>
      </c>
      <c r="S15" s="73">
        <v>2</v>
      </c>
      <c r="T15" s="73">
        <v>1</v>
      </c>
      <c r="U15" s="73" t="s">
        <v>1499</v>
      </c>
      <c r="AA15" s="73" t="s">
        <v>1494</v>
      </c>
      <c r="AE15" s="73" t="s">
        <v>452</v>
      </c>
      <c r="AF15" s="111">
        <v>1</v>
      </c>
      <c r="AG15" s="95">
        <v>22.403700000000001</v>
      </c>
      <c r="AH15" s="95">
        <v>22.403700000000001</v>
      </c>
    </row>
    <row r="16" spans="1:34">
      <c r="B16" s="186">
        <v>499689</v>
      </c>
      <c r="C16" s="97" t="s">
        <v>453</v>
      </c>
      <c r="D16" s="154">
        <v>45716</v>
      </c>
      <c r="E16" s="73" t="s">
        <v>454</v>
      </c>
      <c r="F16" s="73" t="s">
        <v>1387</v>
      </c>
      <c r="G16" s="95">
        <v>671.71699999999998</v>
      </c>
      <c r="H16" s="95">
        <v>671.72</v>
      </c>
      <c r="L16" s="94"/>
      <c r="M16" s="94">
        <v>46356</v>
      </c>
      <c r="N16" s="73">
        <v>0</v>
      </c>
      <c r="O16" s="73" t="s">
        <v>1495</v>
      </c>
      <c r="P16" s="73" t="s">
        <v>1498</v>
      </c>
      <c r="Q16" s="73">
        <v>2</v>
      </c>
      <c r="S16" s="73">
        <v>2</v>
      </c>
      <c r="T16" s="73">
        <v>1</v>
      </c>
      <c r="U16" s="73" t="s">
        <v>1499</v>
      </c>
      <c r="AA16" s="73" t="s">
        <v>1494</v>
      </c>
      <c r="AE16" s="73" t="s">
        <v>452</v>
      </c>
      <c r="AF16" s="111">
        <v>1</v>
      </c>
      <c r="AG16" s="95">
        <v>671.71699999999998</v>
      </c>
      <c r="AH16" s="95">
        <v>671.71699999999998</v>
      </c>
    </row>
    <row r="17" spans="2:34">
      <c r="B17" s="186">
        <v>499689</v>
      </c>
      <c r="C17" s="97" t="s">
        <v>453</v>
      </c>
      <c r="D17" s="154">
        <v>45716</v>
      </c>
      <c r="E17" s="73" t="s">
        <v>454</v>
      </c>
      <c r="F17" s="73" t="s">
        <v>1387</v>
      </c>
      <c r="G17" s="95">
        <v>2705413.7697000001</v>
      </c>
      <c r="H17" s="95">
        <v>2705413.77</v>
      </c>
      <c r="L17" s="94"/>
      <c r="M17" s="94">
        <v>46356</v>
      </c>
      <c r="N17" s="73">
        <v>0</v>
      </c>
      <c r="O17" s="73" t="s">
        <v>1495</v>
      </c>
      <c r="P17" s="73" t="s">
        <v>1498</v>
      </c>
      <c r="Q17" s="73">
        <v>2</v>
      </c>
      <c r="S17" s="73">
        <v>2</v>
      </c>
      <c r="T17" s="73">
        <v>1</v>
      </c>
      <c r="U17" s="73" t="s">
        <v>1499</v>
      </c>
      <c r="AA17" s="73" t="s">
        <v>1494</v>
      </c>
      <c r="AE17" s="73" t="s">
        <v>452</v>
      </c>
      <c r="AF17" s="111">
        <v>1</v>
      </c>
      <c r="AG17" s="95">
        <v>2705413.7697000001</v>
      </c>
      <c r="AH17" s="95">
        <v>2705413.7697000001</v>
      </c>
    </row>
    <row r="18" spans="2:34">
      <c r="B18" s="186">
        <v>499689</v>
      </c>
      <c r="C18" s="97" t="s">
        <v>453</v>
      </c>
      <c r="D18" s="154">
        <v>45716</v>
      </c>
      <c r="E18" s="73" t="s">
        <v>454</v>
      </c>
      <c r="F18" s="73" t="s">
        <v>1387</v>
      </c>
      <c r="G18" s="95">
        <v>22277.518499999998</v>
      </c>
      <c r="H18" s="95">
        <v>22277.52</v>
      </c>
      <c r="L18" s="94"/>
      <c r="M18" s="94">
        <v>46356</v>
      </c>
      <c r="N18" s="73">
        <v>0</v>
      </c>
      <c r="O18" s="73" t="s">
        <v>1495</v>
      </c>
      <c r="P18" s="73" t="s">
        <v>1498</v>
      </c>
      <c r="Q18" s="73">
        <v>2</v>
      </c>
      <c r="S18" s="73">
        <v>2</v>
      </c>
      <c r="T18" s="73">
        <v>1</v>
      </c>
      <c r="U18" s="73" t="s">
        <v>1499</v>
      </c>
      <c r="AA18" s="73" t="s">
        <v>1494</v>
      </c>
      <c r="AE18" s="73" t="s">
        <v>452</v>
      </c>
      <c r="AF18" s="111">
        <v>1</v>
      </c>
      <c r="AG18" s="95">
        <v>22277.518499999998</v>
      </c>
      <c r="AH18" s="95">
        <v>22277.518499999998</v>
      </c>
    </row>
    <row r="19" spans="2:34">
      <c r="B19" s="186">
        <v>499689</v>
      </c>
      <c r="C19" s="97" t="s">
        <v>453</v>
      </c>
      <c r="D19" s="154">
        <v>45716</v>
      </c>
      <c r="E19" s="73" t="s">
        <v>454</v>
      </c>
      <c r="F19" s="73" t="s">
        <v>1387</v>
      </c>
      <c r="G19" s="95">
        <v>24001.6453</v>
      </c>
      <c r="H19" s="95">
        <v>24001.65</v>
      </c>
      <c r="L19" s="94"/>
      <c r="M19" s="94">
        <v>46356</v>
      </c>
      <c r="N19" s="73">
        <v>0</v>
      </c>
      <c r="O19" s="73" t="s">
        <v>1495</v>
      </c>
      <c r="P19" s="73" t="s">
        <v>1498</v>
      </c>
      <c r="Q19" s="73">
        <v>2</v>
      </c>
      <c r="S19" s="73">
        <v>2</v>
      </c>
      <c r="T19" s="73">
        <v>1</v>
      </c>
      <c r="U19" s="73" t="s">
        <v>1499</v>
      </c>
      <c r="AA19" s="73" t="s">
        <v>1494</v>
      </c>
      <c r="AE19" s="73" t="s">
        <v>452</v>
      </c>
      <c r="AF19" s="111">
        <v>1</v>
      </c>
      <c r="AG19" s="95">
        <v>24001.6453</v>
      </c>
      <c r="AH19" s="95">
        <v>24001.6453</v>
      </c>
    </row>
    <row r="20" spans="2:34">
      <c r="B20" s="186">
        <v>499689</v>
      </c>
      <c r="C20" s="97" t="s">
        <v>453</v>
      </c>
      <c r="D20" s="154">
        <v>45716</v>
      </c>
      <c r="E20" s="73" t="s">
        <v>454</v>
      </c>
      <c r="F20" s="73" t="s">
        <v>1387</v>
      </c>
      <c r="G20" s="95">
        <v>22771.374500000002</v>
      </c>
      <c r="H20" s="95">
        <v>22771.37</v>
      </c>
      <c r="L20" s="94"/>
      <c r="M20" s="94">
        <v>46356</v>
      </c>
      <c r="N20" s="73">
        <v>0</v>
      </c>
      <c r="O20" s="73" t="s">
        <v>1495</v>
      </c>
      <c r="P20" s="73" t="s">
        <v>1498</v>
      </c>
      <c r="Q20" s="73">
        <v>2</v>
      </c>
      <c r="S20" s="73">
        <v>2</v>
      </c>
      <c r="T20" s="73">
        <v>1</v>
      </c>
      <c r="U20" s="73" t="s">
        <v>1499</v>
      </c>
      <c r="AA20" s="73" t="s">
        <v>1494</v>
      </c>
      <c r="AE20" s="73" t="s">
        <v>452</v>
      </c>
      <c r="AF20" s="111">
        <v>1</v>
      </c>
      <c r="AG20" s="95">
        <v>22771.374500000002</v>
      </c>
      <c r="AH20" s="95">
        <v>22771.374500000002</v>
      </c>
    </row>
    <row r="21" spans="2:34">
      <c r="B21" s="186">
        <v>499689</v>
      </c>
      <c r="C21" s="97" t="s">
        <v>453</v>
      </c>
      <c r="D21" s="154">
        <v>45716</v>
      </c>
      <c r="E21" s="73" t="s">
        <v>454</v>
      </c>
      <c r="F21" s="73" t="s">
        <v>1387</v>
      </c>
      <c r="G21" s="95">
        <v>388.1327</v>
      </c>
      <c r="H21" s="95">
        <v>388.13</v>
      </c>
      <c r="L21" s="94"/>
      <c r="M21" s="94">
        <v>46356</v>
      </c>
      <c r="N21" s="73">
        <v>0</v>
      </c>
      <c r="O21" s="73" t="s">
        <v>1495</v>
      </c>
      <c r="P21" s="73" t="s">
        <v>1498</v>
      </c>
      <c r="Q21" s="73">
        <v>2</v>
      </c>
      <c r="S21" s="73">
        <v>2</v>
      </c>
      <c r="T21" s="73">
        <v>1</v>
      </c>
      <c r="U21" s="73" t="s">
        <v>1499</v>
      </c>
      <c r="AA21" s="73" t="s">
        <v>1494</v>
      </c>
      <c r="AE21" s="73" t="s">
        <v>452</v>
      </c>
      <c r="AF21" s="111">
        <v>1</v>
      </c>
      <c r="AG21" s="95">
        <v>388.1327</v>
      </c>
      <c r="AH21" s="95">
        <v>388.1327</v>
      </c>
    </row>
    <row r="22" spans="2:34">
      <c r="B22" s="186">
        <v>619928</v>
      </c>
      <c r="C22" s="97" t="s">
        <v>1211</v>
      </c>
      <c r="D22" s="154">
        <v>45716</v>
      </c>
      <c r="E22" s="73" t="s">
        <v>582</v>
      </c>
      <c r="F22" s="73" t="s">
        <v>1388</v>
      </c>
      <c r="G22" s="95">
        <v>6000000</v>
      </c>
      <c r="H22" s="95">
        <v>6000000</v>
      </c>
      <c r="L22" s="94"/>
      <c r="M22" s="94">
        <v>48149</v>
      </c>
      <c r="N22" s="73">
        <v>0</v>
      </c>
      <c r="O22" s="73" t="s">
        <v>1495</v>
      </c>
      <c r="P22" s="73" t="s">
        <v>1496</v>
      </c>
      <c r="Q22" s="73">
        <v>9.2998399999999997</v>
      </c>
      <c r="S22" s="73">
        <v>5</v>
      </c>
      <c r="T22" s="73">
        <v>1</v>
      </c>
      <c r="U22" s="73" t="s">
        <v>1497</v>
      </c>
      <c r="AA22" s="73" t="s">
        <v>1494</v>
      </c>
      <c r="AE22" s="73" t="s">
        <v>1210</v>
      </c>
      <c r="AF22" s="111">
        <v>1</v>
      </c>
      <c r="AG22" s="95">
        <v>6000000</v>
      </c>
      <c r="AH22" s="95">
        <v>6000000</v>
      </c>
    </row>
    <row r="23" spans="2:34">
      <c r="B23" s="186">
        <v>627716</v>
      </c>
      <c r="D23" s="154">
        <v>45716</v>
      </c>
      <c r="E23" s="73" t="s">
        <v>446</v>
      </c>
      <c r="F23" s="73" t="s">
        <v>1389</v>
      </c>
      <c r="G23" s="95">
        <v>4987500</v>
      </c>
      <c r="H23" s="95">
        <v>4987500</v>
      </c>
      <c r="L23" s="94"/>
      <c r="M23" s="94">
        <v>47350</v>
      </c>
      <c r="N23" s="73">
        <v>0</v>
      </c>
      <c r="O23" s="73" t="s">
        <v>1495</v>
      </c>
      <c r="P23" s="73" t="s">
        <v>1498</v>
      </c>
      <c r="Q23" s="73">
        <v>10.107010000000001</v>
      </c>
      <c r="S23" s="73">
        <v>5.75</v>
      </c>
      <c r="T23" s="73">
        <v>0</v>
      </c>
      <c r="U23" s="73" t="s">
        <v>1499</v>
      </c>
      <c r="AA23" s="73" t="s">
        <v>1494</v>
      </c>
      <c r="AE23" s="73" t="s">
        <v>457</v>
      </c>
      <c r="AF23" s="111">
        <v>1</v>
      </c>
      <c r="AG23" s="95">
        <v>4987500</v>
      </c>
      <c r="AH23" s="95">
        <v>4987500</v>
      </c>
    </row>
    <row r="24" spans="2:34">
      <c r="B24" s="186">
        <v>606543</v>
      </c>
      <c r="C24" s="97" t="s">
        <v>1166</v>
      </c>
      <c r="D24" s="154">
        <v>45716</v>
      </c>
      <c r="E24" s="73" t="s">
        <v>521</v>
      </c>
      <c r="F24" s="73" t="s">
        <v>1392</v>
      </c>
      <c r="G24" s="95">
        <v>317096.59000000003</v>
      </c>
      <c r="H24" s="95">
        <v>317096.59000000003</v>
      </c>
      <c r="L24" s="94"/>
      <c r="M24" s="94">
        <v>46927</v>
      </c>
      <c r="N24" s="73">
        <v>0</v>
      </c>
      <c r="O24" s="73" t="s">
        <v>1495</v>
      </c>
      <c r="P24" s="73" t="s">
        <v>1496</v>
      </c>
      <c r="Q24" s="73">
        <v>8.8031299999999995</v>
      </c>
      <c r="S24" s="73">
        <v>4.5</v>
      </c>
      <c r="T24" s="73">
        <v>0.75</v>
      </c>
      <c r="U24" s="73" t="s">
        <v>1497</v>
      </c>
      <c r="AA24" s="73" t="s">
        <v>1494</v>
      </c>
      <c r="AE24" s="73" t="s">
        <v>1165</v>
      </c>
      <c r="AF24" s="111">
        <v>1</v>
      </c>
      <c r="AG24" s="95">
        <v>317096.59000000003</v>
      </c>
      <c r="AH24" s="95">
        <v>317096.59000000003</v>
      </c>
    </row>
    <row r="25" spans="2:34">
      <c r="B25" s="186">
        <v>613441</v>
      </c>
      <c r="C25" s="97" t="s">
        <v>1220</v>
      </c>
      <c r="D25" s="154">
        <v>45716</v>
      </c>
      <c r="E25" s="73" t="s">
        <v>1188</v>
      </c>
      <c r="F25" s="73" t="s">
        <v>1384</v>
      </c>
      <c r="G25" s="95">
        <v>4475000</v>
      </c>
      <c r="H25" s="95">
        <v>4475000</v>
      </c>
      <c r="L25" s="94"/>
      <c r="M25" s="94">
        <v>47374</v>
      </c>
      <c r="N25" s="73">
        <v>0</v>
      </c>
      <c r="O25" s="73" t="s">
        <v>1495</v>
      </c>
      <c r="P25" s="73" t="s">
        <v>1498</v>
      </c>
      <c r="Q25" s="73">
        <v>10.061859999999999</v>
      </c>
      <c r="S25" s="73">
        <v>5.75</v>
      </c>
      <c r="T25" s="73">
        <v>0</v>
      </c>
      <c r="U25" s="73" t="s">
        <v>1499</v>
      </c>
      <c r="AA25" s="73" t="s">
        <v>1494</v>
      </c>
      <c r="AE25" s="73" t="s">
        <v>1190</v>
      </c>
      <c r="AF25" s="111">
        <v>1</v>
      </c>
      <c r="AG25" s="95">
        <v>4475000</v>
      </c>
      <c r="AH25" s="95">
        <v>4475000</v>
      </c>
    </row>
    <row r="26" spans="2:34">
      <c r="B26" s="186">
        <v>627718</v>
      </c>
      <c r="D26" s="154">
        <v>45716</v>
      </c>
      <c r="E26" s="73" t="s">
        <v>1148</v>
      </c>
      <c r="F26" s="73" t="s">
        <v>1394</v>
      </c>
      <c r="G26" s="95">
        <v>2894724.01</v>
      </c>
      <c r="H26" s="95">
        <v>2894724.01</v>
      </c>
      <c r="L26" s="94"/>
      <c r="M26" s="94">
        <v>47290</v>
      </c>
      <c r="O26" s="73" t="s">
        <v>1495</v>
      </c>
      <c r="P26" s="73" t="s">
        <v>1496</v>
      </c>
      <c r="Q26" s="73">
        <v>9.8287800000000001</v>
      </c>
      <c r="S26" s="73">
        <v>5.5</v>
      </c>
      <c r="U26" s="73" t="s">
        <v>1497</v>
      </c>
      <c r="AA26" s="73" t="s">
        <v>1494</v>
      </c>
      <c r="AE26" s="73" t="s">
        <v>1227</v>
      </c>
      <c r="AF26" s="111">
        <v>1</v>
      </c>
      <c r="AG26" s="95">
        <v>2894724.01</v>
      </c>
      <c r="AH26" s="95">
        <v>2894724.01</v>
      </c>
    </row>
    <row r="27" spans="2:34">
      <c r="B27" s="186">
        <v>601997</v>
      </c>
      <c r="D27" s="154">
        <v>45716</v>
      </c>
      <c r="E27" s="73" t="s">
        <v>1148</v>
      </c>
      <c r="F27" s="73" t="s">
        <v>1384</v>
      </c>
      <c r="G27" s="95">
        <v>1271804.51</v>
      </c>
      <c r="H27" s="95">
        <v>1271804.51</v>
      </c>
      <c r="L27" s="94"/>
      <c r="M27" s="94">
        <v>47290</v>
      </c>
      <c r="N27" s="73">
        <v>0</v>
      </c>
      <c r="O27" s="73" t="s">
        <v>1495</v>
      </c>
      <c r="P27" s="73" t="s">
        <v>1496</v>
      </c>
      <c r="Q27" s="73">
        <v>9.8287800000000001</v>
      </c>
      <c r="S27" s="73">
        <v>5.5</v>
      </c>
      <c r="T27" s="73">
        <v>0</v>
      </c>
      <c r="U27" s="73" t="s">
        <v>1497</v>
      </c>
      <c r="AA27" s="73" t="s">
        <v>1494</v>
      </c>
      <c r="AE27" s="73" t="s">
        <v>1150</v>
      </c>
      <c r="AF27" s="111">
        <v>1</v>
      </c>
      <c r="AG27" s="95">
        <v>1271804.51</v>
      </c>
      <c r="AH27" s="95">
        <v>1271804.51</v>
      </c>
    </row>
    <row r="28" spans="2:34">
      <c r="B28" s="186">
        <v>621992</v>
      </c>
      <c r="D28" s="154">
        <v>45716</v>
      </c>
      <c r="E28" s="73" t="s">
        <v>1212</v>
      </c>
      <c r="F28" s="73" t="s">
        <v>1395</v>
      </c>
      <c r="G28" s="95">
        <v>10000000</v>
      </c>
      <c r="H28" s="95">
        <v>10000000</v>
      </c>
      <c r="L28" s="94"/>
      <c r="M28" s="94">
        <v>47430</v>
      </c>
      <c r="O28" s="73" t="s">
        <v>1495</v>
      </c>
      <c r="P28" s="73" t="s">
        <v>1496</v>
      </c>
      <c r="Q28" s="73">
        <v>11.07878</v>
      </c>
      <c r="S28" s="73">
        <v>6.75</v>
      </c>
      <c r="U28" s="73" t="s">
        <v>1497</v>
      </c>
      <c r="AA28" s="73" t="s">
        <v>1494</v>
      </c>
      <c r="AE28" s="73" t="s">
        <v>1214</v>
      </c>
      <c r="AF28" s="111">
        <v>1</v>
      </c>
      <c r="AG28" s="95">
        <v>10000000</v>
      </c>
      <c r="AH28" s="95">
        <v>10000000</v>
      </c>
    </row>
    <row r="29" spans="2:34">
      <c r="B29" s="186">
        <v>586390</v>
      </c>
      <c r="D29" s="154">
        <v>45716</v>
      </c>
      <c r="E29" s="73" t="s">
        <v>442</v>
      </c>
      <c r="F29" s="73" t="s">
        <v>1384</v>
      </c>
      <c r="G29" s="95">
        <v>6853256.1900000004</v>
      </c>
      <c r="H29" s="95">
        <v>6853256.1900000004</v>
      </c>
      <c r="L29" s="94"/>
      <c r="M29" s="94">
        <v>47543</v>
      </c>
      <c r="N29" s="73">
        <v>0</v>
      </c>
      <c r="O29" s="73" t="s">
        <v>1495</v>
      </c>
      <c r="P29" s="73" t="s">
        <v>1498</v>
      </c>
      <c r="Q29" s="73">
        <v>10.073840000000001</v>
      </c>
      <c r="S29" s="73">
        <v>5.75</v>
      </c>
      <c r="T29" s="73">
        <v>0</v>
      </c>
      <c r="U29" s="73" t="s">
        <v>1499</v>
      </c>
      <c r="AA29" s="73" t="s">
        <v>1494</v>
      </c>
      <c r="AE29" s="73" t="s">
        <v>441</v>
      </c>
      <c r="AF29" s="111">
        <v>1</v>
      </c>
      <c r="AG29" s="95">
        <v>6853256.1900000004</v>
      </c>
      <c r="AH29" s="95">
        <v>6853256.1900000004</v>
      </c>
    </row>
    <row r="30" spans="2:34">
      <c r="B30" s="186">
        <v>493496</v>
      </c>
      <c r="C30" s="97" t="s">
        <v>246</v>
      </c>
      <c r="D30" s="154">
        <v>45716</v>
      </c>
      <c r="E30" s="73" t="s">
        <v>164</v>
      </c>
      <c r="F30" s="73" t="s">
        <v>1396</v>
      </c>
      <c r="G30" s="95">
        <v>956037.54</v>
      </c>
      <c r="H30" s="95">
        <v>956037.54</v>
      </c>
      <c r="L30" s="94"/>
      <c r="M30" s="94">
        <v>46282</v>
      </c>
      <c r="N30" s="73">
        <v>0</v>
      </c>
      <c r="O30" s="73" t="s">
        <v>1495</v>
      </c>
      <c r="P30" s="73" t="s">
        <v>1496</v>
      </c>
      <c r="Q30" s="73">
        <v>9.7287800000000004</v>
      </c>
      <c r="S30" s="73">
        <v>5.25</v>
      </c>
      <c r="T30" s="73">
        <v>1</v>
      </c>
      <c r="U30" s="73" t="s">
        <v>1497</v>
      </c>
      <c r="AA30" s="73" t="s">
        <v>1494</v>
      </c>
      <c r="AE30" s="73" t="s">
        <v>245</v>
      </c>
      <c r="AF30" s="111">
        <v>1</v>
      </c>
      <c r="AG30" s="95">
        <v>956037.54</v>
      </c>
      <c r="AH30" s="95">
        <v>956037.54</v>
      </c>
    </row>
    <row r="31" spans="2:34">
      <c r="B31" s="186">
        <v>493496</v>
      </c>
      <c r="C31" s="97" t="s">
        <v>246</v>
      </c>
      <c r="D31" s="154">
        <v>45716</v>
      </c>
      <c r="E31" s="73" t="s">
        <v>164</v>
      </c>
      <c r="F31" s="73" t="s">
        <v>1396</v>
      </c>
      <c r="G31" s="95">
        <v>323653.86</v>
      </c>
      <c r="H31" s="95">
        <v>323653.86</v>
      </c>
      <c r="L31" s="94"/>
      <c r="M31" s="94">
        <v>46282</v>
      </c>
      <c r="N31" s="73">
        <v>0</v>
      </c>
      <c r="O31" s="73" t="s">
        <v>1495</v>
      </c>
      <c r="P31" s="73" t="s">
        <v>1496</v>
      </c>
      <c r="Q31" s="73">
        <v>9.7287800000000004</v>
      </c>
      <c r="S31" s="73">
        <v>5.25</v>
      </c>
      <c r="T31" s="73">
        <v>1</v>
      </c>
      <c r="U31" s="73" t="s">
        <v>1497</v>
      </c>
      <c r="AA31" s="73" t="s">
        <v>1494</v>
      </c>
      <c r="AE31" s="73" t="s">
        <v>245</v>
      </c>
      <c r="AF31" s="111">
        <v>1</v>
      </c>
      <c r="AG31" s="95">
        <v>323653.86</v>
      </c>
      <c r="AH31" s="95">
        <v>323653.86</v>
      </c>
    </row>
    <row r="32" spans="2:34">
      <c r="B32" s="186">
        <v>370320</v>
      </c>
      <c r="C32" s="97" t="s">
        <v>346</v>
      </c>
      <c r="D32" s="154">
        <v>45716</v>
      </c>
      <c r="E32" s="73" t="s">
        <v>164</v>
      </c>
      <c r="F32" s="73" t="s">
        <v>1384</v>
      </c>
      <c r="G32" s="95">
        <v>2948063.27</v>
      </c>
      <c r="H32" s="95">
        <v>2948063.27</v>
      </c>
      <c r="L32" s="94"/>
      <c r="M32" s="94">
        <v>46282</v>
      </c>
      <c r="N32" s="73">
        <v>0</v>
      </c>
      <c r="O32" s="73" t="s">
        <v>1495</v>
      </c>
      <c r="P32" s="73" t="s">
        <v>1496</v>
      </c>
      <c r="Q32" s="73">
        <v>9.7287800000000004</v>
      </c>
      <c r="S32" s="73">
        <v>5.25</v>
      </c>
      <c r="T32" s="73">
        <v>1</v>
      </c>
      <c r="U32" s="73" t="s">
        <v>1497</v>
      </c>
      <c r="AA32" s="73" t="s">
        <v>1494</v>
      </c>
      <c r="AE32" s="73" t="s">
        <v>345</v>
      </c>
      <c r="AF32" s="111">
        <v>1</v>
      </c>
      <c r="AG32" s="95">
        <v>2948063.27</v>
      </c>
      <c r="AH32" s="95">
        <v>2948063.27</v>
      </c>
    </row>
    <row r="33" spans="2:34">
      <c r="B33" s="186">
        <v>492754</v>
      </c>
      <c r="D33" s="154">
        <v>45716</v>
      </c>
      <c r="E33" s="73" t="s">
        <v>164</v>
      </c>
      <c r="F33" s="73" t="s">
        <v>1384</v>
      </c>
      <c r="G33" s="95">
        <v>891070.39</v>
      </c>
      <c r="H33" s="95">
        <v>891070.39</v>
      </c>
      <c r="L33" s="94"/>
      <c r="M33" s="94">
        <v>47013</v>
      </c>
      <c r="N33" s="73">
        <v>0</v>
      </c>
      <c r="O33" s="73" t="s">
        <v>1495</v>
      </c>
      <c r="P33" s="73" t="s">
        <v>1496</v>
      </c>
      <c r="Q33" s="73">
        <v>9.7287800000000004</v>
      </c>
      <c r="S33" s="73">
        <v>5.25</v>
      </c>
      <c r="T33" s="73">
        <v>0</v>
      </c>
      <c r="U33" s="73" t="s">
        <v>1497</v>
      </c>
      <c r="AA33" s="73" t="s">
        <v>1494</v>
      </c>
      <c r="AE33" s="73" t="s">
        <v>163</v>
      </c>
      <c r="AF33" s="111">
        <v>1</v>
      </c>
      <c r="AG33" s="95">
        <v>891070.39</v>
      </c>
      <c r="AH33" s="95">
        <v>891070.39</v>
      </c>
    </row>
    <row r="34" spans="2:34">
      <c r="B34" s="186">
        <v>549048</v>
      </c>
      <c r="D34" s="154">
        <v>45716</v>
      </c>
      <c r="E34" s="73" t="s">
        <v>716</v>
      </c>
      <c r="F34" s="73" t="s">
        <v>1401</v>
      </c>
      <c r="G34" s="95">
        <v>2711892.78</v>
      </c>
      <c r="H34" s="95">
        <v>2711892.78</v>
      </c>
      <c r="L34" s="94"/>
      <c r="M34" s="94">
        <v>46342</v>
      </c>
      <c r="N34" s="73">
        <v>0</v>
      </c>
      <c r="O34" s="73" t="s">
        <v>1495</v>
      </c>
      <c r="P34" s="73" t="s">
        <v>1498</v>
      </c>
      <c r="Q34" s="73">
        <v>10.77861</v>
      </c>
      <c r="S34" s="73">
        <v>6.37</v>
      </c>
      <c r="T34" s="73">
        <v>0</v>
      </c>
      <c r="U34" s="73" t="s">
        <v>1499</v>
      </c>
      <c r="AA34" s="73" t="s">
        <v>1494</v>
      </c>
      <c r="AE34" s="73" t="s">
        <v>1042</v>
      </c>
      <c r="AF34" s="111">
        <v>1</v>
      </c>
      <c r="AG34" s="95">
        <v>2711892.78</v>
      </c>
      <c r="AH34" s="95">
        <v>2711892.78</v>
      </c>
    </row>
    <row r="35" spans="2:34">
      <c r="B35" s="186">
        <v>549048</v>
      </c>
      <c r="D35" s="154">
        <v>45716</v>
      </c>
      <c r="E35" s="73" t="s">
        <v>716</v>
      </c>
      <c r="F35" s="73" t="s">
        <v>1401</v>
      </c>
      <c r="G35" s="95">
        <v>1015389.67</v>
      </c>
      <c r="H35" s="95">
        <v>1015389.67</v>
      </c>
      <c r="L35" s="94"/>
      <c r="M35" s="94">
        <v>46342</v>
      </c>
      <c r="N35" s="73">
        <v>0</v>
      </c>
      <c r="O35" s="73" t="s">
        <v>1495</v>
      </c>
      <c r="P35" s="73" t="s">
        <v>1498</v>
      </c>
      <c r="Q35" s="73">
        <v>10.77861</v>
      </c>
      <c r="S35" s="73">
        <v>6.37</v>
      </c>
      <c r="T35" s="73">
        <v>0</v>
      </c>
      <c r="U35" s="73" t="s">
        <v>1499</v>
      </c>
      <c r="AA35" s="73" t="s">
        <v>1494</v>
      </c>
      <c r="AE35" s="73" t="s">
        <v>1042</v>
      </c>
      <c r="AF35" s="111">
        <v>1</v>
      </c>
      <c r="AG35" s="95">
        <v>1015389.67</v>
      </c>
      <c r="AH35" s="95">
        <v>1015389.67</v>
      </c>
    </row>
    <row r="36" spans="2:34">
      <c r="B36" s="186">
        <v>608390</v>
      </c>
      <c r="D36" s="154">
        <v>45716</v>
      </c>
      <c r="E36" s="73" t="s">
        <v>1182</v>
      </c>
      <c r="F36" s="73" t="s">
        <v>1384</v>
      </c>
      <c r="G36" s="95">
        <v>4987500</v>
      </c>
      <c r="H36" s="95">
        <v>4987500</v>
      </c>
      <c r="L36" s="94"/>
      <c r="M36" s="94">
        <v>47330</v>
      </c>
      <c r="N36" s="73">
        <v>0</v>
      </c>
      <c r="O36" s="73" t="s">
        <v>1495</v>
      </c>
      <c r="P36" s="73" t="s">
        <v>1496</v>
      </c>
      <c r="Q36" s="73">
        <v>10.32878</v>
      </c>
      <c r="S36" s="73">
        <v>6</v>
      </c>
      <c r="T36" s="73">
        <v>0</v>
      </c>
      <c r="U36" s="73" t="s">
        <v>1497</v>
      </c>
      <c r="AA36" s="73" t="s">
        <v>1494</v>
      </c>
      <c r="AE36" s="73" t="s">
        <v>1184</v>
      </c>
      <c r="AF36" s="111">
        <v>1</v>
      </c>
      <c r="AG36" s="95">
        <v>4987500</v>
      </c>
      <c r="AH36" s="95">
        <v>4987500</v>
      </c>
    </row>
    <row r="37" spans="2:34">
      <c r="B37" s="186">
        <v>608390</v>
      </c>
      <c r="D37" s="154">
        <v>45716</v>
      </c>
      <c r="E37" s="73" t="s">
        <v>1182</v>
      </c>
      <c r="F37" s="73" t="s">
        <v>1384</v>
      </c>
      <c r="G37" s="95">
        <v>9975000</v>
      </c>
      <c r="H37" s="95">
        <v>9975000</v>
      </c>
      <c r="L37" s="94"/>
      <c r="M37" s="94">
        <v>47330</v>
      </c>
      <c r="N37" s="73">
        <v>0</v>
      </c>
      <c r="O37" s="73" t="s">
        <v>1495</v>
      </c>
      <c r="P37" s="73" t="s">
        <v>1496</v>
      </c>
      <c r="Q37" s="73">
        <v>10.32878</v>
      </c>
      <c r="S37" s="73">
        <v>6</v>
      </c>
      <c r="T37" s="73">
        <v>0</v>
      </c>
      <c r="U37" s="73" t="s">
        <v>1497</v>
      </c>
      <c r="AA37" s="73" t="s">
        <v>1494</v>
      </c>
      <c r="AE37" s="73" t="s">
        <v>1184</v>
      </c>
      <c r="AF37" s="111">
        <v>1</v>
      </c>
      <c r="AG37" s="95">
        <v>9975000</v>
      </c>
      <c r="AH37" s="95">
        <v>9975000</v>
      </c>
    </row>
    <row r="38" spans="2:34">
      <c r="B38" s="186">
        <v>574677</v>
      </c>
      <c r="C38" s="97" t="s">
        <v>1240</v>
      </c>
      <c r="D38" s="154">
        <v>45716</v>
      </c>
      <c r="E38" s="73" t="s">
        <v>1191</v>
      </c>
      <c r="F38" s="73" t="s">
        <v>1384</v>
      </c>
      <c r="G38" s="95">
        <v>500000</v>
      </c>
      <c r="H38" s="95">
        <v>500000</v>
      </c>
      <c r="L38" s="94"/>
      <c r="M38" s="94">
        <v>47453</v>
      </c>
      <c r="N38" s="73">
        <v>0</v>
      </c>
      <c r="O38" s="73" t="s">
        <v>1495</v>
      </c>
      <c r="P38" s="73" t="s">
        <v>1496</v>
      </c>
      <c r="Q38" s="73">
        <v>9.5787800000000001</v>
      </c>
      <c r="S38" s="73">
        <v>5.25</v>
      </c>
      <c r="T38" s="73">
        <v>0</v>
      </c>
      <c r="U38" s="73" t="s">
        <v>1497</v>
      </c>
      <c r="AA38" s="73" t="s">
        <v>1494</v>
      </c>
      <c r="AE38" s="73" t="s">
        <v>1239</v>
      </c>
      <c r="AF38" s="111">
        <v>1</v>
      </c>
      <c r="AG38" s="95">
        <v>500000</v>
      </c>
      <c r="AH38" s="95">
        <v>500000</v>
      </c>
    </row>
    <row r="39" spans="2:34">
      <c r="B39" s="186">
        <v>616697</v>
      </c>
      <c r="D39" s="154">
        <v>45716</v>
      </c>
      <c r="E39" s="73" t="s">
        <v>1191</v>
      </c>
      <c r="F39" s="73" t="s">
        <v>1402</v>
      </c>
      <c r="G39" s="95">
        <v>2000000</v>
      </c>
      <c r="H39" s="95">
        <v>2000000</v>
      </c>
      <c r="L39" s="94"/>
      <c r="M39" s="94">
        <v>47453</v>
      </c>
      <c r="N39" s="73">
        <v>0</v>
      </c>
      <c r="O39" s="73" t="s">
        <v>1495</v>
      </c>
      <c r="P39" s="73" t="s">
        <v>1496</v>
      </c>
      <c r="Q39" s="73">
        <v>9.5787800000000001</v>
      </c>
      <c r="S39" s="73">
        <v>5.25</v>
      </c>
      <c r="T39" s="73">
        <v>0</v>
      </c>
      <c r="U39" s="73" t="s">
        <v>1497</v>
      </c>
      <c r="AA39" s="73" t="s">
        <v>1494</v>
      </c>
      <c r="AE39" s="73" t="s">
        <v>1193</v>
      </c>
      <c r="AF39" s="111">
        <v>1</v>
      </c>
      <c r="AG39" s="95">
        <v>2000000</v>
      </c>
      <c r="AH39" s="95">
        <v>2000000</v>
      </c>
    </row>
    <row r="40" spans="2:34">
      <c r="B40" s="186">
        <v>583669</v>
      </c>
      <c r="D40" s="154">
        <v>45716</v>
      </c>
      <c r="E40" s="73" t="s">
        <v>1130</v>
      </c>
      <c r="F40" s="73" t="s">
        <v>1384</v>
      </c>
      <c r="G40" s="95">
        <v>8240187.7199999997</v>
      </c>
      <c r="H40" s="95">
        <v>8240187.7199999997</v>
      </c>
      <c r="L40" s="94"/>
      <c r="M40" s="94">
        <v>47521</v>
      </c>
      <c r="N40" s="73">
        <v>0</v>
      </c>
      <c r="O40" s="73" t="s">
        <v>1495</v>
      </c>
      <c r="P40" s="73" t="s">
        <v>1498</v>
      </c>
      <c r="Q40" s="73">
        <v>9.8238400000000006</v>
      </c>
      <c r="S40" s="73">
        <v>5.5</v>
      </c>
      <c r="T40" s="73">
        <v>0</v>
      </c>
      <c r="U40" s="73" t="s">
        <v>1499</v>
      </c>
      <c r="AA40" s="73" t="s">
        <v>1494</v>
      </c>
      <c r="AE40" s="73" t="s">
        <v>1132</v>
      </c>
      <c r="AF40" s="111">
        <v>1</v>
      </c>
      <c r="AG40" s="95">
        <v>8240187.7199999997</v>
      </c>
      <c r="AH40" s="95">
        <v>8240187.7199999997</v>
      </c>
    </row>
    <row r="41" spans="2:34">
      <c r="B41" s="186">
        <v>616132</v>
      </c>
      <c r="C41" s="97" t="s">
        <v>1170</v>
      </c>
      <c r="D41" s="154">
        <v>45716</v>
      </c>
      <c r="E41" s="73" t="s">
        <v>1167</v>
      </c>
      <c r="F41" s="73" t="s">
        <v>1384</v>
      </c>
      <c r="G41" s="95">
        <v>5000000</v>
      </c>
      <c r="H41" s="95">
        <v>5000000</v>
      </c>
      <c r="L41" s="94"/>
      <c r="M41" s="94">
        <v>47392</v>
      </c>
      <c r="O41" s="73" t="s">
        <v>1495</v>
      </c>
      <c r="P41" s="73" t="s">
        <v>1496</v>
      </c>
      <c r="Q41" s="73">
        <v>9.5787800000000001</v>
      </c>
      <c r="S41" s="73">
        <v>5.25</v>
      </c>
      <c r="U41" s="73" t="s">
        <v>1497</v>
      </c>
      <c r="AA41" s="73" t="s">
        <v>1494</v>
      </c>
      <c r="AE41" s="73" t="s">
        <v>1169</v>
      </c>
      <c r="AF41" s="111">
        <v>1</v>
      </c>
      <c r="AG41" s="95">
        <v>5000000</v>
      </c>
      <c r="AH41" s="95">
        <v>5000000</v>
      </c>
    </row>
    <row r="42" spans="2:34">
      <c r="B42" s="186">
        <v>616132</v>
      </c>
      <c r="C42" s="97" t="s">
        <v>1170</v>
      </c>
      <c r="D42" s="154">
        <v>45716</v>
      </c>
      <c r="E42" s="73" t="s">
        <v>1167</v>
      </c>
      <c r="F42" s="73" t="s">
        <v>1384</v>
      </c>
      <c r="G42" s="95">
        <v>10000000</v>
      </c>
      <c r="H42" s="95">
        <v>10000000</v>
      </c>
      <c r="L42" s="94"/>
      <c r="M42" s="94">
        <v>47392</v>
      </c>
      <c r="O42" s="73" t="s">
        <v>1495</v>
      </c>
      <c r="P42" s="73" t="s">
        <v>1496</v>
      </c>
      <c r="Q42" s="73">
        <v>9.5787800000000001</v>
      </c>
      <c r="S42" s="73">
        <v>5.25</v>
      </c>
      <c r="U42" s="73" t="s">
        <v>1497</v>
      </c>
      <c r="AA42" s="73" t="s">
        <v>1494</v>
      </c>
      <c r="AE42" s="73" t="s">
        <v>1169</v>
      </c>
      <c r="AF42" s="111">
        <v>1</v>
      </c>
      <c r="AG42" s="95">
        <v>10000000</v>
      </c>
      <c r="AH42" s="95">
        <v>10000000</v>
      </c>
    </row>
    <row r="43" spans="2:34">
      <c r="B43" s="186">
        <v>463747</v>
      </c>
      <c r="C43" s="97" t="s">
        <v>1061</v>
      </c>
      <c r="D43" s="154">
        <v>45716</v>
      </c>
      <c r="E43" s="73" t="s">
        <v>1058</v>
      </c>
      <c r="F43" s="73" t="s">
        <v>1404</v>
      </c>
      <c r="G43" s="95">
        <v>1396380.31</v>
      </c>
      <c r="H43" s="95">
        <v>1396380.31</v>
      </c>
      <c r="L43" s="94"/>
      <c r="M43" s="94">
        <v>47087</v>
      </c>
      <c r="N43" s="73">
        <v>0</v>
      </c>
      <c r="O43" s="73" t="s">
        <v>1495</v>
      </c>
      <c r="P43" s="73" t="s">
        <v>1498</v>
      </c>
      <c r="Q43" s="73">
        <v>8.4383199999999992</v>
      </c>
      <c r="S43" s="73">
        <v>4</v>
      </c>
      <c r="T43" s="73">
        <v>0.5</v>
      </c>
      <c r="U43" s="73" t="s">
        <v>1499</v>
      </c>
      <c r="AA43" s="73" t="s">
        <v>1494</v>
      </c>
      <c r="AE43" s="73" t="s">
        <v>1060</v>
      </c>
      <c r="AF43" s="111">
        <v>1</v>
      </c>
      <c r="AG43" s="95">
        <v>1396380.31</v>
      </c>
      <c r="AH43" s="95">
        <v>1396380.31</v>
      </c>
    </row>
    <row r="44" spans="2:34">
      <c r="B44" s="186">
        <v>455042</v>
      </c>
      <c r="C44" s="97" t="s">
        <v>266</v>
      </c>
      <c r="D44" s="154">
        <v>45716</v>
      </c>
      <c r="E44" s="73" t="s">
        <v>267</v>
      </c>
      <c r="F44" s="73" t="s">
        <v>1384</v>
      </c>
      <c r="G44" s="95">
        <v>3958772.67</v>
      </c>
      <c r="H44" s="95">
        <v>3958772.67</v>
      </c>
      <c r="L44" s="94"/>
      <c r="M44" s="94">
        <v>46630</v>
      </c>
      <c r="N44" s="73">
        <v>0</v>
      </c>
      <c r="O44" s="73" t="s">
        <v>1495</v>
      </c>
      <c r="P44" s="73" t="s">
        <v>1496</v>
      </c>
      <c r="Q44" s="73">
        <v>9.6787799999999997</v>
      </c>
      <c r="S44" s="73">
        <v>5.25</v>
      </c>
      <c r="T44" s="73">
        <v>1</v>
      </c>
      <c r="U44" s="73" t="s">
        <v>1497</v>
      </c>
      <c r="AA44" s="73" t="s">
        <v>1494</v>
      </c>
      <c r="AE44" s="73" t="s">
        <v>265</v>
      </c>
      <c r="AF44" s="111">
        <v>1</v>
      </c>
      <c r="AG44" s="95">
        <v>3958772.67</v>
      </c>
      <c r="AH44" s="95">
        <v>3958772.67</v>
      </c>
    </row>
    <row r="45" spans="2:34">
      <c r="B45" s="186">
        <v>387856</v>
      </c>
      <c r="C45" s="97" t="s">
        <v>734</v>
      </c>
      <c r="D45" s="154">
        <v>45716</v>
      </c>
      <c r="E45" s="73" t="s">
        <v>731</v>
      </c>
      <c r="F45" s="73" t="s">
        <v>1384</v>
      </c>
      <c r="G45" s="95">
        <v>509739.31</v>
      </c>
      <c r="H45" s="95">
        <v>509739.31</v>
      </c>
      <c r="L45" s="94"/>
      <c r="M45" s="94">
        <v>45962</v>
      </c>
      <c r="N45" s="73">
        <v>0</v>
      </c>
      <c r="O45" s="73" t="s">
        <v>1495</v>
      </c>
      <c r="P45" s="73" t="s">
        <v>1498</v>
      </c>
      <c r="Q45" s="73">
        <v>10.67384</v>
      </c>
      <c r="S45" s="73">
        <v>6.25</v>
      </c>
      <c r="T45" s="73">
        <v>1</v>
      </c>
      <c r="U45" s="73" t="s">
        <v>1499</v>
      </c>
      <c r="AA45" s="73" t="s">
        <v>1494</v>
      </c>
      <c r="AE45" s="73" t="s">
        <v>733</v>
      </c>
      <c r="AF45" s="111">
        <v>1</v>
      </c>
      <c r="AG45" s="95">
        <v>509739.31</v>
      </c>
      <c r="AH45" s="95">
        <v>509739.31</v>
      </c>
    </row>
    <row r="46" spans="2:34">
      <c r="B46" s="186">
        <v>387856</v>
      </c>
      <c r="C46" s="97" t="s">
        <v>734</v>
      </c>
      <c r="D46" s="154">
        <v>45716</v>
      </c>
      <c r="E46" s="73" t="s">
        <v>731</v>
      </c>
      <c r="F46" s="73" t="s">
        <v>1384</v>
      </c>
      <c r="G46" s="95">
        <v>1381.98</v>
      </c>
      <c r="H46" s="95">
        <v>1381.98</v>
      </c>
      <c r="L46" s="94"/>
      <c r="M46" s="94">
        <v>45962</v>
      </c>
      <c r="N46" s="73">
        <v>0</v>
      </c>
      <c r="O46" s="73" t="s">
        <v>1495</v>
      </c>
      <c r="P46" s="73" t="s">
        <v>1498</v>
      </c>
      <c r="Q46" s="73">
        <v>10.67384</v>
      </c>
      <c r="S46" s="73">
        <v>6.25</v>
      </c>
      <c r="T46" s="73">
        <v>1</v>
      </c>
      <c r="U46" s="73" t="s">
        <v>1499</v>
      </c>
      <c r="AA46" s="73" t="s">
        <v>1494</v>
      </c>
      <c r="AE46" s="73" t="s">
        <v>733</v>
      </c>
      <c r="AF46" s="111">
        <v>1</v>
      </c>
      <c r="AG46" s="95">
        <v>1381.98</v>
      </c>
      <c r="AH46" s="95">
        <v>1381.98</v>
      </c>
    </row>
    <row r="47" spans="2:34">
      <c r="B47" s="186">
        <v>443388</v>
      </c>
      <c r="C47" s="97" t="s">
        <v>859</v>
      </c>
      <c r="D47" s="154">
        <v>45716</v>
      </c>
      <c r="E47" s="73" t="s">
        <v>731</v>
      </c>
      <c r="F47" s="73" t="s">
        <v>1406</v>
      </c>
      <c r="G47" s="95">
        <v>10429.84</v>
      </c>
      <c r="H47" s="95">
        <v>10429.84</v>
      </c>
      <c r="L47" s="94"/>
      <c r="M47" s="94">
        <v>45962</v>
      </c>
      <c r="N47" s="73">
        <v>0</v>
      </c>
      <c r="O47" s="73" t="s">
        <v>1495</v>
      </c>
      <c r="P47" s="73" t="s">
        <v>1498</v>
      </c>
      <c r="Q47" s="73">
        <v>10.67384</v>
      </c>
      <c r="S47" s="73">
        <v>6.25</v>
      </c>
      <c r="T47" s="73">
        <v>1</v>
      </c>
      <c r="U47" s="73" t="s">
        <v>1499</v>
      </c>
      <c r="AA47" s="73" t="s">
        <v>1494</v>
      </c>
      <c r="AE47" s="73" t="s">
        <v>858</v>
      </c>
      <c r="AF47" s="111">
        <v>1</v>
      </c>
      <c r="AG47" s="95">
        <v>10429.84</v>
      </c>
      <c r="AH47" s="95">
        <v>10429.84</v>
      </c>
    </row>
    <row r="48" spans="2:34">
      <c r="B48" s="186">
        <v>443388</v>
      </c>
      <c r="C48" s="97" t="s">
        <v>859</v>
      </c>
      <c r="D48" s="154">
        <v>45716</v>
      </c>
      <c r="E48" s="73" t="s">
        <v>731</v>
      </c>
      <c r="F48" s="73" t="s">
        <v>1406</v>
      </c>
      <c r="G48" s="95">
        <v>3777488.69</v>
      </c>
      <c r="H48" s="95">
        <v>3777488.69</v>
      </c>
      <c r="L48" s="94"/>
      <c r="M48" s="94">
        <v>45962</v>
      </c>
      <c r="N48" s="73">
        <v>0</v>
      </c>
      <c r="O48" s="73" t="s">
        <v>1495</v>
      </c>
      <c r="P48" s="73" t="s">
        <v>1498</v>
      </c>
      <c r="Q48" s="73">
        <v>10.67384</v>
      </c>
      <c r="S48" s="73">
        <v>6.25</v>
      </c>
      <c r="T48" s="73">
        <v>1</v>
      </c>
      <c r="U48" s="73" t="s">
        <v>1499</v>
      </c>
      <c r="AA48" s="73" t="s">
        <v>1494</v>
      </c>
      <c r="AE48" s="73" t="s">
        <v>858</v>
      </c>
      <c r="AF48" s="111">
        <v>1</v>
      </c>
      <c r="AG48" s="95">
        <v>3777488.69</v>
      </c>
      <c r="AH48" s="95">
        <v>3777488.69</v>
      </c>
    </row>
    <row r="49" spans="2:34">
      <c r="B49" s="186">
        <v>616101</v>
      </c>
      <c r="D49" s="154">
        <v>45716</v>
      </c>
      <c r="E49" s="73" t="s">
        <v>450</v>
      </c>
      <c r="F49" s="73" t="s">
        <v>1408</v>
      </c>
      <c r="G49" s="95">
        <v>4987500</v>
      </c>
      <c r="H49" s="95">
        <v>4987500</v>
      </c>
      <c r="L49" s="94"/>
      <c r="M49" s="94">
        <v>47756</v>
      </c>
      <c r="O49" s="73" t="s">
        <v>1495</v>
      </c>
      <c r="P49" s="73" t="s">
        <v>1496</v>
      </c>
      <c r="Q49" s="73">
        <v>9.0787800000000001</v>
      </c>
      <c r="S49" s="73">
        <v>4.75</v>
      </c>
      <c r="U49" s="73" t="s">
        <v>1497</v>
      </c>
      <c r="AA49" s="73" t="s">
        <v>1494</v>
      </c>
      <c r="AE49" s="73" t="s">
        <v>449</v>
      </c>
      <c r="AF49" s="111">
        <v>1</v>
      </c>
      <c r="AG49" s="95">
        <v>4987500</v>
      </c>
      <c r="AH49" s="95">
        <v>4987500</v>
      </c>
    </row>
    <row r="50" spans="2:34">
      <c r="B50" s="186">
        <v>517861</v>
      </c>
      <c r="D50" s="154">
        <v>45716</v>
      </c>
      <c r="E50" s="73" t="s">
        <v>1021</v>
      </c>
      <c r="F50" s="73" t="s">
        <v>1409</v>
      </c>
      <c r="G50" s="95">
        <v>702867</v>
      </c>
      <c r="H50" s="95">
        <v>702867</v>
      </c>
      <c r="L50" s="94"/>
      <c r="M50" s="94">
        <v>47116</v>
      </c>
      <c r="N50" s="73">
        <v>0</v>
      </c>
      <c r="O50" s="73" t="s">
        <v>1495</v>
      </c>
      <c r="P50" s="73" t="s">
        <v>1496</v>
      </c>
      <c r="Q50" s="73">
        <v>10.07878</v>
      </c>
      <c r="S50" s="73">
        <v>5.75</v>
      </c>
      <c r="T50" s="73">
        <v>0</v>
      </c>
      <c r="U50" s="73" t="s">
        <v>1497</v>
      </c>
      <c r="AA50" s="73" t="s">
        <v>1494</v>
      </c>
      <c r="AE50" s="73" t="s">
        <v>1023</v>
      </c>
      <c r="AF50" s="111">
        <v>1</v>
      </c>
      <c r="AG50" s="95">
        <v>702867</v>
      </c>
      <c r="AH50" s="95">
        <v>702867</v>
      </c>
    </row>
    <row r="51" spans="2:34">
      <c r="B51" s="186">
        <v>619210</v>
      </c>
      <c r="D51" s="154">
        <v>45716</v>
      </c>
      <c r="E51" s="73" t="s">
        <v>1202</v>
      </c>
      <c r="F51" s="73" t="s">
        <v>1410</v>
      </c>
      <c r="G51" s="95">
        <v>5985000</v>
      </c>
      <c r="H51" s="95">
        <v>5985000</v>
      </c>
      <c r="L51" s="94"/>
      <c r="M51" s="94">
        <v>46678</v>
      </c>
      <c r="O51" s="73" t="s">
        <v>1495</v>
      </c>
      <c r="P51" s="73" t="s">
        <v>1498</v>
      </c>
      <c r="Q51" s="73">
        <v>9.8238400000000006</v>
      </c>
      <c r="S51" s="73">
        <v>5.5</v>
      </c>
      <c r="U51" s="73" t="s">
        <v>1499</v>
      </c>
      <c r="AA51" s="73" t="s">
        <v>1494</v>
      </c>
      <c r="AE51" s="73" t="s">
        <v>1204</v>
      </c>
      <c r="AF51" s="111">
        <v>1</v>
      </c>
      <c r="AG51" s="95">
        <v>5985000</v>
      </c>
      <c r="AH51" s="95">
        <v>5985000</v>
      </c>
    </row>
    <row r="52" spans="2:34">
      <c r="B52" s="186">
        <v>547252</v>
      </c>
      <c r="C52" s="97" t="s">
        <v>335</v>
      </c>
      <c r="D52" s="154">
        <v>45716</v>
      </c>
      <c r="E52" s="73" t="s">
        <v>336</v>
      </c>
      <c r="F52" s="73" t="s">
        <v>1411</v>
      </c>
      <c r="G52" s="95">
        <v>4830017.8499999996</v>
      </c>
      <c r="H52" s="95">
        <v>4830017.8499999996</v>
      </c>
      <c r="L52" s="94"/>
      <c r="M52" s="94">
        <v>47267</v>
      </c>
      <c r="N52" s="73">
        <v>0</v>
      </c>
      <c r="O52" s="73" t="s">
        <v>1495</v>
      </c>
      <c r="P52" s="73" t="s">
        <v>1496</v>
      </c>
      <c r="Q52" s="73">
        <v>10.81324</v>
      </c>
      <c r="S52" s="73">
        <v>6.5</v>
      </c>
      <c r="T52" s="73">
        <v>1</v>
      </c>
      <c r="U52" s="73" t="s">
        <v>1497</v>
      </c>
      <c r="AA52" s="73" t="s">
        <v>1494</v>
      </c>
      <c r="AE52" s="73" t="s">
        <v>334</v>
      </c>
      <c r="AF52" s="111">
        <v>1</v>
      </c>
      <c r="AG52" s="95">
        <v>4830017.8499999996</v>
      </c>
      <c r="AH52" s="95">
        <v>4830017.8499999996</v>
      </c>
    </row>
    <row r="53" spans="2:34">
      <c r="B53" s="186">
        <v>596550</v>
      </c>
      <c r="D53" s="154">
        <v>45716</v>
      </c>
      <c r="E53" s="73" t="s">
        <v>439</v>
      </c>
      <c r="F53" s="73" t="s">
        <v>1384</v>
      </c>
      <c r="G53" s="95">
        <v>9244940.9900000002</v>
      </c>
      <c r="H53" s="95">
        <v>9244940.9900000002</v>
      </c>
      <c r="L53" s="94"/>
      <c r="M53" s="94">
        <v>47613</v>
      </c>
      <c r="N53" s="73">
        <v>0</v>
      </c>
      <c r="O53" s="73" t="s">
        <v>1495</v>
      </c>
      <c r="P53" s="73" t="s">
        <v>1498</v>
      </c>
      <c r="Q53" s="73">
        <v>10.073840000000001</v>
      </c>
      <c r="S53" s="73">
        <v>5.75</v>
      </c>
      <c r="T53" s="73">
        <v>0</v>
      </c>
      <c r="U53" s="73" t="s">
        <v>1499</v>
      </c>
      <c r="AA53" s="73" t="s">
        <v>1494</v>
      </c>
      <c r="AE53" s="73" t="s">
        <v>438</v>
      </c>
      <c r="AF53" s="111">
        <v>1</v>
      </c>
      <c r="AG53" s="95">
        <v>9244940.9900000002</v>
      </c>
      <c r="AH53" s="95">
        <v>9244940.9900000002</v>
      </c>
    </row>
    <row r="54" spans="2:34">
      <c r="B54" s="186">
        <v>483059</v>
      </c>
      <c r="C54" s="97" t="s">
        <v>558</v>
      </c>
      <c r="D54" s="154">
        <v>45716</v>
      </c>
      <c r="E54" s="73" t="s">
        <v>559</v>
      </c>
      <c r="F54" s="73" t="s">
        <v>1384</v>
      </c>
      <c r="G54" s="95">
        <v>2977005.41</v>
      </c>
      <c r="H54" s="95">
        <v>2977005.41</v>
      </c>
      <c r="L54" s="94"/>
      <c r="M54" s="94">
        <v>46461</v>
      </c>
      <c r="N54" s="73">
        <v>0</v>
      </c>
      <c r="O54" s="73" t="s">
        <v>1495</v>
      </c>
      <c r="P54" s="73" t="s">
        <v>1498</v>
      </c>
      <c r="Q54" s="73">
        <v>10.57</v>
      </c>
      <c r="S54" s="73">
        <v>6.25</v>
      </c>
      <c r="T54" s="73">
        <v>1</v>
      </c>
      <c r="U54" s="73" t="s">
        <v>1499</v>
      </c>
      <c r="AA54" s="73" t="s">
        <v>1494</v>
      </c>
      <c r="AE54" s="73" t="s">
        <v>557</v>
      </c>
      <c r="AF54" s="111">
        <v>1</v>
      </c>
      <c r="AG54" s="95">
        <v>2977005.41</v>
      </c>
      <c r="AH54" s="95">
        <v>2977005.41</v>
      </c>
    </row>
    <row r="55" spans="2:34">
      <c r="B55" s="186">
        <v>620388</v>
      </c>
      <c r="D55" s="154">
        <v>45716</v>
      </c>
      <c r="E55" s="73" t="s">
        <v>1171</v>
      </c>
      <c r="F55" s="73" t="s">
        <v>1396</v>
      </c>
      <c r="G55" s="95">
        <v>4987500</v>
      </c>
      <c r="H55" s="95">
        <v>4987500</v>
      </c>
      <c r="L55" s="94"/>
      <c r="M55" s="94">
        <v>47753</v>
      </c>
      <c r="O55" s="73" t="s">
        <v>1495</v>
      </c>
      <c r="P55" s="73" t="s">
        <v>1496</v>
      </c>
      <c r="Q55" s="73">
        <v>9.3287800000000001</v>
      </c>
      <c r="S55" s="73">
        <v>5</v>
      </c>
      <c r="U55" s="73" t="s">
        <v>1497</v>
      </c>
      <c r="AA55" s="73" t="s">
        <v>1494</v>
      </c>
      <c r="AE55" s="73" t="s">
        <v>1222</v>
      </c>
      <c r="AF55" s="111">
        <v>1</v>
      </c>
      <c r="AG55" s="95">
        <v>4987500</v>
      </c>
      <c r="AH55" s="95">
        <v>4987500</v>
      </c>
    </row>
    <row r="56" spans="2:34">
      <c r="B56" s="186">
        <v>616663</v>
      </c>
      <c r="D56" s="154">
        <v>45716</v>
      </c>
      <c r="E56" s="73" t="s">
        <v>1171</v>
      </c>
      <c r="F56" s="73" t="s">
        <v>1384</v>
      </c>
      <c r="G56" s="95">
        <v>4987500</v>
      </c>
      <c r="H56" s="95">
        <v>4987500</v>
      </c>
      <c r="L56" s="94"/>
      <c r="M56" s="94">
        <v>47753</v>
      </c>
      <c r="O56" s="73" t="s">
        <v>1495</v>
      </c>
      <c r="P56" s="73" t="s">
        <v>1496</v>
      </c>
      <c r="Q56" s="73">
        <v>9.3287800000000001</v>
      </c>
      <c r="S56" s="73">
        <v>5</v>
      </c>
      <c r="U56" s="73" t="s">
        <v>1497</v>
      </c>
      <c r="AA56" s="73" t="s">
        <v>1494</v>
      </c>
      <c r="AE56" s="73" t="s">
        <v>1173</v>
      </c>
      <c r="AF56" s="111">
        <v>1</v>
      </c>
      <c r="AG56" s="95">
        <v>4987500</v>
      </c>
      <c r="AH56" s="95">
        <v>4987500</v>
      </c>
    </row>
    <row r="57" spans="2:34">
      <c r="B57" s="186">
        <v>594658</v>
      </c>
      <c r="C57" s="97" t="s">
        <v>1413</v>
      </c>
      <c r="D57" s="154">
        <v>45716</v>
      </c>
      <c r="E57" s="73" t="s">
        <v>877</v>
      </c>
      <c r="F57" s="73" t="s">
        <v>1414</v>
      </c>
      <c r="G57" s="95">
        <v>1398082.26</v>
      </c>
      <c r="H57" s="95">
        <v>1398082.26</v>
      </c>
      <c r="L57" s="94"/>
      <c r="M57" s="94">
        <v>46609</v>
      </c>
      <c r="N57" s="73">
        <v>0</v>
      </c>
      <c r="O57" s="73" t="s">
        <v>1495</v>
      </c>
      <c r="P57" s="73" t="s">
        <v>1496</v>
      </c>
      <c r="Q57" s="73">
        <v>9.9132400000000001</v>
      </c>
      <c r="S57" s="73">
        <v>5.5</v>
      </c>
      <c r="T57" s="73">
        <v>1</v>
      </c>
      <c r="U57" s="73" t="s">
        <v>1497</v>
      </c>
      <c r="AA57" s="73" t="s">
        <v>1494</v>
      </c>
      <c r="AE57" s="73" t="s">
        <v>1129</v>
      </c>
      <c r="AF57" s="111">
        <v>1</v>
      </c>
      <c r="AG57" s="95">
        <v>1398082.26</v>
      </c>
      <c r="AH57" s="95">
        <v>1398082.26</v>
      </c>
    </row>
    <row r="58" spans="2:34">
      <c r="B58" s="186">
        <v>636327</v>
      </c>
      <c r="D58" s="154">
        <v>45716</v>
      </c>
      <c r="E58" s="73" t="s">
        <v>470</v>
      </c>
      <c r="F58" s="73" t="s">
        <v>1415</v>
      </c>
      <c r="G58" s="95">
        <v>9252500</v>
      </c>
      <c r="H58" s="95">
        <v>9252500</v>
      </c>
      <c r="L58" s="94"/>
      <c r="M58" s="94">
        <v>47704</v>
      </c>
      <c r="N58" s="73">
        <v>0</v>
      </c>
      <c r="O58" s="73" t="s">
        <v>1495</v>
      </c>
      <c r="P58" s="73" t="s">
        <v>1498</v>
      </c>
      <c r="Q58" s="73">
        <v>9.3238400000000006</v>
      </c>
      <c r="S58" s="73">
        <v>5</v>
      </c>
      <c r="T58" s="73">
        <v>0</v>
      </c>
      <c r="U58" s="73" t="s">
        <v>1499</v>
      </c>
      <c r="AA58" s="73" t="s">
        <v>1494</v>
      </c>
      <c r="AE58" s="73" t="s">
        <v>469</v>
      </c>
      <c r="AF58" s="111">
        <v>1</v>
      </c>
      <c r="AG58" s="95">
        <v>9252500</v>
      </c>
      <c r="AH58" s="95">
        <v>9252500</v>
      </c>
    </row>
    <row r="59" spans="2:34">
      <c r="B59" s="186">
        <v>612273</v>
      </c>
      <c r="D59" s="154">
        <v>45716</v>
      </c>
      <c r="E59" s="73" t="s">
        <v>470</v>
      </c>
      <c r="F59" s="73" t="s">
        <v>1384</v>
      </c>
      <c r="G59" s="95">
        <v>4987500</v>
      </c>
      <c r="H59" s="95">
        <v>4987500</v>
      </c>
      <c r="L59" s="94"/>
      <c r="M59" s="94">
        <v>47704</v>
      </c>
      <c r="N59" s="73">
        <v>0</v>
      </c>
      <c r="O59" s="73" t="s">
        <v>1495</v>
      </c>
      <c r="P59" s="73" t="s">
        <v>1498</v>
      </c>
      <c r="Q59" s="73">
        <v>9.3238400000000006</v>
      </c>
      <c r="S59" s="73">
        <v>5</v>
      </c>
      <c r="T59" s="73">
        <v>0</v>
      </c>
      <c r="U59" s="73" t="s">
        <v>1499</v>
      </c>
      <c r="AA59" s="73" t="s">
        <v>1494</v>
      </c>
      <c r="AE59" s="73" t="s">
        <v>1175</v>
      </c>
      <c r="AF59" s="111">
        <v>1</v>
      </c>
      <c r="AG59" s="95">
        <v>4987500</v>
      </c>
      <c r="AH59" s="95">
        <v>4987500</v>
      </c>
    </row>
    <row r="60" spans="2:34">
      <c r="B60" s="186">
        <v>606205</v>
      </c>
      <c r="C60" s="97" t="s">
        <v>396</v>
      </c>
      <c r="D60" s="154">
        <v>45716</v>
      </c>
      <c r="E60" s="73" t="s">
        <v>397</v>
      </c>
      <c r="F60" s="73" t="s">
        <v>1416</v>
      </c>
      <c r="G60" s="95">
        <v>3681500</v>
      </c>
      <c r="H60" s="95">
        <v>3681500</v>
      </c>
      <c r="L60" s="94"/>
      <c r="M60" s="94">
        <v>47287</v>
      </c>
      <c r="N60" s="73">
        <v>0</v>
      </c>
      <c r="O60" s="73" t="s">
        <v>1495</v>
      </c>
      <c r="P60" s="73" t="s">
        <v>1496</v>
      </c>
      <c r="Q60" s="73">
        <v>9.7452000000000005</v>
      </c>
      <c r="S60" s="73">
        <v>5.5</v>
      </c>
      <c r="T60" s="73">
        <v>1</v>
      </c>
      <c r="U60" s="73" t="s">
        <v>1497</v>
      </c>
      <c r="AA60" s="73" t="s">
        <v>1494</v>
      </c>
      <c r="AE60" s="73" t="s">
        <v>395</v>
      </c>
      <c r="AF60" s="111">
        <v>1</v>
      </c>
      <c r="AG60" s="95">
        <v>3681500</v>
      </c>
      <c r="AH60" s="95">
        <v>3681500</v>
      </c>
    </row>
    <row r="61" spans="2:34">
      <c r="B61" s="186">
        <v>580120</v>
      </c>
      <c r="C61" s="97" t="s">
        <v>1417</v>
      </c>
      <c r="D61" s="154">
        <v>45716</v>
      </c>
      <c r="E61" s="73" t="s">
        <v>1105</v>
      </c>
      <c r="F61" s="73" t="s">
        <v>1384</v>
      </c>
      <c r="G61" s="95">
        <v>4002016.06</v>
      </c>
      <c r="H61" s="95">
        <v>4002016.06</v>
      </c>
      <c r="L61" s="94"/>
      <c r="M61" s="94">
        <v>47499</v>
      </c>
      <c r="N61" s="73">
        <v>0</v>
      </c>
      <c r="O61" s="73" t="s">
        <v>1495</v>
      </c>
      <c r="P61" s="73" t="s">
        <v>1496</v>
      </c>
      <c r="Q61" s="73">
        <v>9.5787800000000001</v>
      </c>
      <c r="S61" s="73">
        <v>5.25</v>
      </c>
      <c r="T61" s="73">
        <v>1</v>
      </c>
      <c r="U61" s="73" t="s">
        <v>1497</v>
      </c>
      <c r="AA61" s="73" t="s">
        <v>1494</v>
      </c>
      <c r="AE61" s="73" t="s">
        <v>1107</v>
      </c>
      <c r="AF61" s="111">
        <v>1</v>
      </c>
      <c r="AG61" s="95">
        <v>4002016.06</v>
      </c>
      <c r="AH61" s="95">
        <v>4002016.06</v>
      </c>
    </row>
    <row r="62" spans="2:34">
      <c r="B62" s="186">
        <v>586621</v>
      </c>
      <c r="D62" s="154">
        <v>45716</v>
      </c>
      <c r="E62" s="73" t="s">
        <v>572</v>
      </c>
      <c r="F62" s="73" t="s">
        <v>1384</v>
      </c>
      <c r="G62" s="95">
        <v>503060.97</v>
      </c>
      <c r="H62" s="95">
        <v>503060.97</v>
      </c>
      <c r="L62" s="94"/>
      <c r="M62" s="94">
        <v>46152</v>
      </c>
      <c r="N62" s="73">
        <v>0</v>
      </c>
      <c r="O62" s="73" t="s">
        <v>1495</v>
      </c>
      <c r="P62" s="73" t="s">
        <v>1496</v>
      </c>
      <c r="Q62" s="73">
        <v>10.22878</v>
      </c>
      <c r="S62" s="73">
        <v>5.75</v>
      </c>
      <c r="T62" s="73">
        <v>0</v>
      </c>
      <c r="U62" s="73" t="s">
        <v>1497</v>
      </c>
      <c r="AA62" s="73" t="s">
        <v>1494</v>
      </c>
      <c r="AE62" s="73" t="s">
        <v>1117</v>
      </c>
      <c r="AF62" s="111">
        <v>1</v>
      </c>
      <c r="AG62" s="95">
        <v>503060.97</v>
      </c>
      <c r="AH62" s="95">
        <v>503060.97</v>
      </c>
    </row>
    <row r="63" spans="2:34">
      <c r="B63" s="186">
        <v>355871</v>
      </c>
      <c r="D63" s="154">
        <v>45716</v>
      </c>
      <c r="E63" s="73" t="s">
        <v>362</v>
      </c>
      <c r="F63" s="73" t="s">
        <v>1384</v>
      </c>
      <c r="G63" s="95">
        <v>162132.4088</v>
      </c>
      <c r="H63" s="95">
        <v>162132.41</v>
      </c>
      <c r="L63" s="94"/>
      <c r="M63" s="94">
        <v>45688</v>
      </c>
      <c r="N63" s="73">
        <v>0</v>
      </c>
      <c r="O63" s="73" t="s">
        <v>1495</v>
      </c>
      <c r="P63" s="73" t="s">
        <v>1496</v>
      </c>
      <c r="Q63" s="73">
        <v>5.4519799999999998</v>
      </c>
      <c r="S63" s="73">
        <v>1</v>
      </c>
      <c r="T63" s="73">
        <v>1</v>
      </c>
      <c r="U63" s="73" t="s">
        <v>1497</v>
      </c>
      <c r="AA63" s="73" t="s">
        <v>1494</v>
      </c>
      <c r="AE63" s="73" t="s">
        <v>361</v>
      </c>
      <c r="AF63" s="111">
        <v>1</v>
      </c>
      <c r="AG63" s="95">
        <v>162132.4088</v>
      </c>
      <c r="AH63" s="95">
        <v>162132.4088</v>
      </c>
    </row>
    <row r="64" spans="2:34">
      <c r="B64" s="186">
        <v>355871</v>
      </c>
      <c r="D64" s="154">
        <v>45716</v>
      </c>
      <c r="E64" s="73" t="s">
        <v>362</v>
      </c>
      <c r="F64" s="73" t="s">
        <v>1384</v>
      </c>
      <c r="G64" s="95">
        <v>243818.64360000001</v>
      </c>
      <c r="H64" s="95">
        <v>243818.64</v>
      </c>
      <c r="L64" s="94"/>
      <c r="M64" s="94">
        <v>45688</v>
      </c>
      <c r="N64" s="73">
        <v>0</v>
      </c>
      <c r="O64" s="73" t="s">
        <v>1495</v>
      </c>
      <c r="P64" s="73" t="s">
        <v>1496</v>
      </c>
      <c r="Q64" s="73">
        <v>5.4519799999999998</v>
      </c>
      <c r="S64" s="73">
        <v>1</v>
      </c>
      <c r="T64" s="73">
        <v>1</v>
      </c>
      <c r="U64" s="73" t="s">
        <v>1497</v>
      </c>
      <c r="AA64" s="73" t="s">
        <v>1494</v>
      </c>
      <c r="AE64" s="73" t="s">
        <v>361</v>
      </c>
      <c r="AF64" s="111">
        <v>1</v>
      </c>
      <c r="AG64" s="95">
        <v>243818.64360000001</v>
      </c>
      <c r="AH64" s="95">
        <v>243818.64360000001</v>
      </c>
    </row>
    <row r="65" spans="2:34">
      <c r="B65" s="186">
        <v>355871</v>
      </c>
      <c r="D65" s="154">
        <v>45716</v>
      </c>
      <c r="E65" s="73" t="s">
        <v>362</v>
      </c>
      <c r="F65" s="73" t="s">
        <v>1384</v>
      </c>
      <c r="G65" s="95">
        <v>181.90479999999999</v>
      </c>
      <c r="H65" s="95">
        <v>181.9</v>
      </c>
      <c r="L65" s="94"/>
      <c r="M65" s="94">
        <v>45688</v>
      </c>
      <c r="N65" s="73">
        <v>0</v>
      </c>
      <c r="O65" s="73" t="s">
        <v>1495</v>
      </c>
      <c r="P65" s="73" t="s">
        <v>1496</v>
      </c>
      <c r="Q65" s="73">
        <v>5.4519799999999998</v>
      </c>
      <c r="S65" s="73">
        <v>1</v>
      </c>
      <c r="T65" s="73">
        <v>1</v>
      </c>
      <c r="U65" s="73" t="s">
        <v>1497</v>
      </c>
      <c r="AA65" s="73" t="s">
        <v>1494</v>
      </c>
      <c r="AE65" s="73" t="s">
        <v>361</v>
      </c>
      <c r="AF65" s="111">
        <v>1</v>
      </c>
      <c r="AG65" s="95">
        <v>181.90479999999999</v>
      </c>
      <c r="AH65" s="95">
        <v>181.90479999999999</v>
      </c>
    </row>
    <row r="66" spans="2:34">
      <c r="B66" s="186">
        <v>355871</v>
      </c>
      <c r="D66" s="154">
        <v>45716</v>
      </c>
      <c r="E66" s="73" t="s">
        <v>362</v>
      </c>
      <c r="F66" s="73" t="s">
        <v>1384</v>
      </c>
      <c r="G66" s="95">
        <v>2357.8107</v>
      </c>
      <c r="H66" s="95">
        <v>2357.81</v>
      </c>
      <c r="L66" s="94"/>
      <c r="M66" s="94">
        <v>45688</v>
      </c>
      <c r="N66" s="73">
        <v>0</v>
      </c>
      <c r="O66" s="73" t="s">
        <v>1495</v>
      </c>
      <c r="P66" s="73" t="s">
        <v>1496</v>
      </c>
      <c r="Q66" s="73">
        <v>5.4519799999999998</v>
      </c>
      <c r="S66" s="73">
        <v>1</v>
      </c>
      <c r="T66" s="73">
        <v>1</v>
      </c>
      <c r="U66" s="73" t="s">
        <v>1497</v>
      </c>
      <c r="AA66" s="73" t="s">
        <v>1494</v>
      </c>
      <c r="AE66" s="73" t="s">
        <v>361</v>
      </c>
      <c r="AF66" s="111">
        <v>1</v>
      </c>
      <c r="AG66" s="95">
        <v>2357.8107</v>
      </c>
      <c r="AH66" s="95">
        <v>2357.8107</v>
      </c>
    </row>
    <row r="67" spans="2:34">
      <c r="B67" s="186">
        <v>355871</v>
      </c>
      <c r="D67" s="154">
        <v>45716</v>
      </c>
      <c r="E67" s="73" t="s">
        <v>362</v>
      </c>
      <c r="F67" s="73" t="s">
        <v>1384</v>
      </c>
      <c r="G67" s="95">
        <v>2363.232</v>
      </c>
      <c r="H67" s="95">
        <v>2363.23</v>
      </c>
      <c r="L67" s="94"/>
      <c r="M67" s="94">
        <v>45688</v>
      </c>
      <c r="N67" s="73">
        <v>0</v>
      </c>
      <c r="O67" s="73" t="s">
        <v>1495</v>
      </c>
      <c r="P67" s="73" t="s">
        <v>1496</v>
      </c>
      <c r="Q67" s="73">
        <v>5.4519799999999998</v>
      </c>
      <c r="S67" s="73">
        <v>1</v>
      </c>
      <c r="T67" s="73">
        <v>1</v>
      </c>
      <c r="U67" s="73" t="s">
        <v>1497</v>
      </c>
      <c r="AA67" s="73" t="s">
        <v>1494</v>
      </c>
      <c r="AE67" s="73" t="s">
        <v>361</v>
      </c>
      <c r="AF67" s="111">
        <v>1</v>
      </c>
      <c r="AG67" s="95">
        <v>2363.232</v>
      </c>
      <c r="AH67" s="95">
        <v>2363.232</v>
      </c>
    </row>
    <row r="68" spans="2:34">
      <c r="B68" s="186">
        <v>355871</v>
      </c>
      <c r="D68" s="154">
        <v>45716</v>
      </c>
      <c r="E68" s="73" t="s">
        <v>362</v>
      </c>
      <c r="F68" s="73" t="s">
        <v>1384</v>
      </c>
      <c r="G68" s="95">
        <v>2342.6554999999998</v>
      </c>
      <c r="H68" s="95">
        <v>2342.66</v>
      </c>
      <c r="L68" s="94"/>
      <c r="M68" s="94">
        <v>45688</v>
      </c>
      <c r="N68" s="73">
        <v>0</v>
      </c>
      <c r="O68" s="73" t="s">
        <v>1495</v>
      </c>
      <c r="P68" s="73" t="s">
        <v>1496</v>
      </c>
      <c r="Q68" s="73">
        <v>5.4519799999999998</v>
      </c>
      <c r="S68" s="73">
        <v>1</v>
      </c>
      <c r="T68" s="73">
        <v>1</v>
      </c>
      <c r="U68" s="73" t="s">
        <v>1497</v>
      </c>
      <c r="AA68" s="73" t="s">
        <v>1494</v>
      </c>
      <c r="AE68" s="73" t="s">
        <v>361</v>
      </c>
      <c r="AF68" s="111">
        <v>1</v>
      </c>
      <c r="AG68" s="95">
        <v>2342.6554999999998</v>
      </c>
      <c r="AH68" s="95">
        <v>2342.6554999999998</v>
      </c>
    </row>
    <row r="69" spans="2:34">
      <c r="B69" s="186">
        <v>355871</v>
      </c>
      <c r="D69" s="154">
        <v>45716</v>
      </c>
      <c r="E69" s="73" t="s">
        <v>362</v>
      </c>
      <c r="F69" s="73" t="s">
        <v>1384</v>
      </c>
      <c r="G69" s="95">
        <v>337389.28490000003</v>
      </c>
      <c r="H69" s="95">
        <v>337389.28</v>
      </c>
      <c r="L69" s="94"/>
      <c r="M69" s="94">
        <v>45688</v>
      </c>
      <c r="N69" s="73">
        <v>0</v>
      </c>
      <c r="O69" s="73" t="s">
        <v>1495</v>
      </c>
      <c r="P69" s="73" t="s">
        <v>1496</v>
      </c>
      <c r="Q69" s="73">
        <v>5.4519799999999998</v>
      </c>
      <c r="S69" s="73">
        <v>1</v>
      </c>
      <c r="T69" s="73">
        <v>1</v>
      </c>
      <c r="U69" s="73" t="s">
        <v>1497</v>
      </c>
      <c r="AA69" s="73" t="s">
        <v>1494</v>
      </c>
      <c r="AE69" s="73" t="s">
        <v>361</v>
      </c>
      <c r="AF69" s="111">
        <v>1</v>
      </c>
      <c r="AG69" s="95">
        <v>337389.28490000003</v>
      </c>
      <c r="AH69" s="95">
        <v>337389.28490000003</v>
      </c>
    </row>
    <row r="70" spans="2:34">
      <c r="B70" s="186">
        <v>355871</v>
      </c>
      <c r="D70" s="154">
        <v>45716</v>
      </c>
      <c r="E70" s="73" t="s">
        <v>362</v>
      </c>
      <c r="F70" s="73" t="s">
        <v>1384</v>
      </c>
      <c r="G70" s="95">
        <v>5682.3351000000002</v>
      </c>
      <c r="H70" s="95">
        <v>5682.34</v>
      </c>
      <c r="L70" s="94"/>
      <c r="M70" s="94">
        <v>45688</v>
      </c>
      <c r="N70" s="73">
        <v>0</v>
      </c>
      <c r="O70" s="73" t="s">
        <v>1495</v>
      </c>
      <c r="P70" s="73" t="s">
        <v>1496</v>
      </c>
      <c r="Q70" s="73">
        <v>5.4519799999999998</v>
      </c>
      <c r="S70" s="73">
        <v>1</v>
      </c>
      <c r="T70" s="73">
        <v>1</v>
      </c>
      <c r="U70" s="73" t="s">
        <v>1497</v>
      </c>
      <c r="AA70" s="73" t="s">
        <v>1494</v>
      </c>
      <c r="AE70" s="73" t="s">
        <v>361</v>
      </c>
      <c r="AF70" s="111">
        <v>1</v>
      </c>
      <c r="AG70" s="95">
        <v>5682.3351000000002</v>
      </c>
      <c r="AH70" s="95">
        <v>5682.3351000000002</v>
      </c>
    </row>
    <row r="71" spans="2:34">
      <c r="B71" s="186">
        <v>355871</v>
      </c>
      <c r="D71" s="154">
        <v>45716</v>
      </c>
      <c r="E71" s="73" t="s">
        <v>362</v>
      </c>
      <c r="F71" s="73" t="s">
        <v>1384</v>
      </c>
      <c r="G71" s="95">
        <v>8375.0810999999994</v>
      </c>
      <c r="H71" s="95">
        <v>8375.08</v>
      </c>
      <c r="L71" s="94"/>
      <c r="M71" s="94">
        <v>45688</v>
      </c>
      <c r="N71" s="73">
        <v>0</v>
      </c>
      <c r="O71" s="73" t="s">
        <v>1495</v>
      </c>
      <c r="P71" s="73" t="s">
        <v>1496</v>
      </c>
      <c r="Q71" s="73">
        <v>5.4519799999999998</v>
      </c>
      <c r="S71" s="73">
        <v>1</v>
      </c>
      <c r="T71" s="73">
        <v>1</v>
      </c>
      <c r="U71" s="73" t="s">
        <v>1497</v>
      </c>
      <c r="AA71" s="73" t="s">
        <v>1494</v>
      </c>
      <c r="AE71" s="73" t="s">
        <v>361</v>
      </c>
      <c r="AF71" s="111">
        <v>1</v>
      </c>
      <c r="AG71" s="95">
        <v>8375.0810999999994</v>
      </c>
      <c r="AH71" s="95">
        <v>8375.0810999999994</v>
      </c>
    </row>
    <row r="72" spans="2:34">
      <c r="B72" s="186">
        <v>355871</v>
      </c>
      <c r="D72" s="154">
        <v>45716</v>
      </c>
      <c r="E72" s="73" t="s">
        <v>362</v>
      </c>
      <c r="F72" s="73" t="s">
        <v>1384</v>
      </c>
      <c r="G72" s="95">
        <v>13113.8225</v>
      </c>
      <c r="H72" s="95">
        <v>13113.82</v>
      </c>
      <c r="L72" s="94"/>
      <c r="M72" s="94">
        <v>45688</v>
      </c>
      <c r="N72" s="73">
        <v>0</v>
      </c>
      <c r="O72" s="73" t="s">
        <v>1495</v>
      </c>
      <c r="P72" s="73" t="s">
        <v>1496</v>
      </c>
      <c r="Q72" s="73">
        <v>5.4519799999999998</v>
      </c>
      <c r="S72" s="73">
        <v>1</v>
      </c>
      <c r="T72" s="73">
        <v>1</v>
      </c>
      <c r="U72" s="73" t="s">
        <v>1497</v>
      </c>
      <c r="AA72" s="73" t="s">
        <v>1494</v>
      </c>
      <c r="AE72" s="73" t="s">
        <v>361</v>
      </c>
      <c r="AF72" s="111">
        <v>1</v>
      </c>
      <c r="AG72" s="95">
        <v>13113.8225</v>
      </c>
      <c r="AH72" s="95">
        <v>13113.8225</v>
      </c>
    </row>
    <row r="73" spans="2:34">
      <c r="B73" s="186">
        <v>355871</v>
      </c>
      <c r="D73" s="154">
        <v>45716</v>
      </c>
      <c r="E73" s="73" t="s">
        <v>362</v>
      </c>
      <c r="F73" s="73" t="s">
        <v>1384</v>
      </c>
      <c r="G73" s="95">
        <v>13444.681</v>
      </c>
      <c r="H73" s="95">
        <v>13444.68</v>
      </c>
      <c r="L73" s="94"/>
      <c r="M73" s="94">
        <v>45688</v>
      </c>
      <c r="N73" s="73">
        <v>0</v>
      </c>
      <c r="O73" s="73" t="s">
        <v>1495</v>
      </c>
      <c r="P73" s="73" t="s">
        <v>1496</v>
      </c>
      <c r="Q73" s="73">
        <v>5.4519799999999998</v>
      </c>
      <c r="S73" s="73">
        <v>1</v>
      </c>
      <c r="T73" s="73">
        <v>1</v>
      </c>
      <c r="U73" s="73" t="s">
        <v>1497</v>
      </c>
      <c r="AA73" s="73" t="s">
        <v>1494</v>
      </c>
      <c r="AE73" s="73" t="s">
        <v>361</v>
      </c>
      <c r="AF73" s="111">
        <v>1</v>
      </c>
      <c r="AG73" s="95">
        <v>13444.681</v>
      </c>
      <c r="AH73" s="95">
        <v>13444.681</v>
      </c>
    </row>
    <row r="74" spans="2:34">
      <c r="B74" s="186">
        <v>355871</v>
      </c>
      <c r="D74" s="154">
        <v>45716</v>
      </c>
      <c r="E74" s="73" t="s">
        <v>362</v>
      </c>
      <c r="F74" s="73" t="s">
        <v>1384</v>
      </c>
      <c r="G74" s="95">
        <v>2223228.2511999998</v>
      </c>
      <c r="H74" s="95">
        <v>2223228.25</v>
      </c>
      <c r="L74" s="94"/>
      <c r="M74" s="94">
        <v>45688</v>
      </c>
      <c r="N74" s="73">
        <v>0</v>
      </c>
      <c r="O74" s="73" t="s">
        <v>1495</v>
      </c>
      <c r="P74" s="73" t="s">
        <v>1496</v>
      </c>
      <c r="Q74" s="73">
        <v>5.4519799999999998</v>
      </c>
      <c r="S74" s="73">
        <v>1</v>
      </c>
      <c r="T74" s="73">
        <v>1</v>
      </c>
      <c r="U74" s="73" t="s">
        <v>1497</v>
      </c>
      <c r="AA74" s="73" t="s">
        <v>1494</v>
      </c>
      <c r="AE74" s="73" t="s">
        <v>361</v>
      </c>
      <c r="AF74" s="111">
        <v>1</v>
      </c>
      <c r="AG74" s="95">
        <v>2223228.2511999998</v>
      </c>
      <c r="AH74" s="95">
        <v>2223228.2511999998</v>
      </c>
    </row>
    <row r="75" spans="2:34">
      <c r="B75" s="186">
        <v>355871</v>
      </c>
      <c r="D75" s="154">
        <v>45716</v>
      </c>
      <c r="E75" s="73" t="s">
        <v>362</v>
      </c>
      <c r="F75" s="73" t="s">
        <v>1384</v>
      </c>
      <c r="G75" s="95">
        <v>3343344.4964000001</v>
      </c>
      <c r="H75" s="95">
        <v>3343344.5</v>
      </c>
      <c r="L75" s="94"/>
      <c r="M75" s="94">
        <v>45688</v>
      </c>
      <c r="N75" s="73">
        <v>0</v>
      </c>
      <c r="O75" s="73" t="s">
        <v>1495</v>
      </c>
      <c r="P75" s="73" t="s">
        <v>1496</v>
      </c>
      <c r="Q75" s="73">
        <v>5.4519799999999998</v>
      </c>
      <c r="S75" s="73">
        <v>1</v>
      </c>
      <c r="T75" s="73">
        <v>1</v>
      </c>
      <c r="U75" s="73" t="s">
        <v>1497</v>
      </c>
      <c r="AA75" s="73" t="s">
        <v>1494</v>
      </c>
      <c r="AE75" s="73" t="s">
        <v>361</v>
      </c>
      <c r="AF75" s="111">
        <v>1</v>
      </c>
      <c r="AG75" s="95">
        <v>3343344.4964000001</v>
      </c>
      <c r="AH75" s="95">
        <v>3343344.4964000001</v>
      </c>
    </row>
    <row r="76" spans="2:34">
      <c r="B76" s="186">
        <v>355871</v>
      </c>
      <c r="D76" s="154">
        <v>45716</v>
      </c>
      <c r="E76" s="73" t="s">
        <v>362</v>
      </c>
      <c r="F76" s="73" t="s">
        <v>1384</v>
      </c>
      <c r="G76" s="95">
        <v>2494.3552</v>
      </c>
      <c r="H76" s="95">
        <v>2494.36</v>
      </c>
      <c r="L76" s="94"/>
      <c r="M76" s="94">
        <v>45688</v>
      </c>
      <c r="N76" s="73">
        <v>0</v>
      </c>
      <c r="O76" s="73" t="s">
        <v>1495</v>
      </c>
      <c r="P76" s="73" t="s">
        <v>1496</v>
      </c>
      <c r="Q76" s="73">
        <v>5.4519799999999998</v>
      </c>
      <c r="S76" s="73">
        <v>1</v>
      </c>
      <c r="T76" s="73">
        <v>1</v>
      </c>
      <c r="U76" s="73" t="s">
        <v>1497</v>
      </c>
      <c r="AA76" s="73" t="s">
        <v>1494</v>
      </c>
      <c r="AE76" s="73" t="s">
        <v>361</v>
      </c>
      <c r="AF76" s="111">
        <v>1</v>
      </c>
      <c r="AG76" s="95">
        <v>2494.3552</v>
      </c>
      <c r="AH76" s="95">
        <v>2494.3552</v>
      </c>
    </row>
    <row r="77" spans="2:34">
      <c r="B77" s="186">
        <v>355871</v>
      </c>
      <c r="D77" s="154">
        <v>45716</v>
      </c>
      <c r="E77" s="73" t="s">
        <v>362</v>
      </c>
      <c r="F77" s="73" t="s">
        <v>1384</v>
      </c>
      <c r="G77" s="95">
        <v>32331.299299999999</v>
      </c>
      <c r="H77" s="95">
        <v>32331.3</v>
      </c>
      <c r="L77" s="94"/>
      <c r="M77" s="94">
        <v>45688</v>
      </c>
      <c r="N77" s="73">
        <v>0</v>
      </c>
      <c r="O77" s="73" t="s">
        <v>1495</v>
      </c>
      <c r="P77" s="73" t="s">
        <v>1496</v>
      </c>
      <c r="Q77" s="73">
        <v>5.4519799999999998</v>
      </c>
      <c r="S77" s="73">
        <v>1</v>
      </c>
      <c r="T77" s="73">
        <v>1</v>
      </c>
      <c r="U77" s="73" t="s">
        <v>1497</v>
      </c>
      <c r="AA77" s="73" t="s">
        <v>1494</v>
      </c>
      <c r="AE77" s="73" t="s">
        <v>361</v>
      </c>
      <c r="AF77" s="111">
        <v>1</v>
      </c>
      <c r="AG77" s="95">
        <v>32331.299299999999</v>
      </c>
      <c r="AH77" s="95">
        <v>32331.299299999999</v>
      </c>
    </row>
    <row r="78" spans="2:34">
      <c r="B78" s="186">
        <v>355871</v>
      </c>
      <c r="D78" s="154">
        <v>45716</v>
      </c>
      <c r="E78" s="73" t="s">
        <v>362</v>
      </c>
      <c r="F78" s="73" t="s">
        <v>1384</v>
      </c>
      <c r="G78" s="95">
        <v>32405.637999999999</v>
      </c>
      <c r="H78" s="95">
        <v>32405.64</v>
      </c>
      <c r="L78" s="94"/>
      <c r="M78" s="94">
        <v>45688</v>
      </c>
      <c r="N78" s="73">
        <v>0</v>
      </c>
      <c r="O78" s="73" t="s">
        <v>1495</v>
      </c>
      <c r="P78" s="73" t="s">
        <v>1496</v>
      </c>
      <c r="Q78" s="73">
        <v>5.4519799999999998</v>
      </c>
      <c r="S78" s="73">
        <v>1</v>
      </c>
      <c r="T78" s="73">
        <v>1</v>
      </c>
      <c r="U78" s="73" t="s">
        <v>1497</v>
      </c>
      <c r="AA78" s="73" t="s">
        <v>1494</v>
      </c>
      <c r="AE78" s="73" t="s">
        <v>361</v>
      </c>
      <c r="AF78" s="111">
        <v>1</v>
      </c>
      <c r="AG78" s="95">
        <v>32405.637999999999</v>
      </c>
      <c r="AH78" s="95">
        <v>32405.637999999999</v>
      </c>
    </row>
    <row r="79" spans="2:34">
      <c r="B79" s="186">
        <v>355871</v>
      </c>
      <c r="D79" s="154">
        <v>45716</v>
      </c>
      <c r="E79" s="73" t="s">
        <v>362</v>
      </c>
      <c r="F79" s="73" t="s">
        <v>1384</v>
      </c>
      <c r="G79" s="95">
        <v>32123.484499999999</v>
      </c>
      <c r="H79" s="95">
        <v>32123.48</v>
      </c>
      <c r="L79" s="94"/>
      <c r="M79" s="94">
        <v>45688</v>
      </c>
      <c r="N79" s="73">
        <v>0</v>
      </c>
      <c r="O79" s="73" t="s">
        <v>1495</v>
      </c>
      <c r="P79" s="73" t="s">
        <v>1496</v>
      </c>
      <c r="Q79" s="73">
        <v>5.4519799999999998</v>
      </c>
      <c r="S79" s="73">
        <v>1</v>
      </c>
      <c r="T79" s="73">
        <v>1</v>
      </c>
      <c r="U79" s="73" t="s">
        <v>1497</v>
      </c>
      <c r="AA79" s="73" t="s">
        <v>1494</v>
      </c>
      <c r="AE79" s="73" t="s">
        <v>361</v>
      </c>
      <c r="AF79" s="111">
        <v>1</v>
      </c>
      <c r="AG79" s="95">
        <v>32123.484499999999</v>
      </c>
      <c r="AH79" s="95">
        <v>32123.484499999999</v>
      </c>
    </row>
    <row r="80" spans="2:34">
      <c r="B80" s="186">
        <v>355871</v>
      </c>
      <c r="D80" s="154">
        <v>45716</v>
      </c>
      <c r="E80" s="73" t="s">
        <v>362</v>
      </c>
      <c r="F80" s="73" t="s">
        <v>1384</v>
      </c>
      <c r="G80" s="95">
        <v>4626424.7550999997</v>
      </c>
      <c r="H80" s="95">
        <v>4626424.76</v>
      </c>
      <c r="L80" s="94"/>
      <c r="M80" s="94">
        <v>45688</v>
      </c>
      <c r="N80" s="73">
        <v>0</v>
      </c>
      <c r="O80" s="73" t="s">
        <v>1495</v>
      </c>
      <c r="P80" s="73" t="s">
        <v>1496</v>
      </c>
      <c r="Q80" s="73">
        <v>5.4519799999999998</v>
      </c>
      <c r="S80" s="73">
        <v>1</v>
      </c>
      <c r="T80" s="73">
        <v>1</v>
      </c>
      <c r="U80" s="73" t="s">
        <v>1497</v>
      </c>
      <c r="AA80" s="73" t="s">
        <v>1494</v>
      </c>
      <c r="AE80" s="73" t="s">
        <v>361</v>
      </c>
      <c r="AF80" s="111">
        <v>1</v>
      </c>
      <c r="AG80" s="95">
        <v>4626424.7550999997</v>
      </c>
      <c r="AH80" s="95">
        <v>4626424.7550999997</v>
      </c>
    </row>
    <row r="81" spans="2:34">
      <c r="B81" s="186">
        <v>355871</v>
      </c>
      <c r="D81" s="154">
        <v>45716</v>
      </c>
      <c r="E81" s="73" t="s">
        <v>362</v>
      </c>
      <c r="F81" s="73" t="s">
        <v>1384</v>
      </c>
      <c r="G81" s="95">
        <v>77918.584900000002</v>
      </c>
      <c r="H81" s="95">
        <v>77918.58</v>
      </c>
      <c r="L81" s="94"/>
      <c r="M81" s="94">
        <v>45688</v>
      </c>
      <c r="N81" s="73">
        <v>0</v>
      </c>
      <c r="O81" s="73" t="s">
        <v>1495</v>
      </c>
      <c r="P81" s="73" t="s">
        <v>1496</v>
      </c>
      <c r="Q81" s="73">
        <v>5.4519799999999998</v>
      </c>
      <c r="S81" s="73">
        <v>1</v>
      </c>
      <c r="T81" s="73">
        <v>1</v>
      </c>
      <c r="U81" s="73" t="s">
        <v>1497</v>
      </c>
      <c r="AA81" s="73" t="s">
        <v>1494</v>
      </c>
      <c r="AE81" s="73" t="s">
        <v>361</v>
      </c>
      <c r="AF81" s="111">
        <v>1</v>
      </c>
      <c r="AG81" s="95">
        <v>77918.584900000002</v>
      </c>
      <c r="AH81" s="95">
        <v>77918.584900000002</v>
      </c>
    </row>
    <row r="82" spans="2:34">
      <c r="B82" s="186">
        <v>355871</v>
      </c>
      <c r="D82" s="154">
        <v>45716</v>
      </c>
      <c r="E82" s="73" t="s">
        <v>362</v>
      </c>
      <c r="F82" s="73" t="s">
        <v>1384</v>
      </c>
      <c r="G82" s="95">
        <v>114842.65889999999</v>
      </c>
      <c r="H82" s="95">
        <v>114842.66</v>
      </c>
      <c r="L82" s="94"/>
      <c r="M82" s="94">
        <v>45688</v>
      </c>
      <c r="N82" s="73">
        <v>0</v>
      </c>
      <c r="O82" s="73" t="s">
        <v>1495</v>
      </c>
      <c r="P82" s="73" t="s">
        <v>1496</v>
      </c>
      <c r="Q82" s="73">
        <v>5.4519799999999998</v>
      </c>
      <c r="S82" s="73">
        <v>1</v>
      </c>
      <c r="T82" s="73">
        <v>1</v>
      </c>
      <c r="U82" s="73" t="s">
        <v>1497</v>
      </c>
      <c r="AA82" s="73" t="s">
        <v>1494</v>
      </c>
      <c r="AE82" s="73" t="s">
        <v>361</v>
      </c>
      <c r="AF82" s="111">
        <v>1</v>
      </c>
      <c r="AG82" s="95">
        <v>114842.65889999999</v>
      </c>
      <c r="AH82" s="95">
        <v>114842.65889999999</v>
      </c>
    </row>
    <row r="83" spans="2:34">
      <c r="B83" s="186">
        <v>355871</v>
      </c>
      <c r="D83" s="154">
        <v>45716</v>
      </c>
      <c r="E83" s="73" t="s">
        <v>362</v>
      </c>
      <c r="F83" s="73" t="s">
        <v>1384</v>
      </c>
      <c r="G83" s="95">
        <v>179822.28750000001</v>
      </c>
      <c r="H83" s="95">
        <v>179822.29</v>
      </c>
      <c r="L83" s="94"/>
      <c r="M83" s="94">
        <v>45688</v>
      </c>
      <c r="N83" s="73">
        <v>0</v>
      </c>
      <c r="O83" s="73" t="s">
        <v>1495</v>
      </c>
      <c r="P83" s="73" t="s">
        <v>1496</v>
      </c>
      <c r="Q83" s="73">
        <v>5.4519799999999998</v>
      </c>
      <c r="S83" s="73">
        <v>1</v>
      </c>
      <c r="T83" s="73">
        <v>1</v>
      </c>
      <c r="U83" s="73" t="s">
        <v>1497</v>
      </c>
      <c r="AA83" s="73" t="s">
        <v>1494</v>
      </c>
      <c r="AE83" s="73" t="s">
        <v>361</v>
      </c>
      <c r="AF83" s="111">
        <v>1</v>
      </c>
      <c r="AG83" s="95">
        <v>179822.28750000001</v>
      </c>
      <c r="AH83" s="95">
        <v>179822.28750000001</v>
      </c>
    </row>
    <row r="84" spans="2:34">
      <c r="B84" s="186">
        <v>355871</v>
      </c>
      <c r="D84" s="154">
        <v>45716</v>
      </c>
      <c r="E84" s="73" t="s">
        <v>362</v>
      </c>
      <c r="F84" s="73" t="s">
        <v>1384</v>
      </c>
      <c r="G84" s="95">
        <v>184359.15900000001</v>
      </c>
      <c r="H84" s="95">
        <v>184359.16</v>
      </c>
      <c r="L84" s="94"/>
      <c r="M84" s="94">
        <v>45688</v>
      </c>
      <c r="N84" s="73">
        <v>0</v>
      </c>
      <c r="O84" s="73" t="s">
        <v>1495</v>
      </c>
      <c r="P84" s="73" t="s">
        <v>1496</v>
      </c>
      <c r="Q84" s="73">
        <v>5.4519799999999998</v>
      </c>
      <c r="S84" s="73">
        <v>1</v>
      </c>
      <c r="T84" s="73">
        <v>1</v>
      </c>
      <c r="U84" s="73" t="s">
        <v>1497</v>
      </c>
      <c r="AA84" s="73" t="s">
        <v>1494</v>
      </c>
      <c r="AE84" s="73" t="s">
        <v>361</v>
      </c>
      <c r="AF84" s="111">
        <v>1</v>
      </c>
      <c r="AG84" s="95">
        <v>184359.15900000001</v>
      </c>
      <c r="AH84" s="95">
        <v>184359.15900000001</v>
      </c>
    </row>
    <row r="85" spans="2:34">
      <c r="B85" s="186">
        <v>549712</v>
      </c>
      <c r="D85" s="154">
        <v>45716</v>
      </c>
      <c r="E85" s="73" t="s">
        <v>517</v>
      </c>
      <c r="F85" s="73" t="s">
        <v>1420</v>
      </c>
      <c r="G85" s="95">
        <v>1144264.1399999999</v>
      </c>
      <c r="H85" s="95">
        <v>1144264.1399999999</v>
      </c>
      <c r="L85" s="94"/>
      <c r="M85" s="94">
        <v>45838</v>
      </c>
      <c r="N85" s="73">
        <v>0</v>
      </c>
      <c r="O85" s="73" t="s">
        <v>1495</v>
      </c>
      <c r="P85" s="73" t="s">
        <v>1498</v>
      </c>
      <c r="Q85" s="73">
        <v>11.926069999999999</v>
      </c>
      <c r="S85" s="73">
        <v>7.5</v>
      </c>
      <c r="T85" s="73">
        <v>0</v>
      </c>
      <c r="U85" s="73" t="s">
        <v>1499</v>
      </c>
      <c r="AA85" s="73" t="s">
        <v>1494</v>
      </c>
      <c r="AE85" s="73" t="s">
        <v>516</v>
      </c>
      <c r="AF85" s="111">
        <v>1</v>
      </c>
      <c r="AG85" s="95">
        <v>1144264.1399999999</v>
      </c>
      <c r="AH85" s="95">
        <v>1144264.1399999999</v>
      </c>
    </row>
    <row r="86" spans="2:34">
      <c r="B86" s="186">
        <v>466059</v>
      </c>
      <c r="C86" s="97" t="s">
        <v>1045</v>
      </c>
      <c r="D86" s="154">
        <v>45716</v>
      </c>
      <c r="E86" s="73" t="s">
        <v>578</v>
      </c>
      <c r="F86" s="73" t="s">
        <v>1384</v>
      </c>
      <c r="G86" s="95">
        <v>1487019.53</v>
      </c>
      <c r="H86" s="95">
        <v>1487019.53</v>
      </c>
      <c r="L86" s="94"/>
      <c r="M86" s="94">
        <v>46701</v>
      </c>
      <c r="N86" s="73">
        <v>0</v>
      </c>
      <c r="O86" s="73" t="s">
        <v>1495</v>
      </c>
      <c r="P86" s="73" t="s">
        <v>1496</v>
      </c>
      <c r="Q86" s="73">
        <v>10.47878</v>
      </c>
      <c r="S86" s="73">
        <v>6</v>
      </c>
      <c r="T86" s="73">
        <v>1</v>
      </c>
      <c r="U86" s="73" t="s">
        <v>1497</v>
      </c>
      <c r="AA86" s="73" t="s">
        <v>1494</v>
      </c>
      <c r="AE86" s="73" t="s">
        <v>577</v>
      </c>
      <c r="AF86" s="111">
        <v>1</v>
      </c>
      <c r="AG86" s="95">
        <v>1487019.53</v>
      </c>
      <c r="AH86" s="95">
        <v>1487019.53</v>
      </c>
    </row>
    <row r="87" spans="2:34">
      <c r="B87" s="186">
        <v>466059</v>
      </c>
      <c r="C87" s="97" t="s">
        <v>1045</v>
      </c>
      <c r="D87" s="154">
        <v>45716</v>
      </c>
      <c r="E87" s="73" t="s">
        <v>578</v>
      </c>
      <c r="F87" s="73" t="s">
        <v>1384</v>
      </c>
      <c r="G87" s="95">
        <v>3998212.5</v>
      </c>
      <c r="H87" s="95">
        <v>3998212.5</v>
      </c>
      <c r="L87" s="94"/>
      <c r="M87" s="94">
        <v>46701</v>
      </c>
      <c r="N87" s="73">
        <v>0</v>
      </c>
      <c r="O87" s="73" t="s">
        <v>1495</v>
      </c>
      <c r="P87" s="73" t="s">
        <v>1496</v>
      </c>
      <c r="Q87" s="73">
        <v>10.47878</v>
      </c>
      <c r="S87" s="73">
        <v>6</v>
      </c>
      <c r="T87" s="73">
        <v>1</v>
      </c>
      <c r="U87" s="73" t="s">
        <v>1497</v>
      </c>
      <c r="AA87" s="73" t="s">
        <v>1494</v>
      </c>
      <c r="AE87" s="73" t="s">
        <v>577</v>
      </c>
      <c r="AF87" s="111">
        <v>1</v>
      </c>
      <c r="AG87" s="95">
        <v>3998212.5</v>
      </c>
      <c r="AH87" s="95">
        <v>3998212.5</v>
      </c>
    </row>
    <row r="88" spans="2:34">
      <c r="B88" s="186">
        <v>454420</v>
      </c>
      <c r="C88" s="97" t="s">
        <v>474</v>
      </c>
      <c r="D88" s="154">
        <v>45716</v>
      </c>
      <c r="E88" s="73" t="s">
        <v>475</v>
      </c>
      <c r="F88" s="73" t="s">
        <v>1422</v>
      </c>
      <c r="G88" s="95">
        <v>301140.63740000001</v>
      </c>
      <c r="H88" s="95">
        <v>301140.64</v>
      </c>
      <c r="L88" s="94"/>
      <c r="M88" s="94">
        <v>46099</v>
      </c>
      <c r="N88" s="73">
        <v>0</v>
      </c>
      <c r="O88" s="73" t="s">
        <v>1495</v>
      </c>
      <c r="P88" s="73" t="s">
        <v>1496</v>
      </c>
      <c r="Q88" s="73">
        <v>7.0407500000000001</v>
      </c>
      <c r="S88" s="73">
        <v>2.65</v>
      </c>
      <c r="T88" s="73">
        <v>1</v>
      </c>
      <c r="U88" s="73" t="s">
        <v>1497</v>
      </c>
      <c r="AA88" s="73" t="s">
        <v>1494</v>
      </c>
      <c r="AE88" s="73" t="s">
        <v>473</v>
      </c>
      <c r="AF88" s="111">
        <v>1</v>
      </c>
      <c r="AG88" s="95">
        <v>301140.63740000001</v>
      </c>
      <c r="AH88" s="95">
        <v>301140.63740000001</v>
      </c>
    </row>
    <row r="89" spans="2:34">
      <c r="B89" s="186">
        <v>454420</v>
      </c>
      <c r="C89" s="97" t="s">
        <v>474</v>
      </c>
      <c r="D89" s="154">
        <v>45716</v>
      </c>
      <c r="E89" s="73" t="s">
        <v>475</v>
      </c>
      <c r="F89" s="73" t="s">
        <v>1422</v>
      </c>
      <c r="G89" s="95">
        <v>3931.3069999999998</v>
      </c>
      <c r="H89" s="95">
        <v>3931.31</v>
      </c>
      <c r="L89" s="94"/>
      <c r="M89" s="94">
        <v>46099</v>
      </c>
      <c r="N89" s="73">
        <v>0</v>
      </c>
      <c r="O89" s="73" t="s">
        <v>1495</v>
      </c>
      <c r="P89" s="73" t="s">
        <v>1496</v>
      </c>
      <c r="Q89" s="73">
        <v>7.0407500000000001</v>
      </c>
      <c r="S89" s="73">
        <v>2.65</v>
      </c>
      <c r="T89" s="73">
        <v>1</v>
      </c>
      <c r="U89" s="73" t="s">
        <v>1497</v>
      </c>
      <c r="AA89" s="73" t="s">
        <v>1494</v>
      </c>
      <c r="AE89" s="73" t="s">
        <v>473</v>
      </c>
      <c r="AF89" s="111">
        <v>1</v>
      </c>
      <c r="AG89" s="95">
        <v>3931.3069999999998</v>
      </c>
      <c r="AH89" s="95">
        <v>3931.3069999999998</v>
      </c>
    </row>
    <row r="90" spans="2:34">
      <c r="B90" s="186">
        <v>454420</v>
      </c>
      <c r="C90" s="97" t="s">
        <v>474</v>
      </c>
      <c r="D90" s="154">
        <v>45716</v>
      </c>
      <c r="E90" s="73" t="s">
        <v>475</v>
      </c>
      <c r="F90" s="73" t="s">
        <v>1422</v>
      </c>
      <c r="G90" s="95">
        <v>3889.6673000000001</v>
      </c>
      <c r="H90" s="95">
        <v>3889.67</v>
      </c>
      <c r="L90" s="94"/>
      <c r="M90" s="94">
        <v>46099</v>
      </c>
      <c r="N90" s="73">
        <v>0</v>
      </c>
      <c r="O90" s="73" t="s">
        <v>1495</v>
      </c>
      <c r="P90" s="73" t="s">
        <v>1496</v>
      </c>
      <c r="Q90" s="73">
        <v>7.0407500000000001</v>
      </c>
      <c r="S90" s="73">
        <v>2.65</v>
      </c>
      <c r="T90" s="73">
        <v>1</v>
      </c>
      <c r="U90" s="73" t="s">
        <v>1497</v>
      </c>
      <c r="AA90" s="73" t="s">
        <v>1494</v>
      </c>
      <c r="AE90" s="73" t="s">
        <v>473</v>
      </c>
      <c r="AF90" s="111">
        <v>1</v>
      </c>
      <c r="AG90" s="95">
        <v>3889.6673000000001</v>
      </c>
      <c r="AH90" s="95">
        <v>3889.6673000000001</v>
      </c>
    </row>
    <row r="91" spans="2:34">
      <c r="B91" s="186">
        <v>454420</v>
      </c>
      <c r="C91" s="97" t="s">
        <v>474</v>
      </c>
      <c r="D91" s="154">
        <v>45716</v>
      </c>
      <c r="E91" s="73" t="s">
        <v>475</v>
      </c>
      <c r="F91" s="73" t="s">
        <v>1422</v>
      </c>
      <c r="G91" s="95">
        <v>282365.4302</v>
      </c>
      <c r="H91" s="95">
        <v>282365.43</v>
      </c>
      <c r="L91" s="94"/>
      <c r="M91" s="94">
        <v>46099</v>
      </c>
      <c r="N91" s="73">
        <v>0</v>
      </c>
      <c r="O91" s="73" t="s">
        <v>1495</v>
      </c>
      <c r="P91" s="73" t="s">
        <v>1496</v>
      </c>
      <c r="Q91" s="73">
        <v>7.0407500000000001</v>
      </c>
      <c r="S91" s="73">
        <v>2.65</v>
      </c>
      <c r="T91" s="73">
        <v>1</v>
      </c>
      <c r="U91" s="73" t="s">
        <v>1497</v>
      </c>
      <c r="AA91" s="73" t="s">
        <v>1494</v>
      </c>
      <c r="AE91" s="73" t="s">
        <v>473</v>
      </c>
      <c r="AF91" s="111">
        <v>1</v>
      </c>
      <c r="AG91" s="95">
        <v>282365.4302</v>
      </c>
      <c r="AH91" s="95">
        <v>282365.4302</v>
      </c>
    </row>
    <row r="92" spans="2:34">
      <c r="B92" s="186">
        <v>454420</v>
      </c>
      <c r="C92" s="97" t="s">
        <v>474</v>
      </c>
      <c r="D92" s="154">
        <v>45716</v>
      </c>
      <c r="E92" s="73" t="s">
        <v>475</v>
      </c>
      <c r="F92" s="73" t="s">
        <v>1422</v>
      </c>
      <c r="G92" s="95">
        <v>7783.5397000000003</v>
      </c>
      <c r="H92" s="95">
        <v>7783.54</v>
      </c>
      <c r="L92" s="94"/>
      <c r="M92" s="94">
        <v>46099</v>
      </c>
      <c r="N92" s="73">
        <v>0</v>
      </c>
      <c r="O92" s="73" t="s">
        <v>1495</v>
      </c>
      <c r="P92" s="73" t="s">
        <v>1496</v>
      </c>
      <c r="Q92" s="73">
        <v>7.0407500000000001</v>
      </c>
      <c r="S92" s="73">
        <v>2.65</v>
      </c>
      <c r="T92" s="73">
        <v>1</v>
      </c>
      <c r="U92" s="73" t="s">
        <v>1497</v>
      </c>
      <c r="AA92" s="73" t="s">
        <v>1494</v>
      </c>
      <c r="AE92" s="73" t="s">
        <v>473</v>
      </c>
      <c r="AF92" s="111">
        <v>1</v>
      </c>
      <c r="AG92" s="95">
        <v>7783.5397000000003</v>
      </c>
      <c r="AH92" s="95">
        <v>7783.5397000000003</v>
      </c>
    </row>
    <row r="93" spans="2:34">
      <c r="B93" s="186">
        <v>454420</v>
      </c>
      <c r="C93" s="97" t="s">
        <v>474</v>
      </c>
      <c r="D93" s="154">
        <v>45716</v>
      </c>
      <c r="E93" s="73" t="s">
        <v>475</v>
      </c>
      <c r="F93" s="73" t="s">
        <v>1422</v>
      </c>
      <c r="G93" s="95">
        <v>7730.8317999999999</v>
      </c>
      <c r="H93" s="95">
        <v>7730.83</v>
      </c>
      <c r="L93" s="94"/>
      <c r="M93" s="94">
        <v>46099</v>
      </c>
      <c r="N93" s="73">
        <v>0</v>
      </c>
      <c r="O93" s="73" t="s">
        <v>1495</v>
      </c>
      <c r="P93" s="73" t="s">
        <v>1496</v>
      </c>
      <c r="Q93" s="73">
        <v>7.0407500000000001</v>
      </c>
      <c r="S93" s="73">
        <v>2.65</v>
      </c>
      <c r="T93" s="73">
        <v>1</v>
      </c>
      <c r="U93" s="73" t="s">
        <v>1497</v>
      </c>
      <c r="AA93" s="73" t="s">
        <v>1494</v>
      </c>
      <c r="AE93" s="73" t="s">
        <v>473</v>
      </c>
      <c r="AF93" s="111">
        <v>1</v>
      </c>
      <c r="AG93" s="95">
        <v>7730.8317999999999</v>
      </c>
      <c r="AH93" s="95">
        <v>7730.8317999999999</v>
      </c>
    </row>
    <row r="94" spans="2:34">
      <c r="B94" s="186">
        <v>454420</v>
      </c>
      <c r="C94" s="97" t="s">
        <v>474</v>
      </c>
      <c r="D94" s="154">
        <v>45716</v>
      </c>
      <c r="E94" s="73" t="s">
        <v>475</v>
      </c>
      <c r="F94" s="73" t="s">
        <v>1422</v>
      </c>
      <c r="G94" s="95">
        <v>7909.1665999999996</v>
      </c>
      <c r="H94" s="95">
        <v>7909.17</v>
      </c>
      <c r="L94" s="94"/>
      <c r="M94" s="94">
        <v>46099</v>
      </c>
      <c r="N94" s="73">
        <v>0</v>
      </c>
      <c r="O94" s="73" t="s">
        <v>1495</v>
      </c>
      <c r="P94" s="73" t="s">
        <v>1496</v>
      </c>
      <c r="Q94" s="73">
        <v>7.0407500000000001</v>
      </c>
      <c r="S94" s="73">
        <v>2.65</v>
      </c>
      <c r="T94" s="73">
        <v>1</v>
      </c>
      <c r="U94" s="73" t="s">
        <v>1497</v>
      </c>
      <c r="AA94" s="73" t="s">
        <v>1494</v>
      </c>
      <c r="AE94" s="73" t="s">
        <v>473</v>
      </c>
      <c r="AF94" s="111">
        <v>1</v>
      </c>
      <c r="AG94" s="95">
        <v>7909.1665999999996</v>
      </c>
      <c r="AH94" s="95">
        <v>7909.1665999999996</v>
      </c>
    </row>
    <row r="95" spans="2:34">
      <c r="B95" s="186">
        <v>454420</v>
      </c>
      <c r="C95" s="97" t="s">
        <v>474</v>
      </c>
      <c r="D95" s="154">
        <v>45716</v>
      </c>
      <c r="E95" s="73" t="s">
        <v>475</v>
      </c>
      <c r="F95" s="73" t="s">
        <v>1422</v>
      </c>
      <c r="G95" s="95">
        <v>4511930.4025999997</v>
      </c>
      <c r="H95" s="95">
        <v>4511930.4000000004</v>
      </c>
      <c r="L95" s="94"/>
      <c r="M95" s="94">
        <v>46099</v>
      </c>
      <c r="N95" s="73">
        <v>0</v>
      </c>
      <c r="O95" s="73" t="s">
        <v>1495</v>
      </c>
      <c r="P95" s="73" t="s">
        <v>1496</v>
      </c>
      <c r="Q95" s="73">
        <v>7.0407500000000001</v>
      </c>
      <c r="S95" s="73">
        <v>2.65</v>
      </c>
      <c r="T95" s="73">
        <v>1</v>
      </c>
      <c r="U95" s="73" t="s">
        <v>1497</v>
      </c>
      <c r="AA95" s="73" t="s">
        <v>1494</v>
      </c>
      <c r="AE95" s="73" t="s">
        <v>473</v>
      </c>
      <c r="AF95" s="111">
        <v>1</v>
      </c>
      <c r="AG95" s="95">
        <v>4511930.4025999997</v>
      </c>
      <c r="AH95" s="95">
        <v>4511930.4025999997</v>
      </c>
    </row>
    <row r="96" spans="2:34">
      <c r="B96" s="186">
        <v>454420</v>
      </c>
      <c r="C96" s="97" t="s">
        <v>474</v>
      </c>
      <c r="D96" s="154">
        <v>45716</v>
      </c>
      <c r="E96" s="73" t="s">
        <v>475</v>
      </c>
      <c r="F96" s="73" t="s">
        <v>1422</v>
      </c>
      <c r="G96" s="95">
        <v>58901.993000000002</v>
      </c>
      <c r="H96" s="95">
        <v>58901.99</v>
      </c>
      <c r="L96" s="94"/>
      <c r="M96" s="94">
        <v>46099</v>
      </c>
      <c r="N96" s="73">
        <v>0</v>
      </c>
      <c r="O96" s="73" t="s">
        <v>1495</v>
      </c>
      <c r="P96" s="73" t="s">
        <v>1496</v>
      </c>
      <c r="Q96" s="73">
        <v>7.0407500000000001</v>
      </c>
      <c r="S96" s="73">
        <v>2.65</v>
      </c>
      <c r="T96" s="73">
        <v>1</v>
      </c>
      <c r="U96" s="73" t="s">
        <v>1497</v>
      </c>
      <c r="AA96" s="73" t="s">
        <v>1494</v>
      </c>
      <c r="AE96" s="73" t="s">
        <v>473</v>
      </c>
      <c r="AF96" s="111">
        <v>1</v>
      </c>
      <c r="AG96" s="95">
        <v>58901.993000000002</v>
      </c>
      <c r="AH96" s="95">
        <v>58901.993000000002</v>
      </c>
    </row>
    <row r="97" spans="2:34">
      <c r="B97" s="186">
        <v>454420</v>
      </c>
      <c r="C97" s="97" t="s">
        <v>474</v>
      </c>
      <c r="D97" s="154">
        <v>45716</v>
      </c>
      <c r="E97" s="73" t="s">
        <v>475</v>
      </c>
      <c r="F97" s="73" t="s">
        <v>1422</v>
      </c>
      <c r="G97" s="95">
        <v>58278.112699999998</v>
      </c>
      <c r="H97" s="95">
        <v>58278.11</v>
      </c>
      <c r="L97" s="94"/>
      <c r="M97" s="94">
        <v>46099</v>
      </c>
      <c r="N97" s="73">
        <v>0</v>
      </c>
      <c r="O97" s="73" t="s">
        <v>1495</v>
      </c>
      <c r="P97" s="73" t="s">
        <v>1496</v>
      </c>
      <c r="Q97" s="73">
        <v>7.0407500000000001</v>
      </c>
      <c r="S97" s="73">
        <v>2.65</v>
      </c>
      <c r="T97" s="73">
        <v>1</v>
      </c>
      <c r="U97" s="73" t="s">
        <v>1497</v>
      </c>
      <c r="AA97" s="73" t="s">
        <v>1494</v>
      </c>
      <c r="AE97" s="73" t="s">
        <v>473</v>
      </c>
      <c r="AF97" s="111">
        <v>1</v>
      </c>
      <c r="AG97" s="95">
        <v>58278.112699999998</v>
      </c>
      <c r="AH97" s="95">
        <v>58278.112699999998</v>
      </c>
    </row>
    <row r="98" spans="2:34">
      <c r="B98" s="186">
        <v>454420</v>
      </c>
      <c r="C98" s="97" t="s">
        <v>474</v>
      </c>
      <c r="D98" s="154">
        <v>45716</v>
      </c>
      <c r="E98" s="73" t="s">
        <v>475</v>
      </c>
      <c r="F98" s="73" t="s">
        <v>1422</v>
      </c>
      <c r="G98" s="95">
        <v>4230625.1997999996</v>
      </c>
      <c r="H98" s="95">
        <v>4230625.2</v>
      </c>
      <c r="L98" s="94"/>
      <c r="M98" s="94">
        <v>46099</v>
      </c>
      <c r="N98" s="73">
        <v>0</v>
      </c>
      <c r="O98" s="73" t="s">
        <v>1495</v>
      </c>
      <c r="P98" s="73" t="s">
        <v>1496</v>
      </c>
      <c r="Q98" s="73">
        <v>7.0407500000000001</v>
      </c>
      <c r="S98" s="73">
        <v>2.65</v>
      </c>
      <c r="T98" s="73">
        <v>1</v>
      </c>
      <c r="U98" s="73" t="s">
        <v>1497</v>
      </c>
      <c r="AA98" s="73" t="s">
        <v>1494</v>
      </c>
      <c r="AE98" s="73" t="s">
        <v>473</v>
      </c>
      <c r="AF98" s="111">
        <v>1</v>
      </c>
      <c r="AG98" s="95">
        <v>4230625.1997999996</v>
      </c>
      <c r="AH98" s="95">
        <v>4230625.1997999996</v>
      </c>
    </row>
    <row r="99" spans="2:34">
      <c r="B99" s="186">
        <v>454420</v>
      </c>
      <c r="C99" s="97" t="s">
        <v>474</v>
      </c>
      <c r="D99" s="154">
        <v>45716</v>
      </c>
      <c r="E99" s="73" t="s">
        <v>475</v>
      </c>
      <c r="F99" s="73" t="s">
        <v>1422</v>
      </c>
      <c r="G99" s="95">
        <v>116619.2303</v>
      </c>
      <c r="H99" s="95">
        <v>116619.23</v>
      </c>
      <c r="L99" s="94"/>
      <c r="M99" s="94">
        <v>46099</v>
      </c>
      <c r="N99" s="73">
        <v>0</v>
      </c>
      <c r="O99" s="73" t="s">
        <v>1495</v>
      </c>
      <c r="P99" s="73" t="s">
        <v>1496</v>
      </c>
      <c r="Q99" s="73">
        <v>7.0407500000000001</v>
      </c>
      <c r="S99" s="73">
        <v>2.65</v>
      </c>
      <c r="T99" s="73">
        <v>1</v>
      </c>
      <c r="U99" s="73" t="s">
        <v>1497</v>
      </c>
      <c r="AA99" s="73" t="s">
        <v>1494</v>
      </c>
      <c r="AE99" s="73" t="s">
        <v>473</v>
      </c>
      <c r="AF99" s="111">
        <v>1</v>
      </c>
      <c r="AG99" s="95">
        <v>116619.2303</v>
      </c>
      <c r="AH99" s="95">
        <v>116619.2303</v>
      </c>
    </row>
    <row r="100" spans="2:34">
      <c r="B100" s="186">
        <v>454420</v>
      </c>
      <c r="C100" s="97" t="s">
        <v>474</v>
      </c>
      <c r="D100" s="154">
        <v>45716</v>
      </c>
      <c r="E100" s="73" t="s">
        <v>475</v>
      </c>
      <c r="F100" s="73" t="s">
        <v>1422</v>
      </c>
      <c r="G100" s="95">
        <v>115829.51820000001</v>
      </c>
      <c r="H100" s="95">
        <v>115829.52</v>
      </c>
      <c r="L100" s="94"/>
      <c r="M100" s="94">
        <v>46099</v>
      </c>
      <c r="N100" s="73">
        <v>0</v>
      </c>
      <c r="O100" s="73" t="s">
        <v>1495</v>
      </c>
      <c r="P100" s="73" t="s">
        <v>1496</v>
      </c>
      <c r="Q100" s="73">
        <v>7.0407500000000001</v>
      </c>
      <c r="S100" s="73">
        <v>2.65</v>
      </c>
      <c r="T100" s="73">
        <v>1</v>
      </c>
      <c r="U100" s="73" t="s">
        <v>1497</v>
      </c>
      <c r="AA100" s="73" t="s">
        <v>1494</v>
      </c>
      <c r="AE100" s="73" t="s">
        <v>473</v>
      </c>
      <c r="AF100" s="111">
        <v>1</v>
      </c>
      <c r="AG100" s="95">
        <v>115829.51820000001</v>
      </c>
      <c r="AH100" s="95">
        <v>115829.51820000001</v>
      </c>
    </row>
    <row r="101" spans="2:34">
      <c r="B101" s="186">
        <v>454420</v>
      </c>
      <c r="C101" s="97" t="s">
        <v>474</v>
      </c>
      <c r="D101" s="154">
        <v>45716</v>
      </c>
      <c r="E101" s="73" t="s">
        <v>475</v>
      </c>
      <c r="F101" s="73" t="s">
        <v>1422</v>
      </c>
      <c r="G101" s="95">
        <v>118501.4734</v>
      </c>
      <c r="H101" s="95">
        <v>118501.47</v>
      </c>
      <c r="L101" s="94"/>
      <c r="M101" s="94">
        <v>46099</v>
      </c>
      <c r="N101" s="73">
        <v>0</v>
      </c>
      <c r="O101" s="73" t="s">
        <v>1495</v>
      </c>
      <c r="P101" s="73" t="s">
        <v>1496</v>
      </c>
      <c r="Q101" s="73">
        <v>7.0407500000000001</v>
      </c>
      <c r="S101" s="73">
        <v>2.65</v>
      </c>
      <c r="T101" s="73">
        <v>1</v>
      </c>
      <c r="U101" s="73" t="s">
        <v>1497</v>
      </c>
      <c r="AA101" s="73" t="s">
        <v>1494</v>
      </c>
      <c r="AE101" s="73" t="s">
        <v>473</v>
      </c>
      <c r="AF101" s="111">
        <v>1</v>
      </c>
      <c r="AG101" s="95">
        <v>118501.4734</v>
      </c>
      <c r="AH101" s="95">
        <v>118501.4734</v>
      </c>
    </row>
    <row r="102" spans="2:34">
      <c r="B102" s="186">
        <v>358840</v>
      </c>
      <c r="C102" s="97" t="s">
        <v>386</v>
      </c>
      <c r="D102" s="154">
        <v>45716</v>
      </c>
      <c r="E102" s="73" t="s">
        <v>387</v>
      </c>
      <c r="F102" s="73" t="s">
        <v>1384</v>
      </c>
      <c r="G102" s="95">
        <v>2208261.2606000002</v>
      </c>
      <c r="H102" s="95">
        <v>2208261.2599999998</v>
      </c>
      <c r="L102" s="94"/>
      <c r="M102" s="94">
        <v>45961</v>
      </c>
      <c r="N102" s="73">
        <v>0</v>
      </c>
      <c r="O102" s="73" t="s">
        <v>1495</v>
      </c>
      <c r="P102" s="73" t="s">
        <v>1496</v>
      </c>
      <c r="Q102" s="73">
        <v>10.856719999999999</v>
      </c>
      <c r="S102" s="73">
        <v>6.28</v>
      </c>
      <c r="T102" s="73">
        <v>1</v>
      </c>
      <c r="U102" s="73" t="s">
        <v>1497</v>
      </c>
      <c r="AA102" s="73" t="s">
        <v>1494</v>
      </c>
      <c r="AE102" s="73" t="s">
        <v>385</v>
      </c>
      <c r="AF102" s="111">
        <v>1</v>
      </c>
      <c r="AG102" s="95">
        <v>2208261.2606000002</v>
      </c>
      <c r="AH102" s="95">
        <v>2208261.2606000002</v>
      </c>
    </row>
    <row r="103" spans="2:34">
      <c r="B103" s="186">
        <v>358840</v>
      </c>
      <c r="C103" s="97" t="s">
        <v>386</v>
      </c>
      <c r="D103" s="154">
        <v>45716</v>
      </c>
      <c r="E103" s="73" t="s">
        <v>387</v>
      </c>
      <c r="F103" s="73" t="s">
        <v>1384</v>
      </c>
      <c r="G103" s="95">
        <v>66614.679399999994</v>
      </c>
      <c r="H103" s="95">
        <v>66614.679999999993</v>
      </c>
      <c r="L103" s="94"/>
      <c r="M103" s="94">
        <v>45961</v>
      </c>
      <c r="N103" s="73">
        <v>0</v>
      </c>
      <c r="O103" s="73" t="s">
        <v>1495</v>
      </c>
      <c r="P103" s="73" t="s">
        <v>1496</v>
      </c>
      <c r="Q103" s="73">
        <v>10.856719999999999</v>
      </c>
      <c r="S103" s="73">
        <v>6.28</v>
      </c>
      <c r="T103" s="73">
        <v>1</v>
      </c>
      <c r="U103" s="73" t="s">
        <v>1497</v>
      </c>
      <c r="AA103" s="73" t="s">
        <v>1494</v>
      </c>
      <c r="AE103" s="73" t="s">
        <v>385</v>
      </c>
      <c r="AF103" s="111">
        <v>1</v>
      </c>
      <c r="AG103" s="95">
        <v>66614.679399999994</v>
      </c>
      <c r="AH103" s="95">
        <v>66614.679399999994</v>
      </c>
    </row>
    <row r="104" spans="2:34">
      <c r="B104" s="186">
        <v>358840</v>
      </c>
      <c r="C104" s="97" t="s">
        <v>386</v>
      </c>
      <c r="D104" s="154">
        <v>45716</v>
      </c>
      <c r="E104" s="73" t="s">
        <v>387</v>
      </c>
      <c r="F104" s="73" t="s">
        <v>1384</v>
      </c>
      <c r="G104" s="95">
        <v>264997.61940000003</v>
      </c>
      <c r="H104" s="95">
        <v>264997.62</v>
      </c>
      <c r="L104" s="94"/>
      <c r="M104" s="94">
        <v>45961</v>
      </c>
      <c r="N104" s="73">
        <v>0</v>
      </c>
      <c r="O104" s="73" t="s">
        <v>1495</v>
      </c>
      <c r="P104" s="73" t="s">
        <v>1496</v>
      </c>
      <c r="Q104" s="73">
        <v>10.856719999999999</v>
      </c>
      <c r="S104" s="73">
        <v>6.28</v>
      </c>
      <c r="T104" s="73">
        <v>1</v>
      </c>
      <c r="U104" s="73" t="s">
        <v>1497</v>
      </c>
      <c r="AA104" s="73" t="s">
        <v>1494</v>
      </c>
      <c r="AE104" s="73" t="s">
        <v>385</v>
      </c>
      <c r="AF104" s="111">
        <v>1</v>
      </c>
      <c r="AG104" s="95">
        <v>264997.61940000003</v>
      </c>
      <c r="AH104" s="95">
        <v>264997.61940000003</v>
      </c>
    </row>
    <row r="105" spans="2:34">
      <c r="B105" s="186">
        <v>358840</v>
      </c>
      <c r="C105" s="97" t="s">
        <v>386</v>
      </c>
      <c r="D105" s="154">
        <v>45716</v>
      </c>
      <c r="E105" s="73" t="s">
        <v>387</v>
      </c>
      <c r="F105" s="73" t="s">
        <v>1384</v>
      </c>
      <c r="G105" s="95">
        <v>7993.9506000000001</v>
      </c>
      <c r="H105" s="95">
        <v>7993.95</v>
      </c>
      <c r="L105" s="94"/>
      <c r="M105" s="94">
        <v>45961</v>
      </c>
      <c r="N105" s="73">
        <v>0</v>
      </c>
      <c r="O105" s="73" t="s">
        <v>1495</v>
      </c>
      <c r="P105" s="73" t="s">
        <v>1496</v>
      </c>
      <c r="Q105" s="73">
        <v>10.856719999999999</v>
      </c>
      <c r="S105" s="73">
        <v>6.28</v>
      </c>
      <c r="T105" s="73">
        <v>1</v>
      </c>
      <c r="U105" s="73" t="s">
        <v>1497</v>
      </c>
      <c r="AA105" s="73" t="s">
        <v>1494</v>
      </c>
      <c r="AE105" s="73" t="s">
        <v>385</v>
      </c>
      <c r="AF105" s="111">
        <v>1</v>
      </c>
      <c r="AG105" s="95">
        <v>7993.9506000000001</v>
      </c>
      <c r="AH105" s="95">
        <v>7993.9506000000001</v>
      </c>
    </row>
    <row r="106" spans="2:34">
      <c r="B106" s="186">
        <v>580579</v>
      </c>
      <c r="C106" s="97" t="s">
        <v>693</v>
      </c>
      <c r="D106" s="154">
        <v>45716</v>
      </c>
      <c r="E106" s="73" t="s">
        <v>387</v>
      </c>
      <c r="F106" s="73" t="s">
        <v>1384</v>
      </c>
      <c r="G106" s="95">
        <v>62582.0386</v>
      </c>
      <c r="H106" s="95">
        <v>62582.04</v>
      </c>
      <c r="L106" s="94"/>
      <c r="M106" s="94">
        <v>45961</v>
      </c>
      <c r="N106" s="73">
        <v>0</v>
      </c>
      <c r="O106" s="73" t="s">
        <v>1495</v>
      </c>
      <c r="P106" s="73" t="s">
        <v>1496</v>
      </c>
      <c r="Q106" s="73">
        <v>10.93164</v>
      </c>
      <c r="S106" s="73">
        <v>6.25</v>
      </c>
      <c r="T106" s="73">
        <v>0</v>
      </c>
      <c r="U106" s="73" t="s">
        <v>1497</v>
      </c>
      <c r="AA106" s="73" t="s">
        <v>1494</v>
      </c>
      <c r="AE106" s="73" t="s">
        <v>1097</v>
      </c>
      <c r="AF106" s="111">
        <v>1</v>
      </c>
      <c r="AG106" s="95">
        <v>62582.0386</v>
      </c>
      <c r="AH106" s="95">
        <v>62582.0386</v>
      </c>
    </row>
    <row r="107" spans="2:34">
      <c r="B107" s="186">
        <v>580579</v>
      </c>
      <c r="C107" s="97" t="s">
        <v>693</v>
      </c>
      <c r="D107" s="154">
        <v>45716</v>
      </c>
      <c r="E107" s="73" t="s">
        <v>387</v>
      </c>
      <c r="F107" s="73" t="s">
        <v>1384</v>
      </c>
      <c r="G107" s="95">
        <v>1824.3314</v>
      </c>
      <c r="H107" s="95">
        <v>1824.33</v>
      </c>
      <c r="L107" s="94"/>
      <c r="M107" s="94">
        <v>45961</v>
      </c>
      <c r="N107" s="73">
        <v>0</v>
      </c>
      <c r="O107" s="73" t="s">
        <v>1495</v>
      </c>
      <c r="P107" s="73" t="s">
        <v>1496</v>
      </c>
      <c r="Q107" s="73">
        <v>10.93164</v>
      </c>
      <c r="S107" s="73">
        <v>6.25</v>
      </c>
      <c r="T107" s="73">
        <v>0</v>
      </c>
      <c r="U107" s="73" t="s">
        <v>1497</v>
      </c>
      <c r="AA107" s="73" t="s">
        <v>1494</v>
      </c>
      <c r="AE107" s="73" t="s">
        <v>1097</v>
      </c>
      <c r="AF107" s="111">
        <v>1</v>
      </c>
      <c r="AG107" s="95">
        <v>1824.3314</v>
      </c>
      <c r="AH107" s="95">
        <v>1824.3314</v>
      </c>
    </row>
    <row r="108" spans="2:34">
      <c r="B108" s="186">
        <v>580579</v>
      </c>
      <c r="C108" s="97" t="s">
        <v>693</v>
      </c>
      <c r="D108" s="154">
        <v>45716</v>
      </c>
      <c r="E108" s="73" t="s">
        <v>387</v>
      </c>
      <c r="F108" s="73" t="s">
        <v>1384</v>
      </c>
      <c r="G108" s="95">
        <v>2146820.2313999999</v>
      </c>
      <c r="H108" s="95">
        <v>2146820.23</v>
      </c>
      <c r="L108" s="94"/>
      <c r="M108" s="94">
        <v>45961</v>
      </c>
      <c r="N108" s="73">
        <v>0</v>
      </c>
      <c r="O108" s="73" t="s">
        <v>1495</v>
      </c>
      <c r="P108" s="73" t="s">
        <v>1496</v>
      </c>
      <c r="Q108" s="73">
        <v>10.69735</v>
      </c>
      <c r="S108" s="73">
        <v>6.25</v>
      </c>
      <c r="T108" s="73">
        <v>0</v>
      </c>
      <c r="U108" s="73" t="s">
        <v>1497</v>
      </c>
      <c r="AA108" s="73" t="s">
        <v>1494</v>
      </c>
      <c r="AE108" s="73" t="s">
        <v>1097</v>
      </c>
      <c r="AF108" s="111">
        <v>1</v>
      </c>
      <c r="AG108" s="95">
        <v>2146820.2313999999</v>
      </c>
      <c r="AH108" s="95">
        <v>2146820.2313999999</v>
      </c>
    </row>
    <row r="109" spans="2:34">
      <c r="B109" s="186">
        <v>580579</v>
      </c>
      <c r="C109" s="97" t="s">
        <v>693</v>
      </c>
      <c r="D109" s="154">
        <v>45716</v>
      </c>
      <c r="E109" s="73" t="s">
        <v>387</v>
      </c>
      <c r="F109" s="73" t="s">
        <v>1384</v>
      </c>
      <c r="G109" s="95">
        <v>62582.0386</v>
      </c>
      <c r="H109" s="95">
        <v>62582.04</v>
      </c>
      <c r="L109" s="94"/>
      <c r="M109" s="94">
        <v>45961</v>
      </c>
      <c r="N109" s="73">
        <v>0</v>
      </c>
      <c r="O109" s="73" t="s">
        <v>1495</v>
      </c>
      <c r="P109" s="73" t="s">
        <v>1496</v>
      </c>
      <c r="Q109" s="73">
        <v>10.69735</v>
      </c>
      <c r="S109" s="73">
        <v>6.25</v>
      </c>
      <c r="T109" s="73">
        <v>0</v>
      </c>
      <c r="U109" s="73" t="s">
        <v>1497</v>
      </c>
      <c r="AA109" s="73" t="s">
        <v>1494</v>
      </c>
      <c r="AE109" s="73" t="s">
        <v>1097</v>
      </c>
      <c r="AF109" s="111">
        <v>1</v>
      </c>
      <c r="AG109" s="95">
        <v>62582.0386</v>
      </c>
      <c r="AH109" s="95">
        <v>62582.0386</v>
      </c>
    </row>
    <row r="110" spans="2:34">
      <c r="B110" s="186">
        <v>562344</v>
      </c>
      <c r="C110" s="97" t="s">
        <v>1425</v>
      </c>
      <c r="D110" s="154">
        <v>45716</v>
      </c>
      <c r="E110" s="73" t="s">
        <v>697</v>
      </c>
      <c r="F110" s="73" t="s">
        <v>1384</v>
      </c>
      <c r="G110" s="95">
        <v>105935.14</v>
      </c>
      <c r="H110" s="95">
        <v>105935.14</v>
      </c>
      <c r="L110" s="94"/>
      <c r="M110" s="94">
        <v>47028</v>
      </c>
      <c r="N110" s="73">
        <v>0</v>
      </c>
      <c r="O110" s="73" t="s">
        <v>1495</v>
      </c>
      <c r="P110" s="73" t="s">
        <v>1498</v>
      </c>
      <c r="Q110" s="73">
        <v>11.96738</v>
      </c>
      <c r="S110" s="73">
        <v>7.65</v>
      </c>
      <c r="T110" s="73">
        <v>0</v>
      </c>
      <c r="U110" s="73" t="s">
        <v>1499</v>
      </c>
      <c r="AA110" s="73" t="s">
        <v>1494</v>
      </c>
      <c r="AE110" s="73" t="s">
        <v>1424</v>
      </c>
      <c r="AF110" s="111">
        <v>1</v>
      </c>
      <c r="AG110" s="95">
        <v>105935.14</v>
      </c>
      <c r="AH110" s="95">
        <v>105935.14</v>
      </c>
    </row>
    <row r="111" spans="2:34">
      <c r="B111" s="186">
        <v>563079</v>
      </c>
      <c r="C111" s="97" t="s">
        <v>696</v>
      </c>
      <c r="D111" s="154">
        <v>45716</v>
      </c>
      <c r="E111" s="73" t="s">
        <v>697</v>
      </c>
      <c r="F111" s="73" t="s">
        <v>1428</v>
      </c>
      <c r="G111" s="95">
        <v>514521.07809999998</v>
      </c>
      <c r="H111" s="95">
        <v>514521.08</v>
      </c>
      <c r="L111" s="94"/>
      <c r="M111" s="94">
        <v>47393</v>
      </c>
      <c r="N111" s="73">
        <v>0</v>
      </c>
      <c r="O111" s="73" t="s">
        <v>1495</v>
      </c>
      <c r="P111" s="73" t="s">
        <v>1498</v>
      </c>
      <c r="Q111" s="73">
        <v>6.9673800000000004</v>
      </c>
      <c r="S111" s="73">
        <v>2.65</v>
      </c>
      <c r="T111" s="73">
        <v>1</v>
      </c>
      <c r="U111" s="73" t="s">
        <v>1499</v>
      </c>
      <c r="AA111" s="73" t="s">
        <v>1494</v>
      </c>
      <c r="AE111" s="73" t="s">
        <v>1241</v>
      </c>
      <c r="AF111" s="111">
        <v>1</v>
      </c>
      <c r="AG111" s="95">
        <v>514521.07809999998</v>
      </c>
      <c r="AH111" s="95">
        <v>514521.07809999998</v>
      </c>
    </row>
    <row r="112" spans="2:34">
      <c r="B112" s="186">
        <v>563079</v>
      </c>
      <c r="C112" s="97" t="s">
        <v>696</v>
      </c>
      <c r="D112" s="154">
        <v>45716</v>
      </c>
      <c r="E112" s="73" t="s">
        <v>697</v>
      </c>
      <c r="F112" s="73" t="s">
        <v>1428</v>
      </c>
      <c r="G112" s="95">
        <v>2215.3018999999999</v>
      </c>
      <c r="H112" s="95">
        <v>2215.3000000000002</v>
      </c>
      <c r="L112" s="94"/>
      <c r="M112" s="94">
        <v>47393</v>
      </c>
      <c r="N112" s="73">
        <v>0</v>
      </c>
      <c r="O112" s="73" t="s">
        <v>1495</v>
      </c>
      <c r="P112" s="73" t="s">
        <v>1498</v>
      </c>
      <c r="Q112" s="73">
        <v>6.9673800000000004</v>
      </c>
      <c r="S112" s="73">
        <v>2.65</v>
      </c>
      <c r="T112" s="73">
        <v>1</v>
      </c>
      <c r="U112" s="73" t="s">
        <v>1499</v>
      </c>
      <c r="AA112" s="73" t="s">
        <v>1494</v>
      </c>
      <c r="AE112" s="73" t="s">
        <v>1241</v>
      </c>
      <c r="AF112" s="111">
        <v>1</v>
      </c>
      <c r="AG112" s="95">
        <v>2215.3018999999999</v>
      </c>
      <c r="AH112" s="95">
        <v>2215.3018999999999</v>
      </c>
    </row>
    <row r="113" spans="2:34">
      <c r="B113" s="186">
        <v>563079</v>
      </c>
      <c r="C113" s="97" t="s">
        <v>696</v>
      </c>
      <c r="D113" s="154">
        <v>45716</v>
      </c>
      <c r="E113" s="73" t="s">
        <v>697</v>
      </c>
      <c r="F113" s="73" t="s">
        <v>1428</v>
      </c>
      <c r="G113" s="95">
        <v>2215.3018999999999</v>
      </c>
      <c r="H113" s="95">
        <v>2215.3000000000002</v>
      </c>
      <c r="L113" s="94"/>
      <c r="M113" s="94">
        <v>47393</v>
      </c>
      <c r="N113" s="73">
        <v>0</v>
      </c>
      <c r="O113" s="73" t="s">
        <v>1495</v>
      </c>
      <c r="P113" s="73" t="s">
        <v>1498</v>
      </c>
      <c r="Q113" s="73">
        <v>6.9673800000000004</v>
      </c>
      <c r="S113" s="73">
        <v>2.65</v>
      </c>
      <c r="T113" s="73">
        <v>1</v>
      </c>
      <c r="U113" s="73" t="s">
        <v>1499</v>
      </c>
      <c r="AA113" s="73" t="s">
        <v>1494</v>
      </c>
      <c r="AE113" s="73" t="s">
        <v>1241</v>
      </c>
      <c r="AF113" s="111">
        <v>1</v>
      </c>
      <c r="AG113" s="95">
        <v>2215.3018999999999</v>
      </c>
      <c r="AH113" s="95">
        <v>2215.3018999999999</v>
      </c>
    </row>
    <row r="114" spans="2:34">
      <c r="B114" s="186">
        <v>563079</v>
      </c>
      <c r="C114" s="97" t="s">
        <v>696</v>
      </c>
      <c r="D114" s="154">
        <v>45716</v>
      </c>
      <c r="E114" s="73" t="s">
        <v>697</v>
      </c>
      <c r="F114" s="73" t="s">
        <v>1428</v>
      </c>
      <c r="G114" s="95">
        <v>9.5381</v>
      </c>
      <c r="H114" s="95">
        <v>9.5399999999999991</v>
      </c>
      <c r="L114" s="94"/>
      <c r="M114" s="94">
        <v>47393</v>
      </c>
      <c r="N114" s="73">
        <v>0</v>
      </c>
      <c r="O114" s="73" t="s">
        <v>1495</v>
      </c>
      <c r="P114" s="73" t="s">
        <v>1498</v>
      </c>
      <c r="Q114" s="73">
        <v>6.9673800000000004</v>
      </c>
      <c r="S114" s="73">
        <v>2.65</v>
      </c>
      <c r="T114" s="73">
        <v>1</v>
      </c>
      <c r="U114" s="73" t="s">
        <v>1499</v>
      </c>
      <c r="AA114" s="73" t="s">
        <v>1494</v>
      </c>
      <c r="AE114" s="73" t="s">
        <v>1241</v>
      </c>
      <c r="AF114" s="111">
        <v>1</v>
      </c>
      <c r="AG114" s="95">
        <v>9.5381</v>
      </c>
      <c r="AH114" s="95">
        <v>9.5381</v>
      </c>
    </row>
    <row r="115" spans="2:34">
      <c r="B115" s="186">
        <v>464124</v>
      </c>
      <c r="C115" s="97" t="s">
        <v>1036</v>
      </c>
      <c r="D115" s="154">
        <v>45716</v>
      </c>
      <c r="E115" s="73" t="s">
        <v>898</v>
      </c>
      <c r="F115" s="73" t="s">
        <v>1384</v>
      </c>
      <c r="G115" s="95">
        <v>4837351.3099999996</v>
      </c>
      <c r="H115" s="95">
        <v>4837351.3099999996</v>
      </c>
      <c r="L115" s="94"/>
      <c r="M115" s="94">
        <v>46615</v>
      </c>
      <c r="N115" s="73">
        <v>0</v>
      </c>
      <c r="O115" s="73" t="s">
        <v>1495</v>
      </c>
      <c r="P115" s="73" t="s">
        <v>1500</v>
      </c>
      <c r="Q115" s="73">
        <v>9.2849299999999992</v>
      </c>
      <c r="S115" s="73">
        <v>5</v>
      </c>
      <c r="T115" s="73">
        <v>1</v>
      </c>
      <c r="U115" s="73" t="s">
        <v>1497</v>
      </c>
      <c r="AA115" s="73" t="s">
        <v>1494</v>
      </c>
      <c r="AE115" s="73" t="s">
        <v>900</v>
      </c>
      <c r="AF115" s="111">
        <v>1</v>
      </c>
      <c r="AG115" s="95">
        <v>4837351.3099999996</v>
      </c>
      <c r="AH115" s="95">
        <v>4837351.3099999996</v>
      </c>
    </row>
    <row r="116" spans="2:34">
      <c r="B116" s="186">
        <v>628613</v>
      </c>
      <c r="C116" s="97" t="s">
        <v>1430</v>
      </c>
      <c r="D116" s="154">
        <v>45716</v>
      </c>
      <c r="E116" s="73" t="s">
        <v>1235</v>
      </c>
      <c r="F116" s="73" t="s">
        <v>1384</v>
      </c>
      <c r="G116" s="95">
        <v>17000000</v>
      </c>
      <c r="H116" s="95">
        <v>17000000</v>
      </c>
      <c r="L116" s="94"/>
      <c r="M116" s="94">
        <v>47837</v>
      </c>
      <c r="N116" s="73">
        <v>0</v>
      </c>
      <c r="O116" s="73" t="s">
        <v>1495</v>
      </c>
      <c r="P116" s="73" t="s">
        <v>1496</v>
      </c>
      <c r="Q116" s="73">
        <v>9.6028500000000001</v>
      </c>
      <c r="S116" s="73">
        <v>5.25</v>
      </c>
      <c r="T116" s="73">
        <v>1</v>
      </c>
      <c r="U116" s="73" t="s">
        <v>1497</v>
      </c>
      <c r="AA116" s="73" t="s">
        <v>1494</v>
      </c>
      <c r="AE116" s="73" t="s">
        <v>1237</v>
      </c>
      <c r="AF116" s="111">
        <v>1</v>
      </c>
      <c r="AG116" s="95">
        <v>17000000</v>
      </c>
      <c r="AH116" s="95">
        <v>17000000</v>
      </c>
    </row>
    <row r="117" spans="2:34">
      <c r="B117" s="186">
        <v>569814</v>
      </c>
      <c r="C117" s="97" t="s">
        <v>1084</v>
      </c>
      <c r="D117" s="154">
        <v>45716</v>
      </c>
      <c r="E117" s="73" t="s">
        <v>1081</v>
      </c>
      <c r="F117" s="73" t="s">
        <v>1384</v>
      </c>
      <c r="G117" s="95">
        <v>10119141</v>
      </c>
      <c r="H117" s="95">
        <v>10119141</v>
      </c>
      <c r="L117" s="94"/>
      <c r="M117" s="94">
        <v>47046</v>
      </c>
      <c r="N117" s="73">
        <v>0</v>
      </c>
      <c r="O117" s="73" t="s">
        <v>1495</v>
      </c>
      <c r="P117" s="73" t="s">
        <v>1496</v>
      </c>
      <c r="Q117" s="73">
        <v>10.57878</v>
      </c>
      <c r="S117" s="73">
        <v>6.25</v>
      </c>
      <c r="T117" s="73">
        <v>0</v>
      </c>
      <c r="U117" s="73" t="s">
        <v>1497</v>
      </c>
      <c r="AA117" s="73" t="s">
        <v>1494</v>
      </c>
      <c r="AE117" s="73" t="s">
        <v>1083</v>
      </c>
      <c r="AF117" s="111">
        <v>1</v>
      </c>
      <c r="AG117" s="95">
        <v>10119141</v>
      </c>
      <c r="AH117" s="95">
        <v>10119141</v>
      </c>
    </row>
    <row r="118" spans="2:34">
      <c r="B118" s="186">
        <v>586799</v>
      </c>
      <c r="D118" s="154">
        <v>45716</v>
      </c>
      <c r="E118" s="73" t="s">
        <v>414</v>
      </c>
      <c r="F118" s="73" t="s">
        <v>1384</v>
      </c>
      <c r="G118" s="95">
        <v>10669375</v>
      </c>
      <c r="H118" s="95">
        <v>10669375</v>
      </c>
      <c r="L118" s="94"/>
      <c r="M118" s="94">
        <v>47543</v>
      </c>
      <c r="N118" s="73">
        <v>0</v>
      </c>
      <c r="O118" s="73" t="s">
        <v>1495</v>
      </c>
      <c r="P118" s="73" t="s">
        <v>1496</v>
      </c>
      <c r="Q118" s="73">
        <v>9.8287800000000001</v>
      </c>
      <c r="S118" s="73">
        <v>5.5</v>
      </c>
      <c r="T118" s="73">
        <v>0</v>
      </c>
      <c r="U118" s="73" t="s">
        <v>1497</v>
      </c>
      <c r="AA118" s="73" t="s">
        <v>1494</v>
      </c>
      <c r="AE118" s="73" t="s">
        <v>413</v>
      </c>
      <c r="AF118" s="111">
        <v>1</v>
      </c>
      <c r="AG118" s="95">
        <v>10669375</v>
      </c>
      <c r="AH118" s="95">
        <v>10669375</v>
      </c>
    </row>
    <row r="119" spans="2:34">
      <c r="B119" s="186">
        <v>374188</v>
      </c>
      <c r="C119" s="97" t="s">
        <v>1121</v>
      </c>
      <c r="D119" s="154">
        <v>45716</v>
      </c>
      <c r="E119" s="73" t="s">
        <v>1118</v>
      </c>
      <c r="F119" s="73" t="s">
        <v>1410</v>
      </c>
      <c r="G119" s="95">
        <v>1912502.15</v>
      </c>
      <c r="H119" s="95">
        <v>1912502.15</v>
      </c>
      <c r="L119" s="94"/>
      <c r="M119" s="94">
        <v>46203</v>
      </c>
      <c r="N119" s="73">
        <v>0</v>
      </c>
      <c r="O119" s="73" t="s">
        <v>1495</v>
      </c>
      <c r="P119" s="73" t="s">
        <v>1496</v>
      </c>
      <c r="Q119" s="73">
        <v>10.22878</v>
      </c>
      <c r="S119" s="73">
        <v>5.75</v>
      </c>
      <c r="T119" s="73">
        <v>1</v>
      </c>
      <c r="U119" s="73" t="s">
        <v>1497</v>
      </c>
      <c r="AA119" s="73" t="s">
        <v>1494</v>
      </c>
      <c r="AE119" s="73" t="s">
        <v>1120</v>
      </c>
      <c r="AF119" s="111">
        <v>1</v>
      </c>
      <c r="AG119" s="95">
        <v>1912502.15</v>
      </c>
      <c r="AH119" s="95">
        <v>1912502.15</v>
      </c>
    </row>
    <row r="120" spans="2:34">
      <c r="B120" s="186">
        <v>374188</v>
      </c>
      <c r="C120" s="97" t="s">
        <v>1121</v>
      </c>
      <c r="D120" s="154">
        <v>45716</v>
      </c>
      <c r="E120" s="73" t="s">
        <v>1118</v>
      </c>
      <c r="F120" s="73" t="s">
        <v>1410</v>
      </c>
      <c r="G120" s="95">
        <v>2734089.58</v>
      </c>
      <c r="H120" s="95">
        <v>2734089.58</v>
      </c>
      <c r="L120" s="94"/>
      <c r="M120" s="94">
        <v>46203</v>
      </c>
      <c r="N120" s="73">
        <v>0</v>
      </c>
      <c r="O120" s="73" t="s">
        <v>1495</v>
      </c>
      <c r="P120" s="73" t="s">
        <v>1496</v>
      </c>
      <c r="Q120" s="73">
        <v>10.22878</v>
      </c>
      <c r="S120" s="73">
        <v>5.75</v>
      </c>
      <c r="T120" s="73">
        <v>1</v>
      </c>
      <c r="U120" s="73" t="s">
        <v>1497</v>
      </c>
      <c r="AA120" s="73" t="s">
        <v>1494</v>
      </c>
      <c r="AE120" s="73" t="s">
        <v>1120</v>
      </c>
      <c r="AF120" s="111">
        <v>1</v>
      </c>
      <c r="AG120" s="95">
        <v>2734089.58</v>
      </c>
      <c r="AH120" s="95">
        <v>2734089.58</v>
      </c>
    </row>
    <row r="121" spans="2:34">
      <c r="B121" s="186">
        <v>454644</v>
      </c>
      <c r="D121" s="154">
        <v>45716</v>
      </c>
      <c r="E121" s="73" t="s">
        <v>318</v>
      </c>
      <c r="F121" s="73" t="s">
        <v>1410</v>
      </c>
      <c r="G121" s="95">
        <v>315103.09999999998</v>
      </c>
      <c r="H121" s="95">
        <v>315103.09999999998</v>
      </c>
      <c r="L121" s="94"/>
      <c r="M121" s="94">
        <v>46253</v>
      </c>
      <c r="N121" s="73">
        <v>0</v>
      </c>
      <c r="O121" s="73" t="s">
        <v>1495</v>
      </c>
      <c r="P121" s="73" t="s">
        <v>1498</v>
      </c>
      <c r="Q121" s="73">
        <v>10.18249</v>
      </c>
      <c r="S121" s="73">
        <v>5.75</v>
      </c>
      <c r="T121" s="73">
        <v>1</v>
      </c>
      <c r="U121" s="73" t="s">
        <v>1499</v>
      </c>
      <c r="AA121" s="73" t="s">
        <v>1494</v>
      </c>
      <c r="AE121" s="73" t="s">
        <v>317</v>
      </c>
      <c r="AF121" s="111">
        <v>1</v>
      </c>
      <c r="AG121" s="95">
        <v>315103.09999999998</v>
      </c>
      <c r="AH121" s="95">
        <v>315103.09999999998</v>
      </c>
    </row>
    <row r="122" spans="2:34">
      <c r="B122" s="186">
        <v>454644</v>
      </c>
      <c r="D122" s="154">
        <v>45716</v>
      </c>
      <c r="E122" s="73" t="s">
        <v>318</v>
      </c>
      <c r="F122" s="73" t="s">
        <v>1410</v>
      </c>
      <c r="G122" s="95">
        <v>4911167.4800000004</v>
      </c>
      <c r="H122" s="95">
        <v>4911167.4800000004</v>
      </c>
      <c r="L122" s="94"/>
      <c r="M122" s="94">
        <v>46253</v>
      </c>
      <c r="N122" s="73">
        <v>0</v>
      </c>
      <c r="O122" s="73" t="s">
        <v>1495</v>
      </c>
      <c r="P122" s="73" t="s">
        <v>1498</v>
      </c>
      <c r="Q122" s="73">
        <v>10.18249</v>
      </c>
      <c r="S122" s="73">
        <v>5.75</v>
      </c>
      <c r="T122" s="73">
        <v>1</v>
      </c>
      <c r="U122" s="73" t="s">
        <v>1499</v>
      </c>
      <c r="AA122" s="73" t="s">
        <v>1494</v>
      </c>
      <c r="AE122" s="73" t="s">
        <v>317</v>
      </c>
      <c r="AF122" s="111">
        <v>1</v>
      </c>
      <c r="AG122" s="95">
        <v>4911167.4800000004</v>
      </c>
      <c r="AH122" s="95">
        <v>4911167.4800000004</v>
      </c>
    </row>
    <row r="123" spans="2:34">
      <c r="D123" s="154">
        <v>45716</v>
      </c>
      <c r="E123" s="73" t="s">
        <v>686</v>
      </c>
      <c r="F123" s="73" t="s">
        <v>687</v>
      </c>
      <c r="G123" s="95">
        <v>116055</v>
      </c>
      <c r="H123" s="95">
        <v>0</v>
      </c>
      <c r="L123" s="94"/>
      <c r="M123" s="94"/>
      <c r="AA123" s="73" t="s">
        <v>1494</v>
      </c>
      <c r="AF123" s="111">
        <v>1</v>
      </c>
      <c r="AG123" s="95">
        <v>116055</v>
      </c>
      <c r="AH123" s="95">
        <v>116055</v>
      </c>
    </row>
    <row r="124" spans="2:34">
      <c r="B124" s="186">
        <v>616094</v>
      </c>
      <c r="D124" s="154">
        <v>45716</v>
      </c>
      <c r="E124" s="73" t="s">
        <v>1185</v>
      </c>
      <c r="F124" s="73" t="s">
        <v>1408</v>
      </c>
      <c r="G124" s="95">
        <v>1987500</v>
      </c>
      <c r="H124" s="95">
        <v>1987500</v>
      </c>
      <c r="L124" s="94"/>
      <c r="M124" s="94">
        <v>47739</v>
      </c>
      <c r="N124" s="73">
        <v>0</v>
      </c>
      <c r="O124" s="73" t="s">
        <v>1495</v>
      </c>
      <c r="P124" s="73" t="s">
        <v>1496</v>
      </c>
      <c r="Q124" s="73">
        <v>9.0787800000000001</v>
      </c>
      <c r="S124" s="73">
        <v>4.75</v>
      </c>
      <c r="T124" s="73">
        <v>1</v>
      </c>
      <c r="U124" s="73" t="s">
        <v>1497</v>
      </c>
      <c r="AA124" s="73" t="s">
        <v>1494</v>
      </c>
      <c r="AE124" s="73" t="s">
        <v>1187</v>
      </c>
      <c r="AF124" s="111">
        <v>1</v>
      </c>
      <c r="AG124" s="95">
        <v>1987500</v>
      </c>
      <c r="AH124" s="95">
        <v>1987500</v>
      </c>
    </row>
    <row r="125" spans="2:34">
      <c r="B125" s="186">
        <v>616094</v>
      </c>
      <c r="D125" s="154">
        <v>45716</v>
      </c>
      <c r="E125" s="73" t="s">
        <v>1185</v>
      </c>
      <c r="F125" s="73" t="s">
        <v>1408</v>
      </c>
      <c r="G125" s="95">
        <v>9975000</v>
      </c>
      <c r="H125" s="95">
        <v>9975000</v>
      </c>
      <c r="L125" s="94"/>
      <c r="M125" s="94">
        <v>47739</v>
      </c>
      <c r="N125" s="73">
        <v>0</v>
      </c>
      <c r="O125" s="73" t="s">
        <v>1495</v>
      </c>
      <c r="P125" s="73" t="s">
        <v>1496</v>
      </c>
      <c r="Q125" s="73">
        <v>9.0787800000000001</v>
      </c>
      <c r="S125" s="73">
        <v>4.75</v>
      </c>
      <c r="T125" s="73">
        <v>1</v>
      </c>
      <c r="U125" s="73" t="s">
        <v>1497</v>
      </c>
      <c r="AA125" s="73" t="s">
        <v>1494</v>
      </c>
      <c r="AE125" s="73" t="s">
        <v>1187</v>
      </c>
      <c r="AF125" s="111">
        <v>1</v>
      </c>
      <c r="AG125" s="95">
        <v>9975000</v>
      </c>
      <c r="AH125" s="95">
        <v>9975000</v>
      </c>
    </row>
    <row r="126" spans="2:34">
      <c r="B126" s="186">
        <v>557855</v>
      </c>
      <c r="C126" s="97" t="s">
        <v>1432</v>
      </c>
      <c r="D126" s="154">
        <v>45716</v>
      </c>
      <c r="E126" s="73" t="s">
        <v>1065</v>
      </c>
      <c r="F126" s="73" t="s">
        <v>1433</v>
      </c>
      <c r="G126" s="95">
        <v>10357777.789999999</v>
      </c>
      <c r="H126" s="95">
        <v>10357777.789999999</v>
      </c>
      <c r="L126" s="94"/>
      <c r="M126" s="94">
        <v>47361</v>
      </c>
      <c r="N126" s="73">
        <v>0</v>
      </c>
      <c r="O126" s="73" t="s">
        <v>1495</v>
      </c>
      <c r="P126" s="73" t="s">
        <v>1496</v>
      </c>
      <c r="Q126" s="73">
        <v>10.67878</v>
      </c>
      <c r="S126" s="73">
        <v>6.25</v>
      </c>
      <c r="T126" s="73">
        <v>1</v>
      </c>
      <c r="U126" s="73" t="s">
        <v>1497</v>
      </c>
      <c r="AA126" s="73" t="s">
        <v>1494</v>
      </c>
      <c r="AE126" s="73" t="s">
        <v>1067</v>
      </c>
      <c r="AF126" s="111">
        <v>1</v>
      </c>
      <c r="AG126" s="95">
        <v>10357777.789999999</v>
      </c>
      <c r="AH126" s="95">
        <v>10357777.789999999</v>
      </c>
    </row>
    <row r="127" spans="2:34">
      <c r="B127" s="186">
        <v>615699</v>
      </c>
      <c r="D127" s="154">
        <v>45716</v>
      </c>
      <c r="E127" s="73" t="s">
        <v>1194</v>
      </c>
      <c r="F127" s="73" t="s">
        <v>1434</v>
      </c>
      <c r="G127" s="95">
        <v>1995000</v>
      </c>
      <c r="H127" s="95">
        <v>1995000</v>
      </c>
      <c r="L127" s="94"/>
      <c r="M127" s="94">
        <v>47481</v>
      </c>
      <c r="O127" s="73" t="s">
        <v>1495</v>
      </c>
      <c r="P127" s="73" t="s">
        <v>1496</v>
      </c>
      <c r="Q127" s="73">
        <v>9.5787800000000001</v>
      </c>
      <c r="S127" s="73">
        <v>5.25</v>
      </c>
      <c r="U127" s="73" t="s">
        <v>1497</v>
      </c>
      <c r="AA127" s="73" t="s">
        <v>1494</v>
      </c>
      <c r="AE127" s="73" t="s">
        <v>1196</v>
      </c>
      <c r="AF127" s="111">
        <v>1</v>
      </c>
      <c r="AG127" s="95">
        <v>1995000</v>
      </c>
      <c r="AH127" s="95">
        <v>1995000</v>
      </c>
    </row>
    <row r="128" spans="2:34">
      <c r="B128" s="186">
        <v>597174</v>
      </c>
      <c r="C128" s="97" t="s">
        <v>1225</v>
      </c>
      <c r="D128" s="154">
        <v>45716</v>
      </c>
      <c r="E128" s="73" t="s">
        <v>1194</v>
      </c>
      <c r="F128" s="73" t="s">
        <v>1435</v>
      </c>
      <c r="G128" s="95">
        <v>3531277.82</v>
      </c>
      <c r="H128" s="95">
        <v>3531277.82</v>
      </c>
      <c r="L128" s="94"/>
      <c r="M128" s="94">
        <v>47481</v>
      </c>
      <c r="N128" s="73">
        <v>0</v>
      </c>
      <c r="O128" s="73" t="s">
        <v>1495</v>
      </c>
      <c r="P128" s="73" t="s">
        <v>1496</v>
      </c>
      <c r="Q128" s="73">
        <v>9.5787800000000001</v>
      </c>
      <c r="S128" s="73">
        <v>5.25</v>
      </c>
      <c r="T128" s="73">
        <v>0</v>
      </c>
      <c r="U128" s="73" t="s">
        <v>1497</v>
      </c>
      <c r="AA128" s="73" t="s">
        <v>1494</v>
      </c>
      <c r="AE128" s="73" t="s">
        <v>1224</v>
      </c>
      <c r="AF128" s="111">
        <v>1</v>
      </c>
      <c r="AG128" s="95">
        <v>3531277.82</v>
      </c>
      <c r="AH128" s="95">
        <v>3531277.82</v>
      </c>
    </row>
    <row r="129" spans="2:34">
      <c r="B129" s="186">
        <v>440430</v>
      </c>
      <c r="C129" s="97" t="s">
        <v>466</v>
      </c>
      <c r="D129" s="154">
        <v>45716</v>
      </c>
      <c r="E129" s="73" t="s">
        <v>467</v>
      </c>
      <c r="F129" s="73" t="s">
        <v>1384</v>
      </c>
      <c r="G129" s="95">
        <v>4515282.5999999996</v>
      </c>
      <c r="H129" s="95">
        <v>4515282.5999999996</v>
      </c>
      <c r="L129" s="94"/>
      <c r="M129" s="94">
        <v>46506</v>
      </c>
      <c r="N129" s="73">
        <v>0</v>
      </c>
      <c r="O129" s="73" t="s">
        <v>1495</v>
      </c>
      <c r="P129" s="73" t="s">
        <v>1498</v>
      </c>
      <c r="Q129" s="73">
        <v>10.683199999999999</v>
      </c>
      <c r="S129" s="73">
        <v>6.25</v>
      </c>
      <c r="T129" s="73">
        <v>1</v>
      </c>
      <c r="U129" s="73" t="s">
        <v>1499</v>
      </c>
      <c r="AA129" s="73" t="s">
        <v>1494</v>
      </c>
      <c r="AE129" s="73" t="s">
        <v>465</v>
      </c>
      <c r="AF129" s="111">
        <v>1</v>
      </c>
      <c r="AG129" s="95">
        <v>4515282.5999999996</v>
      </c>
      <c r="AH129" s="95">
        <v>4515282.5999999996</v>
      </c>
    </row>
    <row r="130" spans="2:34">
      <c r="B130" s="186">
        <v>440430</v>
      </c>
      <c r="C130" s="97" t="s">
        <v>466</v>
      </c>
      <c r="D130" s="154">
        <v>45716</v>
      </c>
      <c r="E130" s="73" t="s">
        <v>467</v>
      </c>
      <c r="F130" s="73" t="s">
        <v>1384</v>
      </c>
      <c r="G130" s="95">
        <v>1633991.56</v>
      </c>
      <c r="H130" s="95">
        <v>1633991.56</v>
      </c>
      <c r="L130" s="94"/>
      <c r="M130" s="94">
        <v>46506</v>
      </c>
      <c r="N130" s="73">
        <v>0</v>
      </c>
      <c r="O130" s="73" t="s">
        <v>1495</v>
      </c>
      <c r="P130" s="73" t="s">
        <v>1498</v>
      </c>
      <c r="Q130" s="73">
        <v>10.683199999999999</v>
      </c>
      <c r="S130" s="73">
        <v>6.25</v>
      </c>
      <c r="T130" s="73">
        <v>1</v>
      </c>
      <c r="U130" s="73" t="s">
        <v>1499</v>
      </c>
      <c r="AA130" s="73" t="s">
        <v>1494</v>
      </c>
      <c r="AE130" s="73" t="s">
        <v>465</v>
      </c>
      <c r="AF130" s="111">
        <v>1</v>
      </c>
      <c r="AG130" s="95">
        <v>1633991.56</v>
      </c>
      <c r="AH130" s="95">
        <v>1633991.56</v>
      </c>
    </row>
    <row r="131" spans="2:34">
      <c r="D131" s="154">
        <v>45716</v>
      </c>
      <c r="E131" s="73" t="s">
        <v>680</v>
      </c>
      <c r="F131" s="73" t="s">
        <v>680</v>
      </c>
      <c r="G131" s="95">
        <v>126324</v>
      </c>
      <c r="H131" s="95">
        <v>0</v>
      </c>
      <c r="L131" s="94"/>
      <c r="M131" s="94"/>
      <c r="AA131" s="73" t="s">
        <v>1494</v>
      </c>
      <c r="AF131" s="111">
        <v>1</v>
      </c>
      <c r="AG131" s="95">
        <v>126324</v>
      </c>
      <c r="AH131" s="95">
        <v>126324</v>
      </c>
    </row>
    <row r="132" spans="2:34">
      <c r="B132" s="186">
        <v>621829</v>
      </c>
      <c r="D132" s="154">
        <v>45716</v>
      </c>
      <c r="E132" s="73" t="s">
        <v>1215</v>
      </c>
      <c r="F132" s="73" t="s">
        <v>1438</v>
      </c>
      <c r="G132" s="95">
        <v>9975000</v>
      </c>
      <c r="H132" s="95">
        <v>9975000</v>
      </c>
      <c r="L132" s="94"/>
      <c r="M132" s="94">
        <v>47467</v>
      </c>
      <c r="O132" s="73" t="s">
        <v>1495</v>
      </c>
      <c r="P132" s="73" t="s">
        <v>1496</v>
      </c>
      <c r="Q132" s="73">
        <v>10.07878</v>
      </c>
      <c r="S132" s="73">
        <v>5.75</v>
      </c>
      <c r="U132" s="73" t="s">
        <v>1497</v>
      </c>
      <c r="AA132" s="73" t="s">
        <v>1494</v>
      </c>
      <c r="AE132" s="73" t="s">
        <v>1217</v>
      </c>
      <c r="AF132" s="111">
        <v>1</v>
      </c>
      <c r="AG132" s="95">
        <v>9975000</v>
      </c>
      <c r="AH132" s="95">
        <v>9975000</v>
      </c>
    </row>
    <row r="133" spans="2:34">
      <c r="B133" s="186">
        <v>575342</v>
      </c>
      <c r="C133" s="97" t="s">
        <v>1095</v>
      </c>
      <c r="D133" s="154">
        <v>45716</v>
      </c>
      <c r="E133" s="73" t="s">
        <v>764</v>
      </c>
      <c r="F133" s="73" t="s">
        <v>1440</v>
      </c>
      <c r="G133" s="95">
        <v>1666994.96</v>
      </c>
      <c r="H133" s="95">
        <v>1666994.96</v>
      </c>
      <c r="L133" s="94"/>
      <c r="M133" s="94">
        <v>47087</v>
      </c>
      <c r="N133" s="73">
        <v>0</v>
      </c>
      <c r="O133" s="73" t="s">
        <v>1495</v>
      </c>
      <c r="P133" s="73" t="s">
        <v>1500</v>
      </c>
      <c r="Q133" s="73">
        <v>11.111129999999999</v>
      </c>
      <c r="S133" s="73">
        <v>6.25</v>
      </c>
      <c r="T133" s="73">
        <v>1</v>
      </c>
      <c r="U133" s="73" t="s">
        <v>1497</v>
      </c>
      <c r="AA133" s="73" t="s">
        <v>1494</v>
      </c>
      <c r="AE133" s="73" t="s">
        <v>1094</v>
      </c>
      <c r="AF133" s="111">
        <v>1</v>
      </c>
      <c r="AG133" s="95">
        <v>1666994.96</v>
      </c>
      <c r="AH133" s="95">
        <v>1666994.96</v>
      </c>
    </row>
    <row r="134" spans="2:34">
      <c r="B134" s="186">
        <v>575657</v>
      </c>
      <c r="C134" s="97" t="s">
        <v>1092</v>
      </c>
      <c r="D134" s="154">
        <v>45716</v>
      </c>
      <c r="E134" s="73" t="s">
        <v>764</v>
      </c>
      <c r="F134" s="73" t="s">
        <v>1384</v>
      </c>
      <c r="G134" s="95">
        <v>820989.78</v>
      </c>
      <c r="H134" s="95">
        <v>820989.78</v>
      </c>
      <c r="L134" s="94"/>
      <c r="M134" s="94">
        <v>46903</v>
      </c>
      <c r="N134" s="73">
        <v>0</v>
      </c>
      <c r="O134" s="73" t="s">
        <v>1495</v>
      </c>
      <c r="P134" s="73" t="s">
        <v>1500</v>
      </c>
      <c r="Q134" s="73">
        <v>12.861129999999999</v>
      </c>
      <c r="S134" s="73">
        <v>8</v>
      </c>
      <c r="T134" s="73">
        <v>1</v>
      </c>
      <c r="U134" s="73" t="s">
        <v>1497</v>
      </c>
      <c r="AA134" s="73" t="s">
        <v>1494</v>
      </c>
      <c r="AE134" s="73" t="s">
        <v>1091</v>
      </c>
      <c r="AF134" s="111">
        <v>1</v>
      </c>
      <c r="AG134" s="95">
        <v>820989.78</v>
      </c>
      <c r="AH134" s="95">
        <v>820989.78</v>
      </c>
    </row>
    <row r="135" spans="2:34">
      <c r="B135" s="186">
        <v>563094</v>
      </c>
      <c r="C135" s="97" t="s">
        <v>1089</v>
      </c>
      <c r="D135" s="154">
        <v>45716</v>
      </c>
      <c r="E135" s="73" t="s">
        <v>1073</v>
      </c>
      <c r="F135" s="73" t="s">
        <v>1384</v>
      </c>
      <c r="G135" s="95">
        <v>770387.33</v>
      </c>
      <c r="H135" s="95">
        <v>770387.33</v>
      </c>
      <c r="L135" s="94"/>
      <c r="M135" s="94">
        <v>47026</v>
      </c>
      <c r="N135" s="73">
        <v>0</v>
      </c>
      <c r="O135" s="73" t="s">
        <v>1495</v>
      </c>
      <c r="P135" s="73" t="s">
        <v>1500</v>
      </c>
      <c r="Q135" s="73">
        <v>10.534929999999999</v>
      </c>
      <c r="S135" s="73">
        <v>6.25</v>
      </c>
      <c r="T135" s="73">
        <v>1</v>
      </c>
      <c r="U135" s="73" t="s">
        <v>1501</v>
      </c>
      <c r="AA135" s="73" t="s">
        <v>1494</v>
      </c>
      <c r="AE135" s="73" t="s">
        <v>1075</v>
      </c>
      <c r="AF135" s="111">
        <v>1</v>
      </c>
      <c r="AG135" s="95">
        <v>770387.33</v>
      </c>
      <c r="AH135" s="95">
        <v>770387.33</v>
      </c>
    </row>
    <row r="136" spans="2:34">
      <c r="B136" s="186">
        <v>612454</v>
      </c>
      <c r="D136" s="154">
        <v>45716</v>
      </c>
      <c r="E136" s="73" t="s">
        <v>1176</v>
      </c>
      <c r="F136" s="73" t="s">
        <v>1384</v>
      </c>
      <c r="G136" s="95">
        <v>2000000</v>
      </c>
      <c r="H136" s="95">
        <v>2000000</v>
      </c>
      <c r="L136" s="94"/>
      <c r="M136" s="94">
        <v>47729</v>
      </c>
      <c r="N136" s="73">
        <v>0</v>
      </c>
      <c r="O136" s="73" t="s">
        <v>1495</v>
      </c>
      <c r="P136" s="73" t="s">
        <v>1496</v>
      </c>
      <c r="Q136" s="73">
        <v>9.4662000000000006</v>
      </c>
      <c r="S136" s="73">
        <v>5</v>
      </c>
      <c r="T136" s="73">
        <v>0</v>
      </c>
      <c r="U136" s="73" t="s">
        <v>1497</v>
      </c>
      <c r="AA136" s="73" t="s">
        <v>1494</v>
      </c>
      <c r="AE136" s="73" t="s">
        <v>1178</v>
      </c>
      <c r="AF136" s="111">
        <v>1</v>
      </c>
      <c r="AG136" s="95">
        <v>2000000</v>
      </c>
      <c r="AH136" s="95">
        <v>2000000</v>
      </c>
    </row>
    <row r="137" spans="2:34">
      <c r="B137" s="186">
        <v>586653</v>
      </c>
      <c r="C137" s="97" t="s">
        <v>1136</v>
      </c>
      <c r="D137" s="154">
        <v>45716</v>
      </c>
      <c r="E137" s="73" t="s">
        <v>1133</v>
      </c>
      <c r="F137" s="73" t="s">
        <v>1384</v>
      </c>
      <c r="G137" s="95">
        <v>3861727.28</v>
      </c>
      <c r="H137" s="95">
        <v>3861727.28</v>
      </c>
      <c r="L137" s="94"/>
      <c r="M137" s="94">
        <v>47543</v>
      </c>
      <c r="N137" s="73">
        <v>0</v>
      </c>
      <c r="O137" s="73" t="s">
        <v>1495</v>
      </c>
      <c r="P137" s="73" t="s">
        <v>1496</v>
      </c>
      <c r="Q137" s="73">
        <v>10.07878</v>
      </c>
      <c r="S137" s="73">
        <v>5.75</v>
      </c>
      <c r="T137" s="73">
        <v>1</v>
      </c>
      <c r="U137" s="73" t="s">
        <v>1497</v>
      </c>
      <c r="AA137" s="73" t="s">
        <v>1494</v>
      </c>
      <c r="AE137" s="73" t="s">
        <v>1135</v>
      </c>
      <c r="AF137" s="111">
        <v>1</v>
      </c>
      <c r="AG137" s="95">
        <v>3861727.28</v>
      </c>
      <c r="AH137" s="95">
        <v>3861727.28</v>
      </c>
    </row>
    <row r="138" spans="2:34">
      <c r="B138" s="186">
        <v>495379</v>
      </c>
      <c r="C138" s="97" t="s">
        <v>378</v>
      </c>
      <c r="D138" s="154">
        <v>45716</v>
      </c>
      <c r="E138" s="73" t="s">
        <v>379</v>
      </c>
      <c r="F138" s="73" t="s">
        <v>1384</v>
      </c>
      <c r="G138" s="95">
        <v>1169300.8458</v>
      </c>
      <c r="H138" s="95">
        <v>1169300.8500000001</v>
      </c>
      <c r="L138" s="94"/>
      <c r="M138" s="94">
        <v>46941</v>
      </c>
      <c r="N138" s="73">
        <v>0</v>
      </c>
      <c r="O138" s="73" t="s">
        <v>1495</v>
      </c>
      <c r="P138" s="73" t="s">
        <v>1496</v>
      </c>
      <c r="Q138" s="73">
        <v>1</v>
      </c>
      <c r="S138" s="73">
        <v>1</v>
      </c>
      <c r="T138" s="73">
        <v>1</v>
      </c>
      <c r="U138" s="73" t="s">
        <v>1497</v>
      </c>
      <c r="AA138" s="73" t="s">
        <v>1494</v>
      </c>
      <c r="AE138" s="73" t="s">
        <v>377</v>
      </c>
      <c r="AF138" s="111">
        <v>1</v>
      </c>
      <c r="AG138" s="95">
        <v>1169300.8458</v>
      </c>
      <c r="AH138" s="95">
        <v>1169300.8458</v>
      </c>
    </row>
    <row r="139" spans="2:34">
      <c r="B139" s="186">
        <v>495379</v>
      </c>
      <c r="C139" s="97" t="s">
        <v>378</v>
      </c>
      <c r="D139" s="154">
        <v>45716</v>
      </c>
      <c r="E139" s="73" t="s">
        <v>379</v>
      </c>
      <c r="F139" s="73" t="s">
        <v>1384</v>
      </c>
      <c r="G139" s="95">
        <v>35204.463799999998</v>
      </c>
      <c r="H139" s="95">
        <v>35204.46</v>
      </c>
      <c r="L139" s="94"/>
      <c r="M139" s="94">
        <v>46941</v>
      </c>
      <c r="N139" s="73">
        <v>0</v>
      </c>
      <c r="O139" s="73" t="s">
        <v>1495</v>
      </c>
      <c r="P139" s="73" t="s">
        <v>1496</v>
      </c>
      <c r="Q139" s="73">
        <v>1</v>
      </c>
      <c r="S139" s="73">
        <v>1</v>
      </c>
      <c r="T139" s="73">
        <v>1</v>
      </c>
      <c r="U139" s="73" t="s">
        <v>1497</v>
      </c>
      <c r="AA139" s="73" t="s">
        <v>1494</v>
      </c>
      <c r="AE139" s="73" t="s">
        <v>377</v>
      </c>
      <c r="AF139" s="111">
        <v>1</v>
      </c>
      <c r="AG139" s="95">
        <v>35204.463799999998</v>
      </c>
      <c r="AH139" s="95">
        <v>35204.463799999998</v>
      </c>
    </row>
    <row r="140" spans="2:34">
      <c r="B140" s="186">
        <v>495379</v>
      </c>
      <c r="C140" s="97" t="s">
        <v>378</v>
      </c>
      <c r="D140" s="154">
        <v>45716</v>
      </c>
      <c r="E140" s="73" t="s">
        <v>379</v>
      </c>
      <c r="F140" s="73" t="s">
        <v>1384</v>
      </c>
      <c r="G140" s="95">
        <v>39340.692799999997</v>
      </c>
      <c r="H140" s="95">
        <v>39340.69</v>
      </c>
      <c r="L140" s="94"/>
      <c r="M140" s="94">
        <v>46941</v>
      </c>
      <c r="N140" s="73">
        <v>0</v>
      </c>
      <c r="O140" s="73" t="s">
        <v>1495</v>
      </c>
      <c r="P140" s="73" t="s">
        <v>1496</v>
      </c>
      <c r="Q140" s="73">
        <v>1</v>
      </c>
      <c r="S140" s="73">
        <v>1</v>
      </c>
      <c r="T140" s="73">
        <v>1</v>
      </c>
      <c r="U140" s="73" t="s">
        <v>1497</v>
      </c>
      <c r="AA140" s="73" t="s">
        <v>1494</v>
      </c>
      <c r="AE140" s="73" t="s">
        <v>377</v>
      </c>
      <c r="AF140" s="111">
        <v>1</v>
      </c>
      <c r="AG140" s="95">
        <v>39340.692799999997</v>
      </c>
      <c r="AH140" s="95">
        <v>39340.692799999997</v>
      </c>
    </row>
    <row r="141" spans="2:34">
      <c r="B141" s="186">
        <v>495379</v>
      </c>
      <c r="C141" s="97" t="s">
        <v>378</v>
      </c>
      <c r="D141" s="154">
        <v>45716</v>
      </c>
      <c r="E141" s="73" t="s">
        <v>379</v>
      </c>
      <c r="F141" s="73" t="s">
        <v>1384</v>
      </c>
      <c r="G141" s="95">
        <v>13718.554700000001</v>
      </c>
      <c r="H141" s="95">
        <v>13718.55</v>
      </c>
      <c r="L141" s="94"/>
      <c r="M141" s="94">
        <v>46941</v>
      </c>
      <c r="N141" s="73">
        <v>0</v>
      </c>
      <c r="O141" s="73" t="s">
        <v>1495</v>
      </c>
      <c r="P141" s="73" t="s">
        <v>1496</v>
      </c>
      <c r="Q141" s="73">
        <v>1</v>
      </c>
      <c r="S141" s="73">
        <v>1</v>
      </c>
      <c r="T141" s="73">
        <v>1</v>
      </c>
      <c r="U141" s="73" t="s">
        <v>1497</v>
      </c>
      <c r="AA141" s="73" t="s">
        <v>1494</v>
      </c>
      <c r="AE141" s="73" t="s">
        <v>377</v>
      </c>
      <c r="AF141" s="111">
        <v>1</v>
      </c>
      <c r="AG141" s="95">
        <v>13718.554700000001</v>
      </c>
      <c r="AH141" s="95">
        <v>13718.554700000001</v>
      </c>
    </row>
    <row r="142" spans="2:34">
      <c r="B142" s="186">
        <v>495379</v>
      </c>
      <c r="C142" s="97" t="s">
        <v>378</v>
      </c>
      <c r="D142" s="154">
        <v>45716</v>
      </c>
      <c r="E142" s="73" t="s">
        <v>379</v>
      </c>
      <c r="F142" s="73" t="s">
        <v>1384</v>
      </c>
      <c r="G142" s="95">
        <v>13400.701300000001</v>
      </c>
      <c r="H142" s="95">
        <v>13400.7</v>
      </c>
      <c r="L142" s="94"/>
      <c r="M142" s="94">
        <v>46941</v>
      </c>
      <c r="N142" s="73">
        <v>0</v>
      </c>
      <c r="O142" s="73" t="s">
        <v>1495</v>
      </c>
      <c r="P142" s="73" t="s">
        <v>1496</v>
      </c>
      <c r="Q142" s="73">
        <v>1</v>
      </c>
      <c r="S142" s="73">
        <v>1</v>
      </c>
      <c r="T142" s="73">
        <v>1</v>
      </c>
      <c r="U142" s="73" t="s">
        <v>1497</v>
      </c>
      <c r="AA142" s="73" t="s">
        <v>1494</v>
      </c>
      <c r="AE142" s="73" t="s">
        <v>377</v>
      </c>
      <c r="AF142" s="111">
        <v>1</v>
      </c>
      <c r="AG142" s="95">
        <v>13400.701300000001</v>
      </c>
      <c r="AH142" s="95">
        <v>13400.701300000001</v>
      </c>
    </row>
    <row r="143" spans="2:34">
      <c r="B143" s="186">
        <v>495379</v>
      </c>
      <c r="C143" s="97" t="s">
        <v>378</v>
      </c>
      <c r="D143" s="154">
        <v>45716</v>
      </c>
      <c r="E143" s="73" t="s">
        <v>379</v>
      </c>
      <c r="F143" s="73" t="s">
        <v>1384</v>
      </c>
      <c r="G143" s="95">
        <v>6415.0960999999998</v>
      </c>
      <c r="H143" s="95">
        <v>6415.1</v>
      </c>
      <c r="L143" s="94"/>
      <c r="M143" s="94">
        <v>46941</v>
      </c>
      <c r="N143" s="73">
        <v>0</v>
      </c>
      <c r="O143" s="73" t="s">
        <v>1495</v>
      </c>
      <c r="P143" s="73" t="s">
        <v>1496</v>
      </c>
      <c r="Q143" s="73">
        <v>1</v>
      </c>
      <c r="S143" s="73">
        <v>1</v>
      </c>
      <c r="T143" s="73">
        <v>1</v>
      </c>
      <c r="U143" s="73" t="s">
        <v>1497</v>
      </c>
      <c r="AA143" s="73" t="s">
        <v>1494</v>
      </c>
      <c r="AE143" s="73" t="s">
        <v>377</v>
      </c>
      <c r="AF143" s="111">
        <v>1</v>
      </c>
      <c r="AG143" s="95">
        <v>6415.0960999999998</v>
      </c>
      <c r="AH143" s="95">
        <v>6415.0960999999998</v>
      </c>
    </row>
    <row r="144" spans="2:34">
      <c r="B144" s="186">
        <v>495379</v>
      </c>
      <c r="C144" s="97" t="s">
        <v>378</v>
      </c>
      <c r="D144" s="154">
        <v>45716</v>
      </c>
      <c r="E144" s="73" t="s">
        <v>379</v>
      </c>
      <c r="F144" s="73" t="s">
        <v>1384</v>
      </c>
      <c r="G144" s="95">
        <v>17605.9202</v>
      </c>
      <c r="H144" s="95">
        <v>17605.919999999998</v>
      </c>
      <c r="L144" s="94"/>
      <c r="M144" s="94">
        <v>46941</v>
      </c>
      <c r="N144" s="73">
        <v>0</v>
      </c>
      <c r="O144" s="73" t="s">
        <v>1495</v>
      </c>
      <c r="P144" s="73" t="s">
        <v>1496</v>
      </c>
      <c r="Q144" s="73">
        <v>1</v>
      </c>
      <c r="S144" s="73">
        <v>1</v>
      </c>
      <c r="T144" s="73">
        <v>1</v>
      </c>
      <c r="U144" s="73" t="s">
        <v>1497</v>
      </c>
      <c r="AA144" s="73" t="s">
        <v>1494</v>
      </c>
      <c r="AE144" s="73" t="s">
        <v>377</v>
      </c>
      <c r="AF144" s="111">
        <v>1</v>
      </c>
      <c r="AG144" s="95">
        <v>17605.9202</v>
      </c>
      <c r="AH144" s="95">
        <v>17605.9202</v>
      </c>
    </row>
    <row r="145" spans="2:34">
      <c r="B145" s="186">
        <v>495379</v>
      </c>
      <c r="C145" s="97" t="s">
        <v>378</v>
      </c>
      <c r="D145" s="154">
        <v>45716</v>
      </c>
      <c r="E145" s="73" t="s">
        <v>379</v>
      </c>
      <c r="F145" s="73" t="s">
        <v>1384</v>
      </c>
      <c r="G145" s="95">
        <v>4789788.7010000004</v>
      </c>
      <c r="H145" s="95">
        <v>4789788.7</v>
      </c>
      <c r="L145" s="94"/>
      <c r="M145" s="94">
        <v>46941</v>
      </c>
      <c r="N145" s="73">
        <v>0</v>
      </c>
      <c r="O145" s="73" t="s">
        <v>1495</v>
      </c>
      <c r="P145" s="73" t="s">
        <v>1496</v>
      </c>
      <c r="Q145" s="73">
        <v>1</v>
      </c>
      <c r="S145" s="73">
        <v>1</v>
      </c>
      <c r="T145" s="73">
        <v>1</v>
      </c>
      <c r="U145" s="73" t="s">
        <v>1497</v>
      </c>
      <c r="AA145" s="73" t="s">
        <v>1494</v>
      </c>
      <c r="AE145" s="73" t="s">
        <v>377</v>
      </c>
      <c r="AF145" s="111">
        <v>1</v>
      </c>
      <c r="AG145" s="95">
        <v>4789788.7010000004</v>
      </c>
      <c r="AH145" s="95">
        <v>4789788.7010000004</v>
      </c>
    </row>
    <row r="146" spans="2:34">
      <c r="B146" s="186">
        <v>495379</v>
      </c>
      <c r="C146" s="97" t="s">
        <v>378</v>
      </c>
      <c r="D146" s="154">
        <v>45716</v>
      </c>
      <c r="E146" s="73" t="s">
        <v>379</v>
      </c>
      <c r="F146" s="73" t="s">
        <v>1384</v>
      </c>
      <c r="G146" s="95">
        <v>4912099.9941999996</v>
      </c>
      <c r="H146" s="95">
        <v>4912099.99</v>
      </c>
      <c r="L146" s="94"/>
      <c r="M146" s="94">
        <v>46941</v>
      </c>
      <c r="N146" s="73">
        <v>0</v>
      </c>
      <c r="O146" s="73" t="s">
        <v>1495</v>
      </c>
      <c r="P146" s="73" t="s">
        <v>1496</v>
      </c>
      <c r="Q146" s="73">
        <v>1</v>
      </c>
      <c r="S146" s="73">
        <v>1</v>
      </c>
      <c r="T146" s="73">
        <v>1</v>
      </c>
      <c r="U146" s="73" t="s">
        <v>1497</v>
      </c>
      <c r="AA146" s="73" t="s">
        <v>1494</v>
      </c>
      <c r="AE146" s="73" t="s">
        <v>377</v>
      </c>
      <c r="AF146" s="111">
        <v>1</v>
      </c>
      <c r="AG146" s="95">
        <v>4912099.9941999996</v>
      </c>
      <c r="AH146" s="95">
        <v>4912099.9941999996</v>
      </c>
    </row>
    <row r="147" spans="2:34">
      <c r="B147" s="186">
        <v>495379</v>
      </c>
      <c r="C147" s="97" t="s">
        <v>378</v>
      </c>
      <c r="D147" s="154">
        <v>45716</v>
      </c>
      <c r="E147" s="73" t="s">
        <v>379</v>
      </c>
      <c r="F147" s="73" t="s">
        <v>1384</v>
      </c>
      <c r="G147" s="95">
        <v>125763.8242</v>
      </c>
      <c r="H147" s="95">
        <v>125763.82</v>
      </c>
      <c r="L147" s="94"/>
      <c r="M147" s="94">
        <v>46941</v>
      </c>
      <c r="N147" s="73">
        <v>0</v>
      </c>
      <c r="O147" s="73" t="s">
        <v>1495</v>
      </c>
      <c r="P147" s="73" t="s">
        <v>1496</v>
      </c>
      <c r="Q147" s="73">
        <v>1</v>
      </c>
      <c r="S147" s="73">
        <v>1</v>
      </c>
      <c r="T147" s="73">
        <v>1</v>
      </c>
      <c r="U147" s="73" t="s">
        <v>1497</v>
      </c>
      <c r="AA147" s="73" t="s">
        <v>1494</v>
      </c>
      <c r="AE147" s="73" t="s">
        <v>377</v>
      </c>
      <c r="AF147" s="111">
        <v>1</v>
      </c>
      <c r="AG147" s="95">
        <v>125763.8242</v>
      </c>
      <c r="AH147" s="95">
        <v>125763.8242</v>
      </c>
    </row>
    <row r="148" spans="2:34">
      <c r="B148" s="186">
        <v>495379</v>
      </c>
      <c r="C148" s="97" t="s">
        <v>378</v>
      </c>
      <c r="D148" s="154">
        <v>45716</v>
      </c>
      <c r="E148" s="73" t="s">
        <v>379</v>
      </c>
      <c r="F148" s="73" t="s">
        <v>1384</v>
      </c>
      <c r="G148" s="95">
        <v>3786.4061999999999</v>
      </c>
      <c r="H148" s="95">
        <v>3786.41</v>
      </c>
      <c r="L148" s="94"/>
      <c r="M148" s="94">
        <v>46941</v>
      </c>
      <c r="N148" s="73">
        <v>0</v>
      </c>
      <c r="O148" s="73" t="s">
        <v>1495</v>
      </c>
      <c r="P148" s="73" t="s">
        <v>1496</v>
      </c>
      <c r="Q148" s="73">
        <v>1</v>
      </c>
      <c r="S148" s="73">
        <v>1</v>
      </c>
      <c r="T148" s="73">
        <v>1</v>
      </c>
      <c r="U148" s="73" t="s">
        <v>1497</v>
      </c>
      <c r="AA148" s="73" t="s">
        <v>1494</v>
      </c>
      <c r="AE148" s="73" t="s">
        <v>377</v>
      </c>
      <c r="AF148" s="111">
        <v>1</v>
      </c>
      <c r="AG148" s="95">
        <v>3786.4061999999999</v>
      </c>
      <c r="AH148" s="95">
        <v>3786.4061999999999</v>
      </c>
    </row>
    <row r="149" spans="2:34">
      <c r="B149" s="186">
        <v>495379</v>
      </c>
      <c r="C149" s="97" t="s">
        <v>378</v>
      </c>
      <c r="D149" s="154">
        <v>45716</v>
      </c>
      <c r="E149" s="73" t="s">
        <v>379</v>
      </c>
      <c r="F149" s="73" t="s">
        <v>1384</v>
      </c>
      <c r="G149" s="95">
        <v>4231.2772000000004</v>
      </c>
      <c r="H149" s="95">
        <v>4231.28</v>
      </c>
      <c r="L149" s="94"/>
      <c r="M149" s="94">
        <v>46941</v>
      </c>
      <c r="N149" s="73">
        <v>0</v>
      </c>
      <c r="O149" s="73" t="s">
        <v>1495</v>
      </c>
      <c r="P149" s="73" t="s">
        <v>1496</v>
      </c>
      <c r="Q149" s="73">
        <v>1</v>
      </c>
      <c r="S149" s="73">
        <v>1</v>
      </c>
      <c r="T149" s="73">
        <v>1</v>
      </c>
      <c r="U149" s="73" t="s">
        <v>1497</v>
      </c>
      <c r="AA149" s="73" t="s">
        <v>1494</v>
      </c>
      <c r="AE149" s="73" t="s">
        <v>377</v>
      </c>
      <c r="AF149" s="111">
        <v>1</v>
      </c>
      <c r="AG149" s="95">
        <v>4231.2772000000004</v>
      </c>
      <c r="AH149" s="95">
        <v>4231.2772000000004</v>
      </c>
    </row>
    <row r="150" spans="2:34">
      <c r="B150" s="186">
        <v>495379</v>
      </c>
      <c r="C150" s="97" t="s">
        <v>378</v>
      </c>
      <c r="D150" s="154">
        <v>45716</v>
      </c>
      <c r="E150" s="73" t="s">
        <v>379</v>
      </c>
      <c r="F150" s="73" t="s">
        <v>1384</v>
      </c>
      <c r="G150" s="95">
        <v>1475.4953</v>
      </c>
      <c r="H150" s="95">
        <v>1475.5</v>
      </c>
      <c r="L150" s="94"/>
      <c r="M150" s="94">
        <v>46941</v>
      </c>
      <c r="N150" s="73">
        <v>0</v>
      </c>
      <c r="O150" s="73" t="s">
        <v>1495</v>
      </c>
      <c r="P150" s="73" t="s">
        <v>1496</v>
      </c>
      <c r="Q150" s="73">
        <v>1</v>
      </c>
      <c r="S150" s="73">
        <v>1</v>
      </c>
      <c r="T150" s="73">
        <v>1</v>
      </c>
      <c r="U150" s="73" t="s">
        <v>1497</v>
      </c>
      <c r="AA150" s="73" t="s">
        <v>1494</v>
      </c>
      <c r="AE150" s="73" t="s">
        <v>377</v>
      </c>
      <c r="AF150" s="111">
        <v>1</v>
      </c>
      <c r="AG150" s="95">
        <v>1475.4953</v>
      </c>
      <c r="AH150" s="95">
        <v>1475.4953</v>
      </c>
    </row>
    <row r="151" spans="2:34">
      <c r="B151" s="186">
        <v>495379</v>
      </c>
      <c r="C151" s="97" t="s">
        <v>378</v>
      </c>
      <c r="D151" s="154">
        <v>45716</v>
      </c>
      <c r="E151" s="73" t="s">
        <v>379</v>
      </c>
      <c r="F151" s="73" t="s">
        <v>1384</v>
      </c>
      <c r="G151" s="95">
        <v>1441.3087</v>
      </c>
      <c r="H151" s="95">
        <v>1441.31</v>
      </c>
      <c r="L151" s="94"/>
      <c r="M151" s="94">
        <v>46941</v>
      </c>
      <c r="N151" s="73">
        <v>0</v>
      </c>
      <c r="O151" s="73" t="s">
        <v>1495</v>
      </c>
      <c r="P151" s="73" t="s">
        <v>1496</v>
      </c>
      <c r="Q151" s="73">
        <v>1</v>
      </c>
      <c r="S151" s="73">
        <v>1</v>
      </c>
      <c r="T151" s="73">
        <v>1</v>
      </c>
      <c r="U151" s="73" t="s">
        <v>1497</v>
      </c>
      <c r="AA151" s="73" t="s">
        <v>1494</v>
      </c>
      <c r="AE151" s="73" t="s">
        <v>377</v>
      </c>
      <c r="AF151" s="111">
        <v>1</v>
      </c>
      <c r="AG151" s="95">
        <v>1441.3087</v>
      </c>
      <c r="AH151" s="95">
        <v>1441.3087</v>
      </c>
    </row>
    <row r="152" spans="2:34">
      <c r="B152" s="186">
        <v>495379</v>
      </c>
      <c r="C152" s="97" t="s">
        <v>378</v>
      </c>
      <c r="D152" s="154">
        <v>45716</v>
      </c>
      <c r="E152" s="73" t="s">
        <v>379</v>
      </c>
      <c r="F152" s="73" t="s">
        <v>1384</v>
      </c>
      <c r="G152" s="95">
        <v>689.97389999999996</v>
      </c>
      <c r="H152" s="95">
        <v>689.97</v>
      </c>
      <c r="L152" s="94"/>
      <c r="M152" s="94">
        <v>46941</v>
      </c>
      <c r="N152" s="73">
        <v>0</v>
      </c>
      <c r="O152" s="73" t="s">
        <v>1495</v>
      </c>
      <c r="P152" s="73" t="s">
        <v>1496</v>
      </c>
      <c r="Q152" s="73">
        <v>1</v>
      </c>
      <c r="S152" s="73">
        <v>1</v>
      </c>
      <c r="T152" s="73">
        <v>1</v>
      </c>
      <c r="U152" s="73" t="s">
        <v>1497</v>
      </c>
      <c r="AA152" s="73" t="s">
        <v>1494</v>
      </c>
      <c r="AE152" s="73" t="s">
        <v>377</v>
      </c>
      <c r="AF152" s="111">
        <v>1</v>
      </c>
      <c r="AG152" s="95">
        <v>689.97389999999996</v>
      </c>
      <c r="AH152" s="95">
        <v>689.97389999999996</v>
      </c>
    </row>
    <row r="153" spans="2:34">
      <c r="B153" s="186">
        <v>495379</v>
      </c>
      <c r="C153" s="97" t="s">
        <v>378</v>
      </c>
      <c r="D153" s="154">
        <v>45716</v>
      </c>
      <c r="E153" s="73" t="s">
        <v>379</v>
      </c>
      <c r="F153" s="73" t="s">
        <v>1384</v>
      </c>
      <c r="G153" s="95">
        <v>1893.5998</v>
      </c>
      <c r="H153" s="95">
        <v>1893.6</v>
      </c>
      <c r="L153" s="94"/>
      <c r="M153" s="94">
        <v>46941</v>
      </c>
      <c r="N153" s="73">
        <v>0</v>
      </c>
      <c r="O153" s="73" t="s">
        <v>1495</v>
      </c>
      <c r="P153" s="73" t="s">
        <v>1496</v>
      </c>
      <c r="Q153" s="73">
        <v>1</v>
      </c>
      <c r="S153" s="73">
        <v>1</v>
      </c>
      <c r="T153" s="73">
        <v>1</v>
      </c>
      <c r="U153" s="73" t="s">
        <v>1497</v>
      </c>
      <c r="AA153" s="73" t="s">
        <v>1494</v>
      </c>
      <c r="AE153" s="73" t="s">
        <v>377</v>
      </c>
      <c r="AF153" s="111">
        <v>1</v>
      </c>
      <c r="AG153" s="95">
        <v>1893.5998</v>
      </c>
      <c r="AH153" s="95">
        <v>1893.5998</v>
      </c>
    </row>
    <row r="154" spans="2:34">
      <c r="B154" s="186">
        <v>495379</v>
      </c>
      <c r="C154" s="97" t="s">
        <v>378</v>
      </c>
      <c r="D154" s="154">
        <v>45716</v>
      </c>
      <c r="E154" s="73" t="s">
        <v>379</v>
      </c>
      <c r="F154" s="73" t="s">
        <v>1384</v>
      </c>
      <c r="G154" s="95">
        <v>515164.37900000002</v>
      </c>
      <c r="H154" s="95">
        <v>515164.38</v>
      </c>
      <c r="L154" s="94"/>
      <c r="M154" s="94">
        <v>46941</v>
      </c>
      <c r="N154" s="73">
        <v>0</v>
      </c>
      <c r="O154" s="73" t="s">
        <v>1495</v>
      </c>
      <c r="P154" s="73" t="s">
        <v>1496</v>
      </c>
      <c r="Q154" s="73">
        <v>1</v>
      </c>
      <c r="S154" s="73">
        <v>1</v>
      </c>
      <c r="T154" s="73">
        <v>1</v>
      </c>
      <c r="U154" s="73" t="s">
        <v>1497</v>
      </c>
      <c r="AA154" s="73" t="s">
        <v>1494</v>
      </c>
      <c r="AE154" s="73" t="s">
        <v>377</v>
      </c>
      <c r="AF154" s="111">
        <v>1</v>
      </c>
      <c r="AG154" s="95">
        <v>515164.37900000002</v>
      </c>
      <c r="AH154" s="95">
        <v>515164.37900000002</v>
      </c>
    </row>
    <row r="155" spans="2:34">
      <c r="B155" s="186">
        <v>495379</v>
      </c>
      <c r="C155" s="97" t="s">
        <v>378</v>
      </c>
      <c r="D155" s="154">
        <v>45716</v>
      </c>
      <c r="E155" s="73" t="s">
        <v>379</v>
      </c>
      <c r="F155" s="73" t="s">
        <v>1384</v>
      </c>
      <c r="G155" s="95">
        <v>528319.53579999995</v>
      </c>
      <c r="H155" s="95">
        <v>528319.54</v>
      </c>
      <c r="L155" s="94"/>
      <c r="M155" s="94">
        <v>46941</v>
      </c>
      <c r="N155" s="73">
        <v>0</v>
      </c>
      <c r="O155" s="73" t="s">
        <v>1495</v>
      </c>
      <c r="P155" s="73" t="s">
        <v>1496</v>
      </c>
      <c r="Q155" s="73">
        <v>1</v>
      </c>
      <c r="S155" s="73">
        <v>1</v>
      </c>
      <c r="T155" s="73">
        <v>1</v>
      </c>
      <c r="U155" s="73" t="s">
        <v>1497</v>
      </c>
      <c r="AA155" s="73" t="s">
        <v>1494</v>
      </c>
      <c r="AE155" s="73" t="s">
        <v>377</v>
      </c>
      <c r="AF155" s="111">
        <v>1</v>
      </c>
      <c r="AG155" s="95">
        <v>528319.53579999995</v>
      </c>
      <c r="AH155" s="95">
        <v>528319.53579999995</v>
      </c>
    </row>
    <row r="156" spans="2:34">
      <c r="B156" s="186">
        <v>628982</v>
      </c>
      <c r="D156" s="154">
        <v>45716</v>
      </c>
      <c r="E156" s="73" t="s">
        <v>460</v>
      </c>
      <c r="F156" s="73" t="s">
        <v>1443</v>
      </c>
      <c r="G156" s="95">
        <v>4884575.97</v>
      </c>
      <c r="H156" s="95">
        <v>4884575.97</v>
      </c>
      <c r="L156" s="94"/>
      <c r="M156" s="94">
        <v>47299</v>
      </c>
      <c r="O156" s="73" t="s">
        <v>1495</v>
      </c>
      <c r="P156" s="73" t="s">
        <v>1496</v>
      </c>
      <c r="Q156" s="73">
        <v>9.5604399999999998</v>
      </c>
      <c r="S156" s="73">
        <v>5.25</v>
      </c>
      <c r="T156" s="73">
        <v>0</v>
      </c>
      <c r="U156" s="73" t="s">
        <v>1497</v>
      </c>
      <c r="AA156" s="73" t="s">
        <v>1494</v>
      </c>
      <c r="AE156" s="73" t="s">
        <v>459</v>
      </c>
      <c r="AF156" s="111">
        <v>1</v>
      </c>
      <c r="AG156" s="95">
        <v>4884575.97</v>
      </c>
      <c r="AH156" s="95">
        <v>4884575.97</v>
      </c>
    </row>
    <row r="157" spans="2:34">
      <c r="B157" s="186">
        <v>628980</v>
      </c>
      <c r="D157" s="154">
        <v>45716</v>
      </c>
      <c r="E157" s="73" t="s">
        <v>460</v>
      </c>
      <c r="F157" s="73" t="s">
        <v>1444</v>
      </c>
      <c r="G157" s="95">
        <v>500447.82</v>
      </c>
      <c r="H157" s="95">
        <v>500447.82</v>
      </c>
      <c r="L157" s="94"/>
      <c r="M157" s="94">
        <v>47299</v>
      </c>
      <c r="O157" s="73" t="s">
        <v>1495</v>
      </c>
      <c r="P157" s="73" t="s">
        <v>1496</v>
      </c>
      <c r="Q157" s="73">
        <v>9.5604399999999998</v>
      </c>
      <c r="S157" s="73">
        <v>5.25</v>
      </c>
      <c r="T157" s="73">
        <v>0</v>
      </c>
      <c r="U157" s="73" t="s">
        <v>1497</v>
      </c>
      <c r="AA157" s="73" t="s">
        <v>1494</v>
      </c>
      <c r="AE157" s="73" t="s">
        <v>1229</v>
      </c>
      <c r="AF157" s="111">
        <v>1</v>
      </c>
      <c r="AG157" s="95">
        <v>500447.82</v>
      </c>
      <c r="AH157" s="95">
        <v>500447.82</v>
      </c>
    </row>
    <row r="158" spans="2:34">
      <c r="B158" s="186">
        <v>422613</v>
      </c>
      <c r="C158" s="97" t="s">
        <v>463</v>
      </c>
      <c r="D158" s="154">
        <v>45716</v>
      </c>
      <c r="E158" s="73" t="s">
        <v>460</v>
      </c>
      <c r="F158" s="73" t="s">
        <v>1384</v>
      </c>
      <c r="G158" s="95">
        <v>12510484.25</v>
      </c>
      <c r="H158" s="95">
        <v>12510484.25</v>
      </c>
      <c r="L158" s="94"/>
      <c r="M158" s="94">
        <v>46009</v>
      </c>
      <c r="N158" s="73">
        <v>0</v>
      </c>
      <c r="O158" s="73" t="s">
        <v>1495</v>
      </c>
      <c r="P158" s="73" t="s">
        <v>1496</v>
      </c>
      <c r="Q158" s="73">
        <v>9.8210599999999992</v>
      </c>
      <c r="S158" s="73">
        <v>5.25</v>
      </c>
      <c r="T158" s="73">
        <v>1</v>
      </c>
      <c r="U158" s="73" t="s">
        <v>1497</v>
      </c>
      <c r="AA158" s="73" t="s">
        <v>1494</v>
      </c>
      <c r="AE158" s="73" t="s">
        <v>462</v>
      </c>
      <c r="AF158" s="111">
        <v>1</v>
      </c>
      <c r="AG158" s="95">
        <v>12510484.25</v>
      </c>
      <c r="AH158" s="95">
        <v>12510484.25</v>
      </c>
    </row>
    <row r="159" spans="2:34">
      <c r="B159" s="186">
        <v>606916</v>
      </c>
      <c r="C159" s="97" t="s">
        <v>1162</v>
      </c>
      <c r="D159" s="154">
        <v>45716</v>
      </c>
      <c r="E159" s="73" t="s">
        <v>555</v>
      </c>
      <c r="F159" s="73" t="s">
        <v>1447</v>
      </c>
      <c r="G159" s="95">
        <v>4833591.6100000003</v>
      </c>
      <c r="H159" s="95">
        <v>4833591.6100000003</v>
      </c>
      <c r="L159" s="94"/>
      <c r="M159" s="94">
        <v>47041</v>
      </c>
      <c r="N159" s="73">
        <v>0</v>
      </c>
      <c r="O159" s="73" t="s">
        <v>1495</v>
      </c>
      <c r="P159" s="73" t="s">
        <v>1496</v>
      </c>
      <c r="Q159" s="73">
        <v>10.08459</v>
      </c>
      <c r="S159" s="73">
        <v>5.5</v>
      </c>
      <c r="T159" s="73">
        <v>1</v>
      </c>
      <c r="U159" s="73" t="s">
        <v>1497</v>
      </c>
      <c r="AA159" s="73" t="s">
        <v>1494</v>
      </c>
      <c r="AE159" s="73" t="s">
        <v>1161</v>
      </c>
      <c r="AF159" s="111">
        <v>1</v>
      </c>
      <c r="AG159" s="95">
        <v>4833591.6100000003</v>
      </c>
      <c r="AH159" s="95">
        <v>4833591.6100000003</v>
      </c>
    </row>
    <row r="160" spans="2:34">
      <c r="B160" s="186">
        <v>606916</v>
      </c>
      <c r="C160" s="97" t="s">
        <v>1162</v>
      </c>
      <c r="D160" s="154">
        <v>45716</v>
      </c>
      <c r="E160" s="73" t="s">
        <v>555</v>
      </c>
      <c r="F160" s="73" t="s">
        <v>1447</v>
      </c>
      <c r="G160" s="95">
        <v>1958743.42</v>
      </c>
      <c r="H160" s="95">
        <v>1958743.42</v>
      </c>
      <c r="L160" s="94"/>
      <c r="M160" s="94">
        <v>47041</v>
      </c>
      <c r="N160" s="73">
        <v>0</v>
      </c>
      <c r="O160" s="73" t="s">
        <v>1495</v>
      </c>
      <c r="P160" s="73" t="s">
        <v>1496</v>
      </c>
      <c r="Q160" s="73">
        <v>10.08459</v>
      </c>
      <c r="S160" s="73">
        <v>5.5</v>
      </c>
      <c r="T160" s="73">
        <v>1</v>
      </c>
      <c r="U160" s="73" t="s">
        <v>1497</v>
      </c>
      <c r="AA160" s="73" t="s">
        <v>1494</v>
      </c>
      <c r="AE160" s="73" t="s">
        <v>1161</v>
      </c>
      <c r="AF160" s="111">
        <v>1</v>
      </c>
      <c r="AG160" s="95">
        <v>1958743.42</v>
      </c>
      <c r="AH160" s="95">
        <v>1958743.42</v>
      </c>
    </row>
    <row r="161" spans="2:34">
      <c r="B161" s="186">
        <v>606916</v>
      </c>
      <c r="C161" s="97" t="s">
        <v>1162</v>
      </c>
      <c r="D161" s="154">
        <v>45716</v>
      </c>
      <c r="E161" s="73" t="s">
        <v>555</v>
      </c>
      <c r="F161" s="73" t="s">
        <v>1447</v>
      </c>
      <c r="G161" s="95">
        <v>1625502.93</v>
      </c>
      <c r="H161" s="95">
        <v>1625502.93</v>
      </c>
      <c r="L161" s="94"/>
      <c r="M161" s="94">
        <v>47041</v>
      </c>
      <c r="N161" s="73">
        <v>0</v>
      </c>
      <c r="O161" s="73" t="s">
        <v>1495</v>
      </c>
      <c r="P161" s="73" t="s">
        <v>1496</v>
      </c>
      <c r="Q161" s="73">
        <v>10.08459</v>
      </c>
      <c r="S161" s="73">
        <v>5.5</v>
      </c>
      <c r="T161" s="73">
        <v>1</v>
      </c>
      <c r="U161" s="73" t="s">
        <v>1497</v>
      </c>
      <c r="AA161" s="73" t="s">
        <v>1494</v>
      </c>
      <c r="AE161" s="73" t="s">
        <v>1161</v>
      </c>
      <c r="AF161" s="111">
        <v>1</v>
      </c>
      <c r="AG161" s="95">
        <v>1625502.93</v>
      </c>
      <c r="AH161" s="95">
        <v>1625502.93</v>
      </c>
    </row>
    <row r="162" spans="2:34">
      <c r="B162" s="186">
        <v>610487</v>
      </c>
      <c r="D162" s="154">
        <v>45716</v>
      </c>
      <c r="E162" s="73" t="s">
        <v>1179</v>
      </c>
      <c r="F162" s="73" t="s">
        <v>1384</v>
      </c>
      <c r="G162" s="95">
        <v>4987500</v>
      </c>
      <c r="H162" s="95">
        <v>4987500</v>
      </c>
      <c r="L162" s="94"/>
      <c r="M162" s="94">
        <v>47345</v>
      </c>
      <c r="N162" s="73">
        <v>0</v>
      </c>
      <c r="O162" s="73" t="s">
        <v>1495</v>
      </c>
      <c r="P162" s="73" t="s">
        <v>1496</v>
      </c>
      <c r="Q162" s="73">
        <v>9.3287800000000001</v>
      </c>
      <c r="S162" s="73">
        <v>5</v>
      </c>
      <c r="T162" s="73">
        <v>0</v>
      </c>
      <c r="U162" s="73" t="s">
        <v>1497</v>
      </c>
      <c r="AA162" s="73" t="s">
        <v>1494</v>
      </c>
      <c r="AE162" s="73" t="s">
        <v>1181</v>
      </c>
      <c r="AF162" s="111">
        <v>1</v>
      </c>
      <c r="AG162" s="95">
        <v>4987500</v>
      </c>
      <c r="AH162" s="95">
        <v>4987500</v>
      </c>
    </row>
    <row r="163" spans="2:34">
      <c r="B163" s="186">
        <v>595495</v>
      </c>
      <c r="D163" s="154">
        <v>45716</v>
      </c>
      <c r="E163" s="73" t="s">
        <v>1152</v>
      </c>
      <c r="F163" s="73" t="s">
        <v>1448</v>
      </c>
      <c r="G163" s="95">
        <v>2967543.86</v>
      </c>
      <c r="H163" s="95">
        <v>2967543.86</v>
      </c>
      <c r="L163" s="94"/>
      <c r="M163" s="94">
        <v>47241</v>
      </c>
      <c r="N163" s="73">
        <v>0</v>
      </c>
      <c r="O163" s="73" t="s">
        <v>1495</v>
      </c>
      <c r="P163" s="73" t="s">
        <v>1496</v>
      </c>
      <c r="Q163" s="73">
        <v>10.07878</v>
      </c>
      <c r="S163" s="73">
        <v>5.75</v>
      </c>
      <c r="T163" s="73">
        <v>0</v>
      </c>
      <c r="U163" s="73" t="s">
        <v>1497</v>
      </c>
      <c r="AA163" s="73" t="s">
        <v>1494</v>
      </c>
      <c r="AE163" s="73" t="s">
        <v>1154</v>
      </c>
      <c r="AF163" s="111">
        <v>1</v>
      </c>
      <c r="AG163" s="95">
        <v>2967543.86</v>
      </c>
      <c r="AH163" s="95">
        <v>2967543.86</v>
      </c>
    </row>
    <row r="164" spans="2:34">
      <c r="B164" s="186">
        <v>629880</v>
      </c>
      <c r="D164" s="154">
        <v>45716</v>
      </c>
      <c r="E164" s="73" t="s">
        <v>1232</v>
      </c>
      <c r="F164" s="73" t="s">
        <v>1449</v>
      </c>
      <c r="G164" s="95">
        <v>5656673.5499999998</v>
      </c>
      <c r="H164" s="95">
        <v>5656673.5499999998</v>
      </c>
      <c r="L164" s="94"/>
      <c r="M164" s="94">
        <v>48238</v>
      </c>
      <c r="O164" s="73" t="s">
        <v>1495</v>
      </c>
      <c r="P164" s="73" t="s">
        <v>1496</v>
      </c>
      <c r="Q164" s="73">
        <v>9.9604400000000002</v>
      </c>
      <c r="S164" s="73">
        <v>5.65</v>
      </c>
      <c r="U164" s="73" t="s">
        <v>1497</v>
      </c>
      <c r="AA164" s="73" t="s">
        <v>1494</v>
      </c>
      <c r="AE164" s="73" t="s">
        <v>1234</v>
      </c>
      <c r="AF164" s="111">
        <v>1</v>
      </c>
      <c r="AG164" s="95">
        <v>5656673.5499999998</v>
      </c>
      <c r="AH164" s="95">
        <v>5656673.5499999998</v>
      </c>
    </row>
    <row r="165" spans="2:34">
      <c r="B165" s="186">
        <v>620855</v>
      </c>
      <c r="C165" s="97" t="s">
        <v>1208</v>
      </c>
      <c r="D165" s="154">
        <v>45716</v>
      </c>
      <c r="E165" s="73" t="s">
        <v>1205</v>
      </c>
      <c r="F165" s="73" t="s">
        <v>1384</v>
      </c>
      <c r="G165" s="95">
        <v>6000000</v>
      </c>
      <c r="H165" s="95">
        <v>6000000</v>
      </c>
      <c r="L165" s="94"/>
      <c r="M165" s="94">
        <v>47787</v>
      </c>
      <c r="N165" s="73">
        <v>0</v>
      </c>
      <c r="O165" s="73" t="s">
        <v>1495</v>
      </c>
      <c r="P165" s="73" t="s">
        <v>1496</v>
      </c>
      <c r="Q165" s="73">
        <v>10.64545</v>
      </c>
      <c r="S165" s="73">
        <v>6.25</v>
      </c>
      <c r="T165" s="73">
        <v>0</v>
      </c>
      <c r="U165" s="73" t="s">
        <v>1497</v>
      </c>
      <c r="AA165" s="73" t="s">
        <v>1494</v>
      </c>
      <c r="AE165" s="73" t="s">
        <v>1207</v>
      </c>
      <c r="AF165" s="111">
        <v>1</v>
      </c>
      <c r="AG165" s="95">
        <v>6000000</v>
      </c>
      <c r="AH165" s="95">
        <v>6000000</v>
      </c>
    </row>
    <row r="166" spans="2:34">
      <c r="B166" s="186">
        <v>598131</v>
      </c>
      <c r="D166" s="154">
        <v>45716</v>
      </c>
      <c r="E166" s="73" t="s">
        <v>1155</v>
      </c>
      <c r="F166" s="73" t="s">
        <v>1384</v>
      </c>
      <c r="G166" s="95">
        <v>3679942.1</v>
      </c>
      <c r="H166" s="95">
        <v>3679942.1</v>
      </c>
      <c r="L166" s="94"/>
      <c r="M166" s="94">
        <v>47261</v>
      </c>
      <c r="N166" s="73">
        <v>0</v>
      </c>
      <c r="O166" s="73" t="s">
        <v>1495</v>
      </c>
      <c r="P166" s="73" t="s">
        <v>1496</v>
      </c>
      <c r="Q166" s="73">
        <v>9.2907499999999992</v>
      </c>
      <c r="S166" s="73">
        <v>5</v>
      </c>
      <c r="T166" s="73">
        <v>0</v>
      </c>
      <c r="U166" s="73" t="s">
        <v>1497</v>
      </c>
      <c r="AA166" s="73" t="s">
        <v>1494</v>
      </c>
      <c r="AE166" s="73" t="s">
        <v>1157</v>
      </c>
      <c r="AF166" s="111">
        <v>1</v>
      </c>
      <c r="AG166" s="95">
        <v>3679942.1</v>
      </c>
      <c r="AH166" s="95">
        <v>3679942.1</v>
      </c>
    </row>
    <row r="167" spans="2:34">
      <c r="B167" s="186">
        <v>378480</v>
      </c>
      <c r="D167" s="154">
        <v>45716</v>
      </c>
      <c r="E167" s="73" t="s">
        <v>325</v>
      </c>
      <c r="F167" s="73" t="s">
        <v>1384</v>
      </c>
      <c r="G167" s="95">
        <v>5958801.6498999996</v>
      </c>
      <c r="H167" s="95">
        <v>5958801.6500000004</v>
      </c>
      <c r="L167" s="94"/>
      <c r="M167" s="94">
        <v>45852</v>
      </c>
      <c r="N167" s="73">
        <v>0</v>
      </c>
      <c r="O167" s="73" t="s">
        <v>1495</v>
      </c>
      <c r="P167" s="73" t="s">
        <v>1498</v>
      </c>
      <c r="Q167" s="73">
        <v>7.0738399999999997</v>
      </c>
      <c r="S167" s="73">
        <v>2.65</v>
      </c>
      <c r="T167" s="73">
        <v>1</v>
      </c>
      <c r="U167" s="73" t="s">
        <v>1499</v>
      </c>
      <c r="AA167" s="73" t="s">
        <v>1494</v>
      </c>
      <c r="AE167" s="73" t="s">
        <v>324</v>
      </c>
      <c r="AF167" s="111">
        <v>1</v>
      </c>
      <c r="AG167" s="95">
        <v>5958801.6498999996</v>
      </c>
      <c r="AH167" s="95">
        <v>5958801.6498999996</v>
      </c>
    </row>
    <row r="168" spans="2:34">
      <c r="B168" s="186">
        <v>378480</v>
      </c>
      <c r="D168" s="154">
        <v>45716</v>
      </c>
      <c r="E168" s="73" t="s">
        <v>325</v>
      </c>
      <c r="F168" s="73" t="s">
        <v>1384</v>
      </c>
      <c r="G168" s="95">
        <v>26763.6152</v>
      </c>
      <c r="H168" s="95">
        <v>26763.62</v>
      </c>
      <c r="L168" s="94"/>
      <c r="M168" s="94">
        <v>45852</v>
      </c>
      <c r="N168" s="73">
        <v>0</v>
      </c>
      <c r="O168" s="73" t="s">
        <v>1495</v>
      </c>
      <c r="P168" s="73" t="s">
        <v>1498</v>
      </c>
      <c r="Q168" s="73">
        <v>7.0738399999999997</v>
      </c>
      <c r="S168" s="73">
        <v>2.65</v>
      </c>
      <c r="T168" s="73">
        <v>1</v>
      </c>
      <c r="U168" s="73" t="s">
        <v>1499</v>
      </c>
      <c r="AA168" s="73" t="s">
        <v>1494</v>
      </c>
      <c r="AE168" s="73" t="s">
        <v>324</v>
      </c>
      <c r="AF168" s="111">
        <v>1</v>
      </c>
      <c r="AG168" s="95">
        <v>26763.6152</v>
      </c>
      <c r="AH168" s="95">
        <v>26763.6152</v>
      </c>
    </row>
    <row r="169" spans="2:34">
      <c r="B169" s="186">
        <v>378480</v>
      </c>
      <c r="D169" s="154">
        <v>45716</v>
      </c>
      <c r="E169" s="73" t="s">
        <v>325</v>
      </c>
      <c r="F169" s="73" t="s">
        <v>1384</v>
      </c>
      <c r="G169" s="95">
        <v>26740.288499999999</v>
      </c>
      <c r="H169" s="95">
        <v>26740.29</v>
      </c>
      <c r="L169" s="94"/>
      <c r="M169" s="94">
        <v>45852</v>
      </c>
      <c r="N169" s="73">
        <v>0</v>
      </c>
      <c r="O169" s="73" t="s">
        <v>1495</v>
      </c>
      <c r="P169" s="73" t="s">
        <v>1498</v>
      </c>
      <c r="Q169" s="73">
        <v>7.0738399999999997</v>
      </c>
      <c r="S169" s="73">
        <v>2.65</v>
      </c>
      <c r="T169" s="73">
        <v>1</v>
      </c>
      <c r="U169" s="73" t="s">
        <v>1499</v>
      </c>
      <c r="AA169" s="73" t="s">
        <v>1494</v>
      </c>
      <c r="AE169" s="73" t="s">
        <v>324</v>
      </c>
      <c r="AF169" s="111">
        <v>1</v>
      </c>
      <c r="AG169" s="95">
        <v>26740.288499999999</v>
      </c>
      <c r="AH169" s="95">
        <v>26740.288499999999</v>
      </c>
    </row>
    <row r="170" spans="2:34">
      <c r="B170" s="186">
        <v>378480</v>
      </c>
      <c r="D170" s="154">
        <v>45716</v>
      </c>
      <c r="E170" s="73" t="s">
        <v>325</v>
      </c>
      <c r="F170" s="73" t="s">
        <v>1384</v>
      </c>
      <c r="G170" s="95">
        <v>26225.801899999999</v>
      </c>
      <c r="H170" s="95">
        <v>26225.8</v>
      </c>
      <c r="L170" s="94"/>
      <c r="M170" s="94">
        <v>45852</v>
      </c>
      <c r="N170" s="73">
        <v>0</v>
      </c>
      <c r="O170" s="73" t="s">
        <v>1495</v>
      </c>
      <c r="P170" s="73" t="s">
        <v>1498</v>
      </c>
      <c r="Q170" s="73">
        <v>7.0738399999999997</v>
      </c>
      <c r="S170" s="73">
        <v>2.65</v>
      </c>
      <c r="T170" s="73">
        <v>1</v>
      </c>
      <c r="U170" s="73" t="s">
        <v>1499</v>
      </c>
      <c r="AA170" s="73" t="s">
        <v>1494</v>
      </c>
      <c r="AE170" s="73" t="s">
        <v>324</v>
      </c>
      <c r="AF170" s="111">
        <v>1</v>
      </c>
      <c r="AG170" s="95">
        <v>26225.801899999999</v>
      </c>
      <c r="AH170" s="95">
        <v>26225.801899999999</v>
      </c>
    </row>
    <row r="171" spans="2:34">
      <c r="B171" s="186">
        <v>378480</v>
      </c>
      <c r="D171" s="154">
        <v>45716</v>
      </c>
      <c r="E171" s="73" t="s">
        <v>325</v>
      </c>
      <c r="F171" s="73" t="s">
        <v>1384</v>
      </c>
      <c r="G171" s="95">
        <v>47440.215600000003</v>
      </c>
      <c r="H171" s="95">
        <v>47440.22</v>
      </c>
      <c r="L171" s="94"/>
      <c r="M171" s="94">
        <v>45852</v>
      </c>
      <c r="N171" s="73">
        <v>0</v>
      </c>
      <c r="O171" s="73" t="s">
        <v>1495</v>
      </c>
      <c r="P171" s="73" t="s">
        <v>1498</v>
      </c>
      <c r="Q171" s="73">
        <v>7.0738399999999997</v>
      </c>
      <c r="S171" s="73">
        <v>2.65</v>
      </c>
      <c r="T171" s="73">
        <v>1</v>
      </c>
      <c r="U171" s="73" t="s">
        <v>1499</v>
      </c>
      <c r="AA171" s="73" t="s">
        <v>1494</v>
      </c>
      <c r="AE171" s="73" t="s">
        <v>324</v>
      </c>
      <c r="AF171" s="111">
        <v>1</v>
      </c>
      <c r="AG171" s="95">
        <v>47440.215600000003</v>
      </c>
      <c r="AH171" s="95">
        <v>47440.215600000003</v>
      </c>
    </row>
    <row r="172" spans="2:34">
      <c r="B172" s="186">
        <v>378480</v>
      </c>
      <c r="D172" s="154">
        <v>45716</v>
      </c>
      <c r="E172" s="73" t="s">
        <v>325</v>
      </c>
      <c r="F172" s="73" t="s">
        <v>1384</v>
      </c>
      <c r="G172" s="95">
        <v>13762.6716</v>
      </c>
      <c r="H172" s="95">
        <v>13762.67</v>
      </c>
      <c r="L172" s="94"/>
      <c r="M172" s="94">
        <v>45852</v>
      </c>
      <c r="N172" s="73">
        <v>0</v>
      </c>
      <c r="O172" s="73" t="s">
        <v>1495</v>
      </c>
      <c r="P172" s="73" t="s">
        <v>1498</v>
      </c>
      <c r="Q172" s="73">
        <v>7.0738399999999997</v>
      </c>
      <c r="S172" s="73">
        <v>2.65</v>
      </c>
      <c r="T172" s="73">
        <v>1</v>
      </c>
      <c r="U172" s="73" t="s">
        <v>1499</v>
      </c>
      <c r="AA172" s="73" t="s">
        <v>1494</v>
      </c>
      <c r="AE172" s="73" t="s">
        <v>324</v>
      </c>
      <c r="AF172" s="111">
        <v>1</v>
      </c>
      <c r="AG172" s="95">
        <v>13762.6716</v>
      </c>
      <c r="AH172" s="95">
        <v>13762.6716</v>
      </c>
    </row>
    <row r="173" spans="2:34">
      <c r="B173" s="186">
        <v>378480</v>
      </c>
      <c r="D173" s="154">
        <v>45716</v>
      </c>
      <c r="E173" s="73" t="s">
        <v>325</v>
      </c>
      <c r="F173" s="73" t="s">
        <v>1384</v>
      </c>
      <c r="G173" s="95">
        <v>13596.0885</v>
      </c>
      <c r="H173" s="95">
        <v>13596.09</v>
      </c>
      <c r="L173" s="94"/>
      <c r="M173" s="94">
        <v>45852</v>
      </c>
      <c r="N173" s="73">
        <v>0</v>
      </c>
      <c r="O173" s="73" t="s">
        <v>1495</v>
      </c>
      <c r="P173" s="73" t="s">
        <v>1498</v>
      </c>
      <c r="Q173" s="73">
        <v>7.0738399999999997</v>
      </c>
      <c r="S173" s="73">
        <v>2.65</v>
      </c>
      <c r="T173" s="73">
        <v>1</v>
      </c>
      <c r="U173" s="73" t="s">
        <v>1499</v>
      </c>
      <c r="AA173" s="73" t="s">
        <v>1494</v>
      </c>
      <c r="AE173" s="73" t="s">
        <v>324</v>
      </c>
      <c r="AF173" s="111">
        <v>1</v>
      </c>
      <c r="AG173" s="95">
        <v>13596.0885</v>
      </c>
      <c r="AH173" s="95">
        <v>13596.0885</v>
      </c>
    </row>
    <row r="174" spans="2:34">
      <c r="B174" s="186">
        <v>378480</v>
      </c>
      <c r="D174" s="154">
        <v>45716</v>
      </c>
      <c r="E174" s="73" t="s">
        <v>325</v>
      </c>
      <c r="F174" s="73" t="s">
        <v>1384</v>
      </c>
      <c r="G174" s="95">
        <v>4774.9337999999998</v>
      </c>
      <c r="H174" s="95">
        <v>4774.93</v>
      </c>
      <c r="L174" s="94"/>
      <c r="M174" s="94">
        <v>45852</v>
      </c>
      <c r="N174" s="73">
        <v>0</v>
      </c>
      <c r="O174" s="73" t="s">
        <v>1495</v>
      </c>
      <c r="P174" s="73" t="s">
        <v>1498</v>
      </c>
      <c r="Q174" s="73">
        <v>7.0738399999999997</v>
      </c>
      <c r="S174" s="73">
        <v>2.65</v>
      </c>
      <c r="T174" s="73">
        <v>1</v>
      </c>
      <c r="U174" s="73" t="s">
        <v>1499</v>
      </c>
      <c r="AA174" s="73" t="s">
        <v>1494</v>
      </c>
      <c r="AE174" s="73" t="s">
        <v>324</v>
      </c>
      <c r="AF174" s="111">
        <v>1</v>
      </c>
      <c r="AG174" s="95">
        <v>4774.9337999999998</v>
      </c>
      <c r="AH174" s="95">
        <v>4774.9337999999998</v>
      </c>
    </row>
    <row r="175" spans="2:34">
      <c r="B175" s="186">
        <v>378480</v>
      </c>
      <c r="D175" s="154">
        <v>45716</v>
      </c>
      <c r="E175" s="73" t="s">
        <v>325</v>
      </c>
      <c r="F175" s="73" t="s">
        <v>1384</v>
      </c>
      <c r="G175" s="95">
        <v>4179.9251000000004</v>
      </c>
      <c r="H175" s="95">
        <v>4179.93</v>
      </c>
      <c r="L175" s="94"/>
      <c r="M175" s="94">
        <v>45852</v>
      </c>
      <c r="N175" s="73">
        <v>0</v>
      </c>
      <c r="O175" s="73" t="s">
        <v>1495</v>
      </c>
      <c r="P175" s="73" t="s">
        <v>1498</v>
      </c>
      <c r="Q175" s="73">
        <v>7.0738399999999997</v>
      </c>
      <c r="S175" s="73">
        <v>2.65</v>
      </c>
      <c r="T175" s="73">
        <v>1</v>
      </c>
      <c r="U175" s="73" t="s">
        <v>1499</v>
      </c>
      <c r="AA175" s="73" t="s">
        <v>1494</v>
      </c>
      <c r="AE175" s="73" t="s">
        <v>324</v>
      </c>
      <c r="AF175" s="111">
        <v>1</v>
      </c>
      <c r="AG175" s="95">
        <v>4179.9251000000004</v>
      </c>
      <c r="AH175" s="95">
        <v>4179.9251000000004</v>
      </c>
    </row>
    <row r="176" spans="2:34">
      <c r="B176" s="186">
        <v>378480</v>
      </c>
      <c r="D176" s="154">
        <v>45716</v>
      </c>
      <c r="E176" s="73" t="s">
        <v>325</v>
      </c>
      <c r="F176" s="73" t="s">
        <v>1384</v>
      </c>
      <c r="G176" s="95">
        <v>4629.598</v>
      </c>
      <c r="H176" s="95">
        <v>4629.6000000000004</v>
      </c>
      <c r="L176" s="94"/>
      <c r="M176" s="94">
        <v>45852</v>
      </c>
      <c r="N176" s="73">
        <v>0</v>
      </c>
      <c r="O176" s="73" t="s">
        <v>1495</v>
      </c>
      <c r="P176" s="73" t="s">
        <v>1498</v>
      </c>
      <c r="Q176" s="73">
        <v>7.0738399999999997</v>
      </c>
      <c r="S176" s="73">
        <v>2.65</v>
      </c>
      <c r="T176" s="73">
        <v>1</v>
      </c>
      <c r="U176" s="73" t="s">
        <v>1499</v>
      </c>
      <c r="AA176" s="73" t="s">
        <v>1494</v>
      </c>
      <c r="AE176" s="73" t="s">
        <v>324</v>
      </c>
      <c r="AF176" s="111">
        <v>1</v>
      </c>
      <c r="AG176" s="95">
        <v>4629.598</v>
      </c>
      <c r="AH176" s="95">
        <v>4629.598</v>
      </c>
    </row>
    <row r="177" spans="2:34">
      <c r="B177" s="186">
        <v>378480</v>
      </c>
      <c r="D177" s="154">
        <v>45716</v>
      </c>
      <c r="E177" s="73" t="s">
        <v>325</v>
      </c>
      <c r="F177" s="73" t="s">
        <v>1384</v>
      </c>
      <c r="G177" s="95">
        <v>3163.8456999999999</v>
      </c>
      <c r="H177" s="95">
        <v>3163.85</v>
      </c>
      <c r="L177" s="94"/>
      <c r="M177" s="94">
        <v>45852</v>
      </c>
      <c r="N177" s="73">
        <v>0</v>
      </c>
      <c r="O177" s="73" t="s">
        <v>1495</v>
      </c>
      <c r="P177" s="73" t="s">
        <v>1498</v>
      </c>
      <c r="Q177" s="73">
        <v>7.0738399999999997</v>
      </c>
      <c r="S177" s="73">
        <v>2.65</v>
      </c>
      <c r="T177" s="73">
        <v>1</v>
      </c>
      <c r="U177" s="73" t="s">
        <v>1499</v>
      </c>
      <c r="AA177" s="73" t="s">
        <v>1494</v>
      </c>
      <c r="AE177" s="73" t="s">
        <v>324</v>
      </c>
      <c r="AF177" s="111">
        <v>1</v>
      </c>
      <c r="AG177" s="95">
        <v>3163.8456999999999</v>
      </c>
      <c r="AH177" s="95">
        <v>3163.8456999999999</v>
      </c>
    </row>
    <row r="178" spans="2:34">
      <c r="B178" s="186">
        <v>378480</v>
      </c>
      <c r="D178" s="154">
        <v>45716</v>
      </c>
      <c r="E178" s="73" t="s">
        <v>325</v>
      </c>
      <c r="F178" s="73" t="s">
        <v>1384</v>
      </c>
      <c r="G178" s="95">
        <v>4730.7864</v>
      </c>
      <c r="H178" s="95">
        <v>4730.79</v>
      </c>
      <c r="L178" s="94"/>
      <c r="M178" s="94">
        <v>45852</v>
      </c>
      <c r="N178" s="73">
        <v>0</v>
      </c>
      <c r="O178" s="73" t="s">
        <v>1495</v>
      </c>
      <c r="P178" s="73" t="s">
        <v>1498</v>
      </c>
      <c r="Q178" s="73">
        <v>7.0738399999999997</v>
      </c>
      <c r="S178" s="73">
        <v>2.65</v>
      </c>
      <c r="T178" s="73">
        <v>1</v>
      </c>
      <c r="U178" s="73" t="s">
        <v>1499</v>
      </c>
      <c r="AA178" s="73" t="s">
        <v>1494</v>
      </c>
      <c r="AE178" s="73" t="s">
        <v>324</v>
      </c>
      <c r="AF178" s="111">
        <v>1</v>
      </c>
      <c r="AG178" s="95">
        <v>4730.7864</v>
      </c>
      <c r="AH178" s="95">
        <v>4730.7864</v>
      </c>
    </row>
    <row r="179" spans="2:34">
      <c r="B179" s="186">
        <v>378480</v>
      </c>
      <c r="D179" s="154">
        <v>45716</v>
      </c>
      <c r="E179" s="73" t="s">
        <v>325</v>
      </c>
      <c r="F179" s="73" t="s">
        <v>1384</v>
      </c>
      <c r="G179" s="95">
        <v>5164.7961999999998</v>
      </c>
      <c r="H179" s="95">
        <v>5164.8</v>
      </c>
      <c r="L179" s="94"/>
      <c r="M179" s="94">
        <v>45852</v>
      </c>
      <c r="N179" s="73">
        <v>0</v>
      </c>
      <c r="O179" s="73" t="s">
        <v>1495</v>
      </c>
      <c r="P179" s="73" t="s">
        <v>1498</v>
      </c>
      <c r="Q179" s="73">
        <v>7.0738399999999997</v>
      </c>
      <c r="S179" s="73">
        <v>2.65</v>
      </c>
      <c r="T179" s="73">
        <v>1</v>
      </c>
      <c r="U179" s="73" t="s">
        <v>1499</v>
      </c>
      <c r="AA179" s="73" t="s">
        <v>1494</v>
      </c>
      <c r="AE179" s="73" t="s">
        <v>324</v>
      </c>
      <c r="AF179" s="111">
        <v>1</v>
      </c>
      <c r="AG179" s="95">
        <v>5164.7961999999998</v>
      </c>
      <c r="AH179" s="95">
        <v>5164.7961999999998</v>
      </c>
    </row>
    <row r="180" spans="2:34">
      <c r="B180" s="186">
        <v>378480</v>
      </c>
      <c r="D180" s="154">
        <v>45716</v>
      </c>
      <c r="E180" s="73" t="s">
        <v>325</v>
      </c>
      <c r="F180" s="73" t="s">
        <v>1384</v>
      </c>
      <c r="G180" s="95">
        <v>5327.8563000000004</v>
      </c>
      <c r="H180" s="95">
        <v>5327.86</v>
      </c>
      <c r="L180" s="94"/>
      <c r="M180" s="94">
        <v>45852</v>
      </c>
      <c r="N180" s="73">
        <v>0</v>
      </c>
      <c r="O180" s="73" t="s">
        <v>1495</v>
      </c>
      <c r="P180" s="73" t="s">
        <v>1498</v>
      </c>
      <c r="Q180" s="73">
        <v>7.0738399999999997</v>
      </c>
      <c r="S180" s="73">
        <v>2.65</v>
      </c>
      <c r="T180" s="73">
        <v>1</v>
      </c>
      <c r="U180" s="73" t="s">
        <v>1499</v>
      </c>
      <c r="AA180" s="73" t="s">
        <v>1494</v>
      </c>
      <c r="AE180" s="73" t="s">
        <v>324</v>
      </c>
      <c r="AF180" s="111">
        <v>1</v>
      </c>
      <c r="AG180" s="95">
        <v>5327.8563000000004</v>
      </c>
      <c r="AH180" s="95">
        <v>5327.8563000000004</v>
      </c>
    </row>
    <row r="181" spans="2:34">
      <c r="B181" s="186">
        <v>378480</v>
      </c>
      <c r="D181" s="154">
        <v>45716</v>
      </c>
      <c r="E181" s="73" t="s">
        <v>325</v>
      </c>
      <c r="F181" s="73" t="s">
        <v>1384</v>
      </c>
      <c r="G181" s="95">
        <v>15811.319799999999</v>
      </c>
      <c r="H181" s="95">
        <v>15811.32</v>
      </c>
      <c r="L181" s="94"/>
      <c r="M181" s="94">
        <v>45852</v>
      </c>
      <c r="N181" s="73">
        <v>0</v>
      </c>
      <c r="O181" s="73" t="s">
        <v>1495</v>
      </c>
      <c r="P181" s="73" t="s">
        <v>1498</v>
      </c>
      <c r="Q181" s="73">
        <v>7.0738399999999997</v>
      </c>
      <c r="S181" s="73">
        <v>2.65</v>
      </c>
      <c r="T181" s="73">
        <v>1</v>
      </c>
      <c r="U181" s="73" t="s">
        <v>1499</v>
      </c>
      <c r="AA181" s="73" t="s">
        <v>1494</v>
      </c>
      <c r="AE181" s="73" t="s">
        <v>324</v>
      </c>
      <c r="AF181" s="111">
        <v>1</v>
      </c>
      <c r="AG181" s="95">
        <v>15811.319799999999</v>
      </c>
      <c r="AH181" s="95">
        <v>15811.319799999999</v>
      </c>
    </row>
    <row r="182" spans="2:34">
      <c r="B182" s="186">
        <v>378480</v>
      </c>
      <c r="D182" s="154">
        <v>45716</v>
      </c>
      <c r="E182" s="73" t="s">
        <v>325</v>
      </c>
      <c r="F182" s="73" t="s">
        <v>1384</v>
      </c>
      <c r="G182" s="95">
        <v>15811.0746</v>
      </c>
      <c r="H182" s="95">
        <v>15811.07</v>
      </c>
      <c r="L182" s="94"/>
      <c r="M182" s="94">
        <v>45852</v>
      </c>
      <c r="N182" s="73">
        <v>0</v>
      </c>
      <c r="O182" s="73" t="s">
        <v>1495</v>
      </c>
      <c r="P182" s="73" t="s">
        <v>1498</v>
      </c>
      <c r="Q182" s="73">
        <v>7.0738399999999997</v>
      </c>
      <c r="S182" s="73">
        <v>2.65</v>
      </c>
      <c r="T182" s="73">
        <v>1</v>
      </c>
      <c r="U182" s="73" t="s">
        <v>1499</v>
      </c>
      <c r="AA182" s="73" t="s">
        <v>1494</v>
      </c>
      <c r="AE182" s="73" t="s">
        <v>324</v>
      </c>
      <c r="AF182" s="111">
        <v>1</v>
      </c>
      <c r="AG182" s="95">
        <v>15811.0746</v>
      </c>
      <c r="AH182" s="95">
        <v>15811.0746</v>
      </c>
    </row>
    <row r="183" spans="2:34">
      <c r="B183" s="186">
        <v>378480</v>
      </c>
      <c r="D183" s="154">
        <v>45716</v>
      </c>
      <c r="E183" s="73" t="s">
        <v>325</v>
      </c>
      <c r="F183" s="73" t="s">
        <v>1384</v>
      </c>
      <c r="G183" s="95">
        <v>71930.813800000004</v>
      </c>
      <c r="H183" s="95">
        <v>71930.81</v>
      </c>
      <c r="L183" s="94"/>
      <c r="M183" s="94">
        <v>45852</v>
      </c>
      <c r="N183" s="73">
        <v>0</v>
      </c>
      <c r="O183" s="73" t="s">
        <v>1495</v>
      </c>
      <c r="P183" s="73" t="s">
        <v>1498</v>
      </c>
      <c r="Q183" s="73">
        <v>7.0738399999999997</v>
      </c>
      <c r="S183" s="73">
        <v>2.65</v>
      </c>
      <c r="T183" s="73">
        <v>1</v>
      </c>
      <c r="U183" s="73" t="s">
        <v>1499</v>
      </c>
      <c r="AA183" s="73" t="s">
        <v>1494</v>
      </c>
      <c r="AE183" s="73" t="s">
        <v>324</v>
      </c>
      <c r="AF183" s="111">
        <v>1</v>
      </c>
      <c r="AG183" s="95">
        <v>71930.813800000004</v>
      </c>
      <c r="AH183" s="95">
        <v>71930.813800000004</v>
      </c>
    </row>
    <row r="184" spans="2:34">
      <c r="B184" s="186">
        <v>378480</v>
      </c>
      <c r="D184" s="154">
        <v>45716</v>
      </c>
      <c r="E184" s="73" t="s">
        <v>325</v>
      </c>
      <c r="F184" s="73" t="s">
        <v>1384</v>
      </c>
      <c r="G184" s="95">
        <v>28260.276099999999</v>
      </c>
      <c r="H184" s="95">
        <v>28260.28</v>
      </c>
      <c r="L184" s="94"/>
      <c r="M184" s="94">
        <v>45852</v>
      </c>
      <c r="N184" s="73">
        <v>0</v>
      </c>
      <c r="O184" s="73" t="s">
        <v>1495</v>
      </c>
      <c r="P184" s="73" t="s">
        <v>1498</v>
      </c>
      <c r="Q184" s="73">
        <v>7.0738399999999997</v>
      </c>
      <c r="S184" s="73">
        <v>2.65</v>
      </c>
      <c r="T184" s="73">
        <v>1</v>
      </c>
      <c r="U184" s="73" t="s">
        <v>1499</v>
      </c>
      <c r="AA184" s="73" t="s">
        <v>1494</v>
      </c>
      <c r="AE184" s="73" t="s">
        <v>324</v>
      </c>
      <c r="AF184" s="111">
        <v>1</v>
      </c>
      <c r="AG184" s="95">
        <v>28260.276099999999</v>
      </c>
      <c r="AH184" s="95">
        <v>28260.276099999999</v>
      </c>
    </row>
    <row r="185" spans="2:34">
      <c r="B185" s="186">
        <v>378480</v>
      </c>
      <c r="D185" s="154">
        <v>45716</v>
      </c>
      <c r="E185" s="73" t="s">
        <v>325</v>
      </c>
      <c r="F185" s="73" t="s">
        <v>1384</v>
      </c>
      <c r="G185" s="95">
        <v>28387.760399999999</v>
      </c>
      <c r="H185" s="95">
        <v>28387.759999999998</v>
      </c>
      <c r="L185" s="94"/>
      <c r="M185" s="94">
        <v>45852</v>
      </c>
      <c r="N185" s="73">
        <v>0</v>
      </c>
      <c r="O185" s="73" t="s">
        <v>1495</v>
      </c>
      <c r="P185" s="73" t="s">
        <v>1498</v>
      </c>
      <c r="Q185" s="73">
        <v>7.0738399999999997</v>
      </c>
      <c r="S185" s="73">
        <v>2.65</v>
      </c>
      <c r="T185" s="73">
        <v>1</v>
      </c>
      <c r="U185" s="73" t="s">
        <v>1499</v>
      </c>
      <c r="AA185" s="73" t="s">
        <v>1494</v>
      </c>
      <c r="AE185" s="73" t="s">
        <v>324</v>
      </c>
      <c r="AF185" s="111">
        <v>1</v>
      </c>
      <c r="AG185" s="95">
        <v>28387.760399999999</v>
      </c>
      <c r="AH185" s="95">
        <v>28387.760399999999</v>
      </c>
    </row>
    <row r="186" spans="2:34">
      <c r="B186" s="186">
        <v>378480</v>
      </c>
      <c r="D186" s="154">
        <v>45716</v>
      </c>
      <c r="E186" s="73" t="s">
        <v>325</v>
      </c>
      <c r="F186" s="73" t="s">
        <v>1384</v>
      </c>
      <c r="G186" s="95">
        <v>31456.846399999999</v>
      </c>
      <c r="H186" s="95">
        <v>31456.85</v>
      </c>
      <c r="L186" s="94"/>
      <c r="M186" s="94">
        <v>45852</v>
      </c>
      <c r="N186" s="73">
        <v>0</v>
      </c>
      <c r="O186" s="73" t="s">
        <v>1495</v>
      </c>
      <c r="P186" s="73" t="s">
        <v>1498</v>
      </c>
      <c r="Q186" s="73">
        <v>7.0738399999999997</v>
      </c>
      <c r="S186" s="73">
        <v>2.65</v>
      </c>
      <c r="T186" s="73">
        <v>1</v>
      </c>
      <c r="U186" s="73" t="s">
        <v>1499</v>
      </c>
      <c r="AA186" s="73" t="s">
        <v>1494</v>
      </c>
      <c r="AE186" s="73" t="s">
        <v>324</v>
      </c>
      <c r="AF186" s="111">
        <v>1</v>
      </c>
      <c r="AG186" s="95">
        <v>31456.846399999999</v>
      </c>
      <c r="AH186" s="95">
        <v>31456.846399999999</v>
      </c>
    </row>
    <row r="187" spans="2:34">
      <c r="B187" s="186">
        <v>378480</v>
      </c>
      <c r="D187" s="154">
        <v>45716</v>
      </c>
      <c r="E187" s="73" t="s">
        <v>325</v>
      </c>
      <c r="F187" s="73" t="s">
        <v>1384</v>
      </c>
      <c r="G187" s="95">
        <v>30642.898700000002</v>
      </c>
      <c r="H187" s="95">
        <v>30642.9</v>
      </c>
      <c r="L187" s="94"/>
      <c r="M187" s="94">
        <v>45852</v>
      </c>
      <c r="N187" s="73">
        <v>0</v>
      </c>
      <c r="O187" s="73" t="s">
        <v>1495</v>
      </c>
      <c r="P187" s="73" t="s">
        <v>1498</v>
      </c>
      <c r="Q187" s="73">
        <v>7.0738399999999997</v>
      </c>
      <c r="S187" s="73">
        <v>2.65</v>
      </c>
      <c r="T187" s="73">
        <v>1</v>
      </c>
      <c r="U187" s="73" t="s">
        <v>1499</v>
      </c>
      <c r="AA187" s="73" t="s">
        <v>1494</v>
      </c>
      <c r="AE187" s="73" t="s">
        <v>324</v>
      </c>
      <c r="AF187" s="111">
        <v>1</v>
      </c>
      <c r="AG187" s="95">
        <v>30642.898700000002</v>
      </c>
      <c r="AH187" s="95">
        <v>30642.898700000002</v>
      </c>
    </row>
    <row r="188" spans="2:34">
      <c r="B188" s="186">
        <v>378480</v>
      </c>
      <c r="D188" s="154">
        <v>45716</v>
      </c>
      <c r="E188" s="73" t="s">
        <v>325</v>
      </c>
      <c r="F188" s="73" t="s">
        <v>1384</v>
      </c>
      <c r="G188" s="95">
        <v>27802.993999999999</v>
      </c>
      <c r="H188" s="95">
        <v>27802.99</v>
      </c>
      <c r="L188" s="94"/>
      <c r="M188" s="94">
        <v>45852</v>
      </c>
      <c r="N188" s="73">
        <v>0</v>
      </c>
      <c r="O188" s="73" t="s">
        <v>1495</v>
      </c>
      <c r="P188" s="73" t="s">
        <v>1498</v>
      </c>
      <c r="Q188" s="73">
        <v>7.0738399999999997</v>
      </c>
      <c r="S188" s="73">
        <v>2.65</v>
      </c>
      <c r="T188" s="73">
        <v>1</v>
      </c>
      <c r="U188" s="73" t="s">
        <v>1499</v>
      </c>
      <c r="AA188" s="73" t="s">
        <v>1494</v>
      </c>
      <c r="AE188" s="73" t="s">
        <v>324</v>
      </c>
      <c r="AF188" s="111">
        <v>1</v>
      </c>
      <c r="AG188" s="95">
        <v>27802.993999999999</v>
      </c>
      <c r="AH188" s="95">
        <v>27802.993999999999</v>
      </c>
    </row>
    <row r="189" spans="2:34">
      <c r="B189" s="186">
        <v>378480</v>
      </c>
      <c r="D189" s="154">
        <v>45716</v>
      </c>
      <c r="E189" s="73" t="s">
        <v>325</v>
      </c>
      <c r="F189" s="73" t="s">
        <v>1384</v>
      </c>
      <c r="G189" s="95">
        <v>32910.531300000002</v>
      </c>
      <c r="H189" s="95">
        <v>32910.53</v>
      </c>
      <c r="L189" s="94"/>
      <c r="M189" s="94">
        <v>45852</v>
      </c>
      <c r="N189" s="73">
        <v>0</v>
      </c>
      <c r="O189" s="73" t="s">
        <v>1495</v>
      </c>
      <c r="P189" s="73" t="s">
        <v>1498</v>
      </c>
      <c r="Q189" s="73">
        <v>7.0738399999999997</v>
      </c>
      <c r="S189" s="73">
        <v>2.65</v>
      </c>
      <c r="T189" s="73">
        <v>1</v>
      </c>
      <c r="U189" s="73" t="s">
        <v>1499</v>
      </c>
      <c r="AA189" s="73" t="s">
        <v>1494</v>
      </c>
      <c r="AE189" s="73" t="s">
        <v>324</v>
      </c>
      <c r="AF189" s="111">
        <v>1</v>
      </c>
      <c r="AG189" s="95">
        <v>32910.531300000002</v>
      </c>
      <c r="AH189" s="95">
        <v>32910.531300000002</v>
      </c>
    </row>
    <row r="190" spans="2:34">
      <c r="B190" s="186">
        <v>378480</v>
      </c>
      <c r="D190" s="154">
        <v>45716</v>
      </c>
      <c r="E190" s="73" t="s">
        <v>325</v>
      </c>
      <c r="F190" s="73" t="s">
        <v>1384</v>
      </c>
      <c r="G190" s="95">
        <v>30072.251899999999</v>
      </c>
      <c r="H190" s="95">
        <v>30072.25</v>
      </c>
      <c r="L190" s="94"/>
      <c r="M190" s="94">
        <v>45852</v>
      </c>
      <c r="N190" s="73">
        <v>0</v>
      </c>
      <c r="O190" s="73" t="s">
        <v>1495</v>
      </c>
      <c r="P190" s="73" t="s">
        <v>1498</v>
      </c>
      <c r="Q190" s="73">
        <v>7.0738399999999997</v>
      </c>
      <c r="S190" s="73">
        <v>2.65</v>
      </c>
      <c r="T190" s="73">
        <v>1</v>
      </c>
      <c r="U190" s="73" t="s">
        <v>1499</v>
      </c>
      <c r="AA190" s="73" t="s">
        <v>1494</v>
      </c>
      <c r="AE190" s="73" t="s">
        <v>324</v>
      </c>
      <c r="AF190" s="111">
        <v>1</v>
      </c>
      <c r="AG190" s="95">
        <v>30072.251899999999</v>
      </c>
      <c r="AH190" s="95">
        <v>30072.251899999999</v>
      </c>
    </row>
    <row r="191" spans="2:34">
      <c r="B191" s="186">
        <v>378480</v>
      </c>
      <c r="D191" s="154">
        <v>45716</v>
      </c>
      <c r="E191" s="73" t="s">
        <v>325</v>
      </c>
      <c r="F191" s="73" t="s">
        <v>1384</v>
      </c>
      <c r="G191" s="95">
        <v>31219.674599999998</v>
      </c>
      <c r="H191" s="95">
        <v>31219.67</v>
      </c>
      <c r="L191" s="94"/>
      <c r="M191" s="94">
        <v>45852</v>
      </c>
      <c r="N191" s="73">
        <v>0</v>
      </c>
      <c r="O191" s="73" t="s">
        <v>1495</v>
      </c>
      <c r="P191" s="73" t="s">
        <v>1498</v>
      </c>
      <c r="Q191" s="73">
        <v>7.0738399999999997</v>
      </c>
      <c r="S191" s="73">
        <v>2.65</v>
      </c>
      <c r="T191" s="73">
        <v>1</v>
      </c>
      <c r="U191" s="73" t="s">
        <v>1499</v>
      </c>
      <c r="AA191" s="73" t="s">
        <v>1494</v>
      </c>
      <c r="AE191" s="73" t="s">
        <v>324</v>
      </c>
      <c r="AF191" s="111">
        <v>1</v>
      </c>
      <c r="AG191" s="95">
        <v>31219.674599999998</v>
      </c>
      <c r="AH191" s="95">
        <v>31219.674599999998</v>
      </c>
    </row>
    <row r="192" spans="2:34">
      <c r="B192" s="186">
        <v>378480</v>
      </c>
      <c r="D192" s="154">
        <v>45716</v>
      </c>
      <c r="E192" s="73" t="s">
        <v>325</v>
      </c>
      <c r="F192" s="73" t="s">
        <v>1384</v>
      </c>
      <c r="G192" s="95">
        <v>32646.337200000002</v>
      </c>
      <c r="H192" s="95">
        <v>32646.34</v>
      </c>
      <c r="L192" s="94"/>
      <c r="M192" s="94">
        <v>45852</v>
      </c>
      <c r="N192" s="73">
        <v>0</v>
      </c>
      <c r="O192" s="73" t="s">
        <v>1495</v>
      </c>
      <c r="P192" s="73" t="s">
        <v>1498</v>
      </c>
      <c r="Q192" s="73">
        <v>7.0738399999999997</v>
      </c>
      <c r="S192" s="73">
        <v>2.65</v>
      </c>
      <c r="T192" s="73">
        <v>1</v>
      </c>
      <c r="U192" s="73" t="s">
        <v>1499</v>
      </c>
      <c r="AA192" s="73" t="s">
        <v>1494</v>
      </c>
      <c r="AE192" s="73" t="s">
        <v>324</v>
      </c>
      <c r="AF192" s="111">
        <v>1</v>
      </c>
      <c r="AG192" s="95">
        <v>32646.337200000002</v>
      </c>
      <c r="AH192" s="95">
        <v>32646.337200000002</v>
      </c>
    </row>
    <row r="193" spans="2:34">
      <c r="B193" s="186">
        <v>378480</v>
      </c>
      <c r="D193" s="154">
        <v>45716</v>
      </c>
      <c r="E193" s="73" t="s">
        <v>325</v>
      </c>
      <c r="F193" s="73" t="s">
        <v>1384</v>
      </c>
      <c r="G193" s="95">
        <v>30736.123899999999</v>
      </c>
      <c r="H193" s="95">
        <v>30736.12</v>
      </c>
      <c r="L193" s="94"/>
      <c r="M193" s="94">
        <v>45852</v>
      </c>
      <c r="N193" s="73">
        <v>0</v>
      </c>
      <c r="O193" s="73" t="s">
        <v>1495</v>
      </c>
      <c r="P193" s="73" t="s">
        <v>1498</v>
      </c>
      <c r="Q193" s="73">
        <v>7.0738399999999997</v>
      </c>
      <c r="S193" s="73">
        <v>2.65</v>
      </c>
      <c r="T193" s="73">
        <v>1</v>
      </c>
      <c r="U193" s="73" t="s">
        <v>1499</v>
      </c>
      <c r="AA193" s="73" t="s">
        <v>1494</v>
      </c>
      <c r="AE193" s="73" t="s">
        <v>324</v>
      </c>
      <c r="AF193" s="111">
        <v>1</v>
      </c>
      <c r="AG193" s="95">
        <v>30736.123899999999</v>
      </c>
      <c r="AH193" s="95">
        <v>30736.123899999999</v>
      </c>
    </row>
    <row r="194" spans="2:34">
      <c r="B194" s="186">
        <v>378480</v>
      </c>
      <c r="D194" s="154">
        <v>45716</v>
      </c>
      <c r="E194" s="73" t="s">
        <v>325</v>
      </c>
      <c r="F194" s="73" t="s">
        <v>1384</v>
      </c>
      <c r="G194" s="95">
        <v>35427.5573</v>
      </c>
      <c r="H194" s="95">
        <v>35427.56</v>
      </c>
      <c r="L194" s="94"/>
      <c r="M194" s="94">
        <v>45852</v>
      </c>
      <c r="N194" s="73">
        <v>0</v>
      </c>
      <c r="O194" s="73" t="s">
        <v>1495</v>
      </c>
      <c r="P194" s="73" t="s">
        <v>1498</v>
      </c>
      <c r="Q194" s="73">
        <v>7.0738399999999997</v>
      </c>
      <c r="S194" s="73">
        <v>2.65</v>
      </c>
      <c r="T194" s="73">
        <v>1</v>
      </c>
      <c r="U194" s="73" t="s">
        <v>1499</v>
      </c>
      <c r="AA194" s="73" t="s">
        <v>1494</v>
      </c>
      <c r="AE194" s="73" t="s">
        <v>324</v>
      </c>
      <c r="AF194" s="111">
        <v>1</v>
      </c>
      <c r="AG194" s="95">
        <v>35427.5573</v>
      </c>
      <c r="AH194" s="95">
        <v>35427.5573</v>
      </c>
    </row>
    <row r="195" spans="2:34">
      <c r="B195" s="186">
        <v>378480</v>
      </c>
      <c r="D195" s="154">
        <v>45716</v>
      </c>
      <c r="E195" s="73" t="s">
        <v>325</v>
      </c>
      <c r="F195" s="73" t="s">
        <v>1384</v>
      </c>
      <c r="G195" s="95">
        <v>31764.297999999999</v>
      </c>
      <c r="H195" s="95">
        <v>31764.3</v>
      </c>
      <c r="L195" s="94"/>
      <c r="M195" s="94">
        <v>45852</v>
      </c>
      <c r="N195" s="73">
        <v>0</v>
      </c>
      <c r="O195" s="73" t="s">
        <v>1495</v>
      </c>
      <c r="P195" s="73" t="s">
        <v>1498</v>
      </c>
      <c r="Q195" s="73">
        <v>7.0738399999999997</v>
      </c>
      <c r="S195" s="73">
        <v>2.65</v>
      </c>
      <c r="T195" s="73">
        <v>1</v>
      </c>
      <c r="U195" s="73" t="s">
        <v>1499</v>
      </c>
      <c r="AA195" s="73" t="s">
        <v>1494</v>
      </c>
      <c r="AE195" s="73" t="s">
        <v>324</v>
      </c>
      <c r="AF195" s="111">
        <v>1</v>
      </c>
      <c r="AG195" s="95">
        <v>31764.297999999999</v>
      </c>
      <c r="AH195" s="95">
        <v>31764.297999999999</v>
      </c>
    </row>
    <row r="196" spans="2:34">
      <c r="B196" s="186">
        <v>378480</v>
      </c>
      <c r="D196" s="154">
        <v>45716</v>
      </c>
      <c r="E196" s="73" t="s">
        <v>325</v>
      </c>
      <c r="F196" s="73" t="s">
        <v>1384</v>
      </c>
      <c r="G196" s="95">
        <v>30121.829099999999</v>
      </c>
      <c r="H196" s="95">
        <v>30121.83</v>
      </c>
      <c r="L196" s="94"/>
      <c r="M196" s="94">
        <v>45852</v>
      </c>
      <c r="N196" s="73">
        <v>0</v>
      </c>
      <c r="O196" s="73" t="s">
        <v>1495</v>
      </c>
      <c r="P196" s="73" t="s">
        <v>1498</v>
      </c>
      <c r="Q196" s="73">
        <v>7.0738399999999997</v>
      </c>
      <c r="S196" s="73">
        <v>2.65</v>
      </c>
      <c r="T196" s="73">
        <v>1</v>
      </c>
      <c r="U196" s="73" t="s">
        <v>1499</v>
      </c>
      <c r="AA196" s="73" t="s">
        <v>1494</v>
      </c>
      <c r="AE196" s="73" t="s">
        <v>324</v>
      </c>
      <c r="AF196" s="111">
        <v>1</v>
      </c>
      <c r="AG196" s="95">
        <v>30121.829099999999</v>
      </c>
      <c r="AH196" s="95">
        <v>30121.829099999999</v>
      </c>
    </row>
    <row r="197" spans="2:34">
      <c r="B197" s="186">
        <v>378480</v>
      </c>
      <c r="D197" s="154">
        <v>45716</v>
      </c>
      <c r="E197" s="73" t="s">
        <v>325</v>
      </c>
      <c r="F197" s="73" t="s">
        <v>1384</v>
      </c>
      <c r="G197" s="95">
        <v>603695.76009999996</v>
      </c>
      <c r="H197" s="95">
        <v>603695.76</v>
      </c>
      <c r="L197" s="94"/>
      <c r="M197" s="94">
        <v>45852</v>
      </c>
      <c r="N197" s="73">
        <v>0</v>
      </c>
      <c r="O197" s="73" t="s">
        <v>1495</v>
      </c>
      <c r="P197" s="73" t="s">
        <v>1498</v>
      </c>
      <c r="Q197" s="73">
        <v>7.0738399999999997</v>
      </c>
      <c r="S197" s="73">
        <v>2.65</v>
      </c>
      <c r="T197" s="73">
        <v>1</v>
      </c>
      <c r="U197" s="73" t="s">
        <v>1499</v>
      </c>
      <c r="AA197" s="73" t="s">
        <v>1494</v>
      </c>
      <c r="AE197" s="73" t="s">
        <v>324</v>
      </c>
      <c r="AF197" s="111">
        <v>1</v>
      </c>
      <c r="AG197" s="95">
        <v>603695.76009999996</v>
      </c>
      <c r="AH197" s="95">
        <v>603695.76009999996</v>
      </c>
    </row>
    <row r="198" spans="2:34">
      <c r="B198" s="186">
        <v>378480</v>
      </c>
      <c r="D198" s="154">
        <v>45716</v>
      </c>
      <c r="E198" s="73" t="s">
        <v>325</v>
      </c>
      <c r="F198" s="73" t="s">
        <v>1384</v>
      </c>
      <c r="G198" s="95">
        <v>2711.4648000000002</v>
      </c>
      <c r="H198" s="95">
        <v>2711.46</v>
      </c>
      <c r="L198" s="94"/>
      <c r="M198" s="94">
        <v>45852</v>
      </c>
      <c r="N198" s="73">
        <v>0</v>
      </c>
      <c r="O198" s="73" t="s">
        <v>1495</v>
      </c>
      <c r="P198" s="73" t="s">
        <v>1498</v>
      </c>
      <c r="Q198" s="73">
        <v>7.0738399999999997</v>
      </c>
      <c r="S198" s="73">
        <v>2.65</v>
      </c>
      <c r="T198" s="73">
        <v>1</v>
      </c>
      <c r="U198" s="73" t="s">
        <v>1499</v>
      </c>
      <c r="AA198" s="73" t="s">
        <v>1494</v>
      </c>
      <c r="AE198" s="73" t="s">
        <v>324</v>
      </c>
      <c r="AF198" s="111">
        <v>1</v>
      </c>
      <c r="AG198" s="95">
        <v>2711.4648000000002</v>
      </c>
      <c r="AH198" s="95">
        <v>2711.4648000000002</v>
      </c>
    </row>
    <row r="199" spans="2:34">
      <c r="B199" s="186">
        <v>378480</v>
      </c>
      <c r="D199" s="154">
        <v>45716</v>
      </c>
      <c r="E199" s="73" t="s">
        <v>325</v>
      </c>
      <c r="F199" s="73" t="s">
        <v>1384</v>
      </c>
      <c r="G199" s="95">
        <v>2709.1015000000002</v>
      </c>
      <c r="H199" s="95">
        <v>2709.1</v>
      </c>
      <c r="L199" s="94"/>
      <c r="M199" s="94">
        <v>45852</v>
      </c>
      <c r="N199" s="73">
        <v>0</v>
      </c>
      <c r="O199" s="73" t="s">
        <v>1495</v>
      </c>
      <c r="P199" s="73" t="s">
        <v>1498</v>
      </c>
      <c r="Q199" s="73">
        <v>7.0738399999999997</v>
      </c>
      <c r="S199" s="73">
        <v>2.65</v>
      </c>
      <c r="T199" s="73">
        <v>1</v>
      </c>
      <c r="U199" s="73" t="s">
        <v>1499</v>
      </c>
      <c r="AA199" s="73" t="s">
        <v>1494</v>
      </c>
      <c r="AE199" s="73" t="s">
        <v>324</v>
      </c>
      <c r="AF199" s="111">
        <v>1</v>
      </c>
      <c r="AG199" s="95">
        <v>2709.1015000000002</v>
      </c>
      <c r="AH199" s="95">
        <v>2709.1015000000002</v>
      </c>
    </row>
    <row r="200" spans="2:34">
      <c r="B200" s="186">
        <v>378480</v>
      </c>
      <c r="D200" s="154">
        <v>45716</v>
      </c>
      <c r="E200" s="73" t="s">
        <v>325</v>
      </c>
      <c r="F200" s="73" t="s">
        <v>1384</v>
      </c>
      <c r="G200" s="95">
        <v>2656.9780999999998</v>
      </c>
      <c r="H200" s="95">
        <v>2656.98</v>
      </c>
      <c r="L200" s="94"/>
      <c r="M200" s="94">
        <v>45852</v>
      </c>
      <c r="N200" s="73">
        <v>0</v>
      </c>
      <c r="O200" s="73" t="s">
        <v>1495</v>
      </c>
      <c r="P200" s="73" t="s">
        <v>1498</v>
      </c>
      <c r="Q200" s="73">
        <v>7.0738399999999997</v>
      </c>
      <c r="S200" s="73">
        <v>2.65</v>
      </c>
      <c r="T200" s="73">
        <v>1</v>
      </c>
      <c r="U200" s="73" t="s">
        <v>1499</v>
      </c>
      <c r="AA200" s="73" t="s">
        <v>1494</v>
      </c>
      <c r="AE200" s="73" t="s">
        <v>324</v>
      </c>
      <c r="AF200" s="111">
        <v>1</v>
      </c>
      <c r="AG200" s="95">
        <v>2656.9780999999998</v>
      </c>
      <c r="AH200" s="95">
        <v>2656.9780999999998</v>
      </c>
    </row>
    <row r="201" spans="2:34">
      <c r="B201" s="186">
        <v>378480</v>
      </c>
      <c r="D201" s="154">
        <v>45716</v>
      </c>
      <c r="E201" s="73" t="s">
        <v>325</v>
      </c>
      <c r="F201" s="73" t="s">
        <v>1384</v>
      </c>
      <c r="G201" s="95">
        <v>4806.2443999999996</v>
      </c>
      <c r="H201" s="95">
        <v>4806.24</v>
      </c>
      <c r="L201" s="94"/>
      <c r="M201" s="94">
        <v>45852</v>
      </c>
      <c r="N201" s="73">
        <v>0</v>
      </c>
      <c r="O201" s="73" t="s">
        <v>1495</v>
      </c>
      <c r="P201" s="73" t="s">
        <v>1498</v>
      </c>
      <c r="Q201" s="73">
        <v>7.0738399999999997</v>
      </c>
      <c r="S201" s="73">
        <v>2.65</v>
      </c>
      <c r="T201" s="73">
        <v>1</v>
      </c>
      <c r="U201" s="73" t="s">
        <v>1499</v>
      </c>
      <c r="AA201" s="73" t="s">
        <v>1494</v>
      </c>
      <c r="AE201" s="73" t="s">
        <v>324</v>
      </c>
      <c r="AF201" s="111">
        <v>1</v>
      </c>
      <c r="AG201" s="95">
        <v>4806.2443999999996</v>
      </c>
      <c r="AH201" s="95">
        <v>4806.2443999999996</v>
      </c>
    </row>
    <row r="202" spans="2:34">
      <c r="B202" s="186">
        <v>378480</v>
      </c>
      <c r="D202" s="154">
        <v>45716</v>
      </c>
      <c r="E202" s="73" t="s">
        <v>325</v>
      </c>
      <c r="F202" s="73" t="s">
        <v>1384</v>
      </c>
      <c r="G202" s="95">
        <v>1394.3184000000001</v>
      </c>
      <c r="H202" s="95">
        <v>1394.32</v>
      </c>
      <c r="L202" s="94"/>
      <c r="M202" s="94">
        <v>45852</v>
      </c>
      <c r="N202" s="73">
        <v>0</v>
      </c>
      <c r="O202" s="73" t="s">
        <v>1495</v>
      </c>
      <c r="P202" s="73" t="s">
        <v>1498</v>
      </c>
      <c r="Q202" s="73">
        <v>7.0738399999999997</v>
      </c>
      <c r="S202" s="73">
        <v>2.65</v>
      </c>
      <c r="T202" s="73">
        <v>1</v>
      </c>
      <c r="U202" s="73" t="s">
        <v>1499</v>
      </c>
      <c r="AA202" s="73" t="s">
        <v>1494</v>
      </c>
      <c r="AE202" s="73" t="s">
        <v>324</v>
      </c>
      <c r="AF202" s="111">
        <v>1</v>
      </c>
      <c r="AG202" s="95">
        <v>1394.3184000000001</v>
      </c>
      <c r="AH202" s="95">
        <v>1394.3184000000001</v>
      </c>
    </row>
    <row r="203" spans="2:34">
      <c r="B203" s="186">
        <v>378480</v>
      </c>
      <c r="D203" s="154">
        <v>45716</v>
      </c>
      <c r="E203" s="73" t="s">
        <v>325</v>
      </c>
      <c r="F203" s="73" t="s">
        <v>1384</v>
      </c>
      <c r="G203" s="95">
        <v>1377.4414999999999</v>
      </c>
      <c r="H203" s="95">
        <v>1377.44</v>
      </c>
      <c r="L203" s="94"/>
      <c r="M203" s="94">
        <v>45852</v>
      </c>
      <c r="N203" s="73">
        <v>0</v>
      </c>
      <c r="O203" s="73" t="s">
        <v>1495</v>
      </c>
      <c r="P203" s="73" t="s">
        <v>1498</v>
      </c>
      <c r="Q203" s="73">
        <v>7.0738399999999997</v>
      </c>
      <c r="S203" s="73">
        <v>2.65</v>
      </c>
      <c r="T203" s="73">
        <v>1</v>
      </c>
      <c r="U203" s="73" t="s">
        <v>1499</v>
      </c>
      <c r="AA203" s="73" t="s">
        <v>1494</v>
      </c>
      <c r="AE203" s="73" t="s">
        <v>324</v>
      </c>
      <c r="AF203" s="111">
        <v>1</v>
      </c>
      <c r="AG203" s="95">
        <v>1377.4414999999999</v>
      </c>
      <c r="AH203" s="95">
        <v>1377.4414999999999</v>
      </c>
    </row>
    <row r="204" spans="2:34">
      <c r="B204" s="186">
        <v>378480</v>
      </c>
      <c r="D204" s="154">
        <v>45716</v>
      </c>
      <c r="E204" s="73" t="s">
        <v>325</v>
      </c>
      <c r="F204" s="73" t="s">
        <v>1384</v>
      </c>
      <c r="G204" s="95">
        <v>483.75619999999998</v>
      </c>
      <c r="H204" s="95">
        <v>483.76</v>
      </c>
      <c r="L204" s="94"/>
      <c r="M204" s="94">
        <v>45852</v>
      </c>
      <c r="N204" s="73">
        <v>0</v>
      </c>
      <c r="O204" s="73" t="s">
        <v>1495</v>
      </c>
      <c r="P204" s="73" t="s">
        <v>1498</v>
      </c>
      <c r="Q204" s="73">
        <v>7.0738399999999997</v>
      </c>
      <c r="S204" s="73">
        <v>2.65</v>
      </c>
      <c r="T204" s="73">
        <v>1</v>
      </c>
      <c r="U204" s="73" t="s">
        <v>1499</v>
      </c>
      <c r="AA204" s="73" t="s">
        <v>1494</v>
      </c>
      <c r="AE204" s="73" t="s">
        <v>324</v>
      </c>
      <c r="AF204" s="111">
        <v>1</v>
      </c>
      <c r="AG204" s="95">
        <v>483.75619999999998</v>
      </c>
      <c r="AH204" s="95">
        <v>483.75619999999998</v>
      </c>
    </row>
    <row r="205" spans="2:34">
      <c r="B205" s="186">
        <v>378480</v>
      </c>
      <c r="D205" s="154">
        <v>45716</v>
      </c>
      <c r="E205" s="73" t="s">
        <v>325</v>
      </c>
      <c r="F205" s="73" t="s">
        <v>1384</v>
      </c>
      <c r="G205" s="95">
        <v>423.47489999999999</v>
      </c>
      <c r="H205" s="95">
        <v>423.47</v>
      </c>
      <c r="L205" s="94"/>
      <c r="M205" s="94">
        <v>45852</v>
      </c>
      <c r="N205" s="73">
        <v>0</v>
      </c>
      <c r="O205" s="73" t="s">
        <v>1495</v>
      </c>
      <c r="P205" s="73" t="s">
        <v>1498</v>
      </c>
      <c r="Q205" s="73">
        <v>7.0738399999999997</v>
      </c>
      <c r="S205" s="73">
        <v>2.65</v>
      </c>
      <c r="T205" s="73">
        <v>1</v>
      </c>
      <c r="U205" s="73" t="s">
        <v>1499</v>
      </c>
      <c r="AA205" s="73" t="s">
        <v>1494</v>
      </c>
      <c r="AE205" s="73" t="s">
        <v>324</v>
      </c>
      <c r="AF205" s="111">
        <v>1</v>
      </c>
      <c r="AG205" s="95">
        <v>423.47489999999999</v>
      </c>
      <c r="AH205" s="95">
        <v>423.47489999999999</v>
      </c>
    </row>
    <row r="206" spans="2:34">
      <c r="B206" s="186">
        <v>378480</v>
      </c>
      <c r="D206" s="154">
        <v>45716</v>
      </c>
      <c r="E206" s="73" t="s">
        <v>325</v>
      </c>
      <c r="F206" s="73" t="s">
        <v>1384</v>
      </c>
      <c r="G206" s="95">
        <v>469.03199999999998</v>
      </c>
      <c r="H206" s="95">
        <v>469.03</v>
      </c>
      <c r="L206" s="94"/>
      <c r="M206" s="94">
        <v>45852</v>
      </c>
      <c r="N206" s="73">
        <v>0</v>
      </c>
      <c r="O206" s="73" t="s">
        <v>1495</v>
      </c>
      <c r="P206" s="73" t="s">
        <v>1498</v>
      </c>
      <c r="Q206" s="73">
        <v>7.0738399999999997</v>
      </c>
      <c r="S206" s="73">
        <v>2.65</v>
      </c>
      <c r="T206" s="73">
        <v>1</v>
      </c>
      <c r="U206" s="73" t="s">
        <v>1499</v>
      </c>
      <c r="AA206" s="73" t="s">
        <v>1494</v>
      </c>
      <c r="AE206" s="73" t="s">
        <v>324</v>
      </c>
      <c r="AF206" s="111">
        <v>1</v>
      </c>
      <c r="AG206" s="95">
        <v>469.03199999999998</v>
      </c>
      <c r="AH206" s="95">
        <v>469.03199999999998</v>
      </c>
    </row>
    <row r="207" spans="2:34">
      <c r="B207" s="186">
        <v>378480</v>
      </c>
      <c r="D207" s="154">
        <v>45716</v>
      </c>
      <c r="E207" s="73" t="s">
        <v>325</v>
      </c>
      <c r="F207" s="73" t="s">
        <v>1384</v>
      </c>
      <c r="G207" s="95">
        <v>320.53429999999997</v>
      </c>
      <c r="H207" s="95">
        <v>320.52999999999997</v>
      </c>
      <c r="L207" s="94"/>
      <c r="M207" s="94">
        <v>45852</v>
      </c>
      <c r="N207" s="73">
        <v>0</v>
      </c>
      <c r="O207" s="73" t="s">
        <v>1495</v>
      </c>
      <c r="P207" s="73" t="s">
        <v>1498</v>
      </c>
      <c r="Q207" s="73">
        <v>7.0738399999999997</v>
      </c>
      <c r="S207" s="73">
        <v>2.65</v>
      </c>
      <c r="T207" s="73">
        <v>1</v>
      </c>
      <c r="U207" s="73" t="s">
        <v>1499</v>
      </c>
      <c r="AA207" s="73" t="s">
        <v>1494</v>
      </c>
      <c r="AE207" s="73" t="s">
        <v>324</v>
      </c>
      <c r="AF207" s="111">
        <v>1</v>
      </c>
      <c r="AG207" s="95">
        <v>320.53429999999997</v>
      </c>
      <c r="AH207" s="95">
        <v>320.53429999999997</v>
      </c>
    </row>
    <row r="208" spans="2:34">
      <c r="B208" s="186">
        <v>378480</v>
      </c>
      <c r="D208" s="154">
        <v>45716</v>
      </c>
      <c r="E208" s="73" t="s">
        <v>325</v>
      </c>
      <c r="F208" s="73" t="s">
        <v>1384</v>
      </c>
      <c r="G208" s="95">
        <v>479.28359999999998</v>
      </c>
      <c r="H208" s="95">
        <v>479.28</v>
      </c>
      <c r="L208" s="94"/>
      <c r="M208" s="94">
        <v>45852</v>
      </c>
      <c r="N208" s="73">
        <v>0</v>
      </c>
      <c r="O208" s="73" t="s">
        <v>1495</v>
      </c>
      <c r="P208" s="73" t="s">
        <v>1498</v>
      </c>
      <c r="Q208" s="73">
        <v>7.0738399999999997</v>
      </c>
      <c r="S208" s="73">
        <v>2.65</v>
      </c>
      <c r="T208" s="73">
        <v>1</v>
      </c>
      <c r="U208" s="73" t="s">
        <v>1499</v>
      </c>
      <c r="AA208" s="73" t="s">
        <v>1494</v>
      </c>
      <c r="AE208" s="73" t="s">
        <v>324</v>
      </c>
      <c r="AF208" s="111">
        <v>1</v>
      </c>
      <c r="AG208" s="95">
        <v>479.28359999999998</v>
      </c>
      <c r="AH208" s="95">
        <v>479.28359999999998</v>
      </c>
    </row>
    <row r="209" spans="2:34">
      <c r="B209" s="186">
        <v>378480</v>
      </c>
      <c r="D209" s="154">
        <v>45716</v>
      </c>
      <c r="E209" s="73" t="s">
        <v>325</v>
      </c>
      <c r="F209" s="73" t="s">
        <v>1384</v>
      </c>
      <c r="G209" s="95">
        <v>523.25379999999996</v>
      </c>
      <c r="H209" s="95">
        <v>523.25</v>
      </c>
      <c r="L209" s="94"/>
      <c r="M209" s="94">
        <v>45852</v>
      </c>
      <c r="N209" s="73">
        <v>0</v>
      </c>
      <c r="O209" s="73" t="s">
        <v>1495</v>
      </c>
      <c r="P209" s="73" t="s">
        <v>1498</v>
      </c>
      <c r="Q209" s="73">
        <v>7.0738399999999997</v>
      </c>
      <c r="S209" s="73">
        <v>2.65</v>
      </c>
      <c r="T209" s="73">
        <v>1</v>
      </c>
      <c r="U209" s="73" t="s">
        <v>1499</v>
      </c>
      <c r="AA209" s="73" t="s">
        <v>1494</v>
      </c>
      <c r="AE209" s="73" t="s">
        <v>324</v>
      </c>
      <c r="AF209" s="111">
        <v>1</v>
      </c>
      <c r="AG209" s="95">
        <v>523.25379999999996</v>
      </c>
      <c r="AH209" s="95">
        <v>523.25379999999996</v>
      </c>
    </row>
    <row r="210" spans="2:34">
      <c r="B210" s="186">
        <v>378480</v>
      </c>
      <c r="D210" s="154">
        <v>45716</v>
      </c>
      <c r="E210" s="73" t="s">
        <v>325</v>
      </c>
      <c r="F210" s="73" t="s">
        <v>1384</v>
      </c>
      <c r="G210" s="95">
        <v>539.77369999999996</v>
      </c>
      <c r="H210" s="95">
        <v>539.77</v>
      </c>
      <c r="L210" s="94"/>
      <c r="M210" s="94">
        <v>45852</v>
      </c>
      <c r="N210" s="73">
        <v>0</v>
      </c>
      <c r="O210" s="73" t="s">
        <v>1495</v>
      </c>
      <c r="P210" s="73" t="s">
        <v>1498</v>
      </c>
      <c r="Q210" s="73">
        <v>7.0738399999999997</v>
      </c>
      <c r="S210" s="73">
        <v>2.65</v>
      </c>
      <c r="T210" s="73">
        <v>1</v>
      </c>
      <c r="U210" s="73" t="s">
        <v>1499</v>
      </c>
      <c r="AA210" s="73" t="s">
        <v>1494</v>
      </c>
      <c r="AE210" s="73" t="s">
        <v>324</v>
      </c>
      <c r="AF210" s="111">
        <v>1</v>
      </c>
      <c r="AG210" s="95">
        <v>539.77369999999996</v>
      </c>
      <c r="AH210" s="95">
        <v>539.77369999999996</v>
      </c>
    </row>
    <row r="211" spans="2:34">
      <c r="B211" s="186">
        <v>378480</v>
      </c>
      <c r="D211" s="154">
        <v>45716</v>
      </c>
      <c r="E211" s="73" t="s">
        <v>325</v>
      </c>
      <c r="F211" s="73" t="s">
        <v>1384</v>
      </c>
      <c r="G211" s="95">
        <v>1601.8702000000001</v>
      </c>
      <c r="H211" s="95">
        <v>1601.87</v>
      </c>
      <c r="L211" s="94"/>
      <c r="M211" s="94">
        <v>45852</v>
      </c>
      <c r="N211" s="73">
        <v>0</v>
      </c>
      <c r="O211" s="73" t="s">
        <v>1495</v>
      </c>
      <c r="P211" s="73" t="s">
        <v>1498</v>
      </c>
      <c r="Q211" s="73">
        <v>7.0738399999999997</v>
      </c>
      <c r="S211" s="73">
        <v>2.65</v>
      </c>
      <c r="T211" s="73">
        <v>1</v>
      </c>
      <c r="U211" s="73" t="s">
        <v>1499</v>
      </c>
      <c r="AA211" s="73" t="s">
        <v>1494</v>
      </c>
      <c r="AE211" s="73" t="s">
        <v>324</v>
      </c>
      <c r="AF211" s="111">
        <v>1</v>
      </c>
      <c r="AG211" s="95">
        <v>1601.8702000000001</v>
      </c>
      <c r="AH211" s="95">
        <v>1601.8702000000001</v>
      </c>
    </row>
    <row r="212" spans="2:34">
      <c r="B212" s="186">
        <v>378480</v>
      </c>
      <c r="D212" s="154">
        <v>45716</v>
      </c>
      <c r="E212" s="73" t="s">
        <v>325</v>
      </c>
      <c r="F212" s="73" t="s">
        <v>1384</v>
      </c>
      <c r="G212" s="95">
        <v>1601.8453999999999</v>
      </c>
      <c r="H212" s="95">
        <v>1601.85</v>
      </c>
      <c r="L212" s="94"/>
      <c r="M212" s="94">
        <v>45852</v>
      </c>
      <c r="N212" s="73">
        <v>0</v>
      </c>
      <c r="O212" s="73" t="s">
        <v>1495</v>
      </c>
      <c r="P212" s="73" t="s">
        <v>1498</v>
      </c>
      <c r="Q212" s="73">
        <v>7.0738399999999997</v>
      </c>
      <c r="S212" s="73">
        <v>2.65</v>
      </c>
      <c r="T212" s="73">
        <v>1</v>
      </c>
      <c r="U212" s="73" t="s">
        <v>1499</v>
      </c>
      <c r="AA212" s="73" t="s">
        <v>1494</v>
      </c>
      <c r="AE212" s="73" t="s">
        <v>324</v>
      </c>
      <c r="AF212" s="111">
        <v>1</v>
      </c>
      <c r="AG212" s="95">
        <v>1601.8453999999999</v>
      </c>
      <c r="AH212" s="95">
        <v>1601.8453999999999</v>
      </c>
    </row>
    <row r="213" spans="2:34">
      <c r="B213" s="186">
        <v>378480</v>
      </c>
      <c r="D213" s="154">
        <v>45716</v>
      </c>
      <c r="E213" s="73" t="s">
        <v>325</v>
      </c>
      <c r="F213" s="73" t="s">
        <v>1384</v>
      </c>
      <c r="G213" s="95">
        <v>7287.4261999999999</v>
      </c>
      <c r="H213" s="95">
        <v>7287.43</v>
      </c>
      <c r="L213" s="94"/>
      <c r="M213" s="94">
        <v>45852</v>
      </c>
      <c r="N213" s="73">
        <v>0</v>
      </c>
      <c r="O213" s="73" t="s">
        <v>1495</v>
      </c>
      <c r="P213" s="73" t="s">
        <v>1498</v>
      </c>
      <c r="Q213" s="73">
        <v>7.0738399999999997</v>
      </c>
      <c r="S213" s="73">
        <v>2.65</v>
      </c>
      <c r="T213" s="73">
        <v>1</v>
      </c>
      <c r="U213" s="73" t="s">
        <v>1499</v>
      </c>
      <c r="AA213" s="73" t="s">
        <v>1494</v>
      </c>
      <c r="AE213" s="73" t="s">
        <v>324</v>
      </c>
      <c r="AF213" s="111">
        <v>1</v>
      </c>
      <c r="AG213" s="95">
        <v>7287.4261999999999</v>
      </c>
      <c r="AH213" s="95">
        <v>7287.4261999999999</v>
      </c>
    </row>
    <row r="214" spans="2:34">
      <c r="B214" s="186">
        <v>378480</v>
      </c>
      <c r="D214" s="154">
        <v>45716</v>
      </c>
      <c r="E214" s="73" t="s">
        <v>325</v>
      </c>
      <c r="F214" s="73" t="s">
        <v>1384</v>
      </c>
      <c r="G214" s="95">
        <v>2863.0938999999998</v>
      </c>
      <c r="H214" s="95">
        <v>2863.09</v>
      </c>
      <c r="L214" s="94"/>
      <c r="M214" s="94">
        <v>45852</v>
      </c>
      <c r="N214" s="73">
        <v>0</v>
      </c>
      <c r="O214" s="73" t="s">
        <v>1495</v>
      </c>
      <c r="P214" s="73" t="s">
        <v>1498</v>
      </c>
      <c r="Q214" s="73">
        <v>7.0738399999999997</v>
      </c>
      <c r="S214" s="73">
        <v>2.65</v>
      </c>
      <c r="T214" s="73">
        <v>1</v>
      </c>
      <c r="U214" s="73" t="s">
        <v>1499</v>
      </c>
      <c r="AA214" s="73" t="s">
        <v>1494</v>
      </c>
      <c r="AE214" s="73" t="s">
        <v>324</v>
      </c>
      <c r="AF214" s="111">
        <v>1</v>
      </c>
      <c r="AG214" s="95">
        <v>2863.0938999999998</v>
      </c>
      <c r="AH214" s="95">
        <v>2863.0938999999998</v>
      </c>
    </row>
    <row r="215" spans="2:34">
      <c r="B215" s="186">
        <v>378480</v>
      </c>
      <c r="D215" s="154">
        <v>45716</v>
      </c>
      <c r="E215" s="73" t="s">
        <v>325</v>
      </c>
      <c r="F215" s="73" t="s">
        <v>1384</v>
      </c>
      <c r="G215" s="95">
        <v>2876.0095999999999</v>
      </c>
      <c r="H215" s="95">
        <v>2876.01</v>
      </c>
      <c r="L215" s="94"/>
      <c r="M215" s="94">
        <v>45852</v>
      </c>
      <c r="N215" s="73">
        <v>0</v>
      </c>
      <c r="O215" s="73" t="s">
        <v>1495</v>
      </c>
      <c r="P215" s="73" t="s">
        <v>1498</v>
      </c>
      <c r="Q215" s="73">
        <v>7.0738399999999997</v>
      </c>
      <c r="S215" s="73">
        <v>2.65</v>
      </c>
      <c r="T215" s="73">
        <v>1</v>
      </c>
      <c r="U215" s="73" t="s">
        <v>1499</v>
      </c>
      <c r="AA215" s="73" t="s">
        <v>1494</v>
      </c>
      <c r="AE215" s="73" t="s">
        <v>324</v>
      </c>
      <c r="AF215" s="111">
        <v>1</v>
      </c>
      <c r="AG215" s="95">
        <v>2876.0095999999999</v>
      </c>
      <c r="AH215" s="95">
        <v>2876.0095999999999</v>
      </c>
    </row>
    <row r="216" spans="2:34">
      <c r="B216" s="186">
        <v>378480</v>
      </c>
      <c r="D216" s="154">
        <v>45716</v>
      </c>
      <c r="E216" s="73" t="s">
        <v>325</v>
      </c>
      <c r="F216" s="73" t="s">
        <v>1384</v>
      </c>
      <c r="G216" s="95">
        <v>3186.9436000000001</v>
      </c>
      <c r="H216" s="95">
        <v>3186.94</v>
      </c>
      <c r="L216" s="94"/>
      <c r="M216" s="94">
        <v>45852</v>
      </c>
      <c r="N216" s="73">
        <v>0</v>
      </c>
      <c r="O216" s="73" t="s">
        <v>1495</v>
      </c>
      <c r="P216" s="73" t="s">
        <v>1498</v>
      </c>
      <c r="Q216" s="73">
        <v>7.0738399999999997</v>
      </c>
      <c r="S216" s="73">
        <v>2.65</v>
      </c>
      <c r="T216" s="73">
        <v>1</v>
      </c>
      <c r="U216" s="73" t="s">
        <v>1499</v>
      </c>
      <c r="AA216" s="73" t="s">
        <v>1494</v>
      </c>
      <c r="AE216" s="73" t="s">
        <v>324</v>
      </c>
      <c r="AF216" s="111">
        <v>1</v>
      </c>
      <c r="AG216" s="95">
        <v>3186.9436000000001</v>
      </c>
      <c r="AH216" s="95">
        <v>3186.9436000000001</v>
      </c>
    </row>
    <row r="217" spans="2:34">
      <c r="B217" s="186">
        <v>378480</v>
      </c>
      <c r="D217" s="154">
        <v>45716</v>
      </c>
      <c r="E217" s="73" t="s">
        <v>325</v>
      </c>
      <c r="F217" s="73" t="s">
        <v>1384</v>
      </c>
      <c r="G217" s="95">
        <v>3104.4812999999999</v>
      </c>
      <c r="H217" s="95">
        <v>3104.48</v>
      </c>
      <c r="L217" s="94"/>
      <c r="M217" s="94">
        <v>45852</v>
      </c>
      <c r="N217" s="73">
        <v>0</v>
      </c>
      <c r="O217" s="73" t="s">
        <v>1495</v>
      </c>
      <c r="P217" s="73" t="s">
        <v>1498</v>
      </c>
      <c r="Q217" s="73">
        <v>7.0738399999999997</v>
      </c>
      <c r="S217" s="73">
        <v>2.65</v>
      </c>
      <c r="T217" s="73">
        <v>1</v>
      </c>
      <c r="U217" s="73" t="s">
        <v>1499</v>
      </c>
      <c r="AA217" s="73" t="s">
        <v>1494</v>
      </c>
      <c r="AE217" s="73" t="s">
        <v>324</v>
      </c>
      <c r="AF217" s="111">
        <v>1</v>
      </c>
      <c r="AG217" s="95">
        <v>3104.4812999999999</v>
      </c>
      <c r="AH217" s="95">
        <v>3104.4812999999999</v>
      </c>
    </row>
    <row r="218" spans="2:34">
      <c r="B218" s="186">
        <v>378480</v>
      </c>
      <c r="D218" s="154">
        <v>45716</v>
      </c>
      <c r="E218" s="73" t="s">
        <v>325</v>
      </c>
      <c r="F218" s="73" t="s">
        <v>1384</v>
      </c>
      <c r="G218" s="95">
        <v>2816.7660000000001</v>
      </c>
      <c r="H218" s="95">
        <v>2816.77</v>
      </c>
      <c r="L218" s="94"/>
      <c r="M218" s="94">
        <v>45852</v>
      </c>
      <c r="N218" s="73">
        <v>0</v>
      </c>
      <c r="O218" s="73" t="s">
        <v>1495</v>
      </c>
      <c r="P218" s="73" t="s">
        <v>1498</v>
      </c>
      <c r="Q218" s="73">
        <v>7.0738399999999997</v>
      </c>
      <c r="S218" s="73">
        <v>2.65</v>
      </c>
      <c r="T218" s="73">
        <v>1</v>
      </c>
      <c r="U218" s="73" t="s">
        <v>1499</v>
      </c>
      <c r="AA218" s="73" t="s">
        <v>1494</v>
      </c>
      <c r="AE218" s="73" t="s">
        <v>324</v>
      </c>
      <c r="AF218" s="111">
        <v>1</v>
      </c>
      <c r="AG218" s="95">
        <v>2816.7660000000001</v>
      </c>
      <c r="AH218" s="95">
        <v>2816.7660000000001</v>
      </c>
    </row>
    <row r="219" spans="2:34">
      <c r="B219" s="186">
        <v>378480</v>
      </c>
      <c r="D219" s="154">
        <v>45716</v>
      </c>
      <c r="E219" s="73" t="s">
        <v>325</v>
      </c>
      <c r="F219" s="73" t="s">
        <v>1384</v>
      </c>
      <c r="G219" s="95">
        <v>3334.2186999999999</v>
      </c>
      <c r="H219" s="95">
        <v>3334.22</v>
      </c>
      <c r="L219" s="94"/>
      <c r="M219" s="94">
        <v>45852</v>
      </c>
      <c r="N219" s="73">
        <v>0</v>
      </c>
      <c r="O219" s="73" t="s">
        <v>1495</v>
      </c>
      <c r="P219" s="73" t="s">
        <v>1498</v>
      </c>
      <c r="Q219" s="73">
        <v>7.0738399999999997</v>
      </c>
      <c r="S219" s="73">
        <v>2.65</v>
      </c>
      <c r="T219" s="73">
        <v>1</v>
      </c>
      <c r="U219" s="73" t="s">
        <v>1499</v>
      </c>
      <c r="AA219" s="73" t="s">
        <v>1494</v>
      </c>
      <c r="AE219" s="73" t="s">
        <v>324</v>
      </c>
      <c r="AF219" s="111">
        <v>1</v>
      </c>
      <c r="AG219" s="95">
        <v>3334.2186999999999</v>
      </c>
      <c r="AH219" s="95">
        <v>3334.2186999999999</v>
      </c>
    </row>
    <row r="220" spans="2:34">
      <c r="B220" s="186">
        <v>378480</v>
      </c>
      <c r="D220" s="154">
        <v>45716</v>
      </c>
      <c r="E220" s="73" t="s">
        <v>325</v>
      </c>
      <c r="F220" s="73" t="s">
        <v>1384</v>
      </c>
      <c r="G220" s="95">
        <v>3046.6680999999999</v>
      </c>
      <c r="H220" s="95">
        <v>3046.67</v>
      </c>
      <c r="L220" s="94"/>
      <c r="M220" s="94">
        <v>45852</v>
      </c>
      <c r="N220" s="73">
        <v>0</v>
      </c>
      <c r="O220" s="73" t="s">
        <v>1495</v>
      </c>
      <c r="P220" s="73" t="s">
        <v>1498</v>
      </c>
      <c r="Q220" s="73">
        <v>7.0738399999999997</v>
      </c>
      <c r="S220" s="73">
        <v>2.65</v>
      </c>
      <c r="T220" s="73">
        <v>1</v>
      </c>
      <c r="U220" s="73" t="s">
        <v>1499</v>
      </c>
      <c r="AA220" s="73" t="s">
        <v>1494</v>
      </c>
      <c r="AE220" s="73" t="s">
        <v>324</v>
      </c>
      <c r="AF220" s="111">
        <v>1</v>
      </c>
      <c r="AG220" s="95">
        <v>3046.6680999999999</v>
      </c>
      <c r="AH220" s="95">
        <v>3046.6680999999999</v>
      </c>
    </row>
    <row r="221" spans="2:34">
      <c r="B221" s="186">
        <v>378480</v>
      </c>
      <c r="D221" s="154">
        <v>45716</v>
      </c>
      <c r="E221" s="73" t="s">
        <v>325</v>
      </c>
      <c r="F221" s="73" t="s">
        <v>1384</v>
      </c>
      <c r="G221" s="95">
        <v>3162.9153999999999</v>
      </c>
      <c r="H221" s="95">
        <v>3162.92</v>
      </c>
      <c r="L221" s="94"/>
      <c r="M221" s="94">
        <v>45852</v>
      </c>
      <c r="N221" s="73">
        <v>0</v>
      </c>
      <c r="O221" s="73" t="s">
        <v>1495</v>
      </c>
      <c r="P221" s="73" t="s">
        <v>1498</v>
      </c>
      <c r="Q221" s="73">
        <v>7.0738399999999997</v>
      </c>
      <c r="S221" s="73">
        <v>2.65</v>
      </c>
      <c r="T221" s="73">
        <v>1</v>
      </c>
      <c r="U221" s="73" t="s">
        <v>1499</v>
      </c>
      <c r="AA221" s="73" t="s">
        <v>1494</v>
      </c>
      <c r="AE221" s="73" t="s">
        <v>324</v>
      </c>
      <c r="AF221" s="111">
        <v>1</v>
      </c>
      <c r="AG221" s="95">
        <v>3162.9153999999999</v>
      </c>
      <c r="AH221" s="95">
        <v>3162.9153999999999</v>
      </c>
    </row>
    <row r="222" spans="2:34">
      <c r="B222" s="186">
        <v>378480</v>
      </c>
      <c r="D222" s="154">
        <v>45716</v>
      </c>
      <c r="E222" s="73" t="s">
        <v>325</v>
      </c>
      <c r="F222" s="73" t="s">
        <v>1384</v>
      </c>
      <c r="G222" s="95">
        <v>3307.4528</v>
      </c>
      <c r="H222" s="95">
        <v>3307.45</v>
      </c>
      <c r="L222" s="94"/>
      <c r="M222" s="94">
        <v>45852</v>
      </c>
      <c r="N222" s="73">
        <v>0</v>
      </c>
      <c r="O222" s="73" t="s">
        <v>1495</v>
      </c>
      <c r="P222" s="73" t="s">
        <v>1498</v>
      </c>
      <c r="Q222" s="73">
        <v>7.0738399999999997</v>
      </c>
      <c r="S222" s="73">
        <v>2.65</v>
      </c>
      <c r="T222" s="73">
        <v>1</v>
      </c>
      <c r="U222" s="73" t="s">
        <v>1499</v>
      </c>
      <c r="AA222" s="73" t="s">
        <v>1494</v>
      </c>
      <c r="AE222" s="73" t="s">
        <v>324</v>
      </c>
      <c r="AF222" s="111">
        <v>1</v>
      </c>
      <c r="AG222" s="95">
        <v>3307.4528</v>
      </c>
      <c r="AH222" s="95">
        <v>3307.4528</v>
      </c>
    </row>
    <row r="223" spans="2:34">
      <c r="B223" s="186">
        <v>378480</v>
      </c>
      <c r="D223" s="154">
        <v>45716</v>
      </c>
      <c r="E223" s="73" t="s">
        <v>325</v>
      </c>
      <c r="F223" s="73" t="s">
        <v>1384</v>
      </c>
      <c r="G223" s="95">
        <v>3113.9261000000001</v>
      </c>
      <c r="H223" s="95">
        <v>3113.93</v>
      </c>
      <c r="L223" s="94"/>
      <c r="M223" s="94">
        <v>45852</v>
      </c>
      <c r="N223" s="73">
        <v>0</v>
      </c>
      <c r="O223" s="73" t="s">
        <v>1495</v>
      </c>
      <c r="P223" s="73" t="s">
        <v>1498</v>
      </c>
      <c r="Q223" s="73">
        <v>7.0738399999999997</v>
      </c>
      <c r="S223" s="73">
        <v>2.65</v>
      </c>
      <c r="T223" s="73">
        <v>1</v>
      </c>
      <c r="U223" s="73" t="s">
        <v>1499</v>
      </c>
      <c r="AA223" s="73" t="s">
        <v>1494</v>
      </c>
      <c r="AE223" s="73" t="s">
        <v>324</v>
      </c>
      <c r="AF223" s="111">
        <v>1</v>
      </c>
      <c r="AG223" s="95">
        <v>3113.9261000000001</v>
      </c>
      <c r="AH223" s="95">
        <v>3113.9261000000001</v>
      </c>
    </row>
    <row r="224" spans="2:34">
      <c r="B224" s="186">
        <v>378480</v>
      </c>
      <c r="D224" s="154">
        <v>45716</v>
      </c>
      <c r="E224" s="73" t="s">
        <v>325</v>
      </c>
      <c r="F224" s="73" t="s">
        <v>1384</v>
      </c>
      <c r="G224" s="95">
        <v>3589.2226999999998</v>
      </c>
      <c r="H224" s="95">
        <v>3589.22</v>
      </c>
      <c r="L224" s="94"/>
      <c r="M224" s="94">
        <v>45852</v>
      </c>
      <c r="N224" s="73">
        <v>0</v>
      </c>
      <c r="O224" s="73" t="s">
        <v>1495</v>
      </c>
      <c r="P224" s="73" t="s">
        <v>1498</v>
      </c>
      <c r="Q224" s="73">
        <v>7.0738399999999997</v>
      </c>
      <c r="S224" s="73">
        <v>2.65</v>
      </c>
      <c r="T224" s="73">
        <v>1</v>
      </c>
      <c r="U224" s="73" t="s">
        <v>1499</v>
      </c>
      <c r="AA224" s="73" t="s">
        <v>1494</v>
      </c>
      <c r="AE224" s="73" t="s">
        <v>324</v>
      </c>
      <c r="AF224" s="111">
        <v>1</v>
      </c>
      <c r="AG224" s="95">
        <v>3589.2226999999998</v>
      </c>
      <c r="AH224" s="95">
        <v>3589.2226999999998</v>
      </c>
    </row>
    <row r="225" spans="2:34">
      <c r="B225" s="186">
        <v>378480</v>
      </c>
      <c r="D225" s="154">
        <v>45716</v>
      </c>
      <c r="E225" s="73" t="s">
        <v>325</v>
      </c>
      <c r="F225" s="73" t="s">
        <v>1384</v>
      </c>
      <c r="G225" s="95">
        <v>3218.0920000000001</v>
      </c>
      <c r="H225" s="95">
        <v>3218.09</v>
      </c>
      <c r="L225" s="94"/>
      <c r="M225" s="94">
        <v>45852</v>
      </c>
      <c r="N225" s="73">
        <v>0</v>
      </c>
      <c r="O225" s="73" t="s">
        <v>1495</v>
      </c>
      <c r="P225" s="73" t="s">
        <v>1498</v>
      </c>
      <c r="Q225" s="73">
        <v>7.0738399999999997</v>
      </c>
      <c r="S225" s="73">
        <v>2.65</v>
      </c>
      <c r="T225" s="73">
        <v>1</v>
      </c>
      <c r="U225" s="73" t="s">
        <v>1499</v>
      </c>
      <c r="AA225" s="73" t="s">
        <v>1494</v>
      </c>
      <c r="AE225" s="73" t="s">
        <v>324</v>
      </c>
      <c r="AF225" s="111">
        <v>1</v>
      </c>
      <c r="AG225" s="95">
        <v>3218.0920000000001</v>
      </c>
      <c r="AH225" s="95">
        <v>3218.0920000000001</v>
      </c>
    </row>
    <row r="226" spans="2:34">
      <c r="B226" s="186">
        <v>378480</v>
      </c>
      <c r="D226" s="154">
        <v>45716</v>
      </c>
      <c r="E226" s="73" t="s">
        <v>325</v>
      </c>
      <c r="F226" s="73" t="s">
        <v>1384</v>
      </c>
      <c r="G226" s="95">
        <v>3051.6909000000001</v>
      </c>
      <c r="H226" s="95">
        <v>3051.69</v>
      </c>
      <c r="L226" s="94"/>
      <c r="M226" s="94">
        <v>45852</v>
      </c>
      <c r="N226" s="73">
        <v>0</v>
      </c>
      <c r="O226" s="73" t="s">
        <v>1495</v>
      </c>
      <c r="P226" s="73" t="s">
        <v>1498</v>
      </c>
      <c r="Q226" s="73">
        <v>7.0738399999999997</v>
      </c>
      <c r="S226" s="73">
        <v>2.65</v>
      </c>
      <c r="T226" s="73">
        <v>1</v>
      </c>
      <c r="U226" s="73" t="s">
        <v>1499</v>
      </c>
      <c r="AA226" s="73" t="s">
        <v>1494</v>
      </c>
      <c r="AE226" s="73" t="s">
        <v>324</v>
      </c>
      <c r="AF226" s="111">
        <v>1</v>
      </c>
      <c r="AG226" s="95">
        <v>3051.6909000000001</v>
      </c>
      <c r="AH226" s="95">
        <v>3051.6909000000001</v>
      </c>
    </row>
    <row r="227" spans="2:34">
      <c r="B227" s="186">
        <v>422566</v>
      </c>
      <c r="C227" s="97" t="s">
        <v>922</v>
      </c>
      <c r="D227" s="154">
        <v>45716</v>
      </c>
      <c r="E227" s="73" t="s">
        <v>180</v>
      </c>
      <c r="F227" s="73" t="s">
        <v>1384</v>
      </c>
      <c r="G227" s="95">
        <v>3842690.53</v>
      </c>
      <c r="H227" s="95">
        <v>3842690.53</v>
      </c>
      <c r="L227" s="94"/>
      <c r="M227" s="94">
        <v>46739</v>
      </c>
      <c r="N227" s="73">
        <v>0</v>
      </c>
      <c r="O227" s="73" t="s">
        <v>1495</v>
      </c>
      <c r="P227" s="73" t="s">
        <v>1496</v>
      </c>
      <c r="Q227" s="73">
        <v>11.22878</v>
      </c>
      <c r="S227" s="73">
        <v>6.75</v>
      </c>
      <c r="T227" s="73">
        <v>1</v>
      </c>
      <c r="U227" s="73" t="s">
        <v>1497</v>
      </c>
      <c r="AA227" s="73" t="s">
        <v>1494</v>
      </c>
      <c r="AE227" s="73" t="s">
        <v>921</v>
      </c>
      <c r="AF227" s="111">
        <v>1</v>
      </c>
      <c r="AG227" s="95">
        <v>3842690.53</v>
      </c>
      <c r="AH227" s="95">
        <v>3842690.53</v>
      </c>
    </row>
    <row r="228" spans="2:34">
      <c r="B228" s="186">
        <v>422566</v>
      </c>
      <c r="C228" s="97" t="s">
        <v>922</v>
      </c>
      <c r="D228" s="154">
        <v>45716</v>
      </c>
      <c r="E228" s="73" t="s">
        <v>180</v>
      </c>
      <c r="F228" s="73" t="s">
        <v>1384</v>
      </c>
      <c r="G228" s="95">
        <v>483441.16</v>
      </c>
      <c r="H228" s="95">
        <v>483441.16</v>
      </c>
      <c r="L228" s="94"/>
      <c r="M228" s="94">
        <v>46739</v>
      </c>
      <c r="N228" s="73">
        <v>0</v>
      </c>
      <c r="O228" s="73" t="s">
        <v>1495</v>
      </c>
      <c r="P228" s="73" t="s">
        <v>1496</v>
      </c>
      <c r="Q228" s="73">
        <v>11.22878</v>
      </c>
      <c r="S228" s="73">
        <v>6.75</v>
      </c>
      <c r="T228" s="73">
        <v>1</v>
      </c>
      <c r="U228" s="73" t="s">
        <v>1497</v>
      </c>
      <c r="AA228" s="73" t="s">
        <v>1494</v>
      </c>
      <c r="AE228" s="73" t="s">
        <v>921</v>
      </c>
      <c r="AF228" s="111">
        <v>1</v>
      </c>
      <c r="AG228" s="95">
        <v>483441.16</v>
      </c>
      <c r="AH228" s="95">
        <v>483441.16</v>
      </c>
    </row>
    <row r="229" spans="2:34">
      <c r="B229" s="186">
        <v>422566</v>
      </c>
      <c r="C229" s="97" t="s">
        <v>922</v>
      </c>
      <c r="D229" s="154">
        <v>45716</v>
      </c>
      <c r="E229" s="73" t="s">
        <v>180</v>
      </c>
      <c r="F229" s="73" t="s">
        <v>1384</v>
      </c>
      <c r="G229" s="95">
        <v>6131789.79</v>
      </c>
      <c r="H229" s="95">
        <v>6131789.79</v>
      </c>
      <c r="L229" s="94"/>
      <c r="M229" s="94">
        <v>46739</v>
      </c>
      <c r="N229" s="73">
        <v>0</v>
      </c>
      <c r="O229" s="73" t="s">
        <v>1495</v>
      </c>
      <c r="P229" s="73" t="s">
        <v>1496</v>
      </c>
      <c r="Q229" s="73">
        <v>11.22878</v>
      </c>
      <c r="S229" s="73">
        <v>6.75</v>
      </c>
      <c r="T229" s="73">
        <v>1</v>
      </c>
      <c r="U229" s="73" t="s">
        <v>1497</v>
      </c>
      <c r="AA229" s="73" t="s">
        <v>1494</v>
      </c>
      <c r="AE229" s="73" t="s">
        <v>921</v>
      </c>
      <c r="AF229" s="111">
        <v>1</v>
      </c>
      <c r="AG229" s="95">
        <v>6131789.79</v>
      </c>
      <c r="AH229" s="95">
        <v>6131789.79</v>
      </c>
    </row>
    <row r="230" spans="2:34">
      <c r="B230" s="186">
        <v>422566</v>
      </c>
      <c r="C230" s="97" t="s">
        <v>922</v>
      </c>
      <c r="D230" s="154">
        <v>45716</v>
      </c>
      <c r="E230" s="73" t="s">
        <v>180</v>
      </c>
      <c r="F230" s="73" t="s">
        <v>1384</v>
      </c>
      <c r="G230" s="95">
        <v>4104177.49</v>
      </c>
      <c r="H230" s="95">
        <v>4104177.49</v>
      </c>
      <c r="L230" s="94"/>
      <c r="M230" s="94">
        <v>46739</v>
      </c>
      <c r="N230" s="73">
        <v>0</v>
      </c>
      <c r="O230" s="73" t="s">
        <v>1495</v>
      </c>
      <c r="P230" s="73" t="s">
        <v>1496</v>
      </c>
      <c r="Q230" s="73">
        <v>11.22878</v>
      </c>
      <c r="S230" s="73">
        <v>6.75</v>
      </c>
      <c r="T230" s="73">
        <v>1</v>
      </c>
      <c r="U230" s="73" t="s">
        <v>1497</v>
      </c>
      <c r="AA230" s="73" t="s">
        <v>1494</v>
      </c>
      <c r="AE230" s="73" t="s">
        <v>921</v>
      </c>
      <c r="AF230" s="111">
        <v>1</v>
      </c>
      <c r="AG230" s="95">
        <v>4104177.49</v>
      </c>
      <c r="AH230" s="95">
        <v>4104177.49</v>
      </c>
    </row>
    <row r="231" spans="2:34">
      <c r="B231" s="186">
        <v>357257</v>
      </c>
      <c r="C231" s="97" t="s">
        <v>486</v>
      </c>
      <c r="D231" s="154">
        <v>45716</v>
      </c>
      <c r="E231" s="73" t="s">
        <v>281</v>
      </c>
      <c r="F231" s="73" t="s">
        <v>1396</v>
      </c>
      <c r="G231" s="95">
        <v>69.281999999999996</v>
      </c>
      <c r="H231" s="95">
        <v>69.28</v>
      </c>
      <c r="L231" s="94"/>
      <c r="M231" s="94">
        <v>46672</v>
      </c>
      <c r="N231" s="73">
        <v>0</v>
      </c>
      <c r="O231" s="73" t="s">
        <v>1495</v>
      </c>
      <c r="P231" s="73" t="s">
        <v>1502</v>
      </c>
      <c r="Q231" s="73">
        <v>11.67414</v>
      </c>
      <c r="S231" s="73">
        <v>8</v>
      </c>
      <c r="T231" s="73">
        <v>0.75</v>
      </c>
      <c r="U231" s="73" t="s">
        <v>1497</v>
      </c>
      <c r="AA231" s="73" t="s">
        <v>1494</v>
      </c>
      <c r="AE231" s="73" t="s">
        <v>485</v>
      </c>
      <c r="AF231" s="111">
        <v>1</v>
      </c>
      <c r="AG231" s="95">
        <v>69.281999999999996</v>
      </c>
      <c r="AH231" s="95">
        <v>69.281999999999996</v>
      </c>
    </row>
    <row r="232" spans="2:34">
      <c r="B232" s="186">
        <v>357257</v>
      </c>
      <c r="C232" s="97" t="s">
        <v>486</v>
      </c>
      <c r="D232" s="154">
        <v>45716</v>
      </c>
      <c r="E232" s="73" t="s">
        <v>281</v>
      </c>
      <c r="F232" s="73" t="s">
        <v>1396</v>
      </c>
      <c r="G232" s="95">
        <v>0.3337</v>
      </c>
      <c r="H232" s="95">
        <v>0.33</v>
      </c>
      <c r="L232" s="94"/>
      <c r="M232" s="94">
        <v>46672</v>
      </c>
      <c r="N232" s="73">
        <v>0</v>
      </c>
      <c r="O232" s="73" t="s">
        <v>1495</v>
      </c>
      <c r="P232" s="73" t="s">
        <v>1502</v>
      </c>
      <c r="Q232" s="73">
        <v>11.67414</v>
      </c>
      <c r="S232" s="73">
        <v>8</v>
      </c>
      <c r="T232" s="73">
        <v>0.75</v>
      </c>
      <c r="U232" s="73" t="s">
        <v>1497</v>
      </c>
      <c r="AA232" s="73" t="s">
        <v>1494</v>
      </c>
      <c r="AE232" s="73" t="s">
        <v>485</v>
      </c>
      <c r="AF232" s="111">
        <v>1</v>
      </c>
      <c r="AG232" s="95">
        <v>0.3337</v>
      </c>
      <c r="AH232" s="95">
        <v>0.3337</v>
      </c>
    </row>
    <row r="233" spans="2:34">
      <c r="B233" s="186">
        <v>357257</v>
      </c>
      <c r="C233" s="97" t="s">
        <v>486</v>
      </c>
      <c r="D233" s="154">
        <v>45716</v>
      </c>
      <c r="E233" s="73" t="s">
        <v>281</v>
      </c>
      <c r="F233" s="73" t="s">
        <v>1396</v>
      </c>
      <c r="G233" s="95">
        <v>1545.9132</v>
      </c>
      <c r="H233" s="95">
        <v>1545.91</v>
      </c>
      <c r="L233" s="94"/>
      <c r="M233" s="94">
        <v>46672</v>
      </c>
      <c r="N233" s="73">
        <v>0</v>
      </c>
      <c r="O233" s="73" t="s">
        <v>1495</v>
      </c>
      <c r="P233" s="73" t="s">
        <v>1496</v>
      </c>
      <c r="Q233" s="73">
        <v>10.390750000000001</v>
      </c>
      <c r="S233" s="73">
        <v>6</v>
      </c>
      <c r="T233" s="73">
        <v>0.75</v>
      </c>
      <c r="U233" s="73" t="s">
        <v>1497</v>
      </c>
      <c r="AA233" s="73" t="s">
        <v>1494</v>
      </c>
      <c r="AE233" s="73" t="s">
        <v>485</v>
      </c>
      <c r="AF233" s="111">
        <v>1</v>
      </c>
      <c r="AG233" s="95">
        <v>1545.9132</v>
      </c>
      <c r="AH233" s="95">
        <v>1545.9132</v>
      </c>
    </row>
    <row r="234" spans="2:34">
      <c r="B234" s="186">
        <v>357257</v>
      </c>
      <c r="C234" s="97" t="s">
        <v>486</v>
      </c>
      <c r="D234" s="154">
        <v>45716</v>
      </c>
      <c r="E234" s="73" t="s">
        <v>281</v>
      </c>
      <c r="F234" s="73" t="s">
        <v>1396</v>
      </c>
      <c r="G234" s="95">
        <v>1.1039000000000001</v>
      </c>
      <c r="H234" s="95">
        <v>1.1000000000000001</v>
      </c>
      <c r="L234" s="94"/>
      <c r="M234" s="94">
        <v>46672</v>
      </c>
      <c r="N234" s="73">
        <v>0</v>
      </c>
      <c r="O234" s="73" t="s">
        <v>1495</v>
      </c>
      <c r="P234" s="73" t="s">
        <v>1496</v>
      </c>
      <c r="Q234" s="73">
        <v>10.390750000000001</v>
      </c>
      <c r="S234" s="73">
        <v>6</v>
      </c>
      <c r="T234" s="73">
        <v>0.75</v>
      </c>
      <c r="U234" s="73" t="s">
        <v>1497</v>
      </c>
      <c r="AA234" s="73" t="s">
        <v>1494</v>
      </c>
      <c r="AE234" s="73" t="s">
        <v>485</v>
      </c>
      <c r="AF234" s="111">
        <v>1</v>
      </c>
      <c r="AG234" s="95">
        <v>1.1039000000000001</v>
      </c>
      <c r="AH234" s="95">
        <v>1.1039000000000001</v>
      </c>
    </row>
    <row r="235" spans="2:34">
      <c r="B235" s="186">
        <v>357257</v>
      </c>
      <c r="C235" s="97" t="s">
        <v>486</v>
      </c>
      <c r="D235" s="154">
        <v>45716</v>
      </c>
      <c r="E235" s="73" t="s">
        <v>281</v>
      </c>
      <c r="F235" s="73" t="s">
        <v>1396</v>
      </c>
      <c r="G235" s="95">
        <v>1.4475</v>
      </c>
      <c r="H235" s="95">
        <v>1.45</v>
      </c>
      <c r="L235" s="94"/>
      <c r="M235" s="94">
        <v>46672</v>
      </c>
      <c r="N235" s="73">
        <v>0</v>
      </c>
      <c r="O235" s="73" t="s">
        <v>1495</v>
      </c>
      <c r="P235" s="73" t="s">
        <v>1496</v>
      </c>
      <c r="Q235" s="73">
        <v>10.390750000000001</v>
      </c>
      <c r="S235" s="73">
        <v>6</v>
      </c>
      <c r="T235" s="73">
        <v>0.75</v>
      </c>
      <c r="U235" s="73" t="s">
        <v>1497</v>
      </c>
      <c r="AA235" s="73" t="s">
        <v>1494</v>
      </c>
      <c r="AE235" s="73" t="s">
        <v>485</v>
      </c>
      <c r="AF235" s="111">
        <v>1</v>
      </c>
      <c r="AG235" s="95">
        <v>1.4475</v>
      </c>
      <c r="AH235" s="95">
        <v>1.4475</v>
      </c>
    </row>
    <row r="236" spans="2:34">
      <c r="B236" s="186">
        <v>357257</v>
      </c>
      <c r="C236" s="97" t="s">
        <v>486</v>
      </c>
      <c r="D236" s="154">
        <v>45716</v>
      </c>
      <c r="E236" s="73" t="s">
        <v>281</v>
      </c>
      <c r="F236" s="73" t="s">
        <v>1396</v>
      </c>
      <c r="G236" s="95">
        <v>7.4452999999999996</v>
      </c>
      <c r="H236" s="95">
        <v>7.45</v>
      </c>
      <c r="L236" s="94"/>
      <c r="M236" s="94">
        <v>46672</v>
      </c>
      <c r="N236" s="73">
        <v>0</v>
      </c>
      <c r="O236" s="73" t="s">
        <v>1495</v>
      </c>
      <c r="P236" s="73" t="s">
        <v>1496</v>
      </c>
      <c r="Q236" s="73">
        <v>10.390750000000001</v>
      </c>
      <c r="S236" s="73">
        <v>6</v>
      </c>
      <c r="T236" s="73">
        <v>0.75</v>
      </c>
      <c r="U236" s="73" t="s">
        <v>1497</v>
      </c>
      <c r="AA236" s="73" t="s">
        <v>1494</v>
      </c>
      <c r="AE236" s="73" t="s">
        <v>485</v>
      </c>
      <c r="AF236" s="111">
        <v>1</v>
      </c>
      <c r="AG236" s="95">
        <v>7.4452999999999996</v>
      </c>
      <c r="AH236" s="95">
        <v>7.4452999999999996</v>
      </c>
    </row>
    <row r="237" spans="2:34">
      <c r="B237" s="186">
        <v>357257</v>
      </c>
      <c r="C237" s="97" t="s">
        <v>486</v>
      </c>
      <c r="D237" s="154">
        <v>45716</v>
      </c>
      <c r="E237" s="73" t="s">
        <v>281</v>
      </c>
      <c r="F237" s="73" t="s">
        <v>1396</v>
      </c>
      <c r="G237" s="95">
        <v>868736.36629999999</v>
      </c>
      <c r="H237" s="95">
        <v>868736.37</v>
      </c>
      <c r="L237" s="94"/>
      <c r="M237" s="94">
        <v>46672</v>
      </c>
      <c r="N237" s="73">
        <v>0</v>
      </c>
      <c r="O237" s="73" t="s">
        <v>1495</v>
      </c>
      <c r="P237" s="73" t="s">
        <v>1496</v>
      </c>
      <c r="Q237" s="73">
        <v>10.390750000000001</v>
      </c>
      <c r="S237" s="73">
        <v>6</v>
      </c>
      <c r="T237" s="73">
        <v>0.75</v>
      </c>
      <c r="U237" s="73" t="s">
        <v>1497</v>
      </c>
      <c r="AA237" s="73" t="s">
        <v>1494</v>
      </c>
      <c r="AE237" s="73" t="s">
        <v>485</v>
      </c>
      <c r="AF237" s="111">
        <v>1</v>
      </c>
      <c r="AG237" s="95">
        <v>868736.36629999999</v>
      </c>
      <c r="AH237" s="95">
        <v>868736.36629999999</v>
      </c>
    </row>
    <row r="238" spans="2:34">
      <c r="B238" s="186">
        <v>357257</v>
      </c>
      <c r="C238" s="97" t="s">
        <v>486</v>
      </c>
      <c r="D238" s="154">
        <v>45716</v>
      </c>
      <c r="E238" s="73" t="s">
        <v>281</v>
      </c>
      <c r="F238" s="73" t="s">
        <v>1396</v>
      </c>
      <c r="G238" s="95">
        <v>620.36239999999998</v>
      </c>
      <c r="H238" s="95">
        <v>620.36</v>
      </c>
      <c r="L238" s="94"/>
      <c r="M238" s="94">
        <v>46672</v>
      </c>
      <c r="N238" s="73">
        <v>0</v>
      </c>
      <c r="O238" s="73" t="s">
        <v>1495</v>
      </c>
      <c r="P238" s="73" t="s">
        <v>1496</v>
      </c>
      <c r="Q238" s="73">
        <v>10.390750000000001</v>
      </c>
      <c r="S238" s="73">
        <v>6</v>
      </c>
      <c r="T238" s="73">
        <v>0.75</v>
      </c>
      <c r="U238" s="73" t="s">
        <v>1497</v>
      </c>
      <c r="AA238" s="73" t="s">
        <v>1494</v>
      </c>
      <c r="AE238" s="73" t="s">
        <v>485</v>
      </c>
      <c r="AF238" s="111">
        <v>1</v>
      </c>
      <c r="AG238" s="95">
        <v>620.36239999999998</v>
      </c>
      <c r="AH238" s="95">
        <v>620.36239999999998</v>
      </c>
    </row>
    <row r="239" spans="2:34">
      <c r="B239" s="186">
        <v>357257</v>
      </c>
      <c r="C239" s="97" t="s">
        <v>486</v>
      </c>
      <c r="D239" s="154">
        <v>45716</v>
      </c>
      <c r="E239" s="73" t="s">
        <v>281</v>
      </c>
      <c r="F239" s="73" t="s">
        <v>1396</v>
      </c>
      <c r="G239" s="95">
        <v>813.42849999999999</v>
      </c>
      <c r="H239" s="95">
        <v>813.43</v>
      </c>
      <c r="L239" s="94"/>
      <c r="M239" s="94">
        <v>46672</v>
      </c>
      <c r="N239" s="73">
        <v>0</v>
      </c>
      <c r="O239" s="73" t="s">
        <v>1495</v>
      </c>
      <c r="P239" s="73" t="s">
        <v>1496</v>
      </c>
      <c r="Q239" s="73">
        <v>10.390750000000001</v>
      </c>
      <c r="S239" s="73">
        <v>6</v>
      </c>
      <c r="T239" s="73">
        <v>0.75</v>
      </c>
      <c r="U239" s="73" t="s">
        <v>1497</v>
      </c>
      <c r="AA239" s="73" t="s">
        <v>1494</v>
      </c>
      <c r="AE239" s="73" t="s">
        <v>485</v>
      </c>
      <c r="AF239" s="111">
        <v>1</v>
      </c>
      <c r="AG239" s="95">
        <v>813.42849999999999</v>
      </c>
      <c r="AH239" s="95">
        <v>813.42849999999999</v>
      </c>
    </row>
    <row r="240" spans="2:34">
      <c r="B240" s="186">
        <v>357257</v>
      </c>
      <c r="C240" s="97" t="s">
        <v>486</v>
      </c>
      <c r="D240" s="154">
        <v>45716</v>
      </c>
      <c r="E240" s="73" t="s">
        <v>281</v>
      </c>
      <c r="F240" s="73" t="s">
        <v>1396</v>
      </c>
      <c r="G240" s="95">
        <v>4183.9628000000002</v>
      </c>
      <c r="H240" s="95">
        <v>4183.96</v>
      </c>
      <c r="L240" s="94"/>
      <c r="M240" s="94">
        <v>46672</v>
      </c>
      <c r="N240" s="73">
        <v>0</v>
      </c>
      <c r="O240" s="73" t="s">
        <v>1495</v>
      </c>
      <c r="P240" s="73" t="s">
        <v>1496</v>
      </c>
      <c r="Q240" s="73">
        <v>10.390750000000001</v>
      </c>
      <c r="S240" s="73">
        <v>6</v>
      </c>
      <c r="T240" s="73">
        <v>0.75</v>
      </c>
      <c r="U240" s="73" t="s">
        <v>1497</v>
      </c>
      <c r="AA240" s="73" t="s">
        <v>1494</v>
      </c>
      <c r="AE240" s="73" t="s">
        <v>485</v>
      </c>
      <c r="AF240" s="111">
        <v>1</v>
      </c>
      <c r="AG240" s="95">
        <v>4183.9628000000002</v>
      </c>
      <c r="AH240" s="95">
        <v>4183.9628000000002</v>
      </c>
    </row>
    <row r="241" spans="2:34">
      <c r="B241" s="186">
        <v>357257</v>
      </c>
      <c r="C241" s="97" t="s">
        <v>486</v>
      </c>
      <c r="D241" s="154">
        <v>45716</v>
      </c>
      <c r="E241" s="73" t="s">
        <v>281</v>
      </c>
      <c r="F241" s="73" t="s">
        <v>1396</v>
      </c>
      <c r="G241" s="95">
        <v>67865.830100000006</v>
      </c>
      <c r="H241" s="95">
        <v>67865.83</v>
      </c>
      <c r="L241" s="94"/>
      <c r="M241" s="94">
        <v>46672</v>
      </c>
      <c r="N241" s="73">
        <v>0</v>
      </c>
      <c r="O241" s="73" t="s">
        <v>1495</v>
      </c>
      <c r="P241" s="73" t="s">
        <v>1496</v>
      </c>
      <c r="Q241" s="73">
        <v>10.42878</v>
      </c>
      <c r="S241" s="73">
        <v>6</v>
      </c>
      <c r="T241" s="73">
        <v>0.75</v>
      </c>
      <c r="U241" s="73" t="s">
        <v>1497</v>
      </c>
      <c r="AA241" s="73" t="s">
        <v>1494</v>
      </c>
      <c r="AE241" s="73" t="s">
        <v>485</v>
      </c>
      <c r="AF241" s="111">
        <v>1</v>
      </c>
      <c r="AG241" s="95">
        <v>67865.830100000006</v>
      </c>
      <c r="AH241" s="95">
        <v>67865.830100000006</v>
      </c>
    </row>
    <row r="242" spans="2:34">
      <c r="B242" s="186">
        <v>357257</v>
      </c>
      <c r="C242" s="97" t="s">
        <v>486</v>
      </c>
      <c r="D242" s="154">
        <v>45716</v>
      </c>
      <c r="E242" s="73" t="s">
        <v>281</v>
      </c>
      <c r="F242" s="73" t="s">
        <v>1396</v>
      </c>
      <c r="G242" s="95">
        <v>48.462800000000001</v>
      </c>
      <c r="H242" s="95">
        <v>48.46</v>
      </c>
      <c r="L242" s="94"/>
      <c r="M242" s="94">
        <v>46672</v>
      </c>
      <c r="N242" s="73">
        <v>0</v>
      </c>
      <c r="O242" s="73" t="s">
        <v>1495</v>
      </c>
      <c r="P242" s="73" t="s">
        <v>1496</v>
      </c>
      <c r="Q242" s="73">
        <v>10.42878</v>
      </c>
      <c r="S242" s="73">
        <v>6</v>
      </c>
      <c r="T242" s="73">
        <v>0.75</v>
      </c>
      <c r="U242" s="73" t="s">
        <v>1497</v>
      </c>
      <c r="AA242" s="73" t="s">
        <v>1494</v>
      </c>
      <c r="AE242" s="73" t="s">
        <v>485</v>
      </c>
      <c r="AF242" s="111">
        <v>1</v>
      </c>
      <c r="AG242" s="95">
        <v>48.462800000000001</v>
      </c>
      <c r="AH242" s="95">
        <v>48.462800000000001</v>
      </c>
    </row>
    <row r="243" spans="2:34">
      <c r="B243" s="186">
        <v>357257</v>
      </c>
      <c r="C243" s="97" t="s">
        <v>486</v>
      </c>
      <c r="D243" s="154">
        <v>45716</v>
      </c>
      <c r="E243" s="73" t="s">
        <v>281</v>
      </c>
      <c r="F243" s="73" t="s">
        <v>1396</v>
      </c>
      <c r="G243" s="95">
        <v>63.545200000000001</v>
      </c>
      <c r="H243" s="95">
        <v>63.55</v>
      </c>
      <c r="L243" s="94"/>
      <c r="M243" s="94">
        <v>46672</v>
      </c>
      <c r="N243" s="73">
        <v>0</v>
      </c>
      <c r="O243" s="73" t="s">
        <v>1495</v>
      </c>
      <c r="P243" s="73" t="s">
        <v>1496</v>
      </c>
      <c r="Q243" s="73">
        <v>10.42878</v>
      </c>
      <c r="S243" s="73">
        <v>6</v>
      </c>
      <c r="T243" s="73">
        <v>0.75</v>
      </c>
      <c r="U243" s="73" t="s">
        <v>1497</v>
      </c>
      <c r="AA243" s="73" t="s">
        <v>1494</v>
      </c>
      <c r="AE243" s="73" t="s">
        <v>485</v>
      </c>
      <c r="AF243" s="111">
        <v>1</v>
      </c>
      <c r="AG243" s="95">
        <v>63.545200000000001</v>
      </c>
      <c r="AH243" s="95">
        <v>63.545200000000001</v>
      </c>
    </row>
    <row r="244" spans="2:34">
      <c r="B244" s="186">
        <v>357257</v>
      </c>
      <c r="C244" s="97" t="s">
        <v>486</v>
      </c>
      <c r="D244" s="154">
        <v>45716</v>
      </c>
      <c r="E244" s="73" t="s">
        <v>281</v>
      </c>
      <c r="F244" s="73" t="s">
        <v>1396</v>
      </c>
      <c r="G244" s="95">
        <v>326.8519</v>
      </c>
      <c r="H244" s="95">
        <v>326.85000000000002</v>
      </c>
      <c r="L244" s="94"/>
      <c r="M244" s="94">
        <v>46672</v>
      </c>
      <c r="N244" s="73">
        <v>0</v>
      </c>
      <c r="O244" s="73" t="s">
        <v>1495</v>
      </c>
      <c r="P244" s="73" t="s">
        <v>1496</v>
      </c>
      <c r="Q244" s="73">
        <v>10.42878</v>
      </c>
      <c r="S244" s="73">
        <v>6</v>
      </c>
      <c r="T244" s="73">
        <v>0.75</v>
      </c>
      <c r="U244" s="73" t="s">
        <v>1497</v>
      </c>
      <c r="AA244" s="73" t="s">
        <v>1494</v>
      </c>
      <c r="AE244" s="73" t="s">
        <v>485</v>
      </c>
      <c r="AF244" s="111">
        <v>1</v>
      </c>
      <c r="AG244" s="95">
        <v>326.8519</v>
      </c>
      <c r="AH244" s="95">
        <v>326.8519</v>
      </c>
    </row>
    <row r="245" spans="2:34">
      <c r="B245" s="186">
        <v>357257</v>
      </c>
      <c r="C245" s="97" t="s">
        <v>486</v>
      </c>
      <c r="D245" s="154">
        <v>45716</v>
      </c>
      <c r="E245" s="73" t="s">
        <v>281</v>
      </c>
      <c r="F245" s="73" t="s">
        <v>1396</v>
      </c>
      <c r="G245" s="95">
        <v>4511.1482999999998</v>
      </c>
      <c r="H245" s="95">
        <v>4511.1499999999996</v>
      </c>
      <c r="L245" s="94"/>
      <c r="M245" s="94">
        <v>46672</v>
      </c>
      <c r="N245" s="73">
        <v>0</v>
      </c>
      <c r="O245" s="73" t="s">
        <v>1495</v>
      </c>
      <c r="P245" s="73" t="s">
        <v>1496</v>
      </c>
      <c r="Q245" s="73">
        <v>10.42878</v>
      </c>
      <c r="S245" s="73">
        <v>6</v>
      </c>
      <c r="T245" s="73">
        <v>0.75</v>
      </c>
      <c r="U245" s="73" t="s">
        <v>1497</v>
      </c>
      <c r="AA245" s="73" t="s">
        <v>1494</v>
      </c>
      <c r="AE245" s="73" t="s">
        <v>485</v>
      </c>
      <c r="AF245" s="111">
        <v>1</v>
      </c>
      <c r="AG245" s="95">
        <v>4511.1482999999998</v>
      </c>
      <c r="AH245" s="95">
        <v>4511.1482999999998</v>
      </c>
    </row>
    <row r="246" spans="2:34">
      <c r="B246" s="186">
        <v>357257</v>
      </c>
      <c r="C246" s="97" t="s">
        <v>486</v>
      </c>
      <c r="D246" s="154">
        <v>45716</v>
      </c>
      <c r="E246" s="73" t="s">
        <v>281</v>
      </c>
      <c r="F246" s="73" t="s">
        <v>1396</v>
      </c>
      <c r="G246" s="95">
        <v>3.2214</v>
      </c>
      <c r="H246" s="95">
        <v>3.22</v>
      </c>
      <c r="L246" s="94"/>
      <c r="M246" s="94">
        <v>46672</v>
      </c>
      <c r="N246" s="73">
        <v>0</v>
      </c>
      <c r="O246" s="73" t="s">
        <v>1495</v>
      </c>
      <c r="P246" s="73" t="s">
        <v>1496</v>
      </c>
      <c r="Q246" s="73">
        <v>10.42878</v>
      </c>
      <c r="S246" s="73">
        <v>6</v>
      </c>
      <c r="T246" s="73">
        <v>0.75</v>
      </c>
      <c r="U246" s="73" t="s">
        <v>1497</v>
      </c>
      <c r="AA246" s="73" t="s">
        <v>1494</v>
      </c>
      <c r="AE246" s="73" t="s">
        <v>485</v>
      </c>
      <c r="AF246" s="111">
        <v>1</v>
      </c>
      <c r="AG246" s="95">
        <v>3.2214</v>
      </c>
      <c r="AH246" s="95">
        <v>3.2214</v>
      </c>
    </row>
    <row r="247" spans="2:34">
      <c r="B247" s="186">
        <v>357257</v>
      </c>
      <c r="C247" s="97" t="s">
        <v>486</v>
      </c>
      <c r="D247" s="154">
        <v>45716</v>
      </c>
      <c r="E247" s="73" t="s">
        <v>281</v>
      </c>
      <c r="F247" s="73" t="s">
        <v>1396</v>
      </c>
      <c r="G247" s="95">
        <v>4.2239000000000004</v>
      </c>
      <c r="H247" s="95">
        <v>4.22</v>
      </c>
      <c r="L247" s="94"/>
      <c r="M247" s="94">
        <v>46672</v>
      </c>
      <c r="N247" s="73">
        <v>0</v>
      </c>
      <c r="O247" s="73" t="s">
        <v>1495</v>
      </c>
      <c r="P247" s="73" t="s">
        <v>1496</v>
      </c>
      <c r="Q247" s="73">
        <v>10.42878</v>
      </c>
      <c r="S247" s="73">
        <v>6</v>
      </c>
      <c r="T247" s="73">
        <v>0.75</v>
      </c>
      <c r="U247" s="73" t="s">
        <v>1497</v>
      </c>
      <c r="AA247" s="73" t="s">
        <v>1494</v>
      </c>
      <c r="AE247" s="73" t="s">
        <v>485</v>
      </c>
      <c r="AF247" s="111">
        <v>1</v>
      </c>
      <c r="AG247" s="95">
        <v>4.2239000000000004</v>
      </c>
      <c r="AH247" s="95">
        <v>4.2239000000000004</v>
      </c>
    </row>
    <row r="248" spans="2:34">
      <c r="B248" s="186">
        <v>357257</v>
      </c>
      <c r="C248" s="97" t="s">
        <v>486</v>
      </c>
      <c r="D248" s="154">
        <v>45716</v>
      </c>
      <c r="E248" s="73" t="s">
        <v>281</v>
      </c>
      <c r="F248" s="73" t="s">
        <v>1396</v>
      </c>
      <c r="G248" s="95">
        <v>21.726400000000002</v>
      </c>
      <c r="H248" s="95">
        <v>21.73</v>
      </c>
      <c r="L248" s="94"/>
      <c r="M248" s="94">
        <v>46672</v>
      </c>
      <c r="N248" s="73">
        <v>0</v>
      </c>
      <c r="O248" s="73" t="s">
        <v>1495</v>
      </c>
      <c r="P248" s="73" t="s">
        <v>1496</v>
      </c>
      <c r="Q248" s="73">
        <v>10.42878</v>
      </c>
      <c r="S248" s="73">
        <v>6</v>
      </c>
      <c r="T248" s="73">
        <v>0.75</v>
      </c>
      <c r="U248" s="73" t="s">
        <v>1497</v>
      </c>
      <c r="AA248" s="73" t="s">
        <v>1494</v>
      </c>
      <c r="AE248" s="73" t="s">
        <v>485</v>
      </c>
      <c r="AF248" s="111">
        <v>1</v>
      </c>
      <c r="AG248" s="95">
        <v>21.726400000000002</v>
      </c>
      <c r="AH248" s="95">
        <v>21.726400000000002</v>
      </c>
    </row>
    <row r="249" spans="2:34">
      <c r="B249" s="186">
        <v>357108</v>
      </c>
      <c r="C249" s="97" t="s">
        <v>280</v>
      </c>
      <c r="D249" s="154">
        <v>45716</v>
      </c>
      <c r="E249" s="73" t="s">
        <v>281</v>
      </c>
      <c r="F249" s="73" t="s">
        <v>1453</v>
      </c>
      <c r="G249" s="95">
        <v>117964.401</v>
      </c>
      <c r="H249" s="95">
        <v>117964.4</v>
      </c>
      <c r="L249" s="94"/>
      <c r="M249" s="94">
        <v>46672</v>
      </c>
      <c r="N249" s="73">
        <v>0</v>
      </c>
      <c r="O249" s="73" t="s">
        <v>1495</v>
      </c>
      <c r="P249" s="73" t="s">
        <v>1496</v>
      </c>
      <c r="Q249" s="73">
        <v>10.390750000000001</v>
      </c>
      <c r="S249" s="73">
        <v>6</v>
      </c>
      <c r="T249" s="73">
        <v>0.75</v>
      </c>
      <c r="U249" s="73" t="s">
        <v>1497</v>
      </c>
      <c r="AA249" s="73" t="s">
        <v>1494</v>
      </c>
      <c r="AE249" s="73" t="s">
        <v>279</v>
      </c>
      <c r="AF249" s="111">
        <v>1</v>
      </c>
      <c r="AG249" s="95">
        <v>117964.401</v>
      </c>
      <c r="AH249" s="95">
        <v>117964.401</v>
      </c>
    </row>
    <row r="250" spans="2:34">
      <c r="B250" s="186">
        <v>357108</v>
      </c>
      <c r="C250" s="97" t="s">
        <v>280</v>
      </c>
      <c r="D250" s="154">
        <v>45716</v>
      </c>
      <c r="E250" s="73" t="s">
        <v>281</v>
      </c>
      <c r="F250" s="73" t="s">
        <v>1453</v>
      </c>
      <c r="G250" s="95">
        <v>82166.9323</v>
      </c>
      <c r="H250" s="95">
        <v>82166.929999999993</v>
      </c>
      <c r="L250" s="94"/>
      <c r="M250" s="94">
        <v>46672</v>
      </c>
      <c r="N250" s="73">
        <v>0</v>
      </c>
      <c r="O250" s="73" t="s">
        <v>1495</v>
      </c>
      <c r="P250" s="73" t="s">
        <v>1496</v>
      </c>
      <c r="Q250" s="73">
        <v>10.390750000000001</v>
      </c>
      <c r="S250" s="73">
        <v>6</v>
      </c>
      <c r="T250" s="73">
        <v>0.75</v>
      </c>
      <c r="U250" s="73" t="s">
        <v>1497</v>
      </c>
      <c r="AA250" s="73" t="s">
        <v>1494</v>
      </c>
      <c r="AE250" s="73" t="s">
        <v>279</v>
      </c>
      <c r="AF250" s="111">
        <v>1</v>
      </c>
      <c r="AG250" s="95">
        <v>82166.9323</v>
      </c>
      <c r="AH250" s="95">
        <v>82166.9323</v>
      </c>
    </row>
    <row r="251" spans="2:34">
      <c r="B251" s="186">
        <v>357108</v>
      </c>
      <c r="C251" s="97" t="s">
        <v>280</v>
      </c>
      <c r="D251" s="154">
        <v>45716</v>
      </c>
      <c r="E251" s="73" t="s">
        <v>281</v>
      </c>
      <c r="F251" s="73" t="s">
        <v>1453</v>
      </c>
      <c r="G251" s="95">
        <v>1033.2747999999999</v>
      </c>
      <c r="H251" s="95">
        <v>1033.27</v>
      </c>
      <c r="L251" s="94"/>
      <c r="M251" s="94">
        <v>46672</v>
      </c>
      <c r="N251" s="73">
        <v>0</v>
      </c>
      <c r="O251" s="73" t="s">
        <v>1495</v>
      </c>
      <c r="P251" s="73" t="s">
        <v>1496</v>
      </c>
      <c r="Q251" s="73">
        <v>10.390750000000001</v>
      </c>
      <c r="S251" s="73">
        <v>6</v>
      </c>
      <c r="T251" s="73">
        <v>0.75</v>
      </c>
      <c r="U251" s="73" t="s">
        <v>1497</v>
      </c>
      <c r="AA251" s="73" t="s">
        <v>1494</v>
      </c>
      <c r="AE251" s="73" t="s">
        <v>279</v>
      </c>
      <c r="AF251" s="111">
        <v>1</v>
      </c>
      <c r="AG251" s="95">
        <v>1033.2747999999999</v>
      </c>
      <c r="AH251" s="95">
        <v>1033.2747999999999</v>
      </c>
    </row>
    <row r="252" spans="2:34">
      <c r="B252" s="186">
        <v>357108</v>
      </c>
      <c r="C252" s="97" t="s">
        <v>280</v>
      </c>
      <c r="D252" s="154">
        <v>45716</v>
      </c>
      <c r="E252" s="73" t="s">
        <v>281</v>
      </c>
      <c r="F252" s="73" t="s">
        <v>1453</v>
      </c>
      <c r="G252" s="95">
        <v>3628.6817999999998</v>
      </c>
      <c r="H252" s="95">
        <v>3628.68</v>
      </c>
      <c r="L252" s="94"/>
      <c r="M252" s="94">
        <v>46672</v>
      </c>
      <c r="N252" s="73">
        <v>0</v>
      </c>
      <c r="O252" s="73" t="s">
        <v>1495</v>
      </c>
      <c r="P252" s="73" t="s">
        <v>1496</v>
      </c>
      <c r="Q252" s="73">
        <v>10.390750000000001</v>
      </c>
      <c r="S252" s="73">
        <v>6</v>
      </c>
      <c r="T252" s="73">
        <v>0.75</v>
      </c>
      <c r="U252" s="73" t="s">
        <v>1497</v>
      </c>
      <c r="AA252" s="73" t="s">
        <v>1494</v>
      </c>
      <c r="AE252" s="73" t="s">
        <v>279</v>
      </c>
      <c r="AF252" s="111">
        <v>1</v>
      </c>
      <c r="AG252" s="95">
        <v>3628.6817999999998</v>
      </c>
      <c r="AH252" s="95">
        <v>3628.6817999999998</v>
      </c>
    </row>
    <row r="253" spans="2:34">
      <c r="B253" s="186">
        <v>357108</v>
      </c>
      <c r="C253" s="97" t="s">
        <v>280</v>
      </c>
      <c r="D253" s="154">
        <v>45716</v>
      </c>
      <c r="E253" s="73" t="s">
        <v>281</v>
      </c>
      <c r="F253" s="73" t="s">
        <v>1453</v>
      </c>
      <c r="G253" s="95">
        <v>5064048.159</v>
      </c>
      <c r="H253" s="95">
        <v>5064048.16</v>
      </c>
      <c r="L253" s="94"/>
      <c r="M253" s="94">
        <v>46672</v>
      </c>
      <c r="N253" s="73">
        <v>0</v>
      </c>
      <c r="O253" s="73" t="s">
        <v>1495</v>
      </c>
      <c r="P253" s="73" t="s">
        <v>1496</v>
      </c>
      <c r="Q253" s="73">
        <v>10.390750000000001</v>
      </c>
      <c r="S253" s="73">
        <v>6</v>
      </c>
      <c r="T253" s="73">
        <v>0.75</v>
      </c>
      <c r="U253" s="73" t="s">
        <v>1497</v>
      </c>
      <c r="AA253" s="73" t="s">
        <v>1494</v>
      </c>
      <c r="AE253" s="73" t="s">
        <v>279</v>
      </c>
      <c r="AF253" s="111">
        <v>1</v>
      </c>
      <c r="AG253" s="95">
        <v>5064048.159</v>
      </c>
      <c r="AH253" s="95">
        <v>5064048.159</v>
      </c>
    </row>
    <row r="254" spans="2:34">
      <c r="B254" s="186">
        <v>357108</v>
      </c>
      <c r="C254" s="97" t="s">
        <v>280</v>
      </c>
      <c r="D254" s="154">
        <v>45716</v>
      </c>
      <c r="E254" s="73" t="s">
        <v>281</v>
      </c>
      <c r="F254" s="73" t="s">
        <v>1453</v>
      </c>
      <c r="G254" s="95">
        <v>3527312.4676999999</v>
      </c>
      <c r="H254" s="95">
        <v>3527312.47</v>
      </c>
      <c r="L254" s="94"/>
      <c r="M254" s="94">
        <v>46672</v>
      </c>
      <c r="N254" s="73">
        <v>0</v>
      </c>
      <c r="O254" s="73" t="s">
        <v>1495</v>
      </c>
      <c r="P254" s="73" t="s">
        <v>1496</v>
      </c>
      <c r="Q254" s="73">
        <v>10.390750000000001</v>
      </c>
      <c r="S254" s="73">
        <v>6</v>
      </c>
      <c r="T254" s="73">
        <v>0.75</v>
      </c>
      <c r="U254" s="73" t="s">
        <v>1497</v>
      </c>
      <c r="AA254" s="73" t="s">
        <v>1494</v>
      </c>
      <c r="AE254" s="73" t="s">
        <v>279</v>
      </c>
      <c r="AF254" s="111">
        <v>1</v>
      </c>
      <c r="AG254" s="95">
        <v>3527312.4676999999</v>
      </c>
      <c r="AH254" s="95">
        <v>3527312.4676999999</v>
      </c>
    </row>
    <row r="255" spans="2:34">
      <c r="B255" s="186">
        <v>357108</v>
      </c>
      <c r="C255" s="97" t="s">
        <v>280</v>
      </c>
      <c r="D255" s="154">
        <v>45716</v>
      </c>
      <c r="E255" s="73" t="s">
        <v>281</v>
      </c>
      <c r="F255" s="73" t="s">
        <v>1453</v>
      </c>
      <c r="G255" s="95">
        <v>44357.055200000003</v>
      </c>
      <c r="H255" s="95">
        <v>44357.06</v>
      </c>
      <c r="L255" s="94"/>
      <c r="M255" s="94">
        <v>46672</v>
      </c>
      <c r="N255" s="73">
        <v>0</v>
      </c>
      <c r="O255" s="73" t="s">
        <v>1495</v>
      </c>
      <c r="P255" s="73" t="s">
        <v>1496</v>
      </c>
      <c r="Q255" s="73">
        <v>10.390750000000001</v>
      </c>
      <c r="S255" s="73">
        <v>6</v>
      </c>
      <c r="T255" s="73">
        <v>0.75</v>
      </c>
      <c r="U255" s="73" t="s">
        <v>1497</v>
      </c>
      <c r="AA255" s="73" t="s">
        <v>1494</v>
      </c>
      <c r="AE255" s="73" t="s">
        <v>279</v>
      </c>
      <c r="AF255" s="111">
        <v>1</v>
      </c>
      <c r="AG255" s="95">
        <v>44357.055200000003</v>
      </c>
      <c r="AH255" s="95">
        <v>44357.055200000003</v>
      </c>
    </row>
    <row r="256" spans="2:34">
      <c r="B256" s="186">
        <v>357108</v>
      </c>
      <c r="C256" s="97" t="s">
        <v>280</v>
      </c>
      <c r="D256" s="154">
        <v>45716</v>
      </c>
      <c r="E256" s="73" t="s">
        <v>281</v>
      </c>
      <c r="F256" s="73" t="s">
        <v>1453</v>
      </c>
      <c r="G256" s="95">
        <v>155774.2782</v>
      </c>
      <c r="H256" s="95">
        <v>155774.28</v>
      </c>
      <c r="L256" s="94"/>
      <c r="M256" s="94">
        <v>46672</v>
      </c>
      <c r="N256" s="73">
        <v>0</v>
      </c>
      <c r="O256" s="73" t="s">
        <v>1495</v>
      </c>
      <c r="P256" s="73" t="s">
        <v>1496</v>
      </c>
      <c r="Q256" s="73">
        <v>10.390750000000001</v>
      </c>
      <c r="S256" s="73">
        <v>6</v>
      </c>
      <c r="T256" s="73">
        <v>0.75</v>
      </c>
      <c r="U256" s="73" t="s">
        <v>1497</v>
      </c>
      <c r="AA256" s="73" t="s">
        <v>1494</v>
      </c>
      <c r="AE256" s="73" t="s">
        <v>279</v>
      </c>
      <c r="AF256" s="111">
        <v>1</v>
      </c>
      <c r="AG256" s="95">
        <v>155774.2782</v>
      </c>
      <c r="AH256" s="95">
        <v>155774.2782</v>
      </c>
    </row>
    <row r="257" spans="2:34">
      <c r="B257" s="186">
        <v>618827</v>
      </c>
      <c r="C257" s="97" t="s">
        <v>699</v>
      </c>
      <c r="D257" s="154">
        <v>45716</v>
      </c>
      <c r="E257" s="73" t="s">
        <v>700</v>
      </c>
      <c r="F257" s="73" t="s">
        <v>1455</v>
      </c>
      <c r="G257" s="95">
        <v>32790.692799999997</v>
      </c>
      <c r="H257" s="95">
        <v>32790.69</v>
      </c>
      <c r="L257" s="94"/>
      <c r="M257" s="94">
        <v>47394</v>
      </c>
      <c r="N257" s="73">
        <v>0</v>
      </c>
      <c r="O257" s="73" t="s">
        <v>1495</v>
      </c>
      <c r="P257" s="73" t="s">
        <v>1498</v>
      </c>
      <c r="Q257" s="73">
        <v>5.4086100000000004</v>
      </c>
      <c r="S257" s="73">
        <v>1</v>
      </c>
      <c r="T257" s="73">
        <v>1.5</v>
      </c>
      <c r="U257" s="73" t="s">
        <v>1499</v>
      </c>
      <c r="AA257" s="73" t="s">
        <v>1494</v>
      </c>
      <c r="AE257" s="73" t="s">
        <v>1197</v>
      </c>
      <c r="AF257" s="111">
        <v>1</v>
      </c>
      <c r="AG257" s="95">
        <v>32790.692799999997</v>
      </c>
      <c r="AH257" s="95">
        <v>32790.692799999997</v>
      </c>
    </row>
    <row r="258" spans="2:34">
      <c r="B258" s="186">
        <v>618827</v>
      </c>
      <c r="C258" s="97" t="s">
        <v>699</v>
      </c>
      <c r="D258" s="154">
        <v>45716</v>
      </c>
      <c r="E258" s="73" t="s">
        <v>700</v>
      </c>
      <c r="F258" s="73" t="s">
        <v>1455</v>
      </c>
      <c r="G258" s="95">
        <v>211.3177</v>
      </c>
      <c r="H258" s="95">
        <v>211.32</v>
      </c>
      <c r="L258" s="94"/>
      <c r="M258" s="94">
        <v>47394</v>
      </c>
      <c r="N258" s="73">
        <v>0</v>
      </c>
      <c r="O258" s="73" t="s">
        <v>1495</v>
      </c>
      <c r="P258" s="73" t="s">
        <v>1498</v>
      </c>
      <c r="Q258" s="73">
        <v>5.4086100000000004</v>
      </c>
      <c r="S258" s="73">
        <v>1</v>
      </c>
      <c r="T258" s="73">
        <v>1.5</v>
      </c>
      <c r="U258" s="73" t="s">
        <v>1499</v>
      </c>
      <c r="AA258" s="73" t="s">
        <v>1494</v>
      </c>
      <c r="AE258" s="73" t="s">
        <v>1197</v>
      </c>
      <c r="AF258" s="111">
        <v>1</v>
      </c>
      <c r="AG258" s="95">
        <v>211.3177</v>
      </c>
      <c r="AH258" s="95">
        <v>211.3177</v>
      </c>
    </row>
    <row r="259" spans="2:34">
      <c r="B259" s="186">
        <v>618827</v>
      </c>
      <c r="C259" s="97" t="s">
        <v>699</v>
      </c>
      <c r="D259" s="154">
        <v>45716</v>
      </c>
      <c r="E259" s="73" t="s">
        <v>700</v>
      </c>
      <c r="F259" s="73" t="s">
        <v>1455</v>
      </c>
      <c r="G259" s="95">
        <v>199.3871</v>
      </c>
      <c r="H259" s="95">
        <v>199.39</v>
      </c>
      <c r="L259" s="94"/>
      <c r="M259" s="94">
        <v>47394</v>
      </c>
      <c r="N259" s="73">
        <v>0</v>
      </c>
      <c r="O259" s="73" t="s">
        <v>1495</v>
      </c>
      <c r="P259" s="73" t="s">
        <v>1498</v>
      </c>
      <c r="Q259" s="73">
        <v>5.4086100000000004</v>
      </c>
      <c r="S259" s="73">
        <v>1</v>
      </c>
      <c r="T259" s="73">
        <v>1.5</v>
      </c>
      <c r="U259" s="73" t="s">
        <v>1499</v>
      </c>
      <c r="AA259" s="73" t="s">
        <v>1494</v>
      </c>
      <c r="AE259" s="73" t="s">
        <v>1197</v>
      </c>
      <c r="AF259" s="111">
        <v>1</v>
      </c>
      <c r="AG259" s="95">
        <v>199.3871</v>
      </c>
      <c r="AH259" s="95">
        <v>199.3871</v>
      </c>
    </row>
    <row r="260" spans="2:34">
      <c r="B260" s="186">
        <v>618827</v>
      </c>
      <c r="C260" s="97" t="s">
        <v>699</v>
      </c>
      <c r="D260" s="154">
        <v>45716</v>
      </c>
      <c r="E260" s="73" t="s">
        <v>700</v>
      </c>
      <c r="F260" s="73" t="s">
        <v>1455</v>
      </c>
      <c r="G260" s="95">
        <v>200.59190000000001</v>
      </c>
      <c r="H260" s="95">
        <v>200.59</v>
      </c>
      <c r="L260" s="94"/>
      <c r="M260" s="94">
        <v>47394</v>
      </c>
      <c r="N260" s="73">
        <v>0</v>
      </c>
      <c r="O260" s="73" t="s">
        <v>1495</v>
      </c>
      <c r="P260" s="73" t="s">
        <v>1498</v>
      </c>
      <c r="Q260" s="73">
        <v>5.4086100000000004</v>
      </c>
      <c r="S260" s="73">
        <v>1</v>
      </c>
      <c r="T260" s="73">
        <v>1.5</v>
      </c>
      <c r="U260" s="73" t="s">
        <v>1499</v>
      </c>
      <c r="AA260" s="73" t="s">
        <v>1494</v>
      </c>
      <c r="AE260" s="73" t="s">
        <v>1197</v>
      </c>
      <c r="AF260" s="111">
        <v>1</v>
      </c>
      <c r="AG260" s="95">
        <v>200.59190000000001</v>
      </c>
      <c r="AH260" s="95">
        <v>200.59190000000001</v>
      </c>
    </row>
    <row r="261" spans="2:34">
      <c r="B261" s="186">
        <v>618827</v>
      </c>
      <c r="C261" s="97" t="s">
        <v>699</v>
      </c>
      <c r="D261" s="154">
        <v>45716</v>
      </c>
      <c r="E261" s="73" t="s">
        <v>700</v>
      </c>
      <c r="F261" s="73" t="s">
        <v>1455</v>
      </c>
      <c r="G261" s="95">
        <v>208.53049999999999</v>
      </c>
      <c r="H261" s="95">
        <v>208.53</v>
      </c>
      <c r="L261" s="94"/>
      <c r="M261" s="94">
        <v>47394</v>
      </c>
      <c r="N261" s="73">
        <v>0</v>
      </c>
      <c r="O261" s="73" t="s">
        <v>1495</v>
      </c>
      <c r="P261" s="73" t="s">
        <v>1498</v>
      </c>
      <c r="Q261" s="73">
        <v>5.4086100000000004</v>
      </c>
      <c r="S261" s="73">
        <v>1</v>
      </c>
      <c r="T261" s="73">
        <v>1.5</v>
      </c>
      <c r="U261" s="73" t="s">
        <v>1499</v>
      </c>
      <c r="AA261" s="73" t="s">
        <v>1494</v>
      </c>
      <c r="AE261" s="73" t="s">
        <v>1197</v>
      </c>
      <c r="AF261" s="111">
        <v>1</v>
      </c>
      <c r="AG261" s="95">
        <v>208.53049999999999</v>
      </c>
      <c r="AH261" s="95">
        <v>208.53049999999999</v>
      </c>
    </row>
    <row r="262" spans="2:34">
      <c r="B262" s="186">
        <v>618827</v>
      </c>
      <c r="C262" s="97" t="s">
        <v>699</v>
      </c>
      <c r="D262" s="154">
        <v>45716</v>
      </c>
      <c r="E262" s="73" t="s">
        <v>700</v>
      </c>
      <c r="F262" s="73" t="s">
        <v>1455</v>
      </c>
      <c r="G262" s="95">
        <v>1311531.8672</v>
      </c>
      <c r="H262" s="95">
        <v>1311531.8700000001</v>
      </c>
      <c r="L262" s="94"/>
      <c r="M262" s="94">
        <v>47394</v>
      </c>
      <c r="N262" s="73">
        <v>0</v>
      </c>
      <c r="O262" s="73" t="s">
        <v>1495</v>
      </c>
      <c r="P262" s="73" t="s">
        <v>1498</v>
      </c>
      <c r="Q262" s="73">
        <v>5.4086100000000004</v>
      </c>
      <c r="S262" s="73">
        <v>1</v>
      </c>
      <c r="T262" s="73">
        <v>1.5</v>
      </c>
      <c r="U262" s="73" t="s">
        <v>1499</v>
      </c>
      <c r="AA262" s="73" t="s">
        <v>1494</v>
      </c>
      <c r="AE262" s="73" t="s">
        <v>1197</v>
      </c>
      <c r="AF262" s="111">
        <v>1</v>
      </c>
      <c r="AG262" s="95">
        <v>1311531.8672</v>
      </c>
      <c r="AH262" s="95">
        <v>1311531.8672</v>
      </c>
    </row>
    <row r="263" spans="2:34">
      <c r="B263" s="186">
        <v>618827</v>
      </c>
      <c r="C263" s="97" t="s">
        <v>699</v>
      </c>
      <c r="D263" s="154">
        <v>45716</v>
      </c>
      <c r="E263" s="73" t="s">
        <v>700</v>
      </c>
      <c r="F263" s="73" t="s">
        <v>1455</v>
      </c>
      <c r="G263" s="95">
        <v>8452.0923000000003</v>
      </c>
      <c r="H263" s="95">
        <v>8452.09</v>
      </c>
      <c r="L263" s="94"/>
      <c r="M263" s="94">
        <v>47394</v>
      </c>
      <c r="N263" s="73">
        <v>0</v>
      </c>
      <c r="O263" s="73" t="s">
        <v>1495</v>
      </c>
      <c r="P263" s="73" t="s">
        <v>1498</v>
      </c>
      <c r="Q263" s="73">
        <v>5.4086100000000004</v>
      </c>
      <c r="S263" s="73">
        <v>1</v>
      </c>
      <c r="T263" s="73">
        <v>1.5</v>
      </c>
      <c r="U263" s="73" t="s">
        <v>1499</v>
      </c>
      <c r="AA263" s="73" t="s">
        <v>1494</v>
      </c>
      <c r="AE263" s="73" t="s">
        <v>1197</v>
      </c>
      <c r="AF263" s="111">
        <v>1</v>
      </c>
      <c r="AG263" s="95">
        <v>8452.0923000000003</v>
      </c>
      <c r="AH263" s="95">
        <v>8452.0923000000003</v>
      </c>
    </row>
    <row r="264" spans="2:34">
      <c r="B264" s="186">
        <v>618827</v>
      </c>
      <c r="C264" s="97" t="s">
        <v>699</v>
      </c>
      <c r="D264" s="154">
        <v>45716</v>
      </c>
      <c r="E264" s="73" t="s">
        <v>700</v>
      </c>
      <c r="F264" s="73" t="s">
        <v>1455</v>
      </c>
      <c r="G264" s="95">
        <v>7974.9029</v>
      </c>
      <c r="H264" s="95">
        <v>7974.9</v>
      </c>
      <c r="L264" s="94"/>
      <c r="M264" s="94">
        <v>47394</v>
      </c>
      <c r="N264" s="73">
        <v>0</v>
      </c>
      <c r="O264" s="73" t="s">
        <v>1495</v>
      </c>
      <c r="P264" s="73" t="s">
        <v>1498</v>
      </c>
      <c r="Q264" s="73">
        <v>5.4086100000000004</v>
      </c>
      <c r="S264" s="73">
        <v>1</v>
      </c>
      <c r="T264" s="73">
        <v>1.5</v>
      </c>
      <c r="U264" s="73" t="s">
        <v>1499</v>
      </c>
      <c r="AA264" s="73" t="s">
        <v>1494</v>
      </c>
      <c r="AE264" s="73" t="s">
        <v>1197</v>
      </c>
      <c r="AF264" s="111">
        <v>1</v>
      </c>
      <c r="AG264" s="95">
        <v>7974.9029</v>
      </c>
      <c r="AH264" s="95">
        <v>7974.9029</v>
      </c>
    </row>
    <row r="265" spans="2:34">
      <c r="B265" s="186">
        <v>618827</v>
      </c>
      <c r="C265" s="97" t="s">
        <v>699</v>
      </c>
      <c r="D265" s="154">
        <v>45716</v>
      </c>
      <c r="E265" s="73" t="s">
        <v>700</v>
      </c>
      <c r="F265" s="73" t="s">
        <v>1455</v>
      </c>
      <c r="G265" s="95">
        <v>8023.0880999999999</v>
      </c>
      <c r="H265" s="95">
        <v>8023.09</v>
      </c>
      <c r="L265" s="94"/>
      <c r="M265" s="94">
        <v>47394</v>
      </c>
      <c r="N265" s="73">
        <v>0</v>
      </c>
      <c r="O265" s="73" t="s">
        <v>1495</v>
      </c>
      <c r="P265" s="73" t="s">
        <v>1498</v>
      </c>
      <c r="Q265" s="73">
        <v>5.4086100000000004</v>
      </c>
      <c r="S265" s="73">
        <v>1</v>
      </c>
      <c r="T265" s="73">
        <v>1.5</v>
      </c>
      <c r="U265" s="73" t="s">
        <v>1499</v>
      </c>
      <c r="AA265" s="73" t="s">
        <v>1494</v>
      </c>
      <c r="AE265" s="73" t="s">
        <v>1197</v>
      </c>
      <c r="AF265" s="111">
        <v>1</v>
      </c>
      <c r="AG265" s="95">
        <v>8023.0880999999999</v>
      </c>
      <c r="AH265" s="95">
        <v>8023.0880999999999</v>
      </c>
    </row>
    <row r="266" spans="2:34">
      <c r="B266" s="186">
        <v>618827</v>
      </c>
      <c r="C266" s="97" t="s">
        <v>699</v>
      </c>
      <c r="D266" s="154">
        <v>45716</v>
      </c>
      <c r="E266" s="73" t="s">
        <v>700</v>
      </c>
      <c r="F266" s="73" t="s">
        <v>1455</v>
      </c>
      <c r="G266" s="95">
        <v>8340.6095000000005</v>
      </c>
      <c r="H266" s="95">
        <v>8340.61</v>
      </c>
      <c r="L266" s="94"/>
      <c r="M266" s="94">
        <v>47394</v>
      </c>
      <c r="N266" s="73">
        <v>0</v>
      </c>
      <c r="O266" s="73" t="s">
        <v>1495</v>
      </c>
      <c r="P266" s="73" t="s">
        <v>1498</v>
      </c>
      <c r="Q266" s="73">
        <v>5.4086100000000004</v>
      </c>
      <c r="S266" s="73">
        <v>1</v>
      </c>
      <c r="T266" s="73">
        <v>1.5</v>
      </c>
      <c r="U266" s="73" t="s">
        <v>1499</v>
      </c>
      <c r="AA266" s="73" t="s">
        <v>1494</v>
      </c>
      <c r="AE266" s="73" t="s">
        <v>1197</v>
      </c>
      <c r="AF266" s="111">
        <v>1</v>
      </c>
      <c r="AG266" s="95">
        <v>8340.6095000000005</v>
      </c>
      <c r="AH266" s="95">
        <v>8340.6095000000005</v>
      </c>
    </row>
    <row r="267" spans="2:34">
      <c r="B267" s="186">
        <v>594582</v>
      </c>
      <c r="C267" s="97" t="s">
        <v>1140</v>
      </c>
      <c r="D267" s="154">
        <v>45716</v>
      </c>
      <c r="E267" s="73" t="s">
        <v>1002</v>
      </c>
      <c r="F267" s="73" t="s">
        <v>1457</v>
      </c>
      <c r="G267" s="95">
        <v>226472.18</v>
      </c>
      <c r="H267" s="95">
        <v>226472.18</v>
      </c>
      <c r="L267" s="94"/>
      <c r="M267" s="94">
        <v>47081</v>
      </c>
      <c r="N267" s="73">
        <v>0</v>
      </c>
      <c r="O267" s="73" t="s">
        <v>1495</v>
      </c>
      <c r="P267" s="73" t="s">
        <v>1498</v>
      </c>
      <c r="Q267" s="73">
        <v>8.5738400000000006</v>
      </c>
      <c r="S267" s="73">
        <v>4.25</v>
      </c>
      <c r="T267" s="73">
        <v>0.75</v>
      </c>
      <c r="U267" s="73" t="s">
        <v>1499</v>
      </c>
      <c r="AA267" s="73" t="s">
        <v>1494</v>
      </c>
      <c r="AE267" s="73" t="s">
        <v>1139</v>
      </c>
      <c r="AF267" s="111">
        <v>1</v>
      </c>
      <c r="AG267" s="95">
        <v>226472.18</v>
      </c>
      <c r="AH267" s="95">
        <v>226472.18</v>
      </c>
    </row>
    <row r="268" spans="2:34">
      <c r="B268" s="186">
        <v>594582</v>
      </c>
      <c r="C268" s="97" t="s">
        <v>1140</v>
      </c>
      <c r="D268" s="154">
        <v>45716</v>
      </c>
      <c r="E268" s="73" t="s">
        <v>1002</v>
      </c>
      <c r="F268" s="73" t="s">
        <v>1457</v>
      </c>
      <c r="G268" s="95">
        <v>736846.69</v>
      </c>
      <c r="H268" s="95">
        <v>736846.69</v>
      </c>
      <c r="L268" s="94"/>
      <c r="M268" s="94">
        <v>47081</v>
      </c>
      <c r="N268" s="73">
        <v>0</v>
      </c>
      <c r="O268" s="73" t="s">
        <v>1495</v>
      </c>
      <c r="P268" s="73" t="s">
        <v>1498</v>
      </c>
      <c r="Q268" s="73">
        <v>8.5738400000000006</v>
      </c>
      <c r="S268" s="73">
        <v>4.25</v>
      </c>
      <c r="T268" s="73">
        <v>0.75</v>
      </c>
      <c r="U268" s="73" t="s">
        <v>1499</v>
      </c>
      <c r="AA268" s="73" t="s">
        <v>1494</v>
      </c>
      <c r="AE268" s="73" t="s">
        <v>1139</v>
      </c>
      <c r="AF268" s="111">
        <v>1</v>
      </c>
      <c r="AG268" s="95">
        <v>736846.69</v>
      </c>
      <c r="AH268" s="95">
        <v>736846.69</v>
      </c>
    </row>
    <row r="269" spans="2:34">
      <c r="B269" s="186">
        <v>594582</v>
      </c>
      <c r="C269" s="97" t="s">
        <v>1140</v>
      </c>
      <c r="D269" s="154">
        <v>45716</v>
      </c>
      <c r="E269" s="73" t="s">
        <v>1002</v>
      </c>
      <c r="F269" s="73" t="s">
        <v>1457</v>
      </c>
      <c r="G269" s="95">
        <v>809303.35</v>
      </c>
      <c r="H269" s="95">
        <v>809303.35</v>
      </c>
      <c r="L269" s="94"/>
      <c r="M269" s="94">
        <v>47081</v>
      </c>
      <c r="N269" s="73">
        <v>0</v>
      </c>
      <c r="O269" s="73" t="s">
        <v>1495</v>
      </c>
      <c r="P269" s="73" t="s">
        <v>1498</v>
      </c>
      <c r="Q269" s="73">
        <v>8.5738400000000006</v>
      </c>
      <c r="S269" s="73">
        <v>4.25</v>
      </c>
      <c r="T269" s="73">
        <v>0.75</v>
      </c>
      <c r="U269" s="73" t="s">
        <v>1499</v>
      </c>
      <c r="AA269" s="73" t="s">
        <v>1494</v>
      </c>
      <c r="AE269" s="73" t="s">
        <v>1139</v>
      </c>
      <c r="AF269" s="111">
        <v>1</v>
      </c>
      <c r="AG269" s="95">
        <v>809303.35</v>
      </c>
      <c r="AH269" s="95">
        <v>809303.35</v>
      </c>
    </row>
    <row r="270" spans="2:34">
      <c r="B270" s="186">
        <v>621978</v>
      </c>
      <c r="C270" s="97" t="s">
        <v>1201</v>
      </c>
      <c r="D270" s="154">
        <v>45716</v>
      </c>
      <c r="E270" s="73" t="s">
        <v>1198</v>
      </c>
      <c r="F270" s="73" t="s">
        <v>1384</v>
      </c>
      <c r="G270" s="95">
        <v>6700000</v>
      </c>
      <c r="H270" s="95">
        <v>6700000</v>
      </c>
      <c r="L270" s="94"/>
      <c r="M270" s="94">
        <v>47788</v>
      </c>
      <c r="O270" s="73" t="s">
        <v>1495</v>
      </c>
      <c r="P270" s="73" t="s">
        <v>1496</v>
      </c>
      <c r="Q270" s="73">
        <v>9.5787800000000001</v>
      </c>
      <c r="S270" s="73">
        <v>5.25</v>
      </c>
      <c r="U270" s="73" t="s">
        <v>1497</v>
      </c>
      <c r="AA270" s="73" t="s">
        <v>1494</v>
      </c>
      <c r="AE270" s="73" t="s">
        <v>1200</v>
      </c>
      <c r="AF270" s="111">
        <v>1</v>
      </c>
      <c r="AG270" s="95">
        <v>6700000</v>
      </c>
      <c r="AH270" s="95">
        <v>6700000</v>
      </c>
    </row>
    <row r="271" spans="2:34">
      <c r="B271" s="186">
        <v>580918</v>
      </c>
      <c r="D271" s="154">
        <v>45716</v>
      </c>
      <c r="E271" s="73" t="s">
        <v>356</v>
      </c>
      <c r="F271" s="73" t="s">
        <v>1384</v>
      </c>
      <c r="G271" s="95">
        <v>9143375.1600000001</v>
      </c>
      <c r="H271" s="95">
        <v>9143375.1600000001</v>
      </c>
      <c r="L271" s="94"/>
      <c r="M271" s="94">
        <v>47144</v>
      </c>
      <c r="N271" s="73">
        <v>0</v>
      </c>
      <c r="O271" s="73" t="s">
        <v>1495</v>
      </c>
      <c r="P271" s="73" t="s">
        <v>1496</v>
      </c>
      <c r="Q271" s="73">
        <v>10.82878</v>
      </c>
      <c r="S271" s="73">
        <v>6.5</v>
      </c>
      <c r="T271" s="73">
        <v>1</v>
      </c>
      <c r="U271" s="73" t="s">
        <v>1497</v>
      </c>
      <c r="AA271" s="73" t="s">
        <v>1494</v>
      </c>
      <c r="AE271" s="73" t="s">
        <v>355</v>
      </c>
      <c r="AF271" s="111">
        <v>1</v>
      </c>
      <c r="AG271" s="95">
        <v>9143375.1600000001</v>
      </c>
      <c r="AH271" s="95">
        <v>9143375.1600000001</v>
      </c>
    </row>
    <row r="272" spans="2:34">
      <c r="B272" s="186">
        <v>587246</v>
      </c>
      <c r="C272" s="97" t="s">
        <v>1127</v>
      </c>
      <c r="D272" s="154">
        <v>45716</v>
      </c>
      <c r="E272" s="73" t="s">
        <v>977</v>
      </c>
      <c r="F272" s="73" t="s">
        <v>1461</v>
      </c>
      <c r="G272" s="95">
        <v>5458750</v>
      </c>
      <c r="H272" s="95">
        <v>5458750</v>
      </c>
      <c r="L272" s="94"/>
      <c r="M272" s="94">
        <v>47920</v>
      </c>
      <c r="N272" s="73">
        <v>0</v>
      </c>
      <c r="O272" s="73" t="s">
        <v>1495</v>
      </c>
      <c r="P272" s="73" t="s">
        <v>1498</v>
      </c>
      <c r="Q272" s="73">
        <v>9.0738400000000006</v>
      </c>
      <c r="S272" s="73">
        <v>4.75</v>
      </c>
      <c r="T272" s="73">
        <v>1</v>
      </c>
      <c r="U272" s="73" t="s">
        <v>1499</v>
      </c>
      <c r="AA272" s="73" t="s">
        <v>1494</v>
      </c>
      <c r="AE272" s="73" t="s">
        <v>1126</v>
      </c>
      <c r="AF272" s="111">
        <v>1</v>
      </c>
      <c r="AG272" s="95">
        <v>5458750</v>
      </c>
      <c r="AH272" s="95">
        <v>5458750</v>
      </c>
    </row>
    <row r="273" spans="2:34">
      <c r="B273" s="186">
        <v>551209</v>
      </c>
      <c r="D273" s="154">
        <v>45716</v>
      </c>
      <c r="E273" s="73" t="s">
        <v>1046</v>
      </c>
      <c r="F273" s="73" t="s">
        <v>1463</v>
      </c>
      <c r="G273" s="95">
        <v>1444131.1</v>
      </c>
      <c r="H273" s="95">
        <v>1444131.1</v>
      </c>
      <c r="L273" s="94"/>
      <c r="M273" s="94">
        <v>46944</v>
      </c>
      <c r="O273" s="73" t="s">
        <v>1495</v>
      </c>
      <c r="P273" s="73" t="s">
        <v>1498</v>
      </c>
      <c r="Q273" s="73">
        <v>10.67352</v>
      </c>
      <c r="S273" s="73">
        <v>6.25</v>
      </c>
      <c r="U273" s="73" t="s">
        <v>1499</v>
      </c>
      <c r="AA273" s="73" t="s">
        <v>1494</v>
      </c>
      <c r="AE273" s="73" t="s">
        <v>1048</v>
      </c>
      <c r="AF273" s="111">
        <v>1</v>
      </c>
      <c r="AG273" s="95">
        <v>1444131.1</v>
      </c>
      <c r="AH273" s="95">
        <v>1444131.1</v>
      </c>
    </row>
    <row r="274" spans="2:34">
      <c r="B274" s="186">
        <v>626667</v>
      </c>
      <c r="D274" s="154">
        <v>45716</v>
      </c>
      <c r="E274" s="73" t="s">
        <v>1046</v>
      </c>
      <c r="F274" s="73" t="s">
        <v>1464</v>
      </c>
      <c r="G274" s="95">
        <v>10000000</v>
      </c>
      <c r="H274" s="95">
        <v>10000000</v>
      </c>
      <c r="L274" s="94"/>
      <c r="M274" s="94">
        <v>46630</v>
      </c>
      <c r="N274" s="73">
        <v>0</v>
      </c>
      <c r="O274" s="73" t="s">
        <v>1495</v>
      </c>
      <c r="P274" s="73" t="s">
        <v>1498</v>
      </c>
      <c r="Q274" s="73">
        <v>9.3073300000000003</v>
      </c>
      <c r="S274" s="73">
        <v>5</v>
      </c>
      <c r="T274" s="73">
        <v>0</v>
      </c>
      <c r="U274" s="73" t="s">
        <v>1499</v>
      </c>
      <c r="AA274" s="73" t="s">
        <v>1494</v>
      </c>
      <c r="AE274" s="73" t="s">
        <v>1219</v>
      </c>
      <c r="AF274" s="111">
        <v>1</v>
      </c>
      <c r="AG274" s="95">
        <v>10000000</v>
      </c>
      <c r="AH274" s="95">
        <v>10000000</v>
      </c>
    </row>
    <row r="275" spans="2:34">
      <c r="B275" s="186">
        <v>433593</v>
      </c>
      <c r="C275" s="97" t="s">
        <v>235</v>
      </c>
      <c r="D275" s="154">
        <v>45716</v>
      </c>
      <c r="E275" s="73" t="s">
        <v>236</v>
      </c>
      <c r="F275" s="73" t="s">
        <v>1384</v>
      </c>
      <c r="G275" s="95">
        <v>4428318.41</v>
      </c>
      <c r="H275" s="95">
        <v>4428318.41</v>
      </c>
      <c r="L275" s="94"/>
      <c r="M275" s="94">
        <v>45985</v>
      </c>
      <c r="N275" s="73">
        <v>0</v>
      </c>
      <c r="O275" s="73" t="s">
        <v>1495</v>
      </c>
      <c r="P275" s="73" t="s">
        <v>1496</v>
      </c>
      <c r="Q275" s="73">
        <v>10.21044</v>
      </c>
      <c r="S275" s="73">
        <v>5.75</v>
      </c>
      <c r="T275" s="73">
        <v>1</v>
      </c>
      <c r="U275" s="73" t="s">
        <v>1497</v>
      </c>
      <c r="AA275" s="73" t="s">
        <v>1494</v>
      </c>
      <c r="AE275" s="73" t="s">
        <v>234</v>
      </c>
      <c r="AF275" s="111">
        <v>1</v>
      </c>
      <c r="AG275" s="95">
        <v>4428318.41</v>
      </c>
      <c r="AH275" s="95">
        <v>4428318.41</v>
      </c>
    </row>
    <row r="276" spans="2:34">
      <c r="B276" s="186">
        <v>433593</v>
      </c>
      <c r="C276" s="97" t="s">
        <v>235</v>
      </c>
      <c r="D276" s="154">
        <v>45716</v>
      </c>
      <c r="E276" s="73" t="s">
        <v>236</v>
      </c>
      <c r="F276" s="73" t="s">
        <v>1384</v>
      </c>
      <c r="G276" s="95">
        <v>497.71</v>
      </c>
      <c r="H276" s="95">
        <v>497.71</v>
      </c>
      <c r="L276" s="94"/>
      <c r="M276" s="94">
        <v>45985</v>
      </c>
      <c r="N276" s="73">
        <v>0</v>
      </c>
      <c r="O276" s="73" t="s">
        <v>1495</v>
      </c>
      <c r="P276" s="73" t="s">
        <v>1503</v>
      </c>
      <c r="Q276" s="73">
        <v>12</v>
      </c>
      <c r="S276" s="73">
        <v>4.5</v>
      </c>
      <c r="T276" s="73">
        <v>1</v>
      </c>
      <c r="U276" s="73" t="s">
        <v>1499</v>
      </c>
      <c r="AA276" s="73" t="s">
        <v>1494</v>
      </c>
      <c r="AE276" s="73" t="s">
        <v>234</v>
      </c>
      <c r="AF276" s="111">
        <v>1</v>
      </c>
      <c r="AG276" s="95">
        <v>497.71</v>
      </c>
      <c r="AH276" s="95">
        <v>497.71</v>
      </c>
    </row>
    <row r="277" spans="2:34">
      <c r="B277" s="186">
        <v>578105</v>
      </c>
      <c r="C277" s="97" t="s">
        <v>371</v>
      </c>
      <c r="D277" s="154">
        <v>45716</v>
      </c>
      <c r="E277" s="73" t="s">
        <v>372</v>
      </c>
      <c r="F277" s="73" t="s">
        <v>1384</v>
      </c>
      <c r="G277" s="95">
        <v>7910461.4100000001</v>
      </c>
      <c r="H277" s="95">
        <v>7910461.4100000001</v>
      </c>
      <c r="L277" s="94"/>
      <c r="M277" s="94">
        <v>47115</v>
      </c>
      <c r="N277" s="73">
        <v>0</v>
      </c>
      <c r="O277" s="73" t="s">
        <v>1495</v>
      </c>
      <c r="P277" s="73" t="s">
        <v>1498</v>
      </c>
      <c r="Q277" s="73">
        <v>10.073840000000001</v>
      </c>
      <c r="S277" s="73">
        <v>5.75</v>
      </c>
      <c r="T277" s="73">
        <v>1</v>
      </c>
      <c r="U277" s="73" t="s">
        <v>1499</v>
      </c>
      <c r="AA277" s="73" t="s">
        <v>1494</v>
      </c>
      <c r="AE277" s="73" t="s">
        <v>370</v>
      </c>
      <c r="AF277" s="111">
        <v>1</v>
      </c>
      <c r="AG277" s="95">
        <v>7910461.4100000001</v>
      </c>
      <c r="AH277" s="95">
        <v>7910461.4100000001</v>
      </c>
    </row>
    <row r="278" spans="2:34">
      <c r="B278" s="186">
        <v>435656</v>
      </c>
      <c r="C278" s="97" t="s">
        <v>549</v>
      </c>
      <c r="D278" s="154">
        <v>45716</v>
      </c>
      <c r="E278" s="73" t="s">
        <v>550</v>
      </c>
      <c r="F278" s="73" t="s">
        <v>1384</v>
      </c>
      <c r="G278" s="95">
        <v>602506.41</v>
      </c>
      <c r="H278" s="95">
        <v>602506.41</v>
      </c>
      <c r="L278" s="94"/>
      <c r="M278" s="94">
        <v>46846</v>
      </c>
      <c r="N278" s="73">
        <v>0</v>
      </c>
      <c r="O278" s="73" t="s">
        <v>1495</v>
      </c>
      <c r="P278" s="73" t="s">
        <v>1496</v>
      </c>
      <c r="Q278" s="73">
        <v>9.2104400000000002</v>
      </c>
      <c r="S278" s="73">
        <v>4.75</v>
      </c>
      <c r="T278" s="73">
        <v>0.75</v>
      </c>
      <c r="U278" s="73" t="s">
        <v>1497</v>
      </c>
      <c r="AA278" s="73" t="s">
        <v>1494</v>
      </c>
      <c r="AE278" s="73" t="s">
        <v>548</v>
      </c>
      <c r="AF278" s="111">
        <v>1</v>
      </c>
      <c r="AG278" s="95">
        <v>602506.41</v>
      </c>
      <c r="AH278" s="95">
        <v>602506.41</v>
      </c>
    </row>
    <row r="279" spans="2:34">
      <c r="B279" s="186">
        <v>435656</v>
      </c>
      <c r="C279" s="97" t="s">
        <v>549</v>
      </c>
      <c r="D279" s="154">
        <v>45716</v>
      </c>
      <c r="E279" s="73" t="s">
        <v>550</v>
      </c>
      <c r="F279" s="73" t="s">
        <v>1384</v>
      </c>
      <c r="G279" s="95">
        <v>3982765.18</v>
      </c>
      <c r="H279" s="95">
        <v>3982765.18</v>
      </c>
      <c r="L279" s="94"/>
      <c r="M279" s="94">
        <v>46846</v>
      </c>
      <c r="N279" s="73">
        <v>0</v>
      </c>
      <c r="O279" s="73" t="s">
        <v>1495</v>
      </c>
      <c r="P279" s="73" t="s">
        <v>1496</v>
      </c>
      <c r="Q279" s="73">
        <v>9.2104400000000002</v>
      </c>
      <c r="S279" s="73">
        <v>4.75</v>
      </c>
      <c r="T279" s="73">
        <v>0.75</v>
      </c>
      <c r="U279" s="73" t="s">
        <v>1497</v>
      </c>
      <c r="AA279" s="73" t="s">
        <v>1494</v>
      </c>
      <c r="AE279" s="73" t="s">
        <v>548</v>
      </c>
      <c r="AF279" s="111">
        <v>1</v>
      </c>
      <c r="AG279" s="95">
        <v>3982765.18</v>
      </c>
      <c r="AH279" s="95">
        <v>3982765.18</v>
      </c>
    </row>
    <row r="280" spans="2:34">
      <c r="B280" s="186">
        <v>520942</v>
      </c>
      <c r="C280" s="97" t="s">
        <v>545</v>
      </c>
      <c r="D280" s="154">
        <v>45716</v>
      </c>
      <c r="E280" s="73" t="s">
        <v>546</v>
      </c>
      <c r="F280" s="73" t="s">
        <v>1467</v>
      </c>
      <c r="G280" s="95">
        <v>1893274.87</v>
      </c>
      <c r="H280" s="95">
        <v>1893274.87</v>
      </c>
      <c r="L280" s="94"/>
      <c r="M280" s="94">
        <v>46553</v>
      </c>
      <c r="N280" s="73">
        <v>0</v>
      </c>
      <c r="O280" s="73" t="s">
        <v>1495</v>
      </c>
      <c r="P280" s="73" t="s">
        <v>1500</v>
      </c>
      <c r="Q280" s="73">
        <v>9.5787800000000001</v>
      </c>
      <c r="S280" s="73">
        <v>5.25</v>
      </c>
      <c r="T280" s="73">
        <v>0</v>
      </c>
      <c r="U280" s="73" t="s">
        <v>1497</v>
      </c>
      <c r="AA280" s="73" t="s">
        <v>1494</v>
      </c>
      <c r="AE280" s="73" t="s">
        <v>544</v>
      </c>
      <c r="AF280" s="111">
        <v>1</v>
      </c>
      <c r="AG280" s="95">
        <v>1893274.87</v>
      </c>
      <c r="AH280" s="95">
        <v>1893274.87</v>
      </c>
    </row>
    <row r="281" spans="2:34">
      <c r="B281" s="186">
        <v>501361</v>
      </c>
      <c r="C281" s="97" t="s">
        <v>203</v>
      </c>
      <c r="D281" s="154">
        <v>45716</v>
      </c>
      <c r="E281" s="73" t="s">
        <v>204</v>
      </c>
      <c r="F281" s="73" t="s">
        <v>1396</v>
      </c>
      <c r="G281" s="95">
        <v>156872.9</v>
      </c>
      <c r="H281" s="95">
        <v>156872.9</v>
      </c>
      <c r="L281" s="94"/>
      <c r="M281" s="94">
        <v>46630</v>
      </c>
      <c r="N281" s="73">
        <v>0</v>
      </c>
      <c r="O281" s="73" t="s">
        <v>1495</v>
      </c>
      <c r="P281" s="73" t="s">
        <v>1498</v>
      </c>
      <c r="Q281" s="73">
        <v>10.42384</v>
      </c>
      <c r="S281" s="73">
        <v>6</v>
      </c>
      <c r="T281" s="73">
        <v>1</v>
      </c>
      <c r="U281" s="73" t="s">
        <v>1499</v>
      </c>
      <c r="AA281" s="73" t="s">
        <v>1494</v>
      </c>
      <c r="AE281" s="73" t="s">
        <v>202</v>
      </c>
      <c r="AF281" s="111">
        <v>1</v>
      </c>
      <c r="AG281" s="95">
        <v>156872.9</v>
      </c>
      <c r="AH281" s="95">
        <v>156872.9</v>
      </c>
    </row>
    <row r="282" spans="2:34">
      <c r="B282" s="186">
        <v>501361</v>
      </c>
      <c r="C282" s="97" t="s">
        <v>203</v>
      </c>
      <c r="D282" s="154">
        <v>45716</v>
      </c>
      <c r="E282" s="73" t="s">
        <v>204</v>
      </c>
      <c r="F282" s="73" t="s">
        <v>1396</v>
      </c>
      <c r="G282" s="95">
        <v>564641.05000000005</v>
      </c>
      <c r="H282" s="95">
        <v>564641.05000000005</v>
      </c>
      <c r="L282" s="94"/>
      <c r="M282" s="94">
        <v>46630</v>
      </c>
      <c r="N282" s="73">
        <v>0</v>
      </c>
      <c r="O282" s="73" t="s">
        <v>1495</v>
      </c>
      <c r="P282" s="73" t="s">
        <v>1498</v>
      </c>
      <c r="Q282" s="73">
        <v>10.42352</v>
      </c>
      <c r="S282" s="73">
        <v>6</v>
      </c>
      <c r="T282" s="73">
        <v>1</v>
      </c>
      <c r="U282" s="73" t="s">
        <v>1499</v>
      </c>
      <c r="AA282" s="73" t="s">
        <v>1494</v>
      </c>
      <c r="AE282" s="73" t="s">
        <v>202</v>
      </c>
      <c r="AF282" s="111">
        <v>1</v>
      </c>
      <c r="AG282" s="95">
        <v>564641.05000000005</v>
      </c>
      <c r="AH282" s="95">
        <v>564641.05000000005</v>
      </c>
    </row>
    <row r="283" spans="2:34">
      <c r="B283" s="186">
        <v>455522</v>
      </c>
      <c r="D283" s="154">
        <v>45716</v>
      </c>
      <c r="E283" s="73" t="s">
        <v>204</v>
      </c>
      <c r="F283" s="73" t="s">
        <v>1384</v>
      </c>
      <c r="G283" s="95">
        <v>539857.32999999996</v>
      </c>
      <c r="H283" s="95">
        <v>539857.32999999996</v>
      </c>
      <c r="L283" s="94"/>
      <c r="M283" s="94">
        <v>46630</v>
      </c>
      <c r="N283" s="73">
        <v>0</v>
      </c>
      <c r="O283" s="73" t="s">
        <v>1495</v>
      </c>
      <c r="P283" s="73" t="s">
        <v>1498</v>
      </c>
      <c r="Q283" s="73">
        <v>10.42384</v>
      </c>
      <c r="S283" s="73">
        <v>6</v>
      </c>
      <c r="T283" s="73">
        <v>1</v>
      </c>
      <c r="U283" s="73" t="s">
        <v>1499</v>
      </c>
      <c r="AA283" s="73" t="s">
        <v>1494</v>
      </c>
      <c r="AE283" s="73" t="s">
        <v>881</v>
      </c>
      <c r="AF283" s="111">
        <v>1</v>
      </c>
      <c r="AG283" s="95">
        <v>539857.32999999996</v>
      </c>
      <c r="AH283" s="95">
        <v>539857.32999999996</v>
      </c>
    </row>
    <row r="284" spans="2:34">
      <c r="B284" s="186">
        <v>525223</v>
      </c>
      <c r="C284" s="97" t="s">
        <v>495</v>
      </c>
      <c r="D284" s="154">
        <v>45716</v>
      </c>
      <c r="E284" s="73" t="s">
        <v>496</v>
      </c>
      <c r="F284" s="73" t="s">
        <v>1469</v>
      </c>
      <c r="G284" s="95">
        <v>328619.29719999997</v>
      </c>
      <c r="H284" s="95">
        <v>328619.3</v>
      </c>
      <c r="L284" s="94"/>
      <c r="M284" s="94">
        <v>46477</v>
      </c>
      <c r="N284" s="73">
        <v>0</v>
      </c>
      <c r="O284" s="73" t="s">
        <v>1495</v>
      </c>
      <c r="P284" s="73" t="s">
        <v>1496</v>
      </c>
      <c r="Q284" s="73">
        <v>0</v>
      </c>
      <c r="S284" s="73">
        <v>0</v>
      </c>
      <c r="T284" s="73">
        <v>1</v>
      </c>
      <c r="U284" s="73" t="s">
        <v>1497</v>
      </c>
      <c r="AA284" s="73" t="s">
        <v>1494</v>
      </c>
      <c r="AE284" s="73" t="s">
        <v>494</v>
      </c>
      <c r="AF284" s="111">
        <v>1</v>
      </c>
      <c r="AG284" s="95">
        <v>328619.29719999997</v>
      </c>
      <c r="AH284" s="95">
        <v>328619.29719999997</v>
      </c>
    </row>
    <row r="285" spans="2:34">
      <c r="B285" s="186">
        <v>525223</v>
      </c>
      <c r="C285" s="97" t="s">
        <v>495</v>
      </c>
      <c r="D285" s="154">
        <v>45716</v>
      </c>
      <c r="E285" s="73" t="s">
        <v>496</v>
      </c>
      <c r="F285" s="73" t="s">
        <v>1469</v>
      </c>
      <c r="G285" s="95">
        <v>3468.7651000000001</v>
      </c>
      <c r="H285" s="95">
        <v>3468.77</v>
      </c>
      <c r="L285" s="94"/>
      <c r="M285" s="94">
        <v>46477</v>
      </c>
      <c r="N285" s="73">
        <v>0</v>
      </c>
      <c r="O285" s="73" t="s">
        <v>1495</v>
      </c>
      <c r="P285" s="73" t="s">
        <v>1496</v>
      </c>
      <c r="Q285" s="73">
        <v>0</v>
      </c>
      <c r="S285" s="73">
        <v>0</v>
      </c>
      <c r="T285" s="73">
        <v>1</v>
      </c>
      <c r="U285" s="73" t="s">
        <v>1497</v>
      </c>
      <c r="AA285" s="73" t="s">
        <v>1494</v>
      </c>
      <c r="AE285" s="73" t="s">
        <v>494</v>
      </c>
      <c r="AF285" s="111">
        <v>1</v>
      </c>
      <c r="AG285" s="95">
        <v>3468.7651000000001</v>
      </c>
      <c r="AH285" s="95">
        <v>3468.7651000000001</v>
      </c>
    </row>
    <row r="286" spans="2:34">
      <c r="B286" s="186">
        <v>525223</v>
      </c>
      <c r="C286" s="97" t="s">
        <v>495</v>
      </c>
      <c r="D286" s="154">
        <v>45716</v>
      </c>
      <c r="E286" s="73" t="s">
        <v>496</v>
      </c>
      <c r="F286" s="73" t="s">
        <v>1469</v>
      </c>
      <c r="G286" s="95">
        <v>3224.9645999999998</v>
      </c>
      <c r="H286" s="95">
        <v>3224.96</v>
      </c>
      <c r="L286" s="94"/>
      <c r="M286" s="94">
        <v>46477</v>
      </c>
      <c r="N286" s="73">
        <v>0</v>
      </c>
      <c r="O286" s="73" t="s">
        <v>1495</v>
      </c>
      <c r="P286" s="73" t="s">
        <v>1496</v>
      </c>
      <c r="Q286" s="73">
        <v>0</v>
      </c>
      <c r="S286" s="73">
        <v>0</v>
      </c>
      <c r="T286" s="73">
        <v>1</v>
      </c>
      <c r="U286" s="73" t="s">
        <v>1497</v>
      </c>
      <c r="AA286" s="73" t="s">
        <v>1494</v>
      </c>
      <c r="AE286" s="73" t="s">
        <v>494</v>
      </c>
      <c r="AF286" s="111">
        <v>1</v>
      </c>
      <c r="AG286" s="95">
        <v>3224.9645999999998</v>
      </c>
      <c r="AH286" s="95">
        <v>3224.9645999999998</v>
      </c>
    </row>
    <row r="287" spans="2:34">
      <c r="B287" s="186">
        <v>525223</v>
      </c>
      <c r="C287" s="97" t="s">
        <v>495</v>
      </c>
      <c r="D287" s="154">
        <v>45716</v>
      </c>
      <c r="E287" s="73" t="s">
        <v>496</v>
      </c>
      <c r="F287" s="73" t="s">
        <v>1469</v>
      </c>
      <c r="G287" s="95">
        <v>3652.7480999999998</v>
      </c>
      <c r="H287" s="95">
        <v>3652.75</v>
      </c>
      <c r="L287" s="94"/>
      <c r="M287" s="94">
        <v>46477</v>
      </c>
      <c r="N287" s="73">
        <v>0</v>
      </c>
      <c r="O287" s="73" t="s">
        <v>1495</v>
      </c>
      <c r="P287" s="73" t="s">
        <v>1496</v>
      </c>
      <c r="Q287" s="73">
        <v>0</v>
      </c>
      <c r="S287" s="73">
        <v>0</v>
      </c>
      <c r="T287" s="73">
        <v>1</v>
      </c>
      <c r="U287" s="73" t="s">
        <v>1497</v>
      </c>
      <c r="AA287" s="73" t="s">
        <v>1494</v>
      </c>
      <c r="AE287" s="73" t="s">
        <v>494</v>
      </c>
      <c r="AF287" s="111">
        <v>1</v>
      </c>
      <c r="AG287" s="95">
        <v>3652.7480999999998</v>
      </c>
      <c r="AH287" s="95">
        <v>3652.7480999999998</v>
      </c>
    </row>
    <row r="288" spans="2:34">
      <c r="B288" s="186">
        <v>525223</v>
      </c>
      <c r="C288" s="97" t="s">
        <v>495</v>
      </c>
      <c r="D288" s="154">
        <v>45716</v>
      </c>
      <c r="E288" s="73" t="s">
        <v>496</v>
      </c>
      <c r="F288" s="73" t="s">
        <v>1469</v>
      </c>
      <c r="G288" s="95">
        <v>3396.5057000000002</v>
      </c>
      <c r="H288" s="95">
        <v>3396.51</v>
      </c>
      <c r="L288" s="94"/>
      <c r="M288" s="94">
        <v>46477</v>
      </c>
      <c r="N288" s="73">
        <v>0</v>
      </c>
      <c r="O288" s="73" t="s">
        <v>1495</v>
      </c>
      <c r="P288" s="73" t="s">
        <v>1496</v>
      </c>
      <c r="Q288" s="73">
        <v>0</v>
      </c>
      <c r="S288" s="73">
        <v>0</v>
      </c>
      <c r="T288" s="73">
        <v>1</v>
      </c>
      <c r="U288" s="73" t="s">
        <v>1497</v>
      </c>
      <c r="AA288" s="73" t="s">
        <v>1494</v>
      </c>
      <c r="AE288" s="73" t="s">
        <v>494</v>
      </c>
      <c r="AF288" s="111">
        <v>1</v>
      </c>
      <c r="AG288" s="95">
        <v>3396.5057000000002</v>
      </c>
      <c r="AH288" s="95">
        <v>3396.5057000000002</v>
      </c>
    </row>
    <row r="289" spans="2:34">
      <c r="B289" s="186">
        <v>525223</v>
      </c>
      <c r="C289" s="97" t="s">
        <v>495</v>
      </c>
      <c r="D289" s="154">
        <v>45716</v>
      </c>
      <c r="E289" s="73" t="s">
        <v>496</v>
      </c>
      <c r="F289" s="73" t="s">
        <v>1469</v>
      </c>
      <c r="G289" s="95">
        <v>3763.0922999999998</v>
      </c>
      <c r="H289" s="95">
        <v>3763.09</v>
      </c>
      <c r="L289" s="94"/>
      <c r="M289" s="94">
        <v>46477</v>
      </c>
      <c r="N289" s="73">
        <v>0</v>
      </c>
      <c r="O289" s="73" t="s">
        <v>1495</v>
      </c>
      <c r="P289" s="73" t="s">
        <v>1496</v>
      </c>
      <c r="Q289" s="73">
        <v>0</v>
      </c>
      <c r="S289" s="73">
        <v>0</v>
      </c>
      <c r="T289" s="73">
        <v>1</v>
      </c>
      <c r="U289" s="73" t="s">
        <v>1497</v>
      </c>
      <c r="AA289" s="73" t="s">
        <v>1494</v>
      </c>
      <c r="AE289" s="73" t="s">
        <v>494</v>
      </c>
      <c r="AF289" s="111">
        <v>1</v>
      </c>
      <c r="AG289" s="95">
        <v>3763.0922999999998</v>
      </c>
      <c r="AH289" s="95">
        <v>3763.0922999999998</v>
      </c>
    </row>
    <row r="290" spans="2:34">
      <c r="B290" s="186">
        <v>525223</v>
      </c>
      <c r="C290" s="97" t="s">
        <v>495</v>
      </c>
      <c r="D290" s="154">
        <v>45716</v>
      </c>
      <c r="E290" s="73" t="s">
        <v>496</v>
      </c>
      <c r="F290" s="73" t="s">
        <v>1469</v>
      </c>
      <c r="G290" s="95">
        <v>3626.2253999999998</v>
      </c>
      <c r="H290" s="95">
        <v>3626.23</v>
      </c>
      <c r="L290" s="94"/>
      <c r="M290" s="94">
        <v>46477</v>
      </c>
      <c r="N290" s="73">
        <v>0</v>
      </c>
      <c r="O290" s="73" t="s">
        <v>1495</v>
      </c>
      <c r="P290" s="73" t="s">
        <v>1496</v>
      </c>
      <c r="Q290" s="73">
        <v>0</v>
      </c>
      <c r="S290" s="73">
        <v>0</v>
      </c>
      <c r="T290" s="73">
        <v>1</v>
      </c>
      <c r="U290" s="73" t="s">
        <v>1497</v>
      </c>
      <c r="AA290" s="73" t="s">
        <v>1494</v>
      </c>
      <c r="AE290" s="73" t="s">
        <v>494</v>
      </c>
      <c r="AF290" s="111">
        <v>1</v>
      </c>
      <c r="AG290" s="95">
        <v>3626.2253999999998</v>
      </c>
      <c r="AH290" s="95">
        <v>3626.2253999999998</v>
      </c>
    </row>
    <row r="291" spans="2:34">
      <c r="B291" s="186">
        <v>525223</v>
      </c>
      <c r="C291" s="97" t="s">
        <v>495</v>
      </c>
      <c r="D291" s="154">
        <v>45716</v>
      </c>
      <c r="E291" s="73" t="s">
        <v>496</v>
      </c>
      <c r="F291" s="73" t="s">
        <v>1469</v>
      </c>
      <c r="G291" s="95">
        <v>3904.2127999999998</v>
      </c>
      <c r="H291" s="95">
        <v>3904.21</v>
      </c>
      <c r="L291" s="94"/>
      <c r="M291" s="94">
        <v>46477</v>
      </c>
      <c r="N291" s="73">
        <v>0</v>
      </c>
      <c r="O291" s="73" t="s">
        <v>1495</v>
      </c>
      <c r="P291" s="73" t="s">
        <v>1496</v>
      </c>
      <c r="Q291" s="73">
        <v>0</v>
      </c>
      <c r="S291" s="73">
        <v>0</v>
      </c>
      <c r="T291" s="73">
        <v>1</v>
      </c>
      <c r="U291" s="73" t="s">
        <v>1497</v>
      </c>
      <c r="AA291" s="73" t="s">
        <v>1494</v>
      </c>
      <c r="AE291" s="73" t="s">
        <v>494</v>
      </c>
      <c r="AF291" s="111">
        <v>1</v>
      </c>
      <c r="AG291" s="95">
        <v>3904.2127999999998</v>
      </c>
      <c r="AH291" s="95">
        <v>3904.2127999999998</v>
      </c>
    </row>
    <row r="292" spans="2:34">
      <c r="B292" s="186">
        <v>525223</v>
      </c>
      <c r="C292" s="97" t="s">
        <v>495</v>
      </c>
      <c r="D292" s="154">
        <v>45716</v>
      </c>
      <c r="E292" s="73" t="s">
        <v>496</v>
      </c>
      <c r="F292" s="73" t="s">
        <v>1469</v>
      </c>
      <c r="G292" s="95">
        <v>3711.0810999999999</v>
      </c>
      <c r="H292" s="95">
        <v>3711.08</v>
      </c>
      <c r="L292" s="94"/>
      <c r="M292" s="94">
        <v>46477</v>
      </c>
      <c r="N292" s="73">
        <v>0</v>
      </c>
      <c r="O292" s="73" t="s">
        <v>1495</v>
      </c>
      <c r="P292" s="73" t="s">
        <v>1496</v>
      </c>
      <c r="Q292" s="73">
        <v>0</v>
      </c>
      <c r="S292" s="73">
        <v>0</v>
      </c>
      <c r="T292" s="73">
        <v>1</v>
      </c>
      <c r="U292" s="73" t="s">
        <v>1497</v>
      </c>
      <c r="AA292" s="73" t="s">
        <v>1494</v>
      </c>
      <c r="AE292" s="73" t="s">
        <v>494</v>
      </c>
      <c r="AF292" s="111">
        <v>1</v>
      </c>
      <c r="AG292" s="95">
        <v>3711.0810999999999</v>
      </c>
      <c r="AH292" s="95">
        <v>3711.0810999999999</v>
      </c>
    </row>
    <row r="293" spans="2:34">
      <c r="B293" s="186">
        <v>525223</v>
      </c>
      <c r="C293" s="97" t="s">
        <v>495</v>
      </c>
      <c r="D293" s="154">
        <v>45716</v>
      </c>
      <c r="E293" s="73" t="s">
        <v>496</v>
      </c>
      <c r="F293" s="73" t="s">
        <v>1469</v>
      </c>
      <c r="G293" s="95">
        <v>3745.5151000000001</v>
      </c>
      <c r="H293" s="95">
        <v>3745.52</v>
      </c>
      <c r="L293" s="94"/>
      <c r="M293" s="94">
        <v>46477</v>
      </c>
      <c r="N293" s="73">
        <v>0</v>
      </c>
      <c r="O293" s="73" t="s">
        <v>1495</v>
      </c>
      <c r="P293" s="73" t="s">
        <v>1496</v>
      </c>
      <c r="Q293" s="73">
        <v>0</v>
      </c>
      <c r="S293" s="73">
        <v>0</v>
      </c>
      <c r="T293" s="73">
        <v>1</v>
      </c>
      <c r="U293" s="73" t="s">
        <v>1497</v>
      </c>
      <c r="AA293" s="73" t="s">
        <v>1494</v>
      </c>
      <c r="AE293" s="73" t="s">
        <v>494</v>
      </c>
      <c r="AF293" s="111">
        <v>1</v>
      </c>
      <c r="AG293" s="95">
        <v>3745.5151000000001</v>
      </c>
      <c r="AH293" s="95">
        <v>3745.5151000000001</v>
      </c>
    </row>
    <row r="294" spans="2:34">
      <c r="B294" s="186">
        <v>525223</v>
      </c>
      <c r="C294" s="97" t="s">
        <v>495</v>
      </c>
      <c r="D294" s="154">
        <v>45716</v>
      </c>
      <c r="E294" s="73" t="s">
        <v>496</v>
      </c>
      <c r="F294" s="73" t="s">
        <v>1469</v>
      </c>
      <c r="G294" s="95">
        <v>3795.9839999999999</v>
      </c>
      <c r="H294" s="95">
        <v>3795.98</v>
      </c>
      <c r="L294" s="94"/>
      <c r="M294" s="94">
        <v>46477</v>
      </c>
      <c r="N294" s="73">
        <v>0</v>
      </c>
      <c r="O294" s="73" t="s">
        <v>1495</v>
      </c>
      <c r="P294" s="73" t="s">
        <v>1496</v>
      </c>
      <c r="Q294" s="73">
        <v>0</v>
      </c>
      <c r="S294" s="73">
        <v>0</v>
      </c>
      <c r="T294" s="73">
        <v>1</v>
      </c>
      <c r="U294" s="73" t="s">
        <v>1497</v>
      </c>
      <c r="AA294" s="73" t="s">
        <v>1494</v>
      </c>
      <c r="AE294" s="73" t="s">
        <v>494</v>
      </c>
      <c r="AF294" s="111">
        <v>1</v>
      </c>
      <c r="AG294" s="95">
        <v>3795.9839999999999</v>
      </c>
      <c r="AH294" s="95">
        <v>3795.9839999999999</v>
      </c>
    </row>
    <row r="295" spans="2:34">
      <c r="B295" s="186">
        <v>525223</v>
      </c>
      <c r="C295" s="97" t="s">
        <v>495</v>
      </c>
      <c r="D295" s="154">
        <v>45716</v>
      </c>
      <c r="E295" s="73" t="s">
        <v>496</v>
      </c>
      <c r="F295" s="73" t="s">
        <v>1469</v>
      </c>
      <c r="G295" s="95">
        <v>3952.5347999999999</v>
      </c>
      <c r="H295" s="95">
        <v>3952.53</v>
      </c>
      <c r="L295" s="94"/>
      <c r="M295" s="94">
        <v>46477</v>
      </c>
      <c r="N295" s="73">
        <v>0</v>
      </c>
      <c r="O295" s="73" t="s">
        <v>1495</v>
      </c>
      <c r="P295" s="73" t="s">
        <v>1496</v>
      </c>
      <c r="Q295" s="73">
        <v>0</v>
      </c>
      <c r="S295" s="73">
        <v>0</v>
      </c>
      <c r="T295" s="73">
        <v>1</v>
      </c>
      <c r="U295" s="73" t="s">
        <v>1497</v>
      </c>
      <c r="AA295" s="73" t="s">
        <v>1494</v>
      </c>
      <c r="AE295" s="73" t="s">
        <v>494</v>
      </c>
      <c r="AF295" s="111">
        <v>1</v>
      </c>
      <c r="AG295" s="95">
        <v>3952.5347999999999</v>
      </c>
      <c r="AH295" s="95">
        <v>3952.5347999999999</v>
      </c>
    </row>
    <row r="296" spans="2:34">
      <c r="B296" s="186">
        <v>525223</v>
      </c>
      <c r="C296" s="97" t="s">
        <v>495</v>
      </c>
      <c r="D296" s="154">
        <v>45716</v>
      </c>
      <c r="E296" s="73" t="s">
        <v>496</v>
      </c>
      <c r="F296" s="73" t="s">
        <v>1469</v>
      </c>
      <c r="G296" s="95">
        <v>3615.5747000000001</v>
      </c>
      <c r="H296" s="95">
        <v>3615.57</v>
      </c>
      <c r="L296" s="94"/>
      <c r="M296" s="94">
        <v>46477</v>
      </c>
      <c r="N296" s="73">
        <v>0</v>
      </c>
      <c r="O296" s="73" t="s">
        <v>1495</v>
      </c>
      <c r="P296" s="73" t="s">
        <v>1496</v>
      </c>
      <c r="Q296" s="73">
        <v>0</v>
      </c>
      <c r="S296" s="73">
        <v>0</v>
      </c>
      <c r="T296" s="73">
        <v>1</v>
      </c>
      <c r="U296" s="73" t="s">
        <v>1497</v>
      </c>
      <c r="AA296" s="73" t="s">
        <v>1494</v>
      </c>
      <c r="AE296" s="73" t="s">
        <v>494</v>
      </c>
      <c r="AF296" s="111">
        <v>1</v>
      </c>
      <c r="AG296" s="95">
        <v>3615.5747000000001</v>
      </c>
      <c r="AH296" s="95">
        <v>3615.5747000000001</v>
      </c>
    </row>
    <row r="297" spans="2:34">
      <c r="B297" s="186">
        <v>525223</v>
      </c>
      <c r="C297" s="97" t="s">
        <v>495</v>
      </c>
      <c r="D297" s="154">
        <v>45716</v>
      </c>
      <c r="E297" s="73" t="s">
        <v>496</v>
      </c>
      <c r="F297" s="73" t="s">
        <v>1469</v>
      </c>
      <c r="G297" s="95">
        <v>3903.0333000000001</v>
      </c>
      <c r="H297" s="95">
        <v>3903.03</v>
      </c>
      <c r="L297" s="94"/>
      <c r="M297" s="94">
        <v>46477</v>
      </c>
      <c r="N297" s="73">
        <v>0</v>
      </c>
      <c r="O297" s="73" t="s">
        <v>1495</v>
      </c>
      <c r="P297" s="73" t="s">
        <v>1496</v>
      </c>
      <c r="Q297" s="73">
        <v>0</v>
      </c>
      <c r="S297" s="73">
        <v>0</v>
      </c>
      <c r="T297" s="73">
        <v>1</v>
      </c>
      <c r="U297" s="73" t="s">
        <v>1497</v>
      </c>
      <c r="AA297" s="73" t="s">
        <v>1494</v>
      </c>
      <c r="AE297" s="73" t="s">
        <v>494</v>
      </c>
      <c r="AF297" s="111">
        <v>1</v>
      </c>
      <c r="AG297" s="95">
        <v>3903.0333000000001</v>
      </c>
      <c r="AH297" s="95">
        <v>3903.0333000000001</v>
      </c>
    </row>
    <row r="298" spans="2:34">
      <c r="B298" s="186">
        <v>525223</v>
      </c>
      <c r="C298" s="97" t="s">
        <v>495</v>
      </c>
      <c r="D298" s="154">
        <v>45716</v>
      </c>
      <c r="E298" s="73" t="s">
        <v>496</v>
      </c>
      <c r="F298" s="73" t="s">
        <v>1469</v>
      </c>
      <c r="G298" s="95">
        <v>250919.69010000001</v>
      </c>
      <c r="H298" s="95">
        <v>250919.69</v>
      </c>
      <c r="L298" s="94"/>
      <c r="M298" s="94">
        <v>46477</v>
      </c>
      <c r="N298" s="73">
        <v>0</v>
      </c>
      <c r="O298" s="73" t="s">
        <v>1495</v>
      </c>
      <c r="P298" s="73" t="s">
        <v>1496</v>
      </c>
      <c r="Q298" s="73">
        <v>0</v>
      </c>
      <c r="S298" s="73">
        <v>0</v>
      </c>
      <c r="T298" s="73">
        <v>1</v>
      </c>
      <c r="U298" s="73" t="s">
        <v>1497</v>
      </c>
      <c r="AA298" s="73" t="s">
        <v>1494</v>
      </c>
      <c r="AE298" s="73" t="s">
        <v>494</v>
      </c>
      <c r="AF298" s="111">
        <v>1</v>
      </c>
      <c r="AG298" s="95">
        <v>250919.69010000001</v>
      </c>
      <c r="AH298" s="95">
        <v>250919.69010000001</v>
      </c>
    </row>
    <row r="299" spans="2:34">
      <c r="B299" s="186">
        <v>525223</v>
      </c>
      <c r="C299" s="97" t="s">
        <v>495</v>
      </c>
      <c r="D299" s="154">
        <v>45716</v>
      </c>
      <c r="E299" s="73" t="s">
        <v>496</v>
      </c>
      <c r="F299" s="73" t="s">
        <v>1469</v>
      </c>
      <c r="G299" s="95">
        <v>1190.8146999999999</v>
      </c>
      <c r="H299" s="95">
        <v>1190.81</v>
      </c>
      <c r="L299" s="94"/>
      <c r="M299" s="94">
        <v>46477</v>
      </c>
      <c r="N299" s="73">
        <v>0</v>
      </c>
      <c r="O299" s="73" t="s">
        <v>1495</v>
      </c>
      <c r="P299" s="73" t="s">
        <v>1496</v>
      </c>
      <c r="Q299" s="73">
        <v>0</v>
      </c>
      <c r="S299" s="73">
        <v>0</v>
      </c>
      <c r="T299" s="73">
        <v>1</v>
      </c>
      <c r="U299" s="73" t="s">
        <v>1497</v>
      </c>
      <c r="AA299" s="73" t="s">
        <v>1494</v>
      </c>
      <c r="AE299" s="73" t="s">
        <v>494</v>
      </c>
      <c r="AF299" s="111">
        <v>1</v>
      </c>
      <c r="AG299" s="95">
        <v>1190.8146999999999</v>
      </c>
      <c r="AH299" s="95">
        <v>1190.8146999999999</v>
      </c>
    </row>
    <row r="300" spans="2:34">
      <c r="B300" s="186">
        <v>525223</v>
      </c>
      <c r="C300" s="97" t="s">
        <v>495</v>
      </c>
      <c r="D300" s="154">
        <v>45716</v>
      </c>
      <c r="E300" s="73" t="s">
        <v>496</v>
      </c>
      <c r="F300" s="73" t="s">
        <v>1469</v>
      </c>
      <c r="G300" s="95">
        <v>17872.180400000001</v>
      </c>
      <c r="H300" s="95">
        <v>17872.18</v>
      </c>
      <c r="L300" s="94"/>
      <c r="M300" s="94">
        <v>46477</v>
      </c>
      <c r="N300" s="73">
        <v>0</v>
      </c>
      <c r="O300" s="73" t="s">
        <v>1495</v>
      </c>
      <c r="P300" s="73" t="s">
        <v>1496</v>
      </c>
      <c r="Q300" s="73">
        <v>0</v>
      </c>
      <c r="S300" s="73">
        <v>0</v>
      </c>
      <c r="T300" s="73">
        <v>1</v>
      </c>
      <c r="U300" s="73" t="s">
        <v>1497</v>
      </c>
      <c r="AA300" s="73" t="s">
        <v>1494</v>
      </c>
      <c r="AE300" s="73" t="s">
        <v>494</v>
      </c>
      <c r="AF300" s="111">
        <v>1</v>
      </c>
      <c r="AG300" s="95">
        <v>17872.180400000001</v>
      </c>
      <c r="AH300" s="95">
        <v>17872.180400000001</v>
      </c>
    </row>
    <row r="301" spans="2:34">
      <c r="B301" s="186">
        <v>525223</v>
      </c>
      <c r="C301" s="97" t="s">
        <v>495</v>
      </c>
      <c r="D301" s="154">
        <v>45716</v>
      </c>
      <c r="E301" s="73" t="s">
        <v>496</v>
      </c>
      <c r="F301" s="73" t="s">
        <v>1469</v>
      </c>
      <c r="G301" s="95">
        <v>280.50420000000003</v>
      </c>
      <c r="H301" s="95">
        <v>280.5</v>
      </c>
      <c r="L301" s="94"/>
      <c r="M301" s="94">
        <v>46477</v>
      </c>
      <c r="N301" s="73">
        <v>0</v>
      </c>
      <c r="O301" s="73" t="s">
        <v>1495</v>
      </c>
      <c r="P301" s="73" t="s">
        <v>1496</v>
      </c>
      <c r="Q301" s="73">
        <v>0</v>
      </c>
      <c r="S301" s="73">
        <v>0</v>
      </c>
      <c r="T301" s="73">
        <v>1</v>
      </c>
      <c r="U301" s="73" t="s">
        <v>1497</v>
      </c>
      <c r="AA301" s="73" t="s">
        <v>1494</v>
      </c>
      <c r="AE301" s="73" t="s">
        <v>494</v>
      </c>
      <c r="AF301" s="111">
        <v>1</v>
      </c>
      <c r="AG301" s="95">
        <v>280.50420000000003</v>
      </c>
      <c r="AH301" s="95">
        <v>280.50420000000003</v>
      </c>
    </row>
    <row r="302" spans="2:34">
      <c r="B302" s="186">
        <v>525223</v>
      </c>
      <c r="C302" s="97" t="s">
        <v>495</v>
      </c>
      <c r="D302" s="154">
        <v>45716</v>
      </c>
      <c r="E302" s="73" t="s">
        <v>496</v>
      </c>
      <c r="F302" s="73" t="s">
        <v>1469</v>
      </c>
      <c r="G302" s="95">
        <v>8094.0352999999996</v>
      </c>
      <c r="H302" s="95">
        <v>8094.04</v>
      </c>
      <c r="L302" s="94"/>
      <c r="M302" s="94">
        <v>46477</v>
      </c>
      <c r="N302" s="73">
        <v>0</v>
      </c>
      <c r="O302" s="73" t="s">
        <v>1495</v>
      </c>
      <c r="P302" s="73" t="s">
        <v>1496</v>
      </c>
      <c r="Q302" s="73">
        <v>0</v>
      </c>
      <c r="S302" s="73">
        <v>0</v>
      </c>
      <c r="T302" s="73">
        <v>1</v>
      </c>
      <c r="U302" s="73" t="s">
        <v>1497</v>
      </c>
      <c r="AA302" s="73" t="s">
        <v>1494</v>
      </c>
      <c r="AE302" s="73" t="s">
        <v>494</v>
      </c>
      <c r="AF302" s="111">
        <v>1</v>
      </c>
      <c r="AG302" s="95">
        <v>8094.0352999999996</v>
      </c>
      <c r="AH302" s="95">
        <v>8094.0352999999996</v>
      </c>
    </row>
    <row r="303" spans="2:34">
      <c r="B303" s="186">
        <v>525223</v>
      </c>
      <c r="C303" s="97" t="s">
        <v>495</v>
      </c>
      <c r="D303" s="154">
        <v>45716</v>
      </c>
      <c r="E303" s="73" t="s">
        <v>496</v>
      </c>
      <c r="F303" s="73" t="s">
        <v>1469</v>
      </c>
      <c r="G303" s="95">
        <v>1477.0132000000001</v>
      </c>
      <c r="H303" s="95">
        <v>1477.01</v>
      </c>
      <c r="L303" s="94"/>
      <c r="M303" s="94">
        <v>46477</v>
      </c>
      <c r="N303" s="73">
        <v>0</v>
      </c>
      <c r="O303" s="73" t="s">
        <v>1495</v>
      </c>
      <c r="P303" s="73" t="s">
        <v>1496</v>
      </c>
      <c r="Q303" s="73">
        <v>0</v>
      </c>
      <c r="S303" s="73">
        <v>0</v>
      </c>
      <c r="T303" s="73">
        <v>1</v>
      </c>
      <c r="U303" s="73" t="s">
        <v>1497</v>
      </c>
      <c r="AA303" s="73" t="s">
        <v>1494</v>
      </c>
      <c r="AE303" s="73" t="s">
        <v>494</v>
      </c>
      <c r="AF303" s="111">
        <v>1</v>
      </c>
      <c r="AG303" s="95">
        <v>1477.0132000000001</v>
      </c>
      <c r="AH303" s="95">
        <v>1477.0132000000001</v>
      </c>
    </row>
    <row r="304" spans="2:34">
      <c r="B304" s="186">
        <v>525223</v>
      </c>
      <c r="C304" s="97" t="s">
        <v>495</v>
      </c>
      <c r="D304" s="154">
        <v>45716</v>
      </c>
      <c r="E304" s="73" t="s">
        <v>496</v>
      </c>
      <c r="F304" s="73" t="s">
        <v>1469</v>
      </c>
      <c r="G304" s="95">
        <v>11254.233</v>
      </c>
      <c r="H304" s="95">
        <v>11254.23</v>
      </c>
      <c r="L304" s="94"/>
      <c r="M304" s="94">
        <v>46477</v>
      </c>
      <c r="N304" s="73">
        <v>0</v>
      </c>
      <c r="O304" s="73" t="s">
        <v>1495</v>
      </c>
      <c r="P304" s="73" t="s">
        <v>1496</v>
      </c>
      <c r="Q304" s="73">
        <v>0</v>
      </c>
      <c r="S304" s="73">
        <v>0</v>
      </c>
      <c r="T304" s="73">
        <v>1</v>
      </c>
      <c r="U304" s="73" t="s">
        <v>1497</v>
      </c>
      <c r="AA304" s="73" t="s">
        <v>1494</v>
      </c>
      <c r="AE304" s="73" t="s">
        <v>494</v>
      </c>
      <c r="AF304" s="111">
        <v>1</v>
      </c>
      <c r="AG304" s="95">
        <v>11254.233</v>
      </c>
      <c r="AH304" s="95">
        <v>11254.233</v>
      </c>
    </row>
    <row r="305" spans="2:34">
      <c r="B305" s="186">
        <v>525223</v>
      </c>
      <c r="C305" s="97" t="s">
        <v>495</v>
      </c>
      <c r="D305" s="154">
        <v>45716</v>
      </c>
      <c r="E305" s="73" t="s">
        <v>496</v>
      </c>
      <c r="F305" s="73" t="s">
        <v>1469</v>
      </c>
      <c r="G305" s="95">
        <v>19711.4951</v>
      </c>
      <c r="H305" s="95">
        <v>19711.5</v>
      </c>
      <c r="L305" s="94"/>
      <c r="M305" s="94">
        <v>46477</v>
      </c>
      <c r="N305" s="73">
        <v>0</v>
      </c>
      <c r="O305" s="73" t="s">
        <v>1495</v>
      </c>
      <c r="P305" s="73" t="s">
        <v>1496</v>
      </c>
      <c r="Q305" s="73">
        <v>0</v>
      </c>
      <c r="S305" s="73">
        <v>0</v>
      </c>
      <c r="T305" s="73">
        <v>1</v>
      </c>
      <c r="U305" s="73" t="s">
        <v>1497</v>
      </c>
      <c r="AA305" s="73" t="s">
        <v>1494</v>
      </c>
      <c r="AE305" s="73" t="s">
        <v>494</v>
      </c>
      <c r="AF305" s="111">
        <v>1</v>
      </c>
      <c r="AG305" s="95">
        <v>19711.4951</v>
      </c>
      <c r="AH305" s="95">
        <v>19711.4951</v>
      </c>
    </row>
    <row r="306" spans="2:34">
      <c r="B306" s="186">
        <v>525223</v>
      </c>
      <c r="C306" s="97" t="s">
        <v>495</v>
      </c>
      <c r="D306" s="154">
        <v>45716</v>
      </c>
      <c r="E306" s="73" t="s">
        <v>496</v>
      </c>
      <c r="F306" s="73" t="s">
        <v>1469</v>
      </c>
      <c r="G306" s="95">
        <v>1457146.1139</v>
      </c>
      <c r="H306" s="95">
        <v>1457146.11</v>
      </c>
      <c r="L306" s="94"/>
      <c r="M306" s="94">
        <v>46477</v>
      </c>
      <c r="N306" s="73">
        <v>0</v>
      </c>
      <c r="O306" s="73" t="s">
        <v>1495</v>
      </c>
      <c r="P306" s="73" t="s">
        <v>1496</v>
      </c>
      <c r="Q306" s="73">
        <v>0</v>
      </c>
      <c r="S306" s="73">
        <v>0</v>
      </c>
      <c r="T306" s="73">
        <v>1</v>
      </c>
      <c r="U306" s="73" t="s">
        <v>1497</v>
      </c>
      <c r="AA306" s="73" t="s">
        <v>1494</v>
      </c>
      <c r="AE306" s="73" t="s">
        <v>494</v>
      </c>
      <c r="AF306" s="111">
        <v>1</v>
      </c>
      <c r="AG306" s="95">
        <v>1457146.1139</v>
      </c>
      <c r="AH306" s="95">
        <v>1457146.1139</v>
      </c>
    </row>
    <row r="307" spans="2:34">
      <c r="B307" s="186">
        <v>525223</v>
      </c>
      <c r="C307" s="97" t="s">
        <v>495</v>
      </c>
      <c r="D307" s="154">
        <v>45716</v>
      </c>
      <c r="E307" s="73" t="s">
        <v>496</v>
      </c>
      <c r="F307" s="73" t="s">
        <v>1469</v>
      </c>
      <c r="G307" s="95">
        <v>15381.012699999999</v>
      </c>
      <c r="H307" s="95">
        <v>15381.01</v>
      </c>
      <c r="L307" s="94"/>
      <c r="M307" s="94">
        <v>46477</v>
      </c>
      <c r="N307" s="73">
        <v>0</v>
      </c>
      <c r="O307" s="73" t="s">
        <v>1495</v>
      </c>
      <c r="P307" s="73" t="s">
        <v>1496</v>
      </c>
      <c r="Q307" s="73">
        <v>0</v>
      </c>
      <c r="S307" s="73">
        <v>0</v>
      </c>
      <c r="T307" s="73">
        <v>1</v>
      </c>
      <c r="U307" s="73" t="s">
        <v>1497</v>
      </c>
      <c r="AA307" s="73" t="s">
        <v>1494</v>
      </c>
      <c r="AE307" s="73" t="s">
        <v>494</v>
      </c>
      <c r="AF307" s="111">
        <v>1</v>
      </c>
      <c r="AG307" s="95">
        <v>15381.012699999999</v>
      </c>
      <c r="AH307" s="95">
        <v>15381.012699999999</v>
      </c>
    </row>
    <row r="308" spans="2:34">
      <c r="B308" s="186">
        <v>525223</v>
      </c>
      <c r="C308" s="97" t="s">
        <v>495</v>
      </c>
      <c r="D308" s="154">
        <v>45716</v>
      </c>
      <c r="E308" s="73" t="s">
        <v>496</v>
      </c>
      <c r="F308" s="73" t="s">
        <v>1469</v>
      </c>
      <c r="G308" s="95">
        <v>14299.965700000001</v>
      </c>
      <c r="H308" s="95">
        <v>14299.97</v>
      </c>
      <c r="L308" s="94"/>
      <c r="M308" s="94">
        <v>46477</v>
      </c>
      <c r="N308" s="73">
        <v>0</v>
      </c>
      <c r="O308" s="73" t="s">
        <v>1495</v>
      </c>
      <c r="P308" s="73" t="s">
        <v>1496</v>
      </c>
      <c r="Q308" s="73">
        <v>0</v>
      </c>
      <c r="S308" s="73">
        <v>0</v>
      </c>
      <c r="T308" s="73">
        <v>1</v>
      </c>
      <c r="U308" s="73" t="s">
        <v>1497</v>
      </c>
      <c r="AA308" s="73" t="s">
        <v>1494</v>
      </c>
      <c r="AE308" s="73" t="s">
        <v>494</v>
      </c>
      <c r="AF308" s="111">
        <v>1</v>
      </c>
      <c r="AG308" s="95">
        <v>14299.965700000001</v>
      </c>
      <c r="AH308" s="95">
        <v>14299.965700000001</v>
      </c>
    </row>
    <row r="309" spans="2:34">
      <c r="B309" s="186">
        <v>525223</v>
      </c>
      <c r="C309" s="97" t="s">
        <v>495</v>
      </c>
      <c r="D309" s="154">
        <v>45716</v>
      </c>
      <c r="E309" s="73" t="s">
        <v>496</v>
      </c>
      <c r="F309" s="73" t="s">
        <v>1469</v>
      </c>
      <c r="G309" s="95">
        <v>16196.8202</v>
      </c>
      <c r="H309" s="95">
        <v>16196.82</v>
      </c>
      <c r="L309" s="94"/>
      <c r="M309" s="94">
        <v>46477</v>
      </c>
      <c r="N309" s="73">
        <v>0</v>
      </c>
      <c r="O309" s="73" t="s">
        <v>1495</v>
      </c>
      <c r="P309" s="73" t="s">
        <v>1496</v>
      </c>
      <c r="Q309" s="73">
        <v>0</v>
      </c>
      <c r="S309" s="73">
        <v>0</v>
      </c>
      <c r="T309" s="73">
        <v>1</v>
      </c>
      <c r="U309" s="73" t="s">
        <v>1497</v>
      </c>
      <c r="AA309" s="73" t="s">
        <v>1494</v>
      </c>
      <c r="AE309" s="73" t="s">
        <v>494</v>
      </c>
      <c r="AF309" s="111">
        <v>1</v>
      </c>
      <c r="AG309" s="95">
        <v>16196.8202</v>
      </c>
      <c r="AH309" s="95">
        <v>16196.8202</v>
      </c>
    </row>
    <row r="310" spans="2:34">
      <c r="B310" s="186">
        <v>525223</v>
      </c>
      <c r="C310" s="97" t="s">
        <v>495</v>
      </c>
      <c r="D310" s="154">
        <v>45716</v>
      </c>
      <c r="E310" s="73" t="s">
        <v>496</v>
      </c>
      <c r="F310" s="73" t="s">
        <v>1469</v>
      </c>
      <c r="G310" s="95">
        <v>15060.6037</v>
      </c>
      <c r="H310" s="95">
        <v>15060.6</v>
      </c>
      <c r="L310" s="94"/>
      <c r="M310" s="94">
        <v>46477</v>
      </c>
      <c r="N310" s="73">
        <v>0</v>
      </c>
      <c r="O310" s="73" t="s">
        <v>1495</v>
      </c>
      <c r="P310" s="73" t="s">
        <v>1496</v>
      </c>
      <c r="Q310" s="73">
        <v>0</v>
      </c>
      <c r="S310" s="73">
        <v>0</v>
      </c>
      <c r="T310" s="73">
        <v>1</v>
      </c>
      <c r="U310" s="73" t="s">
        <v>1497</v>
      </c>
      <c r="AA310" s="73" t="s">
        <v>1494</v>
      </c>
      <c r="AE310" s="73" t="s">
        <v>494</v>
      </c>
      <c r="AF310" s="111">
        <v>1</v>
      </c>
      <c r="AG310" s="95">
        <v>15060.6037</v>
      </c>
      <c r="AH310" s="95">
        <v>15060.6037</v>
      </c>
    </row>
    <row r="311" spans="2:34">
      <c r="B311" s="186">
        <v>525223</v>
      </c>
      <c r="C311" s="97" t="s">
        <v>495</v>
      </c>
      <c r="D311" s="154">
        <v>45716</v>
      </c>
      <c r="E311" s="73" t="s">
        <v>496</v>
      </c>
      <c r="F311" s="73" t="s">
        <v>1469</v>
      </c>
      <c r="G311" s="95">
        <v>16686.102699999999</v>
      </c>
      <c r="H311" s="95">
        <v>16686.099999999999</v>
      </c>
      <c r="L311" s="94"/>
      <c r="M311" s="94">
        <v>46477</v>
      </c>
      <c r="N311" s="73">
        <v>0</v>
      </c>
      <c r="O311" s="73" t="s">
        <v>1495</v>
      </c>
      <c r="P311" s="73" t="s">
        <v>1496</v>
      </c>
      <c r="Q311" s="73">
        <v>0</v>
      </c>
      <c r="S311" s="73">
        <v>0</v>
      </c>
      <c r="T311" s="73">
        <v>1</v>
      </c>
      <c r="U311" s="73" t="s">
        <v>1497</v>
      </c>
      <c r="AA311" s="73" t="s">
        <v>1494</v>
      </c>
      <c r="AE311" s="73" t="s">
        <v>494</v>
      </c>
      <c r="AF311" s="111">
        <v>1</v>
      </c>
      <c r="AG311" s="95">
        <v>16686.102699999999</v>
      </c>
      <c r="AH311" s="95">
        <v>16686.102699999999</v>
      </c>
    </row>
    <row r="312" spans="2:34">
      <c r="B312" s="186">
        <v>525223</v>
      </c>
      <c r="C312" s="97" t="s">
        <v>495</v>
      </c>
      <c r="D312" s="154">
        <v>45716</v>
      </c>
      <c r="E312" s="73" t="s">
        <v>496</v>
      </c>
      <c r="F312" s="73" t="s">
        <v>1469</v>
      </c>
      <c r="G312" s="95">
        <v>16079.214900000001</v>
      </c>
      <c r="H312" s="95">
        <v>16079.21</v>
      </c>
      <c r="L312" s="94"/>
      <c r="M312" s="94">
        <v>46477</v>
      </c>
      <c r="N312" s="73">
        <v>0</v>
      </c>
      <c r="O312" s="73" t="s">
        <v>1495</v>
      </c>
      <c r="P312" s="73" t="s">
        <v>1496</v>
      </c>
      <c r="Q312" s="73">
        <v>0</v>
      </c>
      <c r="S312" s="73">
        <v>0</v>
      </c>
      <c r="T312" s="73">
        <v>1</v>
      </c>
      <c r="U312" s="73" t="s">
        <v>1497</v>
      </c>
      <c r="AA312" s="73" t="s">
        <v>1494</v>
      </c>
      <c r="AE312" s="73" t="s">
        <v>494</v>
      </c>
      <c r="AF312" s="111">
        <v>1</v>
      </c>
      <c r="AG312" s="95">
        <v>16079.214900000001</v>
      </c>
      <c r="AH312" s="95">
        <v>16079.214900000001</v>
      </c>
    </row>
    <row r="313" spans="2:34">
      <c r="B313" s="186">
        <v>525223</v>
      </c>
      <c r="C313" s="97" t="s">
        <v>495</v>
      </c>
      <c r="D313" s="154">
        <v>45716</v>
      </c>
      <c r="E313" s="73" t="s">
        <v>496</v>
      </c>
      <c r="F313" s="73" t="s">
        <v>1469</v>
      </c>
      <c r="G313" s="95">
        <v>17311.851699999999</v>
      </c>
      <c r="H313" s="95">
        <v>17311.849999999999</v>
      </c>
      <c r="L313" s="94"/>
      <c r="M313" s="94">
        <v>46477</v>
      </c>
      <c r="N313" s="73">
        <v>0</v>
      </c>
      <c r="O313" s="73" t="s">
        <v>1495</v>
      </c>
      <c r="P313" s="73" t="s">
        <v>1496</v>
      </c>
      <c r="Q313" s="73">
        <v>0</v>
      </c>
      <c r="S313" s="73">
        <v>0</v>
      </c>
      <c r="T313" s="73">
        <v>1</v>
      </c>
      <c r="U313" s="73" t="s">
        <v>1497</v>
      </c>
      <c r="AA313" s="73" t="s">
        <v>1494</v>
      </c>
      <c r="AE313" s="73" t="s">
        <v>494</v>
      </c>
      <c r="AF313" s="111">
        <v>1</v>
      </c>
      <c r="AG313" s="95">
        <v>17311.851699999999</v>
      </c>
      <c r="AH313" s="95">
        <v>17311.851699999999</v>
      </c>
    </row>
    <row r="314" spans="2:34">
      <c r="B314" s="186">
        <v>525223</v>
      </c>
      <c r="C314" s="97" t="s">
        <v>495</v>
      </c>
      <c r="D314" s="154">
        <v>45716</v>
      </c>
      <c r="E314" s="73" t="s">
        <v>496</v>
      </c>
      <c r="F314" s="73" t="s">
        <v>1469</v>
      </c>
      <c r="G314" s="95">
        <v>16455.477200000001</v>
      </c>
      <c r="H314" s="95">
        <v>16455.48</v>
      </c>
      <c r="L314" s="94"/>
      <c r="M314" s="94">
        <v>46477</v>
      </c>
      <c r="N314" s="73">
        <v>0</v>
      </c>
      <c r="O314" s="73" t="s">
        <v>1495</v>
      </c>
      <c r="P314" s="73" t="s">
        <v>1496</v>
      </c>
      <c r="Q314" s="73">
        <v>0</v>
      </c>
      <c r="S314" s="73">
        <v>0</v>
      </c>
      <c r="T314" s="73">
        <v>1</v>
      </c>
      <c r="U314" s="73" t="s">
        <v>1497</v>
      </c>
      <c r="AA314" s="73" t="s">
        <v>1494</v>
      </c>
      <c r="AE314" s="73" t="s">
        <v>494</v>
      </c>
      <c r="AF314" s="111">
        <v>1</v>
      </c>
      <c r="AG314" s="95">
        <v>16455.477200000001</v>
      </c>
      <c r="AH314" s="95">
        <v>16455.477200000001</v>
      </c>
    </row>
    <row r="315" spans="2:34">
      <c r="B315" s="186">
        <v>525223</v>
      </c>
      <c r="C315" s="97" t="s">
        <v>495</v>
      </c>
      <c r="D315" s="154">
        <v>45716</v>
      </c>
      <c r="E315" s="73" t="s">
        <v>496</v>
      </c>
      <c r="F315" s="73" t="s">
        <v>1469</v>
      </c>
      <c r="G315" s="95">
        <v>16608.162799999998</v>
      </c>
      <c r="H315" s="95">
        <v>16608.16</v>
      </c>
      <c r="L315" s="94"/>
      <c r="M315" s="94">
        <v>46477</v>
      </c>
      <c r="N315" s="73">
        <v>0</v>
      </c>
      <c r="O315" s="73" t="s">
        <v>1495</v>
      </c>
      <c r="P315" s="73" t="s">
        <v>1496</v>
      </c>
      <c r="Q315" s="73">
        <v>0</v>
      </c>
      <c r="S315" s="73">
        <v>0</v>
      </c>
      <c r="T315" s="73">
        <v>1</v>
      </c>
      <c r="U315" s="73" t="s">
        <v>1497</v>
      </c>
      <c r="AA315" s="73" t="s">
        <v>1494</v>
      </c>
      <c r="AE315" s="73" t="s">
        <v>494</v>
      </c>
      <c r="AF315" s="111">
        <v>1</v>
      </c>
      <c r="AG315" s="95">
        <v>16608.162799999998</v>
      </c>
      <c r="AH315" s="95">
        <v>16608.162799999998</v>
      </c>
    </row>
    <row r="316" spans="2:34">
      <c r="B316" s="186">
        <v>525223</v>
      </c>
      <c r="C316" s="97" t="s">
        <v>495</v>
      </c>
      <c r="D316" s="154">
        <v>45716</v>
      </c>
      <c r="E316" s="73" t="s">
        <v>496</v>
      </c>
      <c r="F316" s="73" t="s">
        <v>1469</v>
      </c>
      <c r="G316" s="95">
        <v>16831.949400000001</v>
      </c>
      <c r="H316" s="95">
        <v>16831.95</v>
      </c>
      <c r="L316" s="94"/>
      <c r="M316" s="94">
        <v>46477</v>
      </c>
      <c r="N316" s="73">
        <v>0</v>
      </c>
      <c r="O316" s="73" t="s">
        <v>1495</v>
      </c>
      <c r="P316" s="73" t="s">
        <v>1496</v>
      </c>
      <c r="Q316" s="73">
        <v>0</v>
      </c>
      <c r="S316" s="73">
        <v>0</v>
      </c>
      <c r="T316" s="73">
        <v>1</v>
      </c>
      <c r="U316" s="73" t="s">
        <v>1497</v>
      </c>
      <c r="AA316" s="73" t="s">
        <v>1494</v>
      </c>
      <c r="AE316" s="73" t="s">
        <v>494</v>
      </c>
      <c r="AF316" s="111">
        <v>1</v>
      </c>
      <c r="AG316" s="95">
        <v>16831.949400000001</v>
      </c>
      <c r="AH316" s="95">
        <v>16831.949400000001</v>
      </c>
    </row>
    <row r="317" spans="2:34">
      <c r="B317" s="186">
        <v>525223</v>
      </c>
      <c r="C317" s="97" t="s">
        <v>495</v>
      </c>
      <c r="D317" s="154">
        <v>45716</v>
      </c>
      <c r="E317" s="73" t="s">
        <v>496</v>
      </c>
      <c r="F317" s="73" t="s">
        <v>1469</v>
      </c>
      <c r="G317" s="95">
        <v>17526.118299999998</v>
      </c>
      <c r="H317" s="95">
        <v>17526.12</v>
      </c>
      <c r="L317" s="94"/>
      <c r="M317" s="94">
        <v>46477</v>
      </c>
      <c r="N317" s="73">
        <v>0</v>
      </c>
      <c r="O317" s="73" t="s">
        <v>1495</v>
      </c>
      <c r="P317" s="73" t="s">
        <v>1496</v>
      </c>
      <c r="Q317" s="73">
        <v>0</v>
      </c>
      <c r="S317" s="73">
        <v>0</v>
      </c>
      <c r="T317" s="73">
        <v>1</v>
      </c>
      <c r="U317" s="73" t="s">
        <v>1497</v>
      </c>
      <c r="AA317" s="73" t="s">
        <v>1494</v>
      </c>
      <c r="AE317" s="73" t="s">
        <v>494</v>
      </c>
      <c r="AF317" s="111">
        <v>1</v>
      </c>
      <c r="AG317" s="95">
        <v>17526.118299999998</v>
      </c>
      <c r="AH317" s="95">
        <v>17526.118299999998</v>
      </c>
    </row>
    <row r="318" spans="2:34">
      <c r="B318" s="186">
        <v>525223</v>
      </c>
      <c r="C318" s="97" t="s">
        <v>495</v>
      </c>
      <c r="D318" s="154">
        <v>45716</v>
      </c>
      <c r="E318" s="73" t="s">
        <v>496</v>
      </c>
      <c r="F318" s="73" t="s">
        <v>1469</v>
      </c>
      <c r="G318" s="95">
        <v>16031.987800000001</v>
      </c>
      <c r="H318" s="95">
        <v>16031.99</v>
      </c>
      <c r="L318" s="94"/>
      <c r="M318" s="94">
        <v>46477</v>
      </c>
      <c r="N318" s="73">
        <v>0</v>
      </c>
      <c r="O318" s="73" t="s">
        <v>1495</v>
      </c>
      <c r="P318" s="73" t="s">
        <v>1496</v>
      </c>
      <c r="Q318" s="73">
        <v>0</v>
      </c>
      <c r="S318" s="73">
        <v>0</v>
      </c>
      <c r="T318" s="73">
        <v>1</v>
      </c>
      <c r="U318" s="73" t="s">
        <v>1497</v>
      </c>
      <c r="AA318" s="73" t="s">
        <v>1494</v>
      </c>
      <c r="AE318" s="73" t="s">
        <v>494</v>
      </c>
      <c r="AF318" s="111">
        <v>1</v>
      </c>
      <c r="AG318" s="95">
        <v>16031.987800000001</v>
      </c>
      <c r="AH318" s="95">
        <v>16031.987800000001</v>
      </c>
    </row>
    <row r="319" spans="2:34">
      <c r="B319" s="186">
        <v>525223</v>
      </c>
      <c r="C319" s="97" t="s">
        <v>495</v>
      </c>
      <c r="D319" s="154">
        <v>45716</v>
      </c>
      <c r="E319" s="73" t="s">
        <v>496</v>
      </c>
      <c r="F319" s="73" t="s">
        <v>1469</v>
      </c>
      <c r="G319" s="95">
        <v>17306.621500000001</v>
      </c>
      <c r="H319" s="95">
        <v>17306.62</v>
      </c>
      <c r="L319" s="94"/>
      <c r="M319" s="94">
        <v>46477</v>
      </c>
      <c r="N319" s="73">
        <v>0</v>
      </c>
      <c r="O319" s="73" t="s">
        <v>1495</v>
      </c>
      <c r="P319" s="73" t="s">
        <v>1496</v>
      </c>
      <c r="Q319" s="73">
        <v>0</v>
      </c>
      <c r="S319" s="73">
        <v>0</v>
      </c>
      <c r="T319" s="73">
        <v>1</v>
      </c>
      <c r="U319" s="73" t="s">
        <v>1497</v>
      </c>
      <c r="AA319" s="73" t="s">
        <v>1494</v>
      </c>
      <c r="AE319" s="73" t="s">
        <v>494</v>
      </c>
      <c r="AF319" s="111">
        <v>1</v>
      </c>
      <c r="AG319" s="95">
        <v>17306.621500000001</v>
      </c>
      <c r="AH319" s="95">
        <v>17306.621500000001</v>
      </c>
    </row>
    <row r="320" spans="2:34">
      <c r="B320" s="186">
        <v>525223</v>
      </c>
      <c r="C320" s="97" t="s">
        <v>495</v>
      </c>
      <c r="D320" s="154">
        <v>45716</v>
      </c>
      <c r="E320" s="73" t="s">
        <v>496</v>
      </c>
      <c r="F320" s="73" t="s">
        <v>1469</v>
      </c>
      <c r="G320" s="95">
        <v>1112614.6710000001</v>
      </c>
      <c r="H320" s="95">
        <v>1112614.67</v>
      </c>
      <c r="L320" s="94"/>
      <c r="M320" s="94">
        <v>46477</v>
      </c>
      <c r="N320" s="73">
        <v>0</v>
      </c>
      <c r="O320" s="73" t="s">
        <v>1495</v>
      </c>
      <c r="P320" s="73" t="s">
        <v>1496</v>
      </c>
      <c r="Q320" s="73">
        <v>0</v>
      </c>
      <c r="S320" s="73">
        <v>0</v>
      </c>
      <c r="T320" s="73">
        <v>1</v>
      </c>
      <c r="U320" s="73" t="s">
        <v>1497</v>
      </c>
      <c r="AA320" s="73" t="s">
        <v>1494</v>
      </c>
      <c r="AE320" s="73" t="s">
        <v>494</v>
      </c>
      <c r="AF320" s="111">
        <v>1</v>
      </c>
      <c r="AG320" s="95">
        <v>1112614.6710000001</v>
      </c>
      <c r="AH320" s="95">
        <v>1112614.6710000001</v>
      </c>
    </row>
    <row r="321" spans="2:34">
      <c r="B321" s="186">
        <v>525223</v>
      </c>
      <c r="C321" s="97" t="s">
        <v>495</v>
      </c>
      <c r="D321" s="154">
        <v>45716</v>
      </c>
      <c r="E321" s="73" t="s">
        <v>496</v>
      </c>
      <c r="F321" s="73" t="s">
        <v>1469</v>
      </c>
      <c r="G321" s="95">
        <v>5280.2467999999999</v>
      </c>
      <c r="H321" s="95">
        <v>5280.25</v>
      </c>
      <c r="L321" s="94"/>
      <c r="M321" s="94">
        <v>46477</v>
      </c>
      <c r="N321" s="73">
        <v>0</v>
      </c>
      <c r="O321" s="73" t="s">
        <v>1495</v>
      </c>
      <c r="P321" s="73" t="s">
        <v>1496</v>
      </c>
      <c r="Q321" s="73">
        <v>0</v>
      </c>
      <c r="S321" s="73">
        <v>0</v>
      </c>
      <c r="T321" s="73">
        <v>1</v>
      </c>
      <c r="U321" s="73" t="s">
        <v>1497</v>
      </c>
      <c r="AA321" s="73" t="s">
        <v>1494</v>
      </c>
      <c r="AE321" s="73" t="s">
        <v>494</v>
      </c>
      <c r="AF321" s="111">
        <v>1</v>
      </c>
      <c r="AG321" s="95">
        <v>5280.2467999999999</v>
      </c>
      <c r="AH321" s="95">
        <v>5280.2467999999999</v>
      </c>
    </row>
    <row r="322" spans="2:34">
      <c r="B322" s="186">
        <v>525223</v>
      </c>
      <c r="C322" s="97" t="s">
        <v>495</v>
      </c>
      <c r="D322" s="154">
        <v>45716</v>
      </c>
      <c r="E322" s="73" t="s">
        <v>496</v>
      </c>
      <c r="F322" s="73" t="s">
        <v>1469</v>
      </c>
      <c r="G322" s="95">
        <v>79247.866699999999</v>
      </c>
      <c r="H322" s="95">
        <v>79247.87</v>
      </c>
      <c r="L322" s="94"/>
      <c r="M322" s="94">
        <v>46477</v>
      </c>
      <c r="N322" s="73">
        <v>0</v>
      </c>
      <c r="O322" s="73" t="s">
        <v>1495</v>
      </c>
      <c r="P322" s="73" t="s">
        <v>1496</v>
      </c>
      <c r="Q322" s="73">
        <v>0</v>
      </c>
      <c r="S322" s="73">
        <v>0</v>
      </c>
      <c r="T322" s="73">
        <v>1</v>
      </c>
      <c r="U322" s="73" t="s">
        <v>1497</v>
      </c>
      <c r="AA322" s="73" t="s">
        <v>1494</v>
      </c>
      <c r="AE322" s="73" t="s">
        <v>494</v>
      </c>
      <c r="AF322" s="111">
        <v>1</v>
      </c>
      <c r="AG322" s="95">
        <v>79247.866699999999</v>
      </c>
      <c r="AH322" s="95">
        <v>79247.866699999999</v>
      </c>
    </row>
    <row r="323" spans="2:34">
      <c r="B323" s="186">
        <v>525223</v>
      </c>
      <c r="C323" s="97" t="s">
        <v>495</v>
      </c>
      <c r="D323" s="154">
        <v>45716</v>
      </c>
      <c r="E323" s="73" t="s">
        <v>496</v>
      </c>
      <c r="F323" s="73" t="s">
        <v>1469</v>
      </c>
      <c r="G323" s="95">
        <v>1243.7965999999999</v>
      </c>
      <c r="H323" s="95">
        <v>1243.8</v>
      </c>
      <c r="L323" s="94"/>
      <c r="M323" s="94">
        <v>46477</v>
      </c>
      <c r="N323" s="73">
        <v>0</v>
      </c>
      <c r="O323" s="73" t="s">
        <v>1495</v>
      </c>
      <c r="P323" s="73" t="s">
        <v>1496</v>
      </c>
      <c r="Q323" s="73">
        <v>0</v>
      </c>
      <c r="S323" s="73">
        <v>0</v>
      </c>
      <c r="T323" s="73">
        <v>1</v>
      </c>
      <c r="U323" s="73" t="s">
        <v>1497</v>
      </c>
      <c r="AA323" s="73" t="s">
        <v>1494</v>
      </c>
      <c r="AE323" s="73" t="s">
        <v>494</v>
      </c>
      <c r="AF323" s="111">
        <v>1</v>
      </c>
      <c r="AG323" s="95">
        <v>1243.7965999999999</v>
      </c>
      <c r="AH323" s="95">
        <v>1243.7965999999999</v>
      </c>
    </row>
    <row r="324" spans="2:34">
      <c r="B324" s="186">
        <v>525223</v>
      </c>
      <c r="C324" s="97" t="s">
        <v>495</v>
      </c>
      <c r="D324" s="154">
        <v>45716</v>
      </c>
      <c r="E324" s="73" t="s">
        <v>496</v>
      </c>
      <c r="F324" s="73" t="s">
        <v>1469</v>
      </c>
      <c r="G324" s="95">
        <v>35890.138299999999</v>
      </c>
      <c r="H324" s="95">
        <v>35890.14</v>
      </c>
      <c r="L324" s="94"/>
      <c r="M324" s="94">
        <v>46477</v>
      </c>
      <c r="N324" s="73">
        <v>0</v>
      </c>
      <c r="O324" s="73" t="s">
        <v>1495</v>
      </c>
      <c r="P324" s="73" t="s">
        <v>1496</v>
      </c>
      <c r="Q324" s="73">
        <v>0</v>
      </c>
      <c r="S324" s="73">
        <v>0</v>
      </c>
      <c r="T324" s="73">
        <v>1</v>
      </c>
      <c r="U324" s="73" t="s">
        <v>1497</v>
      </c>
      <c r="AA324" s="73" t="s">
        <v>1494</v>
      </c>
      <c r="AE324" s="73" t="s">
        <v>494</v>
      </c>
      <c r="AF324" s="111">
        <v>1</v>
      </c>
      <c r="AG324" s="95">
        <v>35890.138299999999</v>
      </c>
      <c r="AH324" s="95">
        <v>35890.138299999999</v>
      </c>
    </row>
    <row r="325" spans="2:34">
      <c r="B325" s="186">
        <v>525223</v>
      </c>
      <c r="C325" s="97" t="s">
        <v>495</v>
      </c>
      <c r="D325" s="154">
        <v>45716</v>
      </c>
      <c r="E325" s="73" t="s">
        <v>496</v>
      </c>
      <c r="F325" s="73" t="s">
        <v>1469</v>
      </c>
      <c r="G325" s="95">
        <v>6549.2928000000002</v>
      </c>
      <c r="H325" s="95">
        <v>6549.29</v>
      </c>
      <c r="L325" s="94"/>
      <c r="M325" s="94">
        <v>46477</v>
      </c>
      <c r="N325" s="73">
        <v>0</v>
      </c>
      <c r="O325" s="73" t="s">
        <v>1495</v>
      </c>
      <c r="P325" s="73" t="s">
        <v>1496</v>
      </c>
      <c r="Q325" s="73">
        <v>0</v>
      </c>
      <c r="S325" s="73">
        <v>0</v>
      </c>
      <c r="T325" s="73">
        <v>1</v>
      </c>
      <c r="U325" s="73" t="s">
        <v>1497</v>
      </c>
      <c r="AA325" s="73" t="s">
        <v>1494</v>
      </c>
      <c r="AE325" s="73" t="s">
        <v>494</v>
      </c>
      <c r="AF325" s="111">
        <v>1</v>
      </c>
      <c r="AG325" s="95">
        <v>6549.2928000000002</v>
      </c>
      <c r="AH325" s="95">
        <v>6549.2928000000002</v>
      </c>
    </row>
    <row r="326" spans="2:34">
      <c r="B326" s="186">
        <v>525223</v>
      </c>
      <c r="C326" s="97" t="s">
        <v>495</v>
      </c>
      <c r="D326" s="154">
        <v>45716</v>
      </c>
      <c r="E326" s="73" t="s">
        <v>496</v>
      </c>
      <c r="F326" s="73" t="s">
        <v>1469</v>
      </c>
      <c r="G326" s="95">
        <v>49902.9179</v>
      </c>
      <c r="H326" s="95">
        <v>49902.92</v>
      </c>
      <c r="L326" s="94"/>
      <c r="M326" s="94">
        <v>46477</v>
      </c>
      <c r="N326" s="73">
        <v>0</v>
      </c>
      <c r="O326" s="73" t="s">
        <v>1495</v>
      </c>
      <c r="P326" s="73" t="s">
        <v>1496</v>
      </c>
      <c r="Q326" s="73">
        <v>0</v>
      </c>
      <c r="S326" s="73">
        <v>0</v>
      </c>
      <c r="T326" s="73">
        <v>1</v>
      </c>
      <c r="U326" s="73" t="s">
        <v>1497</v>
      </c>
      <c r="AA326" s="73" t="s">
        <v>1494</v>
      </c>
      <c r="AE326" s="73" t="s">
        <v>494</v>
      </c>
      <c r="AF326" s="111">
        <v>1</v>
      </c>
      <c r="AG326" s="95">
        <v>49902.9179</v>
      </c>
      <c r="AH326" s="95">
        <v>49902.9179</v>
      </c>
    </row>
    <row r="327" spans="2:34">
      <c r="B327" s="186">
        <v>525223</v>
      </c>
      <c r="C327" s="97" t="s">
        <v>495</v>
      </c>
      <c r="D327" s="154">
        <v>45716</v>
      </c>
      <c r="E327" s="73" t="s">
        <v>496</v>
      </c>
      <c r="F327" s="73" t="s">
        <v>1469</v>
      </c>
      <c r="G327" s="95">
        <v>87403.657300000006</v>
      </c>
      <c r="H327" s="95">
        <v>87403.66</v>
      </c>
      <c r="L327" s="94"/>
      <c r="M327" s="94">
        <v>46477</v>
      </c>
      <c r="N327" s="73">
        <v>0</v>
      </c>
      <c r="O327" s="73" t="s">
        <v>1495</v>
      </c>
      <c r="P327" s="73" t="s">
        <v>1496</v>
      </c>
      <c r="Q327" s="73">
        <v>0</v>
      </c>
      <c r="S327" s="73">
        <v>0</v>
      </c>
      <c r="T327" s="73">
        <v>1</v>
      </c>
      <c r="U327" s="73" t="s">
        <v>1497</v>
      </c>
      <c r="AA327" s="73" t="s">
        <v>1494</v>
      </c>
      <c r="AE327" s="73" t="s">
        <v>494</v>
      </c>
      <c r="AF327" s="111">
        <v>1</v>
      </c>
      <c r="AG327" s="95">
        <v>87403.657300000006</v>
      </c>
      <c r="AH327" s="95">
        <v>87403.657300000006</v>
      </c>
    </row>
    <row r="328" spans="2:34">
      <c r="B328" s="186">
        <v>525223</v>
      </c>
      <c r="C328" s="97" t="s">
        <v>495</v>
      </c>
      <c r="D328" s="154">
        <v>45716</v>
      </c>
      <c r="E328" s="73" t="s">
        <v>496</v>
      </c>
      <c r="F328" s="73" t="s">
        <v>1469</v>
      </c>
      <c r="G328" s="95">
        <v>89234.588799999998</v>
      </c>
      <c r="H328" s="95">
        <v>89234.59</v>
      </c>
      <c r="L328" s="94"/>
      <c r="M328" s="94">
        <v>46477</v>
      </c>
      <c r="N328" s="73">
        <v>0</v>
      </c>
      <c r="O328" s="73" t="s">
        <v>1495</v>
      </c>
      <c r="P328" s="73" t="s">
        <v>1498</v>
      </c>
      <c r="Q328" s="73">
        <v>0</v>
      </c>
      <c r="S328" s="73">
        <v>0</v>
      </c>
      <c r="T328" s="73">
        <v>1</v>
      </c>
      <c r="U328" s="73" t="s">
        <v>1499</v>
      </c>
      <c r="AA328" s="73" t="s">
        <v>1494</v>
      </c>
      <c r="AE328" s="73" t="s">
        <v>494</v>
      </c>
      <c r="AF328" s="111">
        <v>1</v>
      </c>
      <c r="AG328" s="95">
        <v>89234.588799999998</v>
      </c>
      <c r="AH328" s="95">
        <v>89234.588799999998</v>
      </c>
    </row>
    <row r="329" spans="2:34">
      <c r="B329" s="186">
        <v>525223</v>
      </c>
      <c r="C329" s="97" t="s">
        <v>495</v>
      </c>
      <c r="D329" s="154">
        <v>45716</v>
      </c>
      <c r="E329" s="73" t="s">
        <v>496</v>
      </c>
      <c r="F329" s="73" t="s">
        <v>1469</v>
      </c>
      <c r="G329" s="95">
        <v>941.92219999999998</v>
      </c>
      <c r="H329" s="95">
        <v>941.92</v>
      </c>
      <c r="L329" s="94"/>
      <c r="M329" s="94">
        <v>46477</v>
      </c>
      <c r="N329" s="73">
        <v>0</v>
      </c>
      <c r="O329" s="73" t="s">
        <v>1495</v>
      </c>
      <c r="P329" s="73" t="s">
        <v>1498</v>
      </c>
      <c r="Q329" s="73">
        <v>0</v>
      </c>
      <c r="S329" s="73">
        <v>0</v>
      </c>
      <c r="T329" s="73">
        <v>1</v>
      </c>
      <c r="U329" s="73" t="s">
        <v>1499</v>
      </c>
      <c r="AA329" s="73" t="s">
        <v>1494</v>
      </c>
      <c r="AE329" s="73" t="s">
        <v>494</v>
      </c>
      <c r="AF329" s="111">
        <v>1</v>
      </c>
      <c r="AG329" s="95">
        <v>941.92219999999998</v>
      </c>
      <c r="AH329" s="95">
        <v>941.92219999999998</v>
      </c>
    </row>
    <row r="330" spans="2:34">
      <c r="B330" s="186">
        <v>525223</v>
      </c>
      <c r="C330" s="97" t="s">
        <v>495</v>
      </c>
      <c r="D330" s="154">
        <v>45716</v>
      </c>
      <c r="E330" s="73" t="s">
        <v>496</v>
      </c>
      <c r="F330" s="73" t="s">
        <v>1469</v>
      </c>
      <c r="G330" s="95">
        <v>875.71969999999999</v>
      </c>
      <c r="H330" s="95">
        <v>875.72</v>
      </c>
      <c r="L330" s="94"/>
      <c r="M330" s="94">
        <v>46477</v>
      </c>
      <c r="N330" s="73">
        <v>0</v>
      </c>
      <c r="O330" s="73" t="s">
        <v>1495</v>
      </c>
      <c r="P330" s="73" t="s">
        <v>1498</v>
      </c>
      <c r="Q330" s="73">
        <v>0</v>
      </c>
      <c r="S330" s="73">
        <v>0</v>
      </c>
      <c r="T330" s="73">
        <v>1</v>
      </c>
      <c r="U330" s="73" t="s">
        <v>1499</v>
      </c>
      <c r="AA330" s="73" t="s">
        <v>1494</v>
      </c>
      <c r="AE330" s="73" t="s">
        <v>494</v>
      </c>
      <c r="AF330" s="111">
        <v>1</v>
      </c>
      <c r="AG330" s="95">
        <v>875.71969999999999</v>
      </c>
      <c r="AH330" s="95">
        <v>875.71969999999999</v>
      </c>
    </row>
    <row r="331" spans="2:34">
      <c r="B331" s="186">
        <v>525223</v>
      </c>
      <c r="C331" s="97" t="s">
        <v>495</v>
      </c>
      <c r="D331" s="154">
        <v>45716</v>
      </c>
      <c r="E331" s="73" t="s">
        <v>496</v>
      </c>
      <c r="F331" s="73" t="s">
        <v>1469</v>
      </c>
      <c r="G331" s="95">
        <v>991.88170000000002</v>
      </c>
      <c r="H331" s="95">
        <v>991.88</v>
      </c>
      <c r="L331" s="94"/>
      <c r="M331" s="94">
        <v>46477</v>
      </c>
      <c r="N331" s="73">
        <v>0</v>
      </c>
      <c r="O331" s="73" t="s">
        <v>1495</v>
      </c>
      <c r="P331" s="73" t="s">
        <v>1498</v>
      </c>
      <c r="Q331" s="73">
        <v>0</v>
      </c>
      <c r="S331" s="73">
        <v>0</v>
      </c>
      <c r="T331" s="73">
        <v>1</v>
      </c>
      <c r="U331" s="73" t="s">
        <v>1499</v>
      </c>
      <c r="AA331" s="73" t="s">
        <v>1494</v>
      </c>
      <c r="AE331" s="73" t="s">
        <v>494</v>
      </c>
      <c r="AF331" s="111">
        <v>1</v>
      </c>
      <c r="AG331" s="95">
        <v>991.88170000000002</v>
      </c>
      <c r="AH331" s="95">
        <v>991.88170000000002</v>
      </c>
    </row>
    <row r="332" spans="2:34">
      <c r="B332" s="186">
        <v>525223</v>
      </c>
      <c r="C332" s="97" t="s">
        <v>495</v>
      </c>
      <c r="D332" s="154">
        <v>45716</v>
      </c>
      <c r="E332" s="73" t="s">
        <v>496</v>
      </c>
      <c r="F332" s="73" t="s">
        <v>1469</v>
      </c>
      <c r="G332" s="95">
        <v>922.30060000000003</v>
      </c>
      <c r="H332" s="95">
        <v>922.3</v>
      </c>
      <c r="L332" s="94"/>
      <c r="M332" s="94">
        <v>46477</v>
      </c>
      <c r="N332" s="73">
        <v>0</v>
      </c>
      <c r="O332" s="73" t="s">
        <v>1495</v>
      </c>
      <c r="P332" s="73" t="s">
        <v>1498</v>
      </c>
      <c r="Q332" s="73">
        <v>0</v>
      </c>
      <c r="S332" s="73">
        <v>0</v>
      </c>
      <c r="T332" s="73">
        <v>1</v>
      </c>
      <c r="U332" s="73" t="s">
        <v>1499</v>
      </c>
      <c r="AA332" s="73" t="s">
        <v>1494</v>
      </c>
      <c r="AE332" s="73" t="s">
        <v>494</v>
      </c>
      <c r="AF332" s="111">
        <v>1</v>
      </c>
      <c r="AG332" s="95">
        <v>922.30060000000003</v>
      </c>
      <c r="AH332" s="95">
        <v>922.30060000000003</v>
      </c>
    </row>
    <row r="333" spans="2:34">
      <c r="B333" s="186">
        <v>525223</v>
      </c>
      <c r="C333" s="97" t="s">
        <v>495</v>
      </c>
      <c r="D333" s="154">
        <v>45716</v>
      </c>
      <c r="E333" s="73" t="s">
        <v>496</v>
      </c>
      <c r="F333" s="73" t="s">
        <v>1469</v>
      </c>
      <c r="G333" s="95">
        <v>1021.845</v>
      </c>
      <c r="H333" s="95">
        <v>1021.85</v>
      </c>
      <c r="L333" s="94"/>
      <c r="M333" s="94">
        <v>46477</v>
      </c>
      <c r="N333" s="73">
        <v>0</v>
      </c>
      <c r="O333" s="73" t="s">
        <v>1495</v>
      </c>
      <c r="P333" s="73" t="s">
        <v>1498</v>
      </c>
      <c r="Q333" s="73">
        <v>0</v>
      </c>
      <c r="S333" s="73">
        <v>0</v>
      </c>
      <c r="T333" s="73">
        <v>1</v>
      </c>
      <c r="U333" s="73" t="s">
        <v>1499</v>
      </c>
      <c r="AA333" s="73" t="s">
        <v>1494</v>
      </c>
      <c r="AE333" s="73" t="s">
        <v>494</v>
      </c>
      <c r="AF333" s="111">
        <v>1</v>
      </c>
      <c r="AG333" s="95">
        <v>1021.845</v>
      </c>
      <c r="AH333" s="95">
        <v>1021.845</v>
      </c>
    </row>
    <row r="334" spans="2:34">
      <c r="B334" s="186">
        <v>525223</v>
      </c>
      <c r="C334" s="97" t="s">
        <v>495</v>
      </c>
      <c r="D334" s="154">
        <v>45716</v>
      </c>
      <c r="E334" s="73" t="s">
        <v>496</v>
      </c>
      <c r="F334" s="73" t="s">
        <v>1469</v>
      </c>
      <c r="G334" s="95">
        <v>984.67970000000003</v>
      </c>
      <c r="H334" s="95">
        <v>984.68</v>
      </c>
      <c r="L334" s="94"/>
      <c r="M334" s="94">
        <v>46477</v>
      </c>
      <c r="N334" s="73">
        <v>0</v>
      </c>
      <c r="O334" s="73" t="s">
        <v>1495</v>
      </c>
      <c r="P334" s="73" t="s">
        <v>1498</v>
      </c>
      <c r="Q334" s="73">
        <v>0</v>
      </c>
      <c r="S334" s="73">
        <v>0</v>
      </c>
      <c r="T334" s="73">
        <v>1</v>
      </c>
      <c r="U334" s="73" t="s">
        <v>1499</v>
      </c>
      <c r="AA334" s="73" t="s">
        <v>1494</v>
      </c>
      <c r="AE334" s="73" t="s">
        <v>494</v>
      </c>
      <c r="AF334" s="111">
        <v>1</v>
      </c>
      <c r="AG334" s="95">
        <v>984.67970000000003</v>
      </c>
      <c r="AH334" s="95">
        <v>984.67970000000003</v>
      </c>
    </row>
    <row r="335" spans="2:34">
      <c r="B335" s="186">
        <v>525223</v>
      </c>
      <c r="C335" s="97" t="s">
        <v>495</v>
      </c>
      <c r="D335" s="154">
        <v>45716</v>
      </c>
      <c r="E335" s="73" t="s">
        <v>496</v>
      </c>
      <c r="F335" s="73" t="s">
        <v>1469</v>
      </c>
      <c r="G335" s="95">
        <v>1060.1655000000001</v>
      </c>
      <c r="H335" s="95">
        <v>1060.17</v>
      </c>
      <c r="L335" s="94"/>
      <c r="M335" s="94">
        <v>46477</v>
      </c>
      <c r="N335" s="73">
        <v>0</v>
      </c>
      <c r="O335" s="73" t="s">
        <v>1495</v>
      </c>
      <c r="P335" s="73" t="s">
        <v>1498</v>
      </c>
      <c r="Q335" s="73">
        <v>0</v>
      </c>
      <c r="S335" s="73">
        <v>0</v>
      </c>
      <c r="T335" s="73">
        <v>1</v>
      </c>
      <c r="U335" s="73" t="s">
        <v>1499</v>
      </c>
      <c r="AA335" s="73" t="s">
        <v>1494</v>
      </c>
      <c r="AE335" s="73" t="s">
        <v>494</v>
      </c>
      <c r="AF335" s="111">
        <v>1</v>
      </c>
      <c r="AG335" s="95">
        <v>1060.1655000000001</v>
      </c>
      <c r="AH335" s="95">
        <v>1060.1655000000001</v>
      </c>
    </row>
    <row r="336" spans="2:34">
      <c r="B336" s="186">
        <v>525223</v>
      </c>
      <c r="C336" s="97" t="s">
        <v>495</v>
      </c>
      <c r="D336" s="154">
        <v>45716</v>
      </c>
      <c r="E336" s="73" t="s">
        <v>496</v>
      </c>
      <c r="F336" s="73" t="s">
        <v>1469</v>
      </c>
      <c r="G336" s="95">
        <v>1007.7217000000001</v>
      </c>
      <c r="H336" s="95">
        <v>1007.72</v>
      </c>
      <c r="L336" s="94"/>
      <c r="M336" s="94">
        <v>46477</v>
      </c>
      <c r="N336" s="73">
        <v>0</v>
      </c>
      <c r="O336" s="73" t="s">
        <v>1495</v>
      </c>
      <c r="P336" s="73" t="s">
        <v>1498</v>
      </c>
      <c r="Q336" s="73">
        <v>0</v>
      </c>
      <c r="S336" s="73">
        <v>0</v>
      </c>
      <c r="T336" s="73">
        <v>1</v>
      </c>
      <c r="U336" s="73" t="s">
        <v>1499</v>
      </c>
      <c r="AA336" s="73" t="s">
        <v>1494</v>
      </c>
      <c r="AE336" s="73" t="s">
        <v>494</v>
      </c>
      <c r="AF336" s="111">
        <v>1</v>
      </c>
      <c r="AG336" s="95">
        <v>1007.7217000000001</v>
      </c>
      <c r="AH336" s="95">
        <v>1007.7217000000001</v>
      </c>
    </row>
    <row r="337" spans="2:34">
      <c r="B337" s="186">
        <v>525223</v>
      </c>
      <c r="C337" s="97" t="s">
        <v>495</v>
      </c>
      <c r="D337" s="154">
        <v>45716</v>
      </c>
      <c r="E337" s="73" t="s">
        <v>496</v>
      </c>
      <c r="F337" s="73" t="s">
        <v>1469</v>
      </c>
      <c r="G337" s="95">
        <v>1017.072</v>
      </c>
      <c r="H337" s="95">
        <v>1017.07</v>
      </c>
      <c r="L337" s="94"/>
      <c r="M337" s="94">
        <v>46477</v>
      </c>
      <c r="N337" s="73">
        <v>0</v>
      </c>
      <c r="O337" s="73" t="s">
        <v>1495</v>
      </c>
      <c r="P337" s="73" t="s">
        <v>1498</v>
      </c>
      <c r="Q337" s="73">
        <v>0</v>
      </c>
      <c r="S337" s="73">
        <v>0</v>
      </c>
      <c r="T337" s="73">
        <v>1</v>
      </c>
      <c r="U337" s="73" t="s">
        <v>1499</v>
      </c>
      <c r="AA337" s="73" t="s">
        <v>1494</v>
      </c>
      <c r="AE337" s="73" t="s">
        <v>494</v>
      </c>
      <c r="AF337" s="111">
        <v>1</v>
      </c>
      <c r="AG337" s="95">
        <v>1017.072</v>
      </c>
      <c r="AH337" s="95">
        <v>1017.072</v>
      </c>
    </row>
    <row r="338" spans="2:34">
      <c r="B338" s="186">
        <v>525223</v>
      </c>
      <c r="C338" s="97" t="s">
        <v>495</v>
      </c>
      <c r="D338" s="154">
        <v>45716</v>
      </c>
      <c r="E338" s="73" t="s">
        <v>496</v>
      </c>
      <c r="F338" s="73" t="s">
        <v>1469</v>
      </c>
      <c r="G338" s="95">
        <v>1030.7765999999999</v>
      </c>
      <c r="H338" s="95">
        <v>1030.78</v>
      </c>
      <c r="L338" s="94"/>
      <c r="M338" s="94">
        <v>46477</v>
      </c>
      <c r="N338" s="73">
        <v>0</v>
      </c>
      <c r="O338" s="73" t="s">
        <v>1495</v>
      </c>
      <c r="P338" s="73" t="s">
        <v>1498</v>
      </c>
      <c r="Q338" s="73">
        <v>0</v>
      </c>
      <c r="S338" s="73">
        <v>0</v>
      </c>
      <c r="T338" s="73">
        <v>1</v>
      </c>
      <c r="U338" s="73" t="s">
        <v>1499</v>
      </c>
      <c r="AA338" s="73" t="s">
        <v>1494</v>
      </c>
      <c r="AE338" s="73" t="s">
        <v>494</v>
      </c>
      <c r="AF338" s="111">
        <v>1</v>
      </c>
      <c r="AG338" s="95">
        <v>1030.7765999999999</v>
      </c>
      <c r="AH338" s="95">
        <v>1030.7765999999999</v>
      </c>
    </row>
    <row r="339" spans="2:34">
      <c r="B339" s="186">
        <v>525223</v>
      </c>
      <c r="C339" s="97" t="s">
        <v>495</v>
      </c>
      <c r="D339" s="154">
        <v>45716</v>
      </c>
      <c r="E339" s="73" t="s">
        <v>496</v>
      </c>
      <c r="F339" s="73" t="s">
        <v>1469</v>
      </c>
      <c r="G339" s="95">
        <v>1073.287</v>
      </c>
      <c r="H339" s="95">
        <v>1073.29</v>
      </c>
      <c r="L339" s="94"/>
      <c r="M339" s="94">
        <v>46477</v>
      </c>
      <c r="N339" s="73">
        <v>0</v>
      </c>
      <c r="O339" s="73" t="s">
        <v>1495</v>
      </c>
      <c r="P339" s="73" t="s">
        <v>1498</v>
      </c>
      <c r="Q339" s="73">
        <v>0</v>
      </c>
      <c r="S339" s="73">
        <v>0</v>
      </c>
      <c r="T339" s="73">
        <v>1</v>
      </c>
      <c r="U339" s="73" t="s">
        <v>1499</v>
      </c>
      <c r="AA339" s="73" t="s">
        <v>1494</v>
      </c>
      <c r="AE339" s="73" t="s">
        <v>494</v>
      </c>
      <c r="AF339" s="111">
        <v>1</v>
      </c>
      <c r="AG339" s="95">
        <v>1073.287</v>
      </c>
      <c r="AH339" s="95">
        <v>1073.287</v>
      </c>
    </row>
    <row r="340" spans="2:34">
      <c r="B340" s="186">
        <v>525223</v>
      </c>
      <c r="C340" s="97" t="s">
        <v>495</v>
      </c>
      <c r="D340" s="154">
        <v>45716</v>
      </c>
      <c r="E340" s="73" t="s">
        <v>496</v>
      </c>
      <c r="F340" s="73" t="s">
        <v>1469</v>
      </c>
      <c r="G340" s="95">
        <v>981.78750000000002</v>
      </c>
      <c r="H340" s="95">
        <v>981.79</v>
      </c>
      <c r="L340" s="94"/>
      <c r="M340" s="94">
        <v>46477</v>
      </c>
      <c r="N340" s="73">
        <v>0</v>
      </c>
      <c r="O340" s="73" t="s">
        <v>1495</v>
      </c>
      <c r="P340" s="73" t="s">
        <v>1498</v>
      </c>
      <c r="Q340" s="73">
        <v>0</v>
      </c>
      <c r="S340" s="73">
        <v>0</v>
      </c>
      <c r="T340" s="73">
        <v>1</v>
      </c>
      <c r="U340" s="73" t="s">
        <v>1499</v>
      </c>
      <c r="AA340" s="73" t="s">
        <v>1494</v>
      </c>
      <c r="AE340" s="73" t="s">
        <v>494</v>
      </c>
      <c r="AF340" s="111">
        <v>1</v>
      </c>
      <c r="AG340" s="95">
        <v>981.78750000000002</v>
      </c>
      <c r="AH340" s="95">
        <v>981.78750000000002</v>
      </c>
    </row>
    <row r="341" spans="2:34">
      <c r="B341" s="186">
        <v>525223</v>
      </c>
      <c r="C341" s="97" t="s">
        <v>495</v>
      </c>
      <c r="D341" s="154">
        <v>45716</v>
      </c>
      <c r="E341" s="73" t="s">
        <v>496</v>
      </c>
      <c r="F341" s="73" t="s">
        <v>1469</v>
      </c>
      <c r="G341" s="95">
        <v>1059.8452</v>
      </c>
      <c r="H341" s="95">
        <v>1059.8499999999999</v>
      </c>
      <c r="L341" s="94"/>
      <c r="M341" s="94">
        <v>46477</v>
      </c>
      <c r="N341" s="73">
        <v>0</v>
      </c>
      <c r="O341" s="73" t="s">
        <v>1495</v>
      </c>
      <c r="P341" s="73" t="s">
        <v>1498</v>
      </c>
      <c r="Q341" s="73">
        <v>0</v>
      </c>
      <c r="S341" s="73">
        <v>0</v>
      </c>
      <c r="T341" s="73">
        <v>1</v>
      </c>
      <c r="U341" s="73" t="s">
        <v>1499</v>
      </c>
      <c r="AA341" s="73" t="s">
        <v>1494</v>
      </c>
      <c r="AE341" s="73" t="s">
        <v>494</v>
      </c>
      <c r="AF341" s="111">
        <v>1</v>
      </c>
      <c r="AG341" s="95">
        <v>1059.8452</v>
      </c>
      <c r="AH341" s="95">
        <v>1059.8452</v>
      </c>
    </row>
    <row r="342" spans="2:34">
      <c r="B342" s="186">
        <v>525223</v>
      </c>
      <c r="C342" s="97" t="s">
        <v>495</v>
      </c>
      <c r="D342" s="154">
        <v>45716</v>
      </c>
      <c r="E342" s="73" t="s">
        <v>496</v>
      </c>
      <c r="F342" s="73" t="s">
        <v>1469</v>
      </c>
      <c r="G342" s="95">
        <v>68135.729000000007</v>
      </c>
      <c r="H342" s="95">
        <v>68135.73</v>
      </c>
      <c r="L342" s="94"/>
      <c r="M342" s="94">
        <v>46477</v>
      </c>
      <c r="N342" s="73">
        <v>0</v>
      </c>
      <c r="O342" s="73" t="s">
        <v>1495</v>
      </c>
      <c r="P342" s="73" t="s">
        <v>1498</v>
      </c>
      <c r="Q342" s="73">
        <v>0</v>
      </c>
      <c r="S342" s="73">
        <v>0</v>
      </c>
      <c r="T342" s="73">
        <v>1</v>
      </c>
      <c r="U342" s="73" t="s">
        <v>1499</v>
      </c>
      <c r="AA342" s="73" t="s">
        <v>1494</v>
      </c>
      <c r="AE342" s="73" t="s">
        <v>494</v>
      </c>
      <c r="AF342" s="111">
        <v>1</v>
      </c>
      <c r="AG342" s="95">
        <v>68135.729000000007</v>
      </c>
      <c r="AH342" s="95">
        <v>68135.729000000007</v>
      </c>
    </row>
    <row r="343" spans="2:34">
      <c r="B343" s="186">
        <v>525223</v>
      </c>
      <c r="C343" s="97" t="s">
        <v>495</v>
      </c>
      <c r="D343" s="154">
        <v>45716</v>
      </c>
      <c r="E343" s="73" t="s">
        <v>496</v>
      </c>
      <c r="F343" s="73" t="s">
        <v>1469</v>
      </c>
      <c r="G343" s="95">
        <v>323.35849999999999</v>
      </c>
      <c r="H343" s="95">
        <v>323.36</v>
      </c>
      <c r="L343" s="94"/>
      <c r="M343" s="94">
        <v>46477</v>
      </c>
      <c r="N343" s="73">
        <v>0</v>
      </c>
      <c r="O343" s="73" t="s">
        <v>1495</v>
      </c>
      <c r="P343" s="73" t="s">
        <v>1498</v>
      </c>
      <c r="Q343" s="73">
        <v>0</v>
      </c>
      <c r="S343" s="73">
        <v>0</v>
      </c>
      <c r="T343" s="73">
        <v>1</v>
      </c>
      <c r="U343" s="73" t="s">
        <v>1499</v>
      </c>
      <c r="AA343" s="73" t="s">
        <v>1494</v>
      </c>
      <c r="AE343" s="73" t="s">
        <v>494</v>
      </c>
      <c r="AF343" s="111">
        <v>1</v>
      </c>
      <c r="AG343" s="95">
        <v>323.35849999999999</v>
      </c>
      <c r="AH343" s="95">
        <v>323.35849999999999</v>
      </c>
    </row>
    <row r="344" spans="2:34">
      <c r="B344" s="186">
        <v>525223</v>
      </c>
      <c r="C344" s="97" t="s">
        <v>495</v>
      </c>
      <c r="D344" s="154">
        <v>45716</v>
      </c>
      <c r="E344" s="73" t="s">
        <v>496</v>
      </c>
      <c r="F344" s="73" t="s">
        <v>1469</v>
      </c>
      <c r="G344" s="95">
        <v>4853.0828000000001</v>
      </c>
      <c r="H344" s="95">
        <v>4853.08</v>
      </c>
      <c r="L344" s="94"/>
      <c r="M344" s="94">
        <v>46477</v>
      </c>
      <c r="N344" s="73">
        <v>0</v>
      </c>
      <c r="O344" s="73" t="s">
        <v>1495</v>
      </c>
      <c r="P344" s="73" t="s">
        <v>1498</v>
      </c>
      <c r="Q344" s="73">
        <v>0</v>
      </c>
      <c r="S344" s="73">
        <v>0</v>
      </c>
      <c r="T344" s="73">
        <v>1</v>
      </c>
      <c r="U344" s="73" t="s">
        <v>1499</v>
      </c>
      <c r="AA344" s="73" t="s">
        <v>1494</v>
      </c>
      <c r="AE344" s="73" t="s">
        <v>494</v>
      </c>
      <c r="AF344" s="111">
        <v>1</v>
      </c>
      <c r="AG344" s="95">
        <v>4853.0828000000001</v>
      </c>
      <c r="AH344" s="95">
        <v>4853.0828000000001</v>
      </c>
    </row>
    <row r="345" spans="2:34">
      <c r="B345" s="186">
        <v>525223</v>
      </c>
      <c r="C345" s="97" t="s">
        <v>495</v>
      </c>
      <c r="D345" s="154">
        <v>45716</v>
      </c>
      <c r="E345" s="73" t="s">
        <v>496</v>
      </c>
      <c r="F345" s="73" t="s">
        <v>1469</v>
      </c>
      <c r="G345" s="95">
        <v>76.169200000000004</v>
      </c>
      <c r="H345" s="95">
        <v>76.17</v>
      </c>
      <c r="L345" s="94"/>
      <c r="M345" s="94">
        <v>46477</v>
      </c>
      <c r="N345" s="73">
        <v>0</v>
      </c>
      <c r="O345" s="73" t="s">
        <v>1495</v>
      </c>
      <c r="P345" s="73" t="s">
        <v>1498</v>
      </c>
      <c r="Q345" s="73">
        <v>0</v>
      </c>
      <c r="S345" s="73">
        <v>0</v>
      </c>
      <c r="T345" s="73">
        <v>1</v>
      </c>
      <c r="U345" s="73" t="s">
        <v>1499</v>
      </c>
      <c r="AA345" s="73" t="s">
        <v>1494</v>
      </c>
      <c r="AE345" s="73" t="s">
        <v>494</v>
      </c>
      <c r="AF345" s="111">
        <v>1</v>
      </c>
      <c r="AG345" s="95">
        <v>76.169200000000004</v>
      </c>
      <c r="AH345" s="95">
        <v>76.169200000000004</v>
      </c>
    </row>
    <row r="346" spans="2:34">
      <c r="B346" s="186">
        <v>525223</v>
      </c>
      <c r="C346" s="97" t="s">
        <v>495</v>
      </c>
      <c r="D346" s="154">
        <v>45716</v>
      </c>
      <c r="E346" s="73" t="s">
        <v>496</v>
      </c>
      <c r="F346" s="73" t="s">
        <v>1469</v>
      </c>
      <c r="G346" s="95">
        <v>2197.8865000000001</v>
      </c>
      <c r="H346" s="95">
        <v>2197.89</v>
      </c>
      <c r="L346" s="94"/>
      <c r="M346" s="94">
        <v>46477</v>
      </c>
      <c r="N346" s="73">
        <v>0</v>
      </c>
      <c r="O346" s="73" t="s">
        <v>1495</v>
      </c>
      <c r="P346" s="73" t="s">
        <v>1498</v>
      </c>
      <c r="Q346" s="73">
        <v>0</v>
      </c>
      <c r="S346" s="73">
        <v>0</v>
      </c>
      <c r="T346" s="73">
        <v>1</v>
      </c>
      <c r="U346" s="73" t="s">
        <v>1499</v>
      </c>
      <c r="AA346" s="73" t="s">
        <v>1494</v>
      </c>
      <c r="AE346" s="73" t="s">
        <v>494</v>
      </c>
      <c r="AF346" s="111">
        <v>1</v>
      </c>
      <c r="AG346" s="95">
        <v>2197.8865000000001</v>
      </c>
      <c r="AH346" s="95">
        <v>2197.8865000000001</v>
      </c>
    </row>
    <row r="347" spans="2:34">
      <c r="B347" s="186">
        <v>525223</v>
      </c>
      <c r="C347" s="97" t="s">
        <v>495</v>
      </c>
      <c r="D347" s="154">
        <v>45716</v>
      </c>
      <c r="E347" s="73" t="s">
        <v>496</v>
      </c>
      <c r="F347" s="73" t="s">
        <v>1469</v>
      </c>
      <c r="G347" s="95">
        <v>401.07400000000001</v>
      </c>
      <c r="H347" s="95">
        <v>401.07</v>
      </c>
      <c r="L347" s="94"/>
      <c r="M347" s="94">
        <v>46477</v>
      </c>
      <c r="N347" s="73">
        <v>0</v>
      </c>
      <c r="O347" s="73" t="s">
        <v>1495</v>
      </c>
      <c r="P347" s="73" t="s">
        <v>1498</v>
      </c>
      <c r="Q347" s="73">
        <v>0</v>
      </c>
      <c r="S347" s="73">
        <v>0</v>
      </c>
      <c r="T347" s="73">
        <v>1</v>
      </c>
      <c r="U347" s="73" t="s">
        <v>1499</v>
      </c>
      <c r="AA347" s="73" t="s">
        <v>1494</v>
      </c>
      <c r="AE347" s="73" t="s">
        <v>494</v>
      </c>
      <c r="AF347" s="111">
        <v>1</v>
      </c>
      <c r="AG347" s="95">
        <v>401.07400000000001</v>
      </c>
      <c r="AH347" s="95">
        <v>401.07400000000001</v>
      </c>
    </row>
    <row r="348" spans="2:34">
      <c r="B348" s="186">
        <v>525223</v>
      </c>
      <c r="C348" s="97" t="s">
        <v>495</v>
      </c>
      <c r="D348" s="154">
        <v>45716</v>
      </c>
      <c r="E348" s="73" t="s">
        <v>496</v>
      </c>
      <c r="F348" s="73" t="s">
        <v>1469</v>
      </c>
      <c r="G348" s="95">
        <v>3056.0191</v>
      </c>
      <c r="H348" s="95">
        <v>3056.02</v>
      </c>
      <c r="L348" s="94"/>
      <c r="M348" s="94">
        <v>46477</v>
      </c>
      <c r="N348" s="73">
        <v>0</v>
      </c>
      <c r="O348" s="73" t="s">
        <v>1495</v>
      </c>
      <c r="P348" s="73" t="s">
        <v>1498</v>
      </c>
      <c r="Q348" s="73">
        <v>0</v>
      </c>
      <c r="S348" s="73">
        <v>0</v>
      </c>
      <c r="T348" s="73">
        <v>1</v>
      </c>
      <c r="U348" s="73" t="s">
        <v>1499</v>
      </c>
      <c r="AA348" s="73" t="s">
        <v>1494</v>
      </c>
      <c r="AE348" s="73" t="s">
        <v>494</v>
      </c>
      <c r="AF348" s="111">
        <v>1</v>
      </c>
      <c r="AG348" s="95">
        <v>3056.0191</v>
      </c>
      <c r="AH348" s="95">
        <v>3056.0191</v>
      </c>
    </row>
    <row r="349" spans="2:34">
      <c r="B349" s="186">
        <v>525223</v>
      </c>
      <c r="C349" s="97" t="s">
        <v>495</v>
      </c>
      <c r="D349" s="154">
        <v>45716</v>
      </c>
      <c r="E349" s="73" t="s">
        <v>496</v>
      </c>
      <c r="F349" s="73" t="s">
        <v>1469</v>
      </c>
      <c r="G349" s="95">
        <v>5352.5375999999997</v>
      </c>
      <c r="H349" s="95">
        <v>5352.54</v>
      </c>
      <c r="L349" s="94"/>
      <c r="M349" s="94">
        <v>46477</v>
      </c>
      <c r="N349" s="73">
        <v>0</v>
      </c>
      <c r="O349" s="73" t="s">
        <v>1495</v>
      </c>
      <c r="P349" s="73" t="s">
        <v>1498</v>
      </c>
      <c r="Q349" s="73">
        <v>0</v>
      </c>
      <c r="S349" s="73">
        <v>0</v>
      </c>
      <c r="T349" s="73">
        <v>1</v>
      </c>
      <c r="U349" s="73" t="s">
        <v>1499</v>
      </c>
      <c r="AA349" s="73" t="s">
        <v>1494</v>
      </c>
      <c r="AE349" s="73" t="s">
        <v>494</v>
      </c>
      <c r="AF349" s="111">
        <v>1</v>
      </c>
      <c r="AG349" s="95">
        <v>5352.5375999999997</v>
      </c>
      <c r="AH349" s="95">
        <v>5352.5375999999997</v>
      </c>
    </row>
    <row r="350" spans="2:34">
      <c r="D350" s="154">
        <v>45716</v>
      </c>
      <c r="E350" s="73" t="s">
        <v>496</v>
      </c>
      <c r="F350" s="73" t="s">
        <v>683</v>
      </c>
      <c r="G350" s="95">
        <v>21875</v>
      </c>
      <c r="H350" s="95">
        <v>0</v>
      </c>
      <c r="L350" s="94"/>
      <c r="M350" s="94"/>
      <c r="AA350" s="73" t="s">
        <v>1494</v>
      </c>
      <c r="AF350" s="111">
        <v>1</v>
      </c>
      <c r="AG350" s="95">
        <v>21875</v>
      </c>
      <c r="AH350" s="95">
        <v>21875</v>
      </c>
    </row>
    <row r="351" spans="2:34">
      <c r="B351" s="186">
        <v>574755</v>
      </c>
      <c r="C351" s="97" t="s">
        <v>1113</v>
      </c>
      <c r="D351" s="154">
        <v>45716</v>
      </c>
      <c r="E351" s="73" t="s">
        <v>1142</v>
      </c>
      <c r="F351" s="73" t="s">
        <v>1384</v>
      </c>
      <c r="G351" s="95">
        <v>2467457.3199999998</v>
      </c>
      <c r="H351" s="95">
        <v>2467457.3199999998</v>
      </c>
      <c r="L351" s="94"/>
      <c r="M351" s="94">
        <v>47453</v>
      </c>
      <c r="N351" s="73">
        <v>0</v>
      </c>
      <c r="O351" s="73" t="s">
        <v>1495</v>
      </c>
      <c r="P351" s="73" t="s">
        <v>1496</v>
      </c>
      <c r="Q351" s="73">
        <v>10.32878</v>
      </c>
      <c r="S351" s="73">
        <v>6</v>
      </c>
      <c r="T351" s="73">
        <v>0</v>
      </c>
      <c r="U351" s="73" t="s">
        <v>1497</v>
      </c>
      <c r="AA351" s="73" t="s">
        <v>1494</v>
      </c>
      <c r="AE351" s="73" t="s">
        <v>1112</v>
      </c>
      <c r="AF351" s="111">
        <v>1</v>
      </c>
      <c r="AG351" s="95">
        <v>2467457.3199999998</v>
      </c>
      <c r="AH351" s="95">
        <v>2467457.3199999998</v>
      </c>
    </row>
    <row r="352" spans="2:34">
      <c r="B352" s="186">
        <v>462474</v>
      </c>
      <c r="C352" s="97" t="s">
        <v>217</v>
      </c>
      <c r="D352" s="154">
        <v>45716</v>
      </c>
      <c r="E352" s="73" t="s">
        <v>218</v>
      </c>
      <c r="F352" s="73" t="s">
        <v>1470</v>
      </c>
      <c r="G352" s="95">
        <v>4146839.6072</v>
      </c>
      <c r="H352" s="95">
        <v>4146839.61</v>
      </c>
      <c r="L352" s="94"/>
      <c r="M352" s="94">
        <v>45673</v>
      </c>
      <c r="N352" s="73">
        <v>0</v>
      </c>
      <c r="O352" s="73" t="s">
        <v>1495</v>
      </c>
      <c r="P352" s="73" t="s">
        <v>1496</v>
      </c>
      <c r="Q352" s="73">
        <v>11.91391</v>
      </c>
      <c r="S352" s="73">
        <v>7.25</v>
      </c>
      <c r="T352" s="73">
        <v>1</v>
      </c>
      <c r="U352" s="73" t="s">
        <v>1497</v>
      </c>
      <c r="AA352" s="73" t="s">
        <v>1494</v>
      </c>
      <c r="AE352" s="73" t="s">
        <v>216</v>
      </c>
      <c r="AF352" s="111">
        <v>1</v>
      </c>
      <c r="AG352" s="95">
        <v>4146839.6072</v>
      </c>
      <c r="AH352" s="95">
        <v>4146839.6072</v>
      </c>
    </row>
    <row r="353" spans="2:34">
      <c r="B353" s="186">
        <v>462474</v>
      </c>
      <c r="C353" s="97" t="s">
        <v>217</v>
      </c>
      <c r="D353" s="154">
        <v>45716</v>
      </c>
      <c r="E353" s="73" t="s">
        <v>218</v>
      </c>
      <c r="F353" s="73" t="s">
        <v>1470</v>
      </c>
      <c r="G353" s="95">
        <v>1709247.9121000001</v>
      </c>
      <c r="H353" s="95">
        <v>1709247.91</v>
      </c>
      <c r="L353" s="94"/>
      <c r="M353" s="94">
        <v>45673</v>
      </c>
      <c r="N353" s="73">
        <v>0</v>
      </c>
      <c r="O353" s="73" t="s">
        <v>1495</v>
      </c>
      <c r="P353" s="73" t="s">
        <v>1496</v>
      </c>
      <c r="Q353" s="73">
        <v>11.91391</v>
      </c>
      <c r="S353" s="73">
        <v>7.25</v>
      </c>
      <c r="T353" s="73">
        <v>1</v>
      </c>
      <c r="U353" s="73" t="s">
        <v>1497</v>
      </c>
      <c r="AA353" s="73" t="s">
        <v>1494</v>
      </c>
      <c r="AE353" s="73" t="s">
        <v>216</v>
      </c>
      <c r="AF353" s="111">
        <v>1</v>
      </c>
      <c r="AG353" s="95">
        <v>1709247.9121000001</v>
      </c>
      <c r="AH353" s="95">
        <v>1709247.9121000001</v>
      </c>
    </row>
    <row r="354" spans="2:34">
      <c r="B354" s="186">
        <v>462474</v>
      </c>
      <c r="C354" s="97" t="s">
        <v>217</v>
      </c>
      <c r="D354" s="154">
        <v>45716</v>
      </c>
      <c r="E354" s="73" t="s">
        <v>218</v>
      </c>
      <c r="F354" s="73" t="s">
        <v>1470</v>
      </c>
      <c r="G354" s="95">
        <v>249.7501</v>
      </c>
      <c r="H354" s="95">
        <v>249.75</v>
      </c>
      <c r="L354" s="94"/>
      <c r="M354" s="94">
        <v>45673</v>
      </c>
      <c r="N354" s="73">
        <v>0</v>
      </c>
      <c r="O354" s="73" t="s">
        <v>1495</v>
      </c>
      <c r="P354" s="73" t="s">
        <v>1496</v>
      </c>
      <c r="Q354" s="73">
        <v>11.91391</v>
      </c>
      <c r="S354" s="73">
        <v>7.25</v>
      </c>
      <c r="T354" s="73">
        <v>1</v>
      </c>
      <c r="U354" s="73" t="s">
        <v>1497</v>
      </c>
      <c r="AA354" s="73" t="s">
        <v>1494</v>
      </c>
      <c r="AE354" s="73" t="s">
        <v>216</v>
      </c>
      <c r="AF354" s="111">
        <v>1</v>
      </c>
      <c r="AG354" s="95">
        <v>249.7501</v>
      </c>
      <c r="AH354" s="95">
        <v>249.7501</v>
      </c>
    </row>
    <row r="355" spans="2:34">
      <c r="B355" s="186">
        <v>462474</v>
      </c>
      <c r="C355" s="97" t="s">
        <v>217</v>
      </c>
      <c r="D355" s="154">
        <v>45716</v>
      </c>
      <c r="E355" s="73" t="s">
        <v>218</v>
      </c>
      <c r="F355" s="73" t="s">
        <v>1470</v>
      </c>
      <c r="G355" s="95">
        <v>3852.1577000000002</v>
      </c>
      <c r="H355" s="95">
        <v>3852.16</v>
      </c>
      <c r="L355" s="94"/>
      <c r="M355" s="94">
        <v>45673</v>
      </c>
      <c r="N355" s="73">
        <v>0</v>
      </c>
      <c r="O355" s="73" t="s">
        <v>1495</v>
      </c>
      <c r="P355" s="73" t="s">
        <v>1496</v>
      </c>
      <c r="Q355" s="73">
        <v>11.91391</v>
      </c>
      <c r="S355" s="73">
        <v>7.25</v>
      </c>
      <c r="T355" s="73">
        <v>1</v>
      </c>
      <c r="U355" s="73" t="s">
        <v>1497</v>
      </c>
      <c r="AA355" s="73" t="s">
        <v>1494</v>
      </c>
      <c r="AE355" s="73" t="s">
        <v>216</v>
      </c>
      <c r="AF355" s="111">
        <v>1</v>
      </c>
      <c r="AG355" s="95">
        <v>3852.1577000000002</v>
      </c>
      <c r="AH355" s="95">
        <v>3852.1577000000002</v>
      </c>
    </row>
    <row r="356" spans="2:34">
      <c r="B356" s="186">
        <v>462474</v>
      </c>
      <c r="C356" s="97" t="s">
        <v>217</v>
      </c>
      <c r="D356" s="154">
        <v>45716</v>
      </c>
      <c r="E356" s="73" t="s">
        <v>218</v>
      </c>
      <c r="F356" s="73" t="s">
        <v>1470</v>
      </c>
      <c r="G356" s="95">
        <v>552.56110000000001</v>
      </c>
      <c r="H356" s="95">
        <v>552.55999999999995</v>
      </c>
      <c r="L356" s="94"/>
      <c r="M356" s="94">
        <v>45673</v>
      </c>
      <c r="N356" s="73">
        <v>0</v>
      </c>
      <c r="O356" s="73" t="s">
        <v>1495</v>
      </c>
      <c r="P356" s="73" t="s">
        <v>1496</v>
      </c>
      <c r="Q356" s="73">
        <v>11.91391</v>
      </c>
      <c r="S356" s="73">
        <v>7.25</v>
      </c>
      <c r="T356" s="73">
        <v>1</v>
      </c>
      <c r="U356" s="73" t="s">
        <v>1497</v>
      </c>
      <c r="AA356" s="73" t="s">
        <v>1494</v>
      </c>
      <c r="AE356" s="73" t="s">
        <v>216</v>
      </c>
      <c r="AF356" s="111">
        <v>1</v>
      </c>
      <c r="AG356" s="95">
        <v>552.56110000000001</v>
      </c>
      <c r="AH356" s="95">
        <v>552.56110000000001</v>
      </c>
    </row>
    <row r="357" spans="2:34">
      <c r="B357" s="186">
        <v>462474</v>
      </c>
      <c r="C357" s="97" t="s">
        <v>217</v>
      </c>
      <c r="D357" s="154">
        <v>45716</v>
      </c>
      <c r="E357" s="73" t="s">
        <v>218</v>
      </c>
      <c r="F357" s="73" t="s">
        <v>1470</v>
      </c>
      <c r="G357" s="95">
        <v>7244.6156000000001</v>
      </c>
      <c r="H357" s="95">
        <v>7244.62</v>
      </c>
      <c r="L357" s="94"/>
      <c r="M357" s="94">
        <v>45673</v>
      </c>
      <c r="N357" s="73">
        <v>0</v>
      </c>
      <c r="O357" s="73" t="s">
        <v>1495</v>
      </c>
      <c r="P357" s="73" t="s">
        <v>1496</v>
      </c>
      <c r="Q357" s="73">
        <v>11.91391</v>
      </c>
      <c r="S357" s="73">
        <v>7.25</v>
      </c>
      <c r="T357" s="73">
        <v>1</v>
      </c>
      <c r="U357" s="73" t="s">
        <v>1497</v>
      </c>
      <c r="AA357" s="73" t="s">
        <v>1494</v>
      </c>
      <c r="AE357" s="73" t="s">
        <v>216</v>
      </c>
      <c r="AF357" s="111">
        <v>1</v>
      </c>
      <c r="AG357" s="95">
        <v>7244.6156000000001</v>
      </c>
      <c r="AH357" s="95">
        <v>7244.6156000000001</v>
      </c>
    </row>
    <row r="358" spans="2:34">
      <c r="B358" s="186">
        <v>462474</v>
      </c>
      <c r="C358" s="97" t="s">
        <v>217</v>
      </c>
      <c r="D358" s="154">
        <v>45716</v>
      </c>
      <c r="E358" s="73" t="s">
        <v>218</v>
      </c>
      <c r="F358" s="73" t="s">
        <v>1470</v>
      </c>
      <c r="G358" s="95">
        <v>570.93489999999997</v>
      </c>
      <c r="H358" s="95">
        <v>570.92999999999995</v>
      </c>
      <c r="L358" s="94"/>
      <c r="M358" s="94">
        <v>45673</v>
      </c>
      <c r="N358" s="73">
        <v>0</v>
      </c>
      <c r="O358" s="73" t="s">
        <v>1495</v>
      </c>
      <c r="P358" s="73" t="s">
        <v>1496</v>
      </c>
      <c r="Q358" s="73">
        <v>11.91391</v>
      </c>
      <c r="S358" s="73">
        <v>7.25</v>
      </c>
      <c r="T358" s="73">
        <v>1</v>
      </c>
      <c r="U358" s="73" t="s">
        <v>1497</v>
      </c>
      <c r="AA358" s="73" t="s">
        <v>1494</v>
      </c>
      <c r="AE358" s="73" t="s">
        <v>216</v>
      </c>
      <c r="AF358" s="111">
        <v>1</v>
      </c>
      <c r="AG358" s="95">
        <v>570.93489999999997</v>
      </c>
      <c r="AH358" s="95">
        <v>570.93489999999997</v>
      </c>
    </row>
    <row r="359" spans="2:34">
      <c r="B359" s="186">
        <v>462474</v>
      </c>
      <c r="C359" s="97" t="s">
        <v>217</v>
      </c>
      <c r="D359" s="154">
        <v>45716</v>
      </c>
      <c r="E359" s="73" t="s">
        <v>218</v>
      </c>
      <c r="F359" s="73" t="s">
        <v>1470</v>
      </c>
      <c r="G359" s="95">
        <v>7026.3968999999997</v>
      </c>
      <c r="H359" s="95">
        <v>7026.4</v>
      </c>
      <c r="L359" s="94"/>
      <c r="M359" s="94">
        <v>45673</v>
      </c>
      <c r="N359" s="73">
        <v>0</v>
      </c>
      <c r="O359" s="73" t="s">
        <v>1495</v>
      </c>
      <c r="P359" s="73" t="s">
        <v>1496</v>
      </c>
      <c r="Q359" s="73">
        <v>11.91391</v>
      </c>
      <c r="S359" s="73">
        <v>7.25</v>
      </c>
      <c r="T359" s="73">
        <v>1</v>
      </c>
      <c r="U359" s="73" t="s">
        <v>1497</v>
      </c>
      <c r="AA359" s="73" t="s">
        <v>1494</v>
      </c>
      <c r="AE359" s="73" t="s">
        <v>216</v>
      </c>
      <c r="AF359" s="111">
        <v>1</v>
      </c>
      <c r="AG359" s="95">
        <v>7026.3968999999997</v>
      </c>
      <c r="AH359" s="95">
        <v>7026.3968999999997</v>
      </c>
    </row>
    <row r="360" spans="2:34">
      <c r="B360" s="186">
        <v>462474</v>
      </c>
      <c r="C360" s="97" t="s">
        <v>217</v>
      </c>
      <c r="D360" s="154">
        <v>45716</v>
      </c>
      <c r="E360" s="73" t="s">
        <v>218</v>
      </c>
      <c r="F360" s="73" t="s">
        <v>1470</v>
      </c>
      <c r="G360" s="95">
        <v>553.82539999999995</v>
      </c>
      <c r="H360" s="95">
        <v>553.83000000000004</v>
      </c>
      <c r="L360" s="94"/>
      <c r="M360" s="94">
        <v>45673</v>
      </c>
      <c r="N360" s="73">
        <v>0</v>
      </c>
      <c r="O360" s="73" t="s">
        <v>1495</v>
      </c>
      <c r="P360" s="73" t="s">
        <v>1496</v>
      </c>
      <c r="Q360" s="73">
        <v>11.91391</v>
      </c>
      <c r="S360" s="73">
        <v>7.25</v>
      </c>
      <c r="T360" s="73">
        <v>1</v>
      </c>
      <c r="U360" s="73" t="s">
        <v>1497</v>
      </c>
      <c r="AA360" s="73" t="s">
        <v>1494</v>
      </c>
      <c r="AE360" s="73" t="s">
        <v>216</v>
      </c>
      <c r="AF360" s="111">
        <v>1</v>
      </c>
      <c r="AG360" s="95">
        <v>553.82539999999995</v>
      </c>
      <c r="AH360" s="95">
        <v>553.82539999999995</v>
      </c>
    </row>
    <row r="361" spans="2:34">
      <c r="B361" s="186">
        <v>462474</v>
      </c>
      <c r="C361" s="97" t="s">
        <v>217</v>
      </c>
      <c r="D361" s="154">
        <v>45716</v>
      </c>
      <c r="E361" s="73" t="s">
        <v>218</v>
      </c>
      <c r="F361" s="73" t="s">
        <v>1470</v>
      </c>
      <c r="G361" s="95">
        <v>6354.6124</v>
      </c>
      <c r="H361" s="95">
        <v>6354.61</v>
      </c>
      <c r="L361" s="94"/>
      <c r="M361" s="94">
        <v>45673</v>
      </c>
      <c r="N361" s="73">
        <v>0</v>
      </c>
      <c r="O361" s="73" t="s">
        <v>1495</v>
      </c>
      <c r="P361" s="73" t="s">
        <v>1496</v>
      </c>
      <c r="Q361" s="73">
        <v>11.91391</v>
      </c>
      <c r="S361" s="73">
        <v>7.25</v>
      </c>
      <c r="T361" s="73">
        <v>1</v>
      </c>
      <c r="U361" s="73" t="s">
        <v>1497</v>
      </c>
      <c r="AA361" s="73" t="s">
        <v>1494</v>
      </c>
      <c r="AE361" s="73" t="s">
        <v>216</v>
      </c>
      <c r="AF361" s="111">
        <v>1</v>
      </c>
      <c r="AG361" s="95">
        <v>6354.6124</v>
      </c>
      <c r="AH361" s="95">
        <v>6354.6124</v>
      </c>
    </row>
    <row r="362" spans="2:34">
      <c r="B362" s="186">
        <v>462474</v>
      </c>
      <c r="C362" s="97" t="s">
        <v>217</v>
      </c>
      <c r="D362" s="154">
        <v>45716</v>
      </c>
      <c r="E362" s="73" t="s">
        <v>218</v>
      </c>
      <c r="F362" s="73" t="s">
        <v>1470</v>
      </c>
      <c r="G362" s="95">
        <v>8827.0154000000002</v>
      </c>
      <c r="H362" s="95">
        <v>8827.02</v>
      </c>
      <c r="L362" s="94"/>
      <c r="M362" s="94">
        <v>45673</v>
      </c>
      <c r="N362" s="73">
        <v>0</v>
      </c>
      <c r="O362" s="73" t="s">
        <v>1495</v>
      </c>
      <c r="P362" s="73" t="s">
        <v>1496</v>
      </c>
      <c r="Q362" s="73">
        <v>11.91391</v>
      </c>
      <c r="S362" s="73">
        <v>7.25</v>
      </c>
      <c r="T362" s="73">
        <v>1</v>
      </c>
      <c r="U362" s="73" t="s">
        <v>1497</v>
      </c>
      <c r="AA362" s="73" t="s">
        <v>1494</v>
      </c>
      <c r="AE362" s="73" t="s">
        <v>216</v>
      </c>
      <c r="AF362" s="111">
        <v>1</v>
      </c>
      <c r="AG362" s="95">
        <v>8827.0154000000002</v>
      </c>
      <c r="AH362" s="95">
        <v>8827.0154000000002</v>
      </c>
    </row>
    <row r="363" spans="2:34">
      <c r="B363" s="186">
        <v>462474</v>
      </c>
      <c r="C363" s="97" t="s">
        <v>217</v>
      </c>
      <c r="D363" s="154">
        <v>45716</v>
      </c>
      <c r="E363" s="73" t="s">
        <v>218</v>
      </c>
      <c r="F363" s="73" t="s">
        <v>1470</v>
      </c>
      <c r="G363" s="95">
        <v>8033.7412000000004</v>
      </c>
      <c r="H363" s="95">
        <v>8033.74</v>
      </c>
      <c r="L363" s="94"/>
      <c r="M363" s="94">
        <v>45673</v>
      </c>
      <c r="N363" s="73">
        <v>0</v>
      </c>
      <c r="O363" s="73" t="s">
        <v>1495</v>
      </c>
      <c r="P363" s="73" t="s">
        <v>1496</v>
      </c>
      <c r="Q363" s="73">
        <v>11.91391</v>
      </c>
      <c r="S363" s="73">
        <v>7.25</v>
      </c>
      <c r="T363" s="73">
        <v>1</v>
      </c>
      <c r="U363" s="73" t="s">
        <v>1497</v>
      </c>
      <c r="AA363" s="73" t="s">
        <v>1494</v>
      </c>
      <c r="AE363" s="73" t="s">
        <v>216</v>
      </c>
      <c r="AF363" s="111">
        <v>1</v>
      </c>
      <c r="AG363" s="95">
        <v>8033.7412000000004</v>
      </c>
      <c r="AH363" s="95">
        <v>8033.7412000000004</v>
      </c>
    </row>
    <row r="364" spans="2:34">
      <c r="B364" s="186">
        <v>462474</v>
      </c>
      <c r="C364" s="97" t="s">
        <v>217</v>
      </c>
      <c r="D364" s="154">
        <v>45716</v>
      </c>
      <c r="E364" s="73" t="s">
        <v>218</v>
      </c>
      <c r="F364" s="73" t="s">
        <v>1470</v>
      </c>
      <c r="G364" s="95">
        <v>202293.38039999999</v>
      </c>
      <c r="H364" s="95">
        <v>202293.38</v>
      </c>
      <c r="L364" s="94"/>
      <c r="M364" s="94">
        <v>45673</v>
      </c>
      <c r="N364" s="73">
        <v>0</v>
      </c>
      <c r="O364" s="73" t="s">
        <v>1495</v>
      </c>
      <c r="P364" s="73" t="s">
        <v>1496</v>
      </c>
      <c r="Q364" s="73">
        <v>11.91391</v>
      </c>
      <c r="S364" s="73">
        <v>7.25</v>
      </c>
      <c r="T364" s="73">
        <v>1</v>
      </c>
      <c r="U364" s="73" t="s">
        <v>1497</v>
      </c>
      <c r="AA364" s="73" t="s">
        <v>1494</v>
      </c>
      <c r="AE364" s="73" t="s">
        <v>216</v>
      </c>
      <c r="AF364" s="111">
        <v>1</v>
      </c>
      <c r="AG364" s="95">
        <v>202293.38039999999</v>
      </c>
      <c r="AH364" s="95">
        <v>202293.38039999999</v>
      </c>
    </row>
    <row r="365" spans="2:34">
      <c r="B365" s="186">
        <v>462474</v>
      </c>
      <c r="C365" s="97" t="s">
        <v>217</v>
      </c>
      <c r="D365" s="154">
        <v>45716</v>
      </c>
      <c r="E365" s="73" t="s">
        <v>218</v>
      </c>
      <c r="F365" s="73" t="s">
        <v>1470</v>
      </c>
      <c r="G365" s="95">
        <v>148999.09959999999</v>
      </c>
      <c r="H365" s="95">
        <v>148999.1</v>
      </c>
      <c r="L365" s="94"/>
      <c r="M365" s="94">
        <v>45673</v>
      </c>
      <c r="N365" s="73">
        <v>0</v>
      </c>
      <c r="O365" s="73" t="s">
        <v>1495</v>
      </c>
      <c r="P365" s="73" t="s">
        <v>1496</v>
      </c>
      <c r="Q365" s="73">
        <v>11.91391</v>
      </c>
      <c r="S365" s="73">
        <v>7.25</v>
      </c>
      <c r="T365" s="73">
        <v>1</v>
      </c>
      <c r="U365" s="73" t="s">
        <v>1497</v>
      </c>
      <c r="AA365" s="73" t="s">
        <v>1494</v>
      </c>
      <c r="AE365" s="73" t="s">
        <v>216</v>
      </c>
      <c r="AF365" s="111">
        <v>1</v>
      </c>
      <c r="AG365" s="95">
        <v>148999.09959999999</v>
      </c>
      <c r="AH365" s="95">
        <v>148999.09959999999</v>
      </c>
    </row>
    <row r="366" spans="2:34">
      <c r="B366" s="186">
        <v>462474</v>
      </c>
      <c r="C366" s="97" t="s">
        <v>217</v>
      </c>
      <c r="D366" s="154">
        <v>45716</v>
      </c>
      <c r="E366" s="73" t="s">
        <v>218</v>
      </c>
      <c r="F366" s="73" t="s">
        <v>1470</v>
      </c>
      <c r="G366" s="95">
        <v>281269.87280000001</v>
      </c>
      <c r="H366" s="95">
        <v>281269.87</v>
      </c>
      <c r="L366" s="94"/>
      <c r="M366" s="94">
        <v>45673</v>
      </c>
      <c r="N366" s="73">
        <v>0</v>
      </c>
      <c r="O366" s="73" t="s">
        <v>1495</v>
      </c>
      <c r="P366" s="73" t="s">
        <v>1496</v>
      </c>
      <c r="Q366" s="73">
        <v>11.91391</v>
      </c>
      <c r="S366" s="73">
        <v>7.25</v>
      </c>
      <c r="T366" s="73">
        <v>1</v>
      </c>
      <c r="U366" s="73" t="s">
        <v>1497</v>
      </c>
      <c r="AA366" s="73" t="s">
        <v>1494</v>
      </c>
      <c r="AE366" s="73" t="s">
        <v>216</v>
      </c>
      <c r="AF366" s="111">
        <v>1</v>
      </c>
      <c r="AG366" s="95">
        <v>281269.87280000001</v>
      </c>
      <c r="AH366" s="95">
        <v>281269.87280000001</v>
      </c>
    </row>
    <row r="367" spans="2:34">
      <c r="B367" s="186">
        <v>462474</v>
      </c>
      <c r="C367" s="97" t="s">
        <v>217</v>
      </c>
      <c r="D367" s="154">
        <v>45716</v>
      </c>
      <c r="E367" s="73" t="s">
        <v>218</v>
      </c>
      <c r="F367" s="73" t="s">
        <v>1470</v>
      </c>
      <c r="G367" s="95">
        <v>115934.0579</v>
      </c>
      <c r="H367" s="95">
        <v>115934.06</v>
      </c>
      <c r="L367" s="94"/>
      <c r="M367" s="94">
        <v>45673</v>
      </c>
      <c r="N367" s="73">
        <v>0</v>
      </c>
      <c r="O367" s="73" t="s">
        <v>1495</v>
      </c>
      <c r="P367" s="73" t="s">
        <v>1496</v>
      </c>
      <c r="Q367" s="73">
        <v>11.91391</v>
      </c>
      <c r="S367" s="73">
        <v>7.25</v>
      </c>
      <c r="T367" s="73">
        <v>1</v>
      </c>
      <c r="U367" s="73" t="s">
        <v>1497</v>
      </c>
      <c r="AA367" s="73" t="s">
        <v>1494</v>
      </c>
      <c r="AE367" s="73" t="s">
        <v>216</v>
      </c>
      <c r="AF367" s="111">
        <v>1</v>
      </c>
      <c r="AG367" s="95">
        <v>115934.0579</v>
      </c>
      <c r="AH367" s="95">
        <v>115934.0579</v>
      </c>
    </row>
    <row r="368" spans="2:34">
      <c r="B368" s="186">
        <v>462474</v>
      </c>
      <c r="C368" s="97" t="s">
        <v>217</v>
      </c>
      <c r="D368" s="154">
        <v>45716</v>
      </c>
      <c r="E368" s="73" t="s">
        <v>218</v>
      </c>
      <c r="F368" s="73" t="s">
        <v>1470</v>
      </c>
      <c r="G368" s="95">
        <v>16.939900000000002</v>
      </c>
      <c r="H368" s="95">
        <v>16.940000000000001</v>
      </c>
      <c r="L368" s="94"/>
      <c r="M368" s="94">
        <v>45673</v>
      </c>
      <c r="N368" s="73">
        <v>0</v>
      </c>
      <c r="O368" s="73" t="s">
        <v>1495</v>
      </c>
      <c r="P368" s="73" t="s">
        <v>1496</v>
      </c>
      <c r="Q368" s="73">
        <v>11.91391</v>
      </c>
      <c r="S368" s="73">
        <v>7.25</v>
      </c>
      <c r="T368" s="73">
        <v>1</v>
      </c>
      <c r="U368" s="73" t="s">
        <v>1497</v>
      </c>
      <c r="AA368" s="73" t="s">
        <v>1494</v>
      </c>
      <c r="AE368" s="73" t="s">
        <v>216</v>
      </c>
      <c r="AF368" s="111">
        <v>1</v>
      </c>
      <c r="AG368" s="95">
        <v>16.939900000000002</v>
      </c>
      <c r="AH368" s="95">
        <v>16.939900000000002</v>
      </c>
    </row>
    <row r="369" spans="2:34">
      <c r="B369" s="186">
        <v>462474</v>
      </c>
      <c r="C369" s="97" t="s">
        <v>217</v>
      </c>
      <c r="D369" s="154">
        <v>45716</v>
      </c>
      <c r="E369" s="73" t="s">
        <v>218</v>
      </c>
      <c r="F369" s="73" t="s">
        <v>1470</v>
      </c>
      <c r="G369" s="95">
        <v>261.28230000000002</v>
      </c>
      <c r="H369" s="95">
        <v>261.27999999999997</v>
      </c>
      <c r="L369" s="94"/>
      <c r="M369" s="94">
        <v>45673</v>
      </c>
      <c r="N369" s="73">
        <v>0</v>
      </c>
      <c r="O369" s="73" t="s">
        <v>1495</v>
      </c>
      <c r="P369" s="73" t="s">
        <v>1496</v>
      </c>
      <c r="Q369" s="73">
        <v>11.91391</v>
      </c>
      <c r="S369" s="73">
        <v>7.25</v>
      </c>
      <c r="T369" s="73">
        <v>1</v>
      </c>
      <c r="U369" s="73" t="s">
        <v>1497</v>
      </c>
      <c r="AA369" s="73" t="s">
        <v>1494</v>
      </c>
      <c r="AE369" s="73" t="s">
        <v>216</v>
      </c>
      <c r="AF369" s="111">
        <v>1</v>
      </c>
      <c r="AG369" s="95">
        <v>261.28230000000002</v>
      </c>
      <c r="AH369" s="95">
        <v>261.28230000000002</v>
      </c>
    </row>
    <row r="370" spans="2:34">
      <c r="B370" s="186">
        <v>462474</v>
      </c>
      <c r="C370" s="97" t="s">
        <v>217</v>
      </c>
      <c r="D370" s="154">
        <v>45716</v>
      </c>
      <c r="E370" s="73" t="s">
        <v>218</v>
      </c>
      <c r="F370" s="73" t="s">
        <v>1470</v>
      </c>
      <c r="G370" s="95">
        <v>37.478900000000003</v>
      </c>
      <c r="H370" s="95">
        <v>37.479999999999997</v>
      </c>
      <c r="L370" s="94"/>
      <c r="M370" s="94">
        <v>45673</v>
      </c>
      <c r="N370" s="73">
        <v>0</v>
      </c>
      <c r="O370" s="73" t="s">
        <v>1495</v>
      </c>
      <c r="P370" s="73" t="s">
        <v>1496</v>
      </c>
      <c r="Q370" s="73">
        <v>11.91391</v>
      </c>
      <c r="S370" s="73">
        <v>7.25</v>
      </c>
      <c r="T370" s="73">
        <v>1</v>
      </c>
      <c r="U370" s="73" t="s">
        <v>1497</v>
      </c>
      <c r="AA370" s="73" t="s">
        <v>1494</v>
      </c>
      <c r="AE370" s="73" t="s">
        <v>216</v>
      </c>
      <c r="AF370" s="111">
        <v>1</v>
      </c>
      <c r="AG370" s="95">
        <v>37.478900000000003</v>
      </c>
      <c r="AH370" s="95">
        <v>37.478900000000003</v>
      </c>
    </row>
    <row r="371" spans="2:34">
      <c r="B371" s="186">
        <v>462474</v>
      </c>
      <c r="C371" s="97" t="s">
        <v>217</v>
      </c>
      <c r="D371" s="154">
        <v>45716</v>
      </c>
      <c r="E371" s="73" t="s">
        <v>218</v>
      </c>
      <c r="F371" s="73" t="s">
        <v>1470</v>
      </c>
      <c r="G371" s="95">
        <v>491.38440000000003</v>
      </c>
      <c r="H371" s="95">
        <v>491.38</v>
      </c>
      <c r="L371" s="94"/>
      <c r="M371" s="94">
        <v>45673</v>
      </c>
      <c r="N371" s="73">
        <v>0</v>
      </c>
      <c r="O371" s="73" t="s">
        <v>1495</v>
      </c>
      <c r="P371" s="73" t="s">
        <v>1496</v>
      </c>
      <c r="Q371" s="73">
        <v>11.91391</v>
      </c>
      <c r="S371" s="73">
        <v>7.25</v>
      </c>
      <c r="T371" s="73">
        <v>1</v>
      </c>
      <c r="U371" s="73" t="s">
        <v>1497</v>
      </c>
      <c r="AA371" s="73" t="s">
        <v>1494</v>
      </c>
      <c r="AE371" s="73" t="s">
        <v>216</v>
      </c>
      <c r="AF371" s="111">
        <v>1</v>
      </c>
      <c r="AG371" s="95">
        <v>491.38440000000003</v>
      </c>
      <c r="AH371" s="95">
        <v>491.38440000000003</v>
      </c>
    </row>
    <row r="372" spans="2:34">
      <c r="B372" s="186">
        <v>462474</v>
      </c>
      <c r="C372" s="97" t="s">
        <v>217</v>
      </c>
      <c r="D372" s="154">
        <v>45716</v>
      </c>
      <c r="E372" s="73" t="s">
        <v>218</v>
      </c>
      <c r="F372" s="73" t="s">
        <v>1470</v>
      </c>
      <c r="G372" s="95">
        <v>38.725099999999998</v>
      </c>
      <c r="H372" s="95">
        <v>38.729999999999997</v>
      </c>
      <c r="L372" s="94"/>
      <c r="M372" s="94">
        <v>45673</v>
      </c>
      <c r="N372" s="73">
        <v>0</v>
      </c>
      <c r="O372" s="73" t="s">
        <v>1495</v>
      </c>
      <c r="P372" s="73" t="s">
        <v>1496</v>
      </c>
      <c r="Q372" s="73">
        <v>11.91391</v>
      </c>
      <c r="S372" s="73">
        <v>7.25</v>
      </c>
      <c r="T372" s="73">
        <v>1</v>
      </c>
      <c r="U372" s="73" t="s">
        <v>1497</v>
      </c>
      <c r="AA372" s="73" t="s">
        <v>1494</v>
      </c>
      <c r="AE372" s="73" t="s">
        <v>216</v>
      </c>
      <c r="AF372" s="111">
        <v>1</v>
      </c>
      <c r="AG372" s="95">
        <v>38.725099999999998</v>
      </c>
      <c r="AH372" s="95">
        <v>38.725099999999998</v>
      </c>
    </row>
    <row r="373" spans="2:34">
      <c r="B373" s="186">
        <v>462474</v>
      </c>
      <c r="C373" s="97" t="s">
        <v>217</v>
      </c>
      <c r="D373" s="154">
        <v>45716</v>
      </c>
      <c r="E373" s="73" t="s">
        <v>218</v>
      </c>
      <c r="F373" s="73" t="s">
        <v>1470</v>
      </c>
      <c r="G373" s="95">
        <v>476.5831</v>
      </c>
      <c r="H373" s="95">
        <v>476.58</v>
      </c>
      <c r="L373" s="94"/>
      <c r="M373" s="94">
        <v>45673</v>
      </c>
      <c r="N373" s="73">
        <v>0</v>
      </c>
      <c r="O373" s="73" t="s">
        <v>1495</v>
      </c>
      <c r="P373" s="73" t="s">
        <v>1496</v>
      </c>
      <c r="Q373" s="73">
        <v>11.91391</v>
      </c>
      <c r="S373" s="73">
        <v>7.25</v>
      </c>
      <c r="T373" s="73">
        <v>1</v>
      </c>
      <c r="U373" s="73" t="s">
        <v>1497</v>
      </c>
      <c r="AA373" s="73" t="s">
        <v>1494</v>
      </c>
      <c r="AE373" s="73" t="s">
        <v>216</v>
      </c>
      <c r="AF373" s="111">
        <v>1</v>
      </c>
      <c r="AG373" s="95">
        <v>476.5831</v>
      </c>
      <c r="AH373" s="95">
        <v>476.5831</v>
      </c>
    </row>
    <row r="374" spans="2:34">
      <c r="B374" s="186">
        <v>462474</v>
      </c>
      <c r="C374" s="97" t="s">
        <v>217</v>
      </c>
      <c r="D374" s="154">
        <v>45716</v>
      </c>
      <c r="E374" s="73" t="s">
        <v>218</v>
      </c>
      <c r="F374" s="73" t="s">
        <v>1470</v>
      </c>
      <c r="G374" s="95">
        <v>37.564599999999999</v>
      </c>
      <c r="H374" s="95">
        <v>37.56</v>
      </c>
      <c r="L374" s="94"/>
      <c r="M374" s="94">
        <v>45673</v>
      </c>
      <c r="N374" s="73">
        <v>0</v>
      </c>
      <c r="O374" s="73" t="s">
        <v>1495</v>
      </c>
      <c r="P374" s="73" t="s">
        <v>1496</v>
      </c>
      <c r="Q374" s="73">
        <v>11.91391</v>
      </c>
      <c r="S374" s="73">
        <v>7.25</v>
      </c>
      <c r="T374" s="73">
        <v>1</v>
      </c>
      <c r="U374" s="73" t="s">
        <v>1497</v>
      </c>
      <c r="AA374" s="73" t="s">
        <v>1494</v>
      </c>
      <c r="AE374" s="73" t="s">
        <v>216</v>
      </c>
      <c r="AF374" s="111">
        <v>1</v>
      </c>
      <c r="AG374" s="95">
        <v>37.564599999999999</v>
      </c>
      <c r="AH374" s="95">
        <v>37.564599999999999</v>
      </c>
    </row>
    <row r="375" spans="2:34">
      <c r="B375" s="186">
        <v>462474</v>
      </c>
      <c r="C375" s="97" t="s">
        <v>217</v>
      </c>
      <c r="D375" s="154">
        <v>45716</v>
      </c>
      <c r="E375" s="73" t="s">
        <v>218</v>
      </c>
      <c r="F375" s="73" t="s">
        <v>1470</v>
      </c>
      <c r="G375" s="95">
        <v>431.01760000000002</v>
      </c>
      <c r="H375" s="95">
        <v>431.02</v>
      </c>
      <c r="L375" s="94"/>
      <c r="M375" s="94">
        <v>45673</v>
      </c>
      <c r="N375" s="73">
        <v>0</v>
      </c>
      <c r="O375" s="73" t="s">
        <v>1495</v>
      </c>
      <c r="P375" s="73" t="s">
        <v>1496</v>
      </c>
      <c r="Q375" s="73">
        <v>11.91391</v>
      </c>
      <c r="S375" s="73">
        <v>7.25</v>
      </c>
      <c r="T375" s="73">
        <v>1</v>
      </c>
      <c r="U375" s="73" t="s">
        <v>1497</v>
      </c>
      <c r="AA375" s="73" t="s">
        <v>1494</v>
      </c>
      <c r="AE375" s="73" t="s">
        <v>216</v>
      </c>
      <c r="AF375" s="111">
        <v>1</v>
      </c>
      <c r="AG375" s="95">
        <v>431.01760000000002</v>
      </c>
      <c r="AH375" s="95">
        <v>431.01760000000002</v>
      </c>
    </row>
    <row r="376" spans="2:34">
      <c r="B376" s="186">
        <v>462474</v>
      </c>
      <c r="C376" s="97" t="s">
        <v>217</v>
      </c>
      <c r="D376" s="154">
        <v>45716</v>
      </c>
      <c r="E376" s="73" t="s">
        <v>218</v>
      </c>
      <c r="F376" s="73" t="s">
        <v>1470</v>
      </c>
      <c r="G376" s="95">
        <v>598.71460000000002</v>
      </c>
      <c r="H376" s="95">
        <v>598.71</v>
      </c>
      <c r="L376" s="94"/>
      <c r="M376" s="94">
        <v>45673</v>
      </c>
      <c r="N376" s="73">
        <v>0</v>
      </c>
      <c r="O376" s="73" t="s">
        <v>1495</v>
      </c>
      <c r="P376" s="73" t="s">
        <v>1496</v>
      </c>
      <c r="Q376" s="73">
        <v>11.91391</v>
      </c>
      <c r="S376" s="73">
        <v>7.25</v>
      </c>
      <c r="T376" s="73">
        <v>1</v>
      </c>
      <c r="U376" s="73" t="s">
        <v>1497</v>
      </c>
      <c r="AA376" s="73" t="s">
        <v>1494</v>
      </c>
      <c r="AE376" s="73" t="s">
        <v>216</v>
      </c>
      <c r="AF376" s="111">
        <v>1</v>
      </c>
      <c r="AG376" s="95">
        <v>598.71460000000002</v>
      </c>
      <c r="AH376" s="95">
        <v>598.71460000000002</v>
      </c>
    </row>
    <row r="377" spans="2:34">
      <c r="B377" s="186">
        <v>462474</v>
      </c>
      <c r="C377" s="97" t="s">
        <v>217</v>
      </c>
      <c r="D377" s="154">
        <v>45716</v>
      </c>
      <c r="E377" s="73" t="s">
        <v>218</v>
      </c>
      <c r="F377" s="73" t="s">
        <v>1470</v>
      </c>
      <c r="G377" s="95">
        <v>544.90880000000004</v>
      </c>
      <c r="H377" s="95">
        <v>544.91</v>
      </c>
      <c r="L377" s="94"/>
      <c r="M377" s="94">
        <v>45673</v>
      </c>
      <c r="N377" s="73">
        <v>0</v>
      </c>
      <c r="O377" s="73" t="s">
        <v>1495</v>
      </c>
      <c r="P377" s="73" t="s">
        <v>1496</v>
      </c>
      <c r="Q377" s="73">
        <v>11.91391</v>
      </c>
      <c r="S377" s="73">
        <v>7.25</v>
      </c>
      <c r="T377" s="73">
        <v>1</v>
      </c>
      <c r="U377" s="73" t="s">
        <v>1497</v>
      </c>
      <c r="AA377" s="73" t="s">
        <v>1494</v>
      </c>
      <c r="AE377" s="73" t="s">
        <v>216</v>
      </c>
      <c r="AF377" s="111">
        <v>1</v>
      </c>
      <c r="AG377" s="95">
        <v>544.90880000000004</v>
      </c>
      <c r="AH377" s="95">
        <v>544.90880000000004</v>
      </c>
    </row>
    <row r="378" spans="2:34">
      <c r="B378" s="186">
        <v>462474</v>
      </c>
      <c r="C378" s="97" t="s">
        <v>217</v>
      </c>
      <c r="D378" s="154">
        <v>45716</v>
      </c>
      <c r="E378" s="73" t="s">
        <v>218</v>
      </c>
      <c r="F378" s="73" t="s">
        <v>1470</v>
      </c>
      <c r="G378" s="95">
        <v>13721.059600000001</v>
      </c>
      <c r="H378" s="95">
        <v>13721.06</v>
      </c>
      <c r="L378" s="94"/>
      <c r="M378" s="94">
        <v>45673</v>
      </c>
      <c r="N378" s="73">
        <v>0</v>
      </c>
      <c r="O378" s="73" t="s">
        <v>1495</v>
      </c>
      <c r="P378" s="73" t="s">
        <v>1496</v>
      </c>
      <c r="Q378" s="73">
        <v>11.91391</v>
      </c>
      <c r="S378" s="73">
        <v>7.25</v>
      </c>
      <c r="T378" s="73">
        <v>1</v>
      </c>
      <c r="U378" s="73" t="s">
        <v>1497</v>
      </c>
      <c r="AA378" s="73" t="s">
        <v>1494</v>
      </c>
      <c r="AE378" s="73" t="s">
        <v>216</v>
      </c>
      <c r="AF378" s="111">
        <v>1</v>
      </c>
      <c r="AG378" s="95">
        <v>13721.059600000001</v>
      </c>
      <c r="AH378" s="95">
        <v>13721.059600000001</v>
      </c>
    </row>
    <row r="379" spans="2:34">
      <c r="B379" s="186">
        <v>462474</v>
      </c>
      <c r="C379" s="97" t="s">
        <v>217</v>
      </c>
      <c r="D379" s="154">
        <v>45716</v>
      </c>
      <c r="E379" s="73" t="s">
        <v>218</v>
      </c>
      <c r="F379" s="73" t="s">
        <v>1470</v>
      </c>
      <c r="G379" s="95">
        <v>10106.240400000001</v>
      </c>
      <c r="H379" s="95">
        <v>10106.24</v>
      </c>
      <c r="L379" s="94"/>
      <c r="M379" s="94">
        <v>45673</v>
      </c>
      <c r="N379" s="73">
        <v>0</v>
      </c>
      <c r="O379" s="73" t="s">
        <v>1495</v>
      </c>
      <c r="P379" s="73" t="s">
        <v>1496</v>
      </c>
      <c r="Q379" s="73">
        <v>11.91391</v>
      </c>
      <c r="S379" s="73">
        <v>7.25</v>
      </c>
      <c r="T379" s="73">
        <v>1</v>
      </c>
      <c r="U379" s="73" t="s">
        <v>1497</v>
      </c>
      <c r="AA379" s="73" t="s">
        <v>1494</v>
      </c>
      <c r="AE379" s="73" t="s">
        <v>216</v>
      </c>
      <c r="AF379" s="111">
        <v>1</v>
      </c>
      <c r="AG379" s="95">
        <v>10106.240400000001</v>
      </c>
      <c r="AH379" s="95">
        <v>10106.240400000001</v>
      </c>
    </row>
    <row r="380" spans="2:34">
      <c r="D380" s="154"/>
      <c r="L380" s="94"/>
      <c r="M380" s="94"/>
    </row>
    <row r="381" spans="2:34">
      <c r="D381" s="154"/>
      <c r="L381" s="94"/>
      <c r="M381" s="94"/>
    </row>
  </sheetData>
  <sheetProtection formatColumns="0" autoFilter="0"/>
  <autoFilter ref="A5:AH5" xr:uid="{00000000-0001-0000-0500-000000000000}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Y4522"/>
  <sheetViews>
    <sheetView showGridLines="0" zoomScaleNormal="100" workbookViewId="0">
      <pane ySplit="5" topLeftCell="A4278" activePane="bottomLeft" state="frozen"/>
      <selection pane="bottomLeft" activeCell="E1" sqref="E1:E1048576"/>
    </sheetView>
  </sheetViews>
  <sheetFormatPr defaultColWidth="9.33203125" defaultRowHeight="11.25"/>
  <cols>
    <col min="1" max="1" width="14.1640625" style="111" customWidth="1"/>
    <col min="2" max="2" width="20.1640625" style="111" bestFit="1" customWidth="1"/>
    <col min="3" max="3" width="13" style="125" customWidth="1"/>
    <col min="4" max="4" width="14" style="125" customWidth="1"/>
    <col min="5" max="5" width="14" style="126" customWidth="1"/>
    <col min="6" max="6" width="14" style="295" customWidth="1"/>
    <col min="7" max="7" width="13.83203125" style="120" customWidth="1"/>
    <col min="8" max="8" width="13.83203125" style="128" customWidth="1"/>
    <col min="9" max="9" width="33.83203125" style="73" customWidth="1"/>
    <col min="10" max="10" width="33.83203125" style="134" customWidth="1"/>
    <col min="11" max="11" width="33.83203125" style="133" customWidth="1"/>
    <col min="12" max="12" width="15.83203125" style="135" customWidth="1"/>
    <col min="13" max="13" width="9.83203125" style="121" customWidth="1"/>
    <col min="14" max="16" width="15.83203125" style="121" customWidth="1"/>
    <col min="17" max="17" width="12.83203125" style="20" customWidth="1"/>
    <col min="18" max="18" width="14.83203125" style="136" bestFit="1" customWidth="1"/>
    <col min="19" max="19" width="13.5" style="137" customWidth="1"/>
    <col min="20" max="20" width="21.83203125" style="120" hidden="1" customWidth="1"/>
    <col min="21" max="21" width="17.83203125" style="121" customWidth="1"/>
    <col min="22" max="22" width="17" style="121" hidden="1" customWidth="1"/>
    <col min="23" max="23" width="13.5" style="120" hidden="1" customWidth="1"/>
    <col min="24" max="24" width="17" style="120" hidden="1" customWidth="1"/>
    <col min="25" max="25" width="42.1640625" style="141" customWidth="1"/>
    <col min="26" max="16384" width="9.33203125" style="120"/>
  </cols>
  <sheetData>
    <row r="1" spans="1:25" s="74" customFormat="1" ht="37.5" customHeight="1">
      <c r="N1" s="108"/>
      <c r="O1" s="109"/>
      <c r="Q1" s="110"/>
      <c r="V1" s="109"/>
      <c r="Y1" s="138"/>
    </row>
    <row r="2" spans="1:25" ht="15.75" hidden="1" customHeight="1">
      <c r="C2" s="112"/>
      <c r="D2" s="112"/>
      <c r="E2" s="112"/>
      <c r="F2" s="113"/>
      <c r="G2" s="113"/>
      <c r="H2" s="114"/>
      <c r="I2" s="115"/>
      <c r="J2" s="114"/>
      <c r="K2" s="116"/>
      <c r="L2" s="117"/>
      <c r="M2" s="118"/>
      <c r="N2" s="118"/>
      <c r="O2" s="118"/>
      <c r="P2" s="118"/>
      <c r="Q2" s="119"/>
      <c r="R2" s="120"/>
      <c r="S2" s="120"/>
      <c r="Y2" s="139"/>
    </row>
    <row r="3" spans="1:25" ht="11.25" hidden="1" customHeight="1">
      <c r="C3" s="112"/>
      <c r="D3" s="112"/>
      <c r="E3" s="112"/>
      <c r="F3" s="113"/>
      <c r="G3" s="113"/>
      <c r="H3" s="114"/>
      <c r="I3" s="114"/>
      <c r="J3" s="114"/>
      <c r="K3" s="116"/>
      <c r="L3" s="117"/>
      <c r="M3" s="118"/>
      <c r="N3" s="118"/>
      <c r="O3" s="118"/>
      <c r="P3" s="118"/>
      <c r="Q3" s="119"/>
      <c r="R3" s="120"/>
      <c r="S3" s="120"/>
      <c r="Y3" s="139"/>
    </row>
    <row r="4" spans="1:25" ht="11.25" hidden="1" customHeight="1">
      <c r="B4" s="94"/>
      <c r="C4" s="112"/>
      <c r="D4" s="112"/>
      <c r="E4" s="112"/>
      <c r="F4" s="113"/>
      <c r="G4" s="113"/>
      <c r="H4" s="114"/>
      <c r="I4" s="114"/>
      <c r="J4" s="114"/>
      <c r="K4" s="116"/>
      <c r="L4" s="117"/>
      <c r="M4" s="118"/>
      <c r="N4" s="118"/>
      <c r="O4" s="118"/>
      <c r="P4" s="118"/>
      <c r="Q4" s="119"/>
      <c r="R4" s="120"/>
      <c r="S4" s="120"/>
      <c r="Y4" s="139"/>
    </row>
    <row r="5" spans="1:25" s="124" customFormat="1" ht="22.5">
      <c r="A5" s="90" t="s">
        <v>23</v>
      </c>
      <c r="B5" s="90" t="s">
        <v>22</v>
      </c>
      <c r="C5" s="90" t="s">
        <v>1504</v>
      </c>
      <c r="D5" s="90" t="s">
        <v>1505</v>
      </c>
      <c r="E5" s="90" t="s">
        <v>1506</v>
      </c>
      <c r="F5" s="294" t="s">
        <v>143</v>
      </c>
      <c r="G5" s="90" t="s">
        <v>1507</v>
      </c>
      <c r="H5" s="90" t="s">
        <v>142</v>
      </c>
      <c r="I5" s="90" t="s">
        <v>1359</v>
      </c>
      <c r="J5" s="90" t="s">
        <v>135</v>
      </c>
      <c r="K5" s="90" t="s">
        <v>136</v>
      </c>
      <c r="L5" s="89" t="s">
        <v>649</v>
      </c>
      <c r="M5" s="123" t="s">
        <v>148</v>
      </c>
      <c r="N5" s="90" t="s">
        <v>149</v>
      </c>
      <c r="O5" s="90" t="s">
        <v>609</v>
      </c>
      <c r="P5" s="90" t="s">
        <v>1508</v>
      </c>
      <c r="Q5" s="92" t="s">
        <v>146</v>
      </c>
      <c r="R5" s="89" t="s">
        <v>1509</v>
      </c>
      <c r="S5" s="92" t="s">
        <v>1510</v>
      </c>
      <c r="T5" s="90" t="s">
        <v>134</v>
      </c>
      <c r="U5" s="90" t="s">
        <v>153</v>
      </c>
      <c r="V5" s="123" t="s">
        <v>1511</v>
      </c>
      <c r="W5" s="90" t="s">
        <v>1375</v>
      </c>
      <c r="X5" s="90" t="s">
        <v>1512</v>
      </c>
      <c r="Y5" s="140" t="s">
        <v>1513</v>
      </c>
    </row>
    <row r="6" spans="1:25">
      <c r="A6" s="299" t="s">
        <v>206</v>
      </c>
      <c r="B6" s="299" t="s">
        <v>207</v>
      </c>
      <c r="C6" s="125">
        <v>44220</v>
      </c>
      <c r="D6" s="125">
        <v>44220</v>
      </c>
      <c r="E6" s="125">
        <v>44220</v>
      </c>
      <c r="G6" s="127"/>
      <c r="J6" s="73"/>
      <c r="K6" s="73" t="s">
        <v>1514</v>
      </c>
      <c r="L6" s="129">
        <v>0</v>
      </c>
      <c r="M6" s="121">
        <v>0</v>
      </c>
      <c r="N6" s="121">
        <v>0</v>
      </c>
      <c r="O6" s="121">
        <v>0</v>
      </c>
      <c r="P6" s="121">
        <f>N6+O6</f>
        <v>0</v>
      </c>
      <c r="Q6" s="130" t="s">
        <v>681</v>
      </c>
      <c r="R6" s="131">
        <f>SUMIF($B$6:B6,B6,$N$6:N6)</f>
        <v>0</v>
      </c>
      <c r="S6" s="132">
        <f>SUMIF($B$6:B6,B6,$O$6:O6)</f>
        <v>0</v>
      </c>
      <c r="T6" s="122"/>
      <c r="U6" s="2"/>
      <c r="W6" s="111"/>
      <c r="X6" s="133"/>
      <c r="Y6" s="45"/>
    </row>
    <row r="7" spans="1:25">
      <c r="A7" s="299" t="s">
        <v>182</v>
      </c>
      <c r="B7" s="299" t="s">
        <v>183</v>
      </c>
      <c r="C7" s="125">
        <v>44220</v>
      </c>
      <c r="D7" s="125">
        <v>44220</v>
      </c>
      <c r="E7" s="125">
        <v>44220</v>
      </c>
      <c r="G7" s="127"/>
      <c r="J7" s="73"/>
      <c r="K7" s="73" t="s">
        <v>1514</v>
      </c>
      <c r="L7" s="129">
        <v>0</v>
      </c>
      <c r="M7" s="121">
        <v>0</v>
      </c>
      <c r="N7" s="121">
        <v>0</v>
      </c>
      <c r="O7" s="121">
        <v>0</v>
      </c>
      <c r="P7" s="121">
        <f t="shared" ref="P7:P9" si="0">N7+O7</f>
        <v>0</v>
      </c>
      <c r="Q7" s="130" t="s">
        <v>681</v>
      </c>
      <c r="R7" s="131">
        <f>SUMIF($B$6:B7,B7,$N$6:N7)</f>
        <v>0</v>
      </c>
      <c r="S7" s="132">
        <f>SUMIF($B$6:B7,B7,$O$6:O7)</f>
        <v>0</v>
      </c>
      <c r="T7" s="122"/>
      <c r="U7" s="2"/>
      <c r="W7" s="111"/>
      <c r="X7" s="133"/>
      <c r="Y7" s="45"/>
    </row>
    <row r="8" spans="1:25">
      <c r="A8" s="299" t="s">
        <v>220</v>
      </c>
      <c r="B8" s="299" t="s">
        <v>221</v>
      </c>
      <c r="C8" s="125">
        <v>44220</v>
      </c>
      <c r="D8" s="125">
        <v>44220</v>
      </c>
      <c r="E8" s="125">
        <v>44220</v>
      </c>
      <c r="G8" s="127"/>
      <c r="J8" s="73"/>
      <c r="K8" s="73" t="s">
        <v>1514</v>
      </c>
      <c r="L8" s="129">
        <v>0</v>
      </c>
      <c r="M8" s="121">
        <v>0</v>
      </c>
      <c r="N8" s="121">
        <v>0</v>
      </c>
      <c r="O8" s="121">
        <v>0</v>
      </c>
      <c r="P8" s="121">
        <f t="shared" si="0"/>
        <v>0</v>
      </c>
      <c r="Q8" s="130" t="s">
        <v>681</v>
      </c>
      <c r="R8" s="131">
        <f>SUMIF($B$6:B8,B8,$N$6:N8)</f>
        <v>0</v>
      </c>
      <c r="S8" s="132">
        <f>SUMIF($B$6:B8,B8,$O$6:O8)</f>
        <v>0</v>
      </c>
      <c r="T8" s="122"/>
      <c r="U8" s="2"/>
      <c r="W8" s="111"/>
      <c r="X8" s="133"/>
      <c r="Y8" s="45"/>
    </row>
    <row r="9" spans="1:25">
      <c r="A9" s="228" t="s">
        <v>169</v>
      </c>
      <c r="B9" s="228" t="s">
        <v>171</v>
      </c>
      <c r="C9" s="229">
        <v>44220</v>
      </c>
      <c r="D9" s="229">
        <v>44220</v>
      </c>
      <c r="E9" s="229">
        <v>44220</v>
      </c>
      <c r="F9" s="296"/>
      <c r="G9" s="230"/>
      <c r="H9" s="231"/>
      <c r="I9" s="232"/>
      <c r="J9" s="232"/>
      <c r="K9" s="232" t="s">
        <v>1514</v>
      </c>
      <c r="L9" s="233">
        <v>0</v>
      </c>
      <c r="M9" s="234">
        <v>0</v>
      </c>
      <c r="N9" s="234">
        <v>0</v>
      </c>
      <c r="O9" s="234">
        <v>0</v>
      </c>
      <c r="P9" s="234">
        <f t="shared" si="0"/>
        <v>0</v>
      </c>
      <c r="Q9" s="235" t="s">
        <v>681</v>
      </c>
      <c r="R9" s="236">
        <f>SUMIF($B$6:B9,B9,$N$6:N9)</f>
        <v>0</v>
      </c>
      <c r="S9" s="237">
        <f>SUMIF($B$6:B9,B9,$O$6:O9)</f>
        <v>0</v>
      </c>
      <c r="T9" s="238"/>
      <c r="U9" s="239"/>
      <c r="V9" s="234"/>
      <c r="W9" s="240"/>
      <c r="X9" s="241"/>
      <c r="Y9" s="242"/>
    </row>
    <row r="10" spans="1:25">
      <c r="A10" s="299" t="s">
        <v>206</v>
      </c>
      <c r="B10" s="299" t="s">
        <v>207</v>
      </c>
      <c r="C10" s="125">
        <v>44223</v>
      </c>
      <c r="D10" s="125">
        <v>44223</v>
      </c>
      <c r="E10" s="125">
        <v>44224</v>
      </c>
      <c r="G10" s="127"/>
      <c r="J10" s="73"/>
      <c r="K10" s="73" t="s">
        <v>708</v>
      </c>
      <c r="L10" s="129">
        <v>0</v>
      </c>
      <c r="N10" s="121">
        <v>92000000</v>
      </c>
      <c r="O10" s="121">
        <v>0</v>
      </c>
      <c r="P10" s="121">
        <v>92000000</v>
      </c>
      <c r="Q10" s="130" t="s">
        <v>681</v>
      </c>
      <c r="R10" s="131">
        <v>92000000</v>
      </c>
      <c r="S10" s="132">
        <v>0</v>
      </c>
      <c r="T10" s="122"/>
      <c r="U10" s="2">
        <v>1843530</v>
      </c>
      <c r="V10" s="121">
        <v>-222938764</v>
      </c>
      <c r="W10" s="111"/>
      <c r="X10" s="133">
        <v>36111393</v>
      </c>
      <c r="Y10" s="45" t="s">
        <v>1515</v>
      </c>
    </row>
    <row r="11" spans="1:25">
      <c r="A11" s="299" t="s">
        <v>206</v>
      </c>
      <c r="B11" s="299" t="s">
        <v>207</v>
      </c>
      <c r="C11" s="125">
        <v>44223</v>
      </c>
      <c r="D11" s="125">
        <v>44223</v>
      </c>
      <c r="E11" s="125">
        <v>44224</v>
      </c>
      <c r="G11" s="127"/>
      <c r="J11" s="73"/>
      <c r="K11" s="73" t="s">
        <v>709</v>
      </c>
      <c r="L11" s="129">
        <v>0</v>
      </c>
      <c r="N11" s="121">
        <v>-8153338.7400000002</v>
      </c>
      <c r="O11" s="121">
        <v>0</v>
      </c>
      <c r="P11" s="121">
        <v>-8153338.7400000002</v>
      </c>
      <c r="Q11" s="130" t="s">
        <v>681</v>
      </c>
      <c r="R11" s="131">
        <v>83846661.260000005</v>
      </c>
      <c r="S11" s="132">
        <v>0</v>
      </c>
      <c r="T11" s="122"/>
      <c r="U11" s="2">
        <v>1843658</v>
      </c>
      <c r="V11" s="121">
        <v>-223027288</v>
      </c>
      <c r="W11" s="111"/>
      <c r="X11" s="133">
        <v>36116691</v>
      </c>
      <c r="Y11" s="45" t="s">
        <v>1516</v>
      </c>
    </row>
    <row r="12" spans="1:25">
      <c r="A12" s="228" t="s">
        <v>206</v>
      </c>
      <c r="B12" s="228" t="s">
        <v>207</v>
      </c>
      <c r="C12" s="229">
        <v>44223</v>
      </c>
      <c r="D12" s="229">
        <v>44223</v>
      </c>
      <c r="E12" s="229">
        <v>44224</v>
      </c>
      <c r="F12" s="296"/>
      <c r="G12" s="230"/>
      <c r="H12" s="231"/>
      <c r="I12" s="232"/>
      <c r="J12" s="232"/>
      <c r="K12" s="232" t="s">
        <v>709</v>
      </c>
      <c r="L12" s="233">
        <v>0</v>
      </c>
      <c r="M12" s="234"/>
      <c r="N12" s="234">
        <v>-83846661.260000005</v>
      </c>
      <c r="O12" s="234">
        <v>0</v>
      </c>
      <c r="P12" s="234">
        <v>-83846661.260000005</v>
      </c>
      <c r="Q12" s="235" t="s">
        <v>681</v>
      </c>
      <c r="R12" s="236">
        <v>0</v>
      </c>
      <c r="S12" s="237">
        <v>0</v>
      </c>
      <c r="T12" s="238"/>
      <c r="U12" s="239">
        <v>1843659</v>
      </c>
      <c r="V12" s="234">
        <v>-223027418</v>
      </c>
      <c r="W12" s="240"/>
      <c r="X12" s="241">
        <v>36116955</v>
      </c>
      <c r="Y12" s="242" t="s">
        <v>1517</v>
      </c>
    </row>
    <row r="13" spans="1:25">
      <c r="A13" s="299" t="s">
        <v>182</v>
      </c>
      <c r="B13" s="299" t="s">
        <v>183</v>
      </c>
      <c r="C13" s="125">
        <v>44225</v>
      </c>
      <c r="D13" s="125">
        <v>44225</v>
      </c>
      <c r="E13" s="125">
        <v>44225</v>
      </c>
      <c r="F13" s="295" t="s">
        <v>734</v>
      </c>
      <c r="G13" s="127" t="s">
        <v>1518</v>
      </c>
      <c r="H13" s="128" t="s">
        <v>733</v>
      </c>
      <c r="I13" s="73" t="s">
        <v>731</v>
      </c>
      <c r="J13" s="73" t="s">
        <v>732</v>
      </c>
      <c r="K13" s="73" t="s">
        <v>166</v>
      </c>
      <c r="L13" s="129">
        <v>0</v>
      </c>
      <c r="N13" s="121">
        <v>0</v>
      </c>
      <c r="O13" s="121">
        <v>844.48</v>
      </c>
      <c r="P13" s="121">
        <v>844.48</v>
      </c>
      <c r="Q13" s="130" t="s">
        <v>681</v>
      </c>
      <c r="R13" s="131">
        <v>0</v>
      </c>
      <c r="S13" s="132">
        <v>844.48</v>
      </c>
      <c r="T13" s="122" t="s">
        <v>732</v>
      </c>
      <c r="U13" s="2">
        <v>62564147</v>
      </c>
      <c r="V13" s="121">
        <v>-223795921</v>
      </c>
      <c r="W13" s="111">
        <v>387862</v>
      </c>
      <c r="X13" s="133">
        <v>36331562</v>
      </c>
      <c r="Y13" s="45"/>
    </row>
    <row r="14" spans="1:25">
      <c r="A14" s="299" t="s">
        <v>182</v>
      </c>
      <c r="B14" s="299" t="s">
        <v>183</v>
      </c>
      <c r="C14" s="125">
        <v>44225</v>
      </c>
      <c r="D14" s="125">
        <v>44225</v>
      </c>
      <c r="E14" s="125">
        <v>44225</v>
      </c>
      <c r="F14" s="295" t="s">
        <v>755</v>
      </c>
      <c r="G14" s="127" t="s">
        <v>1519</v>
      </c>
      <c r="H14" s="128" t="s">
        <v>754</v>
      </c>
      <c r="I14" s="73" t="s">
        <v>752</v>
      </c>
      <c r="J14" s="73" t="s">
        <v>753</v>
      </c>
      <c r="K14" s="73" t="s">
        <v>166</v>
      </c>
      <c r="L14" s="129">
        <v>0</v>
      </c>
      <c r="N14" s="121">
        <v>0</v>
      </c>
      <c r="O14" s="121">
        <v>1634.56</v>
      </c>
      <c r="P14" s="121">
        <v>1634.56</v>
      </c>
      <c r="Q14" s="130" t="s">
        <v>681</v>
      </c>
      <c r="R14" s="131">
        <v>0</v>
      </c>
      <c r="S14" s="132">
        <v>2479.04</v>
      </c>
      <c r="T14" s="122" t="s">
        <v>753</v>
      </c>
      <c r="U14" s="2">
        <v>62595785</v>
      </c>
      <c r="V14" s="121">
        <v>-223756602</v>
      </c>
      <c r="W14" s="111">
        <v>349520</v>
      </c>
      <c r="X14" s="133">
        <v>36323065</v>
      </c>
      <c r="Y14" s="45"/>
    </row>
    <row r="15" spans="1:25">
      <c r="A15" s="299" t="s">
        <v>182</v>
      </c>
      <c r="B15" s="299" t="s">
        <v>183</v>
      </c>
      <c r="C15" s="125">
        <v>44225</v>
      </c>
      <c r="D15" s="125">
        <v>44225</v>
      </c>
      <c r="E15" s="125">
        <v>44225</v>
      </c>
      <c r="F15" s="295" t="s">
        <v>759</v>
      </c>
      <c r="G15" s="127" t="s">
        <v>1520</v>
      </c>
      <c r="H15" s="128" t="s">
        <v>758</v>
      </c>
      <c r="I15" s="73" t="s">
        <v>756</v>
      </c>
      <c r="J15" s="73" t="s">
        <v>757</v>
      </c>
      <c r="K15" s="73" t="s">
        <v>166</v>
      </c>
      <c r="L15" s="129">
        <v>0</v>
      </c>
      <c r="N15" s="121">
        <v>0</v>
      </c>
      <c r="O15" s="121">
        <v>6155.56</v>
      </c>
      <c r="P15" s="121">
        <v>6155.56</v>
      </c>
      <c r="Q15" s="130" t="s">
        <v>681</v>
      </c>
      <c r="R15" s="131">
        <v>0</v>
      </c>
      <c r="S15" s="132">
        <v>8634.6</v>
      </c>
      <c r="T15" s="122" t="s">
        <v>757</v>
      </c>
      <c r="U15" s="2">
        <v>62563379</v>
      </c>
      <c r="V15" s="121">
        <v>-224020797</v>
      </c>
      <c r="W15" s="111">
        <v>362904</v>
      </c>
      <c r="X15" s="133">
        <v>36331822</v>
      </c>
      <c r="Y15" s="45"/>
    </row>
    <row r="16" spans="1:25">
      <c r="A16" s="299" t="s">
        <v>182</v>
      </c>
      <c r="B16" s="299" t="s">
        <v>183</v>
      </c>
      <c r="C16" s="125">
        <v>44225</v>
      </c>
      <c r="D16" s="125">
        <v>44225</v>
      </c>
      <c r="E16" s="125">
        <v>44225</v>
      </c>
      <c r="G16" s="127" t="s">
        <v>1521</v>
      </c>
      <c r="H16" s="128" t="s">
        <v>782</v>
      </c>
      <c r="I16" s="73" t="s">
        <v>780</v>
      </c>
      <c r="J16" s="73" t="s">
        <v>781</v>
      </c>
      <c r="K16" s="73" t="s">
        <v>166</v>
      </c>
      <c r="L16" s="129">
        <v>0</v>
      </c>
      <c r="N16" s="121">
        <v>0</v>
      </c>
      <c r="O16" s="121">
        <v>167.92</v>
      </c>
      <c r="P16" s="121">
        <v>167.92</v>
      </c>
      <c r="Q16" s="130" t="s">
        <v>681</v>
      </c>
      <c r="R16" s="131">
        <v>0</v>
      </c>
      <c r="S16" s="132">
        <v>8802.52</v>
      </c>
      <c r="T16" s="122" t="s">
        <v>781</v>
      </c>
      <c r="U16" s="2">
        <v>62563435</v>
      </c>
      <c r="V16" s="121">
        <v>-223796352</v>
      </c>
      <c r="W16" s="111">
        <v>364698</v>
      </c>
      <c r="X16" s="133">
        <v>36334596</v>
      </c>
      <c r="Y16" s="45"/>
    </row>
    <row r="17" spans="1:25">
      <c r="A17" s="299" t="s">
        <v>182</v>
      </c>
      <c r="B17" s="299" t="s">
        <v>183</v>
      </c>
      <c r="C17" s="125">
        <v>44225</v>
      </c>
      <c r="D17" s="125">
        <v>44225</v>
      </c>
      <c r="E17" s="125">
        <v>44225</v>
      </c>
      <c r="F17" s="295" t="s">
        <v>786</v>
      </c>
      <c r="G17" s="127" t="s">
        <v>1522</v>
      </c>
      <c r="H17" s="128" t="s">
        <v>785</v>
      </c>
      <c r="I17" s="73" t="s">
        <v>783</v>
      </c>
      <c r="J17" s="73" t="s">
        <v>784</v>
      </c>
      <c r="K17" s="73" t="s">
        <v>166</v>
      </c>
      <c r="L17" s="129">
        <v>0</v>
      </c>
      <c r="N17" s="121">
        <v>0</v>
      </c>
      <c r="O17" s="121">
        <v>597.30999999999995</v>
      </c>
      <c r="P17" s="121">
        <v>597.30999999999995</v>
      </c>
      <c r="Q17" s="130" t="s">
        <v>681</v>
      </c>
      <c r="R17" s="131">
        <v>0</v>
      </c>
      <c r="S17" s="132">
        <v>9399.83</v>
      </c>
      <c r="T17" s="122" t="s">
        <v>784</v>
      </c>
      <c r="U17" s="2">
        <v>62564152</v>
      </c>
      <c r="V17" s="121">
        <v>-223796608</v>
      </c>
      <c r="W17" s="111">
        <v>392748</v>
      </c>
      <c r="X17" s="133">
        <v>36334625</v>
      </c>
      <c r="Y17" s="45"/>
    </row>
    <row r="18" spans="1:25">
      <c r="A18" s="299" t="s">
        <v>182</v>
      </c>
      <c r="B18" s="299" t="s">
        <v>183</v>
      </c>
      <c r="C18" s="125">
        <v>44225</v>
      </c>
      <c r="D18" s="125">
        <v>44225</v>
      </c>
      <c r="E18" s="125">
        <v>44225</v>
      </c>
      <c r="F18" s="295" t="s">
        <v>790</v>
      </c>
      <c r="G18" s="127" t="s">
        <v>1523</v>
      </c>
      <c r="H18" s="128" t="s">
        <v>789</v>
      </c>
      <c r="I18" s="73" t="s">
        <v>787</v>
      </c>
      <c r="J18" s="73" t="s">
        <v>788</v>
      </c>
      <c r="K18" s="73" t="s">
        <v>166</v>
      </c>
      <c r="L18" s="129">
        <v>0</v>
      </c>
      <c r="N18" s="121">
        <v>0</v>
      </c>
      <c r="O18" s="121">
        <v>744.89</v>
      </c>
      <c r="P18" s="121">
        <v>744.89</v>
      </c>
      <c r="Q18" s="130" t="s">
        <v>681</v>
      </c>
      <c r="R18" s="131">
        <v>0</v>
      </c>
      <c r="S18" s="132">
        <v>10144.719999999999</v>
      </c>
      <c r="T18" s="122" t="s">
        <v>788</v>
      </c>
      <c r="U18" s="2">
        <v>62562720</v>
      </c>
      <c r="V18" s="121">
        <v>-223796958</v>
      </c>
      <c r="W18" s="111">
        <v>323116</v>
      </c>
      <c r="X18" s="133">
        <v>36334670</v>
      </c>
      <c r="Y18" s="45"/>
    </row>
    <row r="19" spans="1:25">
      <c r="A19" s="299" t="s">
        <v>206</v>
      </c>
      <c r="B19" s="299" t="s">
        <v>207</v>
      </c>
      <c r="C19" s="125">
        <v>44225</v>
      </c>
      <c r="D19" s="125">
        <v>44225</v>
      </c>
      <c r="E19" s="125">
        <v>44225</v>
      </c>
      <c r="G19" s="127"/>
      <c r="H19" s="128" t="s">
        <v>793</v>
      </c>
      <c r="I19" s="73" t="s">
        <v>791</v>
      </c>
      <c r="J19" s="73" t="s">
        <v>792</v>
      </c>
      <c r="K19" s="73" t="s">
        <v>944</v>
      </c>
      <c r="L19" s="129">
        <v>334112.09000000003</v>
      </c>
      <c r="M19" s="121">
        <v>100</v>
      </c>
      <c r="N19" s="121">
        <v>334112.09000000003</v>
      </c>
      <c r="O19" s="121">
        <v>0</v>
      </c>
      <c r="P19" s="121">
        <v>334112.09000000003</v>
      </c>
      <c r="Q19" s="130" t="s">
        <v>681</v>
      </c>
      <c r="R19" s="131">
        <v>334112.09000000003</v>
      </c>
      <c r="S19" s="132">
        <v>0</v>
      </c>
      <c r="T19" s="122" t="s">
        <v>792</v>
      </c>
      <c r="U19" s="2">
        <v>62601029</v>
      </c>
      <c r="V19" s="121">
        <v>-223767259</v>
      </c>
      <c r="W19" s="111">
        <v>364755</v>
      </c>
      <c r="X19" s="133">
        <v>36326202</v>
      </c>
      <c r="Y19" s="45"/>
    </row>
    <row r="20" spans="1:25">
      <c r="A20" s="299" t="s">
        <v>182</v>
      </c>
      <c r="B20" s="299" t="s">
        <v>183</v>
      </c>
      <c r="C20" s="125">
        <v>44225</v>
      </c>
      <c r="D20" s="125">
        <v>44225</v>
      </c>
      <c r="E20" s="125">
        <v>44225</v>
      </c>
      <c r="G20" s="127" t="s">
        <v>1524</v>
      </c>
      <c r="H20" s="128" t="s">
        <v>793</v>
      </c>
      <c r="I20" s="73" t="s">
        <v>791</v>
      </c>
      <c r="J20" s="73" t="s">
        <v>792</v>
      </c>
      <c r="K20" s="73" t="s">
        <v>166</v>
      </c>
      <c r="L20" s="129">
        <v>0</v>
      </c>
      <c r="N20" s="121">
        <v>0</v>
      </c>
      <c r="O20" s="121">
        <v>1434.41</v>
      </c>
      <c r="P20" s="121">
        <v>1434.41</v>
      </c>
      <c r="Q20" s="130" t="s">
        <v>681</v>
      </c>
      <c r="R20" s="131">
        <v>0</v>
      </c>
      <c r="S20" s="132">
        <v>11579.13</v>
      </c>
      <c r="T20" s="122" t="s">
        <v>792</v>
      </c>
      <c r="U20" s="2">
        <v>62563434</v>
      </c>
      <c r="V20" s="121">
        <v>-223796992</v>
      </c>
      <c r="W20" s="111">
        <v>364755</v>
      </c>
      <c r="X20" s="133">
        <v>36335683</v>
      </c>
      <c r="Y20" s="45" t="s">
        <v>1525</v>
      </c>
    </row>
    <row r="21" spans="1:25">
      <c r="A21" s="299" t="s">
        <v>182</v>
      </c>
      <c r="B21" s="299" t="s">
        <v>183</v>
      </c>
      <c r="C21" s="125">
        <v>44225</v>
      </c>
      <c r="D21" s="125">
        <v>44225</v>
      </c>
      <c r="E21" s="125">
        <v>44225</v>
      </c>
      <c r="F21" s="295" t="s">
        <v>804</v>
      </c>
      <c r="G21" s="127" t="s">
        <v>1526</v>
      </c>
      <c r="H21" s="128" t="s">
        <v>803</v>
      </c>
      <c r="I21" s="73" t="s">
        <v>801</v>
      </c>
      <c r="J21" s="73" t="s">
        <v>802</v>
      </c>
      <c r="K21" s="73" t="s">
        <v>166</v>
      </c>
      <c r="L21" s="129">
        <v>0</v>
      </c>
      <c r="N21" s="121">
        <v>0</v>
      </c>
      <c r="O21" s="121">
        <v>852.92</v>
      </c>
      <c r="P21" s="121">
        <v>852.92</v>
      </c>
      <c r="Q21" s="130" t="s">
        <v>681</v>
      </c>
      <c r="R21" s="131">
        <v>0</v>
      </c>
      <c r="S21" s="132">
        <v>12432.05</v>
      </c>
      <c r="T21" s="122" t="s">
        <v>802</v>
      </c>
      <c r="U21" s="2">
        <v>62563056</v>
      </c>
      <c r="V21" s="121">
        <v>-223798131</v>
      </c>
      <c r="W21" s="111">
        <v>353795</v>
      </c>
      <c r="X21" s="133">
        <v>36335722</v>
      </c>
      <c r="Y21" s="45"/>
    </row>
    <row r="22" spans="1:25">
      <c r="A22" s="243" t="s">
        <v>182</v>
      </c>
      <c r="B22" s="243" t="s">
        <v>183</v>
      </c>
      <c r="C22" s="244">
        <v>44228</v>
      </c>
      <c r="D22" s="244">
        <v>44228</v>
      </c>
      <c r="E22" s="244">
        <v>44228</v>
      </c>
      <c r="F22" s="297"/>
      <c r="G22" s="245" t="s">
        <v>1527</v>
      </c>
      <c r="H22" s="246" t="s">
        <v>779</v>
      </c>
      <c r="I22" s="247" t="s">
        <v>777</v>
      </c>
      <c r="J22" s="247" t="s">
        <v>778</v>
      </c>
      <c r="K22" s="247" t="s">
        <v>166</v>
      </c>
      <c r="L22" s="248">
        <v>0</v>
      </c>
      <c r="M22" s="249"/>
      <c r="N22" s="249">
        <v>0</v>
      </c>
      <c r="O22" s="249">
        <v>4079.28</v>
      </c>
      <c r="P22" s="249">
        <v>4079.28</v>
      </c>
      <c r="Q22" s="250" t="s">
        <v>681</v>
      </c>
      <c r="R22" s="251">
        <v>0</v>
      </c>
      <c r="S22" s="252">
        <v>16511.329999999998</v>
      </c>
      <c r="T22" s="253" t="s">
        <v>778</v>
      </c>
      <c r="U22" s="254">
        <v>62539032</v>
      </c>
      <c r="V22" s="249">
        <v>-223938439</v>
      </c>
      <c r="W22" s="255">
        <v>289571</v>
      </c>
      <c r="X22" s="256">
        <v>36364325</v>
      </c>
      <c r="Y22" s="257"/>
    </row>
    <row r="23" spans="1:25">
      <c r="A23" s="299" t="s">
        <v>206</v>
      </c>
      <c r="B23" s="299" t="s">
        <v>207</v>
      </c>
      <c r="C23" s="125">
        <v>44231</v>
      </c>
      <c r="D23" s="125">
        <v>44231</v>
      </c>
      <c r="E23" s="125">
        <v>44232</v>
      </c>
      <c r="G23" s="127"/>
      <c r="J23" s="73"/>
      <c r="K23" s="73" t="s">
        <v>709</v>
      </c>
      <c r="L23" s="129">
        <v>0</v>
      </c>
      <c r="N23" s="121">
        <v>8000000</v>
      </c>
      <c r="O23" s="121">
        <v>0</v>
      </c>
      <c r="P23" s="121">
        <v>8000000</v>
      </c>
      <c r="Q23" s="130" t="s">
        <v>681</v>
      </c>
      <c r="R23" s="131">
        <v>8334112.0899999999</v>
      </c>
      <c r="S23" s="132">
        <v>0</v>
      </c>
      <c r="T23" s="122"/>
      <c r="U23" s="2">
        <v>1852504</v>
      </c>
      <c r="V23" s="121">
        <v>-224252955</v>
      </c>
      <c r="W23" s="111"/>
      <c r="X23" s="133">
        <v>36441675</v>
      </c>
      <c r="Y23" s="45" t="s">
        <v>1528</v>
      </c>
    </row>
    <row r="24" spans="1:25">
      <c r="A24" s="299" t="s">
        <v>206</v>
      </c>
      <c r="B24" s="299" t="s">
        <v>207</v>
      </c>
      <c r="C24" s="125">
        <v>44232</v>
      </c>
      <c r="D24" s="125">
        <v>44232</v>
      </c>
      <c r="E24" s="125">
        <v>44232</v>
      </c>
      <c r="F24" s="295" t="s">
        <v>786</v>
      </c>
      <c r="G24" s="127"/>
      <c r="H24" s="128" t="s">
        <v>785</v>
      </c>
      <c r="I24" s="73" t="s">
        <v>783</v>
      </c>
      <c r="J24" s="73" t="s">
        <v>784</v>
      </c>
      <c r="K24" s="73" t="s">
        <v>944</v>
      </c>
      <c r="L24" s="129">
        <v>20378.509999999998</v>
      </c>
      <c r="M24" s="121">
        <v>100</v>
      </c>
      <c r="N24" s="121">
        <v>20378.509999999998</v>
      </c>
      <c r="O24" s="121">
        <v>0</v>
      </c>
      <c r="P24" s="121">
        <v>20378.509999999998</v>
      </c>
      <c r="Q24" s="130" t="s">
        <v>681</v>
      </c>
      <c r="R24" s="131">
        <v>8354490.5999999996</v>
      </c>
      <c r="S24" s="132">
        <v>0</v>
      </c>
      <c r="T24" s="122" t="s">
        <v>784</v>
      </c>
      <c r="U24" s="2">
        <v>62757239</v>
      </c>
      <c r="V24" s="121">
        <v>-224116407</v>
      </c>
      <c r="W24" s="111">
        <v>392748</v>
      </c>
      <c r="X24" s="133">
        <v>36412600</v>
      </c>
      <c r="Y24" s="45"/>
    </row>
    <row r="25" spans="1:25">
      <c r="A25" s="299" t="s">
        <v>182</v>
      </c>
      <c r="B25" s="299" t="s">
        <v>183</v>
      </c>
      <c r="C25" s="125">
        <v>44232</v>
      </c>
      <c r="D25" s="125">
        <v>44232</v>
      </c>
      <c r="E25" s="125">
        <v>44232</v>
      </c>
      <c r="F25" s="295" t="s">
        <v>786</v>
      </c>
      <c r="G25" s="127" t="s">
        <v>1522</v>
      </c>
      <c r="H25" s="128" t="s">
        <v>785</v>
      </c>
      <c r="I25" s="73" t="s">
        <v>783</v>
      </c>
      <c r="J25" s="73" t="s">
        <v>784</v>
      </c>
      <c r="K25" s="73" t="s">
        <v>166</v>
      </c>
      <c r="L25" s="129">
        <v>0</v>
      </c>
      <c r="N25" s="121">
        <v>0</v>
      </c>
      <c r="O25" s="121">
        <v>21.28</v>
      </c>
      <c r="P25" s="121">
        <v>21.28</v>
      </c>
      <c r="Q25" s="130" t="s">
        <v>681</v>
      </c>
      <c r="R25" s="131">
        <v>0</v>
      </c>
      <c r="S25" s="132">
        <v>16532.609999999997</v>
      </c>
      <c r="T25" s="122" t="s">
        <v>784</v>
      </c>
      <c r="U25" s="2">
        <v>62757281</v>
      </c>
      <c r="V25" s="121">
        <v>-224116482</v>
      </c>
      <c r="W25" s="111">
        <v>392748</v>
      </c>
      <c r="X25" s="133">
        <v>36412634</v>
      </c>
      <c r="Y25" s="45"/>
    </row>
    <row r="26" spans="1:25">
      <c r="A26" s="299" t="s">
        <v>206</v>
      </c>
      <c r="B26" s="299" t="s">
        <v>207</v>
      </c>
      <c r="C26" s="125">
        <v>44232</v>
      </c>
      <c r="D26" s="125">
        <v>44232</v>
      </c>
      <c r="E26" s="125">
        <v>44232</v>
      </c>
      <c r="G26" s="127"/>
      <c r="J26" s="73"/>
      <c r="K26" s="73" t="s">
        <v>709</v>
      </c>
      <c r="L26" s="129">
        <v>0</v>
      </c>
      <c r="N26" s="121">
        <v>-8000000</v>
      </c>
      <c r="O26" s="121">
        <v>0</v>
      </c>
      <c r="P26" s="121">
        <v>-8000000</v>
      </c>
      <c r="Q26" s="130" t="s">
        <v>681</v>
      </c>
      <c r="R26" s="131">
        <v>354490.59999999963</v>
      </c>
      <c r="S26" s="132">
        <v>0</v>
      </c>
      <c r="T26" s="122"/>
      <c r="U26" s="2">
        <v>1852783</v>
      </c>
      <c r="V26" s="121">
        <v>-224292999</v>
      </c>
      <c r="W26" s="111"/>
      <c r="X26" s="133">
        <v>36452083</v>
      </c>
      <c r="Y26" s="45" t="s">
        <v>1529</v>
      </c>
    </row>
    <row r="27" spans="1:25">
      <c r="A27" s="243" t="s">
        <v>182</v>
      </c>
      <c r="B27" s="243" t="s">
        <v>183</v>
      </c>
      <c r="C27" s="244">
        <v>44225</v>
      </c>
      <c r="D27" s="244">
        <v>44225</v>
      </c>
      <c r="E27" s="244">
        <v>44237</v>
      </c>
      <c r="F27" s="297" t="s">
        <v>575</v>
      </c>
      <c r="G27" s="245" t="s">
        <v>1530</v>
      </c>
      <c r="H27" s="246" t="s">
        <v>574</v>
      </c>
      <c r="I27" s="247" t="s">
        <v>564</v>
      </c>
      <c r="J27" s="247" t="s">
        <v>576</v>
      </c>
      <c r="K27" s="247" t="s">
        <v>166</v>
      </c>
      <c r="L27" s="248">
        <v>0</v>
      </c>
      <c r="M27" s="249"/>
      <c r="N27" s="249">
        <v>0</v>
      </c>
      <c r="O27" s="249">
        <v>146.4</v>
      </c>
      <c r="P27" s="249">
        <v>146.4</v>
      </c>
      <c r="Q27" s="250" t="s">
        <v>681</v>
      </c>
      <c r="R27" s="251">
        <v>0</v>
      </c>
      <c r="S27" s="252">
        <v>16679.009999999998</v>
      </c>
      <c r="T27" s="253" t="s">
        <v>576</v>
      </c>
      <c r="U27" s="254">
        <v>62564498</v>
      </c>
      <c r="V27" s="249">
        <v>-227410492</v>
      </c>
      <c r="W27" s="255">
        <v>409425</v>
      </c>
      <c r="X27" s="256">
        <v>36974780</v>
      </c>
      <c r="Y27" s="257"/>
    </row>
    <row r="28" spans="1:25">
      <c r="A28" s="299" t="s">
        <v>206</v>
      </c>
      <c r="B28" s="299" t="s">
        <v>207</v>
      </c>
      <c r="C28" s="125">
        <v>44235</v>
      </c>
      <c r="D28" s="125">
        <v>44235</v>
      </c>
      <c r="E28" s="125">
        <v>44238</v>
      </c>
      <c r="F28" s="295" t="s">
        <v>714</v>
      </c>
      <c r="G28" s="127"/>
      <c r="H28" s="128" t="s">
        <v>713</v>
      </c>
      <c r="I28" s="73" t="s">
        <v>711</v>
      </c>
      <c r="J28" s="73" t="s">
        <v>712</v>
      </c>
      <c r="K28" s="73" t="s">
        <v>944</v>
      </c>
      <c r="L28" s="129">
        <v>133481.9</v>
      </c>
      <c r="M28" s="121">
        <v>100</v>
      </c>
      <c r="N28" s="121">
        <v>133481.9</v>
      </c>
      <c r="O28" s="121">
        <v>0</v>
      </c>
      <c r="P28" s="121">
        <v>133481.9</v>
      </c>
      <c r="Q28" s="130" t="s">
        <v>681</v>
      </c>
      <c r="R28" s="131">
        <v>487972.49999999965</v>
      </c>
      <c r="S28" s="132">
        <v>0</v>
      </c>
      <c r="T28" s="122" t="s">
        <v>712</v>
      </c>
      <c r="U28" s="2">
        <v>62890724</v>
      </c>
      <c r="V28" s="121">
        <v>-224383537</v>
      </c>
      <c r="W28" s="111">
        <v>393230</v>
      </c>
      <c r="X28" s="133">
        <v>36468340</v>
      </c>
      <c r="Y28" s="45"/>
    </row>
    <row r="29" spans="1:25">
      <c r="A29" s="299" t="s">
        <v>182</v>
      </c>
      <c r="B29" s="299" t="s">
        <v>183</v>
      </c>
      <c r="C29" s="125">
        <v>44228</v>
      </c>
      <c r="D29" s="125">
        <v>44228</v>
      </c>
      <c r="E29" s="125">
        <v>44238</v>
      </c>
      <c r="F29" s="295" t="s">
        <v>742</v>
      </c>
      <c r="G29" s="127" t="s">
        <v>1531</v>
      </c>
      <c r="H29" s="128" t="s">
        <v>741</v>
      </c>
      <c r="I29" s="73" t="s">
        <v>739</v>
      </c>
      <c r="J29" s="73" t="s">
        <v>740</v>
      </c>
      <c r="K29" s="73" t="s">
        <v>166</v>
      </c>
      <c r="L29" s="129">
        <v>0</v>
      </c>
      <c r="N29" s="121">
        <v>0</v>
      </c>
      <c r="O29" s="121">
        <v>8143.26</v>
      </c>
      <c r="P29" s="121">
        <v>8143.26</v>
      </c>
      <c r="Q29" s="130" t="s">
        <v>681</v>
      </c>
      <c r="R29" s="131">
        <v>0</v>
      </c>
      <c r="S29" s="132">
        <v>24822.269999999997</v>
      </c>
      <c r="T29" s="122" t="s">
        <v>740</v>
      </c>
      <c r="U29" s="2">
        <v>62562725</v>
      </c>
      <c r="V29" s="121">
        <v>-224581341</v>
      </c>
      <c r="W29" s="111">
        <v>327550</v>
      </c>
      <c r="X29" s="133">
        <v>36513354</v>
      </c>
      <c r="Y29" s="45"/>
    </row>
    <row r="30" spans="1:25">
      <c r="A30" s="299" t="s">
        <v>182</v>
      </c>
      <c r="B30" s="299" t="s">
        <v>183</v>
      </c>
      <c r="C30" s="125">
        <v>44228</v>
      </c>
      <c r="D30" s="125">
        <v>44228</v>
      </c>
      <c r="E30" s="125">
        <v>44238</v>
      </c>
      <c r="G30" s="127" t="s">
        <v>1532</v>
      </c>
      <c r="H30" s="128" t="s">
        <v>744</v>
      </c>
      <c r="I30" s="73" t="s">
        <v>739</v>
      </c>
      <c r="J30" s="73" t="s">
        <v>743</v>
      </c>
      <c r="K30" s="73" t="s">
        <v>166</v>
      </c>
      <c r="L30" s="129">
        <v>0</v>
      </c>
      <c r="N30" s="121">
        <v>0</v>
      </c>
      <c r="O30" s="121">
        <v>3428.92</v>
      </c>
      <c r="P30" s="121">
        <v>3428.92</v>
      </c>
      <c r="Q30" s="130" t="s">
        <v>681</v>
      </c>
      <c r="R30" s="131">
        <v>0</v>
      </c>
      <c r="S30" s="132">
        <v>28251.189999999995</v>
      </c>
      <c r="T30" s="122" t="s">
        <v>743</v>
      </c>
      <c r="U30" s="2">
        <v>62563213</v>
      </c>
      <c r="V30" s="121">
        <v>-224581206</v>
      </c>
      <c r="W30" s="111">
        <v>360671</v>
      </c>
      <c r="X30" s="133">
        <v>36513350</v>
      </c>
      <c r="Y30" s="45"/>
    </row>
    <row r="31" spans="1:25">
      <c r="A31" s="228" t="s">
        <v>206</v>
      </c>
      <c r="B31" s="228" t="s">
        <v>207</v>
      </c>
      <c r="C31" s="229">
        <v>44232</v>
      </c>
      <c r="D31" s="229">
        <v>44232</v>
      </c>
      <c r="E31" s="229">
        <v>44238</v>
      </c>
      <c r="F31" s="296"/>
      <c r="G31" s="230"/>
      <c r="H31" s="231" t="s">
        <v>796</v>
      </c>
      <c r="I31" s="232" t="s">
        <v>794</v>
      </c>
      <c r="J31" s="232" t="s">
        <v>795</v>
      </c>
      <c r="K31" s="232" t="s">
        <v>944</v>
      </c>
      <c r="L31" s="233">
        <v>46080.19</v>
      </c>
      <c r="M31" s="234">
        <v>100</v>
      </c>
      <c r="N31" s="234">
        <v>46080.19</v>
      </c>
      <c r="O31" s="234">
        <v>0</v>
      </c>
      <c r="P31" s="234">
        <v>46080.19</v>
      </c>
      <c r="Q31" s="235" t="s">
        <v>681</v>
      </c>
      <c r="R31" s="236">
        <v>534052.68999999971</v>
      </c>
      <c r="S31" s="237">
        <v>0</v>
      </c>
      <c r="T31" s="238" t="s">
        <v>795</v>
      </c>
      <c r="U31" s="239">
        <v>62820335</v>
      </c>
      <c r="V31" s="234">
        <v>-224246025</v>
      </c>
      <c r="W31" s="240">
        <v>376035</v>
      </c>
      <c r="X31" s="241">
        <v>36439969</v>
      </c>
      <c r="Y31" s="242" t="s">
        <v>1533</v>
      </c>
    </row>
    <row r="32" spans="1:25">
      <c r="A32" s="299" t="s">
        <v>182</v>
      </c>
      <c r="B32" s="299" t="s">
        <v>183</v>
      </c>
      <c r="C32" s="125">
        <v>44228</v>
      </c>
      <c r="D32" s="125">
        <v>44228</v>
      </c>
      <c r="E32" s="125">
        <v>44239</v>
      </c>
      <c r="F32" s="295" t="s">
        <v>719</v>
      </c>
      <c r="G32" s="127" t="s">
        <v>1534</v>
      </c>
      <c r="H32" s="128" t="s">
        <v>718</v>
      </c>
      <c r="I32" s="73" t="s">
        <v>716</v>
      </c>
      <c r="J32" s="73" t="s">
        <v>717</v>
      </c>
      <c r="K32" s="73" t="s">
        <v>166</v>
      </c>
      <c r="L32" s="129">
        <v>0</v>
      </c>
      <c r="N32" s="121">
        <v>0</v>
      </c>
      <c r="O32" s="121">
        <v>4231.75</v>
      </c>
      <c r="P32" s="121">
        <v>4231.75</v>
      </c>
      <c r="Q32" s="130" t="s">
        <v>681</v>
      </c>
      <c r="R32" s="131">
        <v>0</v>
      </c>
      <c r="S32" s="132">
        <v>32482.939999999995</v>
      </c>
      <c r="T32" s="122" t="s">
        <v>717</v>
      </c>
      <c r="U32" s="2">
        <v>62562711</v>
      </c>
      <c r="V32" s="121">
        <v>-224676599</v>
      </c>
      <c r="W32" s="111">
        <v>312621</v>
      </c>
      <c r="X32" s="133">
        <v>36536169</v>
      </c>
      <c r="Y32" s="45" t="s">
        <v>1535</v>
      </c>
    </row>
    <row r="33" spans="1:25">
      <c r="A33" s="299" t="s">
        <v>182</v>
      </c>
      <c r="B33" s="299" t="s">
        <v>183</v>
      </c>
      <c r="C33" s="125">
        <v>44228</v>
      </c>
      <c r="D33" s="125">
        <v>44228</v>
      </c>
      <c r="E33" s="125">
        <v>44239</v>
      </c>
      <c r="G33" s="127" t="s">
        <v>1536</v>
      </c>
      <c r="H33" s="128" t="s">
        <v>721</v>
      </c>
      <c r="I33" s="73" t="s">
        <v>716</v>
      </c>
      <c r="J33" s="73" t="s">
        <v>720</v>
      </c>
      <c r="K33" s="73" t="s">
        <v>166</v>
      </c>
      <c r="L33" s="129">
        <v>0</v>
      </c>
      <c r="N33" s="121">
        <v>0</v>
      </c>
      <c r="O33" s="121">
        <v>3393.58</v>
      </c>
      <c r="P33" s="121">
        <v>3393.58</v>
      </c>
      <c r="Q33" s="130" t="s">
        <v>681</v>
      </c>
      <c r="R33" s="131">
        <v>0</v>
      </c>
      <c r="S33" s="132">
        <v>35876.519999999997</v>
      </c>
      <c r="T33" s="122" t="s">
        <v>720</v>
      </c>
      <c r="U33" s="2">
        <v>62563805</v>
      </c>
      <c r="V33" s="121">
        <v>-224676618</v>
      </c>
      <c r="W33" s="111">
        <v>375072</v>
      </c>
      <c r="X33" s="133">
        <v>36536177</v>
      </c>
      <c r="Y33" s="45" t="s">
        <v>1535</v>
      </c>
    </row>
    <row r="34" spans="1:25">
      <c r="A34" s="228" t="s">
        <v>182</v>
      </c>
      <c r="B34" s="228" t="s">
        <v>183</v>
      </c>
      <c r="C34" s="229">
        <v>44228</v>
      </c>
      <c r="D34" s="229">
        <v>44228</v>
      </c>
      <c r="E34" s="229">
        <v>44239</v>
      </c>
      <c r="F34" s="296" t="s">
        <v>280</v>
      </c>
      <c r="G34" s="230" t="s">
        <v>1537</v>
      </c>
      <c r="H34" s="231" t="s">
        <v>279</v>
      </c>
      <c r="I34" s="232" t="s">
        <v>281</v>
      </c>
      <c r="J34" s="232" t="s">
        <v>282</v>
      </c>
      <c r="K34" s="232" t="s">
        <v>166</v>
      </c>
      <c r="L34" s="233">
        <v>0</v>
      </c>
      <c r="M34" s="234"/>
      <c r="N34" s="234">
        <v>0</v>
      </c>
      <c r="O34" s="234">
        <v>1674.19</v>
      </c>
      <c r="P34" s="234">
        <v>1674.19</v>
      </c>
      <c r="Q34" s="235" t="s">
        <v>681</v>
      </c>
      <c r="R34" s="236">
        <v>0</v>
      </c>
      <c r="S34" s="237">
        <v>37550.71</v>
      </c>
      <c r="T34" s="238" t="s">
        <v>282</v>
      </c>
      <c r="U34" s="239">
        <v>62563212</v>
      </c>
      <c r="V34" s="234">
        <v>-224661688</v>
      </c>
      <c r="W34" s="240">
        <v>359783</v>
      </c>
      <c r="X34" s="241">
        <v>36532169</v>
      </c>
      <c r="Y34" s="242" t="s">
        <v>1538</v>
      </c>
    </row>
    <row r="35" spans="1:25">
      <c r="A35" s="299" t="s">
        <v>206</v>
      </c>
      <c r="B35" s="299" t="s">
        <v>207</v>
      </c>
      <c r="C35" s="125">
        <v>44246</v>
      </c>
      <c r="D35" s="125">
        <v>44246</v>
      </c>
      <c r="E35" s="125">
        <v>44249</v>
      </c>
      <c r="F35" s="295" t="s">
        <v>763</v>
      </c>
      <c r="G35" s="127"/>
      <c r="H35" s="128" t="s">
        <v>762</v>
      </c>
      <c r="I35" s="73" t="s">
        <v>760</v>
      </c>
      <c r="J35" s="73" t="s">
        <v>761</v>
      </c>
      <c r="K35" s="73" t="s">
        <v>944</v>
      </c>
      <c r="L35" s="129">
        <v>1000000</v>
      </c>
      <c r="M35" s="121">
        <v>100</v>
      </c>
      <c r="N35" s="121">
        <v>1000000</v>
      </c>
      <c r="O35" s="121">
        <v>0</v>
      </c>
      <c r="P35" s="121">
        <v>1000000</v>
      </c>
      <c r="Q35" s="130" t="s">
        <v>681</v>
      </c>
      <c r="R35" s="131">
        <v>1534052.6899999997</v>
      </c>
      <c r="S35" s="132">
        <v>0</v>
      </c>
      <c r="T35" s="122" t="s">
        <v>761</v>
      </c>
      <c r="U35" s="2">
        <v>63170664</v>
      </c>
      <c r="V35" s="121">
        <v>-225076008</v>
      </c>
      <c r="W35" s="111">
        <v>312139</v>
      </c>
      <c r="X35" s="133">
        <v>36621686</v>
      </c>
      <c r="Y35" s="45"/>
    </row>
    <row r="36" spans="1:25">
      <c r="A36" s="299" t="s">
        <v>182</v>
      </c>
      <c r="B36" s="299" t="s">
        <v>183</v>
      </c>
      <c r="C36" s="125">
        <v>44246</v>
      </c>
      <c r="D36" s="125">
        <v>44246</v>
      </c>
      <c r="E36" s="125">
        <v>44249</v>
      </c>
      <c r="F36" s="295" t="s">
        <v>763</v>
      </c>
      <c r="G36" s="127" t="s">
        <v>1539</v>
      </c>
      <c r="H36" s="128" t="s">
        <v>762</v>
      </c>
      <c r="I36" s="73" t="s">
        <v>760</v>
      </c>
      <c r="J36" s="73" t="s">
        <v>761</v>
      </c>
      <c r="K36" s="73" t="s">
        <v>166</v>
      </c>
      <c r="L36" s="129">
        <v>0</v>
      </c>
      <c r="N36" s="121">
        <v>0</v>
      </c>
      <c r="O36" s="121">
        <v>4472.22</v>
      </c>
      <c r="P36" s="121">
        <v>4472.22</v>
      </c>
      <c r="Q36" s="130" t="s">
        <v>681</v>
      </c>
      <c r="R36" s="131">
        <v>0</v>
      </c>
      <c r="S36" s="132">
        <v>42022.93</v>
      </c>
      <c r="T36" s="122" t="s">
        <v>761</v>
      </c>
      <c r="U36" s="2">
        <v>63170881</v>
      </c>
      <c r="V36" s="121">
        <v>-225076403</v>
      </c>
      <c r="W36" s="111">
        <v>312139</v>
      </c>
      <c r="X36" s="133">
        <v>36621854</v>
      </c>
      <c r="Y36" s="45"/>
    </row>
    <row r="37" spans="1:25">
      <c r="A37" s="228" t="s">
        <v>182</v>
      </c>
      <c r="B37" s="228" t="s">
        <v>183</v>
      </c>
      <c r="C37" s="229">
        <v>44225</v>
      </c>
      <c r="D37" s="229">
        <v>44225</v>
      </c>
      <c r="E37" s="229">
        <v>44249</v>
      </c>
      <c r="F37" s="296" t="s">
        <v>807</v>
      </c>
      <c r="G37" s="230" t="s">
        <v>1540</v>
      </c>
      <c r="H37" s="231" t="s">
        <v>806</v>
      </c>
      <c r="I37" s="232" t="s">
        <v>801</v>
      </c>
      <c r="J37" s="232" t="s">
        <v>805</v>
      </c>
      <c r="K37" s="232" t="s">
        <v>166</v>
      </c>
      <c r="L37" s="233">
        <v>0</v>
      </c>
      <c r="M37" s="234"/>
      <c r="N37" s="234">
        <v>0</v>
      </c>
      <c r="O37" s="234">
        <v>1041.8399999999999</v>
      </c>
      <c r="P37" s="234">
        <v>1041.8399999999999</v>
      </c>
      <c r="Q37" s="235" t="s">
        <v>681</v>
      </c>
      <c r="R37" s="236">
        <v>0</v>
      </c>
      <c r="S37" s="237">
        <v>43064.77</v>
      </c>
      <c r="T37" s="238" t="s">
        <v>805</v>
      </c>
      <c r="U37" s="239">
        <v>62564037</v>
      </c>
      <c r="V37" s="234">
        <v>-225441640</v>
      </c>
      <c r="W37" s="240">
        <v>383603</v>
      </c>
      <c r="X37" s="241">
        <v>36635043</v>
      </c>
      <c r="Y37" s="242"/>
    </row>
    <row r="38" spans="1:25">
      <c r="A38" s="299" t="s">
        <v>182</v>
      </c>
      <c r="B38" s="299" t="s">
        <v>183</v>
      </c>
      <c r="C38" s="125">
        <v>44225</v>
      </c>
      <c r="D38" s="125">
        <v>44225</v>
      </c>
      <c r="E38" s="125">
        <v>44251</v>
      </c>
      <c r="F38" s="295" t="s">
        <v>725</v>
      </c>
      <c r="G38" s="127" t="s">
        <v>1541</v>
      </c>
      <c r="H38" s="128" t="s">
        <v>724</v>
      </c>
      <c r="I38" s="73" t="s">
        <v>722</v>
      </c>
      <c r="J38" s="73" t="s">
        <v>723</v>
      </c>
      <c r="K38" s="73" t="s">
        <v>166</v>
      </c>
      <c r="L38" s="129">
        <v>0</v>
      </c>
      <c r="N38" s="121">
        <v>0</v>
      </c>
      <c r="O38" s="121">
        <v>564.15</v>
      </c>
      <c r="P38" s="121">
        <v>564.15</v>
      </c>
      <c r="Q38" s="130" t="s">
        <v>681</v>
      </c>
      <c r="R38" s="131">
        <v>0</v>
      </c>
      <c r="S38" s="132">
        <v>43628.92</v>
      </c>
      <c r="T38" s="122" t="s">
        <v>723</v>
      </c>
      <c r="U38" s="2">
        <v>63292286</v>
      </c>
      <c r="V38" s="121">
        <v>-226062139</v>
      </c>
      <c r="W38" s="111">
        <v>301117</v>
      </c>
      <c r="X38" s="133">
        <v>36670685</v>
      </c>
      <c r="Y38" s="45"/>
    </row>
    <row r="39" spans="1:25">
      <c r="A39" s="299" t="s">
        <v>182</v>
      </c>
      <c r="B39" s="299" t="s">
        <v>183</v>
      </c>
      <c r="C39" s="125">
        <v>44243</v>
      </c>
      <c r="D39" s="125">
        <v>44243</v>
      </c>
      <c r="E39" s="125">
        <v>44251</v>
      </c>
      <c r="G39" s="127" t="s">
        <v>1542</v>
      </c>
      <c r="H39" s="128" t="s">
        <v>563</v>
      </c>
      <c r="I39" s="73" t="s">
        <v>564</v>
      </c>
      <c r="J39" s="73" t="s">
        <v>565</v>
      </c>
      <c r="K39" s="73" t="s">
        <v>166</v>
      </c>
      <c r="L39" s="129">
        <v>0</v>
      </c>
      <c r="N39" s="121">
        <v>0</v>
      </c>
      <c r="O39" s="121">
        <v>1884.56</v>
      </c>
      <c r="P39" s="121">
        <v>1884.56</v>
      </c>
      <c r="Q39" s="130" t="s">
        <v>681</v>
      </c>
      <c r="R39" s="131">
        <v>0</v>
      </c>
      <c r="S39" s="132">
        <v>45513.479999999996</v>
      </c>
      <c r="T39" s="122" t="s">
        <v>565</v>
      </c>
      <c r="U39" s="2">
        <v>62939626</v>
      </c>
      <c r="V39" s="121">
        <v>-226118087</v>
      </c>
      <c r="W39" s="111">
        <v>390383</v>
      </c>
      <c r="X39" s="133">
        <v>36677212</v>
      </c>
      <c r="Y39" s="45"/>
    </row>
    <row r="40" spans="1:25">
      <c r="A40" s="299" t="s">
        <v>182</v>
      </c>
      <c r="B40" s="299" t="s">
        <v>183</v>
      </c>
      <c r="C40" s="125">
        <v>44243</v>
      </c>
      <c r="D40" s="125">
        <v>44243</v>
      </c>
      <c r="E40" s="125">
        <v>44251</v>
      </c>
      <c r="F40" s="295" t="s">
        <v>800</v>
      </c>
      <c r="G40" s="127" t="s">
        <v>1543</v>
      </c>
      <c r="H40" s="128" t="s">
        <v>799</v>
      </c>
      <c r="I40" s="73" t="s">
        <v>797</v>
      </c>
      <c r="J40" s="73" t="s">
        <v>798</v>
      </c>
      <c r="K40" s="73" t="s">
        <v>166</v>
      </c>
      <c r="L40" s="129">
        <v>0</v>
      </c>
      <c r="N40" s="121">
        <v>0</v>
      </c>
      <c r="O40" s="121">
        <v>49441.03</v>
      </c>
      <c r="P40" s="121">
        <v>49441.03</v>
      </c>
      <c r="Q40" s="130" t="s">
        <v>681</v>
      </c>
      <c r="R40" s="131">
        <v>0</v>
      </c>
      <c r="S40" s="132">
        <v>94954.51</v>
      </c>
      <c r="T40" s="122" t="s">
        <v>798</v>
      </c>
      <c r="U40" s="2">
        <v>62939569</v>
      </c>
      <c r="V40" s="121">
        <v>-226148893</v>
      </c>
      <c r="W40" s="111">
        <v>359762</v>
      </c>
      <c r="X40" s="133">
        <v>36680215</v>
      </c>
      <c r="Y40" s="45"/>
    </row>
    <row r="41" spans="1:25">
      <c r="A41" s="243" t="s">
        <v>182</v>
      </c>
      <c r="B41" s="243" t="s">
        <v>183</v>
      </c>
      <c r="C41" s="244">
        <v>44249</v>
      </c>
      <c r="D41" s="244">
        <v>44249</v>
      </c>
      <c r="E41" s="244">
        <v>44252</v>
      </c>
      <c r="F41" s="297" t="s">
        <v>767</v>
      </c>
      <c r="G41" s="245" t="s">
        <v>1544</v>
      </c>
      <c r="H41" s="246" t="s">
        <v>766</v>
      </c>
      <c r="I41" s="247" t="s">
        <v>764</v>
      </c>
      <c r="J41" s="247" t="s">
        <v>765</v>
      </c>
      <c r="K41" s="247" t="s">
        <v>166</v>
      </c>
      <c r="L41" s="248">
        <v>0</v>
      </c>
      <c r="M41" s="249"/>
      <c r="N41" s="249">
        <v>0</v>
      </c>
      <c r="O41" s="249">
        <v>30917.47</v>
      </c>
      <c r="P41" s="249">
        <v>30917.47</v>
      </c>
      <c r="Q41" s="250" t="s">
        <v>681</v>
      </c>
      <c r="R41" s="251">
        <v>0</v>
      </c>
      <c r="S41" s="252">
        <v>125871.98</v>
      </c>
      <c r="T41" s="253" t="s">
        <v>765</v>
      </c>
      <c r="U41" s="254">
        <v>63047286</v>
      </c>
      <c r="V41" s="249">
        <v>-226503368</v>
      </c>
      <c r="W41" s="255">
        <v>390874</v>
      </c>
      <c r="X41" s="256">
        <v>36685923</v>
      </c>
      <c r="Y41" s="257"/>
    </row>
    <row r="42" spans="1:25">
      <c r="A42" s="299" t="s">
        <v>182</v>
      </c>
      <c r="B42" s="299" t="s">
        <v>183</v>
      </c>
      <c r="C42" s="125">
        <v>44253</v>
      </c>
      <c r="D42" s="125">
        <v>44253</v>
      </c>
      <c r="E42" s="125">
        <v>44253</v>
      </c>
      <c r="F42" s="295" t="s">
        <v>725</v>
      </c>
      <c r="G42" s="127" t="s">
        <v>1541</v>
      </c>
      <c r="H42" s="128" t="s">
        <v>724</v>
      </c>
      <c r="I42" s="73" t="s">
        <v>722</v>
      </c>
      <c r="J42" s="73" t="s">
        <v>723</v>
      </c>
      <c r="K42" s="73" t="s">
        <v>166</v>
      </c>
      <c r="L42" s="129">
        <v>0</v>
      </c>
      <c r="N42" s="121">
        <v>0</v>
      </c>
      <c r="O42" s="121">
        <v>7898.14</v>
      </c>
      <c r="P42" s="121">
        <v>7898.14</v>
      </c>
      <c r="Q42" s="130" t="s">
        <v>681</v>
      </c>
      <c r="R42" s="131">
        <v>0</v>
      </c>
      <c r="S42" s="132">
        <v>133770.12</v>
      </c>
      <c r="T42" s="122" t="s">
        <v>723</v>
      </c>
      <c r="U42" s="2">
        <v>63179023</v>
      </c>
      <c r="V42" s="121">
        <v>-226954566</v>
      </c>
      <c r="W42" s="111">
        <v>301117</v>
      </c>
      <c r="X42" s="133">
        <v>36862141</v>
      </c>
      <c r="Y42" s="45"/>
    </row>
    <row r="43" spans="1:25">
      <c r="A43" s="299" t="s">
        <v>182</v>
      </c>
      <c r="B43" s="299" t="s">
        <v>183</v>
      </c>
      <c r="C43" s="125">
        <v>44253</v>
      </c>
      <c r="D43" s="125">
        <v>44253</v>
      </c>
      <c r="E43" s="125">
        <v>44253</v>
      </c>
      <c r="F43" s="295" t="s">
        <v>734</v>
      </c>
      <c r="G43" s="127" t="s">
        <v>1518</v>
      </c>
      <c r="H43" s="128" t="s">
        <v>733</v>
      </c>
      <c r="I43" s="73" t="s">
        <v>731</v>
      </c>
      <c r="J43" s="73" t="s">
        <v>732</v>
      </c>
      <c r="K43" s="73" t="s">
        <v>166</v>
      </c>
      <c r="L43" s="129">
        <v>0</v>
      </c>
      <c r="N43" s="121">
        <v>0</v>
      </c>
      <c r="O43" s="121">
        <v>11822.7</v>
      </c>
      <c r="P43" s="121">
        <v>11822.7</v>
      </c>
      <c r="Q43" s="130" t="s">
        <v>681</v>
      </c>
      <c r="R43" s="131">
        <v>0</v>
      </c>
      <c r="S43" s="132">
        <v>145592.82</v>
      </c>
      <c r="T43" s="122" t="s">
        <v>732</v>
      </c>
      <c r="U43" s="2">
        <v>63181186</v>
      </c>
      <c r="V43" s="121">
        <v>-226960157</v>
      </c>
      <c r="W43" s="111">
        <v>387862</v>
      </c>
      <c r="X43" s="133">
        <v>36863754</v>
      </c>
      <c r="Y43" s="45"/>
    </row>
    <row r="44" spans="1:25">
      <c r="A44" s="299" t="s">
        <v>182</v>
      </c>
      <c r="B44" s="299" t="s">
        <v>183</v>
      </c>
      <c r="C44" s="125">
        <v>44253</v>
      </c>
      <c r="D44" s="125">
        <v>44253</v>
      </c>
      <c r="E44" s="125">
        <v>44253</v>
      </c>
      <c r="F44" s="295" t="s">
        <v>755</v>
      </c>
      <c r="G44" s="127" t="s">
        <v>1519</v>
      </c>
      <c r="H44" s="128" t="s">
        <v>754</v>
      </c>
      <c r="I44" s="73" t="s">
        <v>752</v>
      </c>
      <c r="J44" s="73" t="s">
        <v>753</v>
      </c>
      <c r="K44" s="73" t="s">
        <v>166</v>
      </c>
      <c r="L44" s="129">
        <v>0</v>
      </c>
      <c r="N44" s="121">
        <v>0</v>
      </c>
      <c r="O44" s="121">
        <v>22883.85</v>
      </c>
      <c r="P44" s="121">
        <v>22883.85</v>
      </c>
      <c r="Q44" s="130" t="s">
        <v>681</v>
      </c>
      <c r="R44" s="131">
        <v>0</v>
      </c>
      <c r="S44" s="132">
        <v>168476.67</v>
      </c>
      <c r="T44" s="122" t="s">
        <v>753</v>
      </c>
      <c r="U44" s="2">
        <v>62596249</v>
      </c>
      <c r="V44" s="121">
        <v>-226994187</v>
      </c>
      <c r="W44" s="111">
        <v>349520</v>
      </c>
      <c r="X44" s="133">
        <v>36873861</v>
      </c>
      <c r="Y44" s="45"/>
    </row>
    <row r="45" spans="1:25">
      <c r="A45" s="299" t="s">
        <v>182</v>
      </c>
      <c r="B45" s="299" t="s">
        <v>183</v>
      </c>
      <c r="C45" s="125">
        <v>44253</v>
      </c>
      <c r="D45" s="125">
        <v>44253</v>
      </c>
      <c r="E45" s="125">
        <v>44253</v>
      </c>
      <c r="F45" s="295" t="s">
        <v>759</v>
      </c>
      <c r="G45" s="127" t="s">
        <v>1520</v>
      </c>
      <c r="H45" s="128" t="s">
        <v>758</v>
      </c>
      <c r="I45" s="73" t="s">
        <v>756</v>
      </c>
      <c r="J45" s="73" t="s">
        <v>757</v>
      </c>
      <c r="K45" s="73" t="s">
        <v>166</v>
      </c>
      <c r="L45" s="129">
        <v>0</v>
      </c>
      <c r="N45" s="121">
        <v>0</v>
      </c>
      <c r="O45" s="121">
        <v>86177.78</v>
      </c>
      <c r="P45" s="121">
        <v>86177.78</v>
      </c>
      <c r="Q45" s="130" t="s">
        <v>681</v>
      </c>
      <c r="R45" s="131">
        <v>0</v>
      </c>
      <c r="S45" s="132">
        <v>254654.45</v>
      </c>
      <c r="T45" s="122" t="s">
        <v>757</v>
      </c>
      <c r="U45" s="2">
        <v>63180597</v>
      </c>
      <c r="V45" s="121">
        <v>-226994322</v>
      </c>
      <c r="W45" s="111">
        <v>362904</v>
      </c>
      <c r="X45" s="133">
        <v>36873996</v>
      </c>
      <c r="Y45" s="45"/>
    </row>
    <row r="46" spans="1:25">
      <c r="A46" s="299" t="s">
        <v>182</v>
      </c>
      <c r="B46" s="299" t="s">
        <v>183</v>
      </c>
      <c r="C46" s="125">
        <v>44253</v>
      </c>
      <c r="D46" s="125">
        <v>44253</v>
      </c>
      <c r="E46" s="125">
        <v>44253</v>
      </c>
      <c r="F46" s="295" t="s">
        <v>771</v>
      </c>
      <c r="G46" s="127" t="s">
        <v>1545</v>
      </c>
      <c r="H46" s="128" t="s">
        <v>770</v>
      </c>
      <c r="I46" s="73" t="s">
        <v>768</v>
      </c>
      <c r="J46" s="73" t="s">
        <v>769</v>
      </c>
      <c r="K46" s="73" t="s">
        <v>166</v>
      </c>
      <c r="L46" s="129">
        <v>0</v>
      </c>
      <c r="N46" s="121">
        <v>0</v>
      </c>
      <c r="O46" s="121">
        <v>17520.14</v>
      </c>
      <c r="P46" s="121">
        <v>17520.14</v>
      </c>
      <c r="Q46" s="130" t="s">
        <v>681</v>
      </c>
      <c r="R46" s="131">
        <v>0</v>
      </c>
      <c r="S46" s="132">
        <v>272174.59000000003</v>
      </c>
      <c r="T46" s="122" t="s">
        <v>769</v>
      </c>
      <c r="U46" s="2">
        <v>63180518</v>
      </c>
      <c r="V46" s="121">
        <v>-227000170</v>
      </c>
      <c r="W46" s="111">
        <v>358166</v>
      </c>
      <c r="X46" s="133">
        <v>36875621</v>
      </c>
      <c r="Y46" s="45"/>
    </row>
    <row r="47" spans="1:25">
      <c r="A47" s="299" t="s">
        <v>182</v>
      </c>
      <c r="B47" s="299" t="s">
        <v>183</v>
      </c>
      <c r="C47" s="125">
        <v>44253</v>
      </c>
      <c r="D47" s="125">
        <v>44253</v>
      </c>
      <c r="E47" s="125">
        <v>44253</v>
      </c>
      <c r="G47" s="127" t="s">
        <v>1521</v>
      </c>
      <c r="H47" s="128" t="s">
        <v>782</v>
      </c>
      <c r="I47" s="73" t="s">
        <v>780</v>
      </c>
      <c r="J47" s="73" t="s">
        <v>781</v>
      </c>
      <c r="K47" s="73" t="s">
        <v>166</v>
      </c>
      <c r="L47" s="129">
        <v>0</v>
      </c>
      <c r="N47" s="121">
        <v>0</v>
      </c>
      <c r="O47" s="121">
        <v>2044.68</v>
      </c>
      <c r="P47" s="121">
        <v>2044.68</v>
      </c>
      <c r="Q47" s="130" t="s">
        <v>681</v>
      </c>
      <c r="R47" s="131">
        <v>0</v>
      </c>
      <c r="S47" s="132">
        <v>274219.27</v>
      </c>
      <c r="T47" s="122" t="s">
        <v>781</v>
      </c>
      <c r="U47" s="2">
        <v>62773430</v>
      </c>
      <c r="V47" s="121">
        <v>-226961061</v>
      </c>
      <c r="W47" s="111">
        <v>364698</v>
      </c>
      <c r="X47" s="133">
        <v>36863860</v>
      </c>
      <c r="Y47" s="45"/>
    </row>
    <row r="48" spans="1:25">
      <c r="A48" s="299" t="s">
        <v>182</v>
      </c>
      <c r="B48" s="299" t="s">
        <v>183</v>
      </c>
      <c r="C48" s="125">
        <v>44253</v>
      </c>
      <c r="D48" s="125">
        <v>44253</v>
      </c>
      <c r="E48" s="125">
        <v>44253</v>
      </c>
      <c r="F48" s="295" t="s">
        <v>786</v>
      </c>
      <c r="G48" s="127" t="s">
        <v>1522</v>
      </c>
      <c r="H48" s="128" t="s">
        <v>785</v>
      </c>
      <c r="I48" s="73" t="s">
        <v>783</v>
      </c>
      <c r="J48" s="73" t="s">
        <v>784</v>
      </c>
      <c r="K48" s="73" t="s">
        <v>166</v>
      </c>
      <c r="L48" s="129">
        <v>0</v>
      </c>
      <c r="N48" s="121">
        <v>0</v>
      </c>
      <c r="O48" s="121">
        <v>8236.89</v>
      </c>
      <c r="P48" s="121">
        <v>8236.89</v>
      </c>
      <c r="Q48" s="130" t="s">
        <v>681</v>
      </c>
      <c r="R48" s="131">
        <v>0</v>
      </c>
      <c r="S48" s="132">
        <v>282456.16000000003</v>
      </c>
      <c r="T48" s="122" t="s">
        <v>784</v>
      </c>
      <c r="U48" s="2">
        <v>63494226</v>
      </c>
      <c r="V48" s="121">
        <v>-226982221</v>
      </c>
      <c r="W48" s="111">
        <v>392748</v>
      </c>
      <c r="X48" s="133">
        <v>36870064</v>
      </c>
      <c r="Y48" s="45"/>
    </row>
    <row r="49" spans="1:25">
      <c r="A49" s="299" t="s">
        <v>206</v>
      </c>
      <c r="B49" s="299" t="s">
        <v>207</v>
      </c>
      <c r="C49" s="125">
        <v>44253</v>
      </c>
      <c r="D49" s="125">
        <v>44253</v>
      </c>
      <c r="E49" s="125">
        <v>44253</v>
      </c>
      <c r="F49" s="295" t="s">
        <v>790</v>
      </c>
      <c r="G49" s="127"/>
      <c r="H49" s="128" t="s">
        <v>789</v>
      </c>
      <c r="I49" s="73" t="s">
        <v>787</v>
      </c>
      <c r="J49" s="73" t="s">
        <v>788</v>
      </c>
      <c r="K49" s="73" t="s">
        <v>817</v>
      </c>
      <c r="L49" s="129">
        <v>0</v>
      </c>
      <c r="N49" s="121">
        <v>0.06</v>
      </c>
      <c r="O49" s="121">
        <v>0</v>
      </c>
      <c r="P49" s="121">
        <v>0.06</v>
      </c>
      <c r="Q49" s="130" t="s">
        <v>681</v>
      </c>
      <c r="R49" s="131">
        <v>1534052.7499999998</v>
      </c>
      <c r="S49" s="132">
        <v>0</v>
      </c>
      <c r="T49" s="122" t="s">
        <v>788</v>
      </c>
      <c r="U49" s="2">
        <v>63499880</v>
      </c>
      <c r="V49" s="121">
        <v>-226995844</v>
      </c>
      <c r="W49" s="111"/>
      <c r="X49" s="133">
        <v>36874438</v>
      </c>
      <c r="Y49" s="45" t="s">
        <v>1546</v>
      </c>
    </row>
    <row r="50" spans="1:25">
      <c r="A50" s="299" t="s">
        <v>206</v>
      </c>
      <c r="B50" s="299" t="s">
        <v>207</v>
      </c>
      <c r="C50" s="125">
        <v>44253</v>
      </c>
      <c r="D50" s="125">
        <v>44253</v>
      </c>
      <c r="E50" s="125">
        <v>44253</v>
      </c>
      <c r="F50" s="295" t="s">
        <v>790</v>
      </c>
      <c r="G50" s="127"/>
      <c r="H50" s="128" t="s">
        <v>789</v>
      </c>
      <c r="I50" s="73" t="s">
        <v>787</v>
      </c>
      <c r="J50" s="73" t="s">
        <v>788</v>
      </c>
      <c r="K50" s="73" t="s">
        <v>944</v>
      </c>
      <c r="L50" s="129">
        <v>17169.04</v>
      </c>
      <c r="M50" s="121">
        <v>100</v>
      </c>
      <c r="N50" s="121">
        <v>17169.04</v>
      </c>
      <c r="O50" s="121">
        <v>0</v>
      </c>
      <c r="P50" s="121">
        <v>17169.04</v>
      </c>
      <c r="Q50" s="130" t="s">
        <v>681</v>
      </c>
      <c r="R50" s="131">
        <v>1551221.7899999998</v>
      </c>
      <c r="S50" s="132">
        <v>0</v>
      </c>
      <c r="T50" s="122" t="s">
        <v>788</v>
      </c>
      <c r="U50" s="2">
        <v>63498835</v>
      </c>
      <c r="V50" s="121">
        <v>-226993919</v>
      </c>
      <c r="W50" s="111">
        <v>323116</v>
      </c>
      <c r="X50" s="133">
        <v>36873620</v>
      </c>
      <c r="Y50" s="45"/>
    </row>
    <row r="51" spans="1:25">
      <c r="A51" s="299" t="s">
        <v>182</v>
      </c>
      <c r="B51" s="299" t="s">
        <v>183</v>
      </c>
      <c r="C51" s="125">
        <v>44253</v>
      </c>
      <c r="D51" s="125">
        <v>44253</v>
      </c>
      <c r="E51" s="125">
        <v>44253</v>
      </c>
      <c r="F51" s="295" t="s">
        <v>790</v>
      </c>
      <c r="G51" s="127" t="s">
        <v>1523</v>
      </c>
      <c r="H51" s="128" t="s">
        <v>789</v>
      </c>
      <c r="I51" s="73" t="s">
        <v>787</v>
      </c>
      <c r="J51" s="73" t="s">
        <v>788</v>
      </c>
      <c r="K51" s="73" t="s">
        <v>166</v>
      </c>
      <c r="L51" s="129">
        <v>0</v>
      </c>
      <c r="N51" s="121">
        <v>0</v>
      </c>
      <c r="O51" s="121">
        <v>10428.39</v>
      </c>
      <c r="P51" s="121">
        <v>10428.39</v>
      </c>
      <c r="Q51" s="130" t="s">
        <v>681</v>
      </c>
      <c r="R51" s="131">
        <v>0</v>
      </c>
      <c r="S51" s="132">
        <v>292884.55000000005</v>
      </c>
      <c r="T51" s="122" t="s">
        <v>788</v>
      </c>
      <c r="U51" s="2">
        <v>63179324</v>
      </c>
      <c r="V51" s="121">
        <v>-226989511</v>
      </c>
      <c r="W51" s="111">
        <v>323116</v>
      </c>
      <c r="X51" s="133">
        <v>36872741</v>
      </c>
      <c r="Y51" s="45"/>
    </row>
    <row r="52" spans="1:25">
      <c r="A52" s="299" t="s">
        <v>206</v>
      </c>
      <c r="B52" s="299" t="s">
        <v>207</v>
      </c>
      <c r="C52" s="125">
        <v>44253</v>
      </c>
      <c r="D52" s="125">
        <v>44253</v>
      </c>
      <c r="E52" s="125">
        <v>44253</v>
      </c>
      <c r="G52" s="127"/>
      <c r="H52" s="128" t="s">
        <v>793</v>
      </c>
      <c r="I52" s="73" t="s">
        <v>791</v>
      </c>
      <c r="J52" s="73" t="s">
        <v>792</v>
      </c>
      <c r="K52" s="73" t="s">
        <v>944</v>
      </c>
      <c r="L52" s="129">
        <v>113598.11</v>
      </c>
      <c r="M52" s="121">
        <v>100</v>
      </c>
      <c r="N52" s="121">
        <v>113598.11</v>
      </c>
      <c r="O52" s="121">
        <v>0</v>
      </c>
      <c r="P52" s="121">
        <v>113598.11</v>
      </c>
      <c r="Q52" s="130" t="s">
        <v>681</v>
      </c>
      <c r="R52" s="131">
        <v>1664819.9</v>
      </c>
      <c r="S52" s="132">
        <v>0</v>
      </c>
      <c r="T52" s="122" t="s">
        <v>792</v>
      </c>
      <c r="U52" s="2">
        <v>63289281</v>
      </c>
      <c r="V52" s="121">
        <v>-226058313</v>
      </c>
      <c r="W52" s="111">
        <v>364755</v>
      </c>
      <c r="X52" s="133">
        <v>36669891</v>
      </c>
      <c r="Y52" s="45"/>
    </row>
    <row r="53" spans="1:25">
      <c r="A53" s="299" t="s">
        <v>182</v>
      </c>
      <c r="B53" s="299" t="s">
        <v>183</v>
      </c>
      <c r="C53" s="125">
        <v>44253</v>
      </c>
      <c r="D53" s="125">
        <v>44253</v>
      </c>
      <c r="E53" s="125">
        <v>44253</v>
      </c>
      <c r="G53" s="127" t="s">
        <v>1524</v>
      </c>
      <c r="H53" s="128" t="s">
        <v>793</v>
      </c>
      <c r="I53" s="73" t="s">
        <v>791</v>
      </c>
      <c r="J53" s="73" t="s">
        <v>792</v>
      </c>
      <c r="K53" s="73" t="s">
        <v>166</v>
      </c>
      <c r="L53" s="129">
        <v>0</v>
      </c>
      <c r="N53" s="121">
        <v>0</v>
      </c>
      <c r="O53" s="121">
        <v>18392.599999999999</v>
      </c>
      <c r="P53" s="121">
        <v>18392.599999999999</v>
      </c>
      <c r="Q53" s="130" t="s">
        <v>681</v>
      </c>
      <c r="R53" s="131">
        <v>0</v>
      </c>
      <c r="S53" s="132">
        <v>311277.15000000002</v>
      </c>
      <c r="T53" s="122" t="s">
        <v>792</v>
      </c>
      <c r="U53" s="2">
        <v>63180640</v>
      </c>
      <c r="V53" s="121">
        <v>-226994325</v>
      </c>
      <c r="W53" s="111">
        <v>364755</v>
      </c>
      <c r="X53" s="133">
        <v>36873999</v>
      </c>
      <c r="Y53" s="45"/>
    </row>
    <row r="54" spans="1:25">
      <c r="A54" s="299" t="s">
        <v>182</v>
      </c>
      <c r="B54" s="299" t="s">
        <v>183</v>
      </c>
      <c r="C54" s="125">
        <v>44253</v>
      </c>
      <c r="D54" s="125">
        <v>44253</v>
      </c>
      <c r="E54" s="125">
        <v>44253</v>
      </c>
      <c r="F54" s="295" t="s">
        <v>804</v>
      </c>
      <c r="G54" s="127" t="s">
        <v>1526</v>
      </c>
      <c r="H54" s="128" t="s">
        <v>803</v>
      </c>
      <c r="I54" s="73" t="s">
        <v>801</v>
      </c>
      <c r="J54" s="73" t="s">
        <v>802</v>
      </c>
      <c r="K54" s="73" t="s">
        <v>166</v>
      </c>
      <c r="L54" s="129">
        <v>0</v>
      </c>
      <c r="N54" s="121">
        <v>0</v>
      </c>
      <c r="O54" s="121">
        <v>11940.83</v>
      </c>
      <c r="P54" s="121">
        <v>11940.83</v>
      </c>
      <c r="Q54" s="130" t="s">
        <v>681</v>
      </c>
      <c r="R54" s="131">
        <v>0</v>
      </c>
      <c r="S54" s="132">
        <v>323217.98000000004</v>
      </c>
      <c r="T54" s="122" t="s">
        <v>802</v>
      </c>
      <c r="U54" s="2">
        <v>62854665</v>
      </c>
      <c r="V54" s="121">
        <v>-226960320</v>
      </c>
      <c r="W54" s="111">
        <v>353795</v>
      </c>
      <c r="X54" s="133">
        <v>36863786</v>
      </c>
      <c r="Y54" s="45"/>
    </row>
    <row r="55" spans="1:25">
      <c r="A55" s="228" t="s">
        <v>182</v>
      </c>
      <c r="B55" s="228" t="s">
        <v>183</v>
      </c>
      <c r="C55" s="229">
        <v>44253</v>
      </c>
      <c r="D55" s="229">
        <v>44253</v>
      </c>
      <c r="E55" s="229">
        <v>44253</v>
      </c>
      <c r="F55" s="296" t="s">
        <v>807</v>
      </c>
      <c r="G55" s="230" t="s">
        <v>1540</v>
      </c>
      <c r="H55" s="231" t="s">
        <v>806</v>
      </c>
      <c r="I55" s="232" t="s">
        <v>801</v>
      </c>
      <c r="J55" s="232" t="s">
        <v>805</v>
      </c>
      <c r="K55" s="232" t="s">
        <v>166</v>
      </c>
      <c r="L55" s="233">
        <v>0</v>
      </c>
      <c r="M55" s="234"/>
      <c r="N55" s="234">
        <v>0</v>
      </c>
      <c r="O55" s="234">
        <v>14585.81</v>
      </c>
      <c r="P55" s="234">
        <v>14585.81</v>
      </c>
      <c r="Q55" s="235" t="s">
        <v>681</v>
      </c>
      <c r="R55" s="236">
        <v>0</v>
      </c>
      <c r="S55" s="237">
        <v>337803.79000000004</v>
      </c>
      <c r="T55" s="238" t="s">
        <v>805</v>
      </c>
      <c r="U55" s="239">
        <v>62855692</v>
      </c>
      <c r="V55" s="234">
        <v>-226960371</v>
      </c>
      <c r="W55" s="240">
        <v>383603</v>
      </c>
      <c r="X55" s="241">
        <v>36863796</v>
      </c>
      <c r="Y55" s="242"/>
    </row>
    <row r="56" spans="1:25">
      <c r="A56" s="299" t="s">
        <v>182</v>
      </c>
      <c r="B56" s="299" t="s">
        <v>183</v>
      </c>
      <c r="C56" s="125">
        <v>44256</v>
      </c>
      <c r="D56" s="125">
        <v>44256</v>
      </c>
      <c r="E56" s="125">
        <v>44256</v>
      </c>
      <c r="F56" s="295" t="s">
        <v>719</v>
      </c>
      <c r="G56" s="127" t="s">
        <v>1534</v>
      </c>
      <c r="H56" s="128" t="s">
        <v>718</v>
      </c>
      <c r="I56" s="73" t="s">
        <v>716</v>
      </c>
      <c r="J56" s="73" t="s">
        <v>717</v>
      </c>
      <c r="K56" s="73" t="s">
        <v>166</v>
      </c>
      <c r="L56" s="129">
        <v>0</v>
      </c>
      <c r="N56" s="121">
        <v>0</v>
      </c>
      <c r="O56" s="121">
        <v>23697.79</v>
      </c>
      <c r="P56" s="121">
        <v>23697.79</v>
      </c>
      <c r="Q56" s="130" t="s">
        <v>681</v>
      </c>
      <c r="R56" s="131">
        <v>0</v>
      </c>
      <c r="S56" s="132">
        <v>361501.58</v>
      </c>
      <c r="T56" s="122" t="s">
        <v>717</v>
      </c>
      <c r="U56" s="2">
        <v>62724465</v>
      </c>
      <c r="V56" s="121">
        <v>-226994216</v>
      </c>
      <c r="W56" s="111">
        <v>312621</v>
      </c>
      <c r="X56" s="133">
        <v>36873890</v>
      </c>
      <c r="Y56" s="45"/>
    </row>
    <row r="57" spans="1:25">
      <c r="A57" s="228" t="s">
        <v>182</v>
      </c>
      <c r="B57" s="228" t="s">
        <v>183</v>
      </c>
      <c r="C57" s="229">
        <v>44256</v>
      </c>
      <c r="D57" s="229">
        <v>44256</v>
      </c>
      <c r="E57" s="229">
        <v>44256</v>
      </c>
      <c r="F57" s="296"/>
      <c r="G57" s="230" t="s">
        <v>1536</v>
      </c>
      <c r="H57" s="231" t="s">
        <v>721</v>
      </c>
      <c r="I57" s="232" t="s">
        <v>716</v>
      </c>
      <c r="J57" s="232" t="s">
        <v>720</v>
      </c>
      <c r="K57" s="232" t="s">
        <v>166</v>
      </c>
      <c r="L57" s="233">
        <v>0</v>
      </c>
      <c r="M57" s="234"/>
      <c r="N57" s="234">
        <v>0</v>
      </c>
      <c r="O57" s="234">
        <v>19004.080000000002</v>
      </c>
      <c r="P57" s="234">
        <v>19004.080000000002</v>
      </c>
      <c r="Q57" s="235" t="s">
        <v>681</v>
      </c>
      <c r="R57" s="236">
        <v>0</v>
      </c>
      <c r="S57" s="237">
        <v>380505.66000000003</v>
      </c>
      <c r="T57" s="238" t="s">
        <v>720</v>
      </c>
      <c r="U57" s="239">
        <v>62724221</v>
      </c>
      <c r="V57" s="234">
        <v>-226994214</v>
      </c>
      <c r="W57" s="240">
        <v>375072</v>
      </c>
      <c r="X57" s="241">
        <v>36873888</v>
      </c>
      <c r="Y57" s="242"/>
    </row>
    <row r="58" spans="1:25">
      <c r="A58" s="299" t="s">
        <v>182</v>
      </c>
      <c r="B58" s="299" t="s">
        <v>183</v>
      </c>
      <c r="C58" s="125">
        <v>44256</v>
      </c>
      <c r="D58" s="125">
        <v>44256</v>
      </c>
      <c r="E58" s="125">
        <v>44257</v>
      </c>
      <c r="F58" s="295" t="s">
        <v>742</v>
      </c>
      <c r="G58" s="127" t="s">
        <v>1531</v>
      </c>
      <c r="H58" s="128" t="s">
        <v>741</v>
      </c>
      <c r="I58" s="73" t="s">
        <v>739</v>
      </c>
      <c r="J58" s="73" t="s">
        <v>740</v>
      </c>
      <c r="K58" s="73" t="s">
        <v>166</v>
      </c>
      <c r="L58" s="129">
        <v>0</v>
      </c>
      <c r="N58" s="121">
        <v>0</v>
      </c>
      <c r="O58" s="121">
        <v>45602.28</v>
      </c>
      <c r="P58" s="121">
        <v>45602.28</v>
      </c>
      <c r="Q58" s="130" t="s">
        <v>681</v>
      </c>
      <c r="R58" s="131">
        <v>0</v>
      </c>
      <c r="S58" s="132">
        <v>426107.94000000006</v>
      </c>
      <c r="T58" s="122" t="s">
        <v>740</v>
      </c>
      <c r="U58" s="2">
        <v>62719903</v>
      </c>
      <c r="V58" s="121">
        <v>-226994213</v>
      </c>
      <c r="W58" s="111">
        <v>327550</v>
      </c>
      <c r="X58" s="133">
        <v>36873887</v>
      </c>
      <c r="Y58" s="45"/>
    </row>
    <row r="59" spans="1:25">
      <c r="A59" s="299" t="s">
        <v>182</v>
      </c>
      <c r="B59" s="299" t="s">
        <v>183</v>
      </c>
      <c r="C59" s="125">
        <v>44256</v>
      </c>
      <c r="D59" s="125">
        <v>44256</v>
      </c>
      <c r="E59" s="125">
        <v>44257</v>
      </c>
      <c r="G59" s="127" t="s">
        <v>1532</v>
      </c>
      <c r="H59" s="128" t="s">
        <v>744</v>
      </c>
      <c r="I59" s="73" t="s">
        <v>739</v>
      </c>
      <c r="J59" s="73" t="s">
        <v>743</v>
      </c>
      <c r="K59" s="73" t="s">
        <v>166</v>
      </c>
      <c r="L59" s="129">
        <v>0</v>
      </c>
      <c r="N59" s="121">
        <v>0</v>
      </c>
      <c r="O59" s="121">
        <v>19201.95</v>
      </c>
      <c r="P59" s="121">
        <v>19201.95</v>
      </c>
      <c r="Q59" s="130" t="s">
        <v>681</v>
      </c>
      <c r="R59" s="131">
        <v>0</v>
      </c>
      <c r="S59" s="132">
        <v>445309.89000000007</v>
      </c>
      <c r="T59" s="122" t="s">
        <v>743</v>
      </c>
      <c r="U59" s="2">
        <v>62719828</v>
      </c>
      <c r="V59" s="121">
        <v>-226994211</v>
      </c>
      <c r="W59" s="111">
        <v>360671</v>
      </c>
      <c r="X59" s="133">
        <v>36873885</v>
      </c>
      <c r="Y59" s="45"/>
    </row>
    <row r="60" spans="1:25">
      <c r="A60" s="299" t="s">
        <v>182</v>
      </c>
      <c r="B60" s="299" t="s">
        <v>183</v>
      </c>
      <c r="C60" s="125">
        <v>44256</v>
      </c>
      <c r="D60" s="125">
        <v>44256</v>
      </c>
      <c r="E60" s="125">
        <v>44257</v>
      </c>
      <c r="G60" s="127" t="s">
        <v>1527</v>
      </c>
      <c r="H60" s="128" t="s">
        <v>779</v>
      </c>
      <c r="I60" s="73" t="s">
        <v>777</v>
      </c>
      <c r="J60" s="73" t="s">
        <v>778</v>
      </c>
      <c r="K60" s="73" t="s">
        <v>166</v>
      </c>
      <c r="L60" s="129">
        <v>0</v>
      </c>
      <c r="N60" s="121">
        <v>0</v>
      </c>
      <c r="O60" s="121">
        <v>22843.95</v>
      </c>
      <c r="P60" s="121">
        <v>22843.95</v>
      </c>
      <c r="Q60" s="130" t="s">
        <v>681</v>
      </c>
      <c r="R60" s="131">
        <v>0</v>
      </c>
      <c r="S60" s="132">
        <v>468153.84000000008</v>
      </c>
      <c r="T60" s="122" t="s">
        <v>778</v>
      </c>
      <c r="U60" s="2">
        <v>62579251</v>
      </c>
      <c r="V60" s="121">
        <v>-226994181</v>
      </c>
      <c r="W60" s="111">
        <v>289571</v>
      </c>
      <c r="X60" s="133">
        <v>36873855</v>
      </c>
      <c r="Y60" s="45"/>
    </row>
    <row r="61" spans="1:25">
      <c r="A61" s="258" t="s">
        <v>182</v>
      </c>
      <c r="B61" s="258" t="s">
        <v>183</v>
      </c>
      <c r="C61" s="259">
        <v>44252</v>
      </c>
      <c r="D61" s="259">
        <v>44252</v>
      </c>
      <c r="E61" s="259">
        <v>44258</v>
      </c>
      <c r="F61" s="298" t="s">
        <v>280</v>
      </c>
      <c r="G61" s="260" t="s">
        <v>1537</v>
      </c>
      <c r="H61" s="261" t="s">
        <v>279</v>
      </c>
      <c r="I61" s="262" t="s">
        <v>281</v>
      </c>
      <c r="J61" s="262" t="s">
        <v>282</v>
      </c>
      <c r="K61" s="262" t="s">
        <v>166</v>
      </c>
      <c r="L61" s="263">
        <v>0</v>
      </c>
      <c r="M61" s="264"/>
      <c r="N61" s="264">
        <v>0</v>
      </c>
      <c r="O61" s="264">
        <v>11461.16</v>
      </c>
      <c r="P61" s="264">
        <v>11461.16</v>
      </c>
      <c r="Q61" s="265" t="s">
        <v>681</v>
      </c>
      <c r="R61" s="266">
        <v>0</v>
      </c>
      <c r="S61" s="267">
        <v>479615.00000000006</v>
      </c>
      <c r="T61" s="268" t="s">
        <v>282</v>
      </c>
      <c r="U61" s="269">
        <v>63178269</v>
      </c>
      <c r="V61" s="264">
        <v>-227321691</v>
      </c>
      <c r="W61" s="270">
        <v>382456</v>
      </c>
      <c r="X61" s="271">
        <v>36953967</v>
      </c>
      <c r="Y61" s="272"/>
    </row>
    <row r="62" spans="1:25">
      <c r="A62" s="258" t="s">
        <v>182</v>
      </c>
      <c r="B62" s="258" t="s">
        <v>183</v>
      </c>
      <c r="C62" s="259">
        <v>44253</v>
      </c>
      <c r="D62" s="259">
        <v>44253</v>
      </c>
      <c r="E62" s="259">
        <v>44259</v>
      </c>
      <c r="F62" s="298" t="s">
        <v>575</v>
      </c>
      <c r="G62" s="260" t="s">
        <v>1530</v>
      </c>
      <c r="H62" s="261" t="s">
        <v>574</v>
      </c>
      <c r="I62" s="262" t="s">
        <v>564</v>
      </c>
      <c r="J62" s="262" t="s">
        <v>576</v>
      </c>
      <c r="K62" s="262" t="s">
        <v>166</v>
      </c>
      <c r="L62" s="263">
        <v>0</v>
      </c>
      <c r="M62" s="264"/>
      <c r="N62" s="264">
        <v>0</v>
      </c>
      <c r="O62" s="264">
        <v>1480.39</v>
      </c>
      <c r="P62" s="264">
        <v>1480.39</v>
      </c>
      <c r="Q62" s="265" t="s">
        <v>681</v>
      </c>
      <c r="R62" s="266">
        <v>0</v>
      </c>
      <c r="S62" s="267">
        <v>481095.39000000007</v>
      </c>
      <c r="T62" s="268" t="s">
        <v>576</v>
      </c>
      <c r="U62" s="269">
        <v>63665888</v>
      </c>
      <c r="V62" s="264">
        <v>-227400736</v>
      </c>
      <c r="W62" s="270">
        <v>409426</v>
      </c>
      <c r="X62" s="271">
        <v>36973143</v>
      </c>
      <c r="Y62" s="272"/>
    </row>
    <row r="63" spans="1:25">
      <c r="A63" s="258" t="s">
        <v>182</v>
      </c>
      <c r="B63" s="258" t="s">
        <v>183</v>
      </c>
      <c r="C63" s="259">
        <v>44266</v>
      </c>
      <c r="D63" s="259">
        <v>44266</v>
      </c>
      <c r="E63" s="259">
        <v>44267</v>
      </c>
      <c r="F63" s="298"/>
      <c r="G63" s="260" t="s">
        <v>1547</v>
      </c>
      <c r="H63" s="261" t="s">
        <v>776</v>
      </c>
      <c r="I63" s="262" t="s">
        <v>772</v>
      </c>
      <c r="J63" s="262" t="s">
        <v>775</v>
      </c>
      <c r="K63" s="262" t="s">
        <v>166</v>
      </c>
      <c r="L63" s="263">
        <v>0</v>
      </c>
      <c r="M63" s="264"/>
      <c r="N63" s="264">
        <v>0</v>
      </c>
      <c r="O63" s="264">
        <v>2341.25</v>
      </c>
      <c r="P63" s="264">
        <v>2341.25</v>
      </c>
      <c r="Q63" s="265" t="s">
        <v>681</v>
      </c>
      <c r="R63" s="266">
        <v>0</v>
      </c>
      <c r="S63" s="267">
        <v>483436.64000000007</v>
      </c>
      <c r="T63" s="268" t="s">
        <v>775</v>
      </c>
      <c r="U63" s="269">
        <v>63108822</v>
      </c>
      <c r="V63" s="264">
        <v>-227843179</v>
      </c>
      <c r="W63" s="270">
        <v>371681</v>
      </c>
      <c r="X63" s="271">
        <v>37078474</v>
      </c>
      <c r="Y63" s="272"/>
    </row>
    <row r="64" spans="1:25">
      <c r="A64" s="243" t="s">
        <v>182</v>
      </c>
      <c r="B64" s="243" t="s">
        <v>183</v>
      </c>
      <c r="C64" s="244">
        <v>44270</v>
      </c>
      <c r="D64" s="244">
        <v>44270</v>
      </c>
      <c r="E64" s="244">
        <v>44271</v>
      </c>
      <c r="F64" s="297"/>
      <c r="G64" s="245" t="s">
        <v>1548</v>
      </c>
      <c r="H64" s="246" t="s">
        <v>796</v>
      </c>
      <c r="I64" s="247" t="s">
        <v>794</v>
      </c>
      <c r="J64" s="247" t="s">
        <v>795</v>
      </c>
      <c r="K64" s="247" t="s">
        <v>166</v>
      </c>
      <c r="L64" s="248">
        <v>0</v>
      </c>
      <c r="M64" s="249"/>
      <c r="N64" s="249">
        <v>0</v>
      </c>
      <c r="O64" s="249">
        <v>10631.48</v>
      </c>
      <c r="P64" s="249">
        <v>10631.48</v>
      </c>
      <c r="Q64" s="250" t="s">
        <v>681</v>
      </c>
      <c r="R64" s="251">
        <v>0</v>
      </c>
      <c r="S64" s="252">
        <v>494068.12000000005</v>
      </c>
      <c r="T64" s="253" t="s">
        <v>795</v>
      </c>
      <c r="U64" s="254">
        <v>62820365</v>
      </c>
      <c r="V64" s="249">
        <v>-227950591</v>
      </c>
      <c r="W64" s="255">
        <v>376035</v>
      </c>
      <c r="X64" s="256">
        <v>37099517</v>
      </c>
      <c r="Y64" s="257"/>
    </row>
    <row r="65" spans="1:25">
      <c r="A65" s="299" t="s">
        <v>182</v>
      </c>
      <c r="B65" s="299" t="s">
        <v>183</v>
      </c>
      <c r="C65" s="125">
        <v>44270</v>
      </c>
      <c r="D65" s="125">
        <v>44270</v>
      </c>
      <c r="E65" s="125">
        <v>44272</v>
      </c>
      <c r="G65" s="127" t="s">
        <v>1542</v>
      </c>
      <c r="H65" s="128" t="s">
        <v>563</v>
      </c>
      <c r="I65" s="73" t="s">
        <v>564</v>
      </c>
      <c r="J65" s="73" t="s">
        <v>565</v>
      </c>
      <c r="K65" s="73" t="s">
        <v>166</v>
      </c>
      <c r="L65" s="129">
        <v>0</v>
      </c>
      <c r="N65" s="121">
        <v>0</v>
      </c>
      <c r="O65" s="121">
        <v>12648.33</v>
      </c>
      <c r="P65" s="121">
        <v>12648.33</v>
      </c>
      <c r="Q65" s="130" t="s">
        <v>681</v>
      </c>
      <c r="R65" s="131">
        <v>0</v>
      </c>
      <c r="S65" s="132">
        <v>506716.45000000007</v>
      </c>
      <c r="T65" s="122" t="s">
        <v>565</v>
      </c>
      <c r="U65" s="2">
        <v>63783679</v>
      </c>
      <c r="V65" s="121">
        <v>-228112825</v>
      </c>
      <c r="W65" s="111">
        <v>357546</v>
      </c>
      <c r="X65" s="133">
        <v>37140186</v>
      </c>
      <c r="Y65" s="45"/>
    </row>
    <row r="66" spans="1:25">
      <c r="A66" s="299" t="s">
        <v>182</v>
      </c>
      <c r="B66" s="299" t="s">
        <v>183</v>
      </c>
      <c r="C66" s="125">
        <v>44271</v>
      </c>
      <c r="D66" s="125">
        <v>44271</v>
      </c>
      <c r="E66" s="125">
        <v>44272</v>
      </c>
      <c r="F66" s="295" t="s">
        <v>800</v>
      </c>
      <c r="G66" s="127" t="s">
        <v>1543</v>
      </c>
      <c r="H66" s="128" t="s">
        <v>799</v>
      </c>
      <c r="I66" s="73" t="s">
        <v>797</v>
      </c>
      <c r="J66" s="73" t="s">
        <v>798</v>
      </c>
      <c r="K66" s="73" t="s">
        <v>166</v>
      </c>
      <c r="L66" s="129">
        <v>0</v>
      </c>
      <c r="N66" s="121">
        <v>0</v>
      </c>
      <c r="O66" s="121">
        <v>69217.45</v>
      </c>
      <c r="P66" s="121">
        <v>69217.45</v>
      </c>
      <c r="Q66" s="130" t="s">
        <v>681</v>
      </c>
      <c r="R66" s="131">
        <v>0</v>
      </c>
      <c r="S66" s="132">
        <v>575933.9</v>
      </c>
      <c r="T66" s="122" t="s">
        <v>798</v>
      </c>
      <c r="U66" s="2">
        <v>63012638</v>
      </c>
      <c r="V66" s="121">
        <v>-228090714</v>
      </c>
      <c r="W66" s="111">
        <v>359762</v>
      </c>
      <c r="X66" s="133">
        <v>37133958</v>
      </c>
      <c r="Y66" s="45"/>
    </row>
    <row r="67" spans="1:25">
      <c r="A67" s="243" t="s">
        <v>206</v>
      </c>
      <c r="B67" s="243" t="s">
        <v>207</v>
      </c>
      <c r="C67" s="244">
        <v>44267</v>
      </c>
      <c r="D67" s="244">
        <v>44272</v>
      </c>
      <c r="E67" s="244">
        <v>44274</v>
      </c>
      <c r="F67" s="297"/>
      <c r="G67" s="245"/>
      <c r="H67" s="246" t="s">
        <v>822</v>
      </c>
      <c r="I67" s="247" t="s">
        <v>564</v>
      </c>
      <c r="J67" s="247" t="s">
        <v>821</v>
      </c>
      <c r="K67" s="247" t="s">
        <v>710</v>
      </c>
      <c r="L67" s="248">
        <v>841335.93</v>
      </c>
      <c r="M67" s="249">
        <v>99</v>
      </c>
      <c r="N67" s="249">
        <v>-832922.57</v>
      </c>
      <c r="O67" s="249">
        <v>0</v>
      </c>
      <c r="P67" s="249">
        <v>-832922.57</v>
      </c>
      <c r="Q67" s="250" t="s">
        <v>681</v>
      </c>
      <c r="R67" s="251">
        <v>831897.33</v>
      </c>
      <c r="S67" s="252">
        <v>0</v>
      </c>
      <c r="T67" s="253" t="s">
        <v>821</v>
      </c>
      <c r="U67" s="254">
        <v>63965897</v>
      </c>
      <c r="V67" s="249">
        <v>-228087018</v>
      </c>
      <c r="W67" s="255">
        <v>432710</v>
      </c>
      <c r="X67" s="256">
        <v>37133144</v>
      </c>
      <c r="Y67" s="257"/>
    </row>
    <row r="68" spans="1:25">
      <c r="A68" s="299" t="s">
        <v>169</v>
      </c>
      <c r="B68" s="299" t="s">
        <v>171</v>
      </c>
      <c r="C68" s="125">
        <v>44278</v>
      </c>
      <c r="D68" s="125">
        <v>44278</v>
      </c>
      <c r="E68" s="125">
        <v>44278</v>
      </c>
      <c r="G68" s="127"/>
      <c r="J68" s="73"/>
      <c r="K68" s="73" t="s">
        <v>1549</v>
      </c>
      <c r="L68" s="129">
        <v>0</v>
      </c>
      <c r="N68" s="121">
        <v>337803.79</v>
      </c>
      <c r="O68" s="121">
        <v>0</v>
      </c>
      <c r="P68" s="121">
        <v>337803.79</v>
      </c>
      <c r="Q68" s="130" t="s">
        <v>681</v>
      </c>
      <c r="R68" s="131">
        <v>337803.79</v>
      </c>
      <c r="S68" s="132">
        <v>0</v>
      </c>
      <c r="T68" s="122"/>
      <c r="U68" s="2">
        <v>323962</v>
      </c>
      <c r="V68" s="121">
        <v>-228403720</v>
      </c>
      <c r="W68" s="111"/>
      <c r="X68" s="133"/>
      <c r="Y68" s="45" t="s">
        <v>1550</v>
      </c>
    </row>
    <row r="69" spans="1:25">
      <c r="A69" s="299" t="s">
        <v>169</v>
      </c>
      <c r="B69" s="299" t="s">
        <v>171</v>
      </c>
      <c r="C69" s="125">
        <v>44278</v>
      </c>
      <c r="D69" s="125">
        <v>44278</v>
      </c>
      <c r="E69" s="125">
        <v>44278</v>
      </c>
      <c r="G69" s="127"/>
      <c r="J69" s="73"/>
      <c r="K69" s="73" t="s">
        <v>1551</v>
      </c>
      <c r="L69" s="129">
        <v>0</v>
      </c>
      <c r="N69" s="121">
        <v>-200</v>
      </c>
      <c r="O69" s="121">
        <v>0</v>
      </c>
      <c r="P69" s="121">
        <v>-200</v>
      </c>
      <c r="Q69" s="130" t="s">
        <v>681</v>
      </c>
      <c r="R69" s="131">
        <v>337603.79</v>
      </c>
      <c r="S69" s="132">
        <v>0</v>
      </c>
      <c r="T69" s="122"/>
      <c r="U69" s="2">
        <v>1876065</v>
      </c>
      <c r="V69" s="121">
        <v>-228403632</v>
      </c>
      <c r="W69" s="111"/>
      <c r="X69" s="133">
        <v>37206030</v>
      </c>
      <c r="Y69" s="45" t="s">
        <v>1552</v>
      </c>
    </row>
    <row r="70" spans="1:25">
      <c r="A70" s="299" t="s">
        <v>169</v>
      </c>
      <c r="B70" s="299" t="s">
        <v>171</v>
      </c>
      <c r="C70" s="125">
        <v>44278</v>
      </c>
      <c r="D70" s="125">
        <v>44278</v>
      </c>
      <c r="E70" s="125">
        <v>44278</v>
      </c>
      <c r="G70" s="127"/>
      <c r="J70" s="73"/>
      <c r="K70" s="73" t="s">
        <v>1551</v>
      </c>
      <c r="L70" s="129">
        <v>0</v>
      </c>
      <c r="N70" s="121">
        <v>-1500</v>
      </c>
      <c r="O70" s="121">
        <v>0</v>
      </c>
      <c r="P70" s="121">
        <v>-1500</v>
      </c>
      <c r="Q70" s="130" t="s">
        <v>681</v>
      </c>
      <c r="R70" s="131">
        <v>336103.79</v>
      </c>
      <c r="S70" s="132">
        <v>0</v>
      </c>
      <c r="T70" s="122"/>
      <c r="U70" s="2">
        <v>1876064</v>
      </c>
      <c r="V70" s="121">
        <v>-228403604</v>
      </c>
      <c r="W70" s="111"/>
      <c r="X70" s="133">
        <v>37206021</v>
      </c>
      <c r="Y70" s="45" t="s">
        <v>1553</v>
      </c>
    </row>
    <row r="71" spans="1:25">
      <c r="A71" s="299" t="s">
        <v>169</v>
      </c>
      <c r="B71" s="299" t="s">
        <v>171</v>
      </c>
      <c r="C71" s="125">
        <v>44278</v>
      </c>
      <c r="D71" s="125">
        <v>44278</v>
      </c>
      <c r="E71" s="125">
        <v>44278</v>
      </c>
      <c r="G71" s="127"/>
      <c r="J71" s="73"/>
      <c r="K71" s="73" t="s">
        <v>1551</v>
      </c>
      <c r="L71" s="129">
        <v>0</v>
      </c>
      <c r="N71" s="121">
        <v>-93548.47</v>
      </c>
      <c r="O71" s="121">
        <v>0</v>
      </c>
      <c r="P71" s="121">
        <v>-93548.47</v>
      </c>
      <c r="Q71" s="130" t="s">
        <v>681</v>
      </c>
      <c r="R71" s="131">
        <v>242555.31999999998</v>
      </c>
      <c r="S71" s="132">
        <v>0</v>
      </c>
      <c r="T71" s="122"/>
      <c r="U71" s="2">
        <v>1876063</v>
      </c>
      <c r="V71" s="121">
        <v>-228403582</v>
      </c>
      <c r="W71" s="111"/>
      <c r="X71" s="133">
        <v>37206012</v>
      </c>
      <c r="Y71" s="45" t="s">
        <v>1554</v>
      </c>
    </row>
    <row r="72" spans="1:25">
      <c r="A72" s="299" t="s">
        <v>169</v>
      </c>
      <c r="B72" s="299" t="s">
        <v>171</v>
      </c>
      <c r="C72" s="125">
        <v>44278</v>
      </c>
      <c r="D72" s="125">
        <v>44278</v>
      </c>
      <c r="E72" s="125">
        <v>44278</v>
      </c>
      <c r="G72" s="127"/>
      <c r="J72" s="73"/>
      <c r="K72" s="73" t="s">
        <v>1551</v>
      </c>
      <c r="L72" s="129">
        <v>0</v>
      </c>
      <c r="N72" s="121">
        <v>-237458.33</v>
      </c>
      <c r="O72" s="121">
        <v>0</v>
      </c>
      <c r="P72" s="121">
        <v>-237458.33</v>
      </c>
      <c r="Q72" s="130" t="s">
        <v>681</v>
      </c>
      <c r="R72" s="131">
        <v>5096.9899999999907</v>
      </c>
      <c r="S72" s="132">
        <v>0</v>
      </c>
      <c r="T72" s="122"/>
      <c r="U72" s="2">
        <v>1876061</v>
      </c>
      <c r="V72" s="121">
        <v>-228403566</v>
      </c>
      <c r="W72" s="111"/>
      <c r="X72" s="133">
        <v>37206005</v>
      </c>
      <c r="Y72" s="45" t="s">
        <v>1555</v>
      </c>
    </row>
    <row r="73" spans="1:25">
      <c r="A73" s="228" t="s">
        <v>182</v>
      </c>
      <c r="B73" s="228" t="s">
        <v>183</v>
      </c>
      <c r="C73" s="229">
        <v>44278</v>
      </c>
      <c r="D73" s="229">
        <v>44278</v>
      </c>
      <c r="E73" s="229">
        <v>44278</v>
      </c>
      <c r="F73" s="296"/>
      <c r="G73" s="230"/>
      <c r="H73" s="231"/>
      <c r="I73" s="232"/>
      <c r="J73" s="232"/>
      <c r="K73" s="232" t="s">
        <v>1549</v>
      </c>
      <c r="L73" s="233">
        <v>0</v>
      </c>
      <c r="M73" s="234"/>
      <c r="N73" s="234">
        <v>0</v>
      </c>
      <c r="O73" s="234">
        <v>-337803.79</v>
      </c>
      <c r="P73" s="234">
        <v>-337803.79</v>
      </c>
      <c r="Q73" s="235" t="s">
        <v>681</v>
      </c>
      <c r="R73" s="236">
        <v>0</v>
      </c>
      <c r="S73" s="237">
        <v>238130.11000000004</v>
      </c>
      <c r="T73" s="238"/>
      <c r="U73" s="239">
        <v>323962</v>
      </c>
      <c r="V73" s="234">
        <v>-228403719</v>
      </c>
      <c r="W73" s="240"/>
      <c r="X73" s="241"/>
      <c r="Y73" s="242" t="s">
        <v>1550</v>
      </c>
    </row>
    <row r="74" spans="1:25">
      <c r="A74" s="299" t="s">
        <v>206</v>
      </c>
      <c r="B74" s="299" t="s">
        <v>207</v>
      </c>
      <c r="C74" s="125">
        <v>44281</v>
      </c>
      <c r="D74" s="125">
        <v>44281</v>
      </c>
      <c r="E74" s="125">
        <v>44281</v>
      </c>
      <c r="G74" s="127"/>
      <c r="J74" s="73"/>
      <c r="K74" s="73" t="s">
        <v>709</v>
      </c>
      <c r="L74" s="129">
        <v>0</v>
      </c>
      <c r="N74" s="121">
        <v>5000000</v>
      </c>
      <c r="O74" s="121">
        <v>0</v>
      </c>
      <c r="P74" s="121">
        <v>5000000</v>
      </c>
      <c r="Q74" s="130" t="s">
        <v>681</v>
      </c>
      <c r="R74" s="131">
        <v>5831897.3300000001</v>
      </c>
      <c r="S74" s="132">
        <v>0</v>
      </c>
      <c r="T74" s="122"/>
      <c r="U74" s="2">
        <v>1878028</v>
      </c>
      <c r="V74" s="121">
        <v>-229107872</v>
      </c>
      <c r="W74" s="111"/>
      <c r="X74" s="133">
        <v>37271542</v>
      </c>
      <c r="Y74" s="45" t="s">
        <v>1556</v>
      </c>
    </row>
    <row r="75" spans="1:25">
      <c r="A75" s="299" t="s">
        <v>206</v>
      </c>
      <c r="B75" s="299" t="s">
        <v>207</v>
      </c>
      <c r="C75" s="125">
        <v>44279</v>
      </c>
      <c r="D75" s="125">
        <v>44279</v>
      </c>
      <c r="E75" s="125">
        <v>44281</v>
      </c>
      <c r="F75" s="295" t="s">
        <v>790</v>
      </c>
      <c r="G75" s="127"/>
      <c r="H75" s="128" t="s">
        <v>789</v>
      </c>
      <c r="I75" s="73" t="s">
        <v>787</v>
      </c>
      <c r="J75" s="73" t="s">
        <v>788</v>
      </c>
      <c r="K75" s="73" t="s">
        <v>944</v>
      </c>
      <c r="L75" s="129">
        <v>13329.52</v>
      </c>
      <c r="M75" s="121">
        <v>100</v>
      </c>
      <c r="N75" s="121">
        <v>13329.52</v>
      </c>
      <c r="O75" s="121">
        <v>0</v>
      </c>
      <c r="P75" s="121">
        <v>13329.52</v>
      </c>
      <c r="Q75" s="130" t="s">
        <v>681</v>
      </c>
      <c r="R75" s="131">
        <v>5845226.8499999996</v>
      </c>
      <c r="S75" s="132">
        <v>0</v>
      </c>
      <c r="T75" s="122" t="s">
        <v>788</v>
      </c>
      <c r="U75" s="2">
        <v>64226004</v>
      </c>
      <c r="V75" s="121">
        <v>-229115533</v>
      </c>
      <c r="W75" s="111">
        <v>323116</v>
      </c>
      <c r="X75" s="133">
        <v>37273818</v>
      </c>
      <c r="Y75" s="45"/>
    </row>
    <row r="76" spans="1:25">
      <c r="A76" s="228" t="s">
        <v>182</v>
      </c>
      <c r="B76" s="228" t="s">
        <v>183</v>
      </c>
      <c r="C76" s="229">
        <v>44281</v>
      </c>
      <c r="D76" s="229">
        <v>44281</v>
      </c>
      <c r="E76" s="229">
        <v>44281</v>
      </c>
      <c r="F76" s="296"/>
      <c r="G76" s="230"/>
      <c r="H76" s="231" t="s">
        <v>793</v>
      </c>
      <c r="I76" s="232" t="s">
        <v>791</v>
      </c>
      <c r="J76" s="232" t="s">
        <v>792</v>
      </c>
      <c r="K76" s="232" t="s">
        <v>1557</v>
      </c>
      <c r="L76" s="233">
        <v>0</v>
      </c>
      <c r="M76" s="234"/>
      <c r="N76" s="234">
        <v>0</v>
      </c>
      <c r="O76" s="234">
        <v>17622.5</v>
      </c>
      <c r="P76" s="234">
        <v>17622.5</v>
      </c>
      <c r="Q76" s="235" t="s">
        <v>681</v>
      </c>
      <c r="R76" s="236">
        <v>0</v>
      </c>
      <c r="S76" s="237">
        <v>255752.61000000004</v>
      </c>
      <c r="T76" s="238" t="s">
        <v>792</v>
      </c>
      <c r="U76" s="239">
        <v>64262242</v>
      </c>
      <c r="V76" s="234">
        <v>-229165982</v>
      </c>
      <c r="W76" s="240"/>
      <c r="X76" s="241">
        <v>37289109</v>
      </c>
      <c r="Y76" s="242"/>
    </row>
    <row r="77" spans="1:25">
      <c r="A77" s="299" t="s">
        <v>182</v>
      </c>
      <c r="B77" s="299" t="s">
        <v>183</v>
      </c>
      <c r="C77" s="125">
        <v>44285</v>
      </c>
      <c r="D77" s="125">
        <v>44285</v>
      </c>
      <c r="E77" s="125">
        <v>44285</v>
      </c>
      <c r="G77" s="127"/>
      <c r="J77" s="73"/>
      <c r="K77" s="73" t="s">
        <v>1558</v>
      </c>
      <c r="L77" s="129">
        <v>0</v>
      </c>
      <c r="N77" s="121">
        <v>0</v>
      </c>
      <c r="O77" s="121">
        <v>12692.72</v>
      </c>
      <c r="P77" s="121">
        <v>12692.72</v>
      </c>
      <c r="Q77" s="130" t="s">
        <v>681</v>
      </c>
      <c r="R77" s="131">
        <v>0</v>
      </c>
      <c r="S77" s="132">
        <v>268445.33</v>
      </c>
      <c r="T77" s="122"/>
      <c r="U77" s="2">
        <v>1879526</v>
      </c>
      <c r="V77" s="121">
        <v>-230893674</v>
      </c>
      <c r="W77" s="111"/>
      <c r="X77" s="133">
        <v>37432316</v>
      </c>
      <c r="Y77" s="45" t="s">
        <v>1559</v>
      </c>
    </row>
    <row r="78" spans="1:25">
      <c r="A78" s="299" t="s">
        <v>206</v>
      </c>
      <c r="B78" s="299" t="s">
        <v>207</v>
      </c>
      <c r="C78" s="125">
        <v>44281</v>
      </c>
      <c r="D78" s="125">
        <v>44281</v>
      </c>
      <c r="E78" s="125">
        <v>44285</v>
      </c>
      <c r="F78" s="295" t="s">
        <v>714</v>
      </c>
      <c r="G78" s="127"/>
      <c r="H78" s="128" t="s">
        <v>713</v>
      </c>
      <c r="I78" s="73" t="s">
        <v>711</v>
      </c>
      <c r="J78" s="73" t="s">
        <v>712</v>
      </c>
      <c r="K78" s="73" t="s">
        <v>944</v>
      </c>
      <c r="L78" s="129">
        <v>4898.79</v>
      </c>
      <c r="M78" s="121">
        <v>100</v>
      </c>
      <c r="N78" s="121">
        <v>4898.79</v>
      </c>
      <c r="O78" s="121">
        <v>0</v>
      </c>
      <c r="P78" s="121">
        <v>4898.79</v>
      </c>
      <c r="Q78" s="130" t="s">
        <v>681</v>
      </c>
      <c r="R78" s="131">
        <v>5850125.6399999997</v>
      </c>
      <c r="S78" s="132">
        <v>0</v>
      </c>
      <c r="T78" s="122" t="s">
        <v>712</v>
      </c>
      <c r="U78" s="2">
        <v>64123049</v>
      </c>
      <c r="V78" s="121">
        <v>-228504907</v>
      </c>
      <c r="W78" s="111">
        <v>393230</v>
      </c>
      <c r="X78" s="133">
        <v>37229207</v>
      </c>
      <c r="Y78" s="45"/>
    </row>
    <row r="79" spans="1:25">
      <c r="A79" s="228" t="s">
        <v>182</v>
      </c>
      <c r="B79" s="228" t="s">
        <v>183</v>
      </c>
      <c r="C79" s="229">
        <v>44281</v>
      </c>
      <c r="D79" s="229">
        <v>44281</v>
      </c>
      <c r="E79" s="229">
        <v>44285</v>
      </c>
      <c r="F79" s="296" t="s">
        <v>714</v>
      </c>
      <c r="G79" s="230" t="s">
        <v>1560</v>
      </c>
      <c r="H79" s="231" t="s">
        <v>713</v>
      </c>
      <c r="I79" s="232" t="s">
        <v>711</v>
      </c>
      <c r="J79" s="232" t="s">
        <v>712</v>
      </c>
      <c r="K79" s="232" t="s">
        <v>166</v>
      </c>
      <c r="L79" s="233">
        <v>0</v>
      </c>
      <c r="M79" s="234"/>
      <c r="N79" s="234">
        <v>0</v>
      </c>
      <c r="O79" s="234">
        <v>15859.44</v>
      </c>
      <c r="P79" s="234">
        <v>15859.44</v>
      </c>
      <c r="Q79" s="235" t="s">
        <v>681</v>
      </c>
      <c r="R79" s="236">
        <v>0</v>
      </c>
      <c r="S79" s="237">
        <v>284304.77</v>
      </c>
      <c r="T79" s="238" t="s">
        <v>712</v>
      </c>
      <c r="U79" s="239">
        <v>62977085</v>
      </c>
      <c r="V79" s="234">
        <v>-230943263</v>
      </c>
      <c r="W79" s="240">
        <v>393230</v>
      </c>
      <c r="X79" s="241">
        <v>37444598</v>
      </c>
      <c r="Y79" s="242"/>
    </row>
    <row r="80" spans="1:25">
      <c r="A80" s="299" t="s">
        <v>206</v>
      </c>
      <c r="B80" s="299" t="s">
        <v>207</v>
      </c>
      <c r="C80" s="125">
        <v>44286</v>
      </c>
      <c r="D80" s="125">
        <v>44286</v>
      </c>
      <c r="E80" s="125">
        <v>44286</v>
      </c>
      <c r="F80" s="295" t="s">
        <v>725</v>
      </c>
      <c r="G80" s="127"/>
      <c r="H80" s="128" t="s">
        <v>724</v>
      </c>
      <c r="I80" s="73" t="s">
        <v>722</v>
      </c>
      <c r="J80" s="73" t="s">
        <v>723</v>
      </c>
      <c r="K80" s="73" t="s">
        <v>944</v>
      </c>
      <c r="L80" s="129">
        <v>3917.73</v>
      </c>
      <c r="M80" s="121">
        <v>100</v>
      </c>
      <c r="N80" s="121">
        <v>3917.73</v>
      </c>
      <c r="O80" s="121">
        <v>0</v>
      </c>
      <c r="P80" s="121">
        <v>3917.73</v>
      </c>
      <c r="Q80" s="130" t="s">
        <v>681</v>
      </c>
      <c r="R80" s="131">
        <v>5854043.3700000001</v>
      </c>
      <c r="S80" s="132">
        <v>0</v>
      </c>
      <c r="T80" s="122" t="s">
        <v>723</v>
      </c>
      <c r="U80" s="2">
        <v>64664144</v>
      </c>
      <c r="V80" s="121">
        <v>-230891044</v>
      </c>
      <c r="W80" s="111">
        <v>301117</v>
      </c>
      <c r="X80" s="133">
        <v>37431831</v>
      </c>
      <c r="Y80" s="45"/>
    </row>
    <row r="81" spans="1:25">
      <c r="A81" s="299" t="s">
        <v>182</v>
      </c>
      <c r="B81" s="299" t="s">
        <v>183</v>
      </c>
      <c r="C81" s="125">
        <v>44286</v>
      </c>
      <c r="D81" s="125">
        <v>44286</v>
      </c>
      <c r="E81" s="125">
        <v>44286</v>
      </c>
      <c r="F81" s="295" t="s">
        <v>725</v>
      </c>
      <c r="G81" s="127" t="s">
        <v>1541</v>
      </c>
      <c r="H81" s="128" t="s">
        <v>724</v>
      </c>
      <c r="I81" s="73" t="s">
        <v>722</v>
      </c>
      <c r="J81" s="73" t="s">
        <v>723</v>
      </c>
      <c r="K81" s="73" t="s">
        <v>166</v>
      </c>
      <c r="L81" s="129">
        <v>0</v>
      </c>
      <c r="N81" s="121">
        <v>0</v>
      </c>
      <c r="O81" s="121">
        <v>9308.52</v>
      </c>
      <c r="P81" s="121">
        <v>9308.52</v>
      </c>
      <c r="Q81" s="130" t="s">
        <v>681</v>
      </c>
      <c r="R81" s="131">
        <v>0</v>
      </c>
      <c r="S81" s="132">
        <v>293613.29000000004</v>
      </c>
      <c r="T81" s="122" t="s">
        <v>723</v>
      </c>
      <c r="U81" s="2">
        <v>63353866</v>
      </c>
      <c r="V81" s="121">
        <v>-231819910</v>
      </c>
      <c r="W81" s="111">
        <v>301117</v>
      </c>
      <c r="X81" s="133">
        <v>37708640</v>
      </c>
      <c r="Y81" s="45"/>
    </row>
    <row r="82" spans="1:25">
      <c r="A82" s="299" t="s">
        <v>206</v>
      </c>
      <c r="B82" s="299" t="s">
        <v>207</v>
      </c>
      <c r="C82" s="125">
        <v>44286</v>
      </c>
      <c r="D82" s="125">
        <v>44286</v>
      </c>
      <c r="E82" s="125">
        <v>44286</v>
      </c>
      <c r="F82" s="295" t="s">
        <v>734</v>
      </c>
      <c r="G82" s="127"/>
      <c r="H82" s="128" t="s">
        <v>733</v>
      </c>
      <c r="I82" s="73" t="s">
        <v>731</v>
      </c>
      <c r="J82" s="73" t="s">
        <v>732</v>
      </c>
      <c r="K82" s="73" t="s">
        <v>944</v>
      </c>
      <c r="L82" s="129">
        <v>5686.72</v>
      </c>
      <c r="M82" s="121">
        <v>100</v>
      </c>
      <c r="N82" s="121">
        <v>5686.72</v>
      </c>
      <c r="O82" s="121">
        <v>0</v>
      </c>
      <c r="P82" s="121">
        <v>5686.72</v>
      </c>
      <c r="Q82" s="130" t="s">
        <v>681</v>
      </c>
      <c r="R82" s="131">
        <v>5859730.0899999999</v>
      </c>
      <c r="S82" s="132">
        <v>0</v>
      </c>
      <c r="T82" s="122" t="s">
        <v>732</v>
      </c>
      <c r="U82" s="2">
        <v>64253820</v>
      </c>
      <c r="V82" s="121">
        <v>-229152639</v>
      </c>
      <c r="W82" s="111">
        <v>387862</v>
      </c>
      <c r="X82" s="133">
        <v>37284885</v>
      </c>
      <c r="Y82" s="45"/>
    </row>
    <row r="83" spans="1:25">
      <c r="A83" s="299" t="s">
        <v>182</v>
      </c>
      <c r="B83" s="299" t="s">
        <v>183</v>
      </c>
      <c r="C83" s="125">
        <v>44286</v>
      </c>
      <c r="D83" s="125">
        <v>44286</v>
      </c>
      <c r="E83" s="125">
        <v>44286</v>
      </c>
      <c r="F83" s="295" t="s">
        <v>734</v>
      </c>
      <c r="G83" s="127" t="s">
        <v>1518</v>
      </c>
      <c r="H83" s="128" t="s">
        <v>733</v>
      </c>
      <c r="I83" s="73" t="s">
        <v>731</v>
      </c>
      <c r="J83" s="73" t="s">
        <v>732</v>
      </c>
      <c r="K83" s="73" t="s">
        <v>166</v>
      </c>
      <c r="L83" s="129">
        <v>0</v>
      </c>
      <c r="N83" s="121">
        <v>0</v>
      </c>
      <c r="O83" s="121">
        <v>13933.89</v>
      </c>
      <c r="P83" s="121">
        <v>13933.89</v>
      </c>
      <c r="Q83" s="130" t="s">
        <v>681</v>
      </c>
      <c r="R83" s="131">
        <v>0</v>
      </c>
      <c r="S83" s="132">
        <v>307547.18000000005</v>
      </c>
      <c r="T83" s="122" t="s">
        <v>732</v>
      </c>
      <c r="U83" s="2">
        <v>63368305</v>
      </c>
      <c r="V83" s="121">
        <v>-231819936</v>
      </c>
      <c r="W83" s="111">
        <v>387862</v>
      </c>
      <c r="X83" s="133">
        <v>37708664</v>
      </c>
      <c r="Y83" s="45"/>
    </row>
    <row r="84" spans="1:25">
      <c r="A84" s="299" t="s">
        <v>206</v>
      </c>
      <c r="B84" s="299" t="s">
        <v>207</v>
      </c>
      <c r="C84" s="125">
        <v>44286</v>
      </c>
      <c r="D84" s="125">
        <v>44286</v>
      </c>
      <c r="E84" s="125">
        <v>44286</v>
      </c>
      <c r="F84" s="295" t="s">
        <v>755</v>
      </c>
      <c r="G84" s="127"/>
      <c r="H84" s="128" t="s">
        <v>754</v>
      </c>
      <c r="I84" s="73" t="s">
        <v>752</v>
      </c>
      <c r="J84" s="73" t="s">
        <v>753</v>
      </c>
      <c r="K84" s="73" t="s">
        <v>944</v>
      </c>
      <c r="L84" s="129">
        <v>28454.79</v>
      </c>
      <c r="M84" s="121">
        <v>100</v>
      </c>
      <c r="N84" s="121">
        <v>28454.79</v>
      </c>
      <c r="O84" s="121">
        <v>0</v>
      </c>
      <c r="P84" s="121">
        <v>28454.79</v>
      </c>
      <c r="Q84" s="130" t="s">
        <v>681</v>
      </c>
      <c r="R84" s="131">
        <v>5888184.8799999999</v>
      </c>
      <c r="S84" s="132">
        <v>0</v>
      </c>
      <c r="T84" s="122" t="s">
        <v>753</v>
      </c>
      <c r="U84" s="2">
        <v>64615789</v>
      </c>
      <c r="V84" s="121">
        <v>-230829403</v>
      </c>
      <c r="W84" s="111">
        <v>349520</v>
      </c>
      <c r="X84" s="133">
        <v>37415135</v>
      </c>
      <c r="Y84" s="45"/>
    </row>
    <row r="85" spans="1:25">
      <c r="A85" s="299" t="s">
        <v>182</v>
      </c>
      <c r="B85" s="299" t="s">
        <v>183</v>
      </c>
      <c r="C85" s="125">
        <v>44286</v>
      </c>
      <c r="D85" s="125">
        <v>44286</v>
      </c>
      <c r="E85" s="125">
        <v>44286</v>
      </c>
      <c r="F85" s="295" t="s">
        <v>755</v>
      </c>
      <c r="G85" s="127" t="s">
        <v>1519</v>
      </c>
      <c r="H85" s="128" t="s">
        <v>754</v>
      </c>
      <c r="I85" s="73" t="s">
        <v>752</v>
      </c>
      <c r="J85" s="73" t="s">
        <v>753</v>
      </c>
      <c r="K85" s="73" t="s">
        <v>166</v>
      </c>
      <c r="L85" s="129">
        <v>0</v>
      </c>
      <c r="N85" s="121">
        <v>0</v>
      </c>
      <c r="O85" s="121">
        <v>26970.26</v>
      </c>
      <c r="P85" s="121">
        <v>26970.26</v>
      </c>
      <c r="Q85" s="130" t="s">
        <v>681</v>
      </c>
      <c r="R85" s="131">
        <v>0</v>
      </c>
      <c r="S85" s="132">
        <v>334517.44000000006</v>
      </c>
      <c r="T85" s="122" t="s">
        <v>753</v>
      </c>
      <c r="U85" s="2">
        <v>63542355</v>
      </c>
      <c r="V85" s="121">
        <v>-231820084</v>
      </c>
      <c r="W85" s="111">
        <v>349520</v>
      </c>
      <c r="X85" s="133">
        <v>37708803</v>
      </c>
      <c r="Y85" s="45"/>
    </row>
    <row r="86" spans="1:25">
      <c r="A86" s="299" t="s">
        <v>206</v>
      </c>
      <c r="B86" s="299" t="s">
        <v>207</v>
      </c>
      <c r="C86" s="125">
        <v>44286</v>
      </c>
      <c r="D86" s="125">
        <v>44286</v>
      </c>
      <c r="E86" s="125">
        <v>44286</v>
      </c>
      <c r="G86" s="127"/>
      <c r="H86" s="128" t="s">
        <v>361</v>
      </c>
      <c r="I86" s="73" t="s">
        <v>362</v>
      </c>
      <c r="J86" s="73" t="s">
        <v>363</v>
      </c>
      <c r="K86" s="73" t="s">
        <v>944</v>
      </c>
      <c r="L86" s="129">
        <v>8252.91</v>
      </c>
      <c r="M86" s="121">
        <v>100</v>
      </c>
      <c r="N86" s="121">
        <v>8252.91</v>
      </c>
      <c r="O86" s="121">
        <v>0</v>
      </c>
      <c r="P86" s="121">
        <v>8252.91</v>
      </c>
      <c r="Q86" s="130" t="s">
        <v>681</v>
      </c>
      <c r="R86" s="131">
        <v>5896437.79</v>
      </c>
      <c r="S86" s="132">
        <v>0</v>
      </c>
      <c r="T86" s="122" t="s">
        <v>363</v>
      </c>
      <c r="U86" s="2">
        <v>64390410</v>
      </c>
      <c r="V86" s="121">
        <v>-230059270</v>
      </c>
      <c r="W86" s="111">
        <v>356264</v>
      </c>
      <c r="X86" s="133">
        <v>37337932</v>
      </c>
      <c r="Y86" s="45"/>
    </row>
    <row r="87" spans="1:25">
      <c r="A87" s="299" t="s">
        <v>182</v>
      </c>
      <c r="B87" s="299" t="s">
        <v>183</v>
      </c>
      <c r="C87" s="125">
        <v>44286</v>
      </c>
      <c r="D87" s="125">
        <v>44286</v>
      </c>
      <c r="E87" s="125">
        <v>44286</v>
      </c>
      <c r="G87" s="127" t="s">
        <v>1561</v>
      </c>
      <c r="H87" s="128" t="s">
        <v>361</v>
      </c>
      <c r="I87" s="73" t="s">
        <v>362</v>
      </c>
      <c r="J87" s="73" t="s">
        <v>363</v>
      </c>
      <c r="K87" s="73" t="s">
        <v>166</v>
      </c>
      <c r="L87" s="129">
        <v>0</v>
      </c>
      <c r="N87" s="121">
        <v>0</v>
      </c>
      <c r="O87" s="121">
        <v>28300.58</v>
      </c>
      <c r="P87" s="121">
        <v>28300.58</v>
      </c>
      <c r="Q87" s="130" t="s">
        <v>681</v>
      </c>
      <c r="R87" s="131">
        <v>0</v>
      </c>
      <c r="S87" s="132">
        <v>362818.02000000008</v>
      </c>
      <c r="T87" s="122" t="s">
        <v>363</v>
      </c>
      <c r="U87" s="2">
        <v>64178627</v>
      </c>
      <c r="V87" s="121">
        <v>-231820358</v>
      </c>
      <c r="W87" s="111">
        <v>356264</v>
      </c>
      <c r="X87" s="133">
        <v>37709074</v>
      </c>
      <c r="Y87" s="45"/>
    </row>
    <row r="88" spans="1:25">
      <c r="A88" s="299" t="s">
        <v>206</v>
      </c>
      <c r="B88" s="299" t="s">
        <v>207</v>
      </c>
      <c r="C88" s="125">
        <v>44286</v>
      </c>
      <c r="D88" s="125">
        <v>44286</v>
      </c>
      <c r="E88" s="125">
        <v>44286</v>
      </c>
      <c r="F88" s="295" t="s">
        <v>759</v>
      </c>
      <c r="G88" s="127"/>
      <c r="H88" s="128" t="s">
        <v>758</v>
      </c>
      <c r="I88" s="73" t="s">
        <v>756</v>
      </c>
      <c r="J88" s="73" t="s">
        <v>757</v>
      </c>
      <c r="K88" s="73" t="s">
        <v>944</v>
      </c>
      <c r="L88" s="129">
        <v>35331.629999999997</v>
      </c>
      <c r="M88" s="121">
        <v>100</v>
      </c>
      <c r="N88" s="121">
        <v>35331.629999999997</v>
      </c>
      <c r="O88" s="121">
        <v>0</v>
      </c>
      <c r="P88" s="121">
        <v>35331.629999999997</v>
      </c>
      <c r="Q88" s="130" t="s">
        <v>681</v>
      </c>
      <c r="R88" s="131">
        <v>5931769.4199999999</v>
      </c>
      <c r="S88" s="132">
        <v>0</v>
      </c>
      <c r="T88" s="122" t="s">
        <v>757</v>
      </c>
      <c r="U88" s="2">
        <v>64961829</v>
      </c>
      <c r="V88" s="121">
        <v>-231986752</v>
      </c>
      <c r="W88" s="111">
        <v>362904</v>
      </c>
      <c r="X88" s="133">
        <v>37761139</v>
      </c>
      <c r="Y88" s="45"/>
    </row>
    <row r="89" spans="1:25">
      <c r="A89" s="299" t="s">
        <v>182</v>
      </c>
      <c r="B89" s="299" t="s">
        <v>183</v>
      </c>
      <c r="C89" s="125">
        <v>44286</v>
      </c>
      <c r="D89" s="125">
        <v>44286</v>
      </c>
      <c r="E89" s="125">
        <v>44286</v>
      </c>
      <c r="F89" s="295" t="s">
        <v>759</v>
      </c>
      <c r="G89" s="127" t="s">
        <v>1520</v>
      </c>
      <c r="H89" s="128" t="s">
        <v>758</v>
      </c>
      <c r="I89" s="73" t="s">
        <v>756</v>
      </c>
      <c r="J89" s="73" t="s">
        <v>757</v>
      </c>
      <c r="K89" s="73" t="s">
        <v>166</v>
      </c>
      <c r="L89" s="129">
        <v>0</v>
      </c>
      <c r="N89" s="121">
        <v>0</v>
      </c>
      <c r="O89" s="121">
        <v>101566.67</v>
      </c>
      <c r="P89" s="121">
        <v>101566.67</v>
      </c>
      <c r="Q89" s="130" t="s">
        <v>681</v>
      </c>
      <c r="R89" s="131">
        <v>0</v>
      </c>
      <c r="S89" s="132">
        <v>464384.69000000006</v>
      </c>
      <c r="T89" s="122" t="s">
        <v>757</v>
      </c>
      <c r="U89" s="2">
        <v>63307797</v>
      </c>
      <c r="V89" s="121">
        <v>-231819808</v>
      </c>
      <c r="W89" s="111">
        <v>362904</v>
      </c>
      <c r="X89" s="133">
        <v>37708543</v>
      </c>
      <c r="Y89" s="45"/>
    </row>
    <row r="90" spans="1:25">
      <c r="A90" s="299" t="s">
        <v>206</v>
      </c>
      <c r="B90" s="299" t="s">
        <v>207</v>
      </c>
      <c r="C90" s="125">
        <v>44286</v>
      </c>
      <c r="D90" s="125">
        <v>44286</v>
      </c>
      <c r="E90" s="125">
        <v>44286</v>
      </c>
      <c r="F90" s="295" t="s">
        <v>767</v>
      </c>
      <c r="G90" s="127"/>
      <c r="H90" s="128" t="s">
        <v>766</v>
      </c>
      <c r="I90" s="73" t="s">
        <v>764</v>
      </c>
      <c r="J90" s="73" t="s">
        <v>765</v>
      </c>
      <c r="K90" s="73" t="s">
        <v>944</v>
      </c>
      <c r="L90" s="129">
        <v>20000.009999999998</v>
      </c>
      <c r="M90" s="121">
        <v>100</v>
      </c>
      <c r="N90" s="121">
        <v>20000.009999999998</v>
      </c>
      <c r="O90" s="121">
        <v>0</v>
      </c>
      <c r="P90" s="121">
        <v>20000.009999999998</v>
      </c>
      <c r="Q90" s="130" t="s">
        <v>681</v>
      </c>
      <c r="R90" s="131">
        <v>5951769.4299999997</v>
      </c>
      <c r="S90" s="132">
        <v>0</v>
      </c>
      <c r="T90" s="122" t="s">
        <v>765</v>
      </c>
      <c r="U90" s="2">
        <v>64940762</v>
      </c>
      <c r="V90" s="121">
        <v>-231954062</v>
      </c>
      <c r="W90" s="111">
        <v>390874</v>
      </c>
      <c r="X90" s="133">
        <v>37750342</v>
      </c>
      <c r="Y90" s="45"/>
    </row>
    <row r="91" spans="1:25">
      <c r="A91" s="299" t="s">
        <v>182</v>
      </c>
      <c r="B91" s="299" t="s">
        <v>183</v>
      </c>
      <c r="C91" s="125">
        <v>44286</v>
      </c>
      <c r="D91" s="125">
        <v>44286</v>
      </c>
      <c r="E91" s="125">
        <v>44286</v>
      </c>
      <c r="F91" s="295" t="s">
        <v>767</v>
      </c>
      <c r="G91" s="127" t="s">
        <v>1544</v>
      </c>
      <c r="H91" s="128" t="s">
        <v>766</v>
      </c>
      <c r="I91" s="73" t="s">
        <v>764</v>
      </c>
      <c r="J91" s="73" t="s">
        <v>765</v>
      </c>
      <c r="K91" s="73" t="s">
        <v>166</v>
      </c>
      <c r="L91" s="129">
        <v>0</v>
      </c>
      <c r="N91" s="121">
        <v>0</v>
      </c>
      <c r="O91" s="121">
        <v>113.06</v>
      </c>
      <c r="P91" s="121">
        <v>113.06</v>
      </c>
      <c r="Q91" s="130" t="s">
        <v>681</v>
      </c>
      <c r="R91" s="131">
        <v>0</v>
      </c>
      <c r="S91" s="132">
        <v>464497.75000000006</v>
      </c>
      <c r="T91" s="122" t="s">
        <v>765</v>
      </c>
      <c r="U91" s="2">
        <v>64940856</v>
      </c>
      <c r="V91" s="121">
        <v>-231954225</v>
      </c>
      <c r="W91" s="111">
        <v>390874</v>
      </c>
      <c r="X91" s="133">
        <v>37750412</v>
      </c>
      <c r="Y91" s="45"/>
    </row>
    <row r="92" spans="1:25">
      <c r="A92" s="299" t="s">
        <v>206</v>
      </c>
      <c r="B92" s="299" t="s">
        <v>207</v>
      </c>
      <c r="C92" s="125">
        <v>44286</v>
      </c>
      <c r="D92" s="125">
        <v>44286</v>
      </c>
      <c r="E92" s="125">
        <v>44286</v>
      </c>
      <c r="G92" s="127"/>
      <c r="H92" s="128" t="s">
        <v>324</v>
      </c>
      <c r="I92" s="73" t="s">
        <v>325</v>
      </c>
      <c r="J92" s="73" t="s">
        <v>326</v>
      </c>
      <c r="K92" s="73" t="s">
        <v>944</v>
      </c>
      <c r="L92" s="129">
        <v>30049.41</v>
      </c>
      <c r="M92" s="121">
        <v>100</v>
      </c>
      <c r="N92" s="121">
        <v>30049.41</v>
      </c>
      <c r="O92" s="121">
        <v>0</v>
      </c>
      <c r="P92" s="121">
        <v>30049.41</v>
      </c>
      <c r="Q92" s="130" t="s">
        <v>681</v>
      </c>
      <c r="R92" s="131">
        <v>5981818.8399999999</v>
      </c>
      <c r="S92" s="132">
        <v>0</v>
      </c>
      <c r="T92" s="122" t="s">
        <v>326</v>
      </c>
      <c r="U92" s="2">
        <v>64944635</v>
      </c>
      <c r="V92" s="121">
        <v>-231958528</v>
      </c>
      <c r="W92" s="111">
        <v>408502</v>
      </c>
      <c r="X92" s="133">
        <v>37751707</v>
      </c>
      <c r="Y92" s="45"/>
    </row>
    <row r="93" spans="1:25">
      <c r="A93" s="299" t="s">
        <v>182</v>
      </c>
      <c r="B93" s="299" t="s">
        <v>183</v>
      </c>
      <c r="C93" s="125">
        <v>44286</v>
      </c>
      <c r="D93" s="125">
        <v>44286</v>
      </c>
      <c r="E93" s="125">
        <v>44286</v>
      </c>
      <c r="G93" s="127" t="s">
        <v>1562</v>
      </c>
      <c r="H93" s="128" t="s">
        <v>324</v>
      </c>
      <c r="I93" s="73" t="s">
        <v>325</v>
      </c>
      <c r="J93" s="73" t="s">
        <v>326</v>
      </c>
      <c r="K93" s="73" t="s">
        <v>166</v>
      </c>
      <c r="L93" s="129">
        <v>0</v>
      </c>
      <c r="N93" s="121">
        <v>0</v>
      </c>
      <c r="O93" s="121">
        <v>145463.45000000001</v>
      </c>
      <c r="P93" s="121">
        <v>145463.45000000001</v>
      </c>
      <c r="Q93" s="130" t="s">
        <v>681</v>
      </c>
      <c r="R93" s="131">
        <v>0</v>
      </c>
      <c r="S93" s="132">
        <v>609961.20000000007</v>
      </c>
      <c r="T93" s="122" t="s">
        <v>326</v>
      </c>
      <c r="U93" s="2">
        <v>64183527</v>
      </c>
      <c r="V93" s="121">
        <v>-231820483</v>
      </c>
      <c r="W93" s="111">
        <v>408502</v>
      </c>
      <c r="X93" s="133">
        <v>37709190</v>
      </c>
      <c r="Y93" s="45"/>
    </row>
    <row r="94" spans="1:25">
      <c r="A94" s="299" t="s">
        <v>206</v>
      </c>
      <c r="B94" s="299" t="s">
        <v>207</v>
      </c>
      <c r="C94" s="125">
        <v>44286</v>
      </c>
      <c r="D94" s="125">
        <v>44286</v>
      </c>
      <c r="E94" s="125">
        <v>44286</v>
      </c>
      <c r="F94" s="295" t="s">
        <v>280</v>
      </c>
      <c r="G94" s="127"/>
      <c r="H94" s="128" t="s">
        <v>279</v>
      </c>
      <c r="I94" s="73" t="s">
        <v>281</v>
      </c>
      <c r="J94" s="73" t="s">
        <v>282</v>
      </c>
      <c r="K94" s="73" t="s">
        <v>944</v>
      </c>
      <c r="L94" s="129">
        <v>13769.13</v>
      </c>
      <c r="M94" s="121">
        <v>100</v>
      </c>
      <c r="N94" s="121">
        <v>13769.13</v>
      </c>
      <c r="O94" s="121">
        <v>0</v>
      </c>
      <c r="P94" s="121">
        <v>13769.13</v>
      </c>
      <c r="Q94" s="130" t="s">
        <v>681</v>
      </c>
      <c r="R94" s="131">
        <v>5995587.9699999997</v>
      </c>
      <c r="S94" s="132">
        <v>0</v>
      </c>
      <c r="T94" s="122" t="s">
        <v>282</v>
      </c>
      <c r="U94" s="2">
        <v>64417195</v>
      </c>
      <c r="V94" s="121">
        <v>-230089464</v>
      </c>
      <c r="W94" s="111">
        <v>419826</v>
      </c>
      <c r="X94" s="133">
        <v>37347440</v>
      </c>
      <c r="Y94" s="45"/>
    </row>
    <row r="95" spans="1:25">
      <c r="A95" s="299" t="s">
        <v>182</v>
      </c>
      <c r="B95" s="299" t="s">
        <v>183</v>
      </c>
      <c r="C95" s="125">
        <v>44286</v>
      </c>
      <c r="D95" s="125">
        <v>44286</v>
      </c>
      <c r="E95" s="125">
        <v>44286</v>
      </c>
      <c r="F95" s="295" t="s">
        <v>280</v>
      </c>
      <c r="G95" s="127" t="s">
        <v>1537</v>
      </c>
      <c r="H95" s="128" t="s">
        <v>279</v>
      </c>
      <c r="I95" s="73" t="s">
        <v>281</v>
      </c>
      <c r="J95" s="73" t="s">
        <v>282</v>
      </c>
      <c r="K95" s="73" t="s">
        <v>166</v>
      </c>
      <c r="L95" s="129">
        <v>0</v>
      </c>
      <c r="N95" s="121">
        <v>0</v>
      </c>
      <c r="O95" s="121">
        <v>130.69</v>
      </c>
      <c r="P95" s="121">
        <v>130.69</v>
      </c>
      <c r="Q95" s="130" t="s">
        <v>681</v>
      </c>
      <c r="R95" s="131">
        <v>0</v>
      </c>
      <c r="S95" s="132">
        <v>610091.89</v>
      </c>
      <c r="T95" s="122" t="s">
        <v>282</v>
      </c>
      <c r="U95" s="2">
        <v>64184647</v>
      </c>
      <c r="V95" s="121">
        <v>-231820507</v>
      </c>
      <c r="W95" s="111">
        <v>419826</v>
      </c>
      <c r="X95" s="133">
        <v>37709214</v>
      </c>
      <c r="Y95" s="45"/>
    </row>
    <row r="96" spans="1:25">
      <c r="A96" s="299" t="s">
        <v>206</v>
      </c>
      <c r="B96" s="299" t="s">
        <v>207</v>
      </c>
      <c r="C96" s="125">
        <v>44286</v>
      </c>
      <c r="D96" s="125">
        <v>44286</v>
      </c>
      <c r="E96" s="125">
        <v>44286</v>
      </c>
      <c r="G96" s="127"/>
      <c r="H96" s="128" t="s">
        <v>782</v>
      </c>
      <c r="I96" s="73" t="s">
        <v>780</v>
      </c>
      <c r="J96" s="73" t="s">
        <v>781</v>
      </c>
      <c r="K96" s="73" t="s">
        <v>944</v>
      </c>
      <c r="L96" s="129">
        <v>1193.1199999999999</v>
      </c>
      <c r="M96" s="121">
        <v>100</v>
      </c>
      <c r="N96" s="121">
        <v>1193.1199999999999</v>
      </c>
      <c r="O96" s="121">
        <v>0</v>
      </c>
      <c r="P96" s="121">
        <v>1193.1199999999999</v>
      </c>
      <c r="Q96" s="130" t="s">
        <v>681</v>
      </c>
      <c r="R96" s="131">
        <v>5996781.0899999999</v>
      </c>
      <c r="S96" s="132">
        <v>0</v>
      </c>
      <c r="T96" s="122" t="s">
        <v>781</v>
      </c>
      <c r="U96" s="2">
        <v>64521491</v>
      </c>
      <c r="V96" s="121">
        <v>-230215402</v>
      </c>
      <c r="W96" s="111">
        <v>364698</v>
      </c>
      <c r="X96" s="133">
        <v>37380069</v>
      </c>
      <c r="Y96" s="45"/>
    </row>
    <row r="97" spans="1:25">
      <c r="A97" s="299" t="s">
        <v>182</v>
      </c>
      <c r="B97" s="299" t="s">
        <v>183</v>
      </c>
      <c r="C97" s="125">
        <v>44286</v>
      </c>
      <c r="D97" s="125">
        <v>44286</v>
      </c>
      <c r="E97" s="125">
        <v>44286</v>
      </c>
      <c r="G97" s="127" t="s">
        <v>1521</v>
      </c>
      <c r="H97" s="128" t="s">
        <v>782</v>
      </c>
      <c r="I97" s="73" t="s">
        <v>780</v>
      </c>
      <c r="J97" s="73" t="s">
        <v>781</v>
      </c>
      <c r="K97" s="73" t="s">
        <v>166</v>
      </c>
      <c r="L97" s="129">
        <v>0</v>
      </c>
      <c r="N97" s="121">
        <v>0</v>
      </c>
      <c r="O97" s="121">
        <v>2770.71</v>
      </c>
      <c r="P97" s="121">
        <v>2770.71</v>
      </c>
      <c r="Q97" s="130" t="s">
        <v>681</v>
      </c>
      <c r="R97" s="131">
        <v>0</v>
      </c>
      <c r="S97" s="132">
        <v>612862.6</v>
      </c>
      <c r="T97" s="122" t="s">
        <v>781</v>
      </c>
      <c r="U97" s="2">
        <v>63441675</v>
      </c>
      <c r="V97" s="121">
        <v>-231820035</v>
      </c>
      <c r="W97" s="111">
        <v>364698</v>
      </c>
      <c r="X97" s="133">
        <v>37708756</v>
      </c>
      <c r="Y97" s="45"/>
    </row>
    <row r="98" spans="1:25">
      <c r="A98" s="299" t="s">
        <v>206</v>
      </c>
      <c r="B98" s="299" t="s">
        <v>207</v>
      </c>
      <c r="C98" s="125">
        <v>44286</v>
      </c>
      <c r="D98" s="125">
        <v>44286</v>
      </c>
      <c r="E98" s="125">
        <v>44286</v>
      </c>
      <c r="G98" s="127"/>
      <c r="H98" s="128" t="s">
        <v>793</v>
      </c>
      <c r="I98" s="73" t="s">
        <v>791</v>
      </c>
      <c r="J98" s="73" t="s">
        <v>792</v>
      </c>
      <c r="K98" s="73" t="s">
        <v>944</v>
      </c>
      <c r="L98" s="129">
        <v>10265.59</v>
      </c>
      <c r="M98" s="121">
        <v>100</v>
      </c>
      <c r="N98" s="121">
        <v>10265.59</v>
      </c>
      <c r="O98" s="121">
        <v>0</v>
      </c>
      <c r="P98" s="121">
        <v>10265.59</v>
      </c>
      <c r="Q98" s="130" t="s">
        <v>681</v>
      </c>
      <c r="R98" s="131">
        <v>6007046.6799999997</v>
      </c>
      <c r="S98" s="132">
        <v>0</v>
      </c>
      <c r="T98" s="122" t="s">
        <v>792</v>
      </c>
      <c r="U98" s="2">
        <v>64096558</v>
      </c>
      <c r="V98" s="121">
        <v>-228435706</v>
      </c>
      <c r="W98" s="111">
        <v>364755</v>
      </c>
      <c r="X98" s="133">
        <v>37215936</v>
      </c>
      <c r="Y98" s="45"/>
    </row>
    <row r="99" spans="1:25">
      <c r="A99" s="299" t="s">
        <v>182</v>
      </c>
      <c r="B99" s="299" t="s">
        <v>183</v>
      </c>
      <c r="C99" s="125">
        <v>44286</v>
      </c>
      <c r="D99" s="125">
        <v>44286</v>
      </c>
      <c r="E99" s="125">
        <v>44286</v>
      </c>
      <c r="G99" s="127" t="s">
        <v>1524</v>
      </c>
      <c r="H99" s="128" t="s">
        <v>793</v>
      </c>
      <c r="I99" s="73" t="s">
        <v>791</v>
      </c>
      <c r="J99" s="73" t="s">
        <v>792</v>
      </c>
      <c r="K99" s="73" t="s">
        <v>166</v>
      </c>
      <c r="L99" s="129">
        <v>0</v>
      </c>
      <c r="N99" s="121">
        <v>0</v>
      </c>
      <c r="O99" s="121">
        <v>21122.52</v>
      </c>
      <c r="P99" s="121">
        <v>21122.52</v>
      </c>
      <c r="Q99" s="130" t="s">
        <v>681</v>
      </c>
      <c r="R99" s="131">
        <v>0</v>
      </c>
      <c r="S99" s="132">
        <v>633985.12</v>
      </c>
      <c r="T99" s="122" t="s">
        <v>792</v>
      </c>
      <c r="U99" s="2">
        <v>64945044</v>
      </c>
      <c r="V99" s="121">
        <v>-231959227</v>
      </c>
      <c r="W99" s="111">
        <v>364755</v>
      </c>
      <c r="X99" s="133">
        <v>37751917</v>
      </c>
      <c r="Y99" s="45"/>
    </row>
    <row r="100" spans="1:25">
      <c r="A100" s="228" t="s">
        <v>206</v>
      </c>
      <c r="B100" s="228" t="s">
        <v>207</v>
      </c>
      <c r="C100" s="229">
        <v>44286</v>
      </c>
      <c r="D100" s="229">
        <v>44286</v>
      </c>
      <c r="E100" s="229">
        <v>44286</v>
      </c>
      <c r="F100" s="296" t="s">
        <v>800</v>
      </c>
      <c r="G100" s="230"/>
      <c r="H100" s="231" t="s">
        <v>799</v>
      </c>
      <c r="I100" s="232" t="s">
        <v>797</v>
      </c>
      <c r="J100" s="232" t="s">
        <v>798</v>
      </c>
      <c r="K100" s="232" t="s">
        <v>944</v>
      </c>
      <c r="L100" s="233">
        <v>13927.89</v>
      </c>
      <c r="M100" s="234">
        <v>100</v>
      </c>
      <c r="N100" s="234">
        <v>13927.89</v>
      </c>
      <c r="O100" s="234">
        <v>0</v>
      </c>
      <c r="P100" s="234">
        <v>13927.89</v>
      </c>
      <c r="Q100" s="235" t="s">
        <v>681</v>
      </c>
      <c r="R100" s="236">
        <v>6020974.5699999994</v>
      </c>
      <c r="S100" s="237">
        <v>0</v>
      </c>
      <c r="T100" s="238" t="s">
        <v>798</v>
      </c>
      <c r="U100" s="239">
        <v>64872609</v>
      </c>
      <c r="V100" s="234">
        <v>-231850908</v>
      </c>
      <c r="W100" s="240">
        <v>359762</v>
      </c>
      <c r="X100" s="241">
        <v>37717552</v>
      </c>
      <c r="Y100" s="242"/>
    </row>
    <row r="101" spans="1:25">
      <c r="A101" s="299" t="s">
        <v>206</v>
      </c>
      <c r="B101" s="299" t="s">
        <v>207</v>
      </c>
      <c r="C101" s="125">
        <v>44286</v>
      </c>
      <c r="D101" s="125">
        <v>44286</v>
      </c>
      <c r="E101" s="125">
        <v>44287</v>
      </c>
      <c r="F101" s="295" t="s">
        <v>719</v>
      </c>
      <c r="G101" s="127"/>
      <c r="H101" s="128" t="s">
        <v>718</v>
      </c>
      <c r="I101" s="73" t="s">
        <v>716</v>
      </c>
      <c r="J101" s="73" t="s">
        <v>717</v>
      </c>
      <c r="K101" s="73" t="s">
        <v>944</v>
      </c>
      <c r="L101" s="129">
        <v>30714.560000000001</v>
      </c>
      <c r="M101" s="121">
        <v>100</v>
      </c>
      <c r="N101" s="121">
        <v>30714.560000000001</v>
      </c>
      <c r="O101" s="121">
        <v>0</v>
      </c>
      <c r="P101" s="121">
        <v>30714.560000000001</v>
      </c>
      <c r="Q101" s="130" t="s">
        <v>681</v>
      </c>
      <c r="R101" s="131">
        <v>6051689.129999999</v>
      </c>
      <c r="S101" s="132">
        <v>0</v>
      </c>
      <c r="T101" s="122" t="s">
        <v>717</v>
      </c>
      <c r="U101" s="2">
        <v>64505624</v>
      </c>
      <c r="V101" s="121">
        <v>-230198215</v>
      </c>
      <c r="W101" s="111">
        <v>312621</v>
      </c>
      <c r="X101" s="133">
        <v>37376498</v>
      </c>
      <c r="Y101" s="45"/>
    </row>
    <row r="102" spans="1:25">
      <c r="A102" s="299" t="s">
        <v>182</v>
      </c>
      <c r="B102" s="299" t="s">
        <v>183</v>
      </c>
      <c r="C102" s="125">
        <v>44287</v>
      </c>
      <c r="D102" s="125">
        <v>44287</v>
      </c>
      <c r="E102" s="125">
        <v>44287</v>
      </c>
      <c r="F102" s="295" t="s">
        <v>719</v>
      </c>
      <c r="G102" s="127" t="s">
        <v>1534</v>
      </c>
      <c r="H102" s="128" t="s">
        <v>718</v>
      </c>
      <c r="I102" s="73" t="s">
        <v>716</v>
      </c>
      <c r="J102" s="73" t="s">
        <v>717</v>
      </c>
      <c r="K102" s="73" t="s">
        <v>166</v>
      </c>
      <c r="L102" s="129">
        <v>0</v>
      </c>
      <c r="N102" s="121">
        <v>0</v>
      </c>
      <c r="O102" s="121">
        <v>13714.45</v>
      </c>
      <c r="P102" s="121">
        <v>13714.45</v>
      </c>
      <c r="Q102" s="130" t="s">
        <v>681</v>
      </c>
      <c r="R102" s="131">
        <v>0</v>
      </c>
      <c r="S102" s="132">
        <v>647699.56999999995</v>
      </c>
      <c r="T102" s="122" t="s">
        <v>717</v>
      </c>
      <c r="U102" s="2">
        <v>63610793</v>
      </c>
      <c r="V102" s="121">
        <v>-232112439</v>
      </c>
      <c r="W102" s="111">
        <v>312621</v>
      </c>
      <c r="X102" s="133">
        <v>37793858</v>
      </c>
      <c r="Y102" s="45"/>
    </row>
    <row r="103" spans="1:25">
      <c r="A103" s="299" t="s">
        <v>206</v>
      </c>
      <c r="B103" s="299" t="s">
        <v>207</v>
      </c>
      <c r="C103" s="125">
        <v>44286</v>
      </c>
      <c r="D103" s="125">
        <v>44286</v>
      </c>
      <c r="E103" s="125">
        <v>44287</v>
      </c>
      <c r="G103" s="127"/>
      <c r="H103" s="128" t="s">
        <v>721</v>
      </c>
      <c r="I103" s="73" t="s">
        <v>716</v>
      </c>
      <c r="J103" s="73" t="s">
        <v>720</v>
      </c>
      <c r="K103" s="73" t="s">
        <v>944</v>
      </c>
      <c r="L103" s="129">
        <v>24631.07</v>
      </c>
      <c r="M103" s="121">
        <v>100</v>
      </c>
      <c r="N103" s="121">
        <v>24631.07</v>
      </c>
      <c r="O103" s="121">
        <v>0</v>
      </c>
      <c r="P103" s="121">
        <v>24631.07</v>
      </c>
      <c r="Q103" s="130" t="s">
        <v>681</v>
      </c>
      <c r="R103" s="131">
        <v>6076320.1999999993</v>
      </c>
      <c r="S103" s="132">
        <v>0</v>
      </c>
      <c r="T103" s="122" t="s">
        <v>720</v>
      </c>
      <c r="U103" s="2">
        <v>64506328</v>
      </c>
      <c r="V103" s="121">
        <v>-230199019</v>
      </c>
      <c r="W103" s="111">
        <v>375072</v>
      </c>
      <c r="X103" s="133">
        <v>37376683</v>
      </c>
      <c r="Y103" s="45"/>
    </row>
    <row r="104" spans="1:25">
      <c r="A104" s="299" t="s">
        <v>206</v>
      </c>
      <c r="B104" s="299" t="s">
        <v>207</v>
      </c>
      <c r="C104" s="125">
        <v>44286</v>
      </c>
      <c r="D104" s="125">
        <v>44286</v>
      </c>
      <c r="E104" s="125">
        <v>44287</v>
      </c>
      <c r="F104" s="295" t="s">
        <v>742</v>
      </c>
      <c r="G104" s="127"/>
      <c r="H104" s="128" t="s">
        <v>741</v>
      </c>
      <c r="I104" s="73" t="s">
        <v>739</v>
      </c>
      <c r="J104" s="73" t="s">
        <v>740</v>
      </c>
      <c r="K104" s="73" t="s">
        <v>944</v>
      </c>
      <c r="L104" s="129">
        <v>66615.98</v>
      </c>
      <c r="M104" s="121">
        <v>100</v>
      </c>
      <c r="N104" s="121">
        <v>66615.98</v>
      </c>
      <c r="O104" s="121">
        <v>0</v>
      </c>
      <c r="P104" s="121">
        <v>66615.98</v>
      </c>
      <c r="Q104" s="130" t="s">
        <v>681</v>
      </c>
      <c r="R104" s="131">
        <v>6142936.1799999997</v>
      </c>
      <c r="S104" s="132">
        <v>0</v>
      </c>
      <c r="T104" s="122" t="s">
        <v>740</v>
      </c>
      <c r="U104" s="2">
        <v>64676226</v>
      </c>
      <c r="V104" s="121">
        <v>-230905175</v>
      </c>
      <c r="W104" s="111">
        <v>327550</v>
      </c>
      <c r="X104" s="133">
        <v>37434407</v>
      </c>
      <c r="Y104" s="45"/>
    </row>
    <row r="105" spans="1:25">
      <c r="A105" s="299" t="s">
        <v>182</v>
      </c>
      <c r="B105" s="299" t="s">
        <v>183</v>
      </c>
      <c r="C105" s="125">
        <v>44287</v>
      </c>
      <c r="D105" s="125">
        <v>44287</v>
      </c>
      <c r="E105" s="125">
        <v>44287</v>
      </c>
      <c r="F105" s="295" t="s">
        <v>742</v>
      </c>
      <c r="G105" s="127" t="s">
        <v>1531</v>
      </c>
      <c r="H105" s="128" t="s">
        <v>741</v>
      </c>
      <c r="I105" s="73" t="s">
        <v>739</v>
      </c>
      <c r="J105" s="73" t="s">
        <v>740</v>
      </c>
      <c r="K105" s="73" t="s">
        <v>166</v>
      </c>
      <c r="L105" s="129">
        <v>0</v>
      </c>
      <c r="N105" s="121">
        <v>0</v>
      </c>
      <c r="O105" s="121">
        <v>50473.9</v>
      </c>
      <c r="P105" s="121">
        <v>50473.9</v>
      </c>
      <c r="Q105" s="130" t="s">
        <v>681</v>
      </c>
      <c r="R105" s="131">
        <v>0</v>
      </c>
      <c r="S105" s="132">
        <v>698173.47</v>
      </c>
      <c r="T105" s="122" t="s">
        <v>740</v>
      </c>
      <c r="U105" s="2">
        <v>63523631</v>
      </c>
      <c r="V105" s="121">
        <v>-232143614</v>
      </c>
      <c r="W105" s="111">
        <v>327550</v>
      </c>
      <c r="X105" s="133">
        <v>37803241</v>
      </c>
      <c r="Y105" s="45"/>
    </row>
    <row r="106" spans="1:25">
      <c r="A106" s="299" t="s">
        <v>206</v>
      </c>
      <c r="B106" s="299" t="s">
        <v>207</v>
      </c>
      <c r="C106" s="125">
        <v>44286</v>
      </c>
      <c r="D106" s="125">
        <v>44286</v>
      </c>
      <c r="E106" s="125">
        <v>44287</v>
      </c>
      <c r="G106" s="127"/>
      <c r="H106" s="128" t="s">
        <v>744</v>
      </c>
      <c r="I106" s="73" t="s">
        <v>739</v>
      </c>
      <c r="J106" s="73" t="s">
        <v>743</v>
      </c>
      <c r="K106" s="73" t="s">
        <v>944</v>
      </c>
      <c r="L106" s="129">
        <v>28050.27</v>
      </c>
      <c r="M106" s="121">
        <v>100</v>
      </c>
      <c r="N106" s="121">
        <v>28050.27</v>
      </c>
      <c r="O106" s="121">
        <v>0</v>
      </c>
      <c r="P106" s="121">
        <v>28050.27</v>
      </c>
      <c r="Q106" s="130" t="s">
        <v>681</v>
      </c>
      <c r="R106" s="131">
        <v>6170986.4499999993</v>
      </c>
      <c r="S106" s="132">
        <v>0</v>
      </c>
      <c r="T106" s="122" t="s">
        <v>743</v>
      </c>
      <c r="U106" s="2">
        <v>64677297</v>
      </c>
      <c r="V106" s="121">
        <v>-230905748</v>
      </c>
      <c r="W106" s="111">
        <v>360671</v>
      </c>
      <c r="X106" s="133">
        <v>37434525</v>
      </c>
      <c r="Y106" s="45"/>
    </row>
    <row r="107" spans="1:25">
      <c r="A107" s="299" t="s">
        <v>182</v>
      </c>
      <c r="B107" s="299" t="s">
        <v>183</v>
      </c>
      <c r="C107" s="125">
        <v>44287</v>
      </c>
      <c r="D107" s="125">
        <v>44287</v>
      </c>
      <c r="E107" s="125">
        <v>44287</v>
      </c>
      <c r="G107" s="127" t="s">
        <v>1532</v>
      </c>
      <c r="H107" s="128" t="s">
        <v>744</v>
      </c>
      <c r="I107" s="73" t="s">
        <v>739</v>
      </c>
      <c r="J107" s="73" t="s">
        <v>743</v>
      </c>
      <c r="K107" s="73" t="s">
        <v>166</v>
      </c>
      <c r="L107" s="129">
        <v>0</v>
      </c>
      <c r="N107" s="121">
        <v>0</v>
      </c>
      <c r="O107" s="121">
        <v>21253.26</v>
      </c>
      <c r="P107" s="121">
        <v>21253.26</v>
      </c>
      <c r="Q107" s="130" t="s">
        <v>681</v>
      </c>
      <c r="R107" s="131">
        <v>0</v>
      </c>
      <c r="S107" s="132">
        <v>719426.73</v>
      </c>
      <c r="T107" s="122" t="s">
        <v>743</v>
      </c>
      <c r="U107" s="2">
        <v>63523660</v>
      </c>
      <c r="V107" s="121">
        <v>-232143883</v>
      </c>
      <c r="W107" s="111">
        <v>360671</v>
      </c>
      <c r="X107" s="133">
        <v>37803369</v>
      </c>
      <c r="Y107" s="45"/>
    </row>
    <row r="108" spans="1:25">
      <c r="A108" s="299" t="s">
        <v>182</v>
      </c>
      <c r="B108" s="299" t="s">
        <v>183</v>
      </c>
      <c r="C108" s="125">
        <v>44286</v>
      </c>
      <c r="D108" s="125">
        <v>44286</v>
      </c>
      <c r="E108" s="125">
        <v>44287</v>
      </c>
      <c r="G108" s="127" t="s">
        <v>1563</v>
      </c>
      <c r="H108" s="128" t="s">
        <v>747</v>
      </c>
      <c r="I108" s="73" t="s">
        <v>745</v>
      </c>
      <c r="J108" s="73" t="s">
        <v>746</v>
      </c>
      <c r="K108" s="73" t="s">
        <v>166</v>
      </c>
      <c r="L108" s="129">
        <v>0</v>
      </c>
      <c r="N108" s="121">
        <v>0</v>
      </c>
      <c r="O108" s="121">
        <v>25697.52</v>
      </c>
      <c r="P108" s="121">
        <v>25697.52</v>
      </c>
      <c r="Q108" s="130" t="s">
        <v>681</v>
      </c>
      <c r="R108" s="131">
        <v>0</v>
      </c>
      <c r="S108" s="132">
        <v>745124.25</v>
      </c>
      <c r="T108" s="122" t="s">
        <v>746</v>
      </c>
      <c r="U108" s="2">
        <v>64178909</v>
      </c>
      <c r="V108" s="121">
        <v>-232139612</v>
      </c>
      <c r="W108" s="111">
        <v>360193</v>
      </c>
      <c r="X108" s="133">
        <v>37802510</v>
      </c>
      <c r="Y108" s="45"/>
    </row>
    <row r="109" spans="1:25">
      <c r="A109" s="299" t="s">
        <v>206</v>
      </c>
      <c r="B109" s="299" t="s">
        <v>207</v>
      </c>
      <c r="C109" s="125">
        <v>44286</v>
      </c>
      <c r="D109" s="125">
        <v>44286</v>
      </c>
      <c r="E109" s="125">
        <v>44287</v>
      </c>
      <c r="F109" s="295" t="s">
        <v>751</v>
      </c>
      <c r="G109" s="127"/>
      <c r="H109" s="128" t="s">
        <v>750</v>
      </c>
      <c r="I109" s="73" t="s">
        <v>748</v>
      </c>
      <c r="J109" s="73" t="s">
        <v>749</v>
      </c>
      <c r="K109" s="73" t="s">
        <v>944</v>
      </c>
      <c r="L109" s="129">
        <v>15947.89</v>
      </c>
      <c r="M109" s="121">
        <v>100</v>
      </c>
      <c r="N109" s="121">
        <v>15947.89</v>
      </c>
      <c r="O109" s="121">
        <v>0</v>
      </c>
      <c r="P109" s="121">
        <v>15947.89</v>
      </c>
      <c r="Q109" s="130" t="s">
        <v>681</v>
      </c>
      <c r="R109" s="131">
        <v>6186934.3399999989</v>
      </c>
      <c r="S109" s="132">
        <v>0</v>
      </c>
      <c r="T109" s="122" t="s">
        <v>749</v>
      </c>
      <c r="U109" s="2">
        <v>64204082</v>
      </c>
      <c r="V109" s="121">
        <v>-229082633</v>
      </c>
      <c r="W109" s="111">
        <v>423352</v>
      </c>
      <c r="X109" s="133">
        <v>37264089</v>
      </c>
      <c r="Y109" s="45"/>
    </row>
    <row r="110" spans="1:25">
      <c r="A110" s="299" t="s">
        <v>182</v>
      </c>
      <c r="B110" s="299" t="s">
        <v>183</v>
      </c>
      <c r="C110" s="125">
        <v>44286</v>
      </c>
      <c r="D110" s="125">
        <v>44286</v>
      </c>
      <c r="E110" s="125">
        <v>44287</v>
      </c>
      <c r="F110" s="295" t="s">
        <v>751</v>
      </c>
      <c r="G110" s="127" t="s">
        <v>1564</v>
      </c>
      <c r="H110" s="128" t="s">
        <v>750</v>
      </c>
      <c r="I110" s="73" t="s">
        <v>748</v>
      </c>
      <c r="J110" s="73" t="s">
        <v>749</v>
      </c>
      <c r="K110" s="73" t="s">
        <v>166</v>
      </c>
      <c r="L110" s="129">
        <v>0</v>
      </c>
      <c r="N110" s="121">
        <v>0</v>
      </c>
      <c r="O110" s="121">
        <v>77949.31</v>
      </c>
      <c r="P110" s="121">
        <v>77949.31</v>
      </c>
      <c r="Q110" s="130" t="s">
        <v>681</v>
      </c>
      <c r="R110" s="131">
        <v>0</v>
      </c>
      <c r="S110" s="132">
        <v>823073.56</v>
      </c>
      <c r="T110" s="122" t="s">
        <v>749</v>
      </c>
      <c r="U110" s="2">
        <v>64185661</v>
      </c>
      <c r="V110" s="121">
        <v>-231820515</v>
      </c>
      <c r="W110" s="111">
        <v>423352</v>
      </c>
      <c r="X110" s="133">
        <v>37709222</v>
      </c>
      <c r="Y110" s="45"/>
    </row>
    <row r="111" spans="1:25">
      <c r="A111" s="299" t="s">
        <v>206</v>
      </c>
      <c r="B111" s="299" t="s">
        <v>207</v>
      </c>
      <c r="C111" s="125">
        <v>44286</v>
      </c>
      <c r="D111" s="125">
        <v>44286</v>
      </c>
      <c r="E111" s="125">
        <v>44287</v>
      </c>
      <c r="G111" s="127"/>
      <c r="H111" s="128" t="s">
        <v>779</v>
      </c>
      <c r="I111" s="73" t="s">
        <v>777</v>
      </c>
      <c r="J111" s="73" t="s">
        <v>778</v>
      </c>
      <c r="K111" s="73" t="s">
        <v>944</v>
      </c>
      <c r="L111" s="129">
        <v>43388.36</v>
      </c>
      <c r="M111" s="121">
        <v>100</v>
      </c>
      <c r="N111" s="121">
        <v>43388.36</v>
      </c>
      <c r="O111" s="121">
        <v>0</v>
      </c>
      <c r="P111" s="121">
        <v>43388.36</v>
      </c>
      <c r="Q111" s="130" t="s">
        <v>681</v>
      </c>
      <c r="R111" s="131">
        <v>6230322.6999999993</v>
      </c>
      <c r="S111" s="132">
        <v>0</v>
      </c>
      <c r="T111" s="122" t="s">
        <v>778</v>
      </c>
      <c r="U111" s="2">
        <v>64971611</v>
      </c>
      <c r="V111" s="121">
        <v>-231999447</v>
      </c>
      <c r="W111" s="111">
        <v>289571</v>
      </c>
      <c r="X111" s="133">
        <v>37764659</v>
      </c>
      <c r="Y111" s="45"/>
    </row>
    <row r="112" spans="1:25">
      <c r="A112" s="299" t="s">
        <v>206</v>
      </c>
      <c r="B112" s="299" t="s">
        <v>207</v>
      </c>
      <c r="C112" s="125">
        <v>44286</v>
      </c>
      <c r="D112" s="125">
        <v>44286</v>
      </c>
      <c r="E112" s="125">
        <v>44287</v>
      </c>
      <c r="F112" s="295" t="s">
        <v>786</v>
      </c>
      <c r="G112" s="127"/>
      <c r="H112" s="128" t="s">
        <v>785</v>
      </c>
      <c r="I112" s="73" t="s">
        <v>783</v>
      </c>
      <c r="J112" s="73" t="s">
        <v>784</v>
      </c>
      <c r="K112" s="73" t="s">
        <v>944</v>
      </c>
      <c r="L112" s="129">
        <v>5146.38</v>
      </c>
      <c r="M112" s="121">
        <v>100</v>
      </c>
      <c r="N112" s="121">
        <v>5146.38</v>
      </c>
      <c r="O112" s="121">
        <v>0</v>
      </c>
      <c r="P112" s="121">
        <v>5146.38</v>
      </c>
      <c r="Q112" s="130" t="s">
        <v>681</v>
      </c>
      <c r="R112" s="131">
        <v>6235469.0799999991</v>
      </c>
      <c r="S112" s="132">
        <v>0</v>
      </c>
      <c r="T112" s="122" t="s">
        <v>784</v>
      </c>
      <c r="U112" s="2">
        <v>64328597</v>
      </c>
      <c r="V112" s="121">
        <v>-229983044</v>
      </c>
      <c r="W112" s="111">
        <v>392748</v>
      </c>
      <c r="X112" s="133">
        <v>37316674</v>
      </c>
      <c r="Y112" s="45"/>
    </row>
    <row r="113" spans="1:25">
      <c r="A113" s="299" t="s">
        <v>182</v>
      </c>
      <c r="B113" s="299" t="s">
        <v>183</v>
      </c>
      <c r="C113" s="125">
        <v>44286</v>
      </c>
      <c r="D113" s="125">
        <v>44286</v>
      </c>
      <c r="E113" s="125">
        <v>44287</v>
      </c>
      <c r="F113" s="295" t="s">
        <v>786</v>
      </c>
      <c r="G113" s="127" t="s">
        <v>1522</v>
      </c>
      <c r="H113" s="128" t="s">
        <v>785</v>
      </c>
      <c r="I113" s="73" t="s">
        <v>783</v>
      </c>
      <c r="J113" s="73" t="s">
        <v>784</v>
      </c>
      <c r="K113" s="73" t="s">
        <v>166</v>
      </c>
      <c r="L113" s="129">
        <v>0</v>
      </c>
      <c r="N113" s="121">
        <v>0</v>
      </c>
      <c r="O113" s="121">
        <v>4113.6499999999996</v>
      </c>
      <c r="P113" s="121">
        <v>4113.6499999999996</v>
      </c>
      <c r="Q113" s="130" t="s">
        <v>681</v>
      </c>
      <c r="R113" s="131">
        <v>0</v>
      </c>
      <c r="S113" s="132">
        <v>827187.21000000008</v>
      </c>
      <c r="T113" s="122" t="s">
        <v>784</v>
      </c>
      <c r="U113" s="2">
        <v>63777495</v>
      </c>
      <c r="V113" s="121">
        <v>-232002079</v>
      </c>
      <c r="W113" s="111">
        <v>392748</v>
      </c>
      <c r="X113" s="133">
        <v>37765626</v>
      </c>
      <c r="Y113" s="45"/>
    </row>
    <row r="114" spans="1:25">
      <c r="A114" s="299" t="s">
        <v>182</v>
      </c>
      <c r="B114" s="299" t="s">
        <v>183</v>
      </c>
      <c r="C114" s="125">
        <v>44286</v>
      </c>
      <c r="D114" s="125">
        <v>44286</v>
      </c>
      <c r="E114" s="125">
        <v>44287</v>
      </c>
      <c r="F114" s="295" t="s">
        <v>786</v>
      </c>
      <c r="G114" s="127" t="s">
        <v>1522</v>
      </c>
      <c r="H114" s="128" t="s">
        <v>785</v>
      </c>
      <c r="I114" s="73" t="s">
        <v>783</v>
      </c>
      <c r="J114" s="73" t="s">
        <v>784</v>
      </c>
      <c r="K114" s="73" t="s">
        <v>166</v>
      </c>
      <c r="L114" s="129">
        <v>0</v>
      </c>
      <c r="N114" s="121">
        <v>0</v>
      </c>
      <c r="O114" s="121">
        <v>5582.81</v>
      </c>
      <c r="P114" s="121">
        <v>5582.81</v>
      </c>
      <c r="Q114" s="130" t="s">
        <v>681</v>
      </c>
      <c r="R114" s="131">
        <v>0</v>
      </c>
      <c r="S114" s="132">
        <v>832770.02000000014</v>
      </c>
      <c r="T114" s="122" t="s">
        <v>784</v>
      </c>
      <c r="U114" s="2">
        <v>63777495</v>
      </c>
      <c r="V114" s="121">
        <v>-232143173</v>
      </c>
      <c r="W114" s="111">
        <v>392748</v>
      </c>
      <c r="X114" s="133">
        <v>37803112</v>
      </c>
      <c r="Y114" s="45"/>
    </row>
    <row r="115" spans="1:25">
      <c r="A115" s="299" t="s">
        <v>206</v>
      </c>
      <c r="B115" s="299" t="s">
        <v>207</v>
      </c>
      <c r="C115" s="125">
        <v>44286</v>
      </c>
      <c r="D115" s="125">
        <v>44286</v>
      </c>
      <c r="E115" s="125">
        <v>44287</v>
      </c>
      <c r="G115" s="127"/>
      <c r="H115" s="128" t="s">
        <v>814</v>
      </c>
      <c r="I115" s="73" t="s">
        <v>812</v>
      </c>
      <c r="J115" s="73" t="s">
        <v>813</v>
      </c>
      <c r="K115" s="73" t="s">
        <v>944</v>
      </c>
      <c r="L115" s="129">
        <v>1388.68</v>
      </c>
      <c r="M115" s="121">
        <v>100</v>
      </c>
      <c r="N115" s="121">
        <v>1388.68</v>
      </c>
      <c r="O115" s="121">
        <v>0</v>
      </c>
      <c r="P115" s="121">
        <v>1388.68</v>
      </c>
      <c r="Q115" s="130" t="s">
        <v>681</v>
      </c>
      <c r="R115" s="131">
        <v>6236857.7599999988</v>
      </c>
      <c r="S115" s="132">
        <v>0</v>
      </c>
      <c r="T115" s="122" t="s">
        <v>813</v>
      </c>
      <c r="U115" s="2">
        <v>64950998</v>
      </c>
      <c r="V115" s="121">
        <v>-231968451</v>
      </c>
      <c r="W115" s="111">
        <v>423893</v>
      </c>
      <c r="X115" s="133">
        <v>37754993</v>
      </c>
      <c r="Y115" s="45"/>
    </row>
    <row r="116" spans="1:25">
      <c r="A116" s="299" t="s">
        <v>182</v>
      </c>
      <c r="B116" s="299" t="s">
        <v>183</v>
      </c>
      <c r="C116" s="125">
        <v>44286</v>
      </c>
      <c r="D116" s="125">
        <v>44286</v>
      </c>
      <c r="E116" s="125">
        <v>44287</v>
      </c>
      <c r="G116" s="127" t="s">
        <v>1565</v>
      </c>
      <c r="H116" s="128" t="s">
        <v>814</v>
      </c>
      <c r="I116" s="73" t="s">
        <v>812</v>
      </c>
      <c r="J116" s="73" t="s">
        <v>813</v>
      </c>
      <c r="K116" s="73" t="s">
        <v>166</v>
      </c>
      <c r="L116" s="129">
        <v>0</v>
      </c>
      <c r="N116" s="121">
        <v>0</v>
      </c>
      <c r="O116" s="121">
        <v>5917.36</v>
      </c>
      <c r="P116" s="121">
        <v>5917.36</v>
      </c>
      <c r="Q116" s="130" t="s">
        <v>681</v>
      </c>
      <c r="R116" s="131">
        <v>0</v>
      </c>
      <c r="S116" s="132">
        <v>838687.38000000012</v>
      </c>
      <c r="T116" s="122" t="s">
        <v>813</v>
      </c>
      <c r="U116" s="2">
        <v>64185916</v>
      </c>
      <c r="V116" s="121">
        <v>-231820519</v>
      </c>
      <c r="W116" s="111">
        <v>423893</v>
      </c>
      <c r="X116" s="133">
        <v>37709226</v>
      </c>
      <c r="Y116" s="45"/>
    </row>
    <row r="117" spans="1:25">
      <c r="A117" s="299" t="s">
        <v>206</v>
      </c>
      <c r="B117" s="299" t="s">
        <v>207</v>
      </c>
      <c r="C117" s="125">
        <v>44286</v>
      </c>
      <c r="D117" s="125">
        <v>44286</v>
      </c>
      <c r="E117" s="125">
        <v>44287</v>
      </c>
      <c r="F117" s="295" t="s">
        <v>790</v>
      </c>
      <c r="G117" s="127"/>
      <c r="H117" s="128" t="s">
        <v>789</v>
      </c>
      <c r="I117" s="73" t="s">
        <v>787</v>
      </c>
      <c r="J117" s="73" t="s">
        <v>788</v>
      </c>
      <c r="K117" s="73" t="s">
        <v>817</v>
      </c>
      <c r="L117" s="129">
        <v>0</v>
      </c>
      <c r="N117" s="121">
        <v>0.09</v>
      </c>
      <c r="O117" s="121">
        <v>0</v>
      </c>
      <c r="P117" s="121">
        <v>0.09</v>
      </c>
      <c r="Q117" s="130" t="s">
        <v>681</v>
      </c>
      <c r="R117" s="131">
        <v>6236857.8499999987</v>
      </c>
      <c r="S117" s="132">
        <v>0</v>
      </c>
      <c r="T117" s="122" t="s">
        <v>788</v>
      </c>
      <c r="U117" s="2">
        <v>64974558</v>
      </c>
      <c r="V117" s="121">
        <v>-232004974</v>
      </c>
      <c r="W117" s="111"/>
      <c r="X117" s="133">
        <v>37766274</v>
      </c>
      <c r="Y117" s="45" t="s">
        <v>1566</v>
      </c>
    </row>
    <row r="118" spans="1:25">
      <c r="A118" s="299" t="s">
        <v>206</v>
      </c>
      <c r="B118" s="299" t="s">
        <v>207</v>
      </c>
      <c r="C118" s="125">
        <v>44286</v>
      </c>
      <c r="D118" s="125">
        <v>44286</v>
      </c>
      <c r="E118" s="125">
        <v>44287</v>
      </c>
      <c r="F118" s="295" t="s">
        <v>790</v>
      </c>
      <c r="G118" s="127"/>
      <c r="H118" s="128" t="s">
        <v>789</v>
      </c>
      <c r="I118" s="73" t="s">
        <v>787</v>
      </c>
      <c r="J118" s="73" t="s">
        <v>788</v>
      </c>
      <c r="K118" s="73" t="s">
        <v>944</v>
      </c>
      <c r="L118" s="129">
        <v>25753.55</v>
      </c>
      <c r="M118" s="121">
        <v>100</v>
      </c>
      <c r="N118" s="121">
        <v>25753.55</v>
      </c>
      <c r="O118" s="121">
        <v>0</v>
      </c>
      <c r="P118" s="121">
        <v>25753.55</v>
      </c>
      <c r="Q118" s="130" t="s">
        <v>681</v>
      </c>
      <c r="R118" s="131">
        <v>6262611.3999999985</v>
      </c>
      <c r="S118" s="132">
        <v>0</v>
      </c>
      <c r="T118" s="122" t="s">
        <v>788</v>
      </c>
      <c r="U118" s="2">
        <v>64974148</v>
      </c>
      <c r="V118" s="121">
        <v>-232003597</v>
      </c>
      <c r="W118" s="111">
        <v>323116</v>
      </c>
      <c r="X118" s="133">
        <v>37766010</v>
      </c>
      <c r="Y118" s="45"/>
    </row>
    <row r="119" spans="1:25">
      <c r="A119" s="299" t="s">
        <v>182</v>
      </c>
      <c r="B119" s="299" t="s">
        <v>183</v>
      </c>
      <c r="C119" s="125">
        <v>44286</v>
      </c>
      <c r="D119" s="125">
        <v>44286</v>
      </c>
      <c r="E119" s="125">
        <v>44287</v>
      </c>
      <c r="F119" s="295" t="s">
        <v>790</v>
      </c>
      <c r="G119" s="127" t="s">
        <v>1523</v>
      </c>
      <c r="H119" s="128" t="s">
        <v>789</v>
      </c>
      <c r="I119" s="73" t="s">
        <v>787</v>
      </c>
      <c r="J119" s="73" t="s">
        <v>788</v>
      </c>
      <c r="K119" s="73" t="s">
        <v>166</v>
      </c>
      <c r="L119" s="129">
        <v>0</v>
      </c>
      <c r="N119" s="121">
        <v>0</v>
      </c>
      <c r="O119" s="121">
        <v>12189.79</v>
      </c>
      <c r="P119" s="121">
        <v>12189.79</v>
      </c>
      <c r="Q119" s="130" t="s">
        <v>681</v>
      </c>
      <c r="R119" s="131">
        <v>0</v>
      </c>
      <c r="S119" s="132">
        <v>850877.17000000016</v>
      </c>
      <c r="T119" s="122" t="s">
        <v>788</v>
      </c>
      <c r="U119" s="2">
        <v>63309214</v>
      </c>
      <c r="V119" s="121">
        <v>-231819813</v>
      </c>
      <c r="W119" s="111">
        <v>323116</v>
      </c>
      <c r="X119" s="133">
        <v>37708548</v>
      </c>
      <c r="Y119" s="45"/>
    </row>
    <row r="120" spans="1:25">
      <c r="A120" s="299" t="s">
        <v>206</v>
      </c>
      <c r="B120" s="299" t="s">
        <v>207</v>
      </c>
      <c r="C120" s="125">
        <v>44286</v>
      </c>
      <c r="D120" s="125">
        <v>44286</v>
      </c>
      <c r="E120" s="125">
        <v>44287</v>
      </c>
      <c r="F120" s="295" t="s">
        <v>804</v>
      </c>
      <c r="G120" s="127"/>
      <c r="H120" s="128" t="s">
        <v>803</v>
      </c>
      <c r="I120" s="73" t="s">
        <v>801</v>
      </c>
      <c r="J120" s="73" t="s">
        <v>802</v>
      </c>
      <c r="K120" s="73" t="s">
        <v>944</v>
      </c>
      <c r="L120" s="129">
        <v>6544.12</v>
      </c>
      <c r="M120" s="121">
        <v>100</v>
      </c>
      <c r="N120" s="121">
        <v>6544.12</v>
      </c>
      <c r="O120" s="121">
        <v>0</v>
      </c>
      <c r="P120" s="121">
        <v>6544.12</v>
      </c>
      <c r="Q120" s="130" t="s">
        <v>681</v>
      </c>
      <c r="R120" s="131">
        <v>6269155.5199999986</v>
      </c>
      <c r="S120" s="132">
        <v>0</v>
      </c>
      <c r="T120" s="122" t="s">
        <v>802</v>
      </c>
      <c r="U120" s="2">
        <v>64670926</v>
      </c>
      <c r="V120" s="121">
        <v>-230900627</v>
      </c>
      <c r="W120" s="111">
        <v>353795</v>
      </c>
      <c r="X120" s="133">
        <v>37433485</v>
      </c>
      <c r="Y120" s="45"/>
    </row>
    <row r="121" spans="1:25">
      <c r="A121" s="299" t="s">
        <v>182</v>
      </c>
      <c r="B121" s="299" t="s">
        <v>183</v>
      </c>
      <c r="C121" s="125">
        <v>44286</v>
      </c>
      <c r="D121" s="125">
        <v>44286</v>
      </c>
      <c r="E121" s="125">
        <v>44287</v>
      </c>
      <c r="F121" s="295" t="s">
        <v>804</v>
      </c>
      <c r="G121" s="127" t="s">
        <v>1526</v>
      </c>
      <c r="H121" s="128" t="s">
        <v>803</v>
      </c>
      <c r="I121" s="73" t="s">
        <v>801</v>
      </c>
      <c r="J121" s="73" t="s">
        <v>802</v>
      </c>
      <c r="K121" s="73" t="s">
        <v>166</v>
      </c>
      <c r="L121" s="129">
        <v>0</v>
      </c>
      <c r="N121" s="121">
        <v>0</v>
      </c>
      <c r="O121" s="121">
        <v>14073.13</v>
      </c>
      <c r="P121" s="121">
        <v>14073.13</v>
      </c>
      <c r="Q121" s="130" t="s">
        <v>681</v>
      </c>
      <c r="R121" s="131">
        <v>0</v>
      </c>
      <c r="S121" s="132">
        <v>864950.30000000016</v>
      </c>
      <c r="T121" s="122" t="s">
        <v>802</v>
      </c>
      <c r="U121" s="2">
        <v>63389684</v>
      </c>
      <c r="V121" s="121">
        <v>-231819960</v>
      </c>
      <c r="W121" s="111">
        <v>353795</v>
      </c>
      <c r="X121" s="133">
        <v>37708686</v>
      </c>
      <c r="Y121" s="45"/>
    </row>
    <row r="122" spans="1:25">
      <c r="A122" s="299" t="s">
        <v>206</v>
      </c>
      <c r="B122" s="299" t="s">
        <v>207</v>
      </c>
      <c r="C122" s="125">
        <v>44286</v>
      </c>
      <c r="D122" s="125">
        <v>44286</v>
      </c>
      <c r="E122" s="125">
        <v>44287</v>
      </c>
      <c r="F122" s="295" t="s">
        <v>807</v>
      </c>
      <c r="G122" s="127"/>
      <c r="H122" s="128" t="s">
        <v>806</v>
      </c>
      <c r="I122" s="73" t="s">
        <v>801</v>
      </c>
      <c r="J122" s="73" t="s">
        <v>805</v>
      </c>
      <c r="K122" s="73" t="s">
        <v>944</v>
      </c>
      <c r="L122" s="129">
        <v>7912.74</v>
      </c>
      <c r="M122" s="121">
        <v>100</v>
      </c>
      <c r="N122" s="121">
        <v>7912.74</v>
      </c>
      <c r="O122" s="121">
        <v>0</v>
      </c>
      <c r="P122" s="121">
        <v>7912.74</v>
      </c>
      <c r="Q122" s="130" t="s">
        <v>681</v>
      </c>
      <c r="R122" s="131">
        <v>6277068.2599999988</v>
      </c>
      <c r="S122" s="132">
        <v>0</v>
      </c>
      <c r="T122" s="122" t="s">
        <v>805</v>
      </c>
      <c r="U122" s="2">
        <v>64677974</v>
      </c>
      <c r="V122" s="121">
        <v>-230906462</v>
      </c>
      <c r="W122" s="111">
        <v>383603</v>
      </c>
      <c r="X122" s="133">
        <v>37434614</v>
      </c>
      <c r="Y122" s="45"/>
    </row>
    <row r="123" spans="1:25">
      <c r="A123" s="299" t="s">
        <v>182</v>
      </c>
      <c r="B123" s="299" t="s">
        <v>183</v>
      </c>
      <c r="C123" s="125">
        <v>44286</v>
      </c>
      <c r="D123" s="125">
        <v>44286</v>
      </c>
      <c r="E123" s="125">
        <v>44287</v>
      </c>
      <c r="F123" s="295" t="s">
        <v>807</v>
      </c>
      <c r="G123" s="127" t="s">
        <v>1540</v>
      </c>
      <c r="H123" s="128" t="s">
        <v>806</v>
      </c>
      <c r="I123" s="73" t="s">
        <v>801</v>
      </c>
      <c r="J123" s="73" t="s">
        <v>805</v>
      </c>
      <c r="K123" s="73" t="s">
        <v>166</v>
      </c>
      <c r="L123" s="129">
        <v>0</v>
      </c>
      <c r="N123" s="121">
        <v>0</v>
      </c>
      <c r="O123" s="121">
        <v>17190.419999999998</v>
      </c>
      <c r="P123" s="121">
        <v>17190.419999999998</v>
      </c>
      <c r="Q123" s="130" t="s">
        <v>681</v>
      </c>
      <c r="R123" s="131">
        <v>0</v>
      </c>
      <c r="S123" s="132">
        <v>882140.7200000002</v>
      </c>
      <c r="T123" s="122" t="s">
        <v>805</v>
      </c>
      <c r="U123" s="2">
        <v>63697089</v>
      </c>
      <c r="V123" s="121">
        <v>-231820164</v>
      </c>
      <c r="W123" s="111">
        <v>383603</v>
      </c>
      <c r="X123" s="133">
        <v>37708881</v>
      </c>
      <c r="Y123" s="45"/>
    </row>
    <row r="124" spans="1:25">
      <c r="A124" s="299" t="s">
        <v>182</v>
      </c>
      <c r="B124" s="299" t="s">
        <v>183</v>
      </c>
      <c r="C124" s="125">
        <v>44287</v>
      </c>
      <c r="D124" s="125">
        <v>44287</v>
      </c>
      <c r="E124" s="125">
        <v>44287</v>
      </c>
      <c r="F124" s="295" t="s">
        <v>811</v>
      </c>
      <c r="G124" s="127"/>
      <c r="H124" s="128" t="s">
        <v>810</v>
      </c>
      <c r="I124" s="73" t="s">
        <v>808</v>
      </c>
      <c r="J124" s="73" t="s">
        <v>809</v>
      </c>
      <c r="K124" s="73" t="s">
        <v>817</v>
      </c>
      <c r="L124" s="129">
        <v>0</v>
      </c>
      <c r="N124" s="121">
        <v>0</v>
      </c>
      <c r="O124" s="121">
        <v>1941.43</v>
      </c>
      <c r="P124" s="121">
        <v>1941.43</v>
      </c>
      <c r="Q124" s="130" t="s">
        <v>681</v>
      </c>
      <c r="R124" s="131">
        <v>0</v>
      </c>
      <c r="S124" s="132">
        <v>884082.15000000026</v>
      </c>
      <c r="T124" s="122" t="s">
        <v>809</v>
      </c>
      <c r="U124" s="2">
        <v>65028387</v>
      </c>
      <c r="V124" s="121">
        <v>-232144990</v>
      </c>
      <c r="W124" s="111"/>
      <c r="X124" s="133">
        <v>37803691</v>
      </c>
      <c r="Y124" s="45"/>
    </row>
    <row r="125" spans="1:25">
      <c r="A125" s="228" t="s">
        <v>206</v>
      </c>
      <c r="B125" s="228" t="s">
        <v>207</v>
      </c>
      <c r="C125" s="229">
        <v>44286</v>
      </c>
      <c r="D125" s="229">
        <v>44286</v>
      </c>
      <c r="E125" s="229">
        <v>44287</v>
      </c>
      <c r="F125" s="296" t="s">
        <v>811</v>
      </c>
      <c r="G125" s="230"/>
      <c r="H125" s="231" t="s">
        <v>810</v>
      </c>
      <c r="I125" s="232" t="s">
        <v>808</v>
      </c>
      <c r="J125" s="232" t="s">
        <v>809</v>
      </c>
      <c r="K125" s="232" t="s">
        <v>944</v>
      </c>
      <c r="L125" s="233">
        <v>9640203.1099999994</v>
      </c>
      <c r="M125" s="234">
        <v>100</v>
      </c>
      <c r="N125" s="234">
        <v>9640203.1099999994</v>
      </c>
      <c r="O125" s="234">
        <v>0</v>
      </c>
      <c r="P125" s="234">
        <v>9640203.1099999994</v>
      </c>
      <c r="Q125" s="235" t="s">
        <v>681</v>
      </c>
      <c r="R125" s="236">
        <v>15917271.369999997</v>
      </c>
      <c r="S125" s="237">
        <v>0</v>
      </c>
      <c r="T125" s="238" t="s">
        <v>809</v>
      </c>
      <c r="U125" s="239"/>
      <c r="V125" s="234"/>
      <c r="W125" s="240">
        <v>355581</v>
      </c>
      <c r="X125" s="241"/>
      <c r="Y125" s="242"/>
    </row>
    <row r="126" spans="1:25">
      <c r="A126" s="299" t="s">
        <v>206</v>
      </c>
      <c r="B126" s="299" t="s">
        <v>207</v>
      </c>
      <c r="C126" s="125">
        <v>44286</v>
      </c>
      <c r="D126" s="125">
        <v>44286</v>
      </c>
      <c r="E126" s="125">
        <v>44288</v>
      </c>
      <c r="G126" s="127"/>
      <c r="H126" s="128" t="s">
        <v>730</v>
      </c>
      <c r="I126" s="73" t="s">
        <v>726</v>
      </c>
      <c r="J126" s="73" t="s">
        <v>729</v>
      </c>
      <c r="K126" s="73" t="s">
        <v>944</v>
      </c>
      <c r="L126" s="129">
        <v>18837.62</v>
      </c>
      <c r="M126" s="121">
        <v>100</v>
      </c>
      <c r="N126" s="121">
        <v>18837.62</v>
      </c>
      <c r="O126" s="121">
        <v>0</v>
      </c>
      <c r="P126" s="121">
        <v>18837.62</v>
      </c>
      <c r="Q126" s="130" t="s">
        <v>681</v>
      </c>
      <c r="R126" s="131">
        <v>15936108.989999996</v>
      </c>
      <c r="S126" s="132">
        <v>0</v>
      </c>
      <c r="T126" s="122" t="s">
        <v>729</v>
      </c>
      <c r="U126" s="2">
        <v>65054570</v>
      </c>
      <c r="V126" s="121">
        <v>-232223166</v>
      </c>
      <c r="W126" s="111">
        <v>372244</v>
      </c>
      <c r="X126" s="133">
        <v>37822530</v>
      </c>
      <c r="Y126" s="45"/>
    </row>
    <row r="127" spans="1:25">
      <c r="A127" s="299" t="s">
        <v>182</v>
      </c>
      <c r="B127" s="299" t="s">
        <v>183</v>
      </c>
      <c r="C127" s="125">
        <v>44286</v>
      </c>
      <c r="D127" s="125">
        <v>44286</v>
      </c>
      <c r="E127" s="125">
        <v>44288</v>
      </c>
      <c r="G127" s="127" t="s">
        <v>1567</v>
      </c>
      <c r="H127" s="128" t="s">
        <v>730</v>
      </c>
      <c r="I127" s="73" t="s">
        <v>726</v>
      </c>
      <c r="J127" s="73" t="s">
        <v>729</v>
      </c>
      <c r="K127" s="73" t="s">
        <v>166</v>
      </c>
      <c r="L127" s="129">
        <v>0</v>
      </c>
      <c r="N127" s="121">
        <v>0</v>
      </c>
      <c r="O127" s="121">
        <v>87227.58</v>
      </c>
      <c r="P127" s="121">
        <v>87227.58</v>
      </c>
      <c r="Q127" s="130" t="s">
        <v>681</v>
      </c>
      <c r="R127" s="131">
        <v>0</v>
      </c>
      <c r="S127" s="132">
        <v>971309.73000000021</v>
      </c>
      <c r="T127" s="122" t="s">
        <v>729</v>
      </c>
      <c r="U127" s="2">
        <v>64179628</v>
      </c>
      <c r="V127" s="121">
        <v>-232222992</v>
      </c>
      <c r="W127" s="111">
        <v>372244</v>
      </c>
      <c r="X127" s="133">
        <v>37822444</v>
      </c>
      <c r="Y127" s="45"/>
    </row>
    <row r="128" spans="1:25">
      <c r="A128" s="299" t="s">
        <v>206</v>
      </c>
      <c r="B128" s="299" t="s">
        <v>207</v>
      </c>
      <c r="C128" s="125">
        <v>44286</v>
      </c>
      <c r="D128" s="125">
        <v>44286</v>
      </c>
      <c r="E128" s="125">
        <v>44288</v>
      </c>
      <c r="G128" s="127"/>
      <c r="H128" s="128" t="s">
        <v>728</v>
      </c>
      <c r="I128" s="73" t="s">
        <v>726</v>
      </c>
      <c r="J128" s="73" t="s">
        <v>727</v>
      </c>
      <c r="K128" s="73" t="s">
        <v>944</v>
      </c>
      <c r="L128" s="129">
        <v>7876.67</v>
      </c>
      <c r="M128" s="121">
        <v>100</v>
      </c>
      <c r="N128" s="121">
        <v>7876.67</v>
      </c>
      <c r="O128" s="121">
        <v>0</v>
      </c>
      <c r="P128" s="121">
        <v>7876.67</v>
      </c>
      <c r="Q128" s="130" t="s">
        <v>681</v>
      </c>
      <c r="R128" s="131">
        <v>15943985.659999996</v>
      </c>
      <c r="S128" s="132">
        <v>0</v>
      </c>
      <c r="T128" s="122" t="s">
        <v>727</v>
      </c>
      <c r="U128" s="2">
        <v>65054228</v>
      </c>
      <c r="V128" s="121">
        <v>-232222439</v>
      </c>
      <c r="W128" s="111">
        <v>272565</v>
      </c>
      <c r="X128" s="133">
        <v>37822210</v>
      </c>
      <c r="Y128" s="45"/>
    </row>
    <row r="129" spans="1:25">
      <c r="A129" s="299" t="s">
        <v>182</v>
      </c>
      <c r="B129" s="299" t="s">
        <v>183</v>
      </c>
      <c r="C129" s="125">
        <v>44286</v>
      </c>
      <c r="D129" s="125">
        <v>44286</v>
      </c>
      <c r="E129" s="125">
        <v>44288</v>
      </c>
      <c r="G129" s="127" t="s">
        <v>1568</v>
      </c>
      <c r="H129" s="128" t="s">
        <v>728</v>
      </c>
      <c r="I129" s="73" t="s">
        <v>726</v>
      </c>
      <c r="J129" s="73" t="s">
        <v>727</v>
      </c>
      <c r="K129" s="73" t="s">
        <v>166</v>
      </c>
      <c r="L129" s="129">
        <v>0</v>
      </c>
      <c r="N129" s="121">
        <v>0</v>
      </c>
      <c r="O129" s="121">
        <v>36193.79</v>
      </c>
      <c r="P129" s="121">
        <v>36193.79</v>
      </c>
      <c r="Q129" s="130" t="s">
        <v>681</v>
      </c>
      <c r="R129" s="131">
        <v>0</v>
      </c>
      <c r="S129" s="132">
        <v>1007503.5200000003</v>
      </c>
      <c r="T129" s="122" t="s">
        <v>727</v>
      </c>
      <c r="U129" s="2">
        <v>64175744</v>
      </c>
      <c r="V129" s="121">
        <v>-231820201</v>
      </c>
      <c r="W129" s="111">
        <v>272565</v>
      </c>
      <c r="X129" s="133">
        <v>37708917</v>
      </c>
      <c r="Y129" s="45"/>
    </row>
    <row r="130" spans="1:25">
      <c r="A130" s="299" t="s">
        <v>206</v>
      </c>
      <c r="B130" s="299" t="s">
        <v>207</v>
      </c>
      <c r="C130" s="125">
        <v>44286</v>
      </c>
      <c r="D130" s="125">
        <v>44286</v>
      </c>
      <c r="E130" s="125">
        <v>44288</v>
      </c>
      <c r="G130" s="127"/>
      <c r="H130" s="128" t="s">
        <v>776</v>
      </c>
      <c r="I130" s="73" t="s">
        <v>772</v>
      </c>
      <c r="J130" s="73" t="s">
        <v>775</v>
      </c>
      <c r="K130" s="73" t="s">
        <v>944</v>
      </c>
      <c r="L130" s="129">
        <v>740.78</v>
      </c>
      <c r="M130" s="121">
        <v>100</v>
      </c>
      <c r="N130" s="121">
        <v>740.78</v>
      </c>
      <c r="O130" s="121">
        <v>0</v>
      </c>
      <c r="P130" s="121">
        <v>740.78</v>
      </c>
      <c r="Q130" s="130" t="s">
        <v>681</v>
      </c>
      <c r="R130" s="131">
        <v>15944726.439999996</v>
      </c>
      <c r="S130" s="132">
        <v>0</v>
      </c>
      <c r="T130" s="122" t="s">
        <v>775</v>
      </c>
      <c r="U130" s="2">
        <v>65055326</v>
      </c>
      <c r="V130" s="121">
        <v>-232224241</v>
      </c>
      <c r="W130" s="111">
        <v>371681</v>
      </c>
      <c r="X130" s="133">
        <v>37822972</v>
      </c>
      <c r="Y130" s="45"/>
    </row>
    <row r="131" spans="1:25">
      <c r="A131" s="299" t="s">
        <v>182</v>
      </c>
      <c r="B131" s="299" t="s">
        <v>183</v>
      </c>
      <c r="C131" s="125">
        <v>44286</v>
      </c>
      <c r="D131" s="125">
        <v>44286</v>
      </c>
      <c r="E131" s="125">
        <v>44288</v>
      </c>
      <c r="G131" s="127" t="s">
        <v>1547</v>
      </c>
      <c r="H131" s="128" t="s">
        <v>776</v>
      </c>
      <c r="I131" s="73" t="s">
        <v>772</v>
      </c>
      <c r="J131" s="73" t="s">
        <v>775</v>
      </c>
      <c r="K131" s="73" t="s">
        <v>166</v>
      </c>
      <c r="L131" s="129">
        <v>0</v>
      </c>
      <c r="N131" s="121">
        <v>0</v>
      </c>
      <c r="O131" s="121">
        <v>2.78</v>
      </c>
      <c r="P131" s="121">
        <v>2.78</v>
      </c>
      <c r="Q131" s="130" t="s">
        <v>681</v>
      </c>
      <c r="R131" s="131">
        <v>0</v>
      </c>
      <c r="S131" s="132">
        <v>1007506.3000000003</v>
      </c>
      <c r="T131" s="122" t="s">
        <v>775</v>
      </c>
      <c r="U131" s="2">
        <v>65055331</v>
      </c>
      <c r="V131" s="121">
        <v>-232224261</v>
      </c>
      <c r="W131" s="111">
        <v>371681</v>
      </c>
      <c r="X131" s="133">
        <v>37822979</v>
      </c>
      <c r="Y131" s="45"/>
    </row>
    <row r="132" spans="1:25">
      <c r="A132" s="299" t="s">
        <v>206</v>
      </c>
      <c r="B132" s="299" t="s">
        <v>207</v>
      </c>
      <c r="C132" s="125">
        <v>44286</v>
      </c>
      <c r="D132" s="125">
        <v>44286</v>
      </c>
      <c r="E132" s="125">
        <v>44288</v>
      </c>
      <c r="G132" s="127"/>
      <c r="H132" s="128" t="s">
        <v>774</v>
      </c>
      <c r="I132" s="73" t="s">
        <v>772</v>
      </c>
      <c r="J132" s="73" t="s">
        <v>773</v>
      </c>
      <c r="K132" s="73" t="s">
        <v>944</v>
      </c>
      <c r="L132" s="129">
        <v>3315.27</v>
      </c>
      <c r="M132" s="121">
        <v>100</v>
      </c>
      <c r="N132" s="121">
        <v>3315.27</v>
      </c>
      <c r="O132" s="121">
        <v>0</v>
      </c>
      <c r="P132" s="121">
        <v>3315.27</v>
      </c>
      <c r="Q132" s="130" t="s">
        <v>681</v>
      </c>
      <c r="R132" s="131">
        <v>15948041.709999995</v>
      </c>
      <c r="S132" s="132">
        <v>0</v>
      </c>
      <c r="T132" s="122" t="s">
        <v>773</v>
      </c>
      <c r="U132" s="2">
        <v>64927490</v>
      </c>
      <c r="V132" s="121">
        <v>-231934359</v>
      </c>
      <c r="W132" s="111">
        <v>357916</v>
      </c>
      <c r="X132" s="133">
        <v>37743970</v>
      </c>
      <c r="Y132" s="45"/>
    </row>
    <row r="133" spans="1:25">
      <c r="A133" s="299" t="s">
        <v>182</v>
      </c>
      <c r="B133" s="299" t="s">
        <v>183</v>
      </c>
      <c r="C133" s="125">
        <v>44286</v>
      </c>
      <c r="D133" s="125">
        <v>44286</v>
      </c>
      <c r="E133" s="125">
        <v>44288</v>
      </c>
      <c r="G133" s="127" t="s">
        <v>1569</v>
      </c>
      <c r="H133" s="128" t="s">
        <v>774</v>
      </c>
      <c r="I133" s="73" t="s">
        <v>772</v>
      </c>
      <c r="J133" s="73" t="s">
        <v>773</v>
      </c>
      <c r="K133" s="73" t="s">
        <v>166</v>
      </c>
      <c r="L133" s="129">
        <v>0</v>
      </c>
      <c r="N133" s="121">
        <v>0</v>
      </c>
      <c r="O133" s="121">
        <v>15351.37</v>
      </c>
      <c r="P133" s="121">
        <v>15351.37</v>
      </c>
      <c r="Q133" s="130" t="s">
        <v>681</v>
      </c>
      <c r="R133" s="131">
        <v>0</v>
      </c>
      <c r="S133" s="132">
        <v>1022857.6700000003</v>
      </c>
      <c r="T133" s="122" t="s">
        <v>773</v>
      </c>
      <c r="U133" s="2">
        <v>64178787</v>
      </c>
      <c r="V133" s="121">
        <v>-231820366</v>
      </c>
      <c r="W133" s="111">
        <v>357916</v>
      </c>
      <c r="X133" s="133">
        <v>37709082</v>
      </c>
      <c r="Y133" s="45"/>
    </row>
    <row r="134" spans="1:25">
      <c r="A134" s="299" t="s">
        <v>182</v>
      </c>
      <c r="B134" s="299" t="s">
        <v>183</v>
      </c>
      <c r="C134" s="125">
        <v>44286</v>
      </c>
      <c r="D134" s="125">
        <v>44286</v>
      </c>
      <c r="E134" s="125">
        <v>44288</v>
      </c>
      <c r="F134" s="295" t="s">
        <v>811</v>
      </c>
      <c r="G134" s="127" t="s">
        <v>1570</v>
      </c>
      <c r="H134" s="128" t="s">
        <v>810</v>
      </c>
      <c r="I134" s="73" t="s">
        <v>808</v>
      </c>
      <c r="J134" s="73" t="s">
        <v>809</v>
      </c>
      <c r="K134" s="73" t="s">
        <v>166</v>
      </c>
      <c r="L134" s="129">
        <v>0</v>
      </c>
      <c r="N134" s="121">
        <v>0</v>
      </c>
      <c r="O134" s="121">
        <v>27180.02</v>
      </c>
      <c r="P134" s="121">
        <v>27180.02</v>
      </c>
      <c r="Q134" s="130" t="s">
        <v>681</v>
      </c>
      <c r="R134" s="131">
        <v>0</v>
      </c>
      <c r="S134" s="132">
        <v>1050037.6900000002</v>
      </c>
      <c r="T134" s="122" t="s">
        <v>809</v>
      </c>
      <c r="U134" s="2">
        <v>64363520</v>
      </c>
      <c r="V134" s="121">
        <v>-232264288</v>
      </c>
      <c r="W134" s="111">
        <v>355581</v>
      </c>
      <c r="X134" s="133">
        <v>37831254</v>
      </c>
      <c r="Y134" s="45"/>
    </row>
    <row r="135" spans="1:25">
      <c r="A135" s="243" t="s">
        <v>182</v>
      </c>
      <c r="B135" s="243" t="s">
        <v>183</v>
      </c>
      <c r="C135" s="244">
        <v>44286</v>
      </c>
      <c r="D135" s="244">
        <v>44286</v>
      </c>
      <c r="E135" s="244">
        <v>44291</v>
      </c>
      <c r="F135" s="297"/>
      <c r="G135" s="245" t="s">
        <v>1563</v>
      </c>
      <c r="H135" s="246" t="s">
        <v>747</v>
      </c>
      <c r="I135" s="247" t="s">
        <v>745</v>
      </c>
      <c r="J135" s="247" t="s">
        <v>746</v>
      </c>
      <c r="K135" s="247" t="s">
        <v>166</v>
      </c>
      <c r="L135" s="248">
        <v>0</v>
      </c>
      <c r="M135" s="249"/>
      <c r="N135" s="249">
        <v>0</v>
      </c>
      <c r="O135" s="249">
        <v>8748.1</v>
      </c>
      <c r="P135" s="249">
        <v>8748.1</v>
      </c>
      <c r="Q135" s="250" t="s">
        <v>681</v>
      </c>
      <c r="R135" s="251">
        <v>0</v>
      </c>
      <c r="S135" s="252">
        <v>1058785.7900000003</v>
      </c>
      <c r="T135" s="253" t="s">
        <v>746</v>
      </c>
      <c r="U135" s="254">
        <v>64178909</v>
      </c>
      <c r="V135" s="249">
        <v>-232306657</v>
      </c>
      <c r="W135" s="255">
        <v>360193</v>
      </c>
      <c r="X135" s="256">
        <v>37832755</v>
      </c>
      <c r="Y135" s="257"/>
    </row>
    <row r="136" spans="1:25">
      <c r="A136" s="299" t="s">
        <v>206</v>
      </c>
      <c r="B136" s="299" t="s">
        <v>207</v>
      </c>
      <c r="C136" s="125">
        <v>44286</v>
      </c>
      <c r="D136" s="125">
        <v>44286</v>
      </c>
      <c r="E136" s="125">
        <v>44292</v>
      </c>
      <c r="F136" s="295" t="s">
        <v>811</v>
      </c>
      <c r="G136" s="127"/>
      <c r="H136" s="128" t="s">
        <v>810</v>
      </c>
      <c r="I136" s="73" t="s">
        <v>808</v>
      </c>
      <c r="J136" s="73" t="s">
        <v>809</v>
      </c>
      <c r="K136" s="73" t="s">
        <v>1571</v>
      </c>
      <c r="L136" s="129">
        <v>9640203.1099999994</v>
      </c>
      <c r="M136" s="121">
        <v>100</v>
      </c>
      <c r="N136" s="121">
        <v>-9640203.1099999994</v>
      </c>
      <c r="O136" s="121">
        <v>0</v>
      </c>
      <c r="P136" s="121">
        <v>-9640203.1099999994</v>
      </c>
      <c r="Q136" s="130" t="s">
        <v>681</v>
      </c>
      <c r="R136" s="131">
        <v>6307838.5999999959</v>
      </c>
      <c r="S136" s="132">
        <v>0</v>
      </c>
      <c r="T136" s="122" t="s">
        <v>809</v>
      </c>
      <c r="U136" s="2"/>
      <c r="W136" s="111">
        <v>355581</v>
      </c>
      <c r="X136" s="133"/>
      <c r="Y136" s="45"/>
    </row>
    <row r="137" spans="1:25">
      <c r="A137" s="299" t="s">
        <v>206</v>
      </c>
      <c r="B137" s="299" t="s">
        <v>207</v>
      </c>
      <c r="C137" s="125">
        <v>44287</v>
      </c>
      <c r="D137" s="125">
        <v>44287</v>
      </c>
      <c r="E137" s="125">
        <v>44292</v>
      </c>
      <c r="F137" s="295" t="s">
        <v>811</v>
      </c>
      <c r="G137" s="127"/>
      <c r="H137" s="128" t="s">
        <v>810</v>
      </c>
      <c r="I137" s="73" t="s">
        <v>808</v>
      </c>
      <c r="J137" s="73" t="s">
        <v>809</v>
      </c>
      <c r="K137" s="73" t="s">
        <v>944</v>
      </c>
      <c r="L137" s="129">
        <v>9640203.1099999994</v>
      </c>
      <c r="M137" s="121">
        <v>100</v>
      </c>
      <c r="N137" s="121">
        <v>9640203.1099999994</v>
      </c>
      <c r="O137" s="121">
        <v>0</v>
      </c>
      <c r="P137" s="121">
        <v>9640203.1099999994</v>
      </c>
      <c r="Q137" s="130" t="s">
        <v>681</v>
      </c>
      <c r="R137" s="131">
        <v>15948041.709999995</v>
      </c>
      <c r="S137" s="132">
        <v>0</v>
      </c>
      <c r="T137" s="122" t="s">
        <v>809</v>
      </c>
      <c r="U137" s="2">
        <v>65162847</v>
      </c>
      <c r="V137" s="121">
        <v>-232504495</v>
      </c>
      <c r="W137" s="111">
        <v>355581</v>
      </c>
      <c r="X137" s="133">
        <v>37879703</v>
      </c>
      <c r="Y137" s="45"/>
    </row>
    <row r="138" spans="1:25">
      <c r="A138" s="243" t="s">
        <v>182</v>
      </c>
      <c r="B138" s="243" t="s">
        <v>183</v>
      </c>
      <c r="C138" s="244">
        <v>44287</v>
      </c>
      <c r="D138" s="244">
        <v>44287</v>
      </c>
      <c r="E138" s="244">
        <v>44293</v>
      </c>
      <c r="F138" s="297"/>
      <c r="G138" s="245" t="s">
        <v>1527</v>
      </c>
      <c r="H138" s="246" t="s">
        <v>779</v>
      </c>
      <c r="I138" s="247" t="s">
        <v>777</v>
      </c>
      <c r="J138" s="247" t="s">
        <v>778</v>
      </c>
      <c r="K138" s="247" t="s">
        <v>166</v>
      </c>
      <c r="L138" s="248">
        <v>0</v>
      </c>
      <c r="M138" s="249"/>
      <c r="N138" s="249">
        <v>0</v>
      </c>
      <c r="O138" s="249">
        <v>25291.54</v>
      </c>
      <c r="P138" s="249">
        <v>25291.54</v>
      </c>
      <c r="Q138" s="250" t="s">
        <v>681</v>
      </c>
      <c r="R138" s="251">
        <v>0</v>
      </c>
      <c r="S138" s="252">
        <v>1084077.3300000003</v>
      </c>
      <c r="T138" s="253" t="s">
        <v>778</v>
      </c>
      <c r="U138" s="254">
        <v>63769387</v>
      </c>
      <c r="V138" s="249">
        <v>-232591810</v>
      </c>
      <c r="W138" s="255">
        <v>289571</v>
      </c>
      <c r="X138" s="256">
        <v>37897686</v>
      </c>
      <c r="Y138" s="257"/>
    </row>
    <row r="139" spans="1:25">
      <c r="A139" s="299" t="s">
        <v>182</v>
      </c>
      <c r="B139" s="299" t="s">
        <v>183</v>
      </c>
      <c r="C139" s="125">
        <v>44294</v>
      </c>
      <c r="D139" s="125">
        <v>44294</v>
      </c>
      <c r="E139" s="125">
        <v>44294</v>
      </c>
      <c r="F139" s="295" t="s">
        <v>742</v>
      </c>
      <c r="G139" s="127"/>
      <c r="H139" s="128" t="s">
        <v>741</v>
      </c>
      <c r="I139" s="73" t="s">
        <v>739</v>
      </c>
      <c r="J139" s="73" t="s">
        <v>740</v>
      </c>
      <c r="K139" s="73" t="s">
        <v>1158</v>
      </c>
      <c r="L139" s="129">
        <v>0</v>
      </c>
      <c r="N139" s="121">
        <v>0</v>
      </c>
      <c r="O139" s="121">
        <v>2584.35</v>
      </c>
      <c r="P139" s="121">
        <v>2584.35</v>
      </c>
      <c r="Q139" s="130" t="s">
        <v>681</v>
      </c>
      <c r="R139" s="131">
        <v>0</v>
      </c>
      <c r="S139" s="132">
        <v>1086661.6800000004</v>
      </c>
      <c r="T139" s="122" t="s">
        <v>740</v>
      </c>
      <c r="U139" s="2">
        <v>65251425</v>
      </c>
      <c r="V139" s="121">
        <v>-232708796</v>
      </c>
      <c r="W139" s="111"/>
      <c r="X139" s="133">
        <v>37921927</v>
      </c>
      <c r="Y139" s="45"/>
    </row>
    <row r="140" spans="1:25">
      <c r="A140" s="299" t="s">
        <v>182</v>
      </c>
      <c r="B140" s="299" t="s">
        <v>183</v>
      </c>
      <c r="C140" s="125">
        <v>44294</v>
      </c>
      <c r="D140" s="125">
        <v>44294</v>
      </c>
      <c r="E140" s="125">
        <v>44294</v>
      </c>
      <c r="G140" s="127"/>
      <c r="H140" s="128" t="s">
        <v>744</v>
      </c>
      <c r="I140" s="73" t="s">
        <v>739</v>
      </c>
      <c r="J140" s="73" t="s">
        <v>743</v>
      </c>
      <c r="K140" s="73" t="s">
        <v>1158</v>
      </c>
      <c r="L140" s="129">
        <v>0</v>
      </c>
      <c r="N140" s="121">
        <v>0</v>
      </c>
      <c r="O140" s="121">
        <v>1088.2</v>
      </c>
      <c r="P140" s="121">
        <v>1088.2</v>
      </c>
      <c r="Q140" s="130" t="s">
        <v>681</v>
      </c>
      <c r="R140" s="131">
        <v>0</v>
      </c>
      <c r="S140" s="132">
        <v>1087749.8800000004</v>
      </c>
      <c r="T140" s="122" t="s">
        <v>743</v>
      </c>
      <c r="U140" s="2">
        <v>65249759</v>
      </c>
      <c r="V140" s="121">
        <v>-232704847</v>
      </c>
      <c r="W140" s="111"/>
      <c r="X140" s="133">
        <v>37921013</v>
      </c>
      <c r="Y140" s="45"/>
    </row>
    <row r="141" spans="1:25">
      <c r="A141" s="228" t="s">
        <v>206</v>
      </c>
      <c r="B141" s="228" t="s">
        <v>207</v>
      </c>
      <c r="C141" s="229">
        <v>44286</v>
      </c>
      <c r="D141" s="229">
        <v>44286</v>
      </c>
      <c r="E141" s="229">
        <v>44294</v>
      </c>
      <c r="F141" s="296" t="s">
        <v>790</v>
      </c>
      <c r="G141" s="230"/>
      <c r="H141" s="231" t="s">
        <v>789</v>
      </c>
      <c r="I141" s="232" t="s">
        <v>787</v>
      </c>
      <c r="J141" s="232" t="s">
        <v>788</v>
      </c>
      <c r="K141" s="232" t="s">
        <v>944</v>
      </c>
      <c r="L141" s="233">
        <v>6289.54</v>
      </c>
      <c r="M141" s="234">
        <v>100</v>
      </c>
      <c r="N141" s="234">
        <v>6289.54</v>
      </c>
      <c r="O141" s="234">
        <v>0</v>
      </c>
      <c r="P141" s="234">
        <v>6289.54</v>
      </c>
      <c r="Q141" s="235" t="s">
        <v>681</v>
      </c>
      <c r="R141" s="236">
        <v>15954331.249999994</v>
      </c>
      <c r="S141" s="237">
        <v>0</v>
      </c>
      <c r="T141" s="238" t="s">
        <v>788</v>
      </c>
      <c r="U141" s="239">
        <v>65156002</v>
      </c>
      <c r="V141" s="234">
        <v>-232496176</v>
      </c>
      <c r="W141" s="240">
        <v>323116</v>
      </c>
      <c r="X141" s="241">
        <v>37877587</v>
      </c>
      <c r="Y141" s="242"/>
    </row>
    <row r="142" spans="1:25">
      <c r="A142" s="299" t="s">
        <v>206</v>
      </c>
      <c r="B142" s="299" t="s">
        <v>207</v>
      </c>
      <c r="C142" s="125">
        <v>44295</v>
      </c>
      <c r="D142" s="125">
        <v>44295</v>
      </c>
      <c r="E142" s="125">
        <v>44295</v>
      </c>
      <c r="F142" s="295" t="s">
        <v>751</v>
      </c>
      <c r="G142" s="127"/>
      <c r="H142" s="128" t="s">
        <v>750</v>
      </c>
      <c r="I142" s="73" t="s">
        <v>748</v>
      </c>
      <c r="J142" s="73" t="s">
        <v>749</v>
      </c>
      <c r="K142" s="73" t="s">
        <v>944</v>
      </c>
      <c r="L142" s="129">
        <v>6347260.8099999996</v>
      </c>
      <c r="M142" s="121">
        <v>100</v>
      </c>
      <c r="N142" s="121">
        <v>6347260.8099999996</v>
      </c>
      <c r="O142" s="121">
        <v>0</v>
      </c>
      <c r="P142" s="121">
        <v>6347260.8099999996</v>
      </c>
      <c r="Q142" s="130" t="s">
        <v>681</v>
      </c>
      <c r="R142" s="131">
        <v>22301592.059999995</v>
      </c>
      <c r="S142" s="132">
        <v>0</v>
      </c>
      <c r="T142" s="122" t="s">
        <v>749</v>
      </c>
      <c r="U142" s="2">
        <v>65271563</v>
      </c>
      <c r="V142" s="121">
        <v>-232765147</v>
      </c>
      <c r="W142" s="111">
        <v>423352</v>
      </c>
      <c r="X142" s="133">
        <v>37933013</v>
      </c>
      <c r="Y142" s="45"/>
    </row>
    <row r="143" spans="1:25">
      <c r="A143" s="299" t="s">
        <v>182</v>
      </c>
      <c r="B143" s="299" t="s">
        <v>183</v>
      </c>
      <c r="C143" s="125">
        <v>44295</v>
      </c>
      <c r="D143" s="125">
        <v>44295</v>
      </c>
      <c r="E143" s="125">
        <v>44295</v>
      </c>
      <c r="F143" s="295" t="s">
        <v>751</v>
      </c>
      <c r="G143" s="127" t="s">
        <v>1564</v>
      </c>
      <c r="H143" s="128" t="s">
        <v>750</v>
      </c>
      <c r="I143" s="73" t="s">
        <v>748</v>
      </c>
      <c r="J143" s="73" t="s">
        <v>749</v>
      </c>
      <c r="K143" s="73" t="s">
        <v>166</v>
      </c>
      <c r="L143" s="129">
        <v>0</v>
      </c>
      <c r="N143" s="121">
        <v>0</v>
      </c>
      <c r="O143" s="121">
        <v>11107.71</v>
      </c>
      <c r="P143" s="121">
        <v>11107.71</v>
      </c>
      <c r="Q143" s="130" t="s">
        <v>681</v>
      </c>
      <c r="R143" s="131">
        <v>0</v>
      </c>
      <c r="S143" s="132">
        <v>1098857.5900000003</v>
      </c>
      <c r="T143" s="122" t="s">
        <v>749</v>
      </c>
      <c r="U143" s="2">
        <v>65271597</v>
      </c>
      <c r="V143" s="121">
        <v>-232765293</v>
      </c>
      <c r="W143" s="111">
        <v>423352</v>
      </c>
      <c r="X143" s="133">
        <v>37933067</v>
      </c>
      <c r="Y143" s="45"/>
    </row>
    <row r="144" spans="1:25">
      <c r="A144" s="228" t="s">
        <v>182</v>
      </c>
      <c r="B144" s="228" t="s">
        <v>183</v>
      </c>
      <c r="C144" s="229">
        <v>44293</v>
      </c>
      <c r="D144" s="229">
        <v>44293</v>
      </c>
      <c r="E144" s="229">
        <v>44295</v>
      </c>
      <c r="F144" s="296"/>
      <c r="G144" s="230"/>
      <c r="H144" s="231" t="s">
        <v>361</v>
      </c>
      <c r="I144" s="232" t="s">
        <v>362</v>
      </c>
      <c r="J144" s="232" t="s">
        <v>363</v>
      </c>
      <c r="K144" s="232" t="s">
        <v>817</v>
      </c>
      <c r="L144" s="233">
        <v>0</v>
      </c>
      <c r="M144" s="234"/>
      <c r="N144" s="234">
        <v>0</v>
      </c>
      <c r="O144" s="234">
        <v>0.01</v>
      </c>
      <c r="P144" s="234">
        <v>0.01</v>
      </c>
      <c r="Q144" s="235" t="s">
        <v>681</v>
      </c>
      <c r="R144" s="236">
        <v>0</v>
      </c>
      <c r="S144" s="237">
        <v>1098857.6000000003</v>
      </c>
      <c r="T144" s="238" t="s">
        <v>363</v>
      </c>
      <c r="U144" s="239">
        <v>65203610</v>
      </c>
      <c r="V144" s="234">
        <v>-232586664</v>
      </c>
      <c r="W144" s="240"/>
      <c r="X144" s="241">
        <v>37896142</v>
      </c>
      <c r="Y144" s="242" t="s">
        <v>1572</v>
      </c>
    </row>
    <row r="145" spans="1:25">
      <c r="A145" s="299" t="s">
        <v>206</v>
      </c>
      <c r="B145" s="299" t="s">
        <v>207</v>
      </c>
      <c r="C145" s="125">
        <v>44302</v>
      </c>
      <c r="D145" s="125">
        <v>44302</v>
      </c>
      <c r="E145" s="125">
        <v>44302</v>
      </c>
      <c r="G145" s="127"/>
      <c r="J145" s="73"/>
      <c r="K145" s="73" t="s">
        <v>709</v>
      </c>
      <c r="L145" s="129">
        <v>0</v>
      </c>
      <c r="N145" s="121">
        <v>23500000</v>
      </c>
      <c r="O145" s="121">
        <v>0</v>
      </c>
      <c r="P145" s="121">
        <v>23500000</v>
      </c>
      <c r="Q145" s="130" t="s">
        <v>681</v>
      </c>
      <c r="R145" s="131">
        <v>45801592.059999995</v>
      </c>
      <c r="S145" s="132">
        <v>0</v>
      </c>
      <c r="T145" s="122"/>
      <c r="U145" s="2">
        <v>1897733</v>
      </c>
      <c r="V145" s="121">
        <v>-233266194</v>
      </c>
      <c r="W145" s="111"/>
      <c r="X145" s="133">
        <v>38043307</v>
      </c>
      <c r="Y145" s="45" t="s">
        <v>1556</v>
      </c>
    </row>
    <row r="146" spans="1:25">
      <c r="A146" s="299" t="s">
        <v>182</v>
      </c>
      <c r="B146" s="299" t="s">
        <v>183</v>
      </c>
      <c r="C146" s="125">
        <v>44302</v>
      </c>
      <c r="D146" s="125">
        <v>44302</v>
      </c>
      <c r="E146" s="125">
        <v>44302</v>
      </c>
      <c r="F146" s="295" t="s">
        <v>800</v>
      </c>
      <c r="G146" s="127" t="s">
        <v>1543</v>
      </c>
      <c r="H146" s="128" t="s">
        <v>799</v>
      </c>
      <c r="I146" s="73" t="s">
        <v>797</v>
      </c>
      <c r="J146" s="73" t="s">
        <v>798</v>
      </c>
      <c r="K146" s="73" t="s">
        <v>166</v>
      </c>
      <c r="L146" s="129">
        <v>0</v>
      </c>
      <c r="N146" s="121">
        <v>0</v>
      </c>
      <c r="O146" s="121">
        <v>76599.56</v>
      </c>
      <c r="P146" s="121">
        <v>76599.56</v>
      </c>
      <c r="Q146" s="130" t="s">
        <v>681</v>
      </c>
      <c r="R146" s="131">
        <v>0</v>
      </c>
      <c r="S146" s="132">
        <v>1175457.1600000004</v>
      </c>
      <c r="T146" s="122" t="s">
        <v>798</v>
      </c>
      <c r="U146" s="2">
        <v>63886225</v>
      </c>
      <c r="V146" s="121">
        <v>-233278456</v>
      </c>
      <c r="W146" s="111">
        <v>359762</v>
      </c>
      <c r="X146" s="133">
        <v>38047174</v>
      </c>
      <c r="Y146" s="45"/>
    </row>
    <row r="147" spans="1:25">
      <c r="A147" s="228" t="s">
        <v>206</v>
      </c>
      <c r="B147" s="228" t="s">
        <v>207</v>
      </c>
      <c r="C147" s="229">
        <v>44302</v>
      </c>
      <c r="D147" s="229">
        <v>44302</v>
      </c>
      <c r="E147" s="229">
        <v>44302</v>
      </c>
      <c r="F147" s="296"/>
      <c r="G147" s="230"/>
      <c r="H147" s="231"/>
      <c r="I147" s="232"/>
      <c r="J147" s="232"/>
      <c r="K147" s="232" t="s">
        <v>709</v>
      </c>
      <c r="L147" s="233">
        <v>0</v>
      </c>
      <c r="M147" s="234"/>
      <c r="N147" s="234">
        <v>-45000000</v>
      </c>
      <c r="O147" s="234">
        <v>0</v>
      </c>
      <c r="P147" s="234">
        <v>-45000000</v>
      </c>
      <c r="Q147" s="235" t="s">
        <v>681</v>
      </c>
      <c r="R147" s="236">
        <v>801592.05999999493</v>
      </c>
      <c r="S147" s="237">
        <v>0</v>
      </c>
      <c r="T147" s="238"/>
      <c r="U147" s="239">
        <v>1897804</v>
      </c>
      <c r="V147" s="234">
        <v>-233268860</v>
      </c>
      <c r="W147" s="240"/>
      <c r="X147" s="241">
        <v>38044128</v>
      </c>
      <c r="Y147" s="242" t="s">
        <v>1573</v>
      </c>
    </row>
    <row r="148" spans="1:25">
      <c r="A148" s="299" t="s">
        <v>206</v>
      </c>
      <c r="B148" s="299" t="s">
        <v>207</v>
      </c>
      <c r="C148" s="125">
        <v>44286</v>
      </c>
      <c r="D148" s="125">
        <v>44286</v>
      </c>
      <c r="E148" s="125">
        <v>44305</v>
      </c>
      <c r="F148" s="295" t="s">
        <v>534</v>
      </c>
      <c r="G148" s="127"/>
      <c r="H148" s="128" t="s">
        <v>533</v>
      </c>
      <c r="I148" s="73" t="s">
        <v>535</v>
      </c>
      <c r="J148" s="73" t="s">
        <v>536</v>
      </c>
      <c r="K148" s="73" t="s">
        <v>944</v>
      </c>
      <c r="L148" s="129">
        <v>468.7</v>
      </c>
      <c r="M148" s="121">
        <v>100</v>
      </c>
      <c r="N148" s="121">
        <v>468.7</v>
      </c>
      <c r="O148" s="121">
        <v>0</v>
      </c>
      <c r="P148" s="121">
        <v>468.7</v>
      </c>
      <c r="Q148" s="130" t="s">
        <v>681</v>
      </c>
      <c r="R148" s="131">
        <v>802060.75999999489</v>
      </c>
      <c r="S148" s="132">
        <v>0</v>
      </c>
      <c r="T148" s="122" t="s">
        <v>536</v>
      </c>
      <c r="U148" s="2">
        <v>65245496</v>
      </c>
      <c r="V148" s="121">
        <v>-232694820</v>
      </c>
      <c r="W148" s="111">
        <v>316263</v>
      </c>
      <c r="X148" s="133">
        <v>37918859</v>
      </c>
      <c r="Y148" s="45"/>
    </row>
    <row r="149" spans="1:25">
      <c r="A149" s="299" t="s">
        <v>182</v>
      </c>
      <c r="B149" s="299" t="s">
        <v>183</v>
      </c>
      <c r="C149" s="125">
        <v>44286</v>
      </c>
      <c r="D149" s="125">
        <v>44286</v>
      </c>
      <c r="E149" s="125">
        <v>44305</v>
      </c>
      <c r="F149" s="295" t="s">
        <v>534</v>
      </c>
      <c r="G149" s="127" t="s">
        <v>1574</v>
      </c>
      <c r="H149" s="128" t="s">
        <v>533</v>
      </c>
      <c r="I149" s="73" t="s">
        <v>535</v>
      </c>
      <c r="J149" s="73" t="s">
        <v>536</v>
      </c>
      <c r="K149" s="73" t="s">
        <v>166</v>
      </c>
      <c r="L149" s="129">
        <v>0</v>
      </c>
      <c r="N149" s="121">
        <v>0</v>
      </c>
      <c r="O149" s="121">
        <v>652.51</v>
      </c>
      <c r="P149" s="121">
        <v>652.51</v>
      </c>
      <c r="Q149" s="130" t="s">
        <v>681</v>
      </c>
      <c r="R149" s="131">
        <v>0</v>
      </c>
      <c r="S149" s="132">
        <v>1176109.6700000004</v>
      </c>
      <c r="T149" s="122" t="s">
        <v>536</v>
      </c>
      <c r="U149" s="2">
        <v>64176306</v>
      </c>
      <c r="V149" s="121">
        <v>-233413015</v>
      </c>
      <c r="W149" s="111">
        <v>316263</v>
      </c>
      <c r="X149" s="133">
        <v>38074529</v>
      </c>
      <c r="Y149" s="45"/>
    </row>
    <row r="150" spans="1:25">
      <c r="A150" s="299" t="s">
        <v>182</v>
      </c>
      <c r="B150" s="299" t="s">
        <v>183</v>
      </c>
      <c r="C150" s="125">
        <v>44286</v>
      </c>
      <c r="D150" s="125">
        <v>44286</v>
      </c>
      <c r="E150" s="125">
        <v>44305</v>
      </c>
      <c r="F150" s="295" t="s">
        <v>534</v>
      </c>
      <c r="G150" s="127" t="s">
        <v>1574</v>
      </c>
      <c r="H150" s="128" t="s">
        <v>533</v>
      </c>
      <c r="I150" s="73" t="s">
        <v>535</v>
      </c>
      <c r="J150" s="73" t="s">
        <v>536</v>
      </c>
      <c r="K150" s="73" t="s">
        <v>166</v>
      </c>
      <c r="L150" s="129">
        <v>0</v>
      </c>
      <c r="N150" s="121">
        <v>0</v>
      </c>
      <c r="O150" s="121">
        <v>1286.51</v>
      </c>
      <c r="P150" s="121">
        <v>1286.51</v>
      </c>
      <c r="Q150" s="130" t="s">
        <v>681</v>
      </c>
      <c r="R150" s="131">
        <v>0</v>
      </c>
      <c r="S150" s="132">
        <v>1177396.1800000004</v>
      </c>
      <c r="T150" s="122" t="s">
        <v>536</v>
      </c>
      <c r="U150" s="2">
        <v>64181556</v>
      </c>
      <c r="V150" s="121">
        <v>-233413028</v>
      </c>
      <c r="W150" s="111">
        <v>393470</v>
      </c>
      <c r="X150" s="133">
        <v>38074533</v>
      </c>
      <c r="Y150" s="45"/>
    </row>
    <row r="151" spans="1:25">
      <c r="A151" s="299" t="s">
        <v>182</v>
      </c>
      <c r="B151" s="299" t="s">
        <v>183</v>
      </c>
      <c r="C151" s="125">
        <v>44305</v>
      </c>
      <c r="D151" s="125">
        <v>44305</v>
      </c>
      <c r="E151" s="125">
        <v>44305</v>
      </c>
      <c r="G151" s="127" t="s">
        <v>1575</v>
      </c>
      <c r="H151" s="128" t="s">
        <v>822</v>
      </c>
      <c r="I151" s="73" t="s">
        <v>564</v>
      </c>
      <c r="J151" s="73" t="s">
        <v>821</v>
      </c>
      <c r="K151" s="73" t="s">
        <v>166</v>
      </c>
      <c r="L151" s="129">
        <v>0</v>
      </c>
      <c r="N151" s="121">
        <v>0</v>
      </c>
      <c r="O151" s="121">
        <v>5164.2299999999996</v>
      </c>
      <c r="P151" s="121">
        <v>5164.2299999999996</v>
      </c>
      <c r="Q151" s="130" t="s">
        <v>681</v>
      </c>
      <c r="R151" s="131">
        <v>0</v>
      </c>
      <c r="S151" s="132">
        <v>1182560.4100000004</v>
      </c>
      <c r="T151" s="122" t="s">
        <v>821</v>
      </c>
      <c r="U151" s="2">
        <v>64009404</v>
      </c>
      <c r="V151" s="121">
        <v>-233386359</v>
      </c>
      <c r="W151" s="111">
        <v>432710</v>
      </c>
      <c r="X151" s="133">
        <v>38064748</v>
      </c>
      <c r="Y151" s="45"/>
    </row>
    <row r="152" spans="1:25">
      <c r="A152" s="243" t="s">
        <v>206</v>
      </c>
      <c r="B152" s="243" t="s">
        <v>207</v>
      </c>
      <c r="C152" s="244">
        <v>44298</v>
      </c>
      <c r="D152" s="244">
        <v>44298</v>
      </c>
      <c r="E152" s="244">
        <v>44307</v>
      </c>
      <c r="F152" s="297" t="s">
        <v>714</v>
      </c>
      <c r="G152" s="245"/>
      <c r="H152" s="246" t="s">
        <v>713</v>
      </c>
      <c r="I152" s="247" t="s">
        <v>711</v>
      </c>
      <c r="J152" s="247" t="s">
        <v>712</v>
      </c>
      <c r="K152" s="247" t="s">
        <v>944</v>
      </c>
      <c r="L152" s="248">
        <v>53392.76</v>
      </c>
      <c r="M152" s="249">
        <v>100</v>
      </c>
      <c r="N152" s="249">
        <v>53392.76</v>
      </c>
      <c r="O152" s="249">
        <v>0</v>
      </c>
      <c r="P152" s="249">
        <v>53392.76</v>
      </c>
      <c r="Q152" s="250" t="s">
        <v>681</v>
      </c>
      <c r="R152" s="251">
        <v>855453.5199999949</v>
      </c>
      <c r="S152" s="252">
        <v>0</v>
      </c>
      <c r="T152" s="253" t="s">
        <v>712</v>
      </c>
      <c r="U152" s="254">
        <v>65580917</v>
      </c>
      <c r="V152" s="249">
        <v>-233574482</v>
      </c>
      <c r="W152" s="255">
        <v>393230</v>
      </c>
      <c r="X152" s="256">
        <v>38111317</v>
      </c>
      <c r="Y152" s="257"/>
    </row>
    <row r="153" spans="1:25">
      <c r="A153" s="299" t="s">
        <v>206</v>
      </c>
      <c r="B153" s="299" t="s">
        <v>207</v>
      </c>
      <c r="C153" s="125">
        <v>44309</v>
      </c>
      <c r="D153" s="125">
        <v>44309</v>
      </c>
      <c r="E153" s="125">
        <v>44309</v>
      </c>
      <c r="G153" s="127"/>
      <c r="J153" s="73"/>
      <c r="K153" s="73" t="s">
        <v>709</v>
      </c>
      <c r="L153" s="129">
        <v>0</v>
      </c>
      <c r="N153" s="121">
        <v>7000000</v>
      </c>
      <c r="O153" s="121">
        <v>0</v>
      </c>
      <c r="P153" s="121">
        <v>7000000</v>
      </c>
      <c r="Q153" s="130" t="s">
        <v>681</v>
      </c>
      <c r="R153" s="131">
        <v>7855453.5199999949</v>
      </c>
      <c r="S153" s="132">
        <v>0</v>
      </c>
      <c r="T153" s="122"/>
      <c r="U153" s="2">
        <v>1906227</v>
      </c>
      <c r="V153" s="121">
        <v>-233715316</v>
      </c>
      <c r="W153" s="111"/>
      <c r="X153" s="133">
        <v>38149724</v>
      </c>
      <c r="Y153" s="45" t="s">
        <v>1556</v>
      </c>
    </row>
    <row r="154" spans="1:25">
      <c r="A154" s="299" t="s">
        <v>206</v>
      </c>
      <c r="B154" s="299" t="s">
        <v>207</v>
      </c>
      <c r="C154" s="125">
        <v>44295</v>
      </c>
      <c r="D154" s="125">
        <v>44309</v>
      </c>
      <c r="E154" s="125">
        <v>44309</v>
      </c>
      <c r="G154" s="127"/>
      <c r="H154" s="128" t="s">
        <v>361</v>
      </c>
      <c r="I154" s="73" t="s">
        <v>362</v>
      </c>
      <c r="J154" s="73" t="s">
        <v>363</v>
      </c>
      <c r="K154" s="73" t="s">
        <v>710</v>
      </c>
      <c r="L154" s="129">
        <v>4217065.41</v>
      </c>
      <c r="M154" s="121">
        <v>100</v>
      </c>
      <c r="N154" s="121">
        <v>-4217065.41</v>
      </c>
      <c r="O154" s="121">
        <v>0</v>
      </c>
      <c r="P154" s="121">
        <v>-4217065.41</v>
      </c>
      <c r="Q154" s="130" t="s">
        <v>681</v>
      </c>
      <c r="R154" s="131">
        <v>3638388.1099999947</v>
      </c>
      <c r="S154" s="132">
        <v>0</v>
      </c>
      <c r="T154" s="122" t="s">
        <v>363</v>
      </c>
      <c r="U154" s="2">
        <v>65543733</v>
      </c>
      <c r="V154" s="121">
        <v>-233715773</v>
      </c>
      <c r="W154" s="111">
        <v>356264</v>
      </c>
      <c r="X154" s="133">
        <v>38149899</v>
      </c>
      <c r="Y154" s="45"/>
    </row>
    <row r="155" spans="1:25">
      <c r="A155" s="243" t="s">
        <v>206</v>
      </c>
      <c r="B155" s="243" t="s">
        <v>207</v>
      </c>
      <c r="C155" s="244">
        <v>44313</v>
      </c>
      <c r="D155" s="244">
        <v>44313</v>
      </c>
      <c r="E155" s="244">
        <v>44315</v>
      </c>
      <c r="F155" s="297" t="s">
        <v>800</v>
      </c>
      <c r="G155" s="245"/>
      <c r="H155" s="246" t="s">
        <v>799</v>
      </c>
      <c r="I155" s="247" t="s">
        <v>797</v>
      </c>
      <c r="J155" s="247" t="s">
        <v>798</v>
      </c>
      <c r="K155" s="247" t="s">
        <v>944</v>
      </c>
      <c r="L155" s="248">
        <v>12054.28</v>
      </c>
      <c r="M155" s="249">
        <v>100</v>
      </c>
      <c r="N155" s="249">
        <v>12054.28</v>
      </c>
      <c r="O155" s="249">
        <v>0</v>
      </c>
      <c r="P155" s="249">
        <v>12054.28</v>
      </c>
      <c r="Q155" s="250" t="s">
        <v>681</v>
      </c>
      <c r="R155" s="251">
        <v>3650442.3899999945</v>
      </c>
      <c r="S155" s="252">
        <v>0</v>
      </c>
      <c r="T155" s="253" t="s">
        <v>798</v>
      </c>
      <c r="U155" s="254">
        <v>65850986</v>
      </c>
      <c r="V155" s="249">
        <v>-234860925</v>
      </c>
      <c r="W155" s="255">
        <v>359762</v>
      </c>
      <c r="X155" s="256">
        <v>38223546</v>
      </c>
      <c r="Y155" s="257"/>
    </row>
    <row r="156" spans="1:25">
      <c r="A156" s="299" t="s">
        <v>182</v>
      </c>
      <c r="B156" s="299" t="s">
        <v>183</v>
      </c>
      <c r="C156" s="125">
        <v>44316</v>
      </c>
      <c r="D156" s="125">
        <v>44316</v>
      </c>
      <c r="E156" s="125">
        <v>44316</v>
      </c>
      <c r="F156" s="295" t="s">
        <v>725</v>
      </c>
      <c r="G156" s="127" t="s">
        <v>1541</v>
      </c>
      <c r="H156" s="128" t="s">
        <v>724</v>
      </c>
      <c r="I156" s="73" t="s">
        <v>722</v>
      </c>
      <c r="J156" s="73" t="s">
        <v>723</v>
      </c>
      <c r="K156" s="73" t="s">
        <v>166</v>
      </c>
      <c r="L156" s="129">
        <v>0</v>
      </c>
      <c r="N156" s="121">
        <v>0</v>
      </c>
      <c r="O156" s="121">
        <v>8440.26</v>
      </c>
      <c r="P156" s="121">
        <v>8440.26</v>
      </c>
      <c r="Q156" s="130" t="s">
        <v>681</v>
      </c>
      <c r="R156" s="131">
        <v>0</v>
      </c>
      <c r="S156" s="132">
        <v>1191000.6700000004</v>
      </c>
      <c r="T156" s="122" t="s">
        <v>723</v>
      </c>
      <c r="U156" s="2">
        <v>64664700</v>
      </c>
      <c r="V156" s="121">
        <v>-235337367</v>
      </c>
      <c r="W156" s="111">
        <v>301117</v>
      </c>
      <c r="X156" s="133">
        <v>38412282</v>
      </c>
      <c r="Y156" s="45"/>
    </row>
    <row r="157" spans="1:25">
      <c r="A157" s="299" t="s">
        <v>182</v>
      </c>
      <c r="B157" s="299" t="s">
        <v>183</v>
      </c>
      <c r="C157" s="125">
        <v>44316</v>
      </c>
      <c r="D157" s="125">
        <v>44316</v>
      </c>
      <c r="E157" s="125">
        <v>44316</v>
      </c>
      <c r="F157" s="295" t="s">
        <v>734</v>
      </c>
      <c r="G157" s="127" t="s">
        <v>1518</v>
      </c>
      <c r="H157" s="128" t="s">
        <v>733</v>
      </c>
      <c r="I157" s="73" t="s">
        <v>731</v>
      </c>
      <c r="J157" s="73" t="s">
        <v>732</v>
      </c>
      <c r="K157" s="73" t="s">
        <v>166</v>
      </c>
      <c r="L157" s="129">
        <v>0</v>
      </c>
      <c r="N157" s="121">
        <v>0</v>
      </c>
      <c r="O157" s="121">
        <v>12635.19</v>
      </c>
      <c r="P157" s="121">
        <v>12635.19</v>
      </c>
      <c r="Q157" s="130" t="s">
        <v>681</v>
      </c>
      <c r="R157" s="131">
        <v>0</v>
      </c>
      <c r="S157" s="132">
        <v>1203635.8600000003</v>
      </c>
      <c r="T157" s="122" t="s">
        <v>732</v>
      </c>
      <c r="U157" s="2">
        <v>64491569</v>
      </c>
      <c r="V157" s="121">
        <v>-235218661</v>
      </c>
      <c r="W157" s="111">
        <v>387862</v>
      </c>
      <c r="X157" s="133">
        <v>38301084</v>
      </c>
      <c r="Y157" s="45"/>
    </row>
    <row r="158" spans="1:25">
      <c r="A158" s="299" t="s">
        <v>182</v>
      </c>
      <c r="B158" s="299" t="s">
        <v>183</v>
      </c>
      <c r="C158" s="125">
        <v>44316</v>
      </c>
      <c r="D158" s="125">
        <v>44316</v>
      </c>
      <c r="E158" s="125">
        <v>44316</v>
      </c>
      <c r="F158" s="295" t="s">
        <v>755</v>
      </c>
      <c r="G158" s="127" t="s">
        <v>1519</v>
      </c>
      <c r="H158" s="128" t="s">
        <v>754</v>
      </c>
      <c r="I158" s="73" t="s">
        <v>752</v>
      </c>
      <c r="J158" s="73" t="s">
        <v>753</v>
      </c>
      <c r="K158" s="73" t="s">
        <v>166</v>
      </c>
      <c r="L158" s="129">
        <v>0</v>
      </c>
      <c r="N158" s="121">
        <v>0</v>
      </c>
      <c r="O158" s="121">
        <v>12159.77</v>
      </c>
      <c r="P158" s="121">
        <v>12159.77</v>
      </c>
      <c r="Q158" s="130" t="s">
        <v>681</v>
      </c>
      <c r="R158" s="131">
        <v>0</v>
      </c>
      <c r="S158" s="132">
        <v>1215795.6300000004</v>
      </c>
      <c r="T158" s="122" t="s">
        <v>753</v>
      </c>
      <c r="U158" s="2">
        <v>65117449</v>
      </c>
      <c r="V158" s="121">
        <v>-235404851</v>
      </c>
      <c r="W158" s="111">
        <v>349520</v>
      </c>
      <c r="X158" s="133">
        <v>38433047</v>
      </c>
      <c r="Y158" s="45"/>
    </row>
    <row r="159" spans="1:25">
      <c r="A159" s="299" t="s">
        <v>182</v>
      </c>
      <c r="B159" s="299" t="s">
        <v>183</v>
      </c>
      <c r="C159" s="125">
        <v>44316</v>
      </c>
      <c r="D159" s="125">
        <v>44316</v>
      </c>
      <c r="E159" s="125">
        <v>44316</v>
      </c>
      <c r="F159" s="295" t="s">
        <v>759</v>
      </c>
      <c r="G159" s="127" t="s">
        <v>1520</v>
      </c>
      <c r="H159" s="128" t="s">
        <v>758</v>
      </c>
      <c r="I159" s="73" t="s">
        <v>756</v>
      </c>
      <c r="J159" s="73" t="s">
        <v>757</v>
      </c>
      <c r="K159" s="73" t="s">
        <v>166</v>
      </c>
      <c r="L159" s="129">
        <v>0</v>
      </c>
      <c r="N159" s="121">
        <v>0</v>
      </c>
      <c r="O159" s="121">
        <v>92097.79</v>
      </c>
      <c r="P159" s="121">
        <v>92097.79</v>
      </c>
      <c r="Q159" s="130" t="s">
        <v>681</v>
      </c>
      <c r="R159" s="131">
        <v>0</v>
      </c>
      <c r="S159" s="132">
        <v>1307893.4200000004</v>
      </c>
      <c r="T159" s="122" t="s">
        <v>757</v>
      </c>
      <c r="U159" s="2">
        <v>65776320</v>
      </c>
      <c r="V159" s="121">
        <v>-235338297</v>
      </c>
      <c r="W159" s="111">
        <v>362904</v>
      </c>
      <c r="X159" s="133">
        <v>38413145</v>
      </c>
      <c r="Y159" s="45"/>
    </row>
    <row r="160" spans="1:25">
      <c r="A160" s="299" t="s">
        <v>182</v>
      </c>
      <c r="B160" s="299" t="s">
        <v>183</v>
      </c>
      <c r="C160" s="125">
        <v>44316</v>
      </c>
      <c r="D160" s="125">
        <v>44316</v>
      </c>
      <c r="E160" s="125">
        <v>44316</v>
      </c>
      <c r="G160" s="127" t="s">
        <v>1521</v>
      </c>
      <c r="H160" s="128" t="s">
        <v>782</v>
      </c>
      <c r="I160" s="73" t="s">
        <v>780</v>
      </c>
      <c r="J160" s="73" t="s">
        <v>781</v>
      </c>
      <c r="K160" s="73" t="s">
        <v>166</v>
      </c>
      <c r="L160" s="129">
        <v>0</v>
      </c>
      <c r="N160" s="121">
        <v>0</v>
      </c>
      <c r="O160" s="121">
        <v>2512.11</v>
      </c>
      <c r="P160" s="121">
        <v>2512.11</v>
      </c>
      <c r="Q160" s="130" t="s">
        <v>681</v>
      </c>
      <c r="R160" s="131">
        <v>0</v>
      </c>
      <c r="S160" s="132">
        <v>1310405.5300000005</v>
      </c>
      <c r="T160" s="122" t="s">
        <v>781</v>
      </c>
      <c r="U160" s="2">
        <v>64521503</v>
      </c>
      <c r="V160" s="121">
        <v>-235337278</v>
      </c>
      <c r="W160" s="111">
        <v>364698</v>
      </c>
      <c r="X160" s="133">
        <v>38412193</v>
      </c>
      <c r="Y160" s="45"/>
    </row>
    <row r="161" spans="1:25">
      <c r="A161" s="299" t="s">
        <v>182</v>
      </c>
      <c r="B161" s="299" t="s">
        <v>183</v>
      </c>
      <c r="C161" s="125">
        <v>44316</v>
      </c>
      <c r="D161" s="125">
        <v>44316</v>
      </c>
      <c r="E161" s="125">
        <v>44316</v>
      </c>
      <c r="F161" s="295" t="s">
        <v>786</v>
      </c>
      <c r="G161" s="127" t="s">
        <v>1522</v>
      </c>
      <c r="H161" s="128" t="s">
        <v>785</v>
      </c>
      <c r="I161" s="73" t="s">
        <v>783</v>
      </c>
      <c r="J161" s="73" t="s">
        <v>784</v>
      </c>
      <c r="K161" s="73" t="s">
        <v>166</v>
      </c>
      <c r="L161" s="129">
        <v>0</v>
      </c>
      <c r="N161" s="121">
        <v>0</v>
      </c>
      <c r="O161" s="121">
        <v>8782.1200000000008</v>
      </c>
      <c r="P161" s="121">
        <v>8782.1200000000008</v>
      </c>
      <c r="Q161" s="130" t="s">
        <v>681</v>
      </c>
      <c r="R161" s="131">
        <v>0</v>
      </c>
      <c r="S161" s="132">
        <v>1319187.6500000006</v>
      </c>
      <c r="T161" s="122" t="s">
        <v>784</v>
      </c>
      <c r="U161" s="2">
        <v>64576658</v>
      </c>
      <c r="V161" s="121">
        <v>-235236850</v>
      </c>
      <c r="W161" s="111">
        <v>392748</v>
      </c>
      <c r="X161" s="133">
        <v>38319268</v>
      </c>
      <c r="Y161" s="45"/>
    </row>
    <row r="162" spans="1:25">
      <c r="A162" s="299" t="s">
        <v>206</v>
      </c>
      <c r="B162" s="299" t="s">
        <v>207</v>
      </c>
      <c r="C162" s="125">
        <v>44316</v>
      </c>
      <c r="D162" s="125">
        <v>44316</v>
      </c>
      <c r="E162" s="125">
        <v>44316</v>
      </c>
      <c r="F162" s="295" t="s">
        <v>790</v>
      </c>
      <c r="G162" s="127"/>
      <c r="H162" s="128" t="s">
        <v>789</v>
      </c>
      <c r="I162" s="73" t="s">
        <v>787</v>
      </c>
      <c r="J162" s="73" t="s">
        <v>788</v>
      </c>
      <c r="K162" s="73" t="s">
        <v>817</v>
      </c>
      <c r="L162" s="129">
        <v>0</v>
      </c>
      <c r="N162" s="121">
        <v>0.09</v>
      </c>
      <c r="O162" s="121">
        <v>0</v>
      </c>
      <c r="P162" s="121">
        <v>0.09</v>
      </c>
      <c r="Q162" s="130" t="s">
        <v>681</v>
      </c>
      <c r="R162" s="131">
        <v>3650442.4799999944</v>
      </c>
      <c r="S162" s="132">
        <v>0</v>
      </c>
      <c r="T162" s="122" t="s">
        <v>788</v>
      </c>
      <c r="U162" s="2">
        <v>66001860</v>
      </c>
      <c r="V162" s="121">
        <v>-235411579</v>
      </c>
      <c r="W162" s="111"/>
      <c r="X162" s="133">
        <v>38434516</v>
      </c>
      <c r="Y162" s="45" t="s">
        <v>1546</v>
      </c>
    </row>
    <row r="163" spans="1:25">
      <c r="A163" s="299" t="s">
        <v>206</v>
      </c>
      <c r="B163" s="299" t="s">
        <v>207</v>
      </c>
      <c r="C163" s="125">
        <v>44316</v>
      </c>
      <c r="D163" s="125">
        <v>44316</v>
      </c>
      <c r="E163" s="125">
        <v>44316</v>
      </c>
      <c r="F163" s="295" t="s">
        <v>790</v>
      </c>
      <c r="G163" s="127"/>
      <c r="H163" s="128" t="s">
        <v>789</v>
      </c>
      <c r="I163" s="73" t="s">
        <v>787</v>
      </c>
      <c r="J163" s="73" t="s">
        <v>788</v>
      </c>
      <c r="K163" s="73" t="s">
        <v>944</v>
      </c>
      <c r="L163" s="129">
        <v>25753.55</v>
      </c>
      <c r="M163" s="121">
        <v>100</v>
      </c>
      <c r="N163" s="121">
        <v>25753.55</v>
      </c>
      <c r="O163" s="121">
        <v>0</v>
      </c>
      <c r="P163" s="121">
        <v>25753.55</v>
      </c>
      <c r="Q163" s="130" t="s">
        <v>681</v>
      </c>
      <c r="R163" s="131">
        <v>3676196.0299999942</v>
      </c>
      <c r="S163" s="132">
        <v>0</v>
      </c>
      <c r="T163" s="122" t="s">
        <v>788</v>
      </c>
      <c r="U163" s="2">
        <v>65999549</v>
      </c>
      <c r="V163" s="121">
        <v>-235407991</v>
      </c>
      <c r="W163" s="111">
        <v>323116</v>
      </c>
      <c r="X163" s="133">
        <v>38433385</v>
      </c>
      <c r="Y163" s="45"/>
    </row>
    <row r="164" spans="1:25">
      <c r="A164" s="299" t="s">
        <v>182</v>
      </c>
      <c r="B164" s="299" t="s">
        <v>183</v>
      </c>
      <c r="C164" s="125">
        <v>44316</v>
      </c>
      <c r="D164" s="125">
        <v>44316</v>
      </c>
      <c r="E164" s="125">
        <v>44316</v>
      </c>
      <c r="F164" s="295" t="s">
        <v>790</v>
      </c>
      <c r="G164" s="127" t="s">
        <v>1523</v>
      </c>
      <c r="H164" s="128" t="s">
        <v>789</v>
      </c>
      <c r="I164" s="73" t="s">
        <v>787</v>
      </c>
      <c r="J164" s="73" t="s">
        <v>788</v>
      </c>
      <c r="K164" s="73" t="s">
        <v>166</v>
      </c>
      <c r="L164" s="129">
        <v>0</v>
      </c>
      <c r="N164" s="121">
        <v>0</v>
      </c>
      <c r="O164" s="121">
        <v>10886.63</v>
      </c>
      <c r="P164" s="121">
        <v>10886.63</v>
      </c>
      <c r="Q164" s="130" t="s">
        <v>681</v>
      </c>
      <c r="R164" s="131">
        <v>0</v>
      </c>
      <c r="S164" s="132">
        <v>1330074.2800000005</v>
      </c>
      <c r="T164" s="122" t="s">
        <v>788</v>
      </c>
      <c r="U164" s="2">
        <v>64810842</v>
      </c>
      <c r="V164" s="121">
        <v>-235275396</v>
      </c>
      <c r="W164" s="111">
        <v>323116</v>
      </c>
      <c r="X164" s="133">
        <v>38357742</v>
      </c>
      <c r="Y164" s="45"/>
    </row>
    <row r="165" spans="1:25">
      <c r="A165" s="299" t="s">
        <v>182</v>
      </c>
      <c r="B165" s="299" t="s">
        <v>183</v>
      </c>
      <c r="C165" s="125">
        <v>44316</v>
      </c>
      <c r="D165" s="125">
        <v>44316</v>
      </c>
      <c r="E165" s="125">
        <v>44316</v>
      </c>
      <c r="G165" s="127" t="s">
        <v>1524</v>
      </c>
      <c r="H165" s="128" t="s">
        <v>793</v>
      </c>
      <c r="I165" s="73" t="s">
        <v>791</v>
      </c>
      <c r="J165" s="73" t="s">
        <v>792</v>
      </c>
      <c r="K165" s="73" t="s">
        <v>166</v>
      </c>
      <c r="L165" s="129">
        <v>0</v>
      </c>
      <c r="N165" s="121">
        <v>0</v>
      </c>
      <c r="O165" s="121">
        <v>19767.560000000001</v>
      </c>
      <c r="P165" s="121">
        <v>19767.560000000001</v>
      </c>
      <c r="Q165" s="130" t="s">
        <v>681</v>
      </c>
      <c r="R165" s="131">
        <v>0</v>
      </c>
      <c r="S165" s="132">
        <v>1349841.8400000005</v>
      </c>
      <c r="T165" s="122" t="s">
        <v>792</v>
      </c>
      <c r="U165" s="2">
        <v>64096587</v>
      </c>
      <c r="V165" s="121">
        <v>-235174326</v>
      </c>
      <c r="W165" s="111">
        <v>364755</v>
      </c>
      <c r="X165" s="133">
        <v>38256800</v>
      </c>
      <c r="Y165" s="45"/>
    </row>
    <row r="166" spans="1:25">
      <c r="A166" s="299" t="s">
        <v>182</v>
      </c>
      <c r="B166" s="299" t="s">
        <v>183</v>
      </c>
      <c r="C166" s="125">
        <v>44316</v>
      </c>
      <c r="D166" s="125">
        <v>44316</v>
      </c>
      <c r="E166" s="125">
        <v>44316</v>
      </c>
      <c r="F166" s="295" t="s">
        <v>804</v>
      </c>
      <c r="G166" s="127" t="s">
        <v>1526</v>
      </c>
      <c r="H166" s="128" t="s">
        <v>803</v>
      </c>
      <c r="I166" s="73" t="s">
        <v>801</v>
      </c>
      <c r="J166" s="73" t="s">
        <v>802</v>
      </c>
      <c r="K166" s="73" t="s">
        <v>166</v>
      </c>
      <c r="L166" s="129">
        <v>0</v>
      </c>
      <c r="N166" s="121">
        <v>0</v>
      </c>
      <c r="O166" s="121">
        <v>12761.03</v>
      </c>
      <c r="P166" s="121">
        <v>12761.03</v>
      </c>
      <c r="Q166" s="130" t="s">
        <v>681</v>
      </c>
      <c r="R166" s="131">
        <v>0</v>
      </c>
      <c r="S166" s="132">
        <v>1362602.8700000006</v>
      </c>
      <c r="T166" s="122" t="s">
        <v>802</v>
      </c>
      <c r="U166" s="2">
        <v>64670103</v>
      </c>
      <c r="V166" s="121">
        <v>-235337371</v>
      </c>
      <c r="W166" s="111">
        <v>353795</v>
      </c>
      <c r="X166" s="133">
        <v>38412286</v>
      </c>
      <c r="Y166" s="45"/>
    </row>
    <row r="167" spans="1:25">
      <c r="A167" s="228" t="s">
        <v>182</v>
      </c>
      <c r="B167" s="228" t="s">
        <v>183</v>
      </c>
      <c r="C167" s="229">
        <v>44316</v>
      </c>
      <c r="D167" s="229">
        <v>44316</v>
      </c>
      <c r="E167" s="229">
        <v>44316</v>
      </c>
      <c r="F167" s="296" t="s">
        <v>807</v>
      </c>
      <c r="G167" s="230" t="s">
        <v>1540</v>
      </c>
      <c r="H167" s="231" t="s">
        <v>806</v>
      </c>
      <c r="I167" s="232" t="s">
        <v>801</v>
      </c>
      <c r="J167" s="232" t="s">
        <v>805</v>
      </c>
      <c r="K167" s="232" t="s">
        <v>166</v>
      </c>
      <c r="L167" s="233">
        <v>0</v>
      </c>
      <c r="M167" s="234"/>
      <c r="N167" s="234">
        <v>0</v>
      </c>
      <c r="O167" s="234">
        <v>15588.09</v>
      </c>
      <c r="P167" s="234">
        <v>15588.09</v>
      </c>
      <c r="Q167" s="235" t="s">
        <v>681</v>
      </c>
      <c r="R167" s="236">
        <v>0</v>
      </c>
      <c r="S167" s="237">
        <v>1378190.9600000007</v>
      </c>
      <c r="T167" s="238" t="s">
        <v>805</v>
      </c>
      <c r="U167" s="239">
        <v>64671550</v>
      </c>
      <c r="V167" s="234">
        <v>-235337373</v>
      </c>
      <c r="W167" s="240">
        <v>383603</v>
      </c>
      <c r="X167" s="241">
        <v>38412288</v>
      </c>
      <c r="Y167" s="242"/>
    </row>
    <row r="168" spans="1:25">
      <c r="A168" s="299" t="s">
        <v>182</v>
      </c>
      <c r="B168" s="299" t="s">
        <v>183</v>
      </c>
      <c r="C168" s="125">
        <v>44287</v>
      </c>
      <c r="D168" s="125">
        <v>44287</v>
      </c>
      <c r="E168" s="125">
        <v>44319</v>
      </c>
      <c r="F168" s="295" t="s">
        <v>719</v>
      </c>
      <c r="G168" s="127" t="s">
        <v>1534</v>
      </c>
      <c r="H168" s="128" t="s">
        <v>718</v>
      </c>
      <c r="I168" s="73" t="s">
        <v>716</v>
      </c>
      <c r="J168" s="73" t="s">
        <v>717</v>
      </c>
      <c r="K168" s="73" t="s">
        <v>166</v>
      </c>
      <c r="L168" s="129">
        <v>0</v>
      </c>
      <c r="N168" s="121">
        <v>0</v>
      </c>
      <c r="O168" s="121">
        <v>33551.47</v>
      </c>
      <c r="P168" s="121">
        <v>33551.47</v>
      </c>
      <c r="Q168" s="130" t="s">
        <v>681</v>
      </c>
      <c r="R168" s="131">
        <v>0</v>
      </c>
      <c r="S168" s="132">
        <v>1411742.4300000006</v>
      </c>
      <c r="T168" s="122" t="s">
        <v>717</v>
      </c>
      <c r="U168" s="2">
        <v>63610793</v>
      </c>
      <c r="V168" s="121">
        <v>-235561573</v>
      </c>
      <c r="W168" s="111">
        <v>312621</v>
      </c>
      <c r="X168" s="133">
        <v>38452728</v>
      </c>
      <c r="Y168" s="45" t="s">
        <v>1576</v>
      </c>
    </row>
    <row r="169" spans="1:25">
      <c r="A169" s="299" t="s">
        <v>182</v>
      </c>
      <c r="B169" s="299" t="s">
        <v>183</v>
      </c>
      <c r="C169" s="125">
        <v>44319</v>
      </c>
      <c r="D169" s="125">
        <v>44319</v>
      </c>
      <c r="E169" s="125">
        <v>44319</v>
      </c>
      <c r="F169" s="295" t="s">
        <v>719</v>
      </c>
      <c r="G169" s="127" t="s">
        <v>1534</v>
      </c>
      <c r="H169" s="128" t="s">
        <v>718</v>
      </c>
      <c r="I169" s="73" t="s">
        <v>716</v>
      </c>
      <c r="J169" s="73" t="s">
        <v>717</v>
      </c>
      <c r="K169" s="73" t="s">
        <v>166</v>
      </c>
      <c r="L169" s="129">
        <v>0</v>
      </c>
      <c r="N169" s="121">
        <v>0</v>
      </c>
      <c r="O169" s="121">
        <v>26885.25</v>
      </c>
      <c r="P169" s="121">
        <v>26885.25</v>
      </c>
      <c r="Q169" s="130" t="s">
        <v>681</v>
      </c>
      <c r="R169" s="131">
        <v>0</v>
      </c>
      <c r="S169" s="132">
        <v>1438627.6800000006</v>
      </c>
      <c r="T169" s="122" t="s">
        <v>717</v>
      </c>
      <c r="U169" s="2">
        <v>65328256</v>
      </c>
      <c r="V169" s="121">
        <v>-235494605</v>
      </c>
      <c r="W169" s="111">
        <v>312621</v>
      </c>
      <c r="X169" s="133">
        <v>38440733</v>
      </c>
      <c r="Y169" s="45"/>
    </row>
    <row r="170" spans="1:25">
      <c r="A170" s="299" t="s">
        <v>182</v>
      </c>
      <c r="B170" s="299" t="s">
        <v>183</v>
      </c>
      <c r="C170" s="125">
        <v>44319</v>
      </c>
      <c r="D170" s="125">
        <v>44319</v>
      </c>
      <c r="E170" s="125">
        <v>44319</v>
      </c>
      <c r="G170" s="127" t="s">
        <v>1536</v>
      </c>
      <c r="H170" s="128" t="s">
        <v>721</v>
      </c>
      <c r="I170" s="73" t="s">
        <v>716</v>
      </c>
      <c r="J170" s="73" t="s">
        <v>720</v>
      </c>
      <c r="K170" s="73" t="s">
        <v>166</v>
      </c>
      <c r="L170" s="129">
        <v>0</v>
      </c>
      <c r="N170" s="121">
        <v>0</v>
      </c>
      <c r="O170" s="121">
        <v>21560.21</v>
      </c>
      <c r="P170" s="121">
        <v>21560.21</v>
      </c>
      <c r="Q170" s="130" t="s">
        <v>681</v>
      </c>
      <c r="R170" s="131">
        <v>0</v>
      </c>
      <c r="S170" s="132">
        <v>1460187.8900000006</v>
      </c>
      <c r="T170" s="122" t="s">
        <v>720</v>
      </c>
      <c r="U170" s="2">
        <v>65328303</v>
      </c>
      <c r="V170" s="121">
        <v>-235494606</v>
      </c>
      <c r="W170" s="111">
        <v>375072</v>
      </c>
      <c r="X170" s="133">
        <v>38440734</v>
      </c>
      <c r="Y170" s="45"/>
    </row>
    <row r="171" spans="1:25">
      <c r="A171" s="299" t="s">
        <v>182</v>
      </c>
      <c r="B171" s="299" t="s">
        <v>183</v>
      </c>
      <c r="C171" s="125">
        <v>44319</v>
      </c>
      <c r="D171" s="125">
        <v>44319</v>
      </c>
      <c r="E171" s="125">
        <v>44319</v>
      </c>
      <c r="F171" s="295" t="s">
        <v>742</v>
      </c>
      <c r="G171" s="127" t="s">
        <v>1531</v>
      </c>
      <c r="H171" s="128" t="s">
        <v>741</v>
      </c>
      <c r="I171" s="73" t="s">
        <v>739</v>
      </c>
      <c r="J171" s="73" t="s">
        <v>740</v>
      </c>
      <c r="K171" s="73" t="s">
        <v>166</v>
      </c>
      <c r="L171" s="129">
        <v>0</v>
      </c>
      <c r="N171" s="121">
        <v>0</v>
      </c>
      <c r="O171" s="121">
        <v>51657.98</v>
      </c>
      <c r="P171" s="121">
        <v>51657.98</v>
      </c>
      <c r="Q171" s="130" t="s">
        <v>681</v>
      </c>
      <c r="R171" s="131">
        <v>0</v>
      </c>
      <c r="S171" s="132">
        <v>1511845.8700000006</v>
      </c>
      <c r="T171" s="122" t="s">
        <v>740</v>
      </c>
      <c r="U171" s="2">
        <v>65502389</v>
      </c>
      <c r="V171" s="121">
        <v>-235490884</v>
      </c>
      <c r="W171" s="111">
        <v>327550</v>
      </c>
      <c r="X171" s="133">
        <v>38439905</v>
      </c>
      <c r="Y171" s="45"/>
    </row>
    <row r="172" spans="1:25">
      <c r="A172" s="299" t="s">
        <v>182</v>
      </c>
      <c r="B172" s="299" t="s">
        <v>183</v>
      </c>
      <c r="C172" s="125">
        <v>44319</v>
      </c>
      <c r="D172" s="125">
        <v>44319</v>
      </c>
      <c r="E172" s="125">
        <v>44319</v>
      </c>
      <c r="G172" s="127" t="s">
        <v>1532</v>
      </c>
      <c r="H172" s="128" t="s">
        <v>744</v>
      </c>
      <c r="I172" s="73" t="s">
        <v>739</v>
      </c>
      <c r="J172" s="73" t="s">
        <v>743</v>
      </c>
      <c r="K172" s="73" t="s">
        <v>166</v>
      </c>
      <c r="L172" s="129">
        <v>0</v>
      </c>
      <c r="N172" s="121">
        <v>0</v>
      </c>
      <c r="O172" s="121">
        <v>21751.84</v>
      </c>
      <c r="P172" s="121">
        <v>21751.84</v>
      </c>
      <c r="Q172" s="130" t="s">
        <v>681</v>
      </c>
      <c r="R172" s="131">
        <v>0</v>
      </c>
      <c r="S172" s="132">
        <v>1533597.7100000007</v>
      </c>
      <c r="T172" s="122" t="s">
        <v>743</v>
      </c>
      <c r="U172" s="2">
        <v>65502553</v>
      </c>
      <c r="V172" s="121">
        <v>-235490931</v>
      </c>
      <c r="W172" s="111">
        <v>360671</v>
      </c>
      <c r="X172" s="133">
        <v>38439952</v>
      </c>
      <c r="Y172" s="45"/>
    </row>
    <row r="173" spans="1:25">
      <c r="A173" s="299" t="s">
        <v>182</v>
      </c>
      <c r="B173" s="299" t="s">
        <v>183</v>
      </c>
      <c r="C173" s="125">
        <v>44316</v>
      </c>
      <c r="D173" s="125">
        <v>44316</v>
      </c>
      <c r="E173" s="125">
        <v>44319</v>
      </c>
      <c r="F173" s="295" t="s">
        <v>755</v>
      </c>
      <c r="G173" s="127" t="s">
        <v>1519</v>
      </c>
      <c r="H173" s="128" t="s">
        <v>754</v>
      </c>
      <c r="I173" s="73" t="s">
        <v>752</v>
      </c>
      <c r="J173" s="73" t="s">
        <v>753</v>
      </c>
      <c r="K173" s="73" t="s">
        <v>166</v>
      </c>
      <c r="L173" s="129">
        <v>0</v>
      </c>
      <c r="N173" s="121">
        <v>0</v>
      </c>
      <c r="O173" s="121">
        <v>12160.17</v>
      </c>
      <c r="P173" s="121">
        <v>12160.17</v>
      </c>
      <c r="Q173" s="130" t="s">
        <v>681</v>
      </c>
      <c r="R173" s="131">
        <v>0</v>
      </c>
      <c r="S173" s="132">
        <v>1545757.8800000006</v>
      </c>
      <c r="T173" s="122" t="s">
        <v>753</v>
      </c>
      <c r="U173" s="2">
        <v>65117449</v>
      </c>
      <c r="V173" s="121">
        <v>-235561014</v>
      </c>
      <c r="W173" s="111">
        <v>349520</v>
      </c>
      <c r="X173" s="133">
        <v>38452554</v>
      </c>
      <c r="Y173" s="45"/>
    </row>
    <row r="174" spans="1:25">
      <c r="A174" s="299" t="s">
        <v>182</v>
      </c>
      <c r="B174" s="299" t="s">
        <v>183</v>
      </c>
      <c r="C174" s="125">
        <v>44319</v>
      </c>
      <c r="D174" s="125">
        <v>44319</v>
      </c>
      <c r="E174" s="125">
        <v>44319</v>
      </c>
      <c r="G174" s="127" t="s">
        <v>1527</v>
      </c>
      <c r="H174" s="128" t="s">
        <v>779</v>
      </c>
      <c r="I174" s="73" t="s">
        <v>777</v>
      </c>
      <c r="J174" s="73" t="s">
        <v>778</v>
      </c>
      <c r="K174" s="73" t="s">
        <v>166</v>
      </c>
      <c r="L174" s="129">
        <v>0</v>
      </c>
      <c r="N174" s="121">
        <v>0</v>
      </c>
      <c r="O174" s="121">
        <v>25848.87</v>
      </c>
      <c r="P174" s="121">
        <v>25848.87</v>
      </c>
      <c r="Q174" s="130" t="s">
        <v>681</v>
      </c>
      <c r="R174" s="131">
        <v>0</v>
      </c>
      <c r="S174" s="132">
        <v>1571606.7500000007</v>
      </c>
      <c r="T174" s="122" t="s">
        <v>778</v>
      </c>
      <c r="U174" s="2">
        <v>65063178</v>
      </c>
      <c r="V174" s="121">
        <v>-235560967</v>
      </c>
      <c r="W174" s="111">
        <v>289571</v>
      </c>
      <c r="X174" s="133">
        <v>38452546</v>
      </c>
      <c r="Y174" s="45" t="s">
        <v>1577</v>
      </c>
    </row>
    <row r="175" spans="1:25">
      <c r="A175" s="228" t="s">
        <v>182</v>
      </c>
      <c r="B175" s="228" t="s">
        <v>183</v>
      </c>
      <c r="C175" s="229">
        <v>44286</v>
      </c>
      <c r="D175" s="229">
        <v>44286</v>
      </c>
      <c r="E175" s="229">
        <v>44319</v>
      </c>
      <c r="F175" s="296" t="s">
        <v>811</v>
      </c>
      <c r="G175" s="230" t="s">
        <v>1570</v>
      </c>
      <c r="H175" s="231" t="s">
        <v>810</v>
      </c>
      <c r="I175" s="232" t="s">
        <v>808</v>
      </c>
      <c r="J175" s="232" t="s">
        <v>809</v>
      </c>
      <c r="K175" s="232" t="s">
        <v>166</v>
      </c>
      <c r="L175" s="233">
        <v>0</v>
      </c>
      <c r="M175" s="234"/>
      <c r="N175" s="234">
        <v>0</v>
      </c>
      <c r="O175" s="234">
        <v>95130.06</v>
      </c>
      <c r="P175" s="234">
        <v>95130.06</v>
      </c>
      <c r="Q175" s="235" t="s">
        <v>681</v>
      </c>
      <c r="R175" s="236">
        <v>0</v>
      </c>
      <c r="S175" s="237">
        <v>1666736.8100000008</v>
      </c>
      <c r="T175" s="238" t="s">
        <v>809</v>
      </c>
      <c r="U175" s="239">
        <v>64363520</v>
      </c>
      <c r="V175" s="234">
        <v>-235561409</v>
      </c>
      <c r="W175" s="240">
        <v>355581</v>
      </c>
      <c r="X175" s="241">
        <v>38452675</v>
      </c>
      <c r="Y175" s="242"/>
    </row>
    <row r="176" spans="1:25">
      <c r="A176" s="299" t="s">
        <v>206</v>
      </c>
      <c r="B176" s="299" t="s">
        <v>207</v>
      </c>
      <c r="C176" s="125">
        <v>44286</v>
      </c>
      <c r="D176" s="125">
        <v>44286</v>
      </c>
      <c r="E176" s="125">
        <v>44321</v>
      </c>
      <c r="G176" s="127"/>
      <c r="H176" s="128" t="s">
        <v>563</v>
      </c>
      <c r="I176" s="73" t="s">
        <v>564</v>
      </c>
      <c r="J176" s="73" t="s">
        <v>565</v>
      </c>
      <c r="K176" s="73" t="s">
        <v>944</v>
      </c>
      <c r="L176" s="129">
        <v>13070.64</v>
      </c>
      <c r="M176" s="121">
        <v>100</v>
      </c>
      <c r="N176" s="121">
        <v>13070.64</v>
      </c>
      <c r="O176" s="121">
        <v>0</v>
      </c>
      <c r="P176" s="121">
        <v>13070.64</v>
      </c>
      <c r="Q176" s="130" t="s">
        <v>681</v>
      </c>
      <c r="R176" s="131">
        <v>3689266.6699999943</v>
      </c>
      <c r="S176" s="132">
        <v>0</v>
      </c>
      <c r="T176" s="122" t="s">
        <v>565</v>
      </c>
      <c r="U176" s="2">
        <v>66107754</v>
      </c>
      <c r="V176" s="121">
        <v>-235739614</v>
      </c>
      <c r="W176" s="111">
        <v>390383</v>
      </c>
      <c r="X176" s="133">
        <v>38495833</v>
      </c>
      <c r="Y176" s="45"/>
    </row>
    <row r="177" spans="1:25">
      <c r="A177" s="228" t="s">
        <v>182</v>
      </c>
      <c r="B177" s="228" t="s">
        <v>183</v>
      </c>
      <c r="C177" s="229">
        <v>44287</v>
      </c>
      <c r="D177" s="229">
        <v>44287</v>
      </c>
      <c r="E177" s="229">
        <v>44321</v>
      </c>
      <c r="F177" s="296"/>
      <c r="G177" s="230" t="s">
        <v>1575</v>
      </c>
      <c r="H177" s="231" t="s">
        <v>822</v>
      </c>
      <c r="I177" s="232" t="s">
        <v>564</v>
      </c>
      <c r="J177" s="232" t="s">
        <v>821</v>
      </c>
      <c r="K177" s="232" t="s">
        <v>166</v>
      </c>
      <c r="L177" s="233">
        <v>0</v>
      </c>
      <c r="M177" s="234"/>
      <c r="N177" s="234">
        <v>0</v>
      </c>
      <c r="O177" s="234">
        <v>22.07</v>
      </c>
      <c r="P177" s="234">
        <v>22.07</v>
      </c>
      <c r="Q177" s="235" t="s">
        <v>681</v>
      </c>
      <c r="R177" s="236">
        <v>0</v>
      </c>
      <c r="S177" s="237">
        <v>1666758.8800000008</v>
      </c>
      <c r="T177" s="238" t="s">
        <v>821</v>
      </c>
      <c r="U177" s="239">
        <v>65315014</v>
      </c>
      <c r="V177" s="234">
        <v>-235743610</v>
      </c>
      <c r="W177" s="240">
        <v>432711</v>
      </c>
      <c r="X177" s="241">
        <v>38496535</v>
      </c>
      <c r="Y177" s="242"/>
    </row>
    <row r="178" spans="1:25">
      <c r="A178" s="299" t="s">
        <v>206</v>
      </c>
      <c r="B178" s="299" t="s">
        <v>207</v>
      </c>
      <c r="C178" s="125">
        <v>44323</v>
      </c>
      <c r="D178" s="125">
        <v>44323</v>
      </c>
      <c r="E178" s="125">
        <v>44323</v>
      </c>
      <c r="F178" s="295" t="s">
        <v>719</v>
      </c>
      <c r="G178" s="127"/>
      <c r="H178" s="128" t="s">
        <v>718</v>
      </c>
      <c r="I178" s="73" t="s">
        <v>716</v>
      </c>
      <c r="J178" s="73" t="s">
        <v>717</v>
      </c>
      <c r="K178" s="73" t="s">
        <v>944</v>
      </c>
      <c r="L178" s="129">
        <v>47614.84</v>
      </c>
      <c r="M178" s="121">
        <v>100</v>
      </c>
      <c r="N178" s="121">
        <v>47614.84</v>
      </c>
      <c r="O178" s="121">
        <v>0</v>
      </c>
      <c r="P178" s="121">
        <v>47614.84</v>
      </c>
      <c r="Q178" s="130" t="s">
        <v>681</v>
      </c>
      <c r="R178" s="131">
        <v>3736881.5099999942</v>
      </c>
      <c r="S178" s="132">
        <v>0</v>
      </c>
      <c r="T178" s="122" t="s">
        <v>717</v>
      </c>
      <c r="U178" s="2">
        <v>66187080</v>
      </c>
      <c r="V178" s="121">
        <v>-235907385</v>
      </c>
      <c r="W178" s="111">
        <v>312621</v>
      </c>
      <c r="X178" s="133">
        <v>38534135</v>
      </c>
      <c r="Y178" s="45"/>
    </row>
    <row r="179" spans="1:25">
      <c r="A179" s="299" t="s">
        <v>206</v>
      </c>
      <c r="B179" s="299" t="s">
        <v>207</v>
      </c>
      <c r="C179" s="125">
        <v>44323</v>
      </c>
      <c r="D179" s="125">
        <v>44323</v>
      </c>
      <c r="E179" s="125">
        <v>44323</v>
      </c>
      <c r="G179" s="127"/>
      <c r="H179" s="128" t="s">
        <v>721</v>
      </c>
      <c r="I179" s="73" t="s">
        <v>716</v>
      </c>
      <c r="J179" s="73" t="s">
        <v>720</v>
      </c>
      <c r="K179" s="73" t="s">
        <v>944</v>
      </c>
      <c r="L179" s="129">
        <v>38183.980000000003</v>
      </c>
      <c r="M179" s="121">
        <v>100</v>
      </c>
      <c r="N179" s="121">
        <v>38183.980000000003</v>
      </c>
      <c r="O179" s="121">
        <v>0</v>
      </c>
      <c r="P179" s="121">
        <v>38183.980000000003</v>
      </c>
      <c r="Q179" s="130" t="s">
        <v>681</v>
      </c>
      <c r="R179" s="131">
        <v>3775065.4899999942</v>
      </c>
      <c r="S179" s="132">
        <v>0</v>
      </c>
      <c r="T179" s="122" t="s">
        <v>720</v>
      </c>
      <c r="U179" s="2">
        <v>66186204</v>
      </c>
      <c r="V179" s="121">
        <v>-235905749</v>
      </c>
      <c r="W179" s="111">
        <v>375072</v>
      </c>
      <c r="X179" s="133">
        <v>38533591</v>
      </c>
      <c r="Y179" s="45"/>
    </row>
    <row r="180" spans="1:25">
      <c r="A180" s="299" t="s">
        <v>206</v>
      </c>
      <c r="B180" s="299" t="s">
        <v>207</v>
      </c>
      <c r="C180" s="125">
        <v>44320</v>
      </c>
      <c r="D180" s="125">
        <v>44320</v>
      </c>
      <c r="E180" s="125">
        <v>44323</v>
      </c>
      <c r="F180" s="295" t="s">
        <v>804</v>
      </c>
      <c r="G180" s="127"/>
      <c r="H180" s="128" t="s">
        <v>803</v>
      </c>
      <c r="I180" s="73" t="s">
        <v>801</v>
      </c>
      <c r="J180" s="73" t="s">
        <v>802</v>
      </c>
      <c r="K180" s="73" t="s">
        <v>944</v>
      </c>
      <c r="L180" s="129">
        <v>52352.94</v>
      </c>
      <c r="M180" s="121">
        <v>100</v>
      </c>
      <c r="N180" s="121">
        <v>52352.94</v>
      </c>
      <c r="O180" s="121">
        <v>0</v>
      </c>
      <c r="P180" s="121">
        <v>52352.94</v>
      </c>
      <c r="Q180" s="130" t="s">
        <v>681</v>
      </c>
      <c r="R180" s="131">
        <v>3827418.4299999941</v>
      </c>
      <c r="S180" s="132">
        <v>0</v>
      </c>
      <c r="T180" s="122" t="s">
        <v>802</v>
      </c>
      <c r="U180" s="2">
        <v>66074911</v>
      </c>
      <c r="V180" s="121">
        <v>-235663059</v>
      </c>
      <c r="W180" s="111">
        <v>353795</v>
      </c>
      <c r="X180" s="133">
        <v>38481884</v>
      </c>
      <c r="Y180" s="45"/>
    </row>
    <row r="181" spans="1:25">
      <c r="A181" s="299" t="s">
        <v>206</v>
      </c>
      <c r="B181" s="299" t="s">
        <v>207</v>
      </c>
      <c r="C181" s="125">
        <v>44320</v>
      </c>
      <c r="D181" s="125">
        <v>44320</v>
      </c>
      <c r="E181" s="125">
        <v>44323</v>
      </c>
      <c r="F181" s="295" t="s">
        <v>804</v>
      </c>
      <c r="G181" s="127"/>
      <c r="H181" s="128" t="s">
        <v>803</v>
      </c>
      <c r="I181" s="73" t="s">
        <v>801</v>
      </c>
      <c r="J181" s="73" t="s">
        <v>802</v>
      </c>
      <c r="K181" s="73" t="s">
        <v>944</v>
      </c>
      <c r="L181" s="129">
        <v>31643.47</v>
      </c>
      <c r="M181" s="121">
        <v>100</v>
      </c>
      <c r="N181" s="121">
        <v>31643.47</v>
      </c>
      <c r="O181" s="121">
        <v>0</v>
      </c>
      <c r="P181" s="121">
        <v>31643.47</v>
      </c>
      <c r="Q181" s="130" t="s">
        <v>681</v>
      </c>
      <c r="R181" s="131">
        <v>3859061.8999999943</v>
      </c>
      <c r="S181" s="132">
        <v>0</v>
      </c>
      <c r="T181" s="122" t="s">
        <v>802</v>
      </c>
      <c r="U181" s="2">
        <v>66074979</v>
      </c>
      <c r="V181" s="121">
        <v>-235663198</v>
      </c>
      <c r="W181" s="111">
        <v>353795</v>
      </c>
      <c r="X181" s="133">
        <v>38481937</v>
      </c>
      <c r="Y181" s="45"/>
    </row>
    <row r="182" spans="1:25">
      <c r="A182" s="299" t="s">
        <v>206</v>
      </c>
      <c r="B182" s="299" t="s">
        <v>207</v>
      </c>
      <c r="C182" s="125">
        <v>44320</v>
      </c>
      <c r="D182" s="125">
        <v>44320</v>
      </c>
      <c r="E182" s="125">
        <v>44323</v>
      </c>
      <c r="F182" s="295" t="s">
        <v>807</v>
      </c>
      <c r="G182" s="127"/>
      <c r="H182" s="128" t="s">
        <v>806</v>
      </c>
      <c r="I182" s="73" t="s">
        <v>801</v>
      </c>
      <c r="J182" s="73" t="s">
        <v>805</v>
      </c>
      <c r="K182" s="73" t="s">
        <v>944</v>
      </c>
      <c r="L182" s="129">
        <v>63301.89</v>
      </c>
      <c r="M182" s="121">
        <v>100</v>
      </c>
      <c r="N182" s="121">
        <v>63301.89</v>
      </c>
      <c r="O182" s="121">
        <v>0</v>
      </c>
      <c r="P182" s="121">
        <v>63301.89</v>
      </c>
      <c r="Q182" s="130" t="s">
        <v>681</v>
      </c>
      <c r="R182" s="131">
        <v>3922363.7899999944</v>
      </c>
      <c r="S182" s="132">
        <v>0</v>
      </c>
      <c r="T182" s="122" t="s">
        <v>805</v>
      </c>
      <c r="U182" s="2">
        <v>66099450</v>
      </c>
      <c r="V182" s="121">
        <v>-235722921</v>
      </c>
      <c r="W182" s="111">
        <v>383603</v>
      </c>
      <c r="X182" s="133">
        <v>38492572</v>
      </c>
      <c r="Y182" s="45"/>
    </row>
    <row r="183" spans="1:25">
      <c r="A183" s="299" t="s">
        <v>206</v>
      </c>
      <c r="B183" s="299" t="s">
        <v>207</v>
      </c>
      <c r="C183" s="125">
        <v>44320</v>
      </c>
      <c r="D183" s="125">
        <v>44320</v>
      </c>
      <c r="E183" s="125">
        <v>44323</v>
      </c>
      <c r="F183" s="295" t="s">
        <v>807</v>
      </c>
      <c r="G183" s="127"/>
      <c r="H183" s="128" t="s">
        <v>806</v>
      </c>
      <c r="I183" s="73" t="s">
        <v>801</v>
      </c>
      <c r="J183" s="73" t="s">
        <v>805</v>
      </c>
      <c r="K183" s="73" t="s">
        <v>944</v>
      </c>
      <c r="L183" s="129">
        <v>38653.72</v>
      </c>
      <c r="M183" s="121">
        <v>100</v>
      </c>
      <c r="N183" s="121">
        <v>38653.72</v>
      </c>
      <c r="O183" s="121">
        <v>0</v>
      </c>
      <c r="P183" s="121">
        <v>38653.72</v>
      </c>
      <c r="Q183" s="130" t="s">
        <v>681</v>
      </c>
      <c r="R183" s="131">
        <v>3961017.5099999947</v>
      </c>
      <c r="S183" s="132">
        <v>0</v>
      </c>
      <c r="T183" s="122" t="s">
        <v>805</v>
      </c>
      <c r="U183" s="2">
        <v>66099475</v>
      </c>
      <c r="V183" s="121">
        <v>-235723007</v>
      </c>
      <c r="W183" s="111">
        <v>383603</v>
      </c>
      <c r="X183" s="133">
        <v>38492581</v>
      </c>
      <c r="Y183" s="45"/>
    </row>
    <row r="184" spans="1:25">
      <c r="A184" s="243" t="s">
        <v>182</v>
      </c>
      <c r="B184" s="243" t="s">
        <v>183</v>
      </c>
      <c r="C184" s="244">
        <v>44316</v>
      </c>
      <c r="D184" s="244">
        <v>44316</v>
      </c>
      <c r="E184" s="244">
        <v>44327</v>
      </c>
      <c r="F184" s="297" t="s">
        <v>575</v>
      </c>
      <c r="G184" s="245" t="s">
        <v>1530</v>
      </c>
      <c r="H184" s="246" t="s">
        <v>574</v>
      </c>
      <c r="I184" s="247" t="s">
        <v>564</v>
      </c>
      <c r="J184" s="247" t="s">
        <v>576</v>
      </c>
      <c r="K184" s="247" t="s">
        <v>166</v>
      </c>
      <c r="L184" s="248">
        <v>0</v>
      </c>
      <c r="M184" s="249"/>
      <c r="N184" s="249">
        <v>0</v>
      </c>
      <c r="O184" s="249">
        <v>7622.7</v>
      </c>
      <c r="P184" s="249">
        <v>7622.7</v>
      </c>
      <c r="Q184" s="250" t="s">
        <v>681</v>
      </c>
      <c r="R184" s="251">
        <v>0</v>
      </c>
      <c r="S184" s="252">
        <v>1674381.5800000008</v>
      </c>
      <c r="T184" s="253" t="s">
        <v>576</v>
      </c>
      <c r="U184" s="254"/>
      <c r="V184" s="249"/>
      <c r="W184" s="255">
        <v>409425</v>
      </c>
      <c r="X184" s="256"/>
      <c r="Y184" s="257"/>
    </row>
    <row r="185" spans="1:25">
      <c r="A185" s="299" t="s">
        <v>182</v>
      </c>
      <c r="B185" s="299" t="s">
        <v>183</v>
      </c>
      <c r="C185" s="125">
        <v>44317</v>
      </c>
      <c r="D185" s="125">
        <v>44317</v>
      </c>
      <c r="E185" s="125">
        <v>44329</v>
      </c>
      <c r="F185" s="295" t="s">
        <v>280</v>
      </c>
      <c r="G185" s="127" t="s">
        <v>1537</v>
      </c>
      <c r="H185" s="128" t="s">
        <v>279</v>
      </c>
      <c r="I185" s="73" t="s">
        <v>281</v>
      </c>
      <c r="J185" s="73" t="s">
        <v>282</v>
      </c>
      <c r="K185" s="73" t="s">
        <v>166</v>
      </c>
      <c r="L185" s="129">
        <v>0</v>
      </c>
      <c r="N185" s="121">
        <v>0</v>
      </c>
      <c r="O185" s="121">
        <v>15672.45</v>
      </c>
      <c r="P185" s="121">
        <v>15672.45</v>
      </c>
      <c r="Q185" s="130" t="s">
        <v>681</v>
      </c>
      <c r="R185" s="131">
        <v>0</v>
      </c>
      <c r="S185" s="132">
        <v>1690054.0300000007</v>
      </c>
      <c r="T185" s="122" t="s">
        <v>282</v>
      </c>
      <c r="U185" s="2">
        <v>66031038</v>
      </c>
      <c r="V185" s="121">
        <v>-236189939</v>
      </c>
      <c r="W185" s="111">
        <v>359783</v>
      </c>
      <c r="X185" s="133">
        <v>38592606</v>
      </c>
      <c r="Y185" s="45"/>
    </row>
    <row r="186" spans="1:25">
      <c r="A186" s="299" t="s">
        <v>206</v>
      </c>
      <c r="B186" s="299" t="s">
        <v>207</v>
      </c>
      <c r="C186" s="125">
        <v>44323</v>
      </c>
      <c r="D186" s="125">
        <v>44323</v>
      </c>
      <c r="E186" s="125">
        <v>44329</v>
      </c>
      <c r="G186" s="127"/>
      <c r="H186" s="128" t="s">
        <v>782</v>
      </c>
      <c r="I186" s="73" t="s">
        <v>780</v>
      </c>
      <c r="J186" s="73" t="s">
        <v>781</v>
      </c>
      <c r="K186" s="73" t="s">
        <v>944</v>
      </c>
      <c r="L186" s="129">
        <v>18493.419999999998</v>
      </c>
      <c r="M186" s="121">
        <v>100</v>
      </c>
      <c r="N186" s="121">
        <v>18493.419999999998</v>
      </c>
      <c r="O186" s="121">
        <v>0</v>
      </c>
      <c r="P186" s="121">
        <v>18493.419999999998</v>
      </c>
      <c r="Q186" s="130" t="s">
        <v>681</v>
      </c>
      <c r="R186" s="131">
        <v>3979510.9299999946</v>
      </c>
      <c r="S186" s="132">
        <v>0</v>
      </c>
      <c r="T186" s="122" t="s">
        <v>781</v>
      </c>
      <c r="U186" s="2">
        <v>66203885</v>
      </c>
      <c r="V186" s="121">
        <v>-235983427</v>
      </c>
      <c r="W186" s="111">
        <v>364698</v>
      </c>
      <c r="X186" s="133">
        <v>38547366</v>
      </c>
      <c r="Y186" s="45"/>
    </row>
    <row r="187" spans="1:25">
      <c r="A187" s="243" t="s">
        <v>206</v>
      </c>
      <c r="B187" s="243" t="s">
        <v>207</v>
      </c>
      <c r="C187" s="244">
        <v>44330</v>
      </c>
      <c r="D187" s="244">
        <v>44330</v>
      </c>
      <c r="E187" s="244">
        <v>44330</v>
      </c>
      <c r="F187" s="297"/>
      <c r="G187" s="245"/>
      <c r="H187" s="246" t="s">
        <v>361</v>
      </c>
      <c r="I187" s="247" t="s">
        <v>362</v>
      </c>
      <c r="J187" s="247" t="s">
        <v>363</v>
      </c>
      <c r="K187" s="247" t="s">
        <v>944</v>
      </c>
      <c r="L187" s="248">
        <v>612397.9</v>
      </c>
      <c r="M187" s="249">
        <v>100</v>
      </c>
      <c r="N187" s="249">
        <v>612397.9</v>
      </c>
      <c r="O187" s="249">
        <v>0</v>
      </c>
      <c r="P187" s="249">
        <v>612397.9</v>
      </c>
      <c r="Q187" s="250" t="s">
        <v>681</v>
      </c>
      <c r="R187" s="251">
        <v>4591908.8299999945</v>
      </c>
      <c r="S187" s="252">
        <v>0</v>
      </c>
      <c r="T187" s="253" t="s">
        <v>363</v>
      </c>
      <c r="U187" s="254">
        <v>66320337</v>
      </c>
      <c r="V187" s="249">
        <v>-236274579</v>
      </c>
      <c r="W187" s="255">
        <v>356264</v>
      </c>
      <c r="X187" s="256">
        <v>38609366</v>
      </c>
      <c r="Y187" s="257"/>
    </row>
    <row r="188" spans="1:25">
      <c r="A188" s="299" t="s">
        <v>206</v>
      </c>
      <c r="B188" s="299" t="s">
        <v>207</v>
      </c>
      <c r="C188" s="125">
        <v>44333</v>
      </c>
      <c r="D188" s="125">
        <v>44333</v>
      </c>
      <c r="E188" s="125">
        <v>44333</v>
      </c>
      <c r="F188" s="295" t="s">
        <v>742</v>
      </c>
      <c r="G188" s="127"/>
      <c r="H188" s="128" t="s">
        <v>741</v>
      </c>
      <c r="I188" s="73" t="s">
        <v>739</v>
      </c>
      <c r="J188" s="73" t="s">
        <v>740</v>
      </c>
      <c r="K188" s="73" t="s">
        <v>944</v>
      </c>
      <c r="L188" s="129">
        <v>7498738.9400000004</v>
      </c>
      <c r="M188" s="121">
        <v>100</v>
      </c>
      <c r="N188" s="121">
        <v>7498738.9400000004</v>
      </c>
      <c r="O188" s="121">
        <v>0</v>
      </c>
      <c r="P188" s="121">
        <v>7498738.9400000004</v>
      </c>
      <c r="Q188" s="130" t="s">
        <v>681</v>
      </c>
      <c r="R188" s="131">
        <v>12090647.769999996</v>
      </c>
      <c r="S188" s="132">
        <v>0</v>
      </c>
      <c r="T188" s="122" t="s">
        <v>740</v>
      </c>
      <c r="U188" s="2">
        <v>66345231</v>
      </c>
      <c r="V188" s="121">
        <v>-236414215</v>
      </c>
      <c r="W188" s="111">
        <v>327550</v>
      </c>
      <c r="X188" s="133">
        <v>38634667</v>
      </c>
      <c r="Y188" s="45"/>
    </row>
    <row r="189" spans="1:25">
      <c r="A189" s="299" t="s">
        <v>182</v>
      </c>
      <c r="B189" s="299" t="s">
        <v>183</v>
      </c>
      <c r="C189" s="125">
        <v>44333</v>
      </c>
      <c r="D189" s="125">
        <v>44333</v>
      </c>
      <c r="E189" s="125">
        <v>44333</v>
      </c>
      <c r="F189" s="295" t="s">
        <v>742</v>
      </c>
      <c r="G189" s="127" t="s">
        <v>1531</v>
      </c>
      <c r="H189" s="128" t="s">
        <v>741</v>
      </c>
      <c r="I189" s="73" t="s">
        <v>739</v>
      </c>
      <c r="J189" s="73" t="s">
        <v>740</v>
      </c>
      <c r="K189" s="73" t="s">
        <v>166</v>
      </c>
      <c r="L189" s="129">
        <v>0</v>
      </c>
      <c r="N189" s="121">
        <v>0</v>
      </c>
      <c r="O189" s="121">
        <v>24214.68</v>
      </c>
      <c r="P189" s="121">
        <v>24214.68</v>
      </c>
      <c r="Q189" s="130" t="s">
        <v>681</v>
      </c>
      <c r="R189" s="131">
        <v>0</v>
      </c>
      <c r="S189" s="132">
        <v>1714268.7100000007</v>
      </c>
      <c r="T189" s="122" t="s">
        <v>740</v>
      </c>
      <c r="U189" s="2">
        <v>66345187</v>
      </c>
      <c r="V189" s="121">
        <v>-236416989</v>
      </c>
      <c r="W189" s="111">
        <v>327550</v>
      </c>
      <c r="X189" s="133">
        <v>38635209</v>
      </c>
      <c r="Y189" s="45"/>
    </row>
    <row r="190" spans="1:25">
      <c r="A190" s="299" t="s">
        <v>206</v>
      </c>
      <c r="B190" s="299" t="s">
        <v>207</v>
      </c>
      <c r="C190" s="125">
        <v>44333</v>
      </c>
      <c r="D190" s="125">
        <v>44333</v>
      </c>
      <c r="E190" s="125">
        <v>44333</v>
      </c>
      <c r="G190" s="127"/>
      <c r="H190" s="128" t="s">
        <v>744</v>
      </c>
      <c r="I190" s="73" t="s">
        <v>739</v>
      </c>
      <c r="J190" s="73" t="s">
        <v>743</v>
      </c>
      <c r="K190" s="73" t="s">
        <v>944</v>
      </c>
      <c r="L190" s="129">
        <v>3157525.86</v>
      </c>
      <c r="M190" s="121">
        <v>100</v>
      </c>
      <c r="N190" s="121">
        <v>3157525.86</v>
      </c>
      <c r="O190" s="121">
        <v>0</v>
      </c>
      <c r="P190" s="121">
        <v>3157525.86</v>
      </c>
      <c r="Q190" s="130" t="s">
        <v>681</v>
      </c>
      <c r="R190" s="131">
        <v>15248173.629999995</v>
      </c>
      <c r="S190" s="132">
        <v>0</v>
      </c>
      <c r="T190" s="122" t="s">
        <v>743</v>
      </c>
      <c r="U190" s="2">
        <v>66345304</v>
      </c>
      <c r="V190" s="121">
        <v>-236414554</v>
      </c>
      <c r="W190" s="111">
        <v>360671</v>
      </c>
      <c r="X190" s="133">
        <v>38634710</v>
      </c>
      <c r="Y190" s="45"/>
    </row>
    <row r="191" spans="1:25">
      <c r="A191" s="299" t="s">
        <v>206</v>
      </c>
      <c r="B191" s="299" t="s">
        <v>207</v>
      </c>
      <c r="C191" s="125">
        <v>44333</v>
      </c>
      <c r="D191" s="125">
        <v>44333</v>
      </c>
      <c r="E191" s="125">
        <v>44333</v>
      </c>
      <c r="G191" s="127"/>
      <c r="H191" s="128" t="s">
        <v>744</v>
      </c>
      <c r="I191" s="73" t="s">
        <v>739</v>
      </c>
      <c r="J191" s="73" t="s">
        <v>743</v>
      </c>
      <c r="K191" s="73" t="s">
        <v>846</v>
      </c>
      <c r="L191" s="129">
        <v>0</v>
      </c>
      <c r="N191" s="121">
        <v>31575.26</v>
      </c>
      <c r="O191" s="121">
        <v>0</v>
      </c>
      <c r="P191" s="121">
        <v>31575.26</v>
      </c>
      <c r="Q191" s="130" t="s">
        <v>681</v>
      </c>
      <c r="R191" s="131">
        <v>15279748.889999995</v>
      </c>
      <c r="S191" s="132">
        <v>0</v>
      </c>
      <c r="T191" s="122" t="s">
        <v>743</v>
      </c>
      <c r="U191" s="2">
        <v>66345993</v>
      </c>
      <c r="V191" s="121">
        <v>-236417006</v>
      </c>
      <c r="W191" s="111"/>
      <c r="X191" s="133">
        <v>38635219</v>
      </c>
      <c r="Y191" s="45"/>
    </row>
    <row r="192" spans="1:25">
      <c r="A192" s="299" t="s">
        <v>182</v>
      </c>
      <c r="B192" s="299" t="s">
        <v>183</v>
      </c>
      <c r="C192" s="125">
        <v>44333</v>
      </c>
      <c r="D192" s="125">
        <v>44333</v>
      </c>
      <c r="E192" s="125">
        <v>44333</v>
      </c>
      <c r="G192" s="127" t="s">
        <v>1532</v>
      </c>
      <c r="H192" s="128" t="s">
        <v>744</v>
      </c>
      <c r="I192" s="73" t="s">
        <v>739</v>
      </c>
      <c r="J192" s="73" t="s">
        <v>743</v>
      </c>
      <c r="K192" s="73" t="s">
        <v>166</v>
      </c>
      <c r="L192" s="129">
        <v>0</v>
      </c>
      <c r="N192" s="121">
        <v>0</v>
      </c>
      <c r="O192" s="121">
        <v>10196.18</v>
      </c>
      <c r="P192" s="121">
        <v>10196.18</v>
      </c>
      <c r="Q192" s="130" t="s">
        <v>681</v>
      </c>
      <c r="R192" s="131">
        <v>0</v>
      </c>
      <c r="S192" s="132">
        <v>1724464.8900000006</v>
      </c>
      <c r="T192" s="122" t="s">
        <v>743</v>
      </c>
      <c r="U192" s="2">
        <v>66345259</v>
      </c>
      <c r="V192" s="121">
        <v>-236416994</v>
      </c>
      <c r="W192" s="111">
        <v>360671</v>
      </c>
      <c r="X192" s="133">
        <v>38635212</v>
      </c>
      <c r="Y192" s="45"/>
    </row>
    <row r="193" spans="1:25">
      <c r="A193" s="299" t="s">
        <v>182</v>
      </c>
      <c r="B193" s="299" t="s">
        <v>183</v>
      </c>
      <c r="C193" s="125">
        <v>44330</v>
      </c>
      <c r="D193" s="125">
        <v>44330</v>
      </c>
      <c r="E193" s="125">
        <v>44333</v>
      </c>
      <c r="F193" s="295" t="s">
        <v>759</v>
      </c>
      <c r="G193" s="127"/>
      <c r="H193" s="128" t="s">
        <v>758</v>
      </c>
      <c r="I193" s="73" t="s">
        <v>756</v>
      </c>
      <c r="J193" s="73" t="s">
        <v>757</v>
      </c>
      <c r="K193" s="73" t="s">
        <v>1158</v>
      </c>
      <c r="L193" s="129">
        <v>0</v>
      </c>
      <c r="N193" s="121">
        <v>0</v>
      </c>
      <c r="O193" s="121">
        <v>17268.34</v>
      </c>
      <c r="P193" s="121">
        <v>17268.34</v>
      </c>
      <c r="Q193" s="130" t="s">
        <v>681</v>
      </c>
      <c r="R193" s="131">
        <v>0</v>
      </c>
      <c r="S193" s="132">
        <v>1741733.2300000007</v>
      </c>
      <c r="T193" s="122" t="s">
        <v>757</v>
      </c>
      <c r="U193" s="2">
        <v>66324484</v>
      </c>
      <c r="V193" s="121">
        <v>-236368321</v>
      </c>
      <c r="W193" s="111"/>
      <c r="X193" s="133">
        <v>38622651</v>
      </c>
      <c r="Y193" s="45"/>
    </row>
    <row r="194" spans="1:25">
      <c r="A194" s="299" t="s">
        <v>182</v>
      </c>
      <c r="B194" s="299" t="s">
        <v>183</v>
      </c>
      <c r="C194" s="125">
        <v>44333</v>
      </c>
      <c r="D194" s="125">
        <v>44333</v>
      </c>
      <c r="E194" s="125">
        <v>44333</v>
      </c>
      <c r="G194" s="127" t="s">
        <v>1575</v>
      </c>
      <c r="H194" s="128" t="s">
        <v>822</v>
      </c>
      <c r="I194" s="73" t="s">
        <v>564</v>
      </c>
      <c r="J194" s="73" t="s">
        <v>821</v>
      </c>
      <c r="K194" s="73" t="s">
        <v>166</v>
      </c>
      <c r="L194" s="129">
        <v>0</v>
      </c>
      <c r="N194" s="121">
        <v>0</v>
      </c>
      <c r="O194" s="121">
        <v>36.86</v>
      </c>
      <c r="P194" s="121">
        <v>36.86</v>
      </c>
      <c r="Q194" s="130" t="s">
        <v>681</v>
      </c>
      <c r="R194" s="131">
        <v>0</v>
      </c>
      <c r="S194" s="132">
        <v>1741770.0900000008</v>
      </c>
      <c r="T194" s="122" t="s">
        <v>821</v>
      </c>
      <c r="U194" s="2">
        <v>66330035</v>
      </c>
      <c r="V194" s="121">
        <v>-236378665</v>
      </c>
      <c r="W194" s="111">
        <v>432711</v>
      </c>
      <c r="X194" s="133">
        <v>38625936</v>
      </c>
      <c r="Y194" s="45"/>
    </row>
    <row r="195" spans="1:25">
      <c r="A195" s="228" t="s">
        <v>182</v>
      </c>
      <c r="B195" s="228" t="s">
        <v>183</v>
      </c>
      <c r="C195" s="229">
        <v>44333</v>
      </c>
      <c r="D195" s="229">
        <v>44333</v>
      </c>
      <c r="E195" s="229">
        <v>44333</v>
      </c>
      <c r="F195" s="296" t="s">
        <v>800</v>
      </c>
      <c r="G195" s="230" t="s">
        <v>1543</v>
      </c>
      <c r="H195" s="231" t="s">
        <v>799</v>
      </c>
      <c r="I195" s="232" t="s">
        <v>797</v>
      </c>
      <c r="J195" s="232" t="s">
        <v>798</v>
      </c>
      <c r="K195" s="232" t="s">
        <v>166</v>
      </c>
      <c r="L195" s="233">
        <v>0</v>
      </c>
      <c r="M195" s="234"/>
      <c r="N195" s="234">
        <v>0</v>
      </c>
      <c r="O195" s="234">
        <v>76530.81</v>
      </c>
      <c r="P195" s="234">
        <v>76530.81</v>
      </c>
      <c r="Q195" s="235" t="s">
        <v>681</v>
      </c>
      <c r="R195" s="236">
        <v>0</v>
      </c>
      <c r="S195" s="237">
        <v>1818300.9000000008</v>
      </c>
      <c r="T195" s="238" t="s">
        <v>798</v>
      </c>
      <c r="U195" s="239">
        <v>65557055</v>
      </c>
      <c r="V195" s="234">
        <v>-236362803</v>
      </c>
      <c r="W195" s="240">
        <v>359762</v>
      </c>
      <c r="X195" s="241">
        <v>38619374</v>
      </c>
      <c r="Y195" s="242"/>
    </row>
    <row r="196" spans="1:25">
      <c r="A196" s="299" t="s">
        <v>206</v>
      </c>
      <c r="B196" s="299" t="s">
        <v>207</v>
      </c>
      <c r="C196" s="125">
        <v>44287</v>
      </c>
      <c r="D196" s="125">
        <v>44287</v>
      </c>
      <c r="E196" s="125">
        <v>44335</v>
      </c>
      <c r="G196" s="127"/>
      <c r="H196" s="128" t="s">
        <v>816</v>
      </c>
      <c r="I196" s="73" t="s">
        <v>812</v>
      </c>
      <c r="J196" s="73" t="s">
        <v>815</v>
      </c>
      <c r="K196" s="73" t="s">
        <v>944</v>
      </c>
      <c r="L196" s="129">
        <v>6554.36</v>
      </c>
      <c r="M196" s="121">
        <v>100</v>
      </c>
      <c r="N196" s="121">
        <v>6554.36</v>
      </c>
      <c r="O196" s="121">
        <v>0</v>
      </c>
      <c r="P196" s="121">
        <v>6554.36</v>
      </c>
      <c r="Q196" s="130" t="s">
        <v>681</v>
      </c>
      <c r="R196" s="131">
        <v>15286303.249999994</v>
      </c>
      <c r="S196" s="132">
        <v>0</v>
      </c>
      <c r="T196" s="122" t="s">
        <v>815</v>
      </c>
      <c r="U196" s="2">
        <v>66394408</v>
      </c>
      <c r="V196" s="121">
        <v>-236543038</v>
      </c>
      <c r="W196" s="111">
        <v>423891</v>
      </c>
      <c r="X196" s="133">
        <v>38665550</v>
      </c>
      <c r="Y196" s="45"/>
    </row>
    <row r="197" spans="1:25">
      <c r="A197" s="299" t="s">
        <v>182</v>
      </c>
      <c r="B197" s="299" t="s">
        <v>183</v>
      </c>
      <c r="C197" s="125">
        <v>44287</v>
      </c>
      <c r="D197" s="125">
        <v>44287</v>
      </c>
      <c r="E197" s="125">
        <v>44335</v>
      </c>
      <c r="G197" s="127" t="s">
        <v>1578</v>
      </c>
      <c r="H197" s="128" t="s">
        <v>816</v>
      </c>
      <c r="I197" s="73" t="s">
        <v>812</v>
      </c>
      <c r="J197" s="73" t="s">
        <v>815</v>
      </c>
      <c r="K197" s="73" t="s">
        <v>166</v>
      </c>
      <c r="L197" s="129">
        <v>0</v>
      </c>
      <c r="N197" s="121">
        <v>0</v>
      </c>
      <c r="O197" s="121">
        <v>28372.28</v>
      </c>
      <c r="P197" s="121">
        <v>28372.28</v>
      </c>
      <c r="Q197" s="130" t="s">
        <v>681</v>
      </c>
      <c r="R197" s="131">
        <v>0</v>
      </c>
      <c r="S197" s="132">
        <v>1846673.1800000009</v>
      </c>
      <c r="T197" s="122" t="s">
        <v>815</v>
      </c>
      <c r="U197" s="2">
        <v>64267594</v>
      </c>
      <c r="V197" s="121">
        <v>-236544180</v>
      </c>
      <c r="W197" s="111">
        <v>423891</v>
      </c>
      <c r="X197" s="133">
        <v>38665886</v>
      </c>
      <c r="Y197" s="45"/>
    </row>
    <row r="198" spans="1:25">
      <c r="A198" s="228" t="s">
        <v>182</v>
      </c>
      <c r="B198" s="228" t="s">
        <v>183</v>
      </c>
      <c r="C198" s="229">
        <v>44333</v>
      </c>
      <c r="D198" s="229">
        <v>44333</v>
      </c>
      <c r="E198" s="229">
        <v>44335</v>
      </c>
      <c r="F198" s="296"/>
      <c r="G198" s="230" t="s">
        <v>1542</v>
      </c>
      <c r="H198" s="231" t="s">
        <v>563</v>
      </c>
      <c r="I198" s="232" t="s">
        <v>564</v>
      </c>
      <c r="J198" s="232" t="s">
        <v>565</v>
      </c>
      <c r="K198" s="232" t="s">
        <v>166</v>
      </c>
      <c r="L198" s="233">
        <v>0</v>
      </c>
      <c r="M198" s="234"/>
      <c r="N198" s="234">
        <v>0</v>
      </c>
      <c r="O198" s="234">
        <v>8045.57</v>
      </c>
      <c r="P198" s="234">
        <v>8045.57</v>
      </c>
      <c r="Q198" s="235" t="s">
        <v>681</v>
      </c>
      <c r="R198" s="236">
        <v>0</v>
      </c>
      <c r="S198" s="237">
        <v>1854718.7500000009</v>
      </c>
      <c r="T198" s="238" t="s">
        <v>565</v>
      </c>
      <c r="U198" s="239">
        <v>65577447</v>
      </c>
      <c r="V198" s="234">
        <v>-236416146</v>
      </c>
      <c r="W198" s="240">
        <v>390383</v>
      </c>
      <c r="X198" s="241">
        <v>38634988</v>
      </c>
      <c r="Y198" s="242" t="s">
        <v>1579</v>
      </c>
    </row>
    <row r="199" spans="1:25">
      <c r="A199" s="299" t="s">
        <v>206</v>
      </c>
      <c r="B199" s="299" t="s">
        <v>207</v>
      </c>
      <c r="C199" s="125">
        <v>44335</v>
      </c>
      <c r="D199" s="125">
        <v>44335</v>
      </c>
      <c r="E199" s="125">
        <v>44336</v>
      </c>
      <c r="G199" s="127"/>
      <c r="H199" s="128" t="s">
        <v>747</v>
      </c>
      <c r="I199" s="73" t="s">
        <v>745</v>
      </c>
      <c r="J199" s="73" t="s">
        <v>746</v>
      </c>
      <c r="K199" s="73" t="s">
        <v>944</v>
      </c>
      <c r="L199" s="129">
        <v>3749183.01</v>
      </c>
      <c r="M199" s="121">
        <v>100</v>
      </c>
      <c r="N199" s="121">
        <v>3749183.01</v>
      </c>
      <c r="O199" s="121">
        <v>0</v>
      </c>
      <c r="P199" s="121">
        <v>3749183.01</v>
      </c>
      <c r="Q199" s="130" t="s">
        <v>681</v>
      </c>
      <c r="R199" s="131">
        <v>19035486.259999994</v>
      </c>
      <c r="S199" s="132">
        <v>0</v>
      </c>
      <c r="T199" s="122" t="s">
        <v>746</v>
      </c>
      <c r="U199" s="2">
        <v>66397245</v>
      </c>
      <c r="V199" s="121">
        <v>-236561710</v>
      </c>
      <c r="W199" s="111">
        <v>360193</v>
      </c>
      <c r="X199" s="133">
        <v>38666839</v>
      </c>
      <c r="Y199" s="45"/>
    </row>
    <row r="200" spans="1:25">
      <c r="A200" s="299" t="s">
        <v>182</v>
      </c>
      <c r="B200" s="299" t="s">
        <v>183</v>
      </c>
      <c r="C200" s="125">
        <v>44335</v>
      </c>
      <c r="D200" s="125">
        <v>44335</v>
      </c>
      <c r="E200" s="125">
        <v>44336</v>
      </c>
      <c r="G200" s="127" t="s">
        <v>1563</v>
      </c>
      <c r="H200" s="128" t="s">
        <v>747</v>
      </c>
      <c r="I200" s="73" t="s">
        <v>745</v>
      </c>
      <c r="J200" s="73" t="s">
        <v>746</v>
      </c>
      <c r="K200" s="73" t="s">
        <v>166</v>
      </c>
      <c r="L200" s="129">
        <v>0</v>
      </c>
      <c r="N200" s="121">
        <v>0</v>
      </c>
      <c r="O200" s="121">
        <v>26791.040000000001</v>
      </c>
      <c r="P200" s="121">
        <v>26791.040000000001</v>
      </c>
      <c r="Q200" s="130" t="s">
        <v>681</v>
      </c>
      <c r="R200" s="131">
        <v>0</v>
      </c>
      <c r="S200" s="132">
        <v>1881509.790000001</v>
      </c>
      <c r="T200" s="122" t="s">
        <v>746</v>
      </c>
      <c r="U200" s="2">
        <v>66397254</v>
      </c>
      <c r="V200" s="121">
        <v>-236561724</v>
      </c>
      <c r="W200" s="111">
        <v>360193</v>
      </c>
      <c r="X200" s="133">
        <v>38666846</v>
      </c>
      <c r="Y200" s="45"/>
    </row>
    <row r="201" spans="1:25">
      <c r="A201" s="258" t="s">
        <v>182</v>
      </c>
      <c r="B201" s="258" t="s">
        <v>183</v>
      </c>
      <c r="C201" s="259">
        <v>44316</v>
      </c>
      <c r="D201" s="259">
        <v>44316</v>
      </c>
      <c r="E201" s="259">
        <v>44337</v>
      </c>
      <c r="F201" s="298" t="s">
        <v>575</v>
      </c>
      <c r="G201" s="260" t="s">
        <v>1530</v>
      </c>
      <c r="H201" s="261" t="s">
        <v>574</v>
      </c>
      <c r="I201" s="262" t="s">
        <v>564</v>
      </c>
      <c r="J201" s="262" t="s">
        <v>576</v>
      </c>
      <c r="K201" s="262" t="s">
        <v>1580</v>
      </c>
      <c r="L201" s="263">
        <v>0</v>
      </c>
      <c r="M201" s="264"/>
      <c r="N201" s="264">
        <v>0</v>
      </c>
      <c r="O201" s="264">
        <v>-7622.7</v>
      </c>
      <c r="P201" s="264">
        <v>-7622.7</v>
      </c>
      <c r="Q201" s="265" t="s">
        <v>681</v>
      </c>
      <c r="R201" s="266">
        <v>0</v>
      </c>
      <c r="S201" s="267">
        <v>1873887.090000001</v>
      </c>
      <c r="T201" s="268" t="s">
        <v>576</v>
      </c>
      <c r="U201" s="269"/>
      <c r="V201" s="264"/>
      <c r="W201" s="270">
        <v>409425</v>
      </c>
      <c r="X201" s="271"/>
      <c r="Y201" s="272"/>
    </row>
    <row r="202" spans="1:25">
      <c r="A202" s="258" t="s">
        <v>206</v>
      </c>
      <c r="B202" s="258" t="s">
        <v>207</v>
      </c>
      <c r="C202" s="259">
        <v>44322</v>
      </c>
      <c r="D202" s="259">
        <v>44341</v>
      </c>
      <c r="E202" s="259">
        <v>44341</v>
      </c>
      <c r="F202" s="298" t="s">
        <v>759</v>
      </c>
      <c r="G202" s="260"/>
      <c r="H202" s="261" t="s">
        <v>758</v>
      </c>
      <c r="I202" s="262" t="s">
        <v>756</v>
      </c>
      <c r="J202" s="262" t="s">
        <v>757</v>
      </c>
      <c r="K202" s="262" t="s">
        <v>830</v>
      </c>
      <c r="L202" s="263">
        <v>1000000</v>
      </c>
      <c r="M202" s="264">
        <v>97.87</v>
      </c>
      <c r="N202" s="264">
        <v>978700</v>
      </c>
      <c r="O202" s="264">
        <v>0</v>
      </c>
      <c r="P202" s="264">
        <v>978700</v>
      </c>
      <c r="Q202" s="265" t="s">
        <v>681</v>
      </c>
      <c r="R202" s="266">
        <v>20014186.259999994</v>
      </c>
      <c r="S202" s="267">
        <v>0</v>
      </c>
      <c r="T202" s="268" t="s">
        <v>757</v>
      </c>
      <c r="U202" s="269">
        <v>66219755</v>
      </c>
      <c r="V202" s="264">
        <v>-238180114</v>
      </c>
      <c r="W202" s="270">
        <v>362904</v>
      </c>
      <c r="X202" s="271">
        <v>38721258</v>
      </c>
      <c r="Y202" s="272"/>
    </row>
    <row r="203" spans="1:25">
      <c r="A203" s="243" t="s">
        <v>182</v>
      </c>
      <c r="B203" s="243" t="s">
        <v>183</v>
      </c>
      <c r="C203" s="244">
        <v>44319</v>
      </c>
      <c r="D203" s="244">
        <v>44319</v>
      </c>
      <c r="E203" s="244">
        <v>44342</v>
      </c>
      <c r="F203" s="297" t="s">
        <v>280</v>
      </c>
      <c r="G203" s="245" t="s">
        <v>1537</v>
      </c>
      <c r="H203" s="246" t="s">
        <v>279</v>
      </c>
      <c r="I203" s="247" t="s">
        <v>281</v>
      </c>
      <c r="J203" s="247" t="s">
        <v>282</v>
      </c>
      <c r="K203" s="247" t="s">
        <v>166</v>
      </c>
      <c r="L203" s="248">
        <v>0</v>
      </c>
      <c r="M203" s="249"/>
      <c r="N203" s="249">
        <v>0</v>
      </c>
      <c r="O203" s="249">
        <v>21028.27</v>
      </c>
      <c r="P203" s="249">
        <v>21028.27</v>
      </c>
      <c r="Q203" s="250" t="s">
        <v>681</v>
      </c>
      <c r="R203" s="251">
        <v>0</v>
      </c>
      <c r="S203" s="252">
        <v>1894915.360000001</v>
      </c>
      <c r="T203" s="253" t="s">
        <v>282</v>
      </c>
      <c r="U203" s="254">
        <v>66031038</v>
      </c>
      <c r="V203" s="249">
        <v>-238403062</v>
      </c>
      <c r="W203" s="255">
        <v>359783</v>
      </c>
      <c r="X203" s="256">
        <v>38733779</v>
      </c>
      <c r="Y203" s="257" t="s">
        <v>1581</v>
      </c>
    </row>
    <row r="204" spans="1:25">
      <c r="A204" s="299" t="s">
        <v>206</v>
      </c>
      <c r="B204" s="299" t="s">
        <v>207</v>
      </c>
      <c r="C204" s="125">
        <v>44340</v>
      </c>
      <c r="D204" s="125">
        <v>44342</v>
      </c>
      <c r="E204" s="125">
        <v>44343</v>
      </c>
      <c r="G204" s="127"/>
      <c r="H204" s="128" t="s">
        <v>849</v>
      </c>
      <c r="I204" s="73" t="s">
        <v>847</v>
      </c>
      <c r="J204" s="73" t="s">
        <v>848</v>
      </c>
      <c r="K204" s="73" t="s">
        <v>710</v>
      </c>
      <c r="L204" s="129">
        <v>4000000</v>
      </c>
      <c r="M204" s="121">
        <v>98.53125</v>
      </c>
      <c r="N204" s="121">
        <v>-3941250</v>
      </c>
      <c r="O204" s="121">
        <v>0</v>
      </c>
      <c r="P204" s="121">
        <v>-3941250</v>
      </c>
      <c r="Q204" s="130" t="s">
        <v>681</v>
      </c>
      <c r="R204" s="131">
        <v>16072936.259999994</v>
      </c>
      <c r="S204" s="132">
        <v>0</v>
      </c>
      <c r="T204" s="122" t="s">
        <v>848</v>
      </c>
      <c r="U204" s="2">
        <v>66614309</v>
      </c>
      <c r="V204" s="121">
        <v>-238506477</v>
      </c>
      <c r="W204" s="111">
        <v>440324</v>
      </c>
      <c r="X204" s="133">
        <v>38742306</v>
      </c>
      <c r="Y204" s="45"/>
    </row>
    <row r="205" spans="1:25">
      <c r="A205" s="299" t="s">
        <v>206</v>
      </c>
      <c r="B205" s="299" t="s">
        <v>207</v>
      </c>
      <c r="C205" s="125">
        <v>44340</v>
      </c>
      <c r="D205" s="125">
        <v>44342</v>
      </c>
      <c r="E205" s="125">
        <v>44343</v>
      </c>
      <c r="G205" s="127"/>
      <c r="H205" s="128" t="s">
        <v>852</v>
      </c>
      <c r="I205" s="73" t="s">
        <v>850</v>
      </c>
      <c r="J205" s="73" t="s">
        <v>851</v>
      </c>
      <c r="K205" s="73" t="s">
        <v>710</v>
      </c>
      <c r="L205" s="129">
        <v>10000000</v>
      </c>
      <c r="M205" s="121">
        <v>98.03125</v>
      </c>
      <c r="N205" s="121">
        <v>-9803125</v>
      </c>
      <c r="O205" s="121">
        <v>0</v>
      </c>
      <c r="P205" s="121">
        <v>-9803125</v>
      </c>
      <c r="Q205" s="130" t="s">
        <v>681</v>
      </c>
      <c r="R205" s="131">
        <v>6269811.2599999942</v>
      </c>
      <c r="S205" s="132">
        <v>0</v>
      </c>
      <c r="T205" s="122" t="s">
        <v>851</v>
      </c>
      <c r="U205" s="2">
        <v>66614875</v>
      </c>
      <c r="V205" s="121">
        <v>-238507237</v>
      </c>
      <c r="W205" s="111">
        <v>441318</v>
      </c>
      <c r="X205" s="133">
        <v>38742346</v>
      </c>
      <c r="Y205" s="45"/>
    </row>
    <row r="206" spans="1:25">
      <c r="A206" s="228" t="s">
        <v>206</v>
      </c>
      <c r="B206" s="228" t="s">
        <v>207</v>
      </c>
      <c r="C206" s="229">
        <v>44295</v>
      </c>
      <c r="D206" s="229">
        <v>44342</v>
      </c>
      <c r="E206" s="229">
        <v>44343</v>
      </c>
      <c r="F206" s="296"/>
      <c r="G206" s="230"/>
      <c r="H206" s="231" t="s">
        <v>566</v>
      </c>
      <c r="I206" s="232" t="s">
        <v>564</v>
      </c>
      <c r="J206" s="232" t="s">
        <v>567</v>
      </c>
      <c r="K206" s="232" t="s">
        <v>710</v>
      </c>
      <c r="L206" s="233">
        <v>4217065.41</v>
      </c>
      <c r="M206" s="234">
        <v>100</v>
      </c>
      <c r="N206" s="234">
        <v>-4217065.41</v>
      </c>
      <c r="O206" s="234">
        <v>0</v>
      </c>
      <c r="P206" s="234">
        <v>-4217065.41</v>
      </c>
      <c r="Q206" s="235" t="s">
        <v>681</v>
      </c>
      <c r="R206" s="236">
        <v>2052745.849999994</v>
      </c>
      <c r="S206" s="237">
        <v>0</v>
      </c>
      <c r="T206" s="238" t="s">
        <v>567</v>
      </c>
      <c r="U206" s="239">
        <v>66621732</v>
      </c>
      <c r="V206" s="234">
        <v>-238514371</v>
      </c>
      <c r="W206" s="240">
        <v>390395</v>
      </c>
      <c r="X206" s="241">
        <v>38742978</v>
      </c>
      <c r="Y206" s="242"/>
    </row>
    <row r="207" spans="1:25">
      <c r="A207" s="299" t="s">
        <v>182</v>
      </c>
      <c r="B207" s="299" t="s">
        <v>183</v>
      </c>
      <c r="C207" s="125">
        <v>44344</v>
      </c>
      <c r="D207" s="125">
        <v>44344</v>
      </c>
      <c r="E207" s="125">
        <v>44344</v>
      </c>
      <c r="F207" s="295" t="s">
        <v>725</v>
      </c>
      <c r="G207" s="127" t="s">
        <v>1541</v>
      </c>
      <c r="H207" s="128" t="s">
        <v>724</v>
      </c>
      <c r="I207" s="73" t="s">
        <v>722</v>
      </c>
      <c r="J207" s="73" t="s">
        <v>723</v>
      </c>
      <c r="K207" s="73" t="s">
        <v>166</v>
      </c>
      <c r="L207" s="129">
        <v>0</v>
      </c>
      <c r="N207" s="121">
        <v>0</v>
      </c>
      <c r="O207" s="121">
        <v>7877.57</v>
      </c>
      <c r="P207" s="121">
        <v>7877.57</v>
      </c>
      <c r="Q207" s="130" t="s">
        <v>681</v>
      </c>
      <c r="R207" s="131">
        <v>0</v>
      </c>
      <c r="S207" s="132">
        <v>1902792.9300000011</v>
      </c>
      <c r="T207" s="122" t="s">
        <v>723</v>
      </c>
      <c r="U207" s="2">
        <v>65813686</v>
      </c>
      <c r="V207" s="121">
        <v>-239062012</v>
      </c>
      <c r="W207" s="111">
        <v>301117</v>
      </c>
      <c r="X207" s="133">
        <v>38817928</v>
      </c>
      <c r="Y207" s="45"/>
    </row>
    <row r="208" spans="1:25">
      <c r="A208" s="299" t="s">
        <v>182</v>
      </c>
      <c r="B208" s="299" t="s">
        <v>183</v>
      </c>
      <c r="C208" s="125">
        <v>44344</v>
      </c>
      <c r="D208" s="125">
        <v>44344</v>
      </c>
      <c r="E208" s="125">
        <v>44344</v>
      </c>
      <c r="F208" s="295" t="s">
        <v>734</v>
      </c>
      <c r="G208" s="127" t="s">
        <v>1518</v>
      </c>
      <c r="H208" s="128" t="s">
        <v>733</v>
      </c>
      <c r="I208" s="73" t="s">
        <v>731</v>
      </c>
      <c r="J208" s="73" t="s">
        <v>732</v>
      </c>
      <c r="K208" s="73" t="s">
        <v>166</v>
      </c>
      <c r="L208" s="129">
        <v>0</v>
      </c>
      <c r="N208" s="121">
        <v>0</v>
      </c>
      <c r="O208" s="121">
        <v>11792.84</v>
      </c>
      <c r="P208" s="121">
        <v>11792.84</v>
      </c>
      <c r="Q208" s="130" t="s">
        <v>681</v>
      </c>
      <c r="R208" s="131">
        <v>0</v>
      </c>
      <c r="S208" s="132">
        <v>1914585.7700000012</v>
      </c>
      <c r="T208" s="122" t="s">
        <v>732</v>
      </c>
      <c r="U208" s="2">
        <v>65858348</v>
      </c>
      <c r="V208" s="121">
        <v>-239080512</v>
      </c>
      <c r="W208" s="111">
        <v>387862</v>
      </c>
      <c r="X208" s="133">
        <v>38836427</v>
      </c>
      <c r="Y208" s="45"/>
    </row>
    <row r="209" spans="1:25">
      <c r="A209" s="299" t="s">
        <v>182</v>
      </c>
      <c r="B209" s="299" t="s">
        <v>183</v>
      </c>
      <c r="C209" s="125">
        <v>44344</v>
      </c>
      <c r="D209" s="125">
        <v>44344</v>
      </c>
      <c r="E209" s="125">
        <v>44344</v>
      </c>
      <c r="F209" s="295" t="s">
        <v>759</v>
      </c>
      <c r="G209" s="127" t="s">
        <v>1520</v>
      </c>
      <c r="H209" s="128" t="s">
        <v>758</v>
      </c>
      <c r="I209" s="73" t="s">
        <v>756</v>
      </c>
      <c r="J209" s="73" t="s">
        <v>757</v>
      </c>
      <c r="K209" s="73" t="s">
        <v>166</v>
      </c>
      <c r="L209" s="129">
        <v>0</v>
      </c>
      <c r="N209" s="121">
        <v>0</v>
      </c>
      <c r="O209" s="121">
        <v>85291.27</v>
      </c>
      <c r="P209" s="121">
        <v>85291.27</v>
      </c>
      <c r="Q209" s="130" t="s">
        <v>681</v>
      </c>
      <c r="R209" s="131">
        <v>0</v>
      </c>
      <c r="S209" s="132">
        <v>1999877.0400000012</v>
      </c>
      <c r="T209" s="122" t="s">
        <v>757</v>
      </c>
      <c r="U209" s="2">
        <v>65776742</v>
      </c>
      <c r="V209" s="121">
        <v>-239039069</v>
      </c>
      <c r="W209" s="111">
        <v>362904</v>
      </c>
      <c r="X209" s="133">
        <v>38794991</v>
      </c>
      <c r="Y209" s="45"/>
    </row>
    <row r="210" spans="1:25">
      <c r="A210" s="299" t="s">
        <v>182</v>
      </c>
      <c r="B210" s="299" t="s">
        <v>183</v>
      </c>
      <c r="C210" s="125">
        <v>44344</v>
      </c>
      <c r="D210" s="125">
        <v>44344</v>
      </c>
      <c r="E210" s="125">
        <v>44344</v>
      </c>
      <c r="F210" s="295" t="s">
        <v>280</v>
      </c>
      <c r="G210" s="127" t="s">
        <v>1537</v>
      </c>
      <c r="H210" s="128" t="s">
        <v>279</v>
      </c>
      <c r="I210" s="73" t="s">
        <v>281</v>
      </c>
      <c r="J210" s="73" t="s">
        <v>282</v>
      </c>
      <c r="K210" s="73" t="s">
        <v>166</v>
      </c>
      <c r="L210" s="129">
        <v>0</v>
      </c>
      <c r="N210" s="121">
        <v>0</v>
      </c>
      <c r="O210" s="121">
        <v>36452.300000000003</v>
      </c>
      <c r="P210" s="121">
        <v>36452.300000000003</v>
      </c>
      <c r="Q210" s="130" t="s">
        <v>681</v>
      </c>
      <c r="R210" s="131">
        <v>0</v>
      </c>
      <c r="S210" s="132">
        <v>2036329.3400000012</v>
      </c>
      <c r="T210" s="122" t="s">
        <v>282</v>
      </c>
      <c r="U210" s="2">
        <v>66443353</v>
      </c>
      <c r="V210" s="121">
        <v>-239159398</v>
      </c>
      <c r="W210" s="111">
        <v>382456</v>
      </c>
      <c r="X210" s="133">
        <v>38914771</v>
      </c>
      <c r="Y210" s="45"/>
    </row>
    <row r="211" spans="1:25">
      <c r="A211" s="299" t="s">
        <v>182</v>
      </c>
      <c r="B211" s="299" t="s">
        <v>183</v>
      </c>
      <c r="C211" s="125">
        <v>44344</v>
      </c>
      <c r="D211" s="125">
        <v>44344</v>
      </c>
      <c r="E211" s="125">
        <v>44344</v>
      </c>
      <c r="F211" s="295" t="s">
        <v>786</v>
      </c>
      <c r="G211" s="127" t="s">
        <v>1522</v>
      </c>
      <c r="H211" s="128" t="s">
        <v>785</v>
      </c>
      <c r="I211" s="73" t="s">
        <v>783</v>
      </c>
      <c r="J211" s="73" t="s">
        <v>784</v>
      </c>
      <c r="K211" s="73" t="s">
        <v>166</v>
      </c>
      <c r="L211" s="129">
        <v>0</v>
      </c>
      <c r="N211" s="121">
        <v>0</v>
      </c>
      <c r="O211" s="121">
        <v>8203.91</v>
      </c>
      <c r="P211" s="121">
        <v>8203.91</v>
      </c>
      <c r="Q211" s="130" t="s">
        <v>681</v>
      </c>
      <c r="R211" s="131">
        <v>0</v>
      </c>
      <c r="S211" s="132">
        <v>2044533.2500000012</v>
      </c>
      <c r="T211" s="122" t="s">
        <v>784</v>
      </c>
      <c r="U211" s="2">
        <v>66521991</v>
      </c>
      <c r="V211" s="121">
        <v>-239164946</v>
      </c>
      <c r="W211" s="111">
        <v>392748</v>
      </c>
      <c r="X211" s="133">
        <v>38920319</v>
      </c>
      <c r="Y211" s="45"/>
    </row>
    <row r="212" spans="1:25">
      <c r="A212" s="299" t="s">
        <v>182</v>
      </c>
      <c r="B212" s="299" t="s">
        <v>183</v>
      </c>
      <c r="C212" s="125">
        <v>44344</v>
      </c>
      <c r="D212" s="125">
        <v>44344</v>
      </c>
      <c r="E212" s="125">
        <v>44344</v>
      </c>
      <c r="F212" s="295" t="s">
        <v>790</v>
      </c>
      <c r="G212" s="127"/>
      <c r="H212" s="128" t="s">
        <v>789</v>
      </c>
      <c r="I212" s="73" t="s">
        <v>787</v>
      </c>
      <c r="J212" s="73" t="s">
        <v>788</v>
      </c>
      <c r="K212" s="73" t="s">
        <v>817</v>
      </c>
      <c r="L212" s="129">
        <v>0</v>
      </c>
      <c r="N212" s="121">
        <v>0</v>
      </c>
      <c r="O212" s="121">
        <v>0.12</v>
      </c>
      <c r="P212" s="121">
        <v>0.12</v>
      </c>
      <c r="Q212" s="130" t="s">
        <v>681</v>
      </c>
      <c r="R212" s="131">
        <v>0</v>
      </c>
      <c r="S212" s="132">
        <v>2044533.3700000013</v>
      </c>
      <c r="T212" s="122" t="s">
        <v>788</v>
      </c>
      <c r="U212" s="2">
        <v>66754017</v>
      </c>
      <c r="V212" s="121">
        <v>-239224661</v>
      </c>
      <c r="W212" s="111"/>
      <c r="X212" s="133">
        <v>38935520</v>
      </c>
      <c r="Y212" s="45" t="s">
        <v>1546</v>
      </c>
    </row>
    <row r="213" spans="1:25">
      <c r="A213" s="299" t="s">
        <v>206</v>
      </c>
      <c r="B213" s="299" t="s">
        <v>207</v>
      </c>
      <c r="C213" s="125">
        <v>44344</v>
      </c>
      <c r="D213" s="125">
        <v>44344</v>
      </c>
      <c r="E213" s="125">
        <v>44344</v>
      </c>
      <c r="F213" s="295" t="s">
        <v>790</v>
      </c>
      <c r="G213" s="127"/>
      <c r="H213" s="128" t="s">
        <v>789</v>
      </c>
      <c r="I213" s="73" t="s">
        <v>787</v>
      </c>
      <c r="J213" s="73" t="s">
        <v>788</v>
      </c>
      <c r="K213" s="73" t="s">
        <v>944</v>
      </c>
      <c r="L213" s="129">
        <v>34338.07</v>
      </c>
      <c r="M213" s="121">
        <v>100</v>
      </c>
      <c r="N213" s="121">
        <v>34338.07</v>
      </c>
      <c r="O213" s="121">
        <v>0</v>
      </c>
      <c r="P213" s="121">
        <v>34338.07</v>
      </c>
      <c r="Q213" s="130" t="s">
        <v>681</v>
      </c>
      <c r="R213" s="131">
        <v>2087083.9199999941</v>
      </c>
      <c r="S213" s="132">
        <v>0</v>
      </c>
      <c r="T213" s="122" t="s">
        <v>788</v>
      </c>
      <c r="U213" s="2">
        <v>66738475</v>
      </c>
      <c r="V213" s="121">
        <v>-239198136</v>
      </c>
      <c r="W213" s="111">
        <v>323116</v>
      </c>
      <c r="X213" s="133">
        <v>38929227</v>
      </c>
      <c r="Y213" s="45"/>
    </row>
    <row r="214" spans="1:25">
      <c r="A214" s="299" t="s">
        <v>182</v>
      </c>
      <c r="B214" s="299" t="s">
        <v>183</v>
      </c>
      <c r="C214" s="125">
        <v>44344</v>
      </c>
      <c r="D214" s="125">
        <v>44344</v>
      </c>
      <c r="E214" s="125">
        <v>44344</v>
      </c>
      <c r="F214" s="295" t="s">
        <v>790</v>
      </c>
      <c r="G214" s="127" t="s">
        <v>1523</v>
      </c>
      <c r="H214" s="128" t="s">
        <v>789</v>
      </c>
      <c r="I214" s="73" t="s">
        <v>787</v>
      </c>
      <c r="J214" s="73" t="s">
        <v>788</v>
      </c>
      <c r="K214" s="73" t="s">
        <v>166</v>
      </c>
      <c r="L214" s="129">
        <v>0</v>
      </c>
      <c r="N214" s="121">
        <v>0</v>
      </c>
      <c r="O214" s="121">
        <v>10050.68</v>
      </c>
      <c r="P214" s="121">
        <v>10050.68</v>
      </c>
      <c r="Q214" s="130" t="s">
        <v>681</v>
      </c>
      <c r="R214" s="131">
        <v>0</v>
      </c>
      <c r="S214" s="132">
        <v>2054584.0500000012</v>
      </c>
      <c r="T214" s="122" t="s">
        <v>788</v>
      </c>
      <c r="U214" s="2">
        <v>66018744</v>
      </c>
      <c r="V214" s="121">
        <v>-239132710</v>
      </c>
      <c r="W214" s="111">
        <v>323116</v>
      </c>
      <c r="X214" s="133">
        <v>38888465</v>
      </c>
      <c r="Y214" s="45"/>
    </row>
    <row r="215" spans="1:25">
      <c r="A215" s="299" t="s">
        <v>182</v>
      </c>
      <c r="B215" s="299" t="s">
        <v>183</v>
      </c>
      <c r="C215" s="125">
        <v>44344</v>
      </c>
      <c r="D215" s="125">
        <v>44344</v>
      </c>
      <c r="E215" s="125">
        <v>44344</v>
      </c>
      <c r="G215" s="127" t="s">
        <v>1524</v>
      </c>
      <c r="H215" s="128" t="s">
        <v>793</v>
      </c>
      <c r="I215" s="73" t="s">
        <v>791</v>
      </c>
      <c r="J215" s="73" t="s">
        <v>792</v>
      </c>
      <c r="K215" s="73" t="s">
        <v>166</v>
      </c>
      <c r="L215" s="129">
        <v>0</v>
      </c>
      <c r="N215" s="121">
        <v>0</v>
      </c>
      <c r="O215" s="121">
        <v>18449.73</v>
      </c>
      <c r="P215" s="121">
        <v>18449.73</v>
      </c>
      <c r="Q215" s="130" t="s">
        <v>681</v>
      </c>
      <c r="R215" s="131">
        <v>0</v>
      </c>
      <c r="S215" s="132">
        <v>2073033.7800000012</v>
      </c>
      <c r="T215" s="122" t="s">
        <v>792</v>
      </c>
      <c r="U215" s="2">
        <v>65873597</v>
      </c>
      <c r="V215" s="121">
        <v>-239086000</v>
      </c>
      <c r="W215" s="111">
        <v>364755</v>
      </c>
      <c r="X215" s="133">
        <v>38841859</v>
      </c>
      <c r="Y215" s="45"/>
    </row>
    <row r="216" spans="1:25">
      <c r="A216" s="299" t="s">
        <v>182</v>
      </c>
      <c r="B216" s="299" t="s">
        <v>183</v>
      </c>
      <c r="C216" s="125">
        <v>44344</v>
      </c>
      <c r="D216" s="125">
        <v>44344</v>
      </c>
      <c r="E216" s="125">
        <v>44344</v>
      </c>
      <c r="F216" s="295" t="s">
        <v>804</v>
      </c>
      <c r="G216" s="127" t="s">
        <v>1526</v>
      </c>
      <c r="H216" s="128" t="s">
        <v>803</v>
      </c>
      <c r="I216" s="73" t="s">
        <v>801</v>
      </c>
      <c r="J216" s="73" t="s">
        <v>802</v>
      </c>
      <c r="K216" s="73" t="s">
        <v>166</v>
      </c>
      <c r="L216" s="129">
        <v>0</v>
      </c>
      <c r="N216" s="121">
        <v>0</v>
      </c>
      <c r="O216" s="121">
        <v>11574.31</v>
      </c>
      <c r="P216" s="121">
        <v>11574.31</v>
      </c>
      <c r="Q216" s="130" t="s">
        <v>681</v>
      </c>
      <c r="R216" s="131">
        <v>0</v>
      </c>
      <c r="S216" s="132">
        <v>2084608.0900000012</v>
      </c>
      <c r="T216" s="122" t="s">
        <v>802</v>
      </c>
      <c r="U216" s="2">
        <v>65909038</v>
      </c>
      <c r="V216" s="121">
        <v>-238765961</v>
      </c>
      <c r="W216" s="111">
        <v>353795</v>
      </c>
      <c r="X216" s="133">
        <v>38754882</v>
      </c>
      <c r="Y216" s="45"/>
    </row>
    <row r="217" spans="1:25">
      <c r="A217" s="228" t="s">
        <v>182</v>
      </c>
      <c r="B217" s="228" t="s">
        <v>183</v>
      </c>
      <c r="C217" s="229">
        <v>44344</v>
      </c>
      <c r="D217" s="229">
        <v>44344</v>
      </c>
      <c r="E217" s="229">
        <v>44344</v>
      </c>
      <c r="F217" s="296" t="s">
        <v>807</v>
      </c>
      <c r="G217" s="230" t="s">
        <v>1540</v>
      </c>
      <c r="H217" s="231" t="s">
        <v>806</v>
      </c>
      <c r="I217" s="232" t="s">
        <v>801</v>
      </c>
      <c r="J217" s="232" t="s">
        <v>805</v>
      </c>
      <c r="K217" s="232" t="s">
        <v>166</v>
      </c>
      <c r="L217" s="233">
        <v>0</v>
      </c>
      <c r="M217" s="234"/>
      <c r="N217" s="234">
        <v>0</v>
      </c>
      <c r="O217" s="234">
        <v>14141.06</v>
      </c>
      <c r="P217" s="234">
        <v>14141.06</v>
      </c>
      <c r="Q217" s="235" t="s">
        <v>681</v>
      </c>
      <c r="R217" s="236">
        <v>0</v>
      </c>
      <c r="S217" s="237">
        <v>2098749.1500000013</v>
      </c>
      <c r="T217" s="238" t="s">
        <v>805</v>
      </c>
      <c r="U217" s="239">
        <v>65943109</v>
      </c>
      <c r="V217" s="234">
        <v>-238766074</v>
      </c>
      <c r="W217" s="240">
        <v>383603</v>
      </c>
      <c r="X217" s="241">
        <v>38754981</v>
      </c>
      <c r="Y217" s="242"/>
    </row>
    <row r="218" spans="1:25">
      <c r="A218" s="299" t="s">
        <v>182</v>
      </c>
      <c r="B218" s="299" t="s">
        <v>183</v>
      </c>
      <c r="C218" s="125">
        <v>44348</v>
      </c>
      <c r="D218" s="125">
        <v>44348</v>
      </c>
      <c r="E218" s="125">
        <v>44348</v>
      </c>
      <c r="F218" s="295" t="s">
        <v>719</v>
      </c>
      <c r="G218" s="127" t="s">
        <v>1534</v>
      </c>
      <c r="H218" s="128" t="s">
        <v>718</v>
      </c>
      <c r="I218" s="73" t="s">
        <v>716</v>
      </c>
      <c r="J218" s="73" t="s">
        <v>717</v>
      </c>
      <c r="K218" s="73" t="s">
        <v>166</v>
      </c>
      <c r="L218" s="129">
        <v>0</v>
      </c>
      <c r="N218" s="121">
        <v>0</v>
      </c>
      <c r="O218" s="121">
        <v>24125.03</v>
      </c>
      <c r="P218" s="121">
        <v>24125.03</v>
      </c>
      <c r="Q218" s="130" t="s">
        <v>681</v>
      </c>
      <c r="R218" s="131">
        <v>0</v>
      </c>
      <c r="S218" s="132">
        <v>2122874.1800000011</v>
      </c>
      <c r="T218" s="122" t="s">
        <v>717</v>
      </c>
      <c r="U218" s="2">
        <v>66168325</v>
      </c>
      <c r="V218" s="121">
        <v>-239338047</v>
      </c>
      <c r="W218" s="111">
        <v>312621</v>
      </c>
      <c r="X218" s="133">
        <v>38951270</v>
      </c>
      <c r="Y218" s="45"/>
    </row>
    <row r="219" spans="1:25">
      <c r="A219" s="299" t="s">
        <v>182</v>
      </c>
      <c r="B219" s="299" t="s">
        <v>183</v>
      </c>
      <c r="C219" s="125">
        <v>44348</v>
      </c>
      <c r="D219" s="125">
        <v>44348</v>
      </c>
      <c r="E219" s="125">
        <v>44348</v>
      </c>
      <c r="G219" s="127" t="s">
        <v>1536</v>
      </c>
      <c r="H219" s="128" t="s">
        <v>721</v>
      </c>
      <c r="I219" s="73" t="s">
        <v>716</v>
      </c>
      <c r="J219" s="73" t="s">
        <v>720</v>
      </c>
      <c r="K219" s="73" t="s">
        <v>166</v>
      </c>
      <c r="L219" s="129">
        <v>0</v>
      </c>
      <c r="N219" s="121">
        <v>0</v>
      </c>
      <c r="O219" s="121">
        <v>19346.689999999999</v>
      </c>
      <c r="P219" s="121">
        <v>19346.689999999999</v>
      </c>
      <c r="Q219" s="130" t="s">
        <v>681</v>
      </c>
      <c r="R219" s="131">
        <v>0</v>
      </c>
      <c r="S219" s="132">
        <v>2142220.870000001</v>
      </c>
      <c r="T219" s="122" t="s">
        <v>720</v>
      </c>
      <c r="U219" s="2">
        <v>66168161</v>
      </c>
      <c r="V219" s="121">
        <v>-239338044</v>
      </c>
      <c r="W219" s="111">
        <v>375072</v>
      </c>
      <c r="X219" s="133">
        <v>38951267</v>
      </c>
      <c r="Y219" s="45"/>
    </row>
    <row r="220" spans="1:25">
      <c r="A220" s="299" t="s">
        <v>182</v>
      </c>
      <c r="B220" s="299" t="s">
        <v>183</v>
      </c>
      <c r="C220" s="125">
        <v>44348</v>
      </c>
      <c r="D220" s="125">
        <v>44348</v>
      </c>
      <c r="E220" s="125">
        <v>44348</v>
      </c>
      <c r="F220" s="295" t="s">
        <v>734</v>
      </c>
      <c r="G220" s="127"/>
      <c r="H220" s="128" t="s">
        <v>733</v>
      </c>
      <c r="I220" s="73" t="s">
        <v>731</v>
      </c>
      <c r="J220" s="73" t="s">
        <v>732</v>
      </c>
      <c r="K220" s="73" t="s">
        <v>1158</v>
      </c>
      <c r="L220" s="129">
        <v>0</v>
      </c>
      <c r="N220" s="121">
        <v>0</v>
      </c>
      <c r="O220" s="121">
        <v>5615.64</v>
      </c>
      <c r="P220" s="121">
        <v>5615.64</v>
      </c>
      <c r="Q220" s="130" t="s">
        <v>681</v>
      </c>
      <c r="R220" s="131">
        <v>0</v>
      </c>
      <c r="S220" s="132">
        <v>2147836.5100000012</v>
      </c>
      <c r="T220" s="122" t="s">
        <v>732</v>
      </c>
      <c r="U220" s="2">
        <v>66785788</v>
      </c>
      <c r="V220" s="121">
        <v>-239375001</v>
      </c>
      <c r="W220" s="111"/>
      <c r="X220" s="133">
        <v>38959508</v>
      </c>
      <c r="Y220" s="45"/>
    </row>
    <row r="221" spans="1:25">
      <c r="A221" s="299" t="s">
        <v>182</v>
      </c>
      <c r="B221" s="299" t="s">
        <v>183</v>
      </c>
      <c r="C221" s="125">
        <v>44348</v>
      </c>
      <c r="D221" s="125">
        <v>44348</v>
      </c>
      <c r="E221" s="125">
        <v>44348</v>
      </c>
      <c r="G221" s="127" t="s">
        <v>1521</v>
      </c>
      <c r="H221" s="128" t="s">
        <v>782</v>
      </c>
      <c r="I221" s="73" t="s">
        <v>780</v>
      </c>
      <c r="J221" s="73" t="s">
        <v>781</v>
      </c>
      <c r="K221" s="73" t="s">
        <v>166</v>
      </c>
      <c r="L221" s="129">
        <v>0</v>
      </c>
      <c r="N221" s="121">
        <v>0</v>
      </c>
      <c r="O221" s="121">
        <v>2271.8200000000002</v>
      </c>
      <c r="P221" s="121">
        <v>2271.8200000000002</v>
      </c>
      <c r="Q221" s="130" t="s">
        <v>681</v>
      </c>
      <c r="R221" s="131">
        <v>0</v>
      </c>
      <c r="S221" s="132">
        <v>2150108.330000001</v>
      </c>
      <c r="T221" s="122" t="s">
        <v>781</v>
      </c>
      <c r="U221" s="2">
        <v>66783900</v>
      </c>
      <c r="V221" s="121">
        <v>-239371224</v>
      </c>
      <c r="W221" s="111">
        <v>364698</v>
      </c>
      <c r="X221" s="133">
        <v>38958786</v>
      </c>
      <c r="Y221" s="45"/>
    </row>
    <row r="222" spans="1:25">
      <c r="A222" s="299" t="s">
        <v>182</v>
      </c>
      <c r="B222" s="299" t="s">
        <v>183</v>
      </c>
      <c r="C222" s="125">
        <v>44348</v>
      </c>
      <c r="D222" s="125">
        <v>44348</v>
      </c>
      <c r="E222" s="125">
        <v>44348</v>
      </c>
      <c r="G222" s="127" t="s">
        <v>1575</v>
      </c>
      <c r="H222" s="128" t="s">
        <v>822</v>
      </c>
      <c r="I222" s="73" t="s">
        <v>564</v>
      </c>
      <c r="J222" s="73" t="s">
        <v>821</v>
      </c>
      <c r="K222" s="73" t="s">
        <v>166</v>
      </c>
      <c r="L222" s="129">
        <v>0</v>
      </c>
      <c r="N222" s="121">
        <v>0</v>
      </c>
      <c r="O222" s="121">
        <v>35.729999999999997</v>
      </c>
      <c r="P222" s="121">
        <v>35.729999999999997</v>
      </c>
      <c r="Q222" s="130" t="s">
        <v>681</v>
      </c>
      <c r="R222" s="131">
        <v>0</v>
      </c>
      <c r="S222" s="132">
        <v>2150144.060000001</v>
      </c>
      <c r="T222" s="122" t="s">
        <v>821</v>
      </c>
      <c r="U222" s="2">
        <v>66775058</v>
      </c>
      <c r="V222" s="121">
        <v>-239354971</v>
      </c>
      <c r="W222" s="111">
        <v>432711</v>
      </c>
      <c r="X222" s="133">
        <v>38955765</v>
      </c>
      <c r="Y222" s="45"/>
    </row>
    <row r="223" spans="1:25">
      <c r="A223" s="243" t="s">
        <v>182</v>
      </c>
      <c r="B223" s="243" t="s">
        <v>183</v>
      </c>
      <c r="C223" s="244">
        <v>44348</v>
      </c>
      <c r="D223" s="244">
        <v>44348</v>
      </c>
      <c r="E223" s="244">
        <v>44349</v>
      </c>
      <c r="F223" s="297"/>
      <c r="G223" s="245" t="s">
        <v>1527</v>
      </c>
      <c r="H223" s="246" t="s">
        <v>779</v>
      </c>
      <c r="I223" s="247" t="s">
        <v>777</v>
      </c>
      <c r="J223" s="247" t="s">
        <v>778</v>
      </c>
      <c r="K223" s="247" t="s">
        <v>166</v>
      </c>
      <c r="L223" s="248">
        <v>0</v>
      </c>
      <c r="M223" s="249"/>
      <c r="N223" s="249">
        <v>0</v>
      </c>
      <c r="O223" s="249">
        <v>23432.62</v>
      </c>
      <c r="P223" s="249">
        <v>23432.62</v>
      </c>
      <c r="Q223" s="250" t="s">
        <v>681</v>
      </c>
      <c r="R223" s="251">
        <v>0</v>
      </c>
      <c r="S223" s="252">
        <v>2173576.6800000011</v>
      </c>
      <c r="T223" s="253" t="s">
        <v>778</v>
      </c>
      <c r="U223" s="254">
        <v>66146167</v>
      </c>
      <c r="V223" s="249">
        <v>-239329599</v>
      </c>
      <c r="W223" s="255">
        <v>289571</v>
      </c>
      <c r="X223" s="256">
        <v>38946565</v>
      </c>
      <c r="Y223" s="257"/>
    </row>
    <row r="224" spans="1:25">
      <c r="A224" s="299" t="s">
        <v>206</v>
      </c>
      <c r="B224" s="299" t="s">
        <v>207</v>
      </c>
      <c r="C224" s="125">
        <v>44350</v>
      </c>
      <c r="D224" s="125">
        <v>44350</v>
      </c>
      <c r="E224" s="125">
        <v>44350</v>
      </c>
      <c r="F224" s="295" t="s">
        <v>725</v>
      </c>
      <c r="G224" s="127"/>
      <c r="H224" s="128" t="s">
        <v>724</v>
      </c>
      <c r="I224" s="73" t="s">
        <v>722</v>
      </c>
      <c r="J224" s="73" t="s">
        <v>723</v>
      </c>
      <c r="K224" s="73" t="s">
        <v>944</v>
      </c>
      <c r="L224" s="129">
        <v>1500490.32</v>
      </c>
      <c r="M224" s="121">
        <v>100</v>
      </c>
      <c r="N224" s="121">
        <v>1500490.32</v>
      </c>
      <c r="O224" s="121">
        <v>0</v>
      </c>
      <c r="P224" s="121">
        <v>1500490.32</v>
      </c>
      <c r="Q224" s="130" t="s">
        <v>681</v>
      </c>
      <c r="R224" s="131">
        <v>3587574.2399999942</v>
      </c>
      <c r="S224" s="132">
        <v>0</v>
      </c>
      <c r="T224" s="122" t="s">
        <v>723</v>
      </c>
      <c r="U224" s="2">
        <v>66844389</v>
      </c>
      <c r="V224" s="121">
        <v>-239527826</v>
      </c>
      <c r="W224" s="111">
        <v>301117</v>
      </c>
      <c r="X224" s="133">
        <v>38996195</v>
      </c>
      <c r="Y224" s="45"/>
    </row>
    <row r="225" spans="1:25">
      <c r="A225" s="228" t="s">
        <v>182</v>
      </c>
      <c r="B225" s="228" t="s">
        <v>183</v>
      </c>
      <c r="C225" s="229">
        <v>44350</v>
      </c>
      <c r="D225" s="229">
        <v>44350</v>
      </c>
      <c r="E225" s="229">
        <v>44350</v>
      </c>
      <c r="F225" s="296" t="s">
        <v>725</v>
      </c>
      <c r="G225" s="230" t="s">
        <v>1541</v>
      </c>
      <c r="H225" s="231" t="s">
        <v>724</v>
      </c>
      <c r="I225" s="232" t="s">
        <v>722</v>
      </c>
      <c r="J225" s="232" t="s">
        <v>723</v>
      </c>
      <c r="K225" s="232" t="s">
        <v>166</v>
      </c>
      <c r="L225" s="233">
        <v>0</v>
      </c>
      <c r="M225" s="234"/>
      <c r="N225" s="234">
        <v>0</v>
      </c>
      <c r="O225" s="234">
        <v>1688.05</v>
      </c>
      <c r="P225" s="234">
        <v>1688.05</v>
      </c>
      <c r="Q225" s="235" t="s">
        <v>681</v>
      </c>
      <c r="R225" s="236">
        <v>0</v>
      </c>
      <c r="S225" s="237">
        <v>2175264.7300000009</v>
      </c>
      <c r="T225" s="238" t="s">
        <v>723</v>
      </c>
      <c r="U225" s="239">
        <v>66844400</v>
      </c>
      <c r="V225" s="234">
        <v>-239527843</v>
      </c>
      <c r="W225" s="240">
        <v>301117</v>
      </c>
      <c r="X225" s="241">
        <v>38996203</v>
      </c>
      <c r="Y225" s="242"/>
    </row>
    <row r="226" spans="1:25">
      <c r="A226" s="299" t="s">
        <v>206</v>
      </c>
      <c r="B226" s="299" t="s">
        <v>207</v>
      </c>
      <c r="C226" s="125">
        <v>44286</v>
      </c>
      <c r="D226" s="125">
        <v>44286</v>
      </c>
      <c r="E226" s="125">
        <v>44351</v>
      </c>
      <c r="F226" s="295" t="s">
        <v>771</v>
      </c>
      <c r="G226" s="127"/>
      <c r="H226" s="128" t="s">
        <v>770</v>
      </c>
      <c r="I226" s="73" t="s">
        <v>768</v>
      </c>
      <c r="J226" s="73" t="s">
        <v>769</v>
      </c>
      <c r="K226" s="73" t="s">
        <v>944</v>
      </c>
      <c r="L226" s="129">
        <v>10275.23</v>
      </c>
      <c r="M226" s="121">
        <v>100</v>
      </c>
      <c r="N226" s="121">
        <v>10275.23</v>
      </c>
      <c r="O226" s="121">
        <v>0</v>
      </c>
      <c r="P226" s="121">
        <v>10275.23</v>
      </c>
      <c r="Q226" s="130" t="s">
        <v>681</v>
      </c>
      <c r="R226" s="131">
        <v>3597849.4699999942</v>
      </c>
      <c r="S226" s="132">
        <v>0</v>
      </c>
      <c r="T226" s="122" t="s">
        <v>769</v>
      </c>
      <c r="U226" s="2">
        <v>64807661</v>
      </c>
      <c r="V226" s="121">
        <v>-231075501</v>
      </c>
      <c r="W226" s="111">
        <v>358166</v>
      </c>
      <c r="X226" s="133">
        <v>37481095</v>
      </c>
      <c r="Y226" s="45"/>
    </row>
    <row r="227" spans="1:25">
      <c r="A227" s="228" t="s">
        <v>182</v>
      </c>
      <c r="B227" s="228" t="s">
        <v>183</v>
      </c>
      <c r="C227" s="229">
        <v>44344</v>
      </c>
      <c r="D227" s="229">
        <v>44344</v>
      </c>
      <c r="E227" s="229">
        <v>44351</v>
      </c>
      <c r="F227" s="296" t="s">
        <v>771</v>
      </c>
      <c r="G227" s="230" t="s">
        <v>1545</v>
      </c>
      <c r="H227" s="231" t="s">
        <v>770</v>
      </c>
      <c r="I227" s="232" t="s">
        <v>768</v>
      </c>
      <c r="J227" s="232" t="s">
        <v>769</v>
      </c>
      <c r="K227" s="232" t="s">
        <v>166</v>
      </c>
      <c r="L227" s="233">
        <v>0</v>
      </c>
      <c r="M227" s="234"/>
      <c r="N227" s="234">
        <v>0</v>
      </c>
      <c r="O227" s="234">
        <v>36972.589999999997</v>
      </c>
      <c r="P227" s="234">
        <v>36972.589999999997</v>
      </c>
      <c r="Q227" s="235" t="s">
        <v>681</v>
      </c>
      <c r="R227" s="236">
        <v>0</v>
      </c>
      <c r="S227" s="237">
        <v>2212237.3200000008</v>
      </c>
      <c r="T227" s="238" t="s">
        <v>769</v>
      </c>
      <c r="U227" s="239">
        <v>63409262</v>
      </c>
      <c r="V227" s="234">
        <v>-239633847</v>
      </c>
      <c r="W227" s="240">
        <v>358166</v>
      </c>
      <c r="X227" s="241">
        <v>39021956</v>
      </c>
      <c r="Y227" s="242"/>
    </row>
    <row r="228" spans="1:25">
      <c r="A228" s="299" t="s">
        <v>206</v>
      </c>
      <c r="B228" s="299" t="s">
        <v>207</v>
      </c>
      <c r="C228" s="125">
        <v>44354</v>
      </c>
      <c r="D228" s="125">
        <v>44354</v>
      </c>
      <c r="E228" s="125">
        <v>44354</v>
      </c>
      <c r="G228" s="127"/>
      <c r="J228" s="73"/>
      <c r="K228" s="73" t="s">
        <v>709</v>
      </c>
      <c r="L228" s="129">
        <v>0</v>
      </c>
      <c r="N228" s="121">
        <v>34000000</v>
      </c>
      <c r="O228" s="121">
        <v>0</v>
      </c>
      <c r="P228" s="121">
        <v>34000000</v>
      </c>
      <c r="Q228" s="130" t="s">
        <v>681</v>
      </c>
      <c r="R228" s="131">
        <v>37597849.469999991</v>
      </c>
      <c r="S228" s="132">
        <v>0</v>
      </c>
      <c r="T228" s="122"/>
      <c r="U228" s="2">
        <v>1935114</v>
      </c>
      <c r="V228" s="121">
        <v>-239709026</v>
      </c>
      <c r="W228" s="111"/>
      <c r="X228" s="133">
        <v>39036310</v>
      </c>
      <c r="Y228" s="45" t="s">
        <v>1556</v>
      </c>
    </row>
    <row r="229" spans="1:25">
      <c r="A229" s="299" t="s">
        <v>182</v>
      </c>
      <c r="B229" s="299" t="s">
        <v>183</v>
      </c>
      <c r="C229" s="125">
        <v>44340</v>
      </c>
      <c r="D229" s="125">
        <v>44340</v>
      </c>
      <c r="E229" s="125">
        <v>44354</v>
      </c>
      <c r="F229" s="295" t="s">
        <v>767</v>
      </c>
      <c r="G229" s="127" t="s">
        <v>1544</v>
      </c>
      <c r="H229" s="128" t="s">
        <v>766</v>
      </c>
      <c r="I229" s="73" t="s">
        <v>764</v>
      </c>
      <c r="J229" s="73" t="s">
        <v>765</v>
      </c>
      <c r="K229" s="73" t="s">
        <v>166</v>
      </c>
      <c r="L229" s="129">
        <v>0</v>
      </c>
      <c r="N229" s="121">
        <v>0</v>
      </c>
      <c r="O229" s="121">
        <v>107933.08</v>
      </c>
      <c r="P229" s="121">
        <v>107933.08</v>
      </c>
      <c r="Q229" s="130" t="s">
        <v>681</v>
      </c>
      <c r="R229" s="131">
        <v>0</v>
      </c>
      <c r="S229" s="132">
        <v>2320170.4000000008</v>
      </c>
      <c r="T229" s="122" t="s">
        <v>765</v>
      </c>
      <c r="U229" s="2">
        <v>64940268</v>
      </c>
      <c r="V229" s="121">
        <v>-239694369</v>
      </c>
      <c r="W229" s="111">
        <v>390874</v>
      </c>
      <c r="X229" s="133">
        <v>39031857</v>
      </c>
      <c r="Y229" s="45"/>
    </row>
    <row r="230" spans="1:25">
      <c r="A230" s="228" t="s">
        <v>182</v>
      </c>
      <c r="B230" s="228" t="s">
        <v>183</v>
      </c>
      <c r="C230" s="229">
        <v>44344</v>
      </c>
      <c r="D230" s="229">
        <v>44344</v>
      </c>
      <c r="E230" s="229">
        <v>44354</v>
      </c>
      <c r="F230" s="296" t="s">
        <v>771</v>
      </c>
      <c r="G230" s="230" t="s">
        <v>1545</v>
      </c>
      <c r="H230" s="231" t="s">
        <v>770</v>
      </c>
      <c r="I230" s="232" t="s">
        <v>768</v>
      </c>
      <c r="J230" s="232" t="s">
        <v>769</v>
      </c>
      <c r="K230" s="232" t="s">
        <v>166</v>
      </c>
      <c r="L230" s="233">
        <v>0</v>
      </c>
      <c r="M230" s="234"/>
      <c r="N230" s="234">
        <v>0</v>
      </c>
      <c r="O230" s="234">
        <v>15637.81</v>
      </c>
      <c r="P230" s="234">
        <v>15637.81</v>
      </c>
      <c r="Q230" s="235" t="s">
        <v>681</v>
      </c>
      <c r="R230" s="236">
        <v>0</v>
      </c>
      <c r="S230" s="237">
        <v>2335808.2100000009</v>
      </c>
      <c r="T230" s="238" t="s">
        <v>769</v>
      </c>
      <c r="U230" s="239">
        <v>63409262</v>
      </c>
      <c r="V230" s="234">
        <v>-239690180</v>
      </c>
      <c r="W230" s="240">
        <v>358166</v>
      </c>
      <c r="X230" s="241">
        <v>39030262</v>
      </c>
      <c r="Y230" s="242"/>
    </row>
    <row r="231" spans="1:25">
      <c r="A231" s="299" t="s">
        <v>206</v>
      </c>
      <c r="B231" s="299" t="s">
        <v>207</v>
      </c>
      <c r="C231" s="125">
        <v>44312</v>
      </c>
      <c r="D231" s="125">
        <v>44355</v>
      </c>
      <c r="E231" s="125">
        <v>44355</v>
      </c>
      <c r="F231" s="295" t="s">
        <v>835</v>
      </c>
      <c r="G231" s="127"/>
      <c r="H231" s="128" t="s">
        <v>834</v>
      </c>
      <c r="I231" s="73" t="s">
        <v>748</v>
      </c>
      <c r="J231" s="73" t="s">
        <v>1582</v>
      </c>
      <c r="K231" s="73" t="s">
        <v>710</v>
      </c>
      <c r="L231" s="129">
        <v>9104954.1699999999</v>
      </c>
      <c r="M231" s="121">
        <v>98.03125</v>
      </c>
      <c r="N231" s="121">
        <v>-8925700.3800000008</v>
      </c>
      <c r="O231" s="121">
        <v>0</v>
      </c>
      <c r="P231" s="121">
        <v>-8925700.3800000008</v>
      </c>
      <c r="Q231" s="130" t="s">
        <v>681</v>
      </c>
      <c r="R231" s="131">
        <v>28672149.089999989</v>
      </c>
      <c r="S231" s="132">
        <v>0</v>
      </c>
      <c r="T231" s="122" t="s">
        <v>1582</v>
      </c>
      <c r="U231" s="2">
        <v>65874297</v>
      </c>
      <c r="V231" s="121">
        <v>-239788122</v>
      </c>
      <c r="W231" s="111">
        <v>436814</v>
      </c>
      <c r="X231" s="133">
        <v>39049868</v>
      </c>
      <c r="Y231" s="45"/>
    </row>
    <row r="232" spans="1:25">
      <c r="A232" s="299" t="s">
        <v>206</v>
      </c>
      <c r="B232" s="299" t="s">
        <v>207</v>
      </c>
      <c r="C232" s="125">
        <v>44295</v>
      </c>
      <c r="D232" s="125">
        <v>44355</v>
      </c>
      <c r="E232" s="125">
        <v>44355</v>
      </c>
      <c r="F232" s="295" t="s">
        <v>755</v>
      </c>
      <c r="G232" s="127"/>
      <c r="H232" s="128" t="s">
        <v>754</v>
      </c>
      <c r="I232" s="73" t="s">
        <v>752</v>
      </c>
      <c r="J232" s="73" t="s">
        <v>753</v>
      </c>
      <c r="K232" s="73" t="s">
        <v>710</v>
      </c>
      <c r="L232" s="129">
        <v>2144300</v>
      </c>
      <c r="M232" s="121">
        <v>101</v>
      </c>
      <c r="N232" s="121">
        <v>-2165743</v>
      </c>
      <c r="O232" s="121">
        <v>0</v>
      </c>
      <c r="P232" s="121">
        <v>-2165743</v>
      </c>
      <c r="Q232" s="130" t="s">
        <v>681</v>
      </c>
      <c r="R232" s="131">
        <v>26506406.089999989</v>
      </c>
      <c r="S232" s="132">
        <v>0</v>
      </c>
      <c r="T232" s="122" t="s">
        <v>753</v>
      </c>
      <c r="U232" s="2">
        <v>65544208</v>
      </c>
      <c r="V232" s="121">
        <v>-239799121</v>
      </c>
      <c r="W232" s="111">
        <v>349520</v>
      </c>
      <c r="X232" s="133">
        <v>39052738</v>
      </c>
      <c r="Y232" s="45"/>
    </row>
    <row r="233" spans="1:25">
      <c r="A233" s="299" t="s">
        <v>206</v>
      </c>
      <c r="B233" s="299" t="s">
        <v>207</v>
      </c>
      <c r="C233" s="125">
        <v>44313</v>
      </c>
      <c r="D233" s="125">
        <v>44355</v>
      </c>
      <c r="E233" s="125">
        <v>44355</v>
      </c>
      <c r="F233" s="295" t="s">
        <v>839</v>
      </c>
      <c r="G233" s="127"/>
      <c r="H233" s="128" t="s">
        <v>838</v>
      </c>
      <c r="I233" s="73" t="s">
        <v>836</v>
      </c>
      <c r="J233" s="73" t="s">
        <v>837</v>
      </c>
      <c r="K233" s="73" t="s">
        <v>710</v>
      </c>
      <c r="L233" s="129">
        <v>7500000</v>
      </c>
      <c r="M233" s="121">
        <v>98.03125</v>
      </c>
      <c r="N233" s="121">
        <v>-7352343.75</v>
      </c>
      <c r="O233" s="121">
        <v>0</v>
      </c>
      <c r="P233" s="121">
        <v>-7352343.75</v>
      </c>
      <c r="Q233" s="130" t="s">
        <v>681</v>
      </c>
      <c r="R233" s="131">
        <v>19154062.339999989</v>
      </c>
      <c r="S233" s="132">
        <v>0</v>
      </c>
      <c r="T233" s="122" t="s">
        <v>837</v>
      </c>
      <c r="U233" s="2">
        <v>65877186</v>
      </c>
      <c r="V233" s="121">
        <v>-239798921</v>
      </c>
      <c r="W233" s="111">
        <v>437570</v>
      </c>
      <c r="X233" s="133">
        <v>39052650</v>
      </c>
      <c r="Y233" s="45"/>
    </row>
    <row r="234" spans="1:25">
      <c r="A234" s="299" t="s">
        <v>206</v>
      </c>
      <c r="B234" s="299" t="s">
        <v>207</v>
      </c>
      <c r="C234" s="125">
        <v>44295</v>
      </c>
      <c r="D234" s="125">
        <v>44355</v>
      </c>
      <c r="E234" s="125">
        <v>44355</v>
      </c>
      <c r="F234" s="295" t="s">
        <v>786</v>
      </c>
      <c r="G234" s="127"/>
      <c r="H234" s="128" t="s">
        <v>785</v>
      </c>
      <c r="I234" s="73" t="s">
        <v>783</v>
      </c>
      <c r="J234" s="73" t="s">
        <v>784</v>
      </c>
      <c r="K234" s="73" t="s">
        <v>710</v>
      </c>
      <c r="L234" s="129">
        <v>1480131.24</v>
      </c>
      <c r="M234" s="121">
        <v>96.5</v>
      </c>
      <c r="N234" s="121">
        <v>-1428326.65</v>
      </c>
      <c r="O234" s="121">
        <v>0</v>
      </c>
      <c r="P234" s="121">
        <v>-1428326.65</v>
      </c>
      <c r="Q234" s="130" t="s">
        <v>681</v>
      </c>
      <c r="R234" s="131">
        <v>17725735.68999999</v>
      </c>
      <c r="S234" s="132">
        <v>0</v>
      </c>
      <c r="T234" s="122" t="s">
        <v>784</v>
      </c>
      <c r="U234" s="2">
        <v>66367943</v>
      </c>
      <c r="V234" s="121">
        <v>-239797792</v>
      </c>
      <c r="W234" s="111">
        <v>392748</v>
      </c>
      <c r="X234" s="133">
        <v>39052411</v>
      </c>
      <c r="Y234" s="45"/>
    </row>
    <row r="235" spans="1:25">
      <c r="A235" s="299" t="s">
        <v>206</v>
      </c>
      <c r="B235" s="299" t="s">
        <v>207</v>
      </c>
      <c r="C235" s="125">
        <v>44326</v>
      </c>
      <c r="D235" s="125">
        <v>44326</v>
      </c>
      <c r="E235" s="125">
        <v>44355</v>
      </c>
      <c r="G235" s="127"/>
      <c r="H235" s="128" t="s">
        <v>816</v>
      </c>
      <c r="I235" s="73" t="s">
        <v>812</v>
      </c>
      <c r="J235" s="73" t="s">
        <v>815</v>
      </c>
      <c r="K235" s="73" t="s">
        <v>817</v>
      </c>
      <c r="L235" s="129">
        <v>0</v>
      </c>
      <c r="N235" s="121">
        <v>6545.51</v>
      </c>
      <c r="O235" s="121">
        <v>0</v>
      </c>
      <c r="P235" s="121">
        <v>6545.51</v>
      </c>
      <c r="Q235" s="130" t="s">
        <v>681</v>
      </c>
      <c r="R235" s="131">
        <v>17732281.199999992</v>
      </c>
      <c r="S235" s="132">
        <v>0</v>
      </c>
      <c r="T235" s="122" t="s">
        <v>815</v>
      </c>
      <c r="U235" s="2">
        <v>66946780</v>
      </c>
      <c r="V235" s="121">
        <v>-239791937</v>
      </c>
      <c r="W235" s="111"/>
      <c r="X235" s="133">
        <v>39050736</v>
      </c>
      <c r="Y235" s="45" t="s">
        <v>1583</v>
      </c>
    </row>
    <row r="236" spans="1:25">
      <c r="A236" s="299" t="s">
        <v>182</v>
      </c>
      <c r="B236" s="299" t="s">
        <v>183</v>
      </c>
      <c r="C236" s="125">
        <v>44326</v>
      </c>
      <c r="D236" s="125">
        <v>44326</v>
      </c>
      <c r="E236" s="125">
        <v>44355</v>
      </c>
      <c r="G236" s="127"/>
      <c r="H236" s="128" t="s">
        <v>816</v>
      </c>
      <c r="I236" s="73" t="s">
        <v>812</v>
      </c>
      <c r="J236" s="73" t="s">
        <v>815</v>
      </c>
      <c r="K236" s="73" t="s">
        <v>817</v>
      </c>
      <c r="L236" s="129">
        <v>0</v>
      </c>
      <c r="N236" s="121">
        <v>0</v>
      </c>
      <c r="O236" s="121">
        <v>28372.28</v>
      </c>
      <c r="P236" s="121">
        <v>28372.28</v>
      </c>
      <c r="Q236" s="130" t="s">
        <v>681</v>
      </c>
      <c r="R236" s="131">
        <v>0</v>
      </c>
      <c r="S236" s="132">
        <v>2364180.4900000007</v>
      </c>
      <c r="T236" s="122" t="s">
        <v>815</v>
      </c>
      <c r="U236" s="2">
        <v>66946792</v>
      </c>
      <c r="V236" s="121">
        <v>-239791953</v>
      </c>
      <c r="W236" s="111"/>
      <c r="X236" s="133">
        <v>39050741</v>
      </c>
      <c r="Y236" s="45"/>
    </row>
    <row r="237" spans="1:25">
      <c r="A237" s="299" t="s">
        <v>206</v>
      </c>
      <c r="B237" s="299" t="s">
        <v>207</v>
      </c>
      <c r="C237" s="125">
        <v>44295</v>
      </c>
      <c r="D237" s="125">
        <v>44355</v>
      </c>
      <c r="E237" s="125">
        <v>44355</v>
      </c>
      <c r="F237" s="295" t="s">
        <v>790</v>
      </c>
      <c r="G237" s="127"/>
      <c r="H237" s="128" t="s">
        <v>789</v>
      </c>
      <c r="I237" s="73" t="s">
        <v>787</v>
      </c>
      <c r="J237" s="73" t="s">
        <v>788</v>
      </c>
      <c r="K237" s="73" t="s">
        <v>710</v>
      </c>
      <c r="L237" s="129">
        <v>2924102.95</v>
      </c>
      <c r="M237" s="121">
        <v>101</v>
      </c>
      <c r="N237" s="121">
        <v>-2953343.98</v>
      </c>
      <c r="O237" s="121">
        <v>0</v>
      </c>
      <c r="P237" s="121">
        <v>-2953343.98</v>
      </c>
      <c r="Q237" s="130" t="s">
        <v>681</v>
      </c>
      <c r="R237" s="131">
        <v>14778937.219999991</v>
      </c>
      <c r="S237" s="132">
        <v>0</v>
      </c>
      <c r="T237" s="122" t="s">
        <v>788</v>
      </c>
      <c r="U237" s="2">
        <v>65990519</v>
      </c>
      <c r="V237" s="121">
        <v>-239787392</v>
      </c>
      <c r="W237" s="111">
        <v>323116</v>
      </c>
      <c r="X237" s="133">
        <v>39049718</v>
      </c>
      <c r="Y237" s="45"/>
    </row>
    <row r="238" spans="1:25">
      <c r="A238" s="228" t="s">
        <v>206</v>
      </c>
      <c r="B238" s="228" t="s">
        <v>207</v>
      </c>
      <c r="C238" s="229">
        <v>44355</v>
      </c>
      <c r="D238" s="229">
        <v>44355</v>
      </c>
      <c r="E238" s="229">
        <v>44355</v>
      </c>
      <c r="F238" s="296" t="s">
        <v>790</v>
      </c>
      <c r="G238" s="230"/>
      <c r="H238" s="231" t="s">
        <v>789</v>
      </c>
      <c r="I238" s="232" t="s">
        <v>787</v>
      </c>
      <c r="J238" s="232" t="s">
        <v>788</v>
      </c>
      <c r="K238" s="232" t="s">
        <v>856</v>
      </c>
      <c r="L238" s="233">
        <v>0</v>
      </c>
      <c r="M238" s="234"/>
      <c r="N238" s="234">
        <v>-758.97</v>
      </c>
      <c r="O238" s="234">
        <v>0</v>
      </c>
      <c r="P238" s="234">
        <v>-758.97</v>
      </c>
      <c r="Q238" s="235" t="s">
        <v>681</v>
      </c>
      <c r="R238" s="236">
        <v>14778178.249999991</v>
      </c>
      <c r="S238" s="237">
        <v>0</v>
      </c>
      <c r="T238" s="238" t="s">
        <v>788</v>
      </c>
      <c r="U238" s="239">
        <v>66943720</v>
      </c>
      <c r="V238" s="234">
        <v>-239787531</v>
      </c>
      <c r="W238" s="240"/>
      <c r="X238" s="241">
        <v>39049729</v>
      </c>
      <c r="Y238" s="242"/>
    </row>
    <row r="239" spans="1:25">
      <c r="A239" s="299" t="s">
        <v>206</v>
      </c>
      <c r="B239" s="299" t="s">
        <v>207</v>
      </c>
      <c r="C239" s="125">
        <v>44357</v>
      </c>
      <c r="D239" s="125">
        <v>44357</v>
      </c>
      <c r="E239" s="125">
        <v>44357</v>
      </c>
      <c r="G239" s="127"/>
      <c r="J239" s="73"/>
      <c r="K239" s="73" t="s">
        <v>709</v>
      </c>
      <c r="L239" s="129">
        <v>0</v>
      </c>
      <c r="N239" s="121">
        <v>5000000</v>
      </c>
      <c r="O239" s="121">
        <v>0</v>
      </c>
      <c r="P239" s="121">
        <v>5000000</v>
      </c>
      <c r="Q239" s="130" t="s">
        <v>681</v>
      </c>
      <c r="R239" s="131">
        <v>19778178.249999993</v>
      </c>
      <c r="S239" s="132">
        <v>0</v>
      </c>
      <c r="T239" s="122"/>
      <c r="U239" s="2">
        <v>1936653</v>
      </c>
      <c r="V239" s="121">
        <v>-239925388</v>
      </c>
      <c r="W239" s="111"/>
      <c r="X239" s="133">
        <v>39082202</v>
      </c>
      <c r="Y239" s="45" t="s">
        <v>1556</v>
      </c>
    </row>
    <row r="240" spans="1:25">
      <c r="A240" s="299" t="s">
        <v>182</v>
      </c>
      <c r="B240" s="299" t="s">
        <v>183</v>
      </c>
      <c r="C240" s="125">
        <v>44286</v>
      </c>
      <c r="D240" s="125">
        <v>44286</v>
      </c>
      <c r="E240" s="125">
        <v>44357</v>
      </c>
      <c r="G240" s="127"/>
      <c r="J240" s="73"/>
      <c r="K240" s="73" t="s">
        <v>1584</v>
      </c>
      <c r="L240" s="129">
        <v>0</v>
      </c>
      <c r="N240" s="121">
        <v>0</v>
      </c>
      <c r="O240" s="121">
        <v>12790.87</v>
      </c>
      <c r="P240" s="121">
        <v>12790.87</v>
      </c>
      <c r="Q240" s="130" t="s">
        <v>681</v>
      </c>
      <c r="R240" s="131">
        <v>0</v>
      </c>
      <c r="S240" s="132">
        <v>2376971.3600000008</v>
      </c>
      <c r="T240" s="122"/>
      <c r="U240" s="2">
        <v>1936499</v>
      </c>
      <c r="V240" s="121">
        <v>-239912378</v>
      </c>
      <c r="W240" s="111"/>
      <c r="X240" s="133">
        <v>39078055</v>
      </c>
      <c r="Y240" s="45" t="s">
        <v>1585</v>
      </c>
    </row>
    <row r="241" spans="1:25">
      <c r="A241" s="299" t="s">
        <v>182</v>
      </c>
      <c r="B241" s="299" t="s">
        <v>183</v>
      </c>
      <c r="C241" s="125">
        <v>44344</v>
      </c>
      <c r="D241" s="125">
        <v>44344</v>
      </c>
      <c r="E241" s="125">
        <v>44357</v>
      </c>
      <c r="G241" s="127"/>
      <c r="J241" s="73"/>
      <c r="K241" s="73" t="s">
        <v>1584</v>
      </c>
      <c r="L241" s="129">
        <v>0</v>
      </c>
      <c r="N241" s="121">
        <v>0</v>
      </c>
      <c r="O241" s="121">
        <v>9665.99</v>
      </c>
      <c r="P241" s="121">
        <v>9665.99</v>
      </c>
      <c r="Q241" s="130" t="s">
        <v>681</v>
      </c>
      <c r="R241" s="131">
        <v>0</v>
      </c>
      <c r="S241" s="132">
        <v>2386637.350000001</v>
      </c>
      <c r="T241" s="122"/>
      <c r="U241" s="2">
        <v>1936506</v>
      </c>
      <c r="V241" s="121">
        <v>-239912458</v>
      </c>
      <c r="W241" s="111"/>
      <c r="X241" s="133">
        <v>39078082</v>
      </c>
      <c r="Y241" s="45" t="s">
        <v>1585</v>
      </c>
    </row>
    <row r="242" spans="1:25">
      <c r="A242" s="299" t="s">
        <v>206</v>
      </c>
      <c r="B242" s="299" t="s">
        <v>207</v>
      </c>
      <c r="C242" s="125">
        <v>44286</v>
      </c>
      <c r="D242" s="125">
        <v>44286</v>
      </c>
      <c r="E242" s="125">
        <v>44357</v>
      </c>
      <c r="F242" s="295" t="s">
        <v>575</v>
      </c>
      <c r="G242" s="127"/>
      <c r="H242" s="128" t="s">
        <v>574</v>
      </c>
      <c r="I242" s="73" t="s">
        <v>564</v>
      </c>
      <c r="J242" s="73" t="s">
        <v>576</v>
      </c>
      <c r="K242" s="73" t="s">
        <v>944</v>
      </c>
      <c r="L242" s="129">
        <v>4421.25</v>
      </c>
      <c r="M242" s="121">
        <v>100</v>
      </c>
      <c r="N242" s="121">
        <v>4421.25</v>
      </c>
      <c r="O242" s="121">
        <v>0</v>
      </c>
      <c r="P242" s="121">
        <v>4421.25</v>
      </c>
      <c r="Q242" s="130" t="s">
        <v>681</v>
      </c>
      <c r="R242" s="131">
        <v>19782599.499999993</v>
      </c>
      <c r="S242" s="132">
        <v>0</v>
      </c>
      <c r="T242" s="122" t="s">
        <v>576</v>
      </c>
      <c r="U242" s="2">
        <v>66590714</v>
      </c>
      <c r="V242" s="121">
        <v>-238480355</v>
      </c>
      <c r="W242" s="111">
        <v>308606</v>
      </c>
      <c r="X242" s="133">
        <v>38740758</v>
      </c>
      <c r="Y242" s="45"/>
    </row>
    <row r="243" spans="1:25">
      <c r="A243" s="299" t="s">
        <v>182</v>
      </c>
      <c r="B243" s="299" t="s">
        <v>183</v>
      </c>
      <c r="C243" s="125">
        <v>44286</v>
      </c>
      <c r="D243" s="125">
        <v>44286</v>
      </c>
      <c r="E243" s="125">
        <v>44357</v>
      </c>
      <c r="F243" s="295" t="s">
        <v>575</v>
      </c>
      <c r="G243" s="127" t="s">
        <v>1530</v>
      </c>
      <c r="H243" s="128" t="s">
        <v>574</v>
      </c>
      <c r="I243" s="73" t="s">
        <v>564</v>
      </c>
      <c r="J243" s="73" t="s">
        <v>576</v>
      </c>
      <c r="K243" s="73" t="s">
        <v>166</v>
      </c>
      <c r="L243" s="129">
        <v>0</v>
      </c>
      <c r="N243" s="121">
        <v>0</v>
      </c>
      <c r="O243" s="121">
        <v>2531.79</v>
      </c>
      <c r="P243" s="121">
        <v>2531.79</v>
      </c>
      <c r="Q243" s="130" t="s">
        <v>681</v>
      </c>
      <c r="R243" s="131">
        <v>0</v>
      </c>
      <c r="S243" s="132">
        <v>2389169.1400000011</v>
      </c>
      <c r="T243" s="122" t="s">
        <v>576</v>
      </c>
      <c r="U243" s="2">
        <v>64183685</v>
      </c>
      <c r="V243" s="121">
        <v>-239911733</v>
      </c>
      <c r="W243" s="111">
        <v>409424</v>
      </c>
      <c r="X243" s="133">
        <v>39077795</v>
      </c>
      <c r="Y243" s="45" t="s">
        <v>1586</v>
      </c>
    </row>
    <row r="244" spans="1:25">
      <c r="A244" s="299" t="s">
        <v>182</v>
      </c>
      <c r="B244" s="299" t="s">
        <v>183</v>
      </c>
      <c r="C244" s="125">
        <v>44344</v>
      </c>
      <c r="D244" s="125">
        <v>44344</v>
      </c>
      <c r="E244" s="125">
        <v>44357</v>
      </c>
      <c r="F244" s="295" t="s">
        <v>575</v>
      </c>
      <c r="G244" s="127" t="s">
        <v>1530</v>
      </c>
      <c r="H244" s="128" t="s">
        <v>574</v>
      </c>
      <c r="I244" s="73" t="s">
        <v>564</v>
      </c>
      <c r="J244" s="73" t="s">
        <v>576</v>
      </c>
      <c r="K244" s="73" t="s">
        <v>166</v>
      </c>
      <c r="L244" s="129">
        <v>0</v>
      </c>
      <c r="N244" s="121">
        <v>0</v>
      </c>
      <c r="O244" s="121">
        <v>4490.51</v>
      </c>
      <c r="P244" s="121">
        <v>4490.51</v>
      </c>
      <c r="Q244" s="130" t="s">
        <v>681</v>
      </c>
      <c r="R244" s="131">
        <v>0</v>
      </c>
      <c r="S244" s="132">
        <v>2393659.6500000008</v>
      </c>
      <c r="T244" s="122" t="s">
        <v>576</v>
      </c>
      <c r="U244" s="2">
        <v>66444854</v>
      </c>
      <c r="V244" s="121">
        <v>-239912433</v>
      </c>
      <c r="W244" s="111">
        <v>409426</v>
      </c>
      <c r="X244" s="133">
        <v>39078074</v>
      </c>
      <c r="Y244" s="45"/>
    </row>
    <row r="245" spans="1:25">
      <c r="A245" s="299" t="s">
        <v>206</v>
      </c>
      <c r="B245" s="299" t="s">
        <v>207</v>
      </c>
      <c r="C245" s="125">
        <v>44286</v>
      </c>
      <c r="D245" s="125">
        <v>44286</v>
      </c>
      <c r="E245" s="125">
        <v>44357</v>
      </c>
      <c r="G245" s="127"/>
      <c r="H245" s="128" t="s">
        <v>822</v>
      </c>
      <c r="I245" s="73" t="s">
        <v>564</v>
      </c>
      <c r="J245" s="73" t="s">
        <v>821</v>
      </c>
      <c r="K245" s="73" t="s">
        <v>944</v>
      </c>
      <c r="L245" s="129">
        <v>5258.35</v>
      </c>
      <c r="M245" s="121">
        <v>100</v>
      </c>
      <c r="N245" s="121">
        <v>5258.35</v>
      </c>
      <c r="O245" s="121">
        <v>0</v>
      </c>
      <c r="P245" s="121">
        <v>5258.35</v>
      </c>
      <c r="Q245" s="130" t="s">
        <v>681</v>
      </c>
      <c r="R245" s="131">
        <v>19787857.849999994</v>
      </c>
      <c r="S245" s="132">
        <v>0</v>
      </c>
      <c r="T245" s="122" t="s">
        <v>821</v>
      </c>
      <c r="U245" s="2">
        <v>65320677</v>
      </c>
      <c r="V245" s="121">
        <v>-232919965</v>
      </c>
      <c r="W245" s="111">
        <v>432711</v>
      </c>
      <c r="X245" s="133">
        <v>37963494</v>
      </c>
      <c r="Y245" s="45"/>
    </row>
    <row r="246" spans="1:25">
      <c r="A246" s="299" t="s">
        <v>206</v>
      </c>
      <c r="B246" s="299" t="s">
        <v>207</v>
      </c>
      <c r="C246" s="125">
        <v>44321</v>
      </c>
      <c r="D246" s="125">
        <v>44357</v>
      </c>
      <c r="E246" s="125">
        <v>44357</v>
      </c>
      <c r="F246" s="295" t="s">
        <v>549</v>
      </c>
      <c r="G246" s="127"/>
      <c r="H246" s="128" t="s">
        <v>548</v>
      </c>
      <c r="I246" s="73" t="s">
        <v>550</v>
      </c>
      <c r="J246" s="73" t="s">
        <v>551</v>
      </c>
      <c r="K246" s="73" t="s">
        <v>710</v>
      </c>
      <c r="L246" s="129">
        <v>5750000</v>
      </c>
      <c r="M246" s="121">
        <v>99.03125</v>
      </c>
      <c r="N246" s="121">
        <v>-5694296.8799999999</v>
      </c>
      <c r="O246" s="121">
        <v>0</v>
      </c>
      <c r="P246" s="121">
        <v>-5694296.8799999999</v>
      </c>
      <c r="Q246" s="130" t="s">
        <v>681</v>
      </c>
      <c r="R246" s="131">
        <v>14093560.969999995</v>
      </c>
      <c r="S246" s="132">
        <v>0</v>
      </c>
      <c r="T246" s="122" t="s">
        <v>551</v>
      </c>
      <c r="U246" s="2">
        <v>66181775</v>
      </c>
      <c r="V246" s="121">
        <v>-239928938</v>
      </c>
      <c r="W246" s="111">
        <v>436980</v>
      </c>
      <c r="X246" s="133">
        <v>39083110</v>
      </c>
      <c r="Y246" s="45"/>
    </row>
    <row r="247" spans="1:25">
      <c r="A247" s="299" t="s">
        <v>206</v>
      </c>
      <c r="B247" s="299" t="s">
        <v>207</v>
      </c>
      <c r="C247" s="125">
        <v>44308</v>
      </c>
      <c r="D247" s="125">
        <v>44357</v>
      </c>
      <c r="E247" s="125">
        <v>44357</v>
      </c>
      <c r="G247" s="127"/>
      <c r="H247" s="128" t="s">
        <v>832</v>
      </c>
      <c r="I247" s="73" t="s">
        <v>496</v>
      </c>
      <c r="J247" s="73" t="s">
        <v>831</v>
      </c>
      <c r="K247" s="73" t="s">
        <v>710</v>
      </c>
      <c r="L247" s="129">
        <v>7500000</v>
      </c>
      <c r="M247" s="121">
        <v>97.53125</v>
      </c>
      <c r="N247" s="121">
        <v>-7314843.75</v>
      </c>
      <c r="O247" s="121">
        <v>0</v>
      </c>
      <c r="P247" s="121">
        <v>-7314843.75</v>
      </c>
      <c r="Q247" s="130" t="s">
        <v>681</v>
      </c>
      <c r="R247" s="131">
        <v>6778717.2199999951</v>
      </c>
      <c r="S247" s="132">
        <v>0</v>
      </c>
      <c r="T247" s="122" t="s">
        <v>831</v>
      </c>
      <c r="U247" s="2">
        <v>65688425</v>
      </c>
      <c r="V247" s="121">
        <v>-239905120</v>
      </c>
      <c r="W247" s="111">
        <v>435203</v>
      </c>
      <c r="X247" s="133">
        <v>39075746</v>
      </c>
      <c r="Y247" s="45"/>
    </row>
    <row r="248" spans="1:25">
      <c r="A248" s="243" t="s">
        <v>206</v>
      </c>
      <c r="B248" s="243" t="s">
        <v>207</v>
      </c>
      <c r="C248" s="244">
        <v>44350</v>
      </c>
      <c r="D248" s="244">
        <v>44358</v>
      </c>
      <c r="E248" s="244">
        <v>44358</v>
      </c>
      <c r="F248" s="297"/>
      <c r="G248" s="245"/>
      <c r="H248" s="246" t="s">
        <v>855</v>
      </c>
      <c r="I248" s="247" t="s">
        <v>853</v>
      </c>
      <c r="J248" s="247" t="s">
        <v>854</v>
      </c>
      <c r="K248" s="247" t="s">
        <v>710</v>
      </c>
      <c r="L248" s="248">
        <v>5000000</v>
      </c>
      <c r="M248" s="249">
        <v>98.03125</v>
      </c>
      <c r="N248" s="249">
        <v>-4901562.5</v>
      </c>
      <c r="O248" s="249">
        <v>0</v>
      </c>
      <c r="P248" s="249">
        <v>-4901562.5</v>
      </c>
      <c r="Q248" s="250" t="s">
        <v>681</v>
      </c>
      <c r="R248" s="251">
        <v>1877154.7199999951</v>
      </c>
      <c r="S248" s="252">
        <v>0</v>
      </c>
      <c r="T248" s="253" t="s">
        <v>854</v>
      </c>
      <c r="U248" s="254">
        <v>66891110</v>
      </c>
      <c r="V248" s="249">
        <v>-239998041</v>
      </c>
      <c r="W248" s="255">
        <v>441048</v>
      </c>
      <c r="X248" s="256">
        <v>39099737</v>
      </c>
      <c r="Y248" s="257"/>
    </row>
    <row r="249" spans="1:25">
      <c r="A249" s="299" t="s">
        <v>206</v>
      </c>
      <c r="B249" s="299" t="s">
        <v>207</v>
      </c>
      <c r="C249" s="125">
        <v>44322</v>
      </c>
      <c r="D249" s="125">
        <v>44358</v>
      </c>
      <c r="E249" s="125">
        <v>44361</v>
      </c>
      <c r="G249" s="127"/>
      <c r="H249" s="128" t="s">
        <v>728</v>
      </c>
      <c r="I249" s="73" t="s">
        <v>726</v>
      </c>
      <c r="J249" s="73" t="s">
        <v>727</v>
      </c>
      <c r="K249" s="73" t="s">
        <v>830</v>
      </c>
      <c r="L249" s="129">
        <v>1000000</v>
      </c>
      <c r="M249" s="121">
        <v>99</v>
      </c>
      <c r="N249" s="121">
        <v>990000</v>
      </c>
      <c r="O249" s="121">
        <v>0</v>
      </c>
      <c r="P249" s="121">
        <v>990000</v>
      </c>
      <c r="Q249" s="130" t="s">
        <v>681</v>
      </c>
      <c r="R249" s="131">
        <v>2867154.7199999951</v>
      </c>
      <c r="S249" s="132">
        <v>0</v>
      </c>
      <c r="T249" s="122" t="s">
        <v>727</v>
      </c>
      <c r="U249" s="2">
        <v>66218654</v>
      </c>
      <c r="V249" s="121">
        <v>-240005771</v>
      </c>
      <c r="W249" s="111">
        <v>272565</v>
      </c>
      <c r="X249" s="133">
        <v>39101324</v>
      </c>
      <c r="Y249" s="45"/>
    </row>
    <row r="250" spans="1:25">
      <c r="A250" s="228" t="s">
        <v>206</v>
      </c>
      <c r="B250" s="228" t="s">
        <v>207</v>
      </c>
      <c r="C250" s="229">
        <v>44322</v>
      </c>
      <c r="D250" s="229">
        <v>44358</v>
      </c>
      <c r="E250" s="229">
        <v>44361</v>
      </c>
      <c r="F250" s="296" t="s">
        <v>800</v>
      </c>
      <c r="G250" s="230"/>
      <c r="H250" s="231" t="s">
        <v>799</v>
      </c>
      <c r="I250" s="232" t="s">
        <v>797</v>
      </c>
      <c r="J250" s="232" t="s">
        <v>798</v>
      </c>
      <c r="K250" s="232" t="s">
        <v>830</v>
      </c>
      <c r="L250" s="233">
        <v>1750000</v>
      </c>
      <c r="M250" s="234">
        <v>99.25</v>
      </c>
      <c r="N250" s="234">
        <v>1736875</v>
      </c>
      <c r="O250" s="234">
        <v>0</v>
      </c>
      <c r="P250" s="234">
        <v>1736875</v>
      </c>
      <c r="Q250" s="235" t="s">
        <v>681</v>
      </c>
      <c r="R250" s="236">
        <v>4604029.7199999951</v>
      </c>
      <c r="S250" s="237">
        <v>0</v>
      </c>
      <c r="T250" s="238" t="s">
        <v>798</v>
      </c>
      <c r="U250" s="239">
        <v>66218639</v>
      </c>
      <c r="V250" s="234">
        <v>-240005090</v>
      </c>
      <c r="W250" s="240">
        <v>359762</v>
      </c>
      <c r="X250" s="241">
        <v>39101285</v>
      </c>
      <c r="Y250" s="242"/>
    </row>
    <row r="251" spans="1:25">
      <c r="A251" s="299" t="s">
        <v>182</v>
      </c>
      <c r="B251" s="299" t="s">
        <v>183</v>
      </c>
      <c r="C251" s="125">
        <v>44349</v>
      </c>
      <c r="D251" s="125">
        <v>44349</v>
      </c>
      <c r="E251" s="125">
        <v>44362</v>
      </c>
      <c r="F251" s="295" t="s">
        <v>755</v>
      </c>
      <c r="G251" s="127" t="s">
        <v>1519</v>
      </c>
      <c r="H251" s="128" t="s">
        <v>754</v>
      </c>
      <c r="I251" s="73" t="s">
        <v>752</v>
      </c>
      <c r="J251" s="73" t="s">
        <v>753</v>
      </c>
      <c r="K251" s="73" t="s">
        <v>166</v>
      </c>
      <c r="L251" s="129">
        <v>0</v>
      </c>
      <c r="N251" s="121">
        <v>0</v>
      </c>
      <c r="O251" s="121">
        <v>22698.240000000002</v>
      </c>
      <c r="P251" s="121">
        <v>22698.240000000002</v>
      </c>
      <c r="Q251" s="130" t="s">
        <v>681</v>
      </c>
      <c r="R251" s="131">
        <v>0</v>
      </c>
      <c r="S251" s="132">
        <v>2416357.8900000011</v>
      </c>
      <c r="T251" s="122" t="s">
        <v>753</v>
      </c>
      <c r="U251" s="2">
        <v>65117467</v>
      </c>
      <c r="V251" s="121">
        <v>-240134539</v>
      </c>
      <c r="W251" s="111">
        <v>349520</v>
      </c>
      <c r="X251" s="133">
        <v>39124655</v>
      </c>
      <c r="Y251" s="45"/>
    </row>
    <row r="252" spans="1:25">
      <c r="A252" s="299" t="s">
        <v>182</v>
      </c>
      <c r="B252" s="299" t="s">
        <v>183</v>
      </c>
      <c r="C252" s="125">
        <v>44362</v>
      </c>
      <c r="D252" s="125">
        <v>44362</v>
      </c>
      <c r="E252" s="125">
        <v>44362</v>
      </c>
      <c r="G252" s="127" t="s">
        <v>1542</v>
      </c>
      <c r="H252" s="128" t="s">
        <v>563</v>
      </c>
      <c r="I252" s="73" t="s">
        <v>564</v>
      </c>
      <c r="J252" s="73" t="s">
        <v>565</v>
      </c>
      <c r="K252" s="73" t="s">
        <v>166</v>
      </c>
      <c r="L252" s="129">
        <v>0</v>
      </c>
      <c r="N252" s="121">
        <v>0</v>
      </c>
      <c r="O252" s="121">
        <v>24758.44</v>
      </c>
      <c r="P252" s="121">
        <v>24758.44</v>
      </c>
      <c r="Q252" s="130" t="s">
        <v>681</v>
      </c>
      <c r="R252" s="131">
        <v>0</v>
      </c>
      <c r="S252" s="132">
        <v>2441116.330000001</v>
      </c>
      <c r="T252" s="122" t="s">
        <v>565</v>
      </c>
      <c r="U252" s="2">
        <v>63633118</v>
      </c>
      <c r="V252" s="121">
        <v>-240122887</v>
      </c>
      <c r="W252" s="111">
        <v>357546</v>
      </c>
      <c r="X252" s="133">
        <v>39116748</v>
      </c>
      <c r="Y252" s="45"/>
    </row>
    <row r="253" spans="1:25">
      <c r="A253" s="228" t="s">
        <v>182</v>
      </c>
      <c r="B253" s="228" t="s">
        <v>183</v>
      </c>
      <c r="C253" s="229">
        <v>44362</v>
      </c>
      <c r="D253" s="229">
        <v>44362</v>
      </c>
      <c r="E253" s="229">
        <v>44362</v>
      </c>
      <c r="F253" s="296"/>
      <c r="G253" s="230" t="s">
        <v>1548</v>
      </c>
      <c r="H253" s="231" t="s">
        <v>796</v>
      </c>
      <c r="I253" s="232" t="s">
        <v>794</v>
      </c>
      <c r="J253" s="232" t="s">
        <v>795</v>
      </c>
      <c r="K253" s="232" t="s">
        <v>166</v>
      </c>
      <c r="L253" s="233">
        <v>0</v>
      </c>
      <c r="M253" s="234"/>
      <c r="N253" s="234">
        <v>0</v>
      </c>
      <c r="O253" s="234">
        <v>20647.080000000002</v>
      </c>
      <c r="P253" s="234">
        <v>20647.080000000002</v>
      </c>
      <c r="Q253" s="235" t="s">
        <v>681</v>
      </c>
      <c r="R253" s="236">
        <v>0</v>
      </c>
      <c r="S253" s="237">
        <v>2461763.4100000011</v>
      </c>
      <c r="T253" s="238" t="s">
        <v>795</v>
      </c>
      <c r="U253" s="239">
        <v>63905263</v>
      </c>
      <c r="V253" s="234">
        <v>-240123090</v>
      </c>
      <c r="W253" s="240">
        <v>376035</v>
      </c>
      <c r="X253" s="241">
        <v>39116951</v>
      </c>
      <c r="Y253" s="242"/>
    </row>
    <row r="254" spans="1:25">
      <c r="A254" s="299" t="s">
        <v>206</v>
      </c>
      <c r="B254" s="299" t="s">
        <v>207</v>
      </c>
      <c r="C254" s="125">
        <v>44295</v>
      </c>
      <c r="D254" s="125">
        <v>44358</v>
      </c>
      <c r="E254" s="125">
        <v>44363</v>
      </c>
      <c r="F254" s="295" t="s">
        <v>800</v>
      </c>
      <c r="G254" s="127"/>
      <c r="H254" s="128" t="s">
        <v>799</v>
      </c>
      <c r="I254" s="73" t="s">
        <v>797</v>
      </c>
      <c r="J254" s="73" t="s">
        <v>798</v>
      </c>
      <c r="K254" s="73" t="s">
        <v>830</v>
      </c>
      <c r="L254" s="129">
        <v>4246831.1100000003</v>
      </c>
      <c r="M254" s="121">
        <v>99.25</v>
      </c>
      <c r="N254" s="121">
        <v>4214979.88</v>
      </c>
      <c r="O254" s="121">
        <v>0</v>
      </c>
      <c r="P254" s="121">
        <v>4214979.88</v>
      </c>
      <c r="Q254" s="130" t="s">
        <v>681</v>
      </c>
      <c r="R254" s="131">
        <v>8819009.599999994</v>
      </c>
      <c r="S254" s="132">
        <v>0</v>
      </c>
      <c r="T254" s="122" t="s">
        <v>798</v>
      </c>
      <c r="U254" s="2">
        <v>65763720</v>
      </c>
      <c r="V254" s="121">
        <v>-240004277</v>
      </c>
      <c r="W254" s="111">
        <v>359762</v>
      </c>
      <c r="X254" s="133">
        <v>39101243</v>
      </c>
      <c r="Y254" s="45"/>
    </row>
    <row r="255" spans="1:25">
      <c r="A255" s="228" t="s">
        <v>206</v>
      </c>
      <c r="B255" s="228" t="s">
        <v>207</v>
      </c>
      <c r="C255" s="229">
        <v>44358</v>
      </c>
      <c r="D255" s="229">
        <v>44358</v>
      </c>
      <c r="E255" s="229">
        <v>44363</v>
      </c>
      <c r="F255" s="296" t="s">
        <v>800</v>
      </c>
      <c r="G255" s="230"/>
      <c r="H255" s="231" t="s">
        <v>799</v>
      </c>
      <c r="I255" s="232" t="s">
        <v>797</v>
      </c>
      <c r="J255" s="232" t="s">
        <v>798</v>
      </c>
      <c r="K255" s="232" t="s">
        <v>860</v>
      </c>
      <c r="L255" s="233">
        <v>0</v>
      </c>
      <c r="M255" s="234"/>
      <c r="N255" s="234">
        <v>-23.77</v>
      </c>
      <c r="O255" s="234">
        <v>0</v>
      </c>
      <c r="P255" s="234">
        <v>-23.77</v>
      </c>
      <c r="Q255" s="235" t="s">
        <v>681</v>
      </c>
      <c r="R255" s="236">
        <v>8818985.8299999945</v>
      </c>
      <c r="S255" s="237">
        <v>0</v>
      </c>
      <c r="T255" s="238" t="s">
        <v>798</v>
      </c>
      <c r="U255" s="239">
        <v>67035760</v>
      </c>
      <c r="V255" s="234">
        <v>-240004815</v>
      </c>
      <c r="W255" s="240"/>
      <c r="X255" s="241">
        <v>39101246</v>
      </c>
      <c r="Y255" s="242"/>
    </row>
    <row r="256" spans="1:25">
      <c r="A256" s="299" t="s">
        <v>206</v>
      </c>
      <c r="B256" s="299" t="s">
        <v>207</v>
      </c>
      <c r="C256" s="125">
        <v>44348</v>
      </c>
      <c r="D256" s="125">
        <v>44363</v>
      </c>
      <c r="E256" s="125">
        <v>44364</v>
      </c>
      <c r="F256" s="295" t="s">
        <v>859</v>
      </c>
      <c r="G256" s="127"/>
      <c r="H256" s="128" t="s">
        <v>858</v>
      </c>
      <c r="I256" s="73" t="s">
        <v>731</v>
      </c>
      <c r="J256" s="73" t="s">
        <v>857</v>
      </c>
      <c r="K256" s="73" t="s">
        <v>710</v>
      </c>
      <c r="L256" s="129">
        <v>7753744.1699999999</v>
      </c>
      <c r="M256" s="121">
        <v>99</v>
      </c>
      <c r="N256" s="121">
        <v>-7676206.7300000004</v>
      </c>
      <c r="O256" s="121">
        <v>0</v>
      </c>
      <c r="P256" s="121">
        <v>-7676206.7300000004</v>
      </c>
      <c r="Q256" s="130" t="s">
        <v>681</v>
      </c>
      <c r="R256" s="131">
        <v>1142779.099999994</v>
      </c>
      <c r="S256" s="132">
        <v>0</v>
      </c>
      <c r="T256" s="122" t="s">
        <v>857</v>
      </c>
      <c r="U256" s="2"/>
      <c r="W256" s="111">
        <v>443389</v>
      </c>
      <c r="X256" s="133"/>
      <c r="Y256" s="45"/>
    </row>
    <row r="257" spans="1:25">
      <c r="A257" s="228" t="s">
        <v>182</v>
      </c>
      <c r="B257" s="228" t="s">
        <v>183</v>
      </c>
      <c r="C257" s="229">
        <v>44364</v>
      </c>
      <c r="D257" s="229">
        <v>44364</v>
      </c>
      <c r="E257" s="229">
        <v>44364</v>
      </c>
      <c r="F257" s="296" t="s">
        <v>800</v>
      </c>
      <c r="G257" s="230" t="s">
        <v>1543</v>
      </c>
      <c r="H257" s="231" t="s">
        <v>799</v>
      </c>
      <c r="I257" s="232" t="s">
        <v>797</v>
      </c>
      <c r="J257" s="232" t="s">
        <v>798</v>
      </c>
      <c r="K257" s="232" t="s">
        <v>166</v>
      </c>
      <c r="L257" s="233">
        <v>0</v>
      </c>
      <c r="M257" s="234"/>
      <c r="N257" s="234">
        <v>0</v>
      </c>
      <c r="O257" s="234">
        <v>71013.45</v>
      </c>
      <c r="P257" s="234">
        <v>71013.45</v>
      </c>
      <c r="Q257" s="235" t="s">
        <v>681</v>
      </c>
      <c r="R257" s="236">
        <v>0</v>
      </c>
      <c r="S257" s="237">
        <v>2532776.8600000013</v>
      </c>
      <c r="T257" s="238" t="s">
        <v>798</v>
      </c>
      <c r="U257" s="239">
        <v>66311467</v>
      </c>
      <c r="V257" s="234">
        <v>-240261031</v>
      </c>
      <c r="W257" s="240">
        <v>359762</v>
      </c>
      <c r="X257" s="241">
        <v>39152186</v>
      </c>
      <c r="Y257" s="242"/>
    </row>
    <row r="258" spans="1:25">
      <c r="A258" s="299" t="s">
        <v>206</v>
      </c>
      <c r="B258" s="299" t="s">
        <v>207</v>
      </c>
      <c r="C258" s="125">
        <v>44365</v>
      </c>
      <c r="D258" s="125">
        <v>44365</v>
      </c>
      <c r="E258" s="125">
        <v>44365</v>
      </c>
      <c r="G258" s="127"/>
      <c r="J258" s="73"/>
      <c r="K258" s="73" t="s">
        <v>709</v>
      </c>
      <c r="L258" s="129">
        <v>0</v>
      </c>
      <c r="N258" s="121">
        <v>12000000</v>
      </c>
      <c r="O258" s="121">
        <v>0</v>
      </c>
      <c r="P258" s="121">
        <v>12000000</v>
      </c>
      <c r="Q258" s="130" t="s">
        <v>681</v>
      </c>
      <c r="R258" s="131">
        <v>13142779.099999994</v>
      </c>
      <c r="S258" s="132">
        <v>0</v>
      </c>
      <c r="T258" s="122"/>
      <c r="U258" s="2">
        <v>1940127</v>
      </c>
      <c r="V258" s="121">
        <v>-240359123</v>
      </c>
      <c r="W258" s="111"/>
      <c r="X258" s="133">
        <v>39179514</v>
      </c>
      <c r="Y258" s="45" t="s">
        <v>1556</v>
      </c>
    </row>
    <row r="259" spans="1:25">
      <c r="A259" s="299" t="s">
        <v>182</v>
      </c>
      <c r="B259" s="299" t="s">
        <v>183</v>
      </c>
      <c r="C259" s="125">
        <v>44365</v>
      </c>
      <c r="D259" s="125">
        <v>44365</v>
      </c>
      <c r="E259" s="125">
        <v>44365</v>
      </c>
      <c r="G259" s="127"/>
      <c r="H259" s="128" t="s">
        <v>816</v>
      </c>
      <c r="I259" s="73" t="s">
        <v>812</v>
      </c>
      <c r="J259" s="73" t="s">
        <v>815</v>
      </c>
      <c r="K259" s="73" t="s">
        <v>817</v>
      </c>
      <c r="L259" s="129">
        <v>0</v>
      </c>
      <c r="N259" s="121">
        <v>0</v>
      </c>
      <c r="O259" s="121">
        <v>-28372.28</v>
      </c>
      <c r="P259" s="121">
        <v>-28372.28</v>
      </c>
      <c r="Q259" s="130" t="s">
        <v>681</v>
      </c>
      <c r="R259" s="131">
        <v>0</v>
      </c>
      <c r="S259" s="132">
        <v>2504404.5800000015</v>
      </c>
      <c r="T259" s="122" t="s">
        <v>815</v>
      </c>
      <c r="U259" s="2">
        <v>67166284</v>
      </c>
      <c r="V259" s="121">
        <v>-240370047</v>
      </c>
      <c r="W259" s="111"/>
      <c r="X259" s="133">
        <v>39182282</v>
      </c>
      <c r="Y259" s="45" t="s">
        <v>1517</v>
      </c>
    </row>
    <row r="260" spans="1:25">
      <c r="A260" s="299" t="s">
        <v>206</v>
      </c>
      <c r="B260" s="299" t="s">
        <v>207</v>
      </c>
      <c r="C260" s="125">
        <v>44365</v>
      </c>
      <c r="D260" s="125">
        <v>44365</v>
      </c>
      <c r="E260" s="125">
        <v>44365</v>
      </c>
      <c r="G260" s="127"/>
      <c r="H260" s="128" t="s">
        <v>816</v>
      </c>
      <c r="I260" s="73" t="s">
        <v>812</v>
      </c>
      <c r="J260" s="73" t="s">
        <v>815</v>
      </c>
      <c r="K260" s="73" t="s">
        <v>817</v>
      </c>
      <c r="L260" s="129">
        <v>0</v>
      </c>
      <c r="N260" s="121">
        <v>-6545.51</v>
      </c>
      <c r="O260" s="121">
        <v>0</v>
      </c>
      <c r="P260" s="121">
        <v>-6545.51</v>
      </c>
      <c r="Q260" s="130" t="s">
        <v>681</v>
      </c>
      <c r="R260" s="131">
        <v>13136233.589999994</v>
      </c>
      <c r="S260" s="132">
        <v>0</v>
      </c>
      <c r="T260" s="122" t="s">
        <v>815</v>
      </c>
      <c r="U260" s="2">
        <v>67166283</v>
      </c>
      <c r="V260" s="121">
        <v>-240370044</v>
      </c>
      <c r="W260" s="111"/>
      <c r="X260" s="133">
        <v>39182281</v>
      </c>
      <c r="Y260" s="45" t="s">
        <v>1517</v>
      </c>
    </row>
    <row r="261" spans="1:25">
      <c r="A261" s="299" t="s">
        <v>169</v>
      </c>
      <c r="B261" s="299" t="s">
        <v>171</v>
      </c>
      <c r="C261" s="125">
        <v>44355</v>
      </c>
      <c r="D261" s="125">
        <v>44355</v>
      </c>
      <c r="E261" s="125">
        <v>44365</v>
      </c>
      <c r="G261" s="127"/>
      <c r="J261" s="73"/>
      <c r="K261" s="73" t="s">
        <v>1551</v>
      </c>
      <c r="L261" s="129">
        <v>0</v>
      </c>
      <c r="N261" s="121">
        <v>-2500</v>
      </c>
      <c r="O261" s="121">
        <v>0</v>
      </c>
      <c r="P261" s="121">
        <v>-2500</v>
      </c>
      <c r="Q261" s="130" t="s">
        <v>681</v>
      </c>
      <c r="R261" s="131">
        <v>2596.9899999999907</v>
      </c>
      <c r="S261" s="132">
        <v>0</v>
      </c>
      <c r="T261" s="122"/>
      <c r="U261" s="2">
        <v>1940059</v>
      </c>
      <c r="V261" s="121">
        <v>-240346635</v>
      </c>
      <c r="W261" s="111"/>
      <c r="X261" s="133">
        <v>39175448</v>
      </c>
      <c r="Y261" s="45" t="s">
        <v>1587</v>
      </c>
    </row>
    <row r="262" spans="1:25">
      <c r="A262" s="228" t="s">
        <v>169</v>
      </c>
      <c r="B262" s="228" t="s">
        <v>171</v>
      </c>
      <c r="C262" s="229">
        <v>44355</v>
      </c>
      <c r="D262" s="229">
        <v>44355</v>
      </c>
      <c r="E262" s="229">
        <v>44365</v>
      </c>
      <c r="F262" s="296"/>
      <c r="G262" s="230"/>
      <c r="H262" s="231"/>
      <c r="I262" s="232"/>
      <c r="J262" s="232"/>
      <c r="K262" s="232" t="s">
        <v>1551</v>
      </c>
      <c r="L262" s="233">
        <v>0</v>
      </c>
      <c r="M262" s="234"/>
      <c r="N262" s="234">
        <v>-2596.9899999999998</v>
      </c>
      <c r="O262" s="234">
        <v>0</v>
      </c>
      <c r="P262" s="234">
        <v>-2596.9899999999998</v>
      </c>
      <c r="Q262" s="235" t="s">
        <v>681</v>
      </c>
      <c r="R262" s="236">
        <v>-9.0949470177292824E-12</v>
      </c>
      <c r="S262" s="237">
        <v>0</v>
      </c>
      <c r="T262" s="238"/>
      <c r="U262" s="239">
        <v>1940060</v>
      </c>
      <c r="V262" s="234">
        <v>-240346505</v>
      </c>
      <c r="W262" s="240"/>
      <c r="X262" s="241">
        <v>39175462</v>
      </c>
      <c r="Y262" s="242" t="s">
        <v>1588</v>
      </c>
    </row>
    <row r="263" spans="1:25">
      <c r="A263" s="299" t="s">
        <v>169</v>
      </c>
      <c r="B263" s="299" t="s">
        <v>171</v>
      </c>
      <c r="C263" s="125">
        <v>44368</v>
      </c>
      <c r="D263" s="125">
        <v>44368</v>
      </c>
      <c r="E263" s="125">
        <v>44368</v>
      </c>
      <c r="G263" s="127"/>
      <c r="J263" s="73"/>
      <c r="K263" s="73" t="s">
        <v>1549</v>
      </c>
      <c r="L263" s="129">
        <v>0</v>
      </c>
      <c r="N263" s="121">
        <v>2106371.85</v>
      </c>
      <c r="O263" s="121">
        <v>0</v>
      </c>
      <c r="P263" s="121">
        <v>2106371.85</v>
      </c>
      <c r="Q263" s="130" t="s">
        <v>681</v>
      </c>
      <c r="R263" s="131">
        <v>2106371.85</v>
      </c>
      <c r="S263" s="132">
        <v>0</v>
      </c>
      <c r="T263" s="122"/>
      <c r="U263" s="2">
        <v>341551</v>
      </c>
      <c r="V263" s="121">
        <v>-240451035</v>
      </c>
      <c r="W263" s="111"/>
      <c r="X263" s="133"/>
      <c r="Y263" s="45" t="s">
        <v>1589</v>
      </c>
    </row>
    <row r="264" spans="1:25">
      <c r="A264" s="299" t="s">
        <v>182</v>
      </c>
      <c r="B264" s="299" t="s">
        <v>183</v>
      </c>
      <c r="C264" s="125">
        <v>44344</v>
      </c>
      <c r="D264" s="125">
        <v>44344</v>
      </c>
      <c r="E264" s="125">
        <v>44368</v>
      </c>
      <c r="F264" s="295" t="s">
        <v>771</v>
      </c>
      <c r="G264" s="127" t="s">
        <v>1545</v>
      </c>
      <c r="H264" s="128" t="s">
        <v>770</v>
      </c>
      <c r="I264" s="73" t="s">
        <v>768</v>
      </c>
      <c r="J264" s="73" t="s">
        <v>769</v>
      </c>
      <c r="K264" s="73" t="s">
        <v>166</v>
      </c>
      <c r="L264" s="129">
        <v>0</v>
      </c>
      <c r="N264" s="121">
        <v>0</v>
      </c>
      <c r="O264" s="121">
        <v>8.89</v>
      </c>
      <c r="P264" s="121">
        <v>8.89</v>
      </c>
      <c r="Q264" s="130" t="s">
        <v>681</v>
      </c>
      <c r="R264" s="131">
        <v>0</v>
      </c>
      <c r="S264" s="132">
        <v>2504413.4700000016</v>
      </c>
      <c r="T264" s="122" t="s">
        <v>769</v>
      </c>
      <c r="U264" s="2">
        <v>63409262</v>
      </c>
      <c r="V264" s="121">
        <v>-240453539</v>
      </c>
      <c r="W264" s="111">
        <v>358166</v>
      </c>
      <c r="X264" s="133">
        <v>39198018</v>
      </c>
      <c r="Y264" s="45"/>
    </row>
    <row r="265" spans="1:25">
      <c r="A265" s="299" t="s">
        <v>169</v>
      </c>
      <c r="B265" s="299" t="s">
        <v>171</v>
      </c>
      <c r="C265" s="125">
        <v>44368</v>
      </c>
      <c r="D265" s="125">
        <v>44368</v>
      </c>
      <c r="E265" s="125">
        <v>44368</v>
      </c>
      <c r="G265" s="127"/>
      <c r="J265" s="73"/>
      <c r="K265" s="73" t="s">
        <v>1551</v>
      </c>
      <c r="L265" s="129">
        <v>0</v>
      </c>
      <c r="N265" s="121">
        <v>-200</v>
      </c>
      <c r="O265" s="121">
        <v>0</v>
      </c>
      <c r="P265" s="121">
        <v>-200</v>
      </c>
      <c r="Q265" s="130" t="s">
        <v>681</v>
      </c>
      <c r="R265" s="131">
        <v>2106171.85</v>
      </c>
      <c r="S265" s="132">
        <v>0</v>
      </c>
      <c r="T265" s="122"/>
      <c r="U265" s="2">
        <v>1940919</v>
      </c>
      <c r="V265" s="121">
        <v>-240450994</v>
      </c>
      <c r="W265" s="111"/>
      <c r="X265" s="133">
        <v>39197457</v>
      </c>
      <c r="Y265" s="45" t="s">
        <v>1552</v>
      </c>
    </row>
    <row r="266" spans="1:25">
      <c r="A266" s="299" t="s">
        <v>169</v>
      </c>
      <c r="B266" s="299" t="s">
        <v>171</v>
      </c>
      <c r="C266" s="125">
        <v>44368</v>
      </c>
      <c r="D266" s="125">
        <v>44368</v>
      </c>
      <c r="E266" s="125">
        <v>44368</v>
      </c>
      <c r="G266" s="127"/>
      <c r="J266" s="73"/>
      <c r="K266" s="73" t="s">
        <v>1551</v>
      </c>
      <c r="L266" s="129">
        <v>0</v>
      </c>
      <c r="N266" s="121">
        <v>-200</v>
      </c>
      <c r="O266" s="121">
        <v>0</v>
      </c>
      <c r="P266" s="121">
        <v>-200</v>
      </c>
      <c r="Q266" s="130" t="s">
        <v>681</v>
      </c>
      <c r="R266" s="131">
        <v>2105971.85</v>
      </c>
      <c r="S266" s="132">
        <v>0</v>
      </c>
      <c r="T266" s="122"/>
      <c r="U266" s="2">
        <v>1940920</v>
      </c>
      <c r="V266" s="121">
        <v>-240450999</v>
      </c>
      <c r="W266" s="111"/>
      <c r="X266" s="133">
        <v>39197459</v>
      </c>
      <c r="Y266" s="45" t="s">
        <v>1552</v>
      </c>
    </row>
    <row r="267" spans="1:25">
      <c r="A267" s="299" t="s">
        <v>169</v>
      </c>
      <c r="B267" s="299" t="s">
        <v>171</v>
      </c>
      <c r="C267" s="125">
        <v>44368</v>
      </c>
      <c r="D267" s="125">
        <v>44368</v>
      </c>
      <c r="E267" s="125">
        <v>44368</v>
      </c>
      <c r="G267" s="127"/>
      <c r="J267" s="73"/>
      <c r="K267" s="73" t="s">
        <v>1551</v>
      </c>
      <c r="L267" s="129">
        <v>0</v>
      </c>
      <c r="N267" s="121">
        <v>-200</v>
      </c>
      <c r="O267" s="121">
        <v>0</v>
      </c>
      <c r="P267" s="121">
        <v>-200</v>
      </c>
      <c r="Q267" s="130" t="s">
        <v>681</v>
      </c>
      <c r="R267" s="131">
        <v>2105771.85</v>
      </c>
      <c r="S267" s="132">
        <v>0</v>
      </c>
      <c r="T267" s="122"/>
      <c r="U267" s="2">
        <v>1940922</v>
      </c>
      <c r="V267" s="121">
        <v>-240451010</v>
      </c>
      <c r="W267" s="111"/>
      <c r="X267" s="133">
        <v>39197463</v>
      </c>
      <c r="Y267" s="45" t="s">
        <v>1552</v>
      </c>
    </row>
    <row r="268" spans="1:25">
      <c r="A268" s="299" t="s">
        <v>169</v>
      </c>
      <c r="B268" s="299" t="s">
        <v>171</v>
      </c>
      <c r="C268" s="125">
        <v>44368</v>
      </c>
      <c r="D268" s="125">
        <v>44368</v>
      </c>
      <c r="E268" s="125">
        <v>44368</v>
      </c>
      <c r="G268" s="127"/>
      <c r="J268" s="73"/>
      <c r="K268" s="73" t="s">
        <v>1551</v>
      </c>
      <c r="L268" s="129">
        <v>0</v>
      </c>
      <c r="N268" s="121">
        <v>-604141.67000000004</v>
      </c>
      <c r="O268" s="121">
        <v>0</v>
      </c>
      <c r="P268" s="121">
        <v>-604141.67000000004</v>
      </c>
      <c r="Q268" s="130" t="s">
        <v>681</v>
      </c>
      <c r="R268" s="131">
        <v>1501630.1800000002</v>
      </c>
      <c r="S268" s="132">
        <v>0</v>
      </c>
      <c r="T268" s="122"/>
      <c r="U268" s="2">
        <v>1940914</v>
      </c>
      <c r="V268" s="121">
        <v>-240450964</v>
      </c>
      <c r="W268" s="111"/>
      <c r="X268" s="133">
        <v>39197444</v>
      </c>
      <c r="Y268" s="45" t="s">
        <v>1555</v>
      </c>
    </row>
    <row r="269" spans="1:25">
      <c r="A269" s="299" t="s">
        <v>169</v>
      </c>
      <c r="B269" s="299" t="s">
        <v>171</v>
      </c>
      <c r="C269" s="125">
        <v>44368</v>
      </c>
      <c r="D269" s="125">
        <v>44368</v>
      </c>
      <c r="E269" s="125">
        <v>44368</v>
      </c>
      <c r="G269" s="127"/>
      <c r="J269" s="73"/>
      <c r="K269" s="73" t="s">
        <v>1551</v>
      </c>
      <c r="L269" s="129">
        <v>0</v>
      </c>
      <c r="N269" s="121">
        <v>-1495061.42</v>
      </c>
      <c r="O269" s="121">
        <v>0</v>
      </c>
      <c r="P269" s="121">
        <v>-1495061.42</v>
      </c>
      <c r="Q269" s="130" t="s">
        <v>681</v>
      </c>
      <c r="R269" s="131">
        <v>6568.7600000002421</v>
      </c>
      <c r="S269" s="132">
        <v>0</v>
      </c>
      <c r="T269" s="122"/>
      <c r="U269" s="2">
        <v>1940916</v>
      </c>
      <c r="V269" s="121">
        <v>-240450977</v>
      </c>
      <c r="W269" s="111"/>
      <c r="X269" s="133">
        <v>39197449</v>
      </c>
      <c r="Y269" s="45" t="s">
        <v>1554</v>
      </c>
    </row>
    <row r="270" spans="1:25">
      <c r="A270" s="228" t="s">
        <v>182</v>
      </c>
      <c r="B270" s="228" t="s">
        <v>183</v>
      </c>
      <c r="C270" s="229">
        <v>44368</v>
      </c>
      <c r="D270" s="229">
        <v>44368</v>
      </c>
      <c r="E270" s="229">
        <v>44368</v>
      </c>
      <c r="F270" s="296"/>
      <c r="G270" s="230"/>
      <c r="H270" s="231"/>
      <c r="I270" s="232"/>
      <c r="J270" s="232"/>
      <c r="K270" s="232" t="s">
        <v>1549</v>
      </c>
      <c r="L270" s="233">
        <v>0</v>
      </c>
      <c r="M270" s="234"/>
      <c r="N270" s="234">
        <v>0</v>
      </c>
      <c r="O270" s="234">
        <v>-2106371.85</v>
      </c>
      <c r="P270" s="234">
        <v>-2106371.85</v>
      </c>
      <c r="Q270" s="235" t="s">
        <v>681</v>
      </c>
      <c r="R270" s="236">
        <v>0</v>
      </c>
      <c r="S270" s="237">
        <v>398041.62000000151</v>
      </c>
      <c r="T270" s="238"/>
      <c r="U270" s="239">
        <v>341551</v>
      </c>
      <c r="V270" s="234">
        <v>-240451034</v>
      </c>
      <c r="W270" s="240"/>
      <c r="X270" s="241"/>
      <c r="Y270" s="242" t="s">
        <v>1589</v>
      </c>
    </row>
    <row r="271" spans="1:25">
      <c r="A271" s="299" t="s">
        <v>206</v>
      </c>
      <c r="B271" s="299" t="s">
        <v>207</v>
      </c>
      <c r="C271" s="125">
        <v>44355</v>
      </c>
      <c r="D271" s="125">
        <v>44375</v>
      </c>
      <c r="E271" s="125">
        <v>44375</v>
      </c>
      <c r="F271" s="295" t="s">
        <v>839</v>
      </c>
      <c r="G271" s="127"/>
      <c r="H271" s="128" t="s">
        <v>838</v>
      </c>
      <c r="I271" s="73" t="s">
        <v>836</v>
      </c>
      <c r="J271" s="73" t="s">
        <v>837</v>
      </c>
      <c r="K271" s="73" t="s">
        <v>830</v>
      </c>
      <c r="L271" s="129">
        <v>5750000</v>
      </c>
      <c r="M271" s="121">
        <v>98</v>
      </c>
      <c r="N271" s="121">
        <v>5635000</v>
      </c>
      <c r="O271" s="121">
        <v>0</v>
      </c>
      <c r="P271" s="121">
        <v>5635000</v>
      </c>
      <c r="Q271" s="130" t="s">
        <v>681</v>
      </c>
      <c r="R271" s="131">
        <v>18771233.589999996</v>
      </c>
      <c r="S271" s="132">
        <v>0</v>
      </c>
      <c r="T271" s="122" t="s">
        <v>837</v>
      </c>
      <c r="U271" s="2">
        <v>67132386</v>
      </c>
      <c r="V271" s="121">
        <v>-242551620</v>
      </c>
      <c r="W271" s="111">
        <v>437570</v>
      </c>
      <c r="X271" s="133">
        <v>39340212</v>
      </c>
      <c r="Y271" s="45"/>
    </row>
    <row r="272" spans="1:25">
      <c r="A272" s="299" t="s">
        <v>182</v>
      </c>
      <c r="B272" s="299" t="s">
        <v>183</v>
      </c>
      <c r="C272" s="125">
        <v>44375</v>
      </c>
      <c r="D272" s="125">
        <v>44375</v>
      </c>
      <c r="E272" s="125">
        <v>44375</v>
      </c>
      <c r="F272" s="295" t="s">
        <v>839</v>
      </c>
      <c r="G272" s="127"/>
      <c r="H272" s="128" t="s">
        <v>838</v>
      </c>
      <c r="I272" s="73" t="s">
        <v>836</v>
      </c>
      <c r="J272" s="73" t="s">
        <v>837</v>
      </c>
      <c r="K272" s="73" t="s">
        <v>1590</v>
      </c>
      <c r="L272" s="129">
        <v>0</v>
      </c>
      <c r="N272" s="121">
        <v>0</v>
      </c>
      <c r="O272" s="121">
        <v>83.06</v>
      </c>
      <c r="P272" s="121">
        <v>83.06</v>
      </c>
      <c r="Q272" s="130" t="s">
        <v>681</v>
      </c>
      <c r="R272" s="131">
        <v>0</v>
      </c>
      <c r="S272" s="132">
        <v>398124.68000000151</v>
      </c>
      <c r="T272" s="122" t="s">
        <v>837</v>
      </c>
      <c r="U272" s="2">
        <v>67573109</v>
      </c>
      <c r="V272" s="121">
        <v>-242551674</v>
      </c>
      <c r="W272" s="111"/>
      <c r="X272" s="133">
        <v>39340217</v>
      </c>
      <c r="Y272" s="45"/>
    </row>
    <row r="273" spans="1:25">
      <c r="A273" s="228" t="s">
        <v>182</v>
      </c>
      <c r="B273" s="228" t="s">
        <v>183</v>
      </c>
      <c r="C273" s="229">
        <v>44375</v>
      </c>
      <c r="D273" s="229">
        <v>44375</v>
      </c>
      <c r="E273" s="229">
        <v>44375</v>
      </c>
      <c r="F273" s="296" t="s">
        <v>839</v>
      </c>
      <c r="G273" s="230"/>
      <c r="H273" s="231" t="s">
        <v>838</v>
      </c>
      <c r="I273" s="232" t="s">
        <v>836</v>
      </c>
      <c r="J273" s="232" t="s">
        <v>837</v>
      </c>
      <c r="K273" s="232" t="s">
        <v>1591</v>
      </c>
      <c r="L273" s="233">
        <v>0</v>
      </c>
      <c r="M273" s="234"/>
      <c r="N273" s="234">
        <v>0</v>
      </c>
      <c r="O273" s="234">
        <v>-6468.75</v>
      </c>
      <c r="P273" s="234">
        <v>-6468.75</v>
      </c>
      <c r="Q273" s="235" t="s">
        <v>681</v>
      </c>
      <c r="R273" s="236">
        <v>0</v>
      </c>
      <c r="S273" s="237">
        <v>391655.93000000151</v>
      </c>
      <c r="T273" s="238" t="s">
        <v>837</v>
      </c>
      <c r="U273" s="239">
        <v>67573104</v>
      </c>
      <c r="V273" s="234">
        <v>-242551680</v>
      </c>
      <c r="W273" s="240"/>
      <c r="X273" s="241">
        <v>39340214</v>
      </c>
      <c r="Y273" s="242"/>
    </row>
    <row r="274" spans="1:25">
      <c r="A274" s="299" t="s">
        <v>206</v>
      </c>
      <c r="B274" s="299" t="s">
        <v>207</v>
      </c>
      <c r="C274" s="125">
        <v>44372</v>
      </c>
      <c r="D274" s="125">
        <v>44372</v>
      </c>
      <c r="E274" s="125">
        <v>44376</v>
      </c>
      <c r="F274" s="295" t="s">
        <v>714</v>
      </c>
      <c r="G274" s="127"/>
      <c r="H274" s="128" t="s">
        <v>713</v>
      </c>
      <c r="I274" s="73" t="s">
        <v>711</v>
      </c>
      <c r="J274" s="73" t="s">
        <v>712</v>
      </c>
      <c r="K274" s="73" t="s">
        <v>944</v>
      </c>
      <c r="L274" s="129">
        <v>4898.79</v>
      </c>
      <c r="M274" s="121">
        <v>100</v>
      </c>
      <c r="N274" s="121">
        <v>4898.79</v>
      </c>
      <c r="O274" s="121">
        <v>0</v>
      </c>
      <c r="P274" s="121">
        <v>4898.79</v>
      </c>
      <c r="Q274" s="130" t="s">
        <v>681</v>
      </c>
      <c r="R274" s="131">
        <v>18776132.379999995</v>
      </c>
      <c r="S274" s="132">
        <v>0</v>
      </c>
      <c r="T274" s="122" t="s">
        <v>712</v>
      </c>
      <c r="U274" s="2">
        <v>67257457</v>
      </c>
      <c r="V274" s="121">
        <v>-240624163</v>
      </c>
      <c r="W274" s="111">
        <v>393230</v>
      </c>
      <c r="X274" s="133">
        <v>39236249</v>
      </c>
      <c r="Y274" s="45"/>
    </row>
    <row r="275" spans="1:25">
      <c r="A275" s="299" t="s">
        <v>182</v>
      </c>
      <c r="B275" s="299" t="s">
        <v>183</v>
      </c>
      <c r="C275" s="125">
        <v>44372</v>
      </c>
      <c r="D275" s="125">
        <v>44372</v>
      </c>
      <c r="E275" s="125">
        <v>44376</v>
      </c>
      <c r="F275" s="295" t="s">
        <v>714</v>
      </c>
      <c r="G275" s="127" t="s">
        <v>1560</v>
      </c>
      <c r="H275" s="128" t="s">
        <v>713</v>
      </c>
      <c r="I275" s="73" t="s">
        <v>711</v>
      </c>
      <c r="J275" s="73" t="s">
        <v>712</v>
      </c>
      <c r="K275" s="73" t="s">
        <v>166</v>
      </c>
      <c r="L275" s="129">
        <v>0</v>
      </c>
      <c r="N275" s="121">
        <v>0</v>
      </c>
      <c r="O275" s="121">
        <v>24983.46</v>
      </c>
      <c r="P275" s="121">
        <v>24983.46</v>
      </c>
      <c r="Q275" s="130" t="s">
        <v>681</v>
      </c>
      <c r="R275" s="131">
        <v>0</v>
      </c>
      <c r="S275" s="132">
        <v>416639.39000000153</v>
      </c>
      <c r="T275" s="122" t="s">
        <v>712</v>
      </c>
      <c r="U275" s="2">
        <v>64123407</v>
      </c>
      <c r="V275" s="121">
        <v>-241180531</v>
      </c>
      <c r="W275" s="111">
        <v>393230</v>
      </c>
      <c r="X275" s="133">
        <v>39254045</v>
      </c>
      <c r="Y275" s="45"/>
    </row>
    <row r="276" spans="1:25">
      <c r="A276" s="299" t="s">
        <v>182</v>
      </c>
      <c r="B276" s="299" t="s">
        <v>183</v>
      </c>
      <c r="C276" s="125">
        <v>44358</v>
      </c>
      <c r="D276" s="125">
        <v>44358</v>
      </c>
      <c r="E276" s="125">
        <v>44376</v>
      </c>
      <c r="G276" s="127" t="s">
        <v>1547</v>
      </c>
      <c r="H276" s="128" t="s">
        <v>776</v>
      </c>
      <c r="I276" s="73" t="s">
        <v>772</v>
      </c>
      <c r="J276" s="73" t="s">
        <v>775</v>
      </c>
      <c r="K276" s="73" t="s">
        <v>166</v>
      </c>
      <c r="L276" s="129">
        <v>0</v>
      </c>
      <c r="N276" s="121">
        <v>0</v>
      </c>
      <c r="O276" s="121">
        <v>4996.41</v>
      </c>
      <c r="P276" s="121">
        <v>4996.41</v>
      </c>
      <c r="Q276" s="130" t="s">
        <v>681</v>
      </c>
      <c r="R276" s="131">
        <v>0</v>
      </c>
      <c r="S276" s="132">
        <v>421635.8000000015</v>
      </c>
      <c r="T276" s="122" t="s">
        <v>775</v>
      </c>
      <c r="U276" s="2">
        <v>63875112</v>
      </c>
      <c r="V276" s="121">
        <v>-240496850</v>
      </c>
      <c r="W276" s="111">
        <v>371681</v>
      </c>
      <c r="X276" s="133">
        <v>39208929</v>
      </c>
      <c r="Y276" s="45"/>
    </row>
    <row r="277" spans="1:25">
      <c r="A277" s="228" t="s">
        <v>182</v>
      </c>
      <c r="B277" s="228" t="s">
        <v>183</v>
      </c>
      <c r="C277" s="229">
        <v>44316</v>
      </c>
      <c r="D277" s="229">
        <v>44316</v>
      </c>
      <c r="E277" s="229">
        <v>44376</v>
      </c>
      <c r="F277" s="296" t="s">
        <v>575</v>
      </c>
      <c r="G277" s="230" t="s">
        <v>1530</v>
      </c>
      <c r="H277" s="231" t="s">
        <v>574</v>
      </c>
      <c r="I277" s="232" t="s">
        <v>564</v>
      </c>
      <c r="J277" s="232" t="s">
        <v>576</v>
      </c>
      <c r="K277" s="232" t="s">
        <v>166</v>
      </c>
      <c r="L277" s="233">
        <v>0</v>
      </c>
      <c r="M277" s="234"/>
      <c r="N277" s="234">
        <v>0</v>
      </c>
      <c r="O277" s="234">
        <v>7622.7</v>
      </c>
      <c r="P277" s="234">
        <v>7622.7</v>
      </c>
      <c r="Q277" s="235" t="s">
        <v>681</v>
      </c>
      <c r="R277" s="236">
        <v>0</v>
      </c>
      <c r="S277" s="237">
        <v>429258.50000000151</v>
      </c>
      <c r="T277" s="238" t="s">
        <v>576</v>
      </c>
      <c r="U277" s="239">
        <v>67666770</v>
      </c>
      <c r="V277" s="234">
        <v>-243451790</v>
      </c>
      <c r="W277" s="240">
        <v>409425</v>
      </c>
      <c r="X277" s="241">
        <v>39373462</v>
      </c>
      <c r="Y277" s="242"/>
    </row>
    <row r="278" spans="1:25">
      <c r="A278" s="299" t="s">
        <v>182</v>
      </c>
      <c r="B278" s="299" t="s">
        <v>183</v>
      </c>
      <c r="C278" s="125">
        <v>44377</v>
      </c>
      <c r="D278" s="125">
        <v>44377</v>
      </c>
      <c r="E278" s="125">
        <v>44377</v>
      </c>
      <c r="G278" s="127" t="s">
        <v>1592</v>
      </c>
      <c r="H278" s="128" t="s">
        <v>849</v>
      </c>
      <c r="I278" s="73" t="s">
        <v>847</v>
      </c>
      <c r="J278" s="73" t="s">
        <v>848</v>
      </c>
      <c r="K278" s="73" t="s">
        <v>166</v>
      </c>
      <c r="L278" s="129">
        <v>0</v>
      </c>
      <c r="N278" s="121">
        <v>0</v>
      </c>
      <c r="O278" s="121">
        <v>27222.22</v>
      </c>
      <c r="P278" s="121">
        <v>27222.22</v>
      </c>
      <c r="Q278" s="130" t="s">
        <v>681</v>
      </c>
      <c r="R278" s="131">
        <v>0</v>
      </c>
      <c r="S278" s="132">
        <v>456480.72000000149</v>
      </c>
      <c r="T278" s="122" t="s">
        <v>848</v>
      </c>
      <c r="U278" s="2">
        <v>67297592</v>
      </c>
      <c r="V278" s="121">
        <v>-244819960</v>
      </c>
      <c r="W278" s="111">
        <v>440324</v>
      </c>
      <c r="X278" s="133">
        <v>39674591</v>
      </c>
      <c r="Y278" s="45"/>
    </row>
    <row r="279" spans="1:25">
      <c r="A279" s="299" t="s">
        <v>206</v>
      </c>
      <c r="B279" s="299" t="s">
        <v>207</v>
      </c>
      <c r="C279" s="125">
        <v>44377</v>
      </c>
      <c r="D279" s="125">
        <v>44377</v>
      </c>
      <c r="E279" s="125">
        <v>44377</v>
      </c>
      <c r="F279" s="295" t="s">
        <v>719</v>
      </c>
      <c r="G279" s="127"/>
      <c r="H279" s="128" t="s">
        <v>718</v>
      </c>
      <c r="I279" s="73" t="s">
        <v>716</v>
      </c>
      <c r="J279" s="73" t="s">
        <v>717</v>
      </c>
      <c r="K279" s="73" t="s">
        <v>944</v>
      </c>
      <c r="L279" s="129">
        <v>30714.560000000001</v>
      </c>
      <c r="M279" s="121">
        <v>100</v>
      </c>
      <c r="N279" s="121">
        <v>30714.560000000001</v>
      </c>
      <c r="O279" s="121">
        <v>0</v>
      </c>
      <c r="P279" s="121">
        <v>30714.560000000001</v>
      </c>
      <c r="Q279" s="130" t="s">
        <v>681</v>
      </c>
      <c r="R279" s="131">
        <v>18806846.939999994</v>
      </c>
      <c r="S279" s="132">
        <v>0</v>
      </c>
      <c r="T279" s="122" t="s">
        <v>717</v>
      </c>
      <c r="U279" s="2">
        <v>67590049</v>
      </c>
      <c r="V279" s="121">
        <v>-242572304</v>
      </c>
      <c r="W279" s="111">
        <v>312621</v>
      </c>
      <c r="X279" s="133">
        <v>39345522</v>
      </c>
      <c r="Y279" s="45"/>
    </row>
    <row r="280" spans="1:25">
      <c r="A280" s="299" t="s">
        <v>206</v>
      </c>
      <c r="B280" s="299" t="s">
        <v>207</v>
      </c>
      <c r="C280" s="125">
        <v>44377</v>
      </c>
      <c r="D280" s="125">
        <v>44377</v>
      </c>
      <c r="E280" s="125">
        <v>44377</v>
      </c>
      <c r="G280" s="127"/>
      <c r="H280" s="128" t="s">
        <v>721</v>
      </c>
      <c r="I280" s="73" t="s">
        <v>716</v>
      </c>
      <c r="J280" s="73" t="s">
        <v>720</v>
      </c>
      <c r="K280" s="73" t="s">
        <v>944</v>
      </c>
      <c r="L280" s="129">
        <v>24631.07</v>
      </c>
      <c r="M280" s="121">
        <v>100</v>
      </c>
      <c r="N280" s="121">
        <v>24631.07</v>
      </c>
      <c r="O280" s="121">
        <v>0</v>
      </c>
      <c r="P280" s="121">
        <v>24631.07</v>
      </c>
      <c r="Q280" s="130" t="s">
        <v>681</v>
      </c>
      <c r="R280" s="131">
        <v>18831478.009999994</v>
      </c>
      <c r="S280" s="132">
        <v>0</v>
      </c>
      <c r="T280" s="122" t="s">
        <v>720</v>
      </c>
      <c r="U280" s="2">
        <v>67589013</v>
      </c>
      <c r="V280" s="121">
        <v>-242570919</v>
      </c>
      <c r="W280" s="111">
        <v>375072</v>
      </c>
      <c r="X280" s="133">
        <v>39345147</v>
      </c>
      <c r="Y280" s="45"/>
    </row>
    <row r="281" spans="1:25">
      <c r="A281" s="299" t="s">
        <v>206</v>
      </c>
      <c r="B281" s="299" t="s">
        <v>207</v>
      </c>
      <c r="C281" s="125">
        <v>44377</v>
      </c>
      <c r="D281" s="125">
        <v>44377</v>
      </c>
      <c r="E281" s="125">
        <v>44377</v>
      </c>
      <c r="F281" s="295" t="s">
        <v>734</v>
      </c>
      <c r="G281" s="127"/>
      <c r="H281" s="128" t="s">
        <v>733</v>
      </c>
      <c r="I281" s="73" t="s">
        <v>731</v>
      </c>
      <c r="J281" s="73" t="s">
        <v>732</v>
      </c>
      <c r="K281" s="73" t="s">
        <v>944</v>
      </c>
      <c r="L281" s="129">
        <v>5686.72</v>
      </c>
      <c r="M281" s="121">
        <v>100</v>
      </c>
      <c r="N281" s="121">
        <v>5686.72</v>
      </c>
      <c r="O281" s="121">
        <v>0</v>
      </c>
      <c r="P281" s="121">
        <v>5686.72</v>
      </c>
      <c r="Q281" s="130" t="s">
        <v>681</v>
      </c>
      <c r="R281" s="131">
        <v>18837164.729999993</v>
      </c>
      <c r="S281" s="132">
        <v>0</v>
      </c>
      <c r="T281" s="122" t="s">
        <v>732</v>
      </c>
      <c r="U281" s="2">
        <v>67551451</v>
      </c>
      <c r="V281" s="121">
        <v>-242526045</v>
      </c>
      <c r="W281" s="111">
        <v>387862</v>
      </c>
      <c r="X281" s="133">
        <v>39332642</v>
      </c>
      <c r="Y281" s="45"/>
    </row>
    <row r="282" spans="1:25">
      <c r="A282" s="299" t="s">
        <v>182</v>
      </c>
      <c r="B282" s="299" t="s">
        <v>183</v>
      </c>
      <c r="C282" s="125">
        <v>44377</v>
      </c>
      <c r="D282" s="125">
        <v>44377</v>
      </c>
      <c r="E282" s="125">
        <v>44377</v>
      </c>
      <c r="F282" s="295" t="s">
        <v>734</v>
      </c>
      <c r="G282" s="127" t="s">
        <v>1518</v>
      </c>
      <c r="H282" s="128" t="s">
        <v>733</v>
      </c>
      <c r="I282" s="73" t="s">
        <v>731</v>
      </c>
      <c r="J282" s="73" t="s">
        <v>732</v>
      </c>
      <c r="K282" s="73" t="s">
        <v>166</v>
      </c>
      <c r="L282" s="129">
        <v>0</v>
      </c>
      <c r="N282" s="121">
        <v>0</v>
      </c>
      <c r="O282" s="121">
        <v>14803.45</v>
      </c>
      <c r="P282" s="121">
        <v>14803.45</v>
      </c>
      <c r="Q282" s="130" t="s">
        <v>681</v>
      </c>
      <c r="R282" s="131">
        <v>0</v>
      </c>
      <c r="S282" s="132">
        <v>471284.1700000015</v>
      </c>
      <c r="T282" s="122" t="s">
        <v>732</v>
      </c>
      <c r="U282" s="2">
        <v>66851419</v>
      </c>
      <c r="V282" s="121">
        <v>-244796630</v>
      </c>
      <c r="W282" s="111">
        <v>387862</v>
      </c>
      <c r="X282" s="133">
        <v>39651549</v>
      </c>
      <c r="Y282" s="45"/>
    </row>
    <row r="283" spans="1:25">
      <c r="A283" s="299" t="s">
        <v>206</v>
      </c>
      <c r="B283" s="299" t="s">
        <v>207</v>
      </c>
      <c r="C283" s="125">
        <v>44377</v>
      </c>
      <c r="D283" s="125">
        <v>44377</v>
      </c>
      <c r="E283" s="125">
        <v>44377</v>
      </c>
      <c r="F283" s="295" t="s">
        <v>835</v>
      </c>
      <c r="G283" s="127"/>
      <c r="H283" s="128" t="s">
        <v>834</v>
      </c>
      <c r="I283" s="73" t="s">
        <v>748</v>
      </c>
      <c r="J283" s="73" t="s">
        <v>1582</v>
      </c>
      <c r="K283" s="73" t="s">
        <v>944</v>
      </c>
      <c r="L283" s="129">
        <v>22762.39</v>
      </c>
      <c r="M283" s="121">
        <v>100</v>
      </c>
      <c r="N283" s="121">
        <v>22762.39</v>
      </c>
      <c r="O283" s="121">
        <v>0</v>
      </c>
      <c r="P283" s="121">
        <v>22762.39</v>
      </c>
      <c r="Q283" s="130" t="s">
        <v>681</v>
      </c>
      <c r="R283" s="131">
        <v>18859927.119999994</v>
      </c>
      <c r="S283" s="132">
        <v>0</v>
      </c>
      <c r="T283" s="122" t="s">
        <v>1582</v>
      </c>
      <c r="U283" s="2">
        <v>68002164</v>
      </c>
      <c r="V283" s="121">
        <v>-244926283</v>
      </c>
      <c r="W283" s="111">
        <v>436814</v>
      </c>
      <c r="X283" s="133">
        <v>39728760</v>
      </c>
      <c r="Y283" s="45"/>
    </row>
    <row r="284" spans="1:25">
      <c r="A284" s="299" t="s">
        <v>206</v>
      </c>
      <c r="B284" s="299" t="s">
        <v>207</v>
      </c>
      <c r="C284" s="125">
        <v>44377</v>
      </c>
      <c r="D284" s="125">
        <v>44377</v>
      </c>
      <c r="E284" s="125">
        <v>44377</v>
      </c>
      <c r="F284" s="295" t="s">
        <v>755</v>
      </c>
      <c r="G284" s="127"/>
      <c r="H284" s="128" t="s">
        <v>754</v>
      </c>
      <c r="I284" s="73" t="s">
        <v>752</v>
      </c>
      <c r="J284" s="73" t="s">
        <v>753</v>
      </c>
      <c r="K284" s="73" t="s">
        <v>817</v>
      </c>
      <c r="L284" s="129">
        <v>0</v>
      </c>
      <c r="N284" s="121">
        <v>-0.46</v>
      </c>
      <c r="O284" s="121">
        <v>0</v>
      </c>
      <c r="P284" s="121">
        <v>-0.46</v>
      </c>
      <c r="Q284" s="130" t="s">
        <v>681</v>
      </c>
      <c r="R284" s="131">
        <v>18859926.659999993</v>
      </c>
      <c r="S284" s="132">
        <v>0</v>
      </c>
      <c r="T284" s="122" t="s">
        <v>753</v>
      </c>
      <c r="U284" s="2">
        <v>68077119</v>
      </c>
      <c r="V284" s="121">
        <v>-245038100</v>
      </c>
      <c r="W284" s="111"/>
      <c r="X284" s="133">
        <v>39766928</v>
      </c>
      <c r="Y284" s="45" t="s">
        <v>1593</v>
      </c>
    </row>
    <row r="285" spans="1:25">
      <c r="A285" s="299" t="s">
        <v>206</v>
      </c>
      <c r="B285" s="299" t="s">
        <v>207</v>
      </c>
      <c r="C285" s="125">
        <v>44377</v>
      </c>
      <c r="D285" s="125">
        <v>44377</v>
      </c>
      <c r="E285" s="125">
        <v>44377</v>
      </c>
      <c r="F285" s="295" t="s">
        <v>755</v>
      </c>
      <c r="G285" s="127"/>
      <c r="H285" s="128" t="s">
        <v>754</v>
      </c>
      <c r="I285" s="73" t="s">
        <v>752</v>
      </c>
      <c r="J285" s="73" t="s">
        <v>753</v>
      </c>
      <c r="K285" s="73" t="s">
        <v>944</v>
      </c>
      <c r="L285" s="129">
        <v>45954.16</v>
      </c>
      <c r="M285" s="121">
        <v>100</v>
      </c>
      <c r="N285" s="121">
        <v>45954.16</v>
      </c>
      <c r="O285" s="121">
        <v>0</v>
      </c>
      <c r="P285" s="121">
        <v>45954.16</v>
      </c>
      <c r="Q285" s="130" t="s">
        <v>681</v>
      </c>
      <c r="R285" s="131">
        <v>18905880.819999993</v>
      </c>
      <c r="S285" s="132">
        <v>0</v>
      </c>
      <c r="T285" s="122" t="s">
        <v>753</v>
      </c>
      <c r="U285" s="2">
        <v>67613072</v>
      </c>
      <c r="V285" s="121">
        <v>-243379884</v>
      </c>
      <c r="W285" s="111">
        <v>349520</v>
      </c>
      <c r="X285" s="133">
        <v>39352212</v>
      </c>
      <c r="Y285" s="45"/>
    </row>
    <row r="286" spans="1:25">
      <c r="A286" s="299" t="s">
        <v>206</v>
      </c>
      <c r="B286" s="299" t="s">
        <v>207</v>
      </c>
      <c r="C286" s="125">
        <v>44377</v>
      </c>
      <c r="D286" s="125">
        <v>44377</v>
      </c>
      <c r="E286" s="125">
        <v>44377</v>
      </c>
      <c r="G286" s="127"/>
      <c r="H286" s="128" t="s">
        <v>361</v>
      </c>
      <c r="I286" s="73" t="s">
        <v>362</v>
      </c>
      <c r="J286" s="73" t="s">
        <v>363</v>
      </c>
      <c r="K286" s="73" t="s">
        <v>944</v>
      </c>
      <c r="L286" s="129">
        <v>20663.82</v>
      </c>
      <c r="M286" s="121">
        <v>100</v>
      </c>
      <c r="N286" s="121">
        <v>20663.82</v>
      </c>
      <c r="O286" s="121">
        <v>0</v>
      </c>
      <c r="P286" s="121">
        <v>20663.82</v>
      </c>
      <c r="Q286" s="130" t="s">
        <v>681</v>
      </c>
      <c r="R286" s="131">
        <v>18926544.639999993</v>
      </c>
      <c r="S286" s="132">
        <v>0</v>
      </c>
      <c r="T286" s="122" t="s">
        <v>363</v>
      </c>
      <c r="U286" s="2">
        <v>67582503</v>
      </c>
      <c r="V286" s="121">
        <v>-242562638</v>
      </c>
      <c r="W286" s="111">
        <v>356264</v>
      </c>
      <c r="X286" s="133">
        <v>39343163</v>
      </c>
      <c r="Y286" s="45"/>
    </row>
    <row r="287" spans="1:25">
      <c r="A287" s="299" t="s">
        <v>182</v>
      </c>
      <c r="B287" s="299" t="s">
        <v>183</v>
      </c>
      <c r="C287" s="125">
        <v>44377</v>
      </c>
      <c r="D287" s="125">
        <v>44377</v>
      </c>
      <c r="E287" s="125">
        <v>44377</v>
      </c>
      <c r="G287" s="127" t="s">
        <v>1561</v>
      </c>
      <c r="H287" s="128" t="s">
        <v>361</v>
      </c>
      <c r="I287" s="73" t="s">
        <v>362</v>
      </c>
      <c r="J287" s="73" t="s">
        <v>363</v>
      </c>
      <c r="K287" s="73" t="s">
        <v>166</v>
      </c>
      <c r="L287" s="129">
        <v>0</v>
      </c>
      <c r="N287" s="121">
        <v>0</v>
      </c>
      <c r="O287" s="121">
        <v>78399.820000000007</v>
      </c>
      <c r="P287" s="121">
        <v>78399.820000000007</v>
      </c>
      <c r="Q287" s="130" t="s">
        <v>681</v>
      </c>
      <c r="R287" s="131">
        <v>0</v>
      </c>
      <c r="S287" s="132">
        <v>549683.9900000015</v>
      </c>
      <c r="T287" s="122" t="s">
        <v>363</v>
      </c>
      <c r="U287" s="2">
        <v>64392285</v>
      </c>
      <c r="V287" s="121">
        <v>-242562652</v>
      </c>
      <c r="W287" s="111">
        <v>356264</v>
      </c>
      <c r="X287" s="133">
        <v>39343170</v>
      </c>
      <c r="Y287" s="45"/>
    </row>
    <row r="288" spans="1:25">
      <c r="A288" s="299" t="s">
        <v>206</v>
      </c>
      <c r="B288" s="299" t="s">
        <v>207</v>
      </c>
      <c r="C288" s="125">
        <v>44377</v>
      </c>
      <c r="D288" s="125">
        <v>44377</v>
      </c>
      <c r="E288" s="125">
        <v>44377</v>
      </c>
      <c r="F288" s="295" t="s">
        <v>759</v>
      </c>
      <c r="G288" s="127"/>
      <c r="H288" s="128" t="s">
        <v>758</v>
      </c>
      <c r="I288" s="73" t="s">
        <v>756</v>
      </c>
      <c r="J288" s="73" t="s">
        <v>757</v>
      </c>
      <c r="K288" s="73" t="s">
        <v>944</v>
      </c>
      <c r="L288" s="129">
        <v>32774.089999999997</v>
      </c>
      <c r="M288" s="121">
        <v>100</v>
      </c>
      <c r="N288" s="121">
        <v>32774.089999999997</v>
      </c>
      <c r="O288" s="121">
        <v>0</v>
      </c>
      <c r="P288" s="121">
        <v>32774.089999999997</v>
      </c>
      <c r="Q288" s="130" t="s">
        <v>681</v>
      </c>
      <c r="R288" s="131">
        <v>18959318.729999993</v>
      </c>
      <c r="S288" s="132">
        <v>0</v>
      </c>
      <c r="T288" s="122" t="s">
        <v>757</v>
      </c>
      <c r="U288" s="2">
        <v>68050417</v>
      </c>
      <c r="V288" s="121">
        <v>-244994711</v>
      </c>
      <c r="W288" s="111">
        <v>362904</v>
      </c>
      <c r="X288" s="133">
        <v>39751302</v>
      </c>
      <c r="Y288" s="45"/>
    </row>
    <row r="289" spans="1:25">
      <c r="A289" s="299" t="s">
        <v>182</v>
      </c>
      <c r="B289" s="299" t="s">
        <v>183</v>
      </c>
      <c r="C289" s="125">
        <v>44377</v>
      </c>
      <c r="D289" s="125">
        <v>44377</v>
      </c>
      <c r="E289" s="125">
        <v>44377</v>
      </c>
      <c r="F289" s="295" t="s">
        <v>759</v>
      </c>
      <c r="G289" s="127" t="s">
        <v>1520</v>
      </c>
      <c r="H289" s="128" t="s">
        <v>758</v>
      </c>
      <c r="I289" s="73" t="s">
        <v>756</v>
      </c>
      <c r="J289" s="73" t="s">
        <v>757</v>
      </c>
      <c r="K289" s="73" t="s">
        <v>166</v>
      </c>
      <c r="L289" s="129">
        <v>0</v>
      </c>
      <c r="N289" s="121">
        <v>0</v>
      </c>
      <c r="O289" s="121">
        <v>93974.23</v>
      </c>
      <c r="P289" s="121">
        <v>93974.23</v>
      </c>
      <c r="Q289" s="130" t="s">
        <v>681</v>
      </c>
      <c r="R289" s="131">
        <v>0</v>
      </c>
      <c r="S289" s="132">
        <v>643658.22000000149</v>
      </c>
      <c r="T289" s="122" t="s">
        <v>757</v>
      </c>
      <c r="U289" s="2">
        <v>66572622</v>
      </c>
      <c r="V289" s="121">
        <v>-244704545</v>
      </c>
      <c r="W289" s="111">
        <v>362904</v>
      </c>
      <c r="X289" s="133">
        <v>39559749</v>
      </c>
      <c r="Y289" s="45"/>
    </row>
    <row r="290" spans="1:25">
      <c r="A290" s="299" t="s">
        <v>182</v>
      </c>
      <c r="B290" s="299" t="s">
        <v>183</v>
      </c>
      <c r="C290" s="125">
        <v>44377</v>
      </c>
      <c r="D290" s="125">
        <v>44377</v>
      </c>
      <c r="E290" s="125">
        <v>44377</v>
      </c>
      <c r="G290" s="127" t="s">
        <v>1594</v>
      </c>
      <c r="H290" s="128" t="s">
        <v>855</v>
      </c>
      <c r="I290" s="73" t="s">
        <v>853</v>
      </c>
      <c r="J290" s="73" t="s">
        <v>854</v>
      </c>
      <c r="K290" s="73" t="s">
        <v>166</v>
      </c>
      <c r="L290" s="129">
        <v>0</v>
      </c>
      <c r="N290" s="121">
        <v>0</v>
      </c>
      <c r="O290" s="121">
        <v>17152.78</v>
      </c>
      <c r="P290" s="121">
        <v>17152.78</v>
      </c>
      <c r="Q290" s="130" t="s">
        <v>681</v>
      </c>
      <c r="R290" s="131">
        <v>0</v>
      </c>
      <c r="S290" s="132">
        <v>660811.00000000151</v>
      </c>
      <c r="T290" s="122" t="s">
        <v>854</v>
      </c>
      <c r="U290" s="2">
        <v>67298160</v>
      </c>
      <c r="V290" s="121">
        <v>-244820520</v>
      </c>
      <c r="W290" s="111">
        <v>441048</v>
      </c>
      <c r="X290" s="133">
        <v>39675151</v>
      </c>
      <c r="Y290" s="45"/>
    </row>
    <row r="291" spans="1:25">
      <c r="A291" s="299" t="s">
        <v>206</v>
      </c>
      <c r="B291" s="299" t="s">
        <v>207</v>
      </c>
      <c r="C291" s="125">
        <v>44377</v>
      </c>
      <c r="D291" s="125">
        <v>44377</v>
      </c>
      <c r="E291" s="125">
        <v>44377</v>
      </c>
      <c r="F291" s="295" t="s">
        <v>534</v>
      </c>
      <c r="G291" s="127"/>
      <c r="H291" s="128" t="s">
        <v>533</v>
      </c>
      <c r="I291" s="73" t="s">
        <v>535</v>
      </c>
      <c r="J291" s="73" t="s">
        <v>536</v>
      </c>
      <c r="K291" s="73" t="s">
        <v>944</v>
      </c>
      <c r="L291" s="129">
        <v>468.7</v>
      </c>
      <c r="M291" s="121">
        <v>100</v>
      </c>
      <c r="N291" s="121">
        <v>468.7</v>
      </c>
      <c r="O291" s="121">
        <v>0</v>
      </c>
      <c r="P291" s="121">
        <v>468.7</v>
      </c>
      <c r="Q291" s="130" t="s">
        <v>681</v>
      </c>
      <c r="R291" s="131">
        <v>18959787.429999992</v>
      </c>
      <c r="S291" s="132">
        <v>0</v>
      </c>
      <c r="T291" s="122" t="s">
        <v>536</v>
      </c>
      <c r="U291" s="2">
        <v>67457666</v>
      </c>
      <c r="V291" s="121">
        <v>-242414477</v>
      </c>
      <c r="W291" s="111">
        <v>316263</v>
      </c>
      <c r="X291" s="133">
        <v>39305452</v>
      </c>
      <c r="Y291" s="45"/>
    </row>
    <row r="292" spans="1:25">
      <c r="A292" s="299" t="s">
        <v>182</v>
      </c>
      <c r="B292" s="299" t="s">
        <v>183</v>
      </c>
      <c r="C292" s="125">
        <v>44377</v>
      </c>
      <c r="D292" s="125">
        <v>44377</v>
      </c>
      <c r="E292" s="125">
        <v>44377</v>
      </c>
      <c r="F292" s="295" t="s">
        <v>534</v>
      </c>
      <c r="G292" s="127" t="s">
        <v>1574</v>
      </c>
      <c r="H292" s="128" t="s">
        <v>533</v>
      </c>
      <c r="I292" s="73" t="s">
        <v>535</v>
      </c>
      <c r="J292" s="73" t="s">
        <v>536</v>
      </c>
      <c r="K292" s="73" t="s">
        <v>166</v>
      </c>
      <c r="L292" s="129">
        <v>0</v>
      </c>
      <c r="N292" s="121">
        <v>0</v>
      </c>
      <c r="O292" s="121">
        <v>1853.58</v>
      </c>
      <c r="P292" s="121">
        <v>1853.58</v>
      </c>
      <c r="Q292" s="130" t="s">
        <v>681</v>
      </c>
      <c r="R292" s="131">
        <v>0</v>
      </c>
      <c r="S292" s="132">
        <v>662664.58000000147</v>
      </c>
      <c r="T292" s="122" t="s">
        <v>536</v>
      </c>
      <c r="U292" s="2">
        <v>67458397</v>
      </c>
      <c r="V292" s="121">
        <v>-244826498</v>
      </c>
      <c r="W292" s="111">
        <v>393470</v>
      </c>
      <c r="X292" s="133">
        <v>39681129</v>
      </c>
      <c r="Y292" s="45"/>
    </row>
    <row r="293" spans="1:25">
      <c r="A293" s="299" t="s">
        <v>182</v>
      </c>
      <c r="B293" s="299" t="s">
        <v>183</v>
      </c>
      <c r="C293" s="125">
        <v>44377</v>
      </c>
      <c r="D293" s="125">
        <v>44377</v>
      </c>
      <c r="E293" s="125">
        <v>44377</v>
      </c>
      <c r="F293" s="295" t="s">
        <v>534</v>
      </c>
      <c r="G293" s="127" t="s">
        <v>1574</v>
      </c>
      <c r="H293" s="128" t="s">
        <v>533</v>
      </c>
      <c r="I293" s="73" t="s">
        <v>535</v>
      </c>
      <c r="J293" s="73" t="s">
        <v>536</v>
      </c>
      <c r="K293" s="73" t="s">
        <v>166</v>
      </c>
      <c r="L293" s="129">
        <v>0</v>
      </c>
      <c r="N293" s="121">
        <v>0</v>
      </c>
      <c r="O293" s="121">
        <v>940.12</v>
      </c>
      <c r="P293" s="121">
        <v>940.12</v>
      </c>
      <c r="Q293" s="130" t="s">
        <v>681</v>
      </c>
      <c r="R293" s="131">
        <v>0</v>
      </c>
      <c r="S293" s="132">
        <v>663604.70000000147</v>
      </c>
      <c r="T293" s="122" t="s">
        <v>536</v>
      </c>
      <c r="U293" s="2">
        <v>67458570</v>
      </c>
      <c r="V293" s="121">
        <v>-244826501</v>
      </c>
      <c r="W293" s="111">
        <v>316263</v>
      </c>
      <c r="X293" s="133">
        <v>39681132</v>
      </c>
      <c r="Y293" s="45"/>
    </row>
    <row r="294" spans="1:25">
      <c r="A294" s="299" t="s">
        <v>206</v>
      </c>
      <c r="B294" s="299" t="s">
        <v>207</v>
      </c>
      <c r="C294" s="125">
        <v>44377</v>
      </c>
      <c r="D294" s="125">
        <v>44377</v>
      </c>
      <c r="E294" s="125">
        <v>44377</v>
      </c>
      <c r="F294" s="295" t="s">
        <v>771</v>
      </c>
      <c r="G294" s="127"/>
      <c r="H294" s="128" t="s">
        <v>770</v>
      </c>
      <c r="I294" s="73" t="s">
        <v>768</v>
      </c>
      <c r="J294" s="73" t="s">
        <v>769</v>
      </c>
      <c r="K294" s="73" t="s">
        <v>944</v>
      </c>
      <c r="L294" s="129">
        <v>10275.23</v>
      </c>
      <c r="M294" s="121">
        <v>100</v>
      </c>
      <c r="N294" s="121">
        <v>10275.23</v>
      </c>
      <c r="O294" s="121">
        <v>0</v>
      </c>
      <c r="P294" s="121">
        <v>10275.23</v>
      </c>
      <c r="Q294" s="130" t="s">
        <v>681</v>
      </c>
      <c r="R294" s="131">
        <v>18970062.659999993</v>
      </c>
      <c r="S294" s="132">
        <v>0</v>
      </c>
      <c r="T294" s="122" t="s">
        <v>769</v>
      </c>
      <c r="U294" s="2">
        <v>67842995</v>
      </c>
      <c r="V294" s="121">
        <v>-243657053</v>
      </c>
      <c r="W294" s="111">
        <v>358166</v>
      </c>
      <c r="X294" s="133">
        <v>39427203</v>
      </c>
      <c r="Y294" s="45"/>
    </row>
    <row r="295" spans="1:25">
      <c r="A295" s="299" t="s">
        <v>206</v>
      </c>
      <c r="B295" s="299" t="s">
        <v>207</v>
      </c>
      <c r="C295" s="125">
        <v>44377</v>
      </c>
      <c r="D295" s="125">
        <v>44377</v>
      </c>
      <c r="E295" s="125">
        <v>44377</v>
      </c>
      <c r="G295" s="127"/>
      <c r="H295" s="128" t="s">
        <v>324</v>
      </c>
      <c r="I295" s="73" t="s">
        <v>325</v>
      </c>
      <c r="J295" s="73" t="s">
        <v>326</v>
      </c>
      <c r="K295" s="73" t="s">
        <v>944</v>
      </c>
      <c r="L295" s="129">
        <v>30049.41</v>
      </c>
      <c r="M295" s="121">
        <v>100</v>
      </c>
      <c r="N295" s="121">
        <v>30049.41</v>
      </c>
      <c r="O295" s="121">
        <v>0</v>
      </c>
      <c r="P295" s="121">
        <v>30049.41</v>
      </c>
      <c r="Q295" s="130" t="s">
        <v>681</v>
      </c>
      <c r="R295" s="131">
        <v>19000112.069999993</v>
      </c>
      <c r="S295" s="132">
        <v>0</v>
      </c>
      <c r="T295" s="122" t="s">
        <v>326</v>
      </c>
      <c r="U295" s="2">
        <v>67990618</v>
      </c>
      <c r="V295" s="121">
        <v>-244909520</v>
      </c>
      <c r="W295" s="111">
        <v>408502</v>
      </c>
      <c r="X295" s="133">
        <v>39721986</v>
      </c>
      <c r="Y295" s="45"/>
    </row>
    <row r="296" spans="1:25">
      <c r="A296" s="299" t="s">
        <v>182</v>
      </c>
      <c r="B296" s="299" t="s">
        <v>183</v>
      </c>
      <c r="C296" s="125">
        <v>44377</v>
      </c>
      <c r="D296" s="125">
        <v>44377</v>
      </c>
      <c r="E296" s="125">
        <v>44377</v>
      </c>
      <c r="G296" s="127" t="s">
        <v>1562</v>
      </c>
      <c r="H296" s="128" t="s">
        <v>324</v>
      </c>
      <c r="I296" s="73" t="s">
        <v>325</v>
      </c>
      <c r="J296" s="73" t="s">
        <v>1595</v>
      </c>
      <c r="K296" s="73" t="s">
        <v>166</v>
      </c>
      <c r="L296" s="129">
        <v>0</v>
      </c>
      <c r="N296" s="121">
        <v>0</v>
      </c>
      <c r="O296" s="121">
        <v>437.74</v>
      </c>
      <c r="P296" s="121">
        <v>437.74</v>
      </c>
      <c r="Q296" s="130" t="s">
        <v>681</v>
      </c>
      <c r="R296" s="131">
        <v>0</v>
      </c>
      <c r="S296" s="132">
        <v>664042.44000000146</v>
      </c>
      <c r="T296" s="122" t="s">
        <v>326</v>
      </c>
      <c r="U296" s="2">
        <v>65502013</v>
      </c>
      <c r="V296" s="121">
        <v>-244657898</v>
      </c>
      <c r="W296" s="111">
        <v>436531</v>
      </c>
      <c r="X296" s="133">
        <v>39513282</v>
      </c>
      <c r="Y296" s="45"/>
    </row>
    <row r="297" spans="1:25">
      <c r="A297" s="299" t="s">
        <v>182</v>
      </c>
      <c r="B297" s="299" t="s">
        <v>183</v>
      </c>
      <c r="C297" s="125">
        <v>44377</v>
      </c>
      <c r="D297" s="125">
        <v>44377</v>
      </c>
      <c r="E297" s="125">
        <v>44377</v>
      </c>
      <c r="G297" s="127" t="s">
        <v>1562</v>
      </c>
      <c r="H297" s="128" t="s">
        <v>324</v>
      </c>
      <c r="I297" s="73" t="s">
        <v>325</v>
      </c>
      <c r="J297" s="73" t="s">
        <v>326</v>
      </c>
      <c r="K297" s="73" t="s">
        <v>166</v>
      </c>
      <c r="L297" s="129">
        <v>0</v>
      </c>
      <c r="N297" s="121">
        <v>0</v>
      </c>
      <c r="O297" s="121">
        <v>209582.16</v>
      </c>
      <c r="P297" s="121">
        <v>209582.16</v>
      </c>
      <c r="Q297" s="130" t="s">
        <v>681</v>
      </c>
      <c r="R297" s="131">
        <v>0</v>
      </c>
      <c r="S297" s="132">
        <v>873624.60000000149</v>
      </c>
      <c r="T297" s="122" t="s">
        <v>326</v>
      </c>
      <c r="U297" s="2">
        <v>65502014</v>
      </c>
      <c r="V297" s="121">
        <v>-244657899</v>
      </c>
      <c r="W297" s="111">
        <v>408502</v>
      </c>
      <c r="X297" s="133">
        <v>39513283</v>
      </c>
      <c r="Y297" s="45"/>
    </row>
    <row r="298" spans="1:25">
      <c r="A298" s="299" t="s">
        <v>206</v>
      </c>
      <c r="B298" s="299" t="s">
        <v>207</v>
      </c>
      <c r="C298" s="125">
        <v>44377</v>
      </c>
      <c r="D298" s="125">
        <v>44377</v>
      </c>
      <c r="E298" s="125">
        <v>44377</v>
      </c>
      <c r="F298" s="295" t="s">
        <v>280</v>
      </c>
      <c r="G298" s="127"/>
      <c r="H298" s="128" t="s">
        <v>279</v>
      </c>
      <c r="I298" s="73" t="s">
        <v>281</v>
      </c>
      <c r="J298" s="73" t="s">
        <v>282</v>
      </c>
      <c r="K298" s="73" t="s">
        <v>944</v>
      </c>
      <c r="L298" s="129">
        <v>13769.13</v>
      </c>
      <c r="M298" s="121">
        <v>100</v>
      </c>
      <c r="N298" s="121">
        <v>13769.13</v>
      </c>
      <c r="O298" s="121">
        <v>0</v>
      </c>
      <c r="P298" s="121">
        <v>13769.13</v>
      </c>
      <c r="Q298" s="130" t="s">
        <v>681</v>
      </c>
      <c r="R298" s="131">
        <v>19013881.199999992</v>
      </c>
      <c r="S298" s="132">
        <v>0</v>
      </c>
      <c r="T298" s="122" t="s">
        <v>282</v>
      </c>
      <c r="U298" s="2">
        <v>67501041</v>
      </c>
      <c r="V298" s="121">
        <v>-242468701</v>
      </c>
      <c r="W298" s="111">
        <v>442718</v>
      </c>
      <c r="X298" s="133">
        <v>39318187</v>
      </c>
      <c r="Y298" s="45"/>
    </row>
    <row r="299" spans="1:25">
      <c r="A299" s="299" t="s">
        <v>182</v>
      </c>
      <c r="B299" s="299" t="s">
        <v>183</v>
      </c>
      <c r="C299" s="125">
        <v>44377</v>
      </c>
      <c r="D299" s="125">
        <v>44377</v>
      </c>
      <c r="E299" s="125">
        <v>44377</v>
      </c>
      <c r="F299" s="295" t="s">
        <v>280</v>
      </c>
      <c r="G299" s="127" t="s">
        <v>1537</v>
      </c>
      <c r="H299" s="128" t="s">
        <v>279</v>
      </c>
      <c r="I299" s="73" t="s">
        <v>281</v>
      </c>
      <c r="J299" s="73" t="s">
        <v>282</v>
      </c>
      <c r="K299" s="73" t="s">
        <v>166</v>
      </c>
      <c r="L299" s="129">
        <v>0</v>
      </c>
      <c r="N299" s="121">
        <v>0</v>
      </c>
      <c r="O299" s="121">
        <v>135.81</v>
      </c>
      <c r="P299" s="121">
        <v>135.81</v>
      </c>
      <c r="Q299" s="130" t="s">
        <v>681</v>
      </c>
      <c r="R299" s="131">
        <v>0</v>
      </c>
      <c r="S299" s="132">
        <v>873760.41000000155</v>
      </c>
      <c r="T299" s="122" t="s">
        <v>282</v>
      </c>
      <c r="U299" s="2">
        <v>66522791</v>
      </c>
      <c r="V299" s="121">
        <v>-244671787</v>
      </c>
      <c r="W299" s="111">
        <v>442718</v>
      </c>
      <c r="X299" s="133">
        <v>39527087</v>
      </c>
      <c r="Y299" s="45"/>
    </row>
    <row r="300" spans="1:25">
      <c r="A300" s="299" t="s">
        <v>206</v>
      </c>
      <c r="B300" s="299" t="s">
        <v>207</v>
      </c>
      <c r="C300" s="125">
        <v>44377</v>
      </c>
      <c r="D300" s="125">
        <v>44377</v>
      </c>
      <c r="E300" s="125">
        <v>44377</v>
      </c>
      <c r="G300" s="127"/>
      <c r="H300" s="128" t="s">
        <v>779</v>
      </c>
      <c r="I300" s="73" t="s">
        <v>777</v>
      </c>
      <c r="J300" s="73" t="s">
        <v>778</v>
      </c>
      <c r="K300" s="73" t="s">
        <v>944</v>
      </c>
      <c r="L300" s="129">
        <v>43388.36</v>
      </c>
      <c r="M300" s="121">
        <v>100</v>
      </c>
      <c r="N300" s="121">
        <v>43388.36</v>
      </c>
      <c r="O300" s="121">
        <v>0</v>
      </c>
      <c r="P300" s="121">
        <v>43388.36</v>
      </c>
      <c r="Q300" s="130" t="s">
        <v>681</v>
      </c>
      <c r="R300" s="131">
        <v>19057269.559999991</v>
      </c>
      <c r="S300" s="132">
        <v>0</v>
      </c>
      <c r="T300" s="122" t="s">
        <v>778</v>
      </c>
      <c r="U300" s="2">
        <v>67948333</v>
      </c>
      <c r="V300" s="121">
        <v>-244388180</v>
      </c>
      <c r="W300" s="111">
        <v>289571</v>
      </c>
      <c r="X300" s="133">
        <v>39459208</v>
      </c>
      <c r="Y300" s="45"/>
    </row>
    <row r="301" spans="1:25">
      <c r="A301" s="299" t="s">
        <v>206</v>
      </c>
      <c r="B301" s="299" t="s">
        <v>207</v>
      </c>
      <c r="C301" s="125">
        <v>44377</v>
      </c>
      <c r="D301" s="125">
        <v>44377</v>
      </c>
      <c r="E301" s="125">
        <v>44377</v>
      </c>
      <c r="G301" s="127"/>
      <c r="H301" s="128" t="s">
        <v>782</v>
      </c>
      <c r="I301" s="73" t="s">
        <v>780</v>
      </c>
      <c r="J301" s="73" t="s">
        <v>781</v>
      </c>
      <c r="K301" s="73" t="s">
        <v>944</v>
      </c>
      <c r="L301" s="129">
        <v>1193.1199999999999</v>
      </c>
      <c r="M301" s="121">
        <v>100</v>
      </c>
      <c r="N301" s="121">
        <v>1193.1199999999999</v>
      </c>
      <c r="O301" s="121">
        <v>0</v>
      </c>
      <c r="P301" s="121">
        <v>1193.1199999999999</v>
      </c>
      <c r="Q301" s="130" t="s">
        <v>681</v>
      </c>
      <c r="R301" s="131">
        <v>19058462.679999992</v>
      </c>
      <c r="S301" s="132">
        <v>0</v>
      </c>
      <c r="T301" s="122" t="s">
        <v>781</v>
      </c>
      <c r="U301" s="2">
        <v>67873191</v>
      </c>
      <c r="V301" s="121">
        <v>-243707343</v>
      </c>
      <c r="W301" s="111">
        <v>364698</v>
      </c>
      <c r="X301" s="133">
        <v>39437077</v>
      </c>
      <c r="Y301" s="45"/>
    </row>
    <row r="302" spans="1:25">
      <c r="A302" s="299" t="s">
        <v>182</v>
      </c>
      <c r="B302" s="299" t="s">
        <v>183</v>
      </c>
      <c r="C302" s="125">
        <v>44377</v>
      </c>
      <c r="D302" s="125">
        <v>44377</v>
      </c>
      <c r="E302" s="125">
        <v>44377</v>
      </c>
      <c r="G302" s="127" t="s">
        <v>1521</v>
      </c>
      <c r="H302" s="128" t="s">
        <v>782</v>
      </c>
      <c r="I302" s="73" t="s">
        <v>780</v>
      </c>
      <c r="J302" s="73" t="s">
        <v>781</v>
      </c>
      <c r="K302" s="73" t="s">
        <v>166</v>
      </c>
      <c r="L302" s="129">
        <v>0</v>
      </c>
      <c r="N302" s="121">
        <v>0</v>
      </c>
      <c r="O302" s="121">
        <v>4760.18</v>
      </c>
      <c r="P302" s="121">
        <v>4760.18</v>
      </c>
      <c r="Q302" s="130" t="s">
        <v>681</v>
      </c>
      <c r="R302" s="131">
        <v>0</v>
      </c>
      <c r="S302" s="132">
        <v>878520.5900000016</v>
      </c>
      <c r="T302" s="122" t="s">
        <v>781</v>
      </c>
      <c r="U302" s="2">
        <v>66584500</v>
      </c>
      <c r="V302" s="121">
        <v>-245005108</v>
      </c>
      <c r="W302" s="111">
        <v>364698</v>
      </c>
      <c r="X302" s="133">
        <v>39755470</v>
      </c>
      <c r="Y302" s="45"/>
    </row>
    <row r="303" spans="1:25">
      <c r="A303" s="299" t="s">
        <v>206</v>
      </c>
      <c r="B303" s="299" t="s">
        <v>207</v>
      </c>
      <c r="C303" s="125">
        <v>44377</v>
      </c>
      <c r="D303" s="125">
        <v>44377</v>
      </c>
      <c r="E303" s="125">
        <v>44377</v>
      </c>
      <c r="F303" s="295" t="s">
        <v>786</v>
      </c>
      <c r="G303" s="127"/>
      <c r="H303" s="128" t="s">
        <v>785</v>
      </c>
      <c r="I303" s="73" t="s">
        <v>783</v>
      </c>
      <c r="J303" s="73" t="s">
        <v>784</v>
      </c>
      <c r="K303" s="73" t="s">
        <v>944</v>
      </c>
      <c r="L303" s="129">
        <v>9019.5400000000009</v>
      </c>
      <c r="M303" s="121">
        <v>100</v>
      </c>
      <c r="N303" s="121">
        <v>9019.5400000000009</v>
      </c>
      <c r="O303" s="121">
        <v>0</v>
      </c>
      <c r="P303" s="121">
        <v>9019.5400000000009</v>
      </c>
      <c r="Q303" s="130" t="s">
        <v>681</v>
      </c>
      <c r="R303" s="131">
        <v>19067482.219999991</v>
      </c>
      <c r="S303" s="132">
        <v>0</v>
      </c>
      <c r="T303" s="122" t="s">
        <v>784</v>
      </c>
      <c r="U303" s="2">
        <v>67404009</v>
      </c>
      <c r="V303" s="121">
        <v>-242352497</v>
      </c>
      <c r="W303" s="111">
        <v>392748</v>
      </c>
      <c r="X303" s="133">
        <v>39291440</v>
      </c>
      <c r="Y303" s="45"/>
    </row>
    <row r="304" spans="1:25">
      <c r="A304" s="299" t="s">
        <v>182</v>
      </c>
      <c r="B304" s="299" t="s">
        <v>183</v>
      </c>
      <c r="C304" s="125">
        <v>44377</v>
      </c>
      <c r="D304" s="125">
        <v>44377</v>
      </c>
      <c r="E304" s="125">
        <v>44377</v>
      </c>
      <c r="F304" s="295" t="s">
        <v>786</v>
      </c>
      <c r="G304" s="127" t="s">
        <v>1522</v>
      </c>
      <c r="H304" s="128" t="s">
        <v>785</v>
      </c>
      <c r="I304" s="73" t="s">
        <v>783</v>
      </c>
      <c r="J304" s="73" t="s">
        <v>784</v>
      </c>
      <c r="K304" s="73" t="s">
        <v>166</v>
      </c>
      <c r="L304" s="129">
        <v>0</v>
      </c>
      <c r="N304" s="121">
        <v>0</v>
      </c>
      <c r="O304" s="121">
        <v>14463.91</v>
      </c>
      <c r="P304" s="121">
        <v>14463.91</v>
      </c>
      <c r="Q304" s="130" t="s">
        <v>681</v>
      </c>
      <c r="R304" s="131">
        <v>0</v>
      </c>
      <c r="S304" s="132">
        <v>892984.50000000163</v>
      </c>
      <c r="T304" s="122" t="s">
        <v>784</v>
      </c>
      <c r="U304" s="2">
        <v>66560775</v>
      </c>
      <c r="V304" s="121">
        <v>-244697448</v>
      </c>
      <c r="W304" s="111">
        <v>392748</v>
      </c>
      <c r="X304" s="133">
        <v>39552708</v>
      </c>
      <c r="Y304" s="45"/>
    </row>
    <row r="305" spans="1:25">
      <c r="A305" s="299" t="s">
        <v>206</v>
      </c>
      <c r="B305" s="299" t="s">
        <v>207</v>
      </c>
      <c r="C305" s="125">
        <v>44377</v>
      </c>
      <c r="D305" s="125">
        <v>44377</v>
      </c>
      <c r="E305" s="125">
        <v>44377</v>
      </c>
      <c r="G305" s="127"/>
      <c r="H305" s="128" t="s">
        <v>814</v>
      </c>
      <c r="I305" s="73" t="s">
        <v>812</v>
      </c>
      <c r="J305" s="73" t="s">
        <v>813</v>
      </c>
      <c r="K305" s="73" t="s">
        <v>944</v>
      </c>
      <c r="L305" s="129">
        <v>1388.68</v>
      </c>
      <c r="M305" s="121">
        <v>100</v>
      </c>
      <c r="N305" s="121">
        <v>1388.68</v>
      </c>
      <c r="O305" s="121">
        <v>0</v>
      </c>
      <c r="P305" s="121">
        <v>1388.68</v>
      </c>
      <c r="Q305" s="130" t="s">
        <v>681</v>
      </c>
      <c r="R305" s="131">
        <v>19068870.899999991</v>
      </c>
      <c r="S305" s="132">
        <v>0</v>
      </c>
      <c r="T305" s="122" t="s">
        <v>813</v>
      </c>
      <c r="U305" s="2">
        <v>68130637</v>
      </c>
      <c r="V305" s="121">
        <v>-245145430</v>
      </c>
      <c r="W305" s="111">
        <v>423893</v>
      </c>
      <c r="X305" s="133">
        <v>39792659</v>
      </c>
      <c r="Y305" s="45"/>
    </row>
    <row r="306" spans="1:25">
      <c r="A306" s="299" t="s">
        <v>206</v>
      </c>
      <c r="B306" s="299" t="s">
        <v>207</v>
      </c>
      <c r="C306" s="125">
        <v>44377</v>
      </c>
      <c r="D306" s="125">
        <v>44377</v>
      </c>
      <c r="E306" s="125">
        <v>44377</v>
      </c>
      <c r="F306" s="295" t="s">
        <v>790</v>
      </c>
      <c r="G306" s="127"/>
      <c r="H306" s="128" t="s">
        <v>789</v>
      </c>
      <c r="I306" s="73" t="s">
        <v>787</v>
      </c>
      <c r="J306" s="73" t="s">
        <v>788</v>
      </c>
      <c r="K306" s="73" t="s">
        <v>944</v>
      </c>
      <c r="L306" s="129">
        <v>77707.649999999994</v>
      </c>
      <c r="M306" s="121">
        <v>100</v>
      </c>
      <c r="N306" s="121">
        <v>77707.649999999994</v>
      </c>
      <c r="O306" s="121">
        <v>0</v>
      </c>
      <c r="P306" s="121">
        <v>77707.649999999994</v>
      </c>
      <c r="Q306" s="130" t="s">
        <v>681</v>
      </c>
      <c r="R306" s="131">
        <v>19146578.54999999</v>
      </c>
      <c r="S306" s="132">
        <v>0</v>
      </c>
      <c r="T306" s="122" t="s">
        <v>788</v>
      </c>
      <c r="U306" s="2">
        <v>67908864</v>
      </c>
      <c r="V306" s="121">
        <v>-244000282</v>
      </c>
      <c r="W306" s="111">
        <v>323116</v>
      </c>
      <c r="X306" s="133">
        <v>39448375</v>
      </c>
      <c r="Y306" s="45"/>
    </row>
    <row r="307" spans="1:25">
      <c r="A307" s="299" t="s">
        <v>182</v>
      </c>
      <c r="B307" s="299" t="s">
        <v>183</v>
      </c>
      <c r="C307" s="125">
        <v>44377</v>
      </c>
      <c r="D307" s="125">
        <v>44377</v>
      </c>
      <c r="E307" s="125">
        <v>44377</v>
      </c>
      <c r="F307" s="295" t="s">
        <v>790</v>
      </c>
      <c r="G307" s="127" t="s">
        <v>1523</v>
      </c>
      <c r="H307" s="128" t="s">
        <v>789</v>
      </c>
      <c r="I307" s="73" t="s">
        <v>787</v>
      </c>
      <c r="J307" s="73" t="s">
        <v>788</v>
      </c>
      <c r="K307" s="73" t="s">
        <v>166</v>
      </c>
      <c r="L307" s="129">
        <v>0</v>
      </c>
      <c r="N307" s="121">
        <v>0</v>
      </c>
      <c r="O307" s="121">
        <v>23734.53</v>
      </c>
      <c r="P307" s="121">
        <v>23734.53</v>
      </c>
      <c r="Q307" s="130" t="s">
        <v>681</v>
      </c>
      <c r="R307" s="131">
        <v>0</v>
      </c>
      <c r="S307" s="132">
        <v>916719.03000000166</v>
      </c>
      <c r="T307" s="122" t="s">
        <v>788</v>
      </c>
      <c r="U307" s="2">
        <v>66739681</v>
      </c>
      <c r="V307" s="121">
        <v>-245009310</v>
      </c>
      <c r="W307" s="111">
        <v>323116</v>
      </c>
      <c r="X307" s="133">
        <v>39756975</v>
      </c>
      <c r="Y307" s="45"/>
    </row>
    <row r="308" spans="1:25">
      <c r="A308" s="299" t="s">
        <v>206</v>
      </c>
      <c r="B308" s="299" t="s">
        <v>207</v>
      </c>
      <c r="C308" s="125">
        <v>44377</v>
      </c>
      <c r="D308" s="125">
        <v>44377</v>
      </c>
      <c r="E308" s="125">
        <v>44377</v>
      </c>
      <c r="G308" s="127"/>
      <c r="H308" s="128" t="s">
        <v>793</v>
      </c>
      <c r="I308" s="73" t="s">
        <v>791</v>
      </c>
      <c r="J308" s="73" t="s">
        <v>792</v>
      </c>
      <c r="K308" s="73" t="s">
        <v>944</v>
      </c>
      <c r="L308" s="129">
        <v>8796.85</v>
      </c>
      <c r="M308" s="121">
        <v>100</v>
      </c>
      <c r="N308" s="121">
        <v>8796.85</v>
      </c>
      <c r="O308" s="121">
        <v>0</v>
      </c>
      <c r="P308" s="121">
        <v>8796.85</v>
      </c>
      <c r="Q308" s="130" t="s">
        <v>681</v>
      </c>
      <c r="R308" s="131">
        <v>19155375.399999991</v>
      </c>
      <c r="S308" s="132">
        <v>0</v>
      </c>
      <c r="T308" s="122" t="s">
        <v>792</v>
      </c>
      <c r="U308" s="2">
        <v>67594373</v>
      </c>
      <c r="V308" s="121">
        <v>-242576140</v>
      </c>
      <c r="W308" s="111">
        <v>364755</v>
      </c>
      <c r="X308" s="133">
        <v>39346354</v>
      </c>
      <c r="Y308" s="45"/>
    </row>
    <row r="309" spans="1:25">
      <c r="A309" s="299" t="s">
        <v>182</v>
      </c>
      <c r="B309" s="299" t="s">
        <v>183</v>
      </c>
      <c r="C309" s="125">
        <v>44377</v>
      </c>
      <c r="D309" s="125">
        <v>44377</v>
      </c>
      <c r="E309" s="125">
        <v>44377</v>
      </c>
      <c r="G309" s="127" t="s">
        <v>1524</v>
      </c>
      <c r="H309" s="128" t="s">
        <v>793</v>
      </c>
      <c r="I309" s="73" t="s">
        <v>791</v>
      </c>
      <c r="J309" s="73" t="s">
        <v>792</v>
      </c>
      <c r="K309" s="73" t="s">
        <v>166</v>
      </c>
      <c r="L309" s="129">
        <v>0</v>
      </c>
      <c r="N309" s="121">
        <v>0</v>
      </c>
      <c r="O309" s="121">
        <v>21744.32</v>
      </c>
      <c r="P309" s="121">
        <v>21744.32</v>
      </c>
      <c r="Q309" s="130" t="s">
        <v>681</v>
      </c>
      <c r="R309" s="131">
        <v>0</v>
      </c>
      <c r="S309" s="132">
        <v>938463.35000000161</v>
      </c>
      <c r="T309" s="122" t="s">
        <v>792</v>
      </c>
      <c r="U309" s="2">
        <v>66543916</v>
      </c>
      <c r="V309" s="121">
        <v>-244685019</v>
      </c>
      <c r="W309" s="111">
        <v>364755</v>
      </c>
      <c r="X309" s="133">
        <v>39540279</v>
      </c>
      <c r="Y309" s="45"/>
    </row>
    <row r="310" spans="1:25">
      <c r="A310" s="299" t="s">
        <v>206</v>
      </c>
      <c r="B310" s="299" t="s">
        <v>207</v>
      </c>
      <c r="C310" s="125">
        <v>44377</v>
      </c>
      <c r="D310" s="125">
        <v>44377</v>
      </c>
      <c r="E310" s="125">
        <v>44377</v>
      </c>
      <c r="F310" s="295" t="s">
        <v>549</v>
      </c>
      <c r="G310" s="127"/>
      <c r="H310" s="128" t="s">
        <v>548</v>
      </c>
      <c r="I310" s="73" t="s">
        <v>550</v>
      </c>
      <c r="J310" s="73" t="s">
        <v>551</v>
      </c>
      <c r="K310" s="73" t="s">
        <v>944</v>
      </c>
      <c r="L310" s="129">
        <v>14375</v>
      </c>
      <c r="M310" s="121">
        <v>100</v>
      </c>
      <c r="N310" s="121">
        <v>14375</v>
      </c>
      <c r="O310" s="121">
        <v>0</v>
      </c>
      <c r="P310" s="121">
        <v>14375</v>
      </c>
      <c r="Q310" s="130" t="s">
        <v>681</v>
      </c>
      <c r="R310" s="131">
        <v>19169750.399999991</v>
      </c>
      <c r="S310" s="132">
        <v>0</v>
      </c>
      <c r="T310" s="122" t="s">
        <v>551</v>
      </c>
      <c r="U310" s="2">
        <v>68071882</v>
      </c>
      <c r="V310" s="121">
        <v>-245030729</v>
      </c>
      <c r="W310" s="111">
        <v>436980</v>
      </c>
      <c r="X310" s="133">
        <v>39764630</v>
      </c>
      <c r="Y310" s="45"/>
    </row>
    <row r="311" spans="1:25">
      <c r="A311" s="299" t="s">
        <v>206</v>
      </c>
      <c r="B311" s="299" t="s">
        <v>207</v>
      </c>
      <c r="C311" s="125">
        <v>44377</v>
      </c>
      <c r="D311" s="125">
        <v>44377</v>
      </c>
      <c r="E311" s="125">
        <v>44377</v>
      </c>
      <c r="F311" s="295" t="s">
        <v>800</v>
      </c>
      <c r="G311" s="127"/>
      <c r="H311" s="128" t="s">
        <v>799</v>
      </c>
      <c r="I311" s="73" t="s">
        <v>797</v>
      </c>
      <c r="J311" s="73" t="s">
        <v>798</v>
      </c>
      <c r="K311" s="73" t="s">
        <v>944</v>
      </c>
      <c r="L311" s="129">
        <v>18465.84</v>
      </c>
      <c r="M311" s="121">
        <v>100</v>
      </c>
      <c r="N311" s="121">
        <v>18465.84</v>
      </c>
      <c r="O311" s="121">
        <v>0</v>
      </c>
      <c r="P311" s="121">
        <v>18465.84</v>
      </c>
      <c r="Q311" s="130" t="s">
        <v>681</v>
      </c>
      <c r="R311" s="131">
        <v>19188216.239999991</v>
      </c>
      <c r="S311" s="132">
        <v>0</v>
      </c>
      <c r="T311" s="122" t="s">
        <v>798</v>
      </c>
      <c r="U311" s="2">
        <v>68107369</v>
      </c>
      <c r="V311" s="121">
        <v>-245083840</v>
      </c>
      <c r="W311" s="111">
        <v>359762</v>
      </c>
      <c r="X311" s="133">
        <v>39781320</v>
      </c>
      <c r="Y311" s="45"/>
    </row>
    <row r="312" spans="1:25">
      <c r="A312" s="299" t="s">
        <v>182</v>
      </c>
      <c r="B312" s="299" t="s">
        <v>183</v>
      </c>
      <c r="C312" s="125">
        <v>44377</v>
      </c>
      <c r="D312" s="125">
        <v>44377</v>
      </c>
      <c r="E312" s="125">
        <v>44377</v>
      </c>
      <c r="F312" s="295" t="s">
        <v>804</v>
      </c>
      <c r="G312" s="127" t="s">
        <v>1526</v>
      </c>
      <c r="H312" s="128" t="s">
        <v>803</v>
      </c>
      <c r="I312" s="73" t="s">
        <v>801</v>
      </c>
      <c r="J312" s="73" t="s">
        <v>802</v>
      </c>
      <c r="K312" s="73" t="s">
        <v>166</v>
      </c>
      <c r="L312" s="129">
        <v>0</v>
      </c>
      <c r="N312" s="121">
        <v>0</v>
      </c>
      <c r="O312" s="121">
        <v>13575.15</v>
      </c>
      <c r="P312" s="121">
        <v>13575.15</v>
      </c>
      <c r="Q312" s="130" t="s">
        <v>681</v>
      </c>
      <c r="R312" s="131">
        <v>0</v>
      </c>
      <c r="S312" s="132">
        <v>952038.50000000163</v>
      </c>
      <c r="T312" s="122" t="s">
        <v>802</v>
      </c>
      <c r="U312" s="2">
        <v>66923056</v>
      </c>
      <c r="V312" s="121">
        <v>-244868668</v>
      </c>
      <c r="W312" s="111">
        <v>353795</v>
      </c>
      <c r="X312" s="133">
        <v>39708934</v>
      </c>
      <c r="Y312" s="45"/>
    </row>
    <row r="313" spans="1:25">
      <c r="A313" s="299" t="s">
        <v>182</v>
      </c>
      <c r="B313" s="299" t="s">
        <v>183</v>
      </c>
      <c r="C313" s="125">
        <v>44377</v>
      </c>
      <c r="D313" s="125">
        <v>44377</v>
      </c>
      <c r="E313" s="125">
        <v>44377</v>
      </c>
      <c r="F313" s="295" t="s">
        <v>807</v>
      </c>
      <c r="G313" s="127" t="s">
        <v>1540</v>
      </c>
      <c r="H313" s="128" t="s">
        <v>806</v>
      </c>
      <c r="I313" s="73" t="s">
        <v>801</v>
      </c>
      <c r="J313" s="73" t="s">
        <v>805</v>
      </c>
      <c r="K313" s="73" t="s">
        <v>166</v>
      </c>
      <c r="L313" s="129">
        <v>0</v>
      </c>
      <c r="N313" s="121">
        <v>0</v>
      </c>
      <c r="O313" s="121">
        <v>16586.14</v>
      </c>
      <c r="P313" s="121">
        <v>16586.14</v>
      </c>
      <c r="Q313" s="130" t="s">
        <v>681</v>
      </c>
      <c r="R313" s="131">
        <v>0</v>
      </c>
      <c r="S313" s="132">
        <v>968624.64000000164</v>
      </c>
      <c r="T313" s="122" t="s">
        <v>805</v>
      </c>
      <c r="U313" s="2">
        <v>66923070</v>
      </c>
      <c r="V313" s="121">
        <v>-244868669</v>
      </c>
      <c r="W313" s="111">
        <v>383603</v>
      </c>
      <c r="X313" s="133">
        <v>39708935</v>
      </c>
      <c r="Y313" s="45"/>
    </row>
    <row r="314" spans="1:25">
      <c r="A314" s="228" t="s">
        <v>206</v>
      </c>
      <c r="B314" s="228" t="s">
        <v>207</v>
      </c>
      <c r="C314" s="229">
        <v>44377</v>
      </c>
      <c r="D314" s="229">
        <v>44377</v>
      </c>
      <c r="E314" s="229">
        <v>44377</v>
      </c>
      <c r="F314" s="296"/>
      <c r="G314" s="230"/>
      <c r="H314" s="231"/>
      <c r="I314" s="232"/>
      <c r="J314" s="232"/>
      <c r="K314" s="232" t="s">
        <v>709</v>
      </c>
      <c r="L314" s="233">
        <v>0</v>
      </c>
      <c r="M314" s="234"/>
      <c r="N314" s="234">
        <v>-13000000</v>
      </c>
      <c r="O314" s="234">
        <v>0</v>
      </c>
      <c r="P314" s="234">
        <v>-13000000</v>
      </c>
      <c r="Q314" s="235" t="s">
        <v>681</v>
      </c>
      <c r="R314" s="236">
        <v>6188216.2399999909</v>
      </c>
      <c r="S314" s="237">
        <v>0</v>
      </c>
      <c r="T314" s="238"/>
      <c r="U314" s="239">
        <v>1945541</v>
      </c>
      <c r="V314" s="234">
        <v>-244885197</v>
      </c>
      <c r="W314" s="240"/>
      <c r="X314" s="241">
        <v>39713737</v>
      </c>
      <c r="Y314" s="242" t="s">
        <v>1573</v>
      </c>
    </row>
    <row r="315" spans="1:25">
      <c r="A315" s="299" t="s">
        <v>182</v>
      </c>
      <c r="B315" s="299" t="s">
        <v>183</v>
      </c>
      <c r="C315" s="125">
        <v>44378</v>
      </c>
      <c r="D315" s="125">
        <v>44378</v>
      </c>
      <c r="E315" s="125">
        <v>44378</v>
      </c>
      <c r="F315" s="295" t="s">
        <v>719</v>
      </c>
      <c r="G315" s="127" t="s">
        <v>1534</v>
      </c>
      <c r="H315" s="128" t="s">
        <v>718</v>
      </c>
      <c r="I315" s="73" t="s">
        <v>716</v>
      </c>
      <c r="J315" s="73" t="s">
        <v>717</v>
      </c>
      <c r="K315" s="73" t="s">
        <v>166</v>
      </c>
      <c r="L315" s="129">
        <v>0</v>
      </c>
      <c r="N315" s="121">
        <v>0</v>
      </c>
      <c r="O315" s="121">
        <v>24911.06</v>
      </c>
      <c r="P315" s="121">
        <v>24911.06</v>
      </c>
      <c r="Q315" s="130" t="s">
        <v>681</v>
      </c>
      <c r="R315" s="131">
        <v>0</v>
      </c>
      <c r="S315" s="132">
        <v>993535.7000000017</v>
      </c>
      <c r="T315" s="122" t="s">
        <v>717</v>
      </c>
      <c r="U315" s="2">
        <v>66754344</v>
      </c>
      <c r="V315" s="121">
        <v>-245165074</v>
      </c>
      <c r="W315" s="111">
        <v>312621</v>
      </c>
      <c r="X315" s="133">
        <v>39804918</v>
      </c>
      <c r="Y315" s="45"/>
    </row>
    <row r="316" spans="1:25">
      <c r="A316" s="228" t="s">
        <v>182</v>
      </c>
      <c r="B316" s="228" t="s">
        <v>183</v>
      </c>
      <c r="C316" s="229">
        <v>44378</v>
      </c>
      <c r="D316" s="229">
        <v>44378</v>
      </c>
      <c r="E316" s="229">
        <v>44378</v>
      </c>
      <c r="F316" s="296"/>
      <c r="G316" s="230" t="s">
        <v>1536</v>
      </c>
      <c r="H316" s="231" t="s">
        <v>721</v>
      </c>
      <c r="I316" s="232" t="s">
        <v>716</v>
      </c>
      <c r="J316" s="232" t="s">
        <v>720</v>
      </c>
      <c r="K316" s="232" t="s">
        <v>166</v>
      </c>
      <c r="L316" s="233">
        <v>0</v>
      </c>
      <c r="M316" s="234"/>
      <c r="N316" s="234">
        <v>0</v>
      </c>
      <c r="O316" s="234">
        <v>19977.04</v>
      </c>
      <c r="P316" s="234">
        <v>19977.04</v>
      </c>
      <c r="Q316" s="235" t="s">
        <v>681</v>
      </c>
      <c r="R316" s="236">
        <v>0</v>
      </c>
      <c r="S316" s="237">
        <v>1013512.7400000017</v>
      </c>
      <c r="T316" s="238" t="s">
        <v>720</v>
      </c>
      <c r="U316" s="239">
        <v>66754490</v>
      </c>
      <c r="V316" s="234">
        <v>-245165075</v>
      </c>
      <c r="W316" s="240">
        <v>375072</v>
      </c>
      <c r="X316" s="241">
        <v>39804919</v>
      </c>
      <c r="Y316" s="242"/>
    </row>
    <row r="317" spans="1:25">
      <c r="A317" s="299" t="s">
        <v>206</v>
      </c>
      <c r="B317" s="299" t="s">
        <v>207</v>
      </c>
      <c r="C317" s="125">
        <v>44364</v>
      </c>
      <c r="D317" s="125">
        <v>44379</v>
      </c>
      <c r="E317" s="125">
        <v>44379</v>
      </c>
      <c r="F317" s="295" t="s">
        <v>520</v>
      </c>
      <c r="G317" s="127"/>
      <c r="H317" s="128" t="s">
        <v>519</v>
      </c>
      <c r="I317" s="73" t="s">
        <v>521</v>
      </c>
      <c r="J317" s="73" t="s">
        <v>522</v>
      </c>
      <c r="K317" s="73" t="s">
        <v>710</v>
      </c>
      <c r="L317" s="129">
        <v>4000000</v>
      </c>
      <c r="M317" s="121">
        <v>99.5</v>
      </c>
      <c r="N317" s="121">
        <v>-3980000</v>
      </c>
      <c r="O317" s="121">
        <v>0</v>
      </c>
      <c r="P317" s="121">
        <v>-3980000</v>
      </c>
      <c r="Q317" s="130" t="s">
        <v>681</v>
      </c>
      <c r="R317" s="131">
        <v>2208216.2399999909</v>
      </c>
      <c r="S317" s="132">
        <v>0</v>
      </c>
      <c r="T317" s="122" t="s">
        <v>522</v>
      </c>
      <c r="U317" s="2">
        <v>67742469</v>
      </c>
      <c r="V317" s="121">
        <v>-245382233</v>
      </c>
      <c r="W317" s="111">
        <v>446869</v>
      </c>
      <c r="X317" s="133">
        <v>39864839</v>
      </c>
      <c r="Y317" s="45"/>
    </row>
    <row r="318" spans="1:25">
      <c r="A318" s="299" t="s">
        <v>182</v>
      </c>
      <c r="B318" s="299" t="s">
        <v>183</v>
      </c>
      <c r="C318" s="125">
        <v>44378</v>
      </c>
      <c r="D318" s="125">
        <v>44378</v>
      </c>
      <c r="E318" s="125">
        <v>44379</v>
      </c>
      <c r="F318" s="295" t="s">
        <v>549</v>
      </c>
      <c r="G318" s="127" t="s">
        <v>1596</v>
      </c>
      <c r="H318" s="128" t="s">
        <v>548</v>
      </c>
      <c r="I318" s="73" t="s">
        <v>550</v>
      </c>
      <c r="J318" s="73" t="s">
        <v>551</v>
      </c>
      <c r="K318" s="73" t="s">
        <v>166</v>
      </c>
      <c r="L318" s="129">
        <v>0</v>
      </c>
      <c r="N318" s="121">
        <v>0</v>
      </c>
      <c r="O318" s="121">
        <v>20963.55</v>
      </c>
      <c r="P318" s="121">
        <v>20963.55</v>
      </c>
      <c r="Q318" s="130" t="s">
        <v>681</v>
      </c>
      <c r="R318" s="131">
        <v>0</v>
      </c>
      <c r="S318" s="132">
        <v>1034476.2900000018</v>
      </c>
      <c r="T318" s="122" t="s">
        <v>551</v>
      </c>
      <c r="U318" s="2">
        <v>68225473</v>
      </c>
      <c r="V318" s="121">
        <v>-245345294</v>
      </c>
      <c r="W318" s="111">
        <v>436980</v>
      </c>
      <c r="X318" s="133">
        <v>39855125</v>
      </c>
      <c r="Y318" s="45"/>
    </row>
    <row r="319" spans="1:25">
      <c r="A319" s="243" t="s">
        <v>182</v>
      </c>
      <c r="B319" s="243" t="s">
        <v>183</v>
      </c>
      <c r="C319" s="244">
        <v>44377</v>
      </c>
      <c r="D319" s="244">
        <v>44377</v>
      </c>
      <c r="E319" s="244">
        <v>44384</v>
      </c>
      <c r="F319" s="297"/>
      <c r="G319" s="245" t="s">
        <v>1597</v>
      </c>
      <c r="H319" s="246" t="s">
        <v>852</v>
      </c>
      <c r="I319" s="247" t="s">
        <v>850</v>
      </c>
      <c r="J319" s="247" t="s">
        <v>851</v>
      </c>
      <c r="K319" s="247" t="s">
        <v>166</v>
      </c>
      <c r="L319" s="248">
        <v>0</v>
      </c>
      <c r="M319" s="249"/>
      <c r="N319" s="249">
        <v>0</v>
      </c>
      <c r="O319" s="249">
        <v>70486.11</v>
      </c>
      <c r="P319" s="249">
        <v>70486.11</v>
      </c>
      <c r="Q319" s="250" t="s">
        <v>681</v>
      </c>
      <c r="R319" s="251">
        <v>0</v>
      </c>
      <c r="S319" s="252">
        <v>1104962.4000000018</v>
      </c>
      <c r="T319" s="253" t="s">
        <v>851</v>
      </c>
      <c r="U319" s="254">
        <v>67298249</v>
      </c>
      <c r="V319" s="249">
        <v>-244820607</v>
      </c>
      <c r="W319" s="255">
        <v>441318</v>
      </c>
      <c r="X319" s="256">
        <v>39675238</v>
      </c>
      <c r="Y319" s="257"/>
    </row>
    <row r="320" spans="1:25">
      <c r="A320" s="299" t="s">
        <v>182</v>
      </c>
      <c r="B320" s="299" t="s">
        <v>183</v>
      </c>
      <c r="C320" s="125">
        <v>44386</v>
      </c>
      <c r="D320" s="125">
        <v>44386</v>
      </c>
      <c r="E320" s="125">
        <v>44386</v>
      </c>
      <c r="F320" s="295" t="s">
        <v>755</v>
      </c>
      <c r="G320" s="127"/>
      <c r="H320" s="128" t="s">
        <v>754</v>
      </c>
      <c r="I320" s="73" t="s">
        <v>752</v>
      </c>
      <c r="J320" s="73" t="s">
        <v>753</v>
      </c>
      <c r="K320" s="73" t="s">
        <v>1158</v>
      </c>
      <c r="L320" s="129">
        <v>0</v>
      </c>
      <c r="N320" s="121">
        <v>0</v>
      </c>
      <c r="O320" s="121">
        <v>48317.19</v>
      </c>
      <c r="P320" s="121">
        <v>48317.19</v>
      </c>
      <c r="Q320" s="130" t="s">
        <v>681</v>
      </c>
      <c r="R320" s="131">
        <v>0</v>
      </c>
      <c r="S320" s="132">
        <v>1153279.5900000017</v>
      </c>
      <c r="T320" s="122" t="s">
        <v>753</v>
      </c>
      <c r="U320" s="2">
        <v>68409042</v>
      </c>
      <c r="V320" s="121">
        <v>-245849912</v>
      </c>
      <c r="W320" s="111"/>
      <c r="X320" s="133">
        <v>39949076</v>
      </c>
      <c r="Y320" s="45"/>
    </row>
    <row r="321" spans="1:25">
      <c r="A321" s="299" t="s">
        <v>206</v>
      </c>
      <c r="B321" s="299" t="s">
        <v>207</v>
      </c>
      <c r="C321" s="125">
        <v>44386</v>
      </c>
      <c r="D321" s="125">
        <v>44386</v>
      </c>
      <c r="E321" s="125">
        <v>44386</v>
      </c>
      <c r="F321" s="295" t="s">
        <v>755</v>
      </c>
      <c r="G321" s="127"/>
      <c r="H321" s="128" t="s">
        <v>754</v>
      </c>
      <c r="I321" s="73" t="s">
        <v>752</v>
      </c>
      <c r="J321" s="73" t="s">
        <v>753</v>
      </c>
      <c r="K321" s="73" t="s">
        <v>944</v>
      </c>
      <c r="L321" s="129">
        <v>5585075.8600000003</v>
      </c>
      <c r="M321" s="121">
        <v>100</v>
      </c>
      <c r="N321" s="121">
        <v>5585075.8600000003</v>
      </c>
      <c r="O321" s="121">
        <v>0</v>
      </c>
      <c r="P321" s="121">
        <v>5585075.8600000003</v>
      </c>
      <c r="Q321" s="130" t="s">
        <v>681</v>
      </c>
      <c r="R321" s="131">
        <v>7793292.0999999912</v>
      </c>
      <c r="S321" s="132">
        <v>0</v>
      </c>
      <c r="T321" s="122" t="s">
        <v>753</v>
      </c>
      <c r="U321" s="2">
        <v>68409395</v>
      </c>
      <c r="V321" s="121">
        <v>-245823533</v>
      </c>
      <c r="W321" s="111">
        <v>349520</v>
      </c>
      <c r="X321" s="133">
        <v>39943886</v>
      </c>
      <c r="Y321" s="45"/>
    </row>
    <row r="322" spans="1:25">
      <c r="A322" s="299" t="s">
        <v>182</v>
      </c>
      <c r="B322" s="299" t="s">
        <v>183</v>
      </c>
      <c r="C322" s="125">
        <v>44377</v>
      </c>
      <c r="D322" s="125">
        <v>44377</v>
      </c>
      <c r="E322" s="125">
        <v>44386</v>
      </c>
      <c r="F322" s="295" t="s">
        <v>755</v>
      </c>
      <c r="G322" s="127" t="s">
        <v>1519</v>
      </c>
      <c r="H322" s="128" t="s">
        <v>754</v>
      </c>
      <c r="I322" s="73" t="s">
        <v>752</v>
      </c>
      <c r="J322" s="73" t="s">
        <v>753</v>
      </c>
      <c r="K322" s="73" t="s">
        <v>166</v>
      </c>
      <c r="L322" s="129">
        <v>0</v>
      </c>
      <c r="N322" s="121">
        <v>0</v>
      </c>
      <c r="O322" s="121">
        <v>37719.58</v>
      </c>
      <c r="P322" s="121">
        <v>37719.58</v>
      </c>
      <c r="Q322" s="130" t="s">
        <v>681</v>
      </c>
      <c r="R322" s="131">
        <v>0</v>
      </c>
      <c r="S322" s="132">
        <v>1190999.1700000018</v>
      </c>
      <c r="T322" s="122" t="s">
        <v>753</v>
      </c>
      <c r="U322" s="2">
        <v>65117498</v>
      </c>
      <c r="V322" s="121">
        <v>-245849628</v>
      </c>
      <c r="W322" s="111">
        <v>349520</v>
      </c>
      <c r="X322" s="133">
        <v>39949031</v>
      </c>
      <c r="Y322" s="45"/>
    </row>
    <row r="323" spans="1:25">
      <c r="A323" s="299" t="s">
        <v>182</v>
      </c>
      <c r="B323" s="299" t="s">
        <v>183</v>
      </c>
      <c r="C323" s="125">
        <v>44386</v>
      </c>
      <c r="D323" s="125">
        <v>44386</v>
      </c>
      <c r="E323" s="125">
        <v>44386</v>
      </c>
      <c r="F323" s="295" t="s">
        <v>755</v>
      </c>
      <c r="G323" s="127" t="s">
        <v>1519</v>
      </c>
      <c r="H323" s="128" t="s">
        <v>754</v>
      </c>
      <c r="I323" s="73" t="s">
        <v>752</v>
      </c>
      <c r="J323" s="73" t="s">
        <v>753</v>
      </c>
      <c r="K323" s="73" t="s">
        <v>166</v>
      </c>
      <c r="L323" s="129">
        <v>0</v>
      </c>
      <c r="N323" s="121">
        <v>0</v>
      </c>
      <c r="O323" s="121">
        <v>11629.41</v>
      </c>
      <c r="P323" s="121">
        <v>11629.41</v>
      </c>
      <c r="Q323" s="130" t="s">
        <v>681</v>
      </c>
      <c r="R323" s="131">
        <v>0</v>
      </c>
      <c r="S323" s="132">
        <v>1202628.5800000017</v>
      </c>
      <c r="T323" s="122" t="s">
        <v>753</v>
      </c>
      <c r="U323" s="2">
        <v>68409315</v>
      </c>
      <c r="V323" s="121">
        <v>-245850222</v>
      </c>
      <c r="W323" s="111">
        <v>349520</v>
      </c>
      <c r="X323" s="133">
        <v>39949089</v>
      </c>
      <c r="Y323" s="45"/>
    </row>
    <row r="324" spans="1:25">
      <c r="A324" s="299" t="s">
        <v>206</v>
      </c>
      <c r="B324" s="299" t="s">
        <v>207</v>
      </c>
      <c r="C324" s="125">
        <v>44377</v>
      </c>
      <c r="D324" s="125">
        <v>44377</v>
      </c>
      <c r="E324" s="125">
        <v>44386</v>
      </c>
      <c r="F324" s="295" t="s">
        <v>575</v>
      </c>
      <c r="G324" s="127"/>
      <c r="H324" s="128" t="s">
        <v>574</v>
      </c>
      <c r="I324" s="73" t="s">
        <v>564</v>
      </c>
      <c r="J324" s="73" t="s">
        <v>576</v>
      </c>
      <c r="K324" s="73" t="s">
        <v>944</v>
      </c>
      <c r="L324" s="129">
        <v>4421.25</v>
      </c>
      <c r="M324" s="121">
        <v>100</v>
      </c>
      <c r="N324" s="121">
        <v>4421.25</v>
      </c>
      <c r="O324" s="121">
        <v>0</v>
      </c>
      <c r="P324" s="121">
        <v>4421.25</v>
      </c>
      <c r="Q324" s="130" t="s">
        <v>681</v>
      </c>
      <c r="R324" s="131">
        <v>7797713.3499999912</v>
      </c>
      <c r="S324" s="132">
        <v>0</v>
      </c>
      <c r="T324" s="122" t="s">
        <v>576</v>
      </c>
      <c r="U324" s="2">
        <v>68218915</v>
      </c>
      <c r="V324" s="121">
        <v>-245331881</v>
      </c>
      <c r="W324" s="111">
        <v>409425</v>
      </c>
      <c r="X324" s="133">
        <v>39851587</v>
      </c>
      <c r="Y324" s="45"/>
    </row>
    <row r="325" spans="1:25">
      <c r="A325" s="299" t="s">
        <v>182</v>
      </c>
      <c r="B325" s="299" t="s">
        <v>183</v>
      </c>
      <c r="C325" s="125">
        <v>44377</v>
      </c>
      <c r="D325" s="125">
        <v>44377</v>
      </c>
      <c r="E325" s="125">
        <v>44386</v>
      </c>
      <c r="F325" s="295" t="s">
        <v>575</v>
      </c>
      <c r="G325" s="127" t="s">
        <v>1530</v>
      </c>
      <c r="H325" s="128" t="s">
        <v>574</v>
      </c>
      <c r="I325" s="73" t="s">
        <v>564</v>
      </c>
      <c r="J325" s="73" t="s">
        <v>576</v>
      </c>
      <c r="K325" s="73" t="s">
        <v>166</v>
      </c>
      <c r="L325" s="129">
        <v>0</v>
      </c>
      <c r="N325" s="121">
        <v>0</v>
      </c>
      <c r="O325" s="121">
        <v>3581.59</v>
      </c>
      <c r="P325" s="121">
        <v>3581.59</v>
      </c>
      <c r="Q325" s="130" t="s">
        <v>681</v>
      </c>
      <c r="R325" s="131">
        <v>0</v>
      </c>
      <c r="S325" s="132">
        <v>1206210.1700000018</v>
      </c>
      <c r="T325" s="122" t="s">
        <v>576</v>
      </c>
      <c r="U325" s="2">
        <v>67295041</v>
      </c>
      <c r="V325" s="121">
        <v>-244817508</v>
      </c>
      <c r="W325" s="111">
        <v>435251</v>
      </c>
      <c r="X325" s="133">
        <v>39672139</v>
      </c>
      <c r="Y325" s="45"/>
    </row>
    <row r="326" spans="1:25">
      <c r="A326" s="299" t="s">
        <v>206</v>
      </c>
      <c r="B326" s="299" t="s">
        <v>207</v>
      </c>
      <c r="C326" s="125">
        <v>44377</v>
      </c>
      <c r="D326" s="125">
        <v>44377</v>
      </c>
      <c r="E326" s="125">
        <v>44386</v>
      </c>
      <c r="G326" s="127"/>
      <c r="H326" s="128" t="s">
        <v>563</v>
      </c>
      <c r="I326" s="73" t="s">
        <v>564</v>
      </c>
      <c r="J326" s="73" t="s">
        <v>565</v>
      </c>
      <c r="K326" s="73" t="s">
        <v>944</v>
      </c>
      <c r="L326" s="129">
        <v>13070.64</v>
      </c>
      <c r="M326" s="121">
        <v>100</v>
      </c>
      <c r="N326" s="121">
        <v>13070.64</v>
      </c>
      <c r="O326" s="121">
        <v>0</v>
      </c>
      <c r="P326" s="121">
        <v>13070.64</v>
      </c>
      <c r="Q326" s="130" t="s">
        <v>681</v>
      </c>
      <c r="R326" s="131">
        <v>7810783.9899999909</v>
      </c>
      <c r="S326" s="132">
        <v>0</v>
      </c>
      <c r="T326" s="122" t="s">
        <v>565</v>
      </c>
      <c r="U326" s="2">
        <v>68424151</v>
      </c>
      <c r="V326" s="121">
        <v>-245853269</v>
      </c>
      <c r="W326" s="111">
        <v>426051</v>
      </c>
      <c r="X326" s="133">
        <v>39949793</v>
      </c>
      <c r="Y326" s="45"/>
    </row>
    <row r="327" spans="1:25">
      <c r="A327" s="299" t="s">
        <v>206</v>
      </c>
      <c r="B327" s="299" t="s">
        <v>207</v>
      </c>
      <c r="C327" s="125">
        <v>44377</v>
      </c>
      <c r="D327" s="125">
        <v>44377</v>
      </c>
      <c r="E327" s="125">
        <v>44386</v>
      </c>
      <c r="G327" s="127"/>
      <c r="H327" s="128" t="s">
        <v>566</v>
      </c>
      <c r="I327" s="73" t="s">
        <v>564</v>
      </c>
      <c r="J327" s="73" t="s">
        <v>567</v>
      </c>
      <c r="K327" s="73" t="s">
        <v>944</v>
      </c>
      <c r="L327" s="129">
        <v>26522.42</v>
      </c>
      <c r="M327" s="121">
        <v>100</v>
      </c>
      <c r="N327" s="121">
        <v>26522.42</v>
      </c>
      <c r="O327" s="121">
        <v>0</v>
      </c>
      <c r="P327" s="121">
        <v>26522.42</v>
      </c>
      <c r="Q327" s="130" t="s">
        <v>681</v>
      </c>
      <c r="R327" s="131">
        <v>7837306.4099999908</v>
      </c>
      <c r="S327" s="132">
        <v>0</v>
      </c>
      <c r="T327" s="122" t="s">
        <v>567</v>
      </c>
      <c r="U327" s="2">
        <v>68209520</v>
      </c>
      <c r="V327" s="121">
        <v>-245285614</v>
      </c>
      <c r="W327" s="111">
        <v>390395</v>
      </c>
      <c r="X327" s="133">
        <v>39840689</v>
      </c>
      <c r="Y327" s="45"/>
    </row>
    <row r="328" spans="1:25">
      <c r="A328" s="299" t="s">
        <v>206</v>
      </c>
      <c r="B328" s="299" t="s">
        <v>207</v>
      </c>
      <c r="C328" s="125">
        <v>44377</v>
      </c>
      <c r="D328" s="125">
        <v>44377</v>
      </c>
      <c r="E328" s="125">
        <v>44386</v>
      </c>
      <c r="G328" s="127"/>
      <c r="H328" s="128" t="s">
        <v>822</v>
      </c>
      <c r="I328" s="73" t="s">
        <v>564</v>
      </c>
      <c r="J328" s="73" t="s">
        <v>821</v>
      </c>
      <c r="K328" s="73" t="s">
        <v>944</v>
      </c>
      <c r="L328" s="129">
        <v>5258.35</v>
      </c>
      <c r="M328" s="121">
        <v>100</v>
      </c>
      <c r="N328" s="121">
        <v>5258.35</v>
      </c>
      <c r="O328" s="121">
        <v>0</v>
      </c>
      <c r="P328" s="121">
        <v>5258.35</v>
      </c>
      <c r="Q328" s="130" t="s">
        <v>681</v>
      </c>
      <c r="R328" s="131">
        <v>7842564.7599999905</v>
      </c>
      <c r="S328" s="132">
        <v>0</v>
      </c>
      <c r="T328" s="122" t="s">
        <v>821</v>
      </c>
      <c r="U328" s="2">
        <v>68209177</v>
      </c>
      <c r="V328" s="121">
        <v>-245285249</v>
      </c>
      <c r="W328" s="111">
        <v>432711</v>
      </c>
      <c r="X328" s="133">
        <v>39840671</v>
      </c>
      <c r="Y328" s="45"/>
    </row>
    <row r="329" spans="1:25">
      <c r="A329" s="228" t="s">
        <v>182</v>
      </c>
      <c r="B329" s="228" t="s">
        <v>183</v>
      </c>
      <c r="C329" s="229">
        <v>44378</v>
      </c>
      <c r="D329" s="229">
        <v>44378</v>
      </c>
      <c r="E329" s="229">
        <v>44386</v>
      </c>
      <c r="F329" s="296"/>
      <c r="G329" s="230" t="s">
        <v>1575</v>
      </c>
      <c r="H329" s="231" t="s">
        <v>822</v>
      </c>
      <c r="I329" s="232" t="s">
        <v>564</v>
      </c>
      <c r="J329" s="232" t="s">
        <v>821</v>
      </c>
      <c r="K329" s="232" t="s">
        <v>166</v>
      </c>
      <c r="L329" s="233">
        <v>0</v>
      </c>
      <c r="M329" s="234"/>
      <c r="N329" s="234">
        <v>0</v>
      </c>
      <c r="O329" s="234">
        <v>14.98</v>
      </c>
      <c r="P329" s="234">
        <v>14.98</v>
      </c>
      <c r="Q329" s="235" t="s">
        <v>681</v>
      </c>
      <c r="R329" s="236">
        <v>0</v>
      </c>
      <c r="S329" s="237">
        <v>1206225.1500000018</v>
      </c>
      <c r="T329" s="238" t="s">
        <v>821</v>
      </c>
      <c r="U329" s="239">
        <v>66994871</v>
      </c>
      <c r="V329" s="234">
        <v>-245852645</v>
      </c>
      <c r="W329" s="240">
        <v>432711</v>
      </c>
      <c r="X329" s="241">
        <v>39949650</v>
      </c>
      <c r="Y329" s="242"/>
    </row>
    <row r="330" spans="1:25">
      <c r="A330" s="299" t="s">
        <v>182</v>
      </c>
      <c r="B330" s="299" t="s">
        <v>183</v>
      </c>
      <c r="C330" s="125">
        <v>44377</v>
      </c>
      <c r="D330" s="125">
        <v>44377</v>
      </c>
      <c r="E330" s="125">
        <v>44389</v>
      </c>
      <c r="G330" s="127" t="s">
        <v>1565</v>
      </c>
      <c r="H330" s="128" t="s">
        <v>814</v>
      </c>
      <c r="I330" s="73" t="s">
        <v>812</v>
      </c>
      <c r="J330" s="73" t="s">
        <v>813</v>
      </c>
      <c r="K330" s="73" t="s">
        <v>166</v>
      </c>
      <c r="L330" s="129">
        <v>0</v>
      </c>
      <c r="N330" s="121">
        <v>0</v>
      </c>
      <c r="O330" s="121">
        <v>3747.54</v>
      </c>
      <c r="P330" s="121">
        <v>3747.54</v>
      </c>
      <c r="Q330" s="130" t="s">
        <v>681</v>
      </c>
      <c r="R330" s="131">
        <v>0</v>
      </c>
      <c r="S330" s="132">
        <v>1209972.6900000018</v>
      </c>
      <c r="T330" s="122" t="s">
        <v>813</v>
      </c>
      <c r="U330" s="2">
        <v>68458072</v>
      </c>
      <c r="V330" s="121">
        <v>-245987258</v>
      </c>
      <c r="W330" s="111">
        <v>423893</v>
      </c>
      <c r="X330" s="133">
        <v>39972076</v>
      </c>
      <c r="Y330" s="45"/>
    </row>
    <row r="331" spans="1:25">
      <c r="A331" s="299" t="s">
        <v>206</v>
      </c>
      <c r="B331" s="299" t="s">
        <v>207</v>
      </c>
      <c r="C331" s="125">
        <v>44378</v>
      </c>
      <c r="D331" s="125">
        <v>44378</v>
      </c>
      <c r="E331" s="125">
        <v>44389</v>
      </c>
      <c r="G331" s="127"/>
      <c r="H331" s="128" t="s">
        <v>816</v>
      </c>
      <c r="I331" s="73" t="s">
        <v>812</v>
      </c>
      <c r="J331" s="73" t="s">
        <v>815</v>
      </c>
      <c r="K331" s="73" t="s">
        <v>944</v>
      </c>
      <c r="L331" s="129">
        <v>6554.36</v>
      </c>
      <c r="M331" s="121">
        <v>100</v>
      </c>
      <c r="N331" s="121">
        <v>6554.36</v>
      </c>
      <c r="O331" s="121">
        <v>0</v>
      </c>
      <c r="P331" s="121">
        <v>6554.36</v>
      </c>
      <c r="Q331" s="130" t="s">
        <v>681</v>
      </c>
      <c r="R331" s="131">
        <v>7849119.1199999908</v>
      </c>
      <c r="S331" s="132">
        <v>0</v>
      </c>
      <c r="T331" s="122" t="s">
        <v>815</v>
      </c>
      <c r="U331" s="2">
        <v>68456265</v>
      </c>
      <c r="V331" s="121">
        <v>-245984381</v>
      </c>
      <c r="W331" s="111">
        <v>423891</v>
      </c>
      <c r="X331" s="133">
        <v>39971255</v>
      </c>
      <c r="Y331" s="45"/>
    </row>
    <row r="332" spans="1:25">
      <c r="A332" s="228" t="s">
        <v>206</v>
      </c>
      <c r="B332" s="228" t="s">
        <v>207</v>
      </c>
      <c r="C332" s="229">
        <v>44358</v>
      </c>
      <c r="D332" s="229">
        <v>44389</v>
      </c>
      <c r="E332" s="229">
        <v>44389</v>
      </c>
      <c r="F332" s="296" t="s">
        <v>864</v>
      </c>
      <c r="G332" s="230"/>
      <c r="H332" s="231" t="s">
        <v>863</v>
      </c>
      <c r="I332" s="232" t="s">
        <v>861</v>
      </c>
      <c r="J332" s="232" t="s">
        <v>862</v>
      </c>
      <c r="K332" s="232" t="s">
        <v>710</v>
      </c>
      <c r="L332" s="233">
        <v>2500000</v>
      </c>
      <c r="M332" s="234">
        <v>99.28125</v>
      </c>
      <c r="N332" s="234">
        <v>-2482031.25</v>
      </c>
      <c r="O332" s="234">
        <v>0</v>
      </c>
      <c r="P332" s="234">
        <v>-2482031.25</v>
      </c>
      <c r="Q332" s="235" t="s">
        <v>681</v>
      </c>
      <c r="R332" s="236">
        <v>5367087.8699999908</v>
      </c>
      <c r="S332" s="237">
        <v>0</v>
      </c>
      <c r="T332" s="238" t="s">
        <v>862</v>
      </c>
      <c r="U332" s="239">
        <v>67097361</v>
      </c>
      <c r="V332" s="234">
        <v>-245995928</v>
      </c>
      <c r="W332" s="240">
        <v>441709</v>
      </c>
      <c r="X332" s="241">
        <v>39973656</v>
      </c>
      <c r="Y332" s="242"/>
    </row>
    <row r="333" spans="1:25">
      <c r="A333" s="299" t="s">
        <v>206</v>
      </c>
      <c r="B333" s="299" t="s">
        <v>207</v>
      </c>
      <c r="C333" s="125">
        <v>44369</v>
      </c>
      <c r="D333" s="125">
        <v>44390</v>
      </c>
      <c r="E333" s="125">
        <v>44390</v>
      </c>
      <c r="F333" s="295" t="s">
        <v>554</v>
      </c>
      <c r="G333" s="127"/>
      <c r="H333" s="128" t="s">
        <v>553</v>
      </c>
      <c r="I333" s="73" t="s">
        <v>561</v>
      </c>
      <c r="J333" s="73" t="s">
        <v>562</v>
      </c>
      <c r="K333" s="73" t="s">
        <v>710</v>
      </c>
      <c r="L333" s="129">
        <v>4987080.0999999996</v>
      </c>
      <c r="M333" s="121">
        <v>98.25</v>
      </c>
      <c r="N333" s="121">
        <v>-4899806.2</v>
      </c>
      <c r="O333" s="121">
        <v>0</v>
      </c>
      <c r="P333" s="121">
        <v>-4899806.2</v>
      </c>
      <c r="Q333" s="130" t="s">
        <v>681</v>
      </c>
      <c r="R333" s="131">
        <v>467281.66999999061</v>
      </c>
      <c r="S333" s="132">
        <v>0</v>
      </c>
      <c r="T333" s="122" t="s">
        <v>562</v>
      </c>
      <c r="U333" s="2">
        <v>68319214</v>
      </c>
      <c r="V333" s="121">
        <v>-246084235</v>
      </c>
      <c r="W333" s="111">
        <v>331302</v>
      </c>
      <c r="X333" s="133">
        <v>39992633</v>
      </c>
      <c r="Y333" s="45"/>
    </row>
    <row r="334" spans="1:25">
      <c r="A334" s="299" t="s">
        <v>206</v>
      </c>
      <c r="B334" s="299" t="s">
        <v>207</v>
      </c>
      <c r="C334" s="125">
        <v>44369</v>
      </c>
      <c r="D334" s="125">
        <v>44390</v>
      </c>
      <c r="E334" s="125">
        <v>44390</v>
      </c>
      <c r="F334" s="295" t="s">
        <v>554</v>
      </c>
      <c r="G334" s="127"/>
      <c r="H334" s="128" t="s">
        <v>553</v>
      </c>
      <c r="I334" s="73" t="s">
        <v>561</v>
      </c>
      <c r="J334" s="73" t="s">
        <v>562</v>
      </c>
      <c r="K334" s="73" t="s">
        <v>856</v>
      </c>
      <c r="L334" s="129">
        <v>0</v>
      </c>
      <c r="N334" s="121">
        <v>226.1</v>
      </c>
      <c r="O334" s="121">
        <v>0</v>
      </c>
      <c r="P334" s="121">
        <v>226.1</v>
      </c>
      <c r="Q334" s="130" t="s">
        <v>681</v>
      </c>
      <c r="R334" s="131">
        <v>467507.76999999059</v>
      </c>
      <c r="S334" s="132">
        <v>0</v>
      </c>
      <c r="T334" s="122" t="s">
        <v>562</v>
      </c>
      <c r="U334" s="2">
        <v>68494047</v>
      </c>
      <c r="V334" s="121">
        <v>-246084236</v>
      </c>
      <c r="W334" s="111"/>
      <c r="X334" s="133">
        <v>39992634</v>
      </c>
      <c r="Y334" s="45"/>
    </row>
    <row r="335" spans="1:25">
      <c r="A335" s="243" t="s">
        <v>206</v>
      </c>
      <c r="B335" s="243" t="s">
        <v>207</v>
      </c>
      <c r="C335" s="244">
        <v>44385</v>
      </c>
      <c r="D335" s="244">
        <v>44385</v>
      </c>
      <c r="E335" s="244">
        <v>44392</v>
      </c>
      <c r="F335" s="297"/>
      <c r="G335" s="245"/>
      <c r="H335" s="246"/>
      <c r="I335" s="247"/>
      <c r="J335" s="247"/>
      <c r="K335" s="247" t="s">
        <v>709</v>
      </c>
      <c r="L335" s="248">
        <v>0</v>
      </c>
      <c r="M335" s="249"/>
      <c r="N335" s="249">
        <v>8000000</v>
      </c>
      <c r="O335" s="249">
        <v>0</v>
      </c>
      <c r="P335" s="249">
        <v>8000000</v>
      </c>
      <c r="Q335" s="250" t="s">
        <v>681</v>
      </c>
      <c r="R335" s="251">
        <v>8467507.7699999902</v>
      </c>
      <c r="S335" s="252">
        <v>0</v>
      </c>
      <c r="T335" s="253"/>
      <c r="U335" s="254">
        <v>1954137</v>
      </c>
      <c r="V335" s="249">
        <v>-245942864</v>
      </c>
      <c r="W335" s="255"/>
      <c r="X335" s="256">
        <v>39928096</v>
      </c>
      <c r="Y335" s="257" t="s">
        <v>1556</v>
      </c>
    </row>
    <row r="336" spans="1:25">
      <c r="A336" s="299" t="s">
        <v>206</v>
      </c>
      <c r="B336" s="299" t="s">
        <v>207</v>
      </c>
      <c r="C336" s="125">
        <v>44377</v>
      </c>
      <c r="D336" s="125">
        <v>44377</v>
      </c>
      <c r="E336" s="125">
        <v>44393</v>
      </c>
      <c r="G336" s="127"/>
      <c r="H336" s="128" t="s">
        <v>774</v>
      </c>
      <c r="I336" s="73" t="s">
        <v>772</v>
      </c>
      <c r="J336" s="73" t="s">
        <v>773</v>
      </c>
      <c r="K336" s="73" t="s">
        <v>944</v>
      </c>
      <c r="L336" s="129">
        <v>3315.27</v>
      </c>
      <c r="M336" s="121">
        <v>100</v>
      </c>
      <c r="N336" s="121">
        <v>3315.27</v>
      </c>
      <c r="O336" s="121">
        <v>0</v>
      </c>
      <c r="P336" s="121">
        <v>3315.27</v>
      </c>
      <c r="Q336" s="130" t="s">
        <v>681</v>
      </c>
      <c r="R336" s="131">
        <v>8470823.0399999898</v>
      </c>
      <c r="S336" s="132">
        <v>0</v>
      </c>
      <c r="T336" s="122" t="s">
        <v>773</v>
      </c>
      <c r="U336" s="2">
        <v>67968850</v>
      </c>
      <c r="V336" s="121">
        <v>-244877015</v>
      </c>
      <c r="W336" s="111">
        <v>357916</v>
      </c>
      <c r="X336" s="133">
        <v>39711311</v>
      </c>
      <c r="Y336" s="45"/>
    </row>
    <row r="337" spans="1:25">
      <c r="A337" s="228" t="s">
        <v>182</v>
      </c>
      <c r="B337" s="228" t="s">
        <v>183</v>
      </c>
      <c r="C337" s="229">
        <v>44377</v>
      </c>
      <c r="D337" s="229">
        <v>44377</v>
      </c>
      <c r="E337" s="229">
        <v>44393</v>
      </c>
      <c r="F337" s="296"/>
      <c r="G337" s="230" t="s">
        <v>1569</v>
      </c>
      <c r="H337" s="231" t="s">
        <v>774</v>
      </c>
      <c r="I337" s="232" t="s">
        <v>772</v>
      </c>
      <c r="J337" s="232" t="s">
        <v>773</v>
      </c>
      <c r="K337" s="232" t="s">
        <v>166</v>
      </c>
      <c r="L337" s="233">
        <v>0</v>
      </c>
      <c r="M337" s="234"/>
      <c r="N337" s="234">
        <v>0</v>
      </c>
      <c r="O337" s="234">
        <v>22117.63</v>
      </c>
      <c r="P337" s="234">
        <v>22117.63</v>
      </c>
      <c r="Q337" s="235" t="s">
        <v>681</v>
      </c>
      <c r="R337" s="236">
        <v>0</v>
      </c>
      <c r="S337" s="237">
        <v>1232090.3200000017</v>
      </c>
      <c r="T337" s="238" t="s">
        <v>773</v>
      </c>
      <c r="U337" s="239">
        <v>64927444</v>
      </c>
      <c r="V337" s="234">
        <v>-244637879</v>
      </c>
      <c r="W337" s="240">
        <v>357916</v>
      </c>
      <c r="X337" s="241">
        <v>39493828</v>
      </c>
      <c r="Y337" s="242"/>
    </row>
    <row r="338" spans="1:25">
      <c r="A338" s="299" t="s">
        <v>182</v>
      </c>
      <c r="B338" s="299" t="s">
        <v>183</v>
      </c>
      <c r="C338" s="125">
        <v>44377</v>
      </c>
      <c r="D338" s="125">
        <v>44377</v>
      </c>
      <c r="E338" s="125">
        <v>44396</v>
      </c>
      <c r="G338" s="127"/>
      <c r="J338" s="73"/>
      <c r="K338" s="73" t="s">
        <v>1584</v>
      </c>
      <c r="L338" s="129">
        <v>0</v>
      </c>
      <c r="N338" s="121">
        <v>0</v>
      </c>
      <c r="O338" s="121">
        <v>12953.7</v>
      </c>
      <c r="P338" s="121">
        <v>12953.7</v>
      </c>
      <c r="Q338" s="130" t="s">
        <v>681</v>
      </c>
      <c r="R338" s="131">
        <v>0</v>
      </c>
      <c r="S338" s="132">
        <v>1245044.0200000016</v>
      </c>
      <c r="T338" s="122"/>
      <c r="U338" s="2">
        <v>1955135</v>
      </c>
      <c r="V338" s="121">
        <v>-245852543</v>
      </c>
      <c r="W338" s="111"/>
      <c r="X338" s="133">
        <v>39949613</v>
      </c>
      <c r="Y338" s="45" t="s">
        <v>1598</v>
      </c>
    </row>
    <row r="339" spans="1:25">
      <c r="A339" s="299" t="s">
        <v>182</v>
      </c>
      <c r="B339" s="299" t="s">
        <v>183</v>
      </c>
      <c r="C339" s="125">
        <v>44377</v>
      </c>
      <c r="D339" s="125">
        <v>44377</v>
      </c>
      <c r="E339" s="125">
        <v>44396</v>
      </c>
      <c r="G339" s="127"/>
      <c r="J339" s="73"/>
      <c r="K339" s="73" t="s">
        <v>1584</v>
      </c>
      <c r="L339" s="129">
        <v>0</v>
      </c>
      <c r="N339" s="121">
        <v>0</v>
      </c>
      <c r="O339" s="121">
        <v>10493.63</v>
      </c>
      <c r="P339" s="121">
        <v>10493.63</v>
      </c>
      <c r="Q339" s="130" t="s">
        <v>681</v>
      </c>
      <c r="R339" s="131">
        <v>0</v>
      </c>
      <c r="S339" s="132">
        <v>1255537.6500000015</v>
      </c>
      <c r="T339" s="122"/>
      <c r="U339" s="2">
        <v>1955136</v>
      </c>
      <c r="V339" s="121">
        <v>-245852566</v>
      </c>
      <c r="W339" s="111"/>
      <c r="X339" s="133">
        <v>39949619</v>
      </c>
      <c r="Y339" s="45" t="s">
        <v>1598</v>
      </c>
    </row>
    <row r="340" spans="1:25">
      <c r="A340" s="299" t="s">
        <v>182</v>
      </c>
      <c r="B340" s="299" t="s">
        <v>183</v>
      </c>
      <c r="C340" s="125">
        <v>44377</v>
      </c>
      <c r="D340" s="125">
        <v>44377</v>
      </c>
      <c r="E340" s="125">
        <v>44396</v>
      </c>
      <c r="G340" s="127" t="s">
        <v>1568</v>
      </c>
      <c r="H340" s="128" t="s">
        <v>728</v>
      </c>
      <c r="I340" s="73" t="s">
        <v>726</v>
      </c>
      <c r="J340" s="73" t="s">
        <v>727</v>
      </c>
      <c r="K340" s="73" t="s">
        <v>166</v>
      </c>
      <c r="L340" s="129">
        <v>0</v>
      </c>
      <c r="N340" s="121">
        <v>0</v>
      </c>
      <c r="O340" s="121">
        <v>6876.33</v>
      </c>
      <c r="P340" s="121">
        <v>6876.33</v>
      </c>
      <c r="Q340" s="130" t="s">
        <v>681</v>
      </c>
      <c r="R340" s="131">
        <v>0</v>
      </c>
      <c r="S340" s="132">
        <v>1262413.9800000016</v>
      </c>
      <c r="T340" s="122" t="s">
        <v>727</v>
      </c>
      <c r="U340" s="2">
        <v>65427286</v>
      </c>
      <c r="V340" s="121">
        <v>-246474385</v>
      </c>
      <c r="W340" s="111">
        <v>272565</v>
      </c>
      <c r="X340" s="133">
        <v>40072030</v>
      </c>
      <c r="Y340" s="45"/>
    </row>
    <row r="341" spans="1:25">
      <c r="A341" s="299" t="s">
        <v>182</v>
      </c>
      <c r="B341" s="299" t="s">
        <v>183</v>
      </c>
      <c r="C341" s="125">
        <v>44377</v>
      </c>
      <c r="D341" s="125">
        <v>44377</v>
      </c>
      <c r="E341" s="125">
        <v>44396</v>
      </c>
      <c r="F341" s="295" t="s">
        <v>835</v>
      </c>
      <c r="G341" s="127" t="s">
        <v>1599</v>
      </c>
      <c r="H341" s="128" t="s">
        <v>834</v>
      </c>
      <c r="I341" s="73" t="s">
        <v>748</v>
      </c>
      <c r="J341" s="73" t="s">
        <v>1582</v>
      </c>
      <c r="K341" s="73" t="s">
        <v>166</v>
      </c>
      <c r="L341" s="129">
        <v>0</v>
      </c>
      <c r="N341" s="121">
        <v>0</v>
      </c>
      <c r="O341" s="121">
        <v>47801.01</v>
      </c>
      <c r="P341" s="121">
        <v>47801.01</v>
      </c>
      <c r="Q341" s="130" t="s">
        <v>681</v>
      </c>
      <c r="R341" s="131">
        <v>0</v>
      </c>
      <c r="S341" s="132">
        <v>1310214.9900000016</v>
      </c>
      <c r="T341" s="122" t="s">
        <v>1582</v>
      </c>
      <c r="U341" s="2">
        <v>67295762</v>
      </c>
      <c r="V341" s="121">
        <v>-246476215</v>
      </c>
      <c r="W341" s="111">
        <v>436814</v>
      </c>
      <c r="X341" s="133">
        <v>40072442</v>
      </c>
      <c r="Y341" s="45"/>
    </row>
    <row r="342" spans="1:25">
      <c r="A342" s="299" t="s">
        <v>206</v>
      </c>
      <c r="B342" s="299" t="s">
        <v>207</v>
      </c>
      <c r="C342" s="125">
        <v>44377</v>
      </c>
      <c r="D342" s="125">
        <v>44377</v>
      </c>
      <c r="E342" s="125">
        <v>44396</v>
      </c>
      <c r="F342" s="295" t="s">
        <v>767</v>
      </c>
      <c r="G342" s="127"/>
      <c r="H342" s="128" t="s">
        <v>766</v>
      </c>
      <c r="I342" s="73" t="s">
        <v>764</v>
      </c>
      <c r="J342" s="73" t="s">
        <v>765</v>
      </c>
      <c r="K342" s="73" t="s">
        <v>944</v>
      </c>
      <c r="L342" s="129">
        <v>20000.009999999998</v>
      </c>
      <c r="M342" s="121">
        <v>100</v>
      </c>
      <c r="N342" s="121">
        <v>20000.009999999998</v>
      </c>
      <c r="O342" s="121">
        <v>0</v>
      </c>
      <c r="P342" s="121">
        <v>20000.009999999998</v>
      </c>
      <c r="Q342" s="130" t="s">
        <v>681</v>
      </c>
      <c r="R342" s="131">
        <v>8490823.0499999896</v>
      </c>
      <c r="S342" s="132">
        <v>0</v>
      </c>
      <c r="T342" s="122" t="s">
        <v>765</v>
      </c>
      <c r="U342" s="2">
        <v>67950230</v>
      </c>
      <c r="V342" s="121">
        <v>-244435802</v>
      </c>
      <c r="W342" s="111">
        <v>390874</v>
      </c>
      <c r="X342" s="133">
        <v>39460355</v>
      </c>
      <c r="Y342" s="45"/>
    </row>
    <row r="343" spans="1:25">
      <c r="A343" s="299" t="s">
        <v>182</v>
      </c>
      <c r="B343" s="299" t="s">
        <v>183</v>
      </c>
      <c r="C343" s="125">
        <v>44377</v>
      </c>
      <c r="D343" s="125">
        <v>44377</v>
      </c>
      <c r="E343" s="125">
        <v>44396</v>
      </c>
      <c r="F343" s="295" t="s">
        <v>767</v>
      </c>
      <c r="G343" s="127" t="s">
        <v>1544</v>
      </c>
      <c r="H343" s="128" t="s">
        <v>766</v>
      </c>
      <c r="I343" s="73" t="s">
        <v>764</v>
      </c>
      <c r="J343" s="73" t="s">
        <v>765</v>
      </c>
      <c r="K343" s="73" t="s">
        <v>166</v>
      </c>
      <c r="L343" s="129">
        <v>0</v>
      </c>
      <c r="N343" s="121">
        <v>0</v>
      </c>
      <c r="O343" s="121">
        <v>113.06</v>
      </c>
      <c r="P343" s="121">
        <v>113.06</v>
      </c>
      <c r="Q343" s="130" t="s">
        <v>681</v>
      </c>
      <c r="R343" s="131">
        <v>0</v>
      </c>
      <c r="S343" s="132">
        <v>1310328.0500000017</v>
      </c>
      <c r="T343" s="122" t="s">
        <v>765</v>
      </c>
      <c r="U343" s="2">
        <v>67950320</v>
      </c>
      <c r="V343" s="121">
        <v>-244485197</v>
      </c>
      <c r="W343" s="111">
        <v>390874</v>
      </c>
      <c r="X343" s="133">
        <v>39461189</v>
      </c>
      <c r="Y343" s="45"/>
    </row>
    <row r="344" spans="1:25">
      <c r="A344" s="299" t="s">
        <v>182</v>
      </c>
      <c r="B344" s="299" t="s">
        <v>183</v>
      </c>
      <c r="C344" s="125">
        <v>44377</v>
      </c>
      <c r="D344" s="125">
        <v>44377</v>
      </c>
      <c r="E344" s="125">
        <v>44396</v>
      </c>
      <c r="G344" s="127" t="s">
        <v>1565</v>
      </c>
      <c r="H344" s="128" t="s">
        <v>814</v>
      </c>
      <c r="I344" s="73" t="s">
        <v>812</v>
      </c>
      <c r="J344" s="73" t="s">
        <v>813</v>
      </c>
      <c r="K344" s="73" t="s">
        <v>166</v>
      </c>
      <c r="L344" s="129">
        <v>0</v>
      </c>
      <c r="N344" s="121">
        <v>0</v>
      </c>
      <c r="O344" s="121">
        <v>4778.1099999999997</v>
      </c>
      <c r="P344" s="121">
        <v>4778.1099999999997</v>
      </c>
      <c r="Q344" s="130" t="s">
        <v>681</v>
      </c>
      <c r="R344" s="131">
        <v>0</v>
      </c>
      <c r="S344" s="132">
        <v>1315106.1600000018</v>
      </c>
      <c r="T344" s="122" t="s">
        <v>813</v>
      </c>
      <c r="U344" s="2">
        <v>68458072</v>
      </c>
      <c r="V344" s="121">
        <v>-246469955</v>
      </c>
      <c r="W344" s="111">
        <v>423893</v>
      </c>
      <c r="X344" s="133">
        <v>40070768</v>
      </c>
      <c r="Y344" s="45"/>
    </row>
    <row r="345" spans="1:25">
      <c r="A345" s="299" t="s">
        <v>182</v>
      </c>
      <c r="B345" s="299" t="s">
        <v>183</v>
      </c>
      <c r="C345" s="125">
        <v>44378</v>
      </c>
      <c r="D345" s="125">
        <v>44378</v>
      </c>
      <c r="E345" s="125">
        <v>44396</v>
      </c>
      <c r="G345" s="127" t="s">
        <v>1578</v>
      </c>
      <c r="H345" s="128" t="s">
        <v>816</v>
      </c>
      <c r="I345" s="73" t="s">
        <v>812</v>
      </c>
      <c r="J345" s="73" t="s">
        <v>1600</v>
      </c>
      <c r="K345" s="73" t="s">
        <v>166</v>
      </c>
      <c r="L345" s="129">
        <v>0</v>
      </c>
      <c r="N345" s="121">
        <v>0</v>
      </c>
      <c r="O345" s="121">
        <v>3579.42</v>
      </c>
      <c r="P345" s="121">
        <v>3579.42</v>
      </c>
      <c r="Q345" s="130" t="s">
        <v>681</v>
      </c>
      <c r="R345" s="131">
        <v>0</v>
      </c>
      <c r="S345" s="132">
        <v>1318685.5800000017</v>
      </c>
      <c r="T345" s="122" t="s">
        <v>815</v>
      </c>
      <c r="U345" s="2">
        <v>66944172</v>
      </c>
      <c r="V345" s="121">
        <v>-245156103</v>
      </c>
      <c r="W345" s="111">
        <v>409940</v>
      </c>
      <c r="X345" s="133">
        <v>39801592</v>
      </c>
      <c r="Y345" s="45"/>
    </row>
    <row r="346" spans="1:25">
      <c r="A346" s="299" t="s">
        <v>182</v>
      </c>
      <c r="B346" s="299" t="s">
        <v>183</v>
      </c>
      <c r="C346" s="125">
        <v>44378</v>
      </c>
      <c r="D346" s="125">
        <v>44378</v>
      </c>
      <c r="E346" s="125">
        <v>44396</v>
      </c>
      <c r="G346" s="127" t="s">
        <v>1578</v>
      </c>
      <c r="H346" s="128" t="s">
        <v>816</v>
      </c>
      <c r="I346" s="73" t="s">
        <v>812</v>
      </c>
      <c r="J346" s="73" t="s">
        <v>815</v>
      </c>
      <c r="K346" s="73" t="s">
        <v>166</v>
      </c>
      <c r="L346" s="129">
        <v>0</v>
      </c>
      <c r="N346" s="121">
        <v>0</v>
      </c>
      <c r="O346" s="121">
        <v>18530.3</v>
      </c>
      <c r="P346" s="121">
        <v>18530.3</v>
      </c>
      <c r="Q346" s="130" t="s">
        <v>681</v>
      </c>
      <c r="R346" s="131">
        <v>0</v>
      </c>
      <c r="S346" s="132">
        <v>1337215.8800000018</v>
      </c>
      <c r="T346" s="122" t="s">
        <v>815</v>
      </c>
      <c r="U346" s="2">
        <v>64979015</v>
      </c>
      <c r="V346" s="121">
        <v>-246473485</v>
      </c>
      <c r="W346" s="111">
        <v>423891</v>
      </c>
      <c r="X346" s="133">
        <v>40071710</v>
      </c>
      <c r="Y346" s="45"/>
    </row>
    <row r="347" spans="1:25">
      <c r="A347" s="299" t="s">
        <v>182</v>
      </c>
      <c r="B347" s="299" t="s">
        <v>183</v>
      </c>
      <c r="C347" s="125">
        <v>44396</v>
      </c>
      <c r="D347" s="125">
        <v>44396</v>
      </c>
      <c r="E347" s="125">
        <v>44396</v>
      </c>
      <c r="F347" s="295" t="s">
        <v>800</v>
      </c>
      <c r="G347" s="127" t="s">
        <v>1543</v>
      </c>
      <c r="H347" s="128" t="s">
        <v>799</v>
      </c>
      <c r="I347" s="73" t="s">
        <v>797</v>
      </c>
      <c r="J347" s="73" t="s">
        <v>798</v>
      </c>
      <c r="K347" s="73" t="s">
        <v>166</v>
      </c>
      <c r="L347" s="129">
        <v>0</v>
      </c>
      <c r="N347" s="121">
        <v>0</v>
      </c>
      <c r="O347" s="121">
        <v>49607.19</v>
      </c>
      <c r="P347" s="121">
        <v>49607.19</v>
      </c>
      <c r="Q347" s="130" t="s">
        <v>681</v>
      </c>
      <c r="R347" s="131">
        <v>0</v>
      </c>
      <c r="S347" s="132">
        <v>1386823.0700000017</v>
      </c>
      <c r="T347" s="122" t="s">
        <v>798</v>
      </c>
      <c r="U347" s="2">
        <v>67129444</v>
      </c>
      <c r="V347" s="121">
        <v>-246429242</v>
      </c>
      <c r="W347" s="111">
        <v>359762</v>
      </c>
      <c r="X347" s="133">
        <v>40060229</v>
      </c>
      <c r="Y347" s="45"/>
    </row>
    <row r="348" spans="1:25">
      <c r="A348" s="243" t="s">
        <v>182</v>
      </c>
      <c r="B348" s="243" t="s">
        <v>183</v>
      </c>
      <c r="C348" s="244">
        <v>44379</v>
      </c>
      <c r="D348" s="244">
        <v>44379</v>
      </c>
      <c r="E348" s="244">
        <v>44397</v>
      </c>
      <c r="F348" s="297"/>
      <c r="G348" s="245" t="s">
        <v>1527</v>
      </c>
      <c r="H348" s="246" t="s">
        <v>779</v>
      </c>
      <c r="I348" s="247" t="s">
        <v>777</v>
      </c>
      <c r="J348" s="247" t="s">
        <v>778</v>
      </c>
      <c r="K348" s="247" t="s">
        <v>166</v>
      </c>
      <c r="L348" s="248">
        <v>0</v>
      </c>
      <c r="M348" s="249"/>
      <c r="N348" s="249">
        <v>0</v>
      </c>
      <c r="O348" s="249">
        <v>24240.67</v>
      </c>
      <c r="P348" s="249">
        <v>24240.67</v>
      </c>
      <c r="Q348" s="250" t="s">
        <v>681</v>
      </c>
      <c r="R348" s="251">
        <v>0</v>
      </c>
      <c r="S348" s="252">
        <v>1411063.7400000016</v>
      </c>
      <c r="T348" s="253" t="s">
        <v>778</v>
      </c>
      <c r="U348" s="254">
        <v>68656732</v>
      </c>
      <c r="V348" s="249">
        <v>-246546716</v>
      </c>
      <c r="W348" s="255">
        <v>289571</v>
      </c>
      <c r="X348" s="256">
        <v>40091109</v>
      </c>
      <c r="Y348" s="257"/>
    </row>
    <row r="349" spans="1:25">
      <c r="A349" s="299" t="s">
        <v>206</v>
      </c>
      <c r="B349" s="299" t="s">
        <v>207</v>
      </c>
      <c r="C349" s="125">
        <v>44377</v>
      </c>
      <c r="D349" s="125">
        <v>44377</v>
      </c>
      <c r="E349" s="125">
        <v>44404</v>
      </c>
      <c r="G349" s="127"/>
      <c r="H349" s="128" t="s">
        <v>730</v>
      </c>
      <c r="I349" s="73" t="s">
        <v>726</v>
      </c>
      <c r="J349" s="73" t="s">
        <v>729</v>
      </c>
      <c r="K349" s="73" t="s">
        <v>944</v>
      </c>
      <c r="L349" s="129">
        <v>18837.62</v>
      </c>
      <c r="M349" s="121">
        <v>100</v>
      </c>
      <c r="N349" s="121">
        <v>18837.62</v>
      </c>
      <c r="O349" s="121">
        <v>0</v>
      </c>
      <c r="P349" s="121">
        <v>18837.62</v>
      </c>
      <c r="Q349" s="130" t="s">
        <v>681</v>
      </c>
      <c r="R349" s="131">
        <v>8509660.6699999887</v>
      </c>
      <c r="S349" s="132">
        <v>0</v>
      </c>
      <c r="T349" s="122" t="s">
        <v>729</v>
      </c>
      <c r="U349" s="2">
        <v>68836259</v>
      </c>
      <c r="V349" s="121">
        <v>-247688771</v>
      </c>
      <c r="W349" s="111">
        <v>372244</v>
      </c>
      <c r="X349" s="133">
        <v>40191848</v>
      </c>
      <c r="Y349" s="45"/>
    </row>
    <row r="350" spans="1:25">
      <c r="A350" s="299" t="s">
        <v>182</v>
      </c>
      <c r="B350" s="299" t="s">
        <v>183</v>
      </c>
      <c r="C350" s="125">
        <v>44377</v>
      </c>
      <c r="D350" s="125">
        <v>44377</v>
      </c>
      <c r="E350" s="125">
        <v>44404</v>
      </c>
      <c r="G350" s="127" t="s">
        <v>1567</v>
      </c>
      <c r="H350" s="128" t="s">
        <v>730</v>
      </c>
      <c r="I350" s="73" t="s">
        <v>726</v>
      </c>
      <c r="J350" s="73" t="s">
        <v>729</v>
      </c>
      <c r="K350" s="73" t="s">
        <v>166</v>
      </c>
      <c r="L350" s="129">
        <v>0</v>
      </c>
      <c r="N350" s="121">
        <v>0</v>
      </c>
      <c r="O350" s="121">
        <v>70432.67</v>
      </c>
      <c r="P350" s="121">
        <v>70432.67</v>
      </c>
      <c r="Q350" s="130" t="s">
        <v>681</v>
      </c>
      <c r="R350" s="131">
        <v>0</v>
      </c>
      <c r="S350" s="132">
        <v>1481496.4100000015</v>
      </c>
      <c r="T350" s="122" t="s">
        <v>729</v>
      </c>
      <c r="U350" s="2">
        <v>65451881</v>
      </c>
      <c r="V350" s="121">
        <v>-246295578</v>
      </c>
      <c r="W350" s="111">
        <v>372244</v>
      </c>
      <c r="X350" s="133">
        <v>40040700</v>
      </c>
      <c r="Y350" s="45"/>
    </row>
    <row r="351" spans="1:25">
      <c r="A351" s="299" t="s">
        <v>182</v>
      </c>
      <c r="B351" s="299" t="s">
        <v>183</v>
      </c>
      <c r="C351" s="125">
        <v>44377</v>
      </c>
      <c r="D351" s="125">
        <v>44377</v>
      </c>
      <c r="E351" s="125">
        <v>44404</v>
      </c>
      <c r="G351" s="127" t="s">
        <v>1567</v>
      </c>
      <c r="H351" s="128" t="s">
        <v>730</v>
      </c>
      <c r="I351" s="73" t="s">
        <v>726</v>
      </c>
      <c r="J351" s="73" t="s">
        <v>729</v>
      </c>
      <c r="K351" s="73" t="s">
        <v>166</v>
      </c>
      <c r="L351" s="129">
        <v>0</v>
      </c>
      <c r="N351" s="121">
        <v>0</v>
      </c>
      <c r="O351" s="121">
        <v>55241.31</v>
      </c>
      <c r="P351" s="121">
        <v>55241.31</v>
      </c>
      <c r="Q351" s="130" t="s">
        <v>681</v>
      </c>
      <c r="R351" s="131">
        <v>0</v>
      </c>
      <c r="S351" s="132">
        <v>1536737.7200000016</v>
      </c>
      <c r="T351" s="122" t="s">
        <v>729</v>
      </c>
      <c r="U351" s="2">
        <v>65451881</v>
      </c>
      <c r="V351" s="121">
        <v>-247688872</v>
      </c>
      <c r="W351" s="111">
        <v>372244</v>
      </c>
      <c r="X351" s="133">
        <v>40191889</v>
      </c>
      <c r="Y351" s="45"/>
    </row>
    <row r="352" spans="1:25">
      <c r="A352" s="299" t="s">
        <v>206</v>
      </c>
      <c r="B352" s="299" t="s">
        <v>207</v>
      </c>
      <c r="C352" s="125">
        <v>44377</v>
      </c>
      <c r="D352" s="125">
        <v>44377</v>
      </c>
      <c r="E352" s="125">
        <v>44404</v>
      </c>
      <c r="G352" s="127"/>
      <c r="H352" s="128" t="s">
        <v>728</v>
      </c>
      <c r="I352" s="73" t="s">
        <v>726</v>
      </c>
      <c r="J352" s="73" t="s">
        <v>727</v>
      </c>
      <c r="K352" s="73" t="s">
        <v>944</v>
      </c>
      <c r="L352" s="129">
        <v>5299.35</v>
      </c>
      <c r="M352" s="121">
        <v>100</v>
      </c>
      <c r="N352" s="121">
        <v>5299.35</v>
      </c>
      <c r="O352" s="121">
        <v>0</v>
      </c>
      <c r="P352" s="121">
        <v>5299.35</v>
      </c>
      <c r="Q352" s="130" t="s">
        <v>681</v>
      </c>
      <c r="R352" s="131">
        <v>8514960.0199999884</v>
      </c>
      <c r="S352" s="132">
        <v>0</v>
      </c>
      <c r="T352" s="122" t="s">
        <v>727</v>
      </c>
      <c r="U352" s="2">
        <v>68367927</v>
      </c>
      <c r="V352" s="121">
        <v>-245728669</v>
      </c>
      <c r="W352" s="111">
        <v>272565</v>
      </c>
      <c r="X352" s="133">
        <v>39927420</v>
      </c>
      <c r="Y352" s="45"/>
    </row>
    <row r="353" spans="1:25">
      <c r="A353" s="299" t="s">
        <v>182</v>
      </c>
      <c r="B353" s="299" t="s">
        <v>183</v>
      </c>
      <c r="C353" s="125">
        <v>44377</v>
      </c>
      <c r="D353" s="125">
        <v>44377</v>
      </c>
      <c r="E353" s="125">
        <v>44404</v>
      </c>
      <c r="G353" s="127" t="s">
        <v>1568</v>
      </c>
      <c r="H353" s="128" t="s">
        <v>728</v>
      </c>
      <c r="I353" s="73" t="s">
        <v>726</v>
      </c>
      <c r="J353" s="73" t="s">
        <v>727</v>
      </c>
      <c r="K353" s="73" t="s">
        <v>166</v>
      </c>
      <c r="L353" s="129">
        <v>0</v>
      </c>
      <c r="N353" s="121">
        <v>0</v>
      </c>
      <c r="O353" s="121">
        <v>41706.699999999997</v>
      </c>
      <c r="P353" s="121">
        <v>41706.699999999997</v>
      </c>
      <c r="Q353" s="130" t="s">
        <v>681</v>
      </c>
      <c r="R353" s="131">
        <v>0</v>
      </c>
      <c r="S353" s="132">
        <v>1578444.4200000016</v>
      </c>
      <c r="T353" s="122" t="s">
        <v>727</v>
      </c>
      <c r="U353" s="2">
        <v>65427286</v>
      </c>
      <c r="V353" s="121">
        <v>-247687298</v>
      </c>
      <c r="W353" s="111">
        <v>272565</v>
      </c>
      <c r="X353" s="133">
        <v>40191493</v>
      </c>
      <c r="Y353" s="45"/>
    </row>
    <row r="354" spans="1:25">
      <c r="A354" s="299" t="s">
        <v>206</v>
      </c>
      <c r="B354" s="299" t="s">
        <v>207</v>
      </c>
      <c r="C354" s="125">
        <v>44377</v>
      </c>
      <c r="D354" s="125">
        <v>44377</v>
      </c>
      <c r="E354" s="125">
        <v>44404</v>
      </c>
      <c r="G354" s="127"/>
      <c r="H354" s="128" t="s">
        <v>776</v>
      </c>
      <c r="I354" s="73" t="s">
        <v>772</v>
      </c>
      <c r="J354" s="73" t="s">
        <v>775</v>
      </c>
      <c r="K354" s="73" t="s">
        <v>944</v>
      </c>
      <c r="L354" s="129">
        <v>740.78</v>
      </c>
      <c r="M354" s="121">
        <v>100</v>
      </c>
      <c r="N354" s="121">
        <v>740.78</v>
      </c>
      <c r="O354" s="121">
        <v>0</v>
      </c>
      <c r="P354" s="121">
        <v>740.78</v>
      </c>
      <c r="Q354" s="130" t="s">
        <v>681</v>
      </c>
      <c r="R354" s="131">
        <v>8515700.7999999877</v>
      </c>
      <c r="S354" s="132">
        <v>0</v>
      </c>
      <c r="T354" s="122" t="s">
        <v>775</v>
      </c>
      <c r="U354" s="2">
        <v>67807623</v>
      </c>
      <c r="V354" s="121">
        <v>-243613253</v>
      </c>
      <c r="W354" s="111">
        <v>371681</v>
      </c>
      <c r="X354" s="133">
        <v>39414698</v>
      </c>
      <c r="Y354" s="45"/>
    </row>
    <row r="355" spans="1:25">
      <c r="A355" s="299" t="s">
        <v>182</v>
      </c>
      <c r="B355" s="299" t="s">
        <v>183</v>
      </c>
      <c r="C355" s="125">
        <v>44377</v>
      </c>
      <c r="D355" s="125">
        <v>44377</v>
      </c>
      <c r="E355" s="125">
        <v>44404</v>
      </c>
      <c r="G355" s="127" t="s">
        <v>1547</v>
      </c>
      <c r="H355" s="128" t="s">
        <v>776</v>
      </c>
      <c r="I355" s="73" t="s">
        <v>772</v>
      </c>
      <c r="J355" s="73" t="s">
        <v>775</v>
      </c>
      <c r="K355" s="73" t="s">
        <v>166</v>
      </c>
      <c r="L355" s="129">
        <v>0</v>
      </c>
      <c r="N355" s="121">
        <v>0</v>
      </c>
      <c r="O355" s="121">
        <v>2.64</v>
      </c>
      <c r="P355" s="121">
        <v>2.64</v>
      </c>
      <c r="Q355" s="130" t="s">
        <v>681</v>
      </c>
      <c r="R355" s="131">
        <v>0</v>
      </c>
      <c r="S355" s="132">
        <v>1578447.0600000015</v>
      </c>
      <c r="T355" s="122" t="s">
        <v>775</v>
      </c>
      <c r="U355" s="2">
        <v>67807644</v>
      </c>
      <c r="V355" s="121">
        <v>-243613272</v>
      </c>
      <c r="W355" s="111">
        <v>371681</v>
      </c>
      <c r="X355" s="133">
        <v>39414705</v>
      </c>
      <c r="Y355" s="45"/>
    </row>
    <row r="356" spans="1:25">
      <c r="A356" s="299" t="s">
        <v>182</v>
      </c>
      <c r="B356" s="299" t="s">
        <v>183</v>
      </c>
      <c r="C356" s="125">
        <v>44386</v>
      </c>
      <c r="D356" s="125">
        <v>44386</v>
      </c>
      <c r="E356" s="125">
        <v>44404</v>
      </c>
      <c r="G356" s="127"/>
      <c r="H356" s="128" t="s">
        <v>779</v>
      </c>
      <c r="I356" s="73" t="s">
        <v>777</v>
      </c>
      <c r="J356" s="73" t="s">
        <v>778</v>
      </c>
      <c r="K356" s="73" t="s">
        <v>1158</v>
      </c>
      <c r="L356" s="129">
        <v>0</v>
      </c>
      <c r="N356" s="121">
        <v>0</v>
      </c>
      <c r="O356" s="121">
        <v>16619.29</v>
      </c>
      <c r="P356" s="121">
        <v>16619.29</v>
      </c>
      <c r="Q356" s="130" t="s">
        <v>681</v>
      </c>
      <c r="R356" s="131">
        <v>0</v>
      </c>
      <c r="S356" s="132">
        <v>1595066.3500000015</v>
      </c>
      <c r="T356" s="122" t="s">
        <v>778</v>
      </c>
      <c r="U356" s="2">
        <v>68567123</v>
      </c>
      <c r="V356" s="121">
        <v>-246294708</v>
      </c>
      <c r="W356" s="111"/>
      <c r="X356" s="133">
        <v>40040462</v>
      </c>
      <c r="Y356" s="45"/>
    </row>
    <row r="357" spans="1:25">
      <c r="A357" s="299" t="s">
        <v>182</v>
      </c>
      <c r="B357" s="299" t="s">
        <v>183</v>
      </c>
      <c r="C357" s="125">
        <v>44378</v>
      </c>
      <c r="D357" s="125">
        <v>44378</v>
      </c>
      <c r="E357" s="125">
        <v>44404</v>
      </c>
      <c r="G357" s="127" t="s">
        <v>1578</v>
      </c>
      <c r="H357" s="128" t="s">
        <v>816</v>
      </c>
      <c r="I357" s="73" t="s">
        <v>812</v>
      </c>
      <c r="J357" s="73" t="s">
        <v>815</v>
      </c>
      <c r="K357" s="73" t="s">
        <v>166</v>
      </c>
      <c r="L357" s="129">
        <v>0</v>
      </c>
      <c r="N357" s="121">
        <v>0</v>
      </c>
      <c r="O357" s="121">
        <v>18129.98</v>
      </c>
      <c r="P357" s="121">
        <v>18129.98</v>
      </c>
      <c r="Q357" s="130" t="s">
        <v>681</v>
      </c>
      <c r="R357" s="131">
        <v>0</v>
      </c>
      <c r="S357" s="132">
        <v>1613196.3300000015</v>
      </c>
      <c r="T357" s="122" t="s">
        <v>815</v>
      </c>
      <c r="U357" s="2">
        <v>64979015</v>
      </c>
      <c r="V357" s="121">
        <v>-247689940</v>
      </c>
      <c r="W357" s="111">
        <v>423891</v>
      </c>
      <c r="X357" s="133">
        <v>40192011</v>
      </c>
      <c r="Y357" s="45" t="s">
        <v>1601</v>
      </c>
    </row>
    <row r="358" spans="1:25">
      <c r="A358" s="299" t="s">
        <v>206</v>
      </c>
      <c r="B358" s="299" t="s">
        <v>207</v>
      </c>
      <c r="C358" s="125">
        <v>44377</v>
      </c>
      <c r="D358" s="125">
        <v>44377</v>
      </c>
      <c r="E358" s="125">
        <v>44404</v>
      </c>
      <c r="G358" s="127"/>
      <c r="H358" s="128" t="s">
        <v>832</v>
      </c>
      <c r="I358" s="73" t="s">
        <v>496</v>
      </c>
      <c r="J358" s="73" t="s">
        <v>831</v>
      </c>
      <c r="K358" s="73" t="s">
        <v>944</v>
      </c>
      <c r="L358" s="129">
        <v>18750</v>
      </c>
      <c r="M358" s="121">
        <v>100</v>
      </c>
      <c r="N358" s="121">
        <v>18750</v>
      </c>
      <c r="O358" s="121">
        <v>0</v>
      </c>
      <c r="P358" s="121">
        <v>18750</v>
      </c>
      <c r="Q358" s="130" t="s">
        <v>681</v>
      </c>
      <c r="R358" s="131">
        <v>8534450.7999999877</v>
      </c>
      <c r="S358" s="132">
        <v>0</v>
      </c>
      <c r="T358" s="122" t="s">
        <v>831</v>
      </c>
      <c r="U358" s="2">
        <v>67874597</v>
      </c>
      <c r="V358" s="121">
        <v>-243715335</v>
      </c>
      <c r="W358" s="111">
        <v>435203</v>
      </c>
      <c r="X358" s="133">
        <v>39437385</v>
      </c>
      <c r="Y358" s="45"/>
    </row>
    <row r="359" spans="1:25">
      <c r="A359" s="299" t="s">
        <v>182</v>
      </c>
      <c r="B359" s="299" t="s">
        <v>183</v>
      </c>
      <c r="C359" s="125">
        <v>44377</v>
      </c>
      <c r="D359" s="125">
        <v>44377</v>
      </c>
      <c r="E359" s="125">
        <v>44404</v>
      </c>
      <c r="G359" s="127" t="s">
        <v>1602</v>
      </c>
      <c r="H359" s="128" t="s">
        <v>832</v>
      </c>
      <c r="I359" s="73" t="s">
        <v>496</v>
      </c>
      <c r="J359" s="73" t="s">
        <v>831</v>
      </c>
      <c r="K359" s="73" t="s">
        <v>166</v>
      </c>
      <c r="L359" s="129">
        <v>0</v>
      </c>
      <c r="N359" s="121">
        <v>0</v>
      </c>
      <c r="O359" s="121">
        <v>29531.25</v>
      </c>
      <c r="P359" s="121">
        <v>29531.25</v>
      </c>
      <c r="Q359" s="130" t="s">
        <v>681</v>
      </c>
      <c r="R359" s="131">
        <v>0</v>
      </c>
      <c r="S359" s="132">
        <v>1642727.5800000015</v>
      </c>
      <c r="T359" s="122" t="s">
        <v>831</v>
      </c>
      <c r="U359" s="2">
        <v>67294937</v>
      </c>
      <c r="V359" s="121">
        <v>-247689448</v>
      </c>
      <c r="W359" s="111">
        <v>435203</v>
      </c>
      <c r="X359" s="133">
        <v>40191963</v>
      </c>
      <c r="Y359" s="45"/>
    </row>
    <row r="360" spans="1:25">
      <c r="A360" s="243" t="s">
        <v>169</v>
      </c>
      <c r="B360" s="243" t="s">
        <v>171</v>
      </c>
      <c r="C360" s="244">
        <v>44404</v>
      </c>
      <c r="D360" s="244">
        <v>44404</v>
      </c>
      <c r="E360" s="244">
        <v>44406</v>
      </c>
      <c r="F360" s="297"/>
      <c r="G360" s="245"/>
      <c r="H360" s="246"/>
      <c r="I360" s="247"/>
      <c r="J360" s="247"/>
      <c r="K360" s="247" t="s">
        <v>1551</v>
      </c>
      <c r="L360" s="248">
        <v>0</v>
      </c>
      <c r="M360" s="249"/>
      <c r="N360" s="249">
        <v>-6568.76</v>
      </c>
      <c r="O360" s="249">
        <v>0</v>
      </c>
      <c r="P360" s="249">
        <v>-6568.76</v>
      </c>
      <c r="Q360" s="250" t="s">
        <v>681</v>
      </c>
      <c r="R360" s="251">
        <v>2.4192559067159891E-10</v>
      </c>
      <c r="S360" s="252">
        <v>0</v>
      </c>
      <c r="T360" s="253"/>
      <c r="U360" s="254">
        <v>1973064</v>
      </c>
      <c r="V360" s="249">
        <v>-248417264</v>
      </c>
      <c r="W360" s="255"/>
      <c r="X360" s="256">
        <v>40216507</v>
      </c>
      <c r="Y360" s="257" t="s">
        <v>1603</v>
      </c>
    </row>
    <row r="361" spans="1:25">
      <c r="A361" s="299" t="s">
        <v>206</v>
      </c>
      <c r="B361" s="299" t="s">
        <v>207</v>
      </c>
      <c r="C361" s="125">
        <v>44404</v>
      </c>
      <c r="D361" s="125">
        <v>44406</v>
      </c>
      <c r="E361" s="125">
        <v>44407</v>
      </c>
      <c r="G361" s="127"/>
      <c r="H361" s="128" t="s">
        <v>870</v>
      </c>
      <c r="I361" s="73" t="s">
        <v>482</v>
      </c>
      <c r="J361" s="73" t="s">
        <v>869</v>
      </c>
      <c r="K361" s="73" t="s">
        <v>710</v>
      </c>
      <c r="L361" s="129">
        <v>3478260.87</v>
      </c>
      <c r="M361" s="121">
        <v>98.25</v>
      </c>
      <c r="N361" s="121">
        <v>-3417391.3</v>
      </c>
      <c r="O361" s="121">
        <v>0</v>
      </c>
      <c r="P361" s="121">
        <v>-3417391.3</v>
      </c>
      <c r="Q361" s="130" t="s">
        <v>681</v>
      </c>
      <c r="R361" s="131">
        <v>5117059.4999999879</v>
      </c>
      <c r="S361" s="132">
        <v>0</v>
      </c>
      <c r="T361" s="122" t="s">
        <v>869</v>
      </c>
      <c r="U361" s="2">
        <v>69116199</v>
      </c>
      <c r="V361" s="121">
        <v>-249208763</v>
      </c>
      <c r="W361" s="111">
        <v>451914</v>
      </c>
      <c r="X361" s="133">
        <v>40431150</v>
      </c>
      <c r="Y361" s="45"/>
    </row>
    <row r="362" spans="1:25">
      <c r="A362" s="299" t="s">
        <v>182</v>
      </c>
      <c r="B362" s="299" t="s">
        <v>183</v>
      </c>
      <c r="C362" s="125">
        <v>44407</v>
      </c>
      <c r="D362" s="125">
        <v>44407</v>
      </c>
      <c r="E362" s="125">
        <v>44407</v>
      </c>
      <c r="F362" s="295" t="s">
        <v>759</v>
      </c>
      <c r="G362" s="127" t="s">
        <v>1520</v>
      </c>
      <c r="H362" s="128" t="s">
        <v>758</v>
      </c>
      <c r="I362" s="73" t="s">
        <v>756</v>
      </c>
      <c r="J362" s="73" t="s">
        <v>757</v>
      </c>
      <c r="K362" s="73" t="s">
        <v>166</v>
      </c>
      <c r="L362" s="129">
        <v>0</v>
      </c>
      <c r="N362" s="121">
        <v>0</v>
      </c>
      <c r="O362" s="121">
        <v>85212.63</v>
      </c>
      <c r="P362" s="121">
        <v>85212.63</v>
      </c>
      <c r="Q362" s="130" t="s">
        <v>681</v>
      </c>
      <c r="R362" s="131">
        <v>0</v>
      </c>
      <c r="S362" s="132">
        <v>1727940.2100000014</v>
      </c>
      <c r="T362" s="122" t="s">
        <v>757</v>
      </c>
      <c r="U362" s="2">
        <v>68581263</v>
      </c>
      <c r="V362" s="121">
        <v>-249107907</v>
      </c>
      <c r="W362" s="111">
        <v>362904</v>
      </c>
      <c r="X362" s="133">
        <v>40397455</v>
      </c>
      <c r="Y362" s="45"/>
    </row>
    <row r="363" spans="1:25">
      <c r="A363" s="299" t="s">
        <v>182</v>
      </c>
      <c r="B363" s="299" t="s">
        <v>183</v>
      </c>
      <c r="C363" s="125">
        <v>44407</v>
      </c>
      <c r="D363" s="125">
        <v>44407</v>
      </c>
      <c r="E363" s="125">
        <v>44407</v>
      </c>
      <c r="G363" s="127" t="s">
        <v>1594</v>
      </c>
      <c r="H363" s="128" t="s">
        <v>855</v>
      </c>
      <c r="I363" s="73" t="s">
        <v>853</v>
      </c>
      <c r="J363" s="73" t="s">
        <v>854</v>
      </c>
      <c r="K363" s="73" t="s">
        <v>166</v>
      </c>
      <c r="L363" s="129">
        <v>0</v>
      </c>
      <c r="N363" s="121">
        <v>0</v>
      </c>
      <c r="O363" s="121">
        <v>27083.33</v>
      </c>
      <c r="P363" s="121">
        <v>27083.33</v>
      </c>
      <c r="Q363" s="130" t="s">
        <v>681</v>
      </c>
      <c r="R363" s="131">
        <v>0</v>
      </c>
      <c r="S363" s="132">
        <v>1755023.5400000014</v>
      </c>
      <c r="T363" s="122" t="s">
        <v>854</v>
      </c>
      <c r="U363" s="2">
        <v>68879039</v>
      </c>
      <c r="V363" s="121">
        <v>-249120887</v>
      </c>
      <c r="W363" s="111">
        <v>441048</v>
      </c>
      <c r="X363" s="133">
        <v>40410185</v>
      </c>
      <c r="Y363" s="45"/>
    </row>
    <row r="364" spans="1:25">
      <c r="A364" s="299" t="s">
        <v>182</v>
      </c>
      <c r="B364" s="299" t="s">
        <v>183</v>
      </c>
      <c r="C364" s="125">
        <v>44407</v>
      </c>
      <c r="D364" s="125">
        <v>44407</v>
      </c>
      <c r="E364" s="125">
        <v>44407</v>
      </c>
      <c r="F364" s="295" t="s">
        <v>839</v>
      </c>
      <c r="G364" s="127" t="s">
        <v>1604</v>
      </c>
      <c r="H364" s="128" t="s">
        <v>838</v>
      </c>
      <c r="I364" s="73" t="s">
        <v>836</v>
      </c>
      <c r="J364" s="73" t="s">
        <v>837</v>
      </c>
      <c r="K364" s="73" t="s">
        <v>166</v>
      </c>
      <c r="L364" s="129">
        <v>0</v>
      </c>
      <c r="N364" s="121">
        <v>0</v>
      </c>
      <c r="O364" s="121">
        <v>38625</v>
      </c>
      <c r="P364" s="121">
        <v>38625</v>
      </c>
      <c r="Q364" s="130" t="s">
        <v>681</v>
      </c>
      <c r="R364" s="131">
        <v>0</v>
      </c>
      <c r="S364" s="132">
        <v>1793648.5400000014</v>
      </c>
      <c r="T364" s="122" t="s">
        <v>837</v>
      </c>
      <c r="U364" s="2">
        <v>68762519</v>
      </c>
      <c r="V364" s="121">
        <v>-249115172</v>
      </c>
      <c r="W364" s="111">
        <v>437570</v>
      </c>
      <c r="X364" s="133">
        <v>40404470</v>
      </c>
      <c r="Y364" s="45"/>
    </row>
    <row r="365" spans="1:25">
      <c r="A365" s="299" t="s">
        <v>182</v>
      </c>
      <c r="B365" s="299" t="s">
        <v>183</v>
      </c>
      <c r="C365" s="125">
        <v>44407</v>
      </c>
      <c r="D365" s="125">
        <v>44407</v>
      </c>
      <c r="E365" s="125">
        <v>44407</v>
      </c>
      <c r="F365" s="295" t="s">
        <v>280</v>
      </c>
      <c r="G365" s="127" t="s">
        <v>1537</v>
      </c>
      <c r="H365" s="128" t="s">
        <v>279</v>
      </c>
      <c r="I365" s="73" t="s">
        <v>281</v>
      </c>
      <c r="J365" s="73" t="s">
        <v>282</v>
      </c>
      <c r="K365" s="73" t="s">
        <v>166</v>
      </c>
      <c r="L365" s="129">
        <v>0</v>
      </c>
      <c r="N365" s="121">
        <v>0</v>
      </c>
      <c r="O365" s="121">
        <v>37108.699999999997</v>
      </c>
      <c r="P365" s="121">
        <v>37108.699999999997</v>
      </c>
      <c r="Q365" s="130" t="s">
        <v>681</v>
      </c>
      <c r="R365" s="131">
        <v>0</v>
      </c>
      <c r="S365" s="132">
        <v>1830757.2400000014</v>
      </c>
      <c r="T365" s="122" t="s">
        <v>282</v>
      </c>
      <c r="U365" s="2">
        <v>62546753</v>
      </c>
      <c r="V365" s="121">
        <v>-248949594</v>
      </c>
      <c r="W365" s="111">
        <v>359783</v>
      </c>
      <c r="X365" s="133">
        <v>40239557</v>
      </c>
      <c r="Y365" s="45"/>
    </row>
    <row r="366" spans="1:25">
      <c r="A366" s="299" t="s">
        <v>182</v>
      </c>
      <c r="B366" s="299" t="s">
        <v>183</v>
      </c>
      <c r="C366" s="125">
        <v>44407</v>
      </c>
      <c r="D366" s="125">
        <v>44407</v>
      </c>
      <c r="E366" s="125">
        <v>44407</v>
      </c>
      <c r="G366" s="127" t="s">
        <v>1521</v>
      </c>
      <c r="H366" s="128" t="s">
        <v>782</v>
      </c>
      <c r="I366" s="73" t="s">
        <v>780</v>
      </c>
      <c r="J366" s="73" t="s">
        <v>781</v>
      </c>
      <c r="K366" s="73" t="s">
        <v>166</v>
      </c>
      <c r="L366" s="129">
        <v>0</v>
      </c>
      <c r="N366" s="121">
        <v>0</v>
      </c>
      <c r="O366" s="121">
        <v>2401.38</v>
      </c>
      <c r="P366" s="121">
        <v>2401.38</v>
      </c>
      <c r="Q366" s="130" t="s">
        <v>681</v>
      </c>
      <c r="R366" s="131">
        <v>0</v>
      </c>
      <c r="S366" s="132">
        <v>1833158.6200000013</v>
      </c>
      <c r="T366" s="122" t="s">
        <v>781</v>
      </c>
      <c r="U366" s="2">
        <v>67873648</v>
      </c>
      <c r="V366" s="121">
        <v>-249067658</v>
      </c>
      <c r="W366" s="111">
        <v>364698</v>
      </c>
      <c r="X366" s="133">
        <v>40357363</v>
      </c>
      <c r="Y366" s="45"/>
    </row>
    <row r="367" spans="1:25">
      <c r="A367" s="299" t="s">
        <v>182</v>
      </c>
      <c r="B367" s="299" t="s">
        <v>183</v>
      </c>
      <c r="C367" s="125">
        <v>44407</v>
      </c>
      <c r="D367" s="125">
        <v>44407</v>
      </c>
      <c r="E367" s="125">
        <v>44407</v>
      </c>
      <c r="F367" s="295" t="s">
        <v>786</v>
      </c>
      <c r="G367" s="127" t="s">
        <v>1522</v>
      </c>
      <c r="H367" s="128" t="s">
        <v>785</v>
      </c>
      <c r="I367" s="73" t="s">
        <v>783</v>
      </c>
      <c r="J367" s="73" t="s">
        <v>784</v>
      </c>
      <c r="K367" s="73" t="s">
        <v>166</v>
      </c>
      <c r="L367" s="129">
        <v>0</v>
      </c>
      <c r="N367" s="121">
        <v>0</v>
      </c>
      <c r="O367" s="121">
        <v>15339.07</v>
      </c>
      <c r="P367" s="121">
        <v>15339.07</v>
      </c>
      <c r="Q367" s="130" t="s">
        <v>681</v>
      </c>
      <c r="R367" s="131">
        <v>0</v>
      </c>
      <c r="S367" s="132">
        <v>1848497.6900000013</v>
      </c>
      <c r="T367" s="122" t="s">
        <v>784</v>
      </c>
      <c r="U367" s="2">
        <v>67896909</v>
      </c>
      <c r="V367" s="121">
        <v>-249070708</v>
      </c>
      <c r="W367" s="111">
        <v>392748</v>
      </c>
      <c r="X367" s="133">
        <v>40360357</v>
      </c>
      <c r="Y367" s="45"/>
    </row>
    <row r="368" spans="1:25">
      <c r="A368" s="299" t="s">
        <v>206</v>
      </c>
      <c r="B368" s="299" t="s">
        <v>207</v>
      </c>
      <c r="C368" s="125">
        <v>44407</v>
      </c>
      <c r="D368" s="125">
        <v>44407</v>
      </c>
      <c r="E368" s="125">
        <v>44407</v>
      </c>
      <c r="F368" s="295" t="s">
        <v>790</v>
      </c>
      <c r="G368" s="127"/>
      <c r="H368" s="128" t="s">
        <v>789</v>
      </c>
      <c r="I368" s="73" t="s">
        <v>787</v>
      </c>
      <c r="J368" s="73" t="s">
        <v>788</v>
      </c>
      <c r="K368" s="73" t="s">
        <v>944</v>
      </c>
      <c r="L368" s="129">
        <v>38853.97</v>
      </c>
      <c r="M368" s="121">
        <v>100</v>
      </c>
      <c r="N368" s="121">
        <v>38853.97</v>
      </c>
      <c r="O368" s="121">
        <v>0</v>
      </c>
      <c r="P368" s="121">
        <v>38853.97</v>
      </c>
      <c r="Q368" s="130" t="s">
        <v>681</v>
      </c>
      <c r="R368" s="131">
        <v>5155913.4699999876</v>
      </c>
      <c r="S368" s="132">
        <v>0</v>
      </c>
      <c r="T368" s="122" t="s">
        <v>788</v>
      </c>
      <c r="U368" s="2">
        <v>69128683</v>
      </c>
      <c r="V368" s="121">
        <v>-249222720</v>
      </c>
      <c r="W368" s="111">
        <v>323116</v>
      </c>
      <c r="X368" s="133">
        <v>40433396</v>
      </c>
      <c r="Y368" s="45"/>
    </row>
    <row r="369" spans="1:25">
      <c r="A369" s="299" t="s">
        <v>182</v>
      </c>
      <c r="B369" s="299" t="s">
        <v>183</v>
      </c>
      <c r="C369" s="125">
        <v>44407</v>
      </c>
      <c r="D369" s="125">
        <v>44407</v>
      </c>
      <c r="E369" s="125">
        <v>44407</v>
      </c>
      <c r="F369" s="295" t="s">
        <v>790</v>
      </c>
      <c r="G369" s="127" t="s">
        <v>1523</v>
      </c>
      <c r="H369" s="128" t="s">
        <v>789</v>
      </c>
      <c r="I369" s="73" t="s">
        <v>787</v>
      </c>
      <c r="J369" s="73" t="s">
        <v>788</v>
      </c>
      <c r="K369" s="73" t="s">
        <v>166</v>
      </c>
      <c r="L369" s="129">
        <v>0</v>
      </c>
      <c r="N369" s="121">
        <v>0</v>
      </c>
      <c r="O369" s="121">
        <v>23657.19</v>
      </c>
      <c r="P369" s="121">
        <v>23657.19</v>
      </c>
      <c r="Q369" s="130" t="s">
        <v>681</v>
      </c>
      <c r="R369" s="131">
        <v>0</v>
      </c>
      <c r="S369" s="132">
        <v>1872154.8800000013</v>
      </c>
      <c r="T369" s="122" t="s">
        <v>788</v>
      </c>
      <c r="U369" s="2">
        <v>67909327</v>
      </c>
      <c r="V369" s="121">
        <v>-249072009</v>
      </c>
      <c r="W369" s="111">
        <v>323116</v>
      </c>
      <c r="X369" s="133">
        <v>40361658</v>
      </c>
      <c r="Y369" s="45"/>
    </row>
    <row r="370" spans="1:25">
      <c r="A370" s="299" t="s">
        <v>182</v>
      </c>
      <c r="B370" s="299" t="s">
        <v>183</v>
      </c>
      <c r="C370" s="125">
        <v>44407</v>
      </c>
      <c r="D370" s="125">
        <v>44407</v>
      </c>
      <c r="E370" s="125">
        <v>44407</v>
      </c>
      <c r="G370" s="127" t="s">
        <v>1524</v>
      </c>
      <c r="H370" s="128" t="s">
        <v>793</v>
      </c>
      <c r="I370" s="73" t="s">
        <v>791</v>
      </c>
      <c r="J370" s="73" t="s">
        <v>792</v>
      </c>
      <c r="K370" s="73" t="s">
        <v>166</v>
      </c>
      <c r="L370" s="129">
        <v>0</v>
      </c>
      <c r="N370" s="121">
        <v>0</v>
      </c>
      <c r="O370" s="121">
        <v>19718.080000000002</v>
      </c>
      <c r="P370" s="121">
        <v>19718.080000000002</v>
      </c>
      <c r="Q370" s="130" t="s">
        <v>681</v>
      </c>
      <c r="R370" s="131">
        <v>0</v>
      </c>
      <c r="S370" s="132">
        <v>1891872.9600000014</v>
      </c>
      <c r="T370" s="122" t="s">
        <v>792</v>
      </c>
      <c r="U370" s="2">
        <v>68556178</v>
      </c>
      <c r="V370" s="121">
        <v>-249106805</v>
      </c>
      <c r="W370" s="111">
        <v>364755</v>
      </c>
      <c r="X370" s="133">
        <v>40396367</v>
      </c>
      <c r="Y370" s="45"/>
    </row>
    <row r="371" spans="1:25">
      <c r="A371" s="299" t="s">
        <v>182</v>
      </c>
      <c r="B371" s="299" t="s">
        <v>183</v>
      </c>
      <c r="C371" s="125">
        <v>44407</v>
      </c>
      <c r="D371" s="125">
        <v>44407</v>
      </c>
      <c r="E371" s="125">
        <v>44407</v>
      </c>
      <c r="F371" s="295" t="s">
        <v>804</v>
      </c>
      <c r="G371" s="127" t="s">
        <v>1526</v>
      </c>
      <c r="H371" s="128" t="s">
        <v>803</v>
      </c>
      <c r="I371" s="73" t="s">
        <v>801</v>
      </c>
      <c r="J371" s="73" t="s">
        <v>802</v>
      </c>
      <c r="K371" s="73" t="s">
        <v>166</v>
      </c>
      <c r="L371" s="129">
        <v>0</v>
      </c>
      <c r="N371" s="121">
        <v>0</v>
      </c>
      <c r="O371" s="121">
        <v>12341.05</v>
      </c>
      <c r="P371" s="121">
        <v>12341.05</v>
      </c>
      <c r="Q371" s="130" t="s">
        <v>681</v>
      </c>
      <c r="R371" s="131">
        <v>0</v>
      </c>
      <c r="S371" s="132">
        <v>1904214.0100000014</v>
      </c>
      <c r="T371" s="122" t="s">
        <v>802</v>
      </c>
      <c r="U371" s="2">
        <v>67489813</v>
      </c>
      <c r="V371" s="121">
        <v>-248994071</v>
      </c>
      <c r="W371" s="111">
        <v>353795</v>
      </c>
      <c r="X371" s="133">
        <v>40283804</v>
      </c>
      <c r="Y371" s="45"/>
    </row>
    <row r="372" spans="1:25">
      <c r="A372" s="228" t="s">
        <v>182</v>
      </c>
      <c r="B372" s="228" t="s">
        <v>183</v>
      </c>
      <c r="C372" s="229">
        <v>44407</v>
      </c>
      <c r="D372" s="229">
        <v>44407</v>
      </c>
      <c r="E372" s="229">
        <v>44407</v>
      </c>
      <c r="F372" s="296" t="s">
        <v>807</v>
      </c>
      <c r="G372" s="230" t="s">
        <v>1540</v>
      </c>
      <c r="H372" s="231" t="s">
        <v>806</v>
      </c>
      <c r="I372" s="232" t="s">
        <v>801</v>
      </c>
      <c r="J372" s="232" t="s">
        <v>805</v>
      </c>
      <c r="K372" s="232" t="s">
        <v>166</v>
      </c>
      <c r="L372" s="233">
        <v>0</v>
      </c>
      <c r="M372" s="234"/>
      <c r="N372" s="234">
        <v>0</v>
      </c>
      <c r="O372" s="234">
        <v>15078.31</v>
      </c>
      <c r="P372" s="234">
        <v>15078.31</v>
      </c>
      <c r="Q372" s="235" t="s">
        <v>681</v>
      </c>
      <c r="R372" s="236">
        <v>0</v>
      </c>
      <c r="S372" s="237">
        <v>1919292.3200000015</v>
      </c>
      <c r="T372" s="238" t="s">
        <v>805</v>
      </c>
      <c r="U372" s="239">
        <v>67491699</v>
      </c>
      <c r="V372" s="234">
        <v>-248994114</v>
      </c>
      <c r="W372" s="240">
        <v>383603</v>
      </c>
      <c r="X372" s="241">
        <v>40283847</v>
      </c>
      <c r="Y372" s="242"/>
    </row>
    <row r="373" spans="1:25">
      <c r="A373" s="299" t="s">
        <v>182</v>
      </c>
      <c r="B373" s="299" t="s">
        <v>183</v>
      </c>
      <c r="C373" s="125">
        <v>44410</v>
      </c>
      <c r="D373" s="125">
        <v>44410</v>
      </c>
      <c r="E373" s="125">
        <v>44410</v>
      </c>
      <c r="F373" s="295" t="s">
        <v>719</v>
      </c>
      <c r="G373" s="127" t="s">
        <v>1534</v>
      </c>
      <c r="H373" s="128" t="s">
        <v>718</v>
      </c>
      <c r="I373" s="73" t="s">
        <v>716</v>
      </c>
      <c r="J373" s="73" t="s">
        <v>717</v>
      </c>
      <c r="K373" s="73" t="s">
        <v>166</v>
      </c>
      <c r="L373" s="129">
        <v>0</v>
      </c>
      <c r="N373" s="121">
        <v>0</v>
      </c>
      <c r="O373" s="121">
        <v>26380.46</v>
      </c>
      <c r="P373" s="121">
        <v>26380.46</v>
      </c>
      <c r="Q373" s="130" t="s">
        <v>681</v>
      </c>
      <c r="R373" s="131">
        <v>0</v>
      </c>
      <c r="S373" s="132">
        <v>1945672.7800000014</v>
      </c>
      <c r="T373" s="122" t="s">
        <v>717</v>
      </c>
      <c r="U373" s="2">
        <v>68580274</v>
      </c>
      <c r="V373" s="121">
        <v>-249302363</v>
      </c>
      <c r="W373" s="111">
        <v>312621</v>
      </c>
      <c r="X373" s="133">
        <v>40448320</v>
      </c>
      <c r="Y373" s="45"/>
    </row>
    <row r="374" spans="1:25">
      <c r="A374" s="299" t="s">
        <v>182</v>
      </c>
      <c r="B374" s="299" t="s">
        <v>183</v>
      </c>
      <c r="C374" s="125">
        <v>44410</v>
      </c>
      <c r="D374" s="125">
        <v>44410</v>
      </c>
      <c r="E374" s="125">
        <v>44410</v>
      </c>
      <c r="G374" s="127" t="s">
        <v>1536</v>
      </c>
      <c r="H374" s="128" t="s">
        <v>721</v>
      </c>
      <c r="I374" s="73" t="s">
        <v>716</v>
      </c>
      <c r="J374" s="73" t="s">
        <v>720</v>
      </c>
      <c r="K374" s="73" t="s">
        <v>166</v>
      </c>
      <c r="L374" s="129">
        <v>0</v>
      </c>
      <c r="N374" s="121">
        <v>0</v>
      </c>
      <c r="O374" s="121">
        <v>21155.4</v>
      </c>
      <c r="P374" s="121">
        <v>21155.4</v>
      </c>
      <c r="Q374" s="130" t="s">
        <v>681</v>
      </c>
      <c r="R374" s="131">
        <v>0</v>
      </c>
      <c r="S374" s="132">
        <v>1966828.1800000013</v>
      </c>
      <c r="T374" s="122" t="s">
        <v>720</v>
      </c>
      <c r="U374" s="2">
        <v>67938306</v>
      </c>
      <c r="V374" s="121">
        <v>-249302337</v>
      </c>
      <c r="W374" s="111">
        <v>375072</v>
      </c>
      <c r="X374" s="133">
        <v>40448294</v>
      </c>
      <c r="Y374" s="45"/>
    </row>
    <row r="375" spans="1:25">
      <c r="A375" s="299" t="s">
        <v>182</v>
      </c>
      <c r="B375" s="299" t="s">
        <v>183</v>
      </c>
      <c r="C375" s="125">
        <v>44410</v>
      </c>
      <c r="D375" s="125">
        <v>44410</v>
      </c>
      <c r="E375" s="125">
        <v>44410</v>
      </c>
      <c r="F375" s="295" t="s">
        <v>554</v>
      </c>
      <c r="G375" s="127" t="s">
        <v>1605</v>
      </c>
      <c r="H375" s="128" t="s">
        <v>553</v>
      </c>
      <c r="I375" s="73" t="s">
        <v>561</v>
      </c>
      <c r="J375" s="73" t="s">
        <v>562</v>
      </c>
      <c r="K375" s="73" t="s">
        <v>166</v>
      </c>
      <c r="L375" s="129">
        <v>0</v>
      </c>
      <c r="N375" s="121">
        <v>0</v>
      </c>
      <c r="O375" s="121">
        <v>18008.900000000001</v>
      </c>
      <c r="P375" s="121">
        <v>18008.900000000001</v>
      </c>
      <c r="Q375" s="130" t="s">
        <v>681</v>
      </c>
      <c r="R375" s="131">
        <v>0</v>
      </c>
      <c r="S375" s="132">
        <v>1984837.0800000012</v>
      </c>
      <c r="T375" s="122" t="s">
        <v>562</v>
      </c>
      <c r="U375" s="2">
        <v>68841906</v>
      </c>
      <c r="V375" s="121">
        <v>-249295465</v>
      </c>
      <c r="W375" s="111">
        <v>331302</v>
      </c>
      <c r="X375" s="133">
        <v>40446312</v>
      </c>
      <c r="Y375" s="45"/>
    </row>
    <row r="376" spans="1:25">
      <c r="A376" s="258" t="s">
        <v>182</v>
      </c>
      <c r="B376" s="258" t="s">
        <v>183</v>
      </c>
      <c r="C376" s="259">
        <v>44412</v>
      </c>
      <c r="D376" s="259">
        <v>44412</v>
      </c>
      <c r="E376" s="259">
        <v>44412</v>
      </c>
      <c r="F376" s="298"/>
      <c r="G376" s="260" t="s">
        <v>1527</v>
      </c>
      <c r="H376" s="261" t="s">
        <v>779</v>
      </c>
      <c r="I376" s="262" t="s">
        <v>777</v>
      </c>
      <c r="J376" s="262" t="s">
        <v>778</v>
      </c>
      <c r="K376" s="262" t="s">
        <v>166</v>
      </c>
      <c r="L376" s="263">
        <v>0</v>
      </c>
      <c r="M376" s="264"/>
      <c r="N376" s="264">
        <v>0</v>
      </c>
      <c r="O376" s="264">
        <v>27075.45</v>
      </c>
      <c r="P376" s="264">
        <v>27075.45</v>
      </c>
      <c r="Q376" s="265" t="s">
        <v>681</v>
      </c>
      <c r="R376" s="266">
        <v>0</v>
      </c>
      <c r="S376" s="267">
        <v>2011912.5300000012</v>
      </c>
      <c r="T376" s="268" t="s">
        <v>778</v>
      </c>
      <c r="U376" s="269">
        <v>69235325</v>
      </c>
      <c r="V376" s="264">
        <v>-249531146</v>
      </c>
      <c r="W376" s="270">
        <v>289571</v>
      </c>
      <c r="X376" s="271">
        <v>40500023</v>
      </c>
      <c r="Y376" s="272" t="s">
        <v>1606</v>
      </c>
    </row>
    <row r="377" spans="1:25">
      <c r="A377" s="258" t="s">
        <v>206</v>
      </c>
      <c r="B377" s="258" t="s">
        <v>207</v>
      </c>
      <c r="C377" s="259">
        <v>44385</v>
      </c>
      <c r="D377" s="259">
        <v>44414</v>
      </c>
      <c r="E377" s="259">
        <v>44414</v>
      </c>
      <c r="F377" s="298" t="s">
        <v>466</v>
      </c>
      <c r="G377" s="260"/>
      <c r="H377" s="261" t="s">
        <v>465</v>
      </c>
      <c r="I377" s="262" t="s">
        <v>467</v>
      </c>
      <c r="J377" s="262" t="s">
        <v>468</v>
      </c>
      <c r="K377" s="262" t="s">
        <v>710</v>
      </c>
      <c r="L377" s="263">
        <v>10000000</v>
      </c>
      <c r="M377" s="264">
        <v>98.03125</v>
      </c>
      <c r="N377" s="264">
        <v>-9803125</v>
      </c>
      <c r="O377" s="264">
        <v>0</v>
      </c>
      <c r="P377" s="264">
        <v>-9803125</v>
      </c>
      <c r="Q377" s="265" t="s">
        <v>681</v>
      </c>
      <c r="R377" s="266">
        <v>-4647211.5300000124</v>
      </c>
      <c r="S377" s="267">
        <v>0</v>
      </c>
      <c r="T377" s="268" t="s">
        <v>468</v>
      </c>
      <c r="U377" s="269">
        <v>68632416</v>
      </c>
      <c r="V377" s="264">
        <v>-249677047</v>
      </c>
      <c r="W377" s="270">
        <v>445104</v>
      </c>
      <c r="X377" s="271">
        <v>40533722</v>
      </c>
      <c r="Y377" s="272"/>
    </row>
    <row r="378" spans="1:25">
      <c r="A378" s="258" t="s">
        <v>206</v>
      </c>
      <c r="B378" s="258" t="s">
        <v>207</v>
      </c>
      <c r="C378" s="259">
        <v>44414</v>
      </c>
      <c r="D378" s="259">
        <v>44414</v>
      </c>
      <c r="E378" s="259">
        <v>44417</v>
      </c>
      <c r="F378" s="298"/>
      <c r="G378" s="260"/>
      <c r="H378" s="261"/>
      <c r="I378" s="262"/>
      <c r="J378" s="262"/>
      <c r="K378" s="262" t="s">
        <v>709</v>
      </c>
      <c r="L378" s="263">
        <v>0</v>
      </c>
      <c r="M378" s="264"/>
      <c r="N378" s="264">
        <v>13000000</v>
      </c>
      <c r="O378" s="264">
        <v>0</v>
      </c>
      <c r="P378" s="264">
        <v>13000000</v>
      </c>
      <c r="Q378" s="265" t="s">
        <v>681</v>
      </c>
      <c r="R378" s="266">
        <v>8352788.4699999876</v>
      </c>
      <c r="S378" s="267">
        <v>0</v>
      </c>
      <c r="T378" s="268"/>
      <c r="U378" s="269">
        <v>1982097</v>
      </c>
      <c r="V378" s="264">
        <v>-249661629</v>
      </c>
      <c r="W378" s="270"/>
      <c r="X378" s="271">
        <v>40530231</v>
      </c>
      <c r="Y378" s="272" t="s">
        <v>1556</v>
      </c>
    </row>
    <row r="379" spans="1:25">
      <c r="A379" s="258" t="s">
        <v>182</v>
      </c>
      <c r="B379" s="258" t="s">
        <v>183</v>
      </c>
      <c r="C379" s="259">
        <v>44420</v>
      </c>
      <c r="D379" s="259">
        <v>44420</v>
      </c>
      <c r="E379" s="259">
        <v>44421</v>
      </c>
      <c r="F379" s="298" t="s">
        <v>280</v>
      </c>
      <c r="G379" s="260"/>
      <c r="H379" s="261" t="s">
        <v>279</v>
      </c>
      <c r="I379" s="262" t="s">
        <v>281</v>
      </c>
      <c r="J379" s="262" t="s">
        <v>282</v>
      </c>
      <c r="K379" s="262" t="s">
        <v>1158</v>
      </c>
      <c r="L379" s="263">
        <v>0</v>
      </c>
      <c r="M379" s="264"/>
      <c r="N379" s="264">
        <v>0</v>
      </c>
      <c r="O379" s="264">
        <v>20137.36</v>
      </c>
      <c r="P379" s="264">
        <v>20137.36</v>
      </c>
      <c r="Q379" s="265" t="s">
        <v>681</v>
      </c>
      <c r="R379" s="266">
        <v>0</v>
      </c>
      <c r="S379" s="267">
        <v>2032049.8900000013</v>
      </c>
      <c r="T379" s="268" t="s">
        <v>282</v>
      </c>
      <c r="U379" s="269">
        <v>69428267</v>
      </c>
      <c r="V379" s="264">
        <v>-250040147</v>
      </c>
      <c r="W379" s="270"/>
      <c r="X379" s="271">
        <v>40610566</v>
      </c>
      <c r="Y379" s="272"/>
    </row>
    <row r="380" spans="1:25">
      <c r="A380" s="243" t="s">
        <v>206</v>
      </c>
      <c r="B380" s="243" t="s">
        <v>207</v>
      </c>
      <c r="C380" s="244">
        <v>44421</v>
      </c>
      <c r="D380" s="244">
        <v>44421</v>
      </c>
      <c r="E380" s="244">
        <v>44424</v>
      </c>
      <c r="F380" s="297"/>
      <c r="G380" s="245"/>
      <c r="H380" s="246" t="s">
        <v>324</v>
      </c>
      <c r="I380" s="247" t="s">
        <v>325</v>
      </c>
      <c r="J380" s="247" t="s">
        <v>326</v>
      </c>
      <c r="K380" s="247" t="s">
        <v>944</v>
      </c>
      <c r="L380" s="248">
        <v>84715.98</v>
      </c>
      <c r="M380" s="249">
        <v>100</v>
      </c>
      <c r="N380" s="249">
        <v>84715.98</v>
      </c>
      <c r="O380" s="249">
        <v>0</v>
      </c>
      <c r="P380" s="249">
        <v>84715.98</v>
      </c>
      <c r="Q380" s="250" t="s">
        <v>681</v>
      </c>
      <c r="R380" s="251">
        <v>8437504.4499999881</v>
      </c>
      <c r="S380" s="252">
        <v>0</v>
      </c>
      <c r="T380" s="253" t="s">
        <v>326</v>
      </c>
      <c r="U380" s="254">
        <v>69463622</v>
      </c>
      <c r="V380" s="249">
        <v>-250178563</v>
      </c>
      <c r="W380" s="255">
        <v>408502</v>
      </c>
      <c r="X380" s="256">
        <v>40637863</v>
      </c>
      <c r="Y380" s="257"/>
    </row>
    <row r="381" spans="1:25">
      <c r="A381" s="299" t="s">
        <v>182</v>
      </c>
      <c r="B381" s="299" t="s">
        <v>183</v>
      </c>
      <c r="C381" s="125">
        <v>44425</v>
      </c>
      <c r="D381" s="125">
        <v>44425</v>
      </c>
      <c r="E381" s="125">
        <v>44426</v>
      </c>
      <c r="G381" s="127" t="s">
        <v>1542</v>
      </c>
      <c r="H381" s="128" t="s">
        <v>563</v>
      </c>
      <c r="I381" s="73" t="s">
        <v>564</v>
      </c>
      <c r="J381" s="73" t="s">
        <v>565</v>
      </c>
      <c r="K381" s="73" t="s">
        <v>166</v>
      </c>
      <c r="L381" s="129">
        <v>0</v>
      </c>
      <c r="N381" s="121">
        <v>0</v>
      </c>
      <c r="O381" s="121">
        <v>11091.05</v>
      </c>
      <c r="P381" s="121">
        <v>11091.05</v>
      </c>
      <c r="Q381" s="130" t="s">
        <v>681</v>
      </c>
      <c r="R381" s="131">
        <v>0</v>
      </c>
      <c r="S381" s="132">
        <v>2043140.9400000013</v>
      </c>
      <c r="T381" s="122" t="s">
        <v>565</v>
      </c>
      <c r="U381" s="2">
        <v>66466173</v>
      </c>
      <c r="V381" s="121">
        <v>-250208909</v>
      </c>
      <c r="W381" s="111">
        <v>390383</v>
      </c>
      <c r="X381" s="133">
        <v>40644503</v>
      </c>
      <c r="Y381" s="45"/>
    </row>
    <row r="382" spans="1:25">
      <c r="A382" s="228" t="s">
        <v>182</v>
      </c>
      <c r="B382" s="228" t="s">
        <v>183</v>
      </c>
      <c r="C382" s="229">
        <v>44426</v>
      </c>
      <c r="D382" s="229">
        <v>44426</v>
      </c>
      <c r="E382" s="229">
        <v>44426</v>
      </c>
      <c r="F382" s="296"/>
      <c r="G382" s="230" t="s">
        <v>1607</v>
      </c>
      <c r="H382" s="231" t="s">
        <v>566</v>
      </c>
      <c r="I382" s="232" t="s">
        <v>564</v>
      </c>
      <c r="J382" s="232" t="s">
        <v>567</v>
      </c>
      <c r="K382" s="232" t="s">
        <v>166</v>
      </c>
      <c r="L382" s="233">
        <v>0</v>
      </c>
      <c r="M382" s="234"/>
      <c r="N382" s="234">
        <v>0</v>
      </c>
      <c r="O382" s="234">
        <v>66175.11</v>
      </c>
      <c r="P382" s="234">
        <v>66175.11</v>
      </c>
      <c r="Q382" s="235" t="s">
        <v>681</v>
      </c>
      <c r="R382" s="236">
        <v>0</v>
      </c>
      <c r="S382" s="237">
        <v>2109316.0500000012</v>
      </c>
      <c r="T382" s="238" t="s">
        <v>567</v>
      </c>
      <c r="U382" s="239">
        <v>68209526</v>
      </c>
      <c r="V382" s="234">
        <v>-250271494</v>
      </c>
      <c r="W382" s="240">
        <v>390395</v>
      </c>
      <c r="X382" s="241">
        <v>40659576</v>
      </c>
      <c r="Y382" s="242"/>
    </row>
    <row r="383" spans="1:25">
      <c r="A383" s="299" t="s">
        <v>182</v>
      </c>
      <c r="B383" s="299" t="s">
        <v>183</v>
      </c>
      <c r="C383" s="125">
        <v>44426</v>
      </c>
      <c r="D383" s="125">
        <v>44426</v>
      </c>
      <c r="E383" s="125">
        <v>44427</v>
      </c>
      <c r="F383" s="295" t="s">
        <v>759</v>
      </c>
      <c r="G383" s="127"/>
      <c r="H383" s="128" t="s">
        <v>758</v>
      </c>
      <c r="I383" s="73" t="s">
        <v>756</v>
      </c>
      <c r="J383" s="73" t="s">
        <v>757</v>
      </c>
      <c r="K383" s="73" t="s">
        <v>1158</v>
      </c>
      <c r="L383" s="129">
        <v>0</v>
      </c>
      <c r="N383" s="121">
        <v>0</v>
      </c>
      <c r="O383" s="121">
        <v>15977.37</v>
      </c>
      <c r="P383" s="121">
        <v>15977.37</v>
      </c>
      <c r="Q383" s="130" t="s">
        <v>681</v>
      </c>
      <c r="R383" s="131">
        <v>0</v>
      </c>
      <c r="S383" s="132">
        <v>2125293.4200000013</v>
      </c>
      <c r="T383" s="122" t="s">
        <v>757</v>
      </c>
      <c r="U383" s="2">
        <v>69524750</v>
      </c>
      <c r="V383" s="121">
        <v>-250346136</v>
      </c>
      <c r="W383" s="111"/>
      <c r="X383" s="133">
        <v>40679385</v>
      </c>
      <c r="Y383" s="45"/>
    </row>
    <row r="384" spans="1:25">
      <c r="A384" s="299" t="s">
        <v>182</v>
      </c>
      <c r="B384" s="299" t="s">
        <v>183</v>
      </c>
      <c r="C384" s="125">
        <v>44407</v>
      </c>
      <c r="D384" s="125">
        <v>44407</v>
      </c>
      <c r="E384" s="125">
        <v>44427</v>
      </c>
      <c r="F384" s="295" t="s">
        <v>575</v>
      </c>
      <c r="G384" s="127" t="s">
        <v>1530</v>
      </c>
      <c r="H384" s="128" t="s">
        <v>574</v>
      </c>
      <c r="I384" s="73" t="s">
        <v>564</v>
      </c>
      <c r="J384" s="73" t="s">
        <v>576</v>
      </c>
      <c r="K384" s="73" t="s">
        <v>166</v>
      </c>
      <c r="L384" s="129">
        <v>0</v>
      </c>
      <c r="N384" s="121">
        <v>0</v>
      </c>
      <c r="O384" s="121">
        <v>15317.07</v>
      </c>
      <c r="P384" s="121">
        <v>15317.07</v>
      </c>
      <c r="Q384" s="130" t="s">
        <v>681</v>
      </c>
      <c r="R384" s="131">
        <v>0</v>
      </c>
      <c r="S384" s="132">
        <v>2140610.4900000012</v>
      </c>
      <c r="T384" s="122" t="s">
        <v>576</v>
      </c>
      <c r="U384" s="2">
        <v>68218919</v>
      </c>
      <c r="V384" s="121">
        <v>-250354909</v>
      </c>
      <c r="W384" s="111">
        <v>409425</v>
      </c>
      <c r="X384" s="133">
        <v>40682474</v>
      </c>
      <c r="Y384" s="45"/>
    </row>
    <row r="385" spans="1:25">
      <c r="A385" s="299" t="s">
        <v>182</v>
      </c>
      <c r="B385" s="299" t="s">
        <v>183</v>
      </c>
      <c r="C385" s="125">
        <v>44396</v>
      </c>
      <c r="D385" s="125">
        <v>44396</v>
      </c>
      <c r="E385" s="125">
        <v>44427</v>
      </c>
      <c r="G385" s="127" t="s">
        <v>1575</v>
      </c>
      <c r="H385" s="128" t="s">
        <v>822</v>
      </c>
      <c r="I385" s="73" t="s">
        <v>564</v>
      </c>
      <c r="J385" s="73" t="s">
        <v>821</v>
      </c>
      <c r="K385" s="73" t="s">
        <v>166</v>
      </c>
      <c r="L385" s="129">
        <v>0</v>
      </c>
      <c r="N385" s="121">
        <v>0</v>
      </c>
      <c r="O385" s="121">
        <v>14175.85</v>
      </c>
      <c r="P385" s="121">
        <v>14175.85</v>
      </c>
      <c r="Q385" s="130" t="s">
        <v>681</v>
      </c>
      <c r="R385" s="131">
        <v>0</v>
      </c>
      <c r="S385" s="132">
        <v>2154786.3400000012</v>
      </c>
      <c r="T385" s="122" t="s">
        <v>821</v>
      </c>
      <c r="U385" s="2">
        <v>69530212</v>
      </c>
      <c r="V385" s="121">
        <v>-250354200</v>
      </c>
      <c r="W385" s="111">
        <v>432710</v>
      </c>
      <c r="X385" s="133">
        <v>40682209</v>
      </c>
      <c r="Y385" s="45"/>
    </row>
    <row r="386" spans="1:25">
      <c r="A386" s="299" t="s">
        <v>182</v>
      </c>
      <c r="B386" s="299" t="s">
        <v>183</v>
      </c>
      <c r="C386" s="125">
        <v>44427</v>
      </c>
      <c r="D386" s="125">
        <v>44427</v>
      </c>
      <c r="E386" s="125">
        <v>44427</v>
      </c>
      <c r="F386" s="295" t="s">
        <v>800</v>
      </c>
      <c r="G386" s="127" t="s">
        <v>1543</v>
      </c>
      <c r="H386" s="128" t="s">
        <v>799</v>
      </c>
      <c r="I386" s="73" t="s">
        <v>797</v>
      </c>
      <c r="J386" s="73" t="s">
        <v>798</v>
      </c>
      <c r="K386" s="73" t="s">
        <v>166</v>
      </c>
      <c r="L386" s="129">
        <v>0</v>
      </c>
      <c r="N386" s="121">
        <v>0</v>
      </c>
      <c r="O386" s="121">
        <v>48021.43</v>
      </c>
      <c r="P386" s="121">
        <v>48021.43</v>
      </c>
      <c r="Q386" s="130" t="s">
        <v>681</v>
      </c>
      <c r="R386" s="131">
        <v>0</v>
      </c>
      <c r="S386" s="132">
        <v>2202807.7700000014</v>
      </c>
      <c r="T386" s="122" t="s">
        <v>798</v>
      </c>
      <c r="U386" s="2">
        <v>68650380</v>
      </c>
      <c r="V386" s="121">
        <v>-250335415</v>
      </c>
      <c r="W386" s="111">
        <v>359762</v>
      </c>
      <c r="X386" s="133">
        <v>40675788</v>
      </c>
      <c r="Y386" s="45"/>
    </row>
    <row r="387" spans="1:25">
      <c r="A387" s="258" t="s">
        <v>182</v>
      </c>
      <c r="B387" s="258" t="s">
        <v>183</v>
      </c>
      <c r="C387" s="259">
        <v>44432</v>
      </c>
      <c r="D387" s="259">
        <v>44432</v>
      </c>
      <c r="E387" s="259">
        <v>44432</v>
      </c>
      <c r="F387" s="298" t="s">
        <v>767</v>
      </c>
      <c r="G387" s="260" t="s">
        <v>1544</v>
      </c>
      <c r="H387" s="261" t="s">
        <v>766</v>
      </c>
      <c r="I387" s="262" t="s">
        <v>764</v>
      </c>
      <c r="J387" s="262" t="s">
        <v>765</v>
      </c>
      <c r="K387" s="262" t="s">
        <v>166</v>
      </c>
      <c r="L387" s="263">
        <v>0</v>
      </c>
      <c r="M387" s="264"/>
      <c r="N387" s="264">
        <v>0</v>
      </c>
      <c r="O387" s="264">
        <v>108838.05</v>
      </c>
      <c r="P387" s="264">
        <v>108838.05</v>
      </c>
      <c r="Q387" s="265" t="s">
        <v>681</v>
      </c>
      <c r="R387" s="266">
        <v>0</v>
      </c>
      <c r="S387" s="267">
        <v>2311645.8200000012</v>
      </c>
      <c r="T387" s="268" t="s">
        <v>765</v>
      </c>
      <c r="U387" s="269">
        <v>66462274</v>
      </c>
      <c r="V387" s="264">
        <v>-250567733</v>
      </c>
      <c r="W387" s="270">
        <v>390874</v>
      </c>
      <c r="X387" s="271">
        <v>40725118</v>
      </c>
      <c r="Y387" s="272"/>
    </row>
    <row r="388" spans="1:25">
      <c r="A388" s="243" t="s">
        <v>206</v>
      </c>
      <c r="B388" s="243" t="s">
        <v>207</v>
      </c>
      <c r="C388" s="244">
        <v>44417</v>
      </c>
      <c r="D388" s="244">
        <v>44434</v>
      </c>
      <c r="E388" s="244">
        <v>44434</v>
      </c>
      <c r="F388" s="297"/>
      <c r="G388" s="245"/>
      <c r="H388" s="246" t="s">
        <v>873</v>
      </c>
      <c r="I388" s="247" t="s">
        <v>871</v>
      </c>
      <c r="J388" s="247" t="s">
        <v>872</v>
      </c>
      <c r="K388" s="247" t="s">
        <v>710</v>
      </c>
      <c r="L388" s="248">
        <v>1240000</v>
      </c>
      <c r="M388" s="249">
        <v>98.03125</v>
      </c>
      <c r="N388" s="249">
        <v>-1215587.5</v>
      </c>
      <c r="O388" s="249">
        <v>0</v>
      </c>
      <c r="P388" s="249">
        <v>-1215587.5</v>
      </c>
      <c r="Q388" s="250" t="s">
        <v>681</v>
      </c>
      <c r="R388" s="251">
        <v>7221916.9499999881</v>
      </c>
      <c r="S388" s="252">
        <v>0</v>
      </c>
      <c r="T388" s="253" t="s">
        <v>872</v>
      </c>
      <c r="U388" s="254">
        <v>69410960</v>
      </c>
      <c r="V388" s="249">
        <v>-250910925</v>
      </c>
      <c r="W388" s="255">
        <v>451506</v>
      </c>
      <c r="X388" s="256">
        <v>40768341</v>
      </c>
      <c r="Y388" s="257"/>
    </row>
    <row r="389" spans="1:25">
      <c r="A389" s="299" t="s">
        <v>182</v>
      </c>
      <c r="B389" s="299" t="s">
        <v>183</v>
      </c>
      <c r="C389" s="125">
        <v>44438</v>
      </c>
      <c r="D389" s="125">
        <v>44438</v>
      </c>
      <c r="E389" s="125">
        <v>44438</v>
      </c>
      <c r="F389" s="295" t="s">
        <v>280</v>
      </c>
      <c r="G389" s="127" t="s">
        <v>1537</v>
      </c>
      <c r="H389" s="128" t="s">
        <v>279</v>
      </c>
      <c r="I389" s="73" t="s">
        <v>281</v>
      </c>
      <c r="J389" s="73" t="s">
        <v>282</v>
      </c>
      <c r="K389" s="73" t="s">
        <v>166</v>
      </c>
      <c r="L389" s="129">
        <v>0</v>
      </c>
      <c r="N389" s="121">
        <v>0</v>
      </c>
      <c r="O389" s="121">
        <v>35629.279999999999</v>
      </c>
      <c r="P389" s="121">
        <v>35629.279999999999</v>
      </c>
      <c r="Q389" s="130" t="s">
        <v>681</v>
      </c>
      <c r="R389" s="131">
        <v>0</v>
      </c>
      <c r="S389" s="132">
        <v>2347275.100000001</v>
      </c>
      <c r="T389" s="122" t="s">
        <v>282</v>
      </c>
      <c r="U389" s="2">
        <v>69876985</v>
      </c>
      <c r="V389" s="121">
        <v>-252021225</v>
      </c>
      <c r="W389" s="111">
        <v>382456</v>
      </c>
      <c r="X389" s="133">
        <v>40800406</v>
      </c>
      <c r="Y389" s="45"/>
    </row>
    <row r="390" spans="1:25">
      <c r="A390" s="228" t="s">
        <v>182</v>
      </c>
      <c r="B390" s="228" t="s">
        <v>183</v>
      </c>
      <c r="C390" s="229">
        <v>44438</v>
      </c>
      <c r="D390" s="229">
        <v>44438</v>
      </c>
      <c r="E390" s="229">
        <v>44438</v>
      </c>
      <c r="F390" s="296" t="s">
        <v>575</v>
      </c>
      <c r="G390" s="230" t="s">
        <v>1530</v>
      </c>
      <c r="H390" s="231" t="s">
        <v>574</v>
      </c>
      <c r="I390" s="232" t="s">
        <v>564</v>
      </c>
      <c r="J390" s="232" t="s">
        <v>576</v>
      </c>
      <c r="K390" s="232" t="s">
        <v>166</v>
      </c>
      <c r="L390" s="233">
        <v>0</v>
      </c>
      <c r="M390" s="234"/>
      <c r="N390" s="234">
        <v>0</v>
      </c>
      <c r="O390" s="234">
        <v>18228.919999999998</v>
      </c>
      <c r="P390" s="234">
        <v>18228.919999999998</v>
      </c>
      <c r="Q390" s="235" t="s">
        <v>681</v>
      </c>
      <c r="R390" s="236">
        <v>0</v>
      </c>
      <c r="S390" s="237">
        <v>2365504.0200000009</v>
      </c>
      <c r="T390" s="238" t="s">
        <v>576</v>
      </c>
      <c r="U390" s="239">
        <v>69821889</v>
      </c>
      <c r="V390" s="234">
        <v>-251955543</v>
      </c>
      <c r="W390" s="240">
        <v>409426</v>
      </c>
      <c r="X390" s="241">
        <v>40791156</v>
      </c>
      <c r="Y390" s="242" t="s">
        <v>1601</v>
      </c>
    </row>
    <row r="391" spans="1:25">
      <c r="A391" s="299" t="s">
        <v>182</v>
      </c>
      <c r="B391" s="299" t="s">
        <v>183</v>
      </c>
      <c r="C391" s="125">
        <v>44439</v>
      </c>
      <c r="D391" s="125">
        <v>44439</v>
      </c>
      <c r="E391" s="125">
        <v>44439</v>
      </c>
      <c r="F391" s="295" t="s">
        <v>759</v>
      </c>
      <c r="G391" s="127" t="s">
        <v>1520</v>
      </c>
      <c r="H391" s="128" t="s">
        <v>758</v>
      </c>
      <c r="I391" s="73" t="s">
        <v>756</v>
      </c>
      <c r="J391" s="73" t="s">
        <v>757</v>
      </c>
      <c r="K391" s="73" t="s">
        <v>166</v>
      </c>
      <c r="L391" s="129">
        <v>0</v>
      </c>
      <c r="N391" s="121">
        <v>0</v>
      </c>
      <c r="O391" s="121">
        <v>90893.47</v>
      </c>
      <c r="P391" s="121">
        <v>90893.47</v>
      </c>
      <c r="Q391" s="130" t="s">
        <v>681</v>
      </c>
      <c r="R391" s="131">
        <v>0</v>
      </c>
      <c r="S391" s="132">
        <v>2456397.4900000012</v>
      </c>
      <c r="T391" s="122" t="s">
        <v>757</v>
      </c>
      <c r="U391" s="2">
        <v>68911579</v>
      </c>
      <c r="V391" s="121">
        <v>-252427626</v>
      </c>
      <c r="W391" s="111">
        <v>362904</v>
      </c>
      <c r="X391" s="133">
        <v>40848759</v>
      </c>
      <c r="Y391" s="45"/>
    </row>
    <row r="392" spans="1:25">
      <c r="A392" s="299" t="s">
        <v>182</v>
      </c>
      <c r="B392" s="299" t="s">
        <v>183</v>
      </c>
      <c r="C392" s="125">
        <v>44439</v>
      </c>
      <c r="D392" s="125">
        <v>44439</v>
      </c>
      <c r="E392" s="125">
        <v>44439</v>
      </c>
      <c r="G392" s="127" t="s">
        <v>1594</v>
      </c>
      <c r="H392" s="128" t="s">
        <v>855</v>
      </c>
      <c r="I392" s="73" t="s">
        <v>853</v>
      </c>
      <c r="J392" s="73" t="s">
        <v>854</v>
      </c>
      <c r="K392" s="73" t="s">
        <v>166</v>
      </c>
      <c r="L392" s="129">
        <v>0</v>
      </c>
      <c r="N392" s="121">
        <v>0</v>
      </c>
      <c r="O392" s="121">
        <v>28888.89</v>
      </c>
      <c r="P392" s="121">
        <v>28888.89</v>
      </c>
      <c r="Q392" s="130" t="s">
        <v>681</v>
      </c>
      <c r="R392" s="131">
        <v>0</v>
      </c>
      <c r="S392" s="132">
        <v>2485286.3800000013</v>
      </c>
      <c r="T392" s="122" t="s">
        <v>854</v>
      </c>
      <c r="U392" s="2">
        <v>68879024</v>
      </c>
      <c r="V392" s="121">
        <v>-252408412</v>
      </c>
      <c r="W392" s="111">
        <v>441048</v>
      </c>
      <c r="X392" s="133">
        <v>40829554</v>
      </c>
      <c r="Y392" s="45"/>
    </row>
    <row r="393" spans="1:25">
      <c r="A393" s="299" t="s">
        <v>182</v>
      </c>
      <c r="B393" s="299" t="s">
        <v>183</v>
      </c>
      <c r="C393" s="125">
        <v>44439</v>
      </c>
      <c r="D393" s="125">
        <v>44439</v>
      </c>
      <c r="E393" s="125">
        <v>44439</v>
      </c>
      <c r="F393" s="295" t="s">
        <v>466</v>
      </c>
      <c r="G393" s="127" t="s">
        <v>1608</v>
      </c>
      <c r="H393" s="128" t="s">
        <v>465</v>
      </c>
      <c r="I393" s="73" t="s">
        <v>467</v>
      </c>
      <c r="J393" s="73" t="s">
        <v>468</v>
      </c>
      <c r="K393" s="73" t="s">
        <v>166</v>
      </c>
      <c r="L393" s="129">
        <v>0</v>
      </c>
      <c r="N393" s="121">
        <v>0</v>
      </c>
      <c r="O393" s="121">
        <v>50347.22</v>
      </c>
      <c r="P393" s="121">
        <v>50347.22</v>
      </c>
      <c r="Q393" s="130" t="s">
        <v>681</v>
      </c>
      <c r="R393" s="131">
        <v>0</v>
      </c>
      <c r="S393" s="132">
        <v>2535633.6000000015</v>
      </c>
      <c r="T393" s="122" t="s">
        <v>468</v>
      </c>
      <c r="U393" s="2">
        <v>69631986</v>
      </c>
      <c r="V393" s="121">
        <v>-252524655</v>
      </c>
      <c r="W393" s="111">
        <v>445104</v>
      </c>
      <c r="X393" s="133">
        <v>40945388</v>
      </c>
      <c r="Y393" s="45"/>
    </row>
    <row r="394" spans="1:25">
      <c r="A394" s="299" t="s">
        <v>182</v>
      </c>
      <c r="B394" s="299" t="s">
        <v>183</v>
      </c>
      <c r="C394" s="125">
        <v>44439</v>
      </c>
      <c r="D394" s="125">
        <v>44439</v>
      </c>
      <c r="E394" s="125">
        <v>44439</v>
      </c>
      <c r="F394" s="295" t="s">
        <v>771</v>
      </c>
      <c r="G394" s="127" t="s">
        <v>1545</v>
      </c>
      <c r="H394" s="128" t="s">
        <v>770</v>
      </c>
      <c r="I394" s="73" t="s">
        <v>768</v>
      </c>
      <c r="J394" s="73" t="s">
        <v>769</v>
      </c>
      <c r="K394" s="73" t="s">
        <v>166</v>
      </c>
      <c r="L394" s="129">
        <v>0</v>
      </c>
      <c r="N394" s="121">
        <v>0</v>
      </c>
      <c r="O394" s="121">
        <v>54211.34</v>
      </c>
      <c r="P394" s="121">
        <v>54211.34</v>
      </c>
      <c r="Q394" s="130" t="s">
        <v>681</v>
      </c>
      <c r="R394" s="131">
        <v>0</v>
      </c>
      <c r="S394" s="132">
        <v>2589844.9400000013</v>
      </c>
      <c r="T394" s="122" t="s">
        <v>769</v>
      </c>
      <c r="U394" s="2">
        <v>66570482</v>
      </c>
      <c r="V394" s="121">
        <v>-252380239</v>
      </c>
      <c r="W394" s="111">
        <v>358166</v>
      </c>
      <c r="X394" s="133">
        <v>40801648</v>
      </c>
      <c r="Y394" s="45"/>
    </row>
    <row r="395" spans="1:25">
      <c r="A395" s="299" t="s">
        <v>182</v>
      </c>
      <c r="B395" s="299" t="s">
        <v>183</v>
      </c>
      <c r="C395" s="125">
        <v>44439</v>
      </c>
      <c r="D395" s="125">
        <v>44439</v>
      </c>
      <c r="E395" s="125">
        <v>44439</v>
      </c>
      <c r="G395" s="127" t="s">
        <v>1521</v>
      </c>
      <c r="H395" s="128" t="s">
        <v>782</v>
      </c>
      <c r="I395" s="73" t="s">
        <v>780</v>
      </c>
      <c r="J395" s="73" t="s">
        <v>781</v>
      </c>
      <c r="K395" s="73" t="s">
        <v>166</v>
      </c>
      <c r="L395" s="129">
        <v>0</v>
      </c>
      <c r="N395" s="121">
        <v>0</v>
      </c>
      <c r="O395" s="121">
        <v>2561.4699999999998</v>
      </c>
      <c r="P395" s="121">
        <v>2561.4699999999998</v>
      </c>
      <c r="Q395" s="130" t="s">
        <v>681</v>
      </c>
      <c r="R395" s="131">
        <v>0</v>
      </c>
      <c r="S395" s="132">
        <v>2592406.4100000015</v>
      </c>
      <c r="T395" s="122" t="s">
        <v>781</v>
      </c>
      <c r="U395" s="2">
        <v>68958160</v>
      </c>
      <c r="V395" s="121">
        <v>-252452333</v>
      </c>
      <c r="W395" s="111">
        <v>364698</v>
      </c>
      <c r="X395" s="133">
        <v>40873410</v>
      </c>
      <c r="Y395" s="45"/>
    </row>
    <row r="396" spans="1:25">
      <c r="A396" s="299" t="s">
        <v>182</v>
      </c>
      <c r="B396" s="299" t="s">
        <v>183</v>
      </c>
      <c r="C396" s="125">
        <v>44439</v>
      </c>
      <c r="D396" s="125">
        <v>44439</v>
      </c>
      <c r="E396" s="125">
        <v>44439</v>
      </c>
      <c r="F396" s="295" t="s">
        <v>786</v>
      </c>
      <c r="G396" s="127" t="s">
        <v>1522</v>
      </c>
      <c r="H396" s="128" t="s">
        <v>785</v>
      </c>
      <c r="I396" s="73" t="s">
        <v>783</v>
      </c>
      <c r="J396" s="73" t="s">
        <v>784</v>
      </c>
      <c r="K396" s="73" t="s">
        <v>166</v>
      </c>
      <c r="L396" s="129">
        <v>0</v>
      </c>
      <c r="N396" s="121">
        <v>0</v>
      </c>
      <c r="O396" s="121">
        <v>16324.25</v>
      </c>
      <c r="P396" s="121">
        <v>16324.25</v>
      </c>
      <c r="Q396" s="130" t="s">
        <v>681</v>
      </c>
      <c r="R396" s="131">
        <v>0</v>
      </c>
      <c r="S396" s="132">
        <v>2608730.6600000015</v>
      </c>
      <c r="T396" s="122" t="s">
        <v>784</v>
      </c>
      <c r="U396" s="2">
        <v>68917043</v>
      </c>
      <c r="V396" s="121">
        <v>-252430418</v>
      </c>
      <c r="W396" s="111">
        <v>392748</v>
      </c>
      <c r="X396" s="133">
        <v>40851551</v>
      </c>
      <c r="Y396" s="45"/>
    </row>
    <row r="397" spans="1:25">
      <c r="A397" s="299" t="s">
        <v>206</v>
      </c>
      <c r="B397" s="299" t="s">
        <v>207</v>
      </c>
      <c r="C397" s="125">
        <v>44439</v>
      </c>
      <c r="D397" s="125">
        <v>44439</v>
      </c>
      <c r="E397" s="125">
        <v>44439</v>
      </c>
      <c r="F397" s="295" t="s">
        <v>790</v>
      </c>
      <c r="G397" s="127"/>
      <c r="H397" s="128" t="s">
        <v>789</v>
      </c>
      <c r="I397" s="73" t="s">
        <v>787</v>
      </c>
      <c r="J397" s="73" t="s">
        <v>788</v>
      </c>
      <c r="K397" s="73" t="s">
        <v>817</v>
      </c>
      <c r="L397" s="129">
        <v>0</v>
      </c>
      <c r="N397" s="121">
        <v>7.0000000000000007E-2</v>
      </c>
      <c r="O397" s="121">
        <v>0</v>
      </c>
      <c r="P397" s="121">
        <v>7.0000000000000007E-2</v>
      </c>
      <c r="Q397" s="130" t="s">
        <v>681</v>
      </c>
      <c r="R397" s="131">
        <v>7221917.0199999884</v>
      </c>
      <c r="S397" s="132">
        <v>0</v>
      </c>
      <c r="T397" s="122" t="s">
        <v>788</v>
      </c>
      <c r="U397" s="2">
        <v>69928175</v>
      </c>
      <c r="V397" s="121">
        <v>-252620602</v>
      </c>
      <c r="W397" s="111"/>
      <c r="X397" s="133">
        <v>40977191</v>
      </c>
      <c r="Y397" s="45" t="s">
        <v>1546</v>
      </c>
    </row>
    <row r="398" spans="1:25">
      <c r="A398" s="299" t="s">
        <v>206</v>
      </c>
      <c r="B398" s="299" t="s">
        <v>207</v>
      </c>
      <c r="C398" s="125">
        <v>44439</v>
      </c>
      <c r="D398" s="125">
        <v>44439</v>
      </c>
      <c r="E398" s="125">
        <v>44439</v>
      </c>
      <c r="F398" s="295" t="s">
        <v>790</v>
      </c>
      <c r="G398" s="127"/>
      <c r="H398" s="128" t="s">
        <v>789</v>
      </c>
      <c r="I398" s="73" t="s">
        <v>787</v>
      </c>
      <c r="J398" s="73" t="s">
        <v>788</v>
      </c>
      <c r="K398" s="73" t="s">
        <v>944</v>
      </c>
      <c r="L398" s="129">
        <v>19426.91</v>
      </c>
      <c r="M398" s="121">
        <v>100</v>
      </c>
      <c r="N398" s="121">
        <v>19426.91</v>
      </c>
      <c r="O398" s="121">
        <v>0</v>
      </c>
      <c r="P398" s="121">
        <v>19426.91</v>
      </c>
      <c r="Q398" s="130" t="s">
        <v>681</v>
      </c>
      <c r="R398" s="131">
        <v>7241343.9299999885</v>
      </c>
      <c r="S398" s="132">
        <v>0</v>
      </c>
      <c r="T398" s="122" t="s">
        <v>788</v>
      </c>
      <c r="U398" s="2">
        <v>69926146</v>
      </c>
      <c r="V398" s="121">
        <v>-252617927</v>
      </c>
      <c r="W398" s="111">
        <v>323116</v>
      </c>
      <c r="X398" s="133">
        <v>40976650</v>
      </c>
      <c r="Y398" s="45"/>
    </row>
    <row r="399" spans="1:25">
      <c r="A399" s="299" t="s">
        <v>182</v>
      </c>
      <c r="B399" s="299" t="s">
        <v>183</v>
      </c>
      <c r="C399" s="125">
        <v>44439</v>
      </c>
      <c r="D399" s="125">
        <v>44439</v>
      </c>
      <c r="E399" s="125">
        <v>44439</v>
      </c>
      <c r="F399" s="295" t="s">
        <v>790</v>
      </c>
      <c r="G399" s="127" t="s">
        <v>1523</v>
      </c>
      <c r="H399" s="128" t="s">
        <v>789</v>
      </c>
      <c r="I399" s="73" t="s">
        <v>787</v>
      </c>
      <c r="J399" s="73" t="s">
        <v>788</v>
      </c>
      <c r="K399" s="73" t="s">
        <v>166</v>
      </c>
      <c r="L399" s="129">
        <v>0</v>
      </c>
      <c r="N399" s="121">
        <v>0</v>
      </c>
      <c r="O399" s="121">
        <v>25044.38</v>
      </c>
      <c r="P399" s="121">
        <v>25044.38</v>
      </c>
      <c r="Q399" s="130" t="s">
        <v>681</v>
      </c>
      <c r="R399" s="131">
        <v>0</v>
      </c>
      <c r="S399" s="132">
        <v>2633775.0400000014</v>
      </c>
      <c r="T399" s="122" t="s">
        <v>788</v>
      </c>
      <c r="U399" s="2">
        <v>69220633</v>
      </c>
      <c r="V399" s="121">
        <v>-252519067</v>
      </c>
      <c r="W399" s="111">
        <v>323116</v>
      </c>
      <c r="X399" s="133">
        <v>40940057</v>
      </c>
      <c r="Y399" s="45"/>
    </row>
    <row r="400" spans="1:25">
      <c r="A400" s="299" t="s">
        <v>182</v>
      </c>
      <c r="B400" s="299" t="s">
        <v>183</v>
      </c>
      <c r="C400" s="125">
        <v>44439</v>
      </c>
      <c r="D400" s="125">
        <v>44439</v>
      </c>
      <c r="E400" s="125">
        <v>44439</v>
      </c>
      <c r="G400" s="127" t="s">
        <v>1524</v>
      </c>
      <c r="H400" s="128" t="s">
        <v>793</v>
      </c>
      <c r="I400" s="73" t="s">
        <v>791</v>
      </c>
      <c r="J400" s="73" t="s">
        <v>792</v>
      </c>
      <c r="K400" s="73" t="s">
        <v>166</v>
      </c>
      <c r="L400" s="129">
        <v>0</v>
      </c>
      <c r="N400" s="121">
        <v>0</v>
      </c>
      <c r="O400" s="121">
        <v>21032.62</v>
      </c>
      <c r="P400" s="121">
        <v>21032.62</v>
      </c>
      <c r="Q400" s="130" t="s">
        <v>681</v>
      </c>
      <c r="R400" s="131">
        <v>0</v>
      </c>
      <c r="S400" s="132">
        <v>2654807.6600000015</v>
      </c>
      <c r="T400" s="122" t="s">
        <v>792</v>
      </c>
      <c r="U400" s="2">
        <v>69258245</v>
      </c>
      <c r="V400" s="121">
        <v>-252521545</v>
      </c>
      <c r="W400" s="111">
        <v>364755</v>
      </c>
      <c r="X400" s="133">
        <v>40942493</v>
      </c>
      <c r="Y400" s="45"/>
    </row>
    <row r="401" spans="1:25">
      <c r="A401" s="299" t="s">
        <v>182</v>
      </c>
      <c r="B401" s="299" t="s">
        <v>183</v>
      </c>
      <c r="C401" s="125">
        <v>44439</v>
      </c>
      <c r="D401" s="125">
        <v>44439</v>
      </c>
      <c r="E401" s="125">
        <v>44439</v>
      </c>
      <c r="F401" s="295" t="s">
        <v>804</v>
      </c>
      <c r="G401" s="127" t="s">
        <v>1526</v>
      </c>
      <c r="H401" s="128" t="s">
        <v>803</v>
      </c>
      <c r="I401" s="73" t="s">
        <v>801</v>
      </c>
      <c r="J401" s="73" t="s">
        <v>802</v>
      </c>
      <c r="K401" s="73" t="s">
        <v>166</v>
      </c>
      <c r="L401" s="129">
        <v>0</v>
      </c>
      <c r="N401" s="121">
        <v>0</v>
      </c>
      <c r="O401" s="121">
        <v>12546.73</v>
      </c>
      <c r="P401" s="121">
        <v>12546.73</v>
      </c>
      <c r="Q401" s="130" t="s">
        <v>681</v>
      </c>
      <c r="R401" s="131">
        <v>0</v>
      </c>
      <c r="S401" s="132">
        <v>2667354.3900000015</v>
      </c>
      <c r="T401" s="122" t="s">
        <v>802</v>
      </c>
      <c r="U401" s="2">
        <v>68915625</v>
      </c>
      <c r="V401" s="121">
        <v>-252429310</v>
      </c>
      <c r="W401" s="111">
        <v>353795</v>
      </c>
      <c r="X401" s="133">
        <v>40850443</v>
      </c>
      <c r="Y401" s="45"/>
    </row>
    <row r="402" spans="1:25">
      <c r="A402" s="228" t="s">
        <v>182</v>
      </c>
      <c r="B402" s="228" t="s">
        <v>183</v>
      </c>
      <c r="C402" s="229">
        <v>44439</v>
      </c>
      <c r="D402" s="229">
        <v>44439</v>
      </c>
      <c r="E402" s="229">
        <v>44439</v>
      </c>
      <c r="F402" s="296" t="s">
        <v>807</v>
      </c>
      <c r="G402" s="230" t="s">
        <v>1540</v>
      </c>
      <c r="H402" s="231" t="s">
        <v>806</v>
      </c>
      <c r="I402" s="232" t="s">
        <v>801</v>
      </c>
      <c r="J402" s="232" t="s">
        <v>805</v>
      </c>
      <c r="K402" s="232" t="s">
        <v>166</v>
      </c>
      <c r="L402" s="233">
        <v>0</v>
      </c>
      <c r="M402" s="234"/>
      <c r="N402" s="234">
        <v>0</v>
      </c>
      <c r="O402" s="234">
        <v>15329.62</v>
      </c>
      <c r="P402" s="234">
        <v>15329.62</v>
      </c>
      <c r="Q402" s="235" t="s">
        <v>681</v>
      </c>
      <c r="R402" s="236">
        <v>0</v>
      </c>
      <c r="S402" s="237">
        <v>2682684.0100000016</v>
      </c>
      <c r="T402" s="238" t="s">
        <v>805</v>
      </c>
      <c r="U402" s="239">
        <v>68915673</v>
      </c>
      <c r="V402" s="234">
        <v>-252620373</v>
      </c>
      <c r="W402" s="240">
        <v>383603</v>
      </c>
      <c r="X402" s="241">
        <v>40977188</v>
      </c>
      <c r="Y402" s="242"/>
    </row>
    <row r="403" spans="1:25">
      <c r="A403" s="299" t="s">
        <v>182</v>
      </c>
      <c r="B403" s="299" t="s">
        <v>183</v>
      </c>
      <c r="C403" s="125">
        <v>44440</v>
      </c>
      <c r="D403" s="125">
        <v>44440</v>
      </c>
      <c r="E403" s="125">
        <v>44440</v>
      </c>
      <c r="F403" s="295" t="s">
        <v>719</v>
      </c>
      <c r="G403" s="127" t="s">
        <v>1534</v>
      </c>
      <c r="H403" s="128" t="s">
        <v>718</v>
      </c>
      <c r="I403" s="73" t="s">
        <v>716</v>
      </c>
      <c r="J403" s="73" t="s">
        <v>717</v>
      </c>
      <c r="K403" s="73" t="s">
        <v>166</v>
      </c>
      <c r="L403" s="129">
        <v>0</v>
      </c>
      <c r="N403" s="121">
        <v>0</v>
      </c>
      <c r="O403" s="121">
        <v>24731.68</v>
      </c>
      <c r="P403" s="121">
        <v>24731.68</v>
      </c>
      <c r="Q403" s="130" t="s">
        <v>681</v>
      </c>
      <c r="R403" s="131">
        <v>0</v>
      </c>
      <c r="S403" s="132">
        <v>2707415.6900000018</v>
      </c>
      <c r="T403" s="122" t="s">
        <v>717</v>
      </c>
      <c r="U403" s="2">
        <v>69205987</v>
      </c>
      <c r="V403" s="121">
        <v>-252743445</v>
      </c>
      <c r="W403" s="111">
        <v>312621</v>
      </c>
      <c r="X403" s="133">
        <v>41000744</v>
      </c>
      <c r="Y403" s="45"/>
    </row>
    <row r="404" spans="1:25">
      <c r="A404" s="299" t="s">
        <v>182</v>
      </c>
      <c r="B404" s="299" t="s">
        <v>183</v>
      </c>
      <c r="C404" s="125">
        <v>44440</v>
      </c>
      <c r="D404" s="125">
        <v>44440</v>
      </c>
      <c r="E404" s="125">
        <v>44440</v>
      </c>
      <c r="G404" s="127" t="s">
        <v>1536</v>
      </c>
      <c r="H404" s="128" t="s">
        <v>721</v>
      </c>
      <c r="I404" s="73" t="s">
        <v>716</v>
      </c>
      <c r="J404" s="73" t="s">
        <v>720</v>
      </c>
      <c r="K404" s="73" t="s">
        <v>166</v>
      </c>
      <c r="L404" s="129">
        <v>0</v>
      </c>
      <c r="N404" s="121">
        <v>0</v>
      </c>
      <c r="O404" s="121">
        <v>19833.189999999999</v>
      </c>
      <c r="P404" s="121">
        <v>19833.189999999999</v>
      </c>
      <c r="Q404" s="130" t="s">
        <v>681</v>
      </c>
      <c r="R404" s="131">
        <v>0</v>
      </c>
      <c r="S404" s="132">
        <v>2727248.8800000018</v>
      </c>
      <c r="T404" s="122" t="s">
        <v>720</v>
      </c>
      <c r="U404" s="2">
        <v>69183713</v>
      </c>
      <c r="V404" s="121">
        <v>-252743421</v>
      </c>
      <c r="W404" s="111">
        <v>375072</v>
      </c>
      <c r="X404" s="133">
        <v>41000738</v>
      </c>
      <c r="Y404" s="45"/>
    </row>
    <row r="405" spans="1:25">
      <c r="A405" s="299" t="s">
        <v>206</v>
      </c>
      <c r="B405" s="299" t="s">
        <v>207</v>
      </c>
      <c r="C405" s="125">
        <v>44348</v>
      </c>
      <c r="D405" s="125">
        <v>44363</v>
      </c>
      <c r="E405" s="125">
        <v>44440</v>
      </c>
      <c r="F405" s="295" t="s">
        <v>859</v>
      </c>
      <c r="G405" s="127"/>
      <c r="H405" s="128" t="s">
        <v>858</v>
      </c>
      <c r="I405" s="73" t="s">
        <v>731</v>
      </c>
      <c r="J405" s="73" t="s">
        <v>857</v>
      </c>
      <c r="K405" s="73" t="s">
        <v>1609</v>
      </c>
      <c r="L405" s="129">
        <v>7753744.1699999999</v>
      </c>
      <c r="M405" s="121">
        <v>99</v>
      </c>
      <c r="N405" s="121">
        <v>7676206.7300000004</v>
      </c>
      <c r="O405" s="121">
        <v>0</v>
      </c>
      <c r="P405" s="121">
        <v>7676206.7300000004</v>
      </c>
      <c r="Q405" s="130" t="s">
        <v>681</v>
      </c>
      <c r="R405" s="131">
        <v>14917550.659999989</v>
      </c>
      <c r="S405" s="132">
        <v>0</v>
      </c>
      <c r="T405" s="122" t="s">
        <v>857</v>
      </c>
      <c r="U405" s="2"/>
      <c r="W405" s="111">
        <v>443389</v>
      </c>
      <c r="X405" s="133"/>
      <c r="Y405" s="45"/>
    </row>
    <row r="406" spans="1:25">
      <c r="A406" s="299" t="s">
        <v>206</v>
      </c>
      <c r="B406" s="299" t="s">
        <v>207</v>
      </c>
      <c r="C406" s="125">
        <v>44348</v>
      </c>
      <c r="D406" s="125">
        <v>44364</v>
      </c>
      <c r="E406" s="125">
        <v>44440</v>
      </c>
      <c r="F406" s="295" t="s">
        <v>859</v>
      </c>
      <c r="G406" s="127"/>
      <c r="H406" s="128" t="s">
        <v>858</v>
      </c>
      <c r="I406" s="73" t="s">
        <v>731</v>
      </c>
      <c r="J406" s="73" t="s">
        <v>857</v>
      </c>
      <c r="K406" s="73" t="s">
        <v>710</v>
      </c>
      <c r="L406" s="129">
        <v>7753744.1699999999</v>
      </c>
      <c r="M406" s="121">
        <v>99</v>
      </c>
      <c r="N406" s="121">
        <v>-7676206.7300000004</v>
      </c>
      <c r="O406" s="121">
        <v>0</v>
      </c>
      <c r="P406" s="121">
        <v>-7676206.7300000004</v>
      </c>
      <c r="Q406" s="130" t="s">
        <v>681</v>
      </c>
      <c r="R406" s="131">
        <v>7241343.9299999885</v>
      </c>
      <c r="S406" s="132">
        <v>0</v>
      </c>
      <c r="T406" s="122" t="s">
        <v>857</v>
      </c>
      <c r="U406" s="2">
        <v>66973670</v>
      </c>
      <c r="V406" s="121">
        <v>-252706135</v>
      </c>
      <c r="W406" s="111">
        <v>443389</v>
      </c>
      <c r="X406" s="133">
        <v>40993576</v>
      </c>
      <c r="Y406" s="45"/>
    </row>
    <row r="407" spans="1:25">
      <c r="A407" s="299" t="s">
        <v>182</v>
      </c>
      <c r="B407" s="299" t="s">
        <v>183</v>
      </c>
      <c r="C407" s="125">
        <v>44440</v>
      </c>
      <c r="D407" s="125">
        <v>44440</v>
      </c>
      <c r="E407" s="125">
        <v>44440</v>
      </c>
      <c r="F407" s="295" t="s">
        <v>859</v>
      </c>
      <c r="G407" s="127" t="s">
        <v>1610</v>
      </c>
      <c r="H407" s="128" t="s">
        <v>858</v>
      </c>
      <c r="I407" s="73" t="s">
        <v>731</v>
      </c>
      <c r="J407" s="73" t="s">
        <v>857</v>
      </c>
      <c r="K407" s="73" t="s">
        <v>166</v>
      </c>
      <c r="L407" s="129">
        <v>0</v>
      </c>
      <c r="N407" s="121">
        <v>0</v>
      </c>
      <c r="O407" s="121">
        <v>118675.36</v>
      </c>
      <c r="P407" s="121">
        <v>118675.36</v>
      </c>
      <c r="Q407" s="130" t="s">
        <v>681</v>
      </c>
      <c r="R407" s="131">
        <v>0</v>
      </c>
      <c r="S407" s="132">
        <v>2845924.2400000016</v>
      </c>
      <c r="T407" s="122" t="s">
        <v>857</v>
      </c>
      <c r="U407" s="2">
        <v>68336487</v>
      </c>
      <c r="V407" s="121">
        <v>-252706608</v>
      </c>
      <c r="W407" s="111">
        <v>443389</v>
      </c>
      <c r="X407" s="133">
        <v>40993692</v>
      </c>
      <c r="Y407" s="45"/>
    </row>
    <row r="408" spans="1:25">
      <c r="A408" s="228" t="s">
        <v>182</v>
      </c>
      <c r="B408" s="228" t="s">
        <v>183</v>
      </c>
      <c r="C408" s="229">
        <v>44440</v>
      </c>
      <c r="D408" s="229">
        <v>44440</v>
      </c>
      <c r="E408" s="229">
        <v>44440</v>
      </c>
      <c r="F408" s="296"/>
      <c r="G408" s="230" t="s">
        <v>1527</v>
      </c>
      <c r="H408" s="231" t="s">
        <v>779</v>
      </c>
      <c r="I408" s="232" t="s">
        <v>777</v>
      </c>
      <c r="J408" s="232" t="s">
        <v>778</v>
      </c>
      <c r="K408" s="232" t="s">
        <v>166</v>
      </c>
      <c r="L408" s="233">
        <v>0</v>
      </c>
      <c r="M408" s="234"/>
      <c r="N408" s="234">
        <v>0</v>
      </c>
      <c r="O408" s="234">
        <v>25852.2</v>
      </c>
      <c r="P408" s="234">
        <v>25852.2</v>
      </c>
      <c r="Q408" s="235" t="s">
        <v>681</v>
      </c>
      <c r="R408" s="236">
        <v>0</v>
      </c>
      <c r="S408" s="237">
        <v>2871776.4400000018</v>
      </c>
      <c r="T408" s="238" t="s">
        <v>778</v>
      </c>
      <c r="U408" s="239">
        <v>69297267</v>
      </c>
      <c r="V408" s="234">
        <v>-252677195</v>
      </c>
      <c r="W408" s="240">
        <v>289571</v>
      </c>
      <c r="X408" s="241">
        <v>40985453</v>
      </c>
      <c r="Y408" s="242"/>
    </row>
    <row r="409" spans="1:25">
      <c r="A409" s="299" t="s">
        <v>182</v>
      </c>
      <c r="B409" s="299" t="s">
        <v>183</v>
      </c>
      <c r="C409" s="125">
        <v>44452</v>
      </c>
      <c r="D409" s="125">
        <v>44452</v>
      </c>
      <c r="E409" s="125">
        <v>44452</v>
      </c>
      <c r="F409" s="295" t="s">
        <v>520</v>
      </c>
      <c r="G409" s="127" t="s">
        <v>1611</v>
      </c>
      <c r="H409" s="128" t="s">
        <v>519</v>
      </c>
      <c r="I409" s="73" t="s">
        <v>521</v>
      </c>
      <c r="J409" s="73" t="s">
        <v>522</v>
      </c>
      <c r="K409" s="73" t="s">
        <v>166</v>
      </c>
      <c r="L409" s="129">
        <v>0</v>
      </c>
      <c r="N409" s="121">
        <v>0</v>
      </c>
      <c r="O409" s="121">
        <v>44611.11</v>
      </c>
      <c r="P409" s="121">
        <v>44611.11</v>
      </c>
      <c r="Q409" s="130" t="s">
        <v>681</v>
      </c>
      <c r="R409" s="131">
        <v>0</v>
      </c>
      <c r="S409" s="132">
        <v>2916387.5500000017</v>
      </c>
      <c r="T409" s="122" t="s">
        <v>522</v>
      </c>
      <c r="U409" s="2">
        <v>70185591</v>
      </c>
      <c r="V409" s="121">
        <v>-253410910</v>
      </c>
      <c r="W409" s="111">
        <v>446869</v>
      </c>
      <c r="X409" s="133">
        <v>41128313</v>
      </c>
      <c r="Y409" s="45"/>
    </row>
    <row r="410" spans="1:25">
      <c r="A410" s="299" t="s">
        <v>182</v>
      </c>
      <c r="B410" s="299" t="s">
        <v>183</v>
      </c>
      <c r="C410" s="125">
        <v>44452</v>
      </c>
      <c r="D410" s="125">
        <v>44452</v>
      </c>
      <c r="E410" s="125">
        <v>44452</v>
      </c>
      <c r="G410" s="127" t="s">
        <v>1547</v>
      </c>
      <c r="H410" s="128" t="s">
        <v>776</v>
      </c>
      <c r="I410" s="73" t="s">
        <v>772</v>
      </c>
      <c r="J410" s="73" t="s">
        <v>775</v>
      </c>
      <c r="K410" s="73" t="s">
        <v>166</v>
      </c>
      <c r="L410" s="129">
        <v>0</v>
      </c>
      <c r="N410" s="121">
        <v>0</v>
      </c>
      <c r="O410" s="121">
        <v>5091.97</v>
      </c>
      <c r="P410" s="121">
        <v>5091.97</v>
      </c>
      <c r="Q410" s="130" t="s">
        <v>681</v>
      </c>
      <c r="R410" s="131">
        <v>0</v>
      </c>
      <c r="S410" s="132">
        <v>2921479.5200000019</v>
      </c>
      <c r="T410" s="122" t="s">
        <v>775</v>
      </c>
      <c r="U410" s="2">
        <v>67035571</v>
      </c>
      <c r="V410" s="121">
        <v>-253359777</v>
      </c>
      <c r="W410" s="111">
        <v>371681</v>
      </c>
      <c r="X410" s="133">
        <v>41112469</v>
      </c>
      <c r="Y410" s="45"/>
    </row>
    <row r="411" spans="1:25">
      <c r="A411" s="258" t="s">
        <v>182</v>
      </c>
      <c r="B411" s="258" t="s">
        <v>183</v>
      </c>
      <c r="C411" s="259">
        <v>44452</v>
      </c>
      <c r="D411" s="259">
        <v>44452</v>
      </c>
      <c r="E411" s="259">
        <v>44453</v>
      </c>
      <c r="F411" s="298" t="s">
        <v>520</v>
      </c>
      <c r="G411" s="260"/>
      <c r="H411" s="261" t="s">
        <v>519</v>
      </c>
      <c r="I411" s="262" t="s">
        <v>521</v>
      </c>
      <c r="J411" s="262" t="s">
        <v>522</v>
      </c>
      <c r="K411" s="262" t="s">
        <v>1158</v>
      </c>
      <c r="L411" s="263">
        <v>0</v>
      </c>
      <c r="M411" s="264"/>
      <c r="N411" s="264">
        <v>0</v>
      </c>
      <c r="O411" s="264">
        <v>5000</v>
      </c>
      <c r="P411" s="264">
        <v>5000</v>
      </c>
      <c r="Q411" s="265" t="s">
        <v>681</v>
      </c>
      <c r="R411" s="266">
        <v>0</v>
      </c>
      <c r="S411" s="267">
        <v>2926479.5200000019</v>
      </c>
      <c r="T411" s="268" t="s">
        <v>522</v>
      </c>
      <c r="U411" s="269">
        <v>70199954</v>
      </c>
      <c r="V411" s="264">
        <v>-253449072</v>
      </c>
      <c r="W411" s="270"/>
      <c r="X411" s="271">
        <v>41135856</v>
      </c>
      <c r="Y411" s="272"/>
    </row>
    <row r="412" spans="1:25">
      <c r="A412" s="258" t="s">
        <v>182</v>
      </c>
      <c r="B412" s="258" t="s">
        <v>183</v>
      </c>
      <c r="C412" s="259">
        <v>44454</v>
      </c>
      <c r="D412" s="259">
        <v>44454</v>
      </c>
      <c r="E412" s="259">
        <v>44454</v>
      </c>
      <c r="F412" s="298"/>
      <c r="G412" s="260" t="s">
        <v>1548</v>
      </c>
      <c r="H412" s="261" t="s">
        <v>796</v>
      </c>
      <c r="I412" s="262" t="s">
        <v>794</v>
      </c>
      <c r="J412" s="262" t="s">
        <v>795</v>
      </c>
      <c r="K412" s="262" t="s">
        <v>166</v>
      </c>
      <c r="L412" s="263">
        <v>0</v>
      </c>
      <c r="M412" s="264"/>
      <c r="N412" s="264">
        <v>0</v>
      </c>
      <c r="O412" s="264">
        <v>20647.080000000002</v>
      </c>
      <c r="P412" s="264">
        <v>20647.080000000002</v>
      </c>
      <c r="Q412" s="265" t="s">
        <v>681</v>
      </c>
      <c r="R412" s="266">
        <v>0</v>
      </c>
      <c r="S412" s="267">
        <v>2947126.600000002</v>
      </c>
      <c r="T412" s="268" t="s">
        <v>795</v>
      </c>
      <c r="U412" s="269">
        <v>67025050</v>
      </c>
      <c r="V412" s="264">
        <v>-253489113</v>
      </c>
      <c r="W412" s="270">
        <v>376035</v>
      </c>
      <c r="X412" s="271">
        <v>41141608</v>
      </c>
      <c r="Y412" s="272"/>
    </row>
    <row r="413" spans="1:25">
      <c r="A413" s="243" t="s">
        <v>206</v>
      </c>
      <c r="B413" s="243" t="s">
        <v>207</v>
      </c>
      <c r="C413" s="244">
        <v>44453</v>
      </c>
      <c r="D413" s="244">
        <v>44456</v>
      </c>
      <c r="E413" s="244">
        <v>44456</v>
      </c>
      <c r="F413" s="297" t="s">
        <v>714</v>
      </c>
      <c r="G413" s="245"/>
      <c r="H413" s="246" t="s">
        <v>713</v>
      </c>
      <c r="I413" s="247" t="s">
        <v>711</v>
      </c>
      <c r="J413" s="247" t="s">
        <v>712</v>
      </c>
      <c r="K413" s="247" t="s">
        <v>710</v>
      </c>
      <c r="L413" s="248">
        <v>2664987.0499999998</v>
      </c>
      <c r="M413" s="249">
        <v>99</v>
      </c>
      <c r="N413" s="249">
        <v>-2638337.1800000002</v>
      </c>
      <c r="O413" s="249">
        <v>0</v>
      </c>
      <c r="P413" s="249">
        <v>-2638337.1800000002</v>
      </c>
      <c r="Q413" s="250" t="s">
        <v>681</v>
      </c>
      <c r="R413" s="251">
        <v>4603006.7499999888</v>
      </c>
      <c r="S413" s="252">
        <v>0</v>
      </c>
      <c r="T413" s="253" t="s">
        <v>712</v>
      </c>
      <c r="U413" s="254">
        <v>70275822</v>
      </c>
      <c r="V413" s="249">
        <v>-253693783</v>
      </c>
      <c r="W413" s="255">
        <v>393230</v>
      </c>
      <c r="X413" s="256">
        <v>41202367</v>
      </c>
      <c r="Y413" s="257"/>
    </row>
    <row r="414" spans="1:25">
      <c r="A414" s="299" t="s">
        <v>169</v>
      </c>
      <c r="B414" s="299" t="s">
        <v>171</v>
      </c>
      <c r="C414" s="125">
        <v>44459</v>
      </c>
      <c r="D414" s="125">
        <v>44459</v>
      </c>
      <c r="E414" s="125">
        <v>44459</v>
      </c>
      <c r="G414" s="127"/>
      <c r="J414" s="73"/>
      <c r="K414" s="73" t="s">
        <v>1549</v>
      </c>
      <c r="L414" s="129">
        <v>0</v>
      </c>
      <c r="N414" s="121">
        <v>2682684.0099999998</v>
      </c>
      <c r="O414" s="121">
        <v>0</v>
      </c>
      <c r="P414" s="121">
        <v>2682684.0099999998</v>
      </c>
      <c r="Q414" s="130" t="s">
        <v>681</v>
      </c>
      <c r="R414" s="131">
        <v>2682684.0100000002</v>
      </c>
      <c r="S414" s="132">
        <v>0</v>
      </c>
      <c r="T414" s="122"/>
      <c r="U414" s="2">
        <v>362239</v>
      </c>
      <c r="V414" s="121">
        <v>-253773465</v>
      </c>
      <c r="W414" s="111"/>
      <c r="X414" s="133"/>
      <c r="Y414" s="45" t="s">
        <v>1589</v>
      </c>
    </row>
    <row r="415" spans="1:25">
      <c r="A415" s="299" t="s">
        <v>182</v>
      </c>
      <c r="B415" s="299" t="s">
        <v>183</v>
      </c>
      <c r="C415" s="125">
        <v>44459</v>
      </c>
      <c r="D415" s="125">
        <v>44459</v>
      </c>
      <c r="E415" s="125">
        <v>44459</v>
      </c>
      <c r="F415" s="295" t="s">
        <v>800</v>
      </c>
      <c r="G415" s="127" t="s">
        <v>1543</v>
      </c>
      <c r="H415" s="128" t="s">
        <v>799</v>
      </c>
      <c r="I415" s="73" t="s">
        <v>797</v>
      </c>
      <c r="J415" s="73" t="s">
        <v>798</v>
      </c>
      <c r="K415" s="73" t="s">
        <v>166</v>
      </c>
      <c r="L415" s="129">
        <v>0</v>
      </c>
      <c r="N415" s="121">
        <v>0</v>
      </c>
      <c r="O415" s="121">
        <v>49570.51</v>
      </c>
      <c r="P415" s="121">
        <v>49570.51</v>
      </c>
      <c r="Q415" s="130" t="s">
        <v>681</v>
      </c>
      <c r="R415" s="131">
        <v>0</v>
      </c>
      <c r="S415" s="132">
        <v>2996697.1100000017</v>
      </c>
      <c r="T415" s="122" t="s">
        <v>798</v>
      </c>
      <c r="U415" s="2">
        <v>69515893</v>
      </c>
      <c r="V415" s="121">
        <v>-253740244</v>
      </c>
      <c r="W415" s="111">
        <v>359762</v>
      </c>
      <c r="X415" s="133">
        <v>41205349</v>
      </c>
      <c r="Y415" s="45"/>
    </row>
    <row r="416" spans="1:25">
      <c r="A416" s="299" t="s">
        <v>169</v>
      </c>
      <c r="B416" s="299" t="s">
        <v>171</v>
      </c>
      <c r="C416" s="125">
        <v>44459</v>
      </c>
      <c r="D416" s="125">
        <v>44459</v>
      </c>
      <c r="E416" s="125">
        <v>44459</v>
      </c>
      <c r="G416" s="127"/>
      <c r="J416" s="73"/>
      <c r="K416" s="73" t="s">
        <v>1551</v>
      </c>
      <c r="L416" s="129">
        <v>0</v>
      </c>
      <c r="N416" s="121">
        <v>-200</v>
      </c>
      <c r="O416" s="121">
        <v>0</v>
      </c>
      <c r="P416" s="121">
        <v>-200</v>
      </c>
      <c r="Q416" s="130" t="s">
        <v>681</v>
      </c>
      <c r="R416" s="131">
        <v>2682484.0100000002</v>
      </c>
      <c r="S416" s="132">
        <v>0</v>
      </c>
      <c r="T416" s="122"/>
      <c r="U416" s="2">
        <v>2005330</v>
      </c>
      <c r="V416" s="121">
        <v>-253774515</v>
      </c>
      <c r="W416" s="111"/>
      <c r="X416" s="133">
        <v>41214994</v>
      </c>
      <c r="Y416" s="45" t="s">
        <v>1552</v>
      </c>
    </row>
    <row r="417" spans="1:25">
      <c r="A417" s="299" t="s">
        <v>169</v>
      </c>
      <c r="B417" s="299" t="s">
        <v>171</v>
      </c>
      <c r="C417" s="125">
        <v>44459</v>
      </c>
      <c r="D417" s="125">
        <v>44459</v>
      </c>
      <c r="E417" s="125">
        <v>44459</v>
      </c>
      <c r="G417" s="127"/>
      <c r="J417" s="73"/>
      <c r="K417" s="73" t="s">
        <v>1551</v>
      </c>
      <c r="L417" s="129">
        <v>0</v>
      </c>
      <c r="N417" s="121">
        <v>-200</v>
      </c>
      <c r="O417" s="121">
        <v>0</v>
      </c>
      <c r="P417" s="121">
        <v>-200</v>
      </c>
      <c r="Q417" s="130" t="s">
        <v>681</v>
      </c>
      <c r="R417" s="131">
        <v>2682284.0100000002</v>
      </c>
      <c r="S417" s="132">
        <v>0</v>
      </c>
      <c r="T417" s="122"/>
      <c r="U417" s="2">
        <v>2005331</v>
      </c>
      <c r="V417" s="121">
        <v>-253774521</v>
      </c>
      <c r="W417" s="111"/>
      <c r="X417" s="133">
        <v>41214997</v>
      </c>
      <c r="Y417" s="45" t="s">
        <v>1552</v>
      </c>
    </row>
    <row r="418" spans="1:25">
      <c r="A418" s="299" t="s">
        <v>169</v>
      </c>
      <c r="B418" s="299" t="s">
        <v>171</v>
      </c>
      <c r="C418" s="125">
        <v>44459</v>
      </c>
      <c r="D418" s="125">
        <v>44459</v>
      </c>
      <c r="E418" s="125">
        <v>44459</v>
      </c>
      <c r="G418" s="127"/>
      <c r="J418" s="73"/>
      <c r="K418" s="73" t="s">
        <v>1551</v>
      </c>
      <c r="L418" s="129">
        <v>0</v>
      </c>
      <c r="N418" s="121">
        <v>-400</v>
      </c>
      <c r="O418" s="121">
        <v>0</v>
      </c>
      <c r="P418" s="121">
        <v>-400</v>
      </c>
      <c r="Q418" s="130" t="s">
        <v>681</v>
      </c>
      <c r="R418" s="131">
        <v>2681884.0100000002</v>
      </c>
      <c r="S418" s="132">
        <v>0</v>
      </c>
      <c r="T418" s="122"/>
      <c r="U418" s="2">
        <v>2005329</v>
      </c>
      <c r="V418" s="121">
        <v>-253774508</v>
      </c>
      <c r="W418" s="111"/>
      <c r="X418" s="133">
        <v>41214991</v>
      </c>
      <c r="Y418" s="45" t="s">
        <v>1552</v>
      </c>
    </row>
    <row r="419" spans="1:25">
      <c r="A419" s="299" t="s">
        <v>169</v>
      </c>
      <c r="B419" s="299" t="s">
        <v>171</v>
      </c>
      <c r="C419" s="125">
        <v>44459</v>
      </c>
      <c r="D419" s="125">
        <v>44459</v>
      </c>
      <c r="E419" s="125">
        <v>44459</v>
      </c>
      <c r="G419" s="127"/>
      <c r="J419" s="73"/>
      <c r="K419" s="73" t="s">
        <v>1551</v>
      </c>
      <c r="L419" s="129">
        <v>0</v>
      </c>
      <c r="N419" s="121">
        <v>-789969.43</v>
      </c>
      <c r="O419" s="121">
        <v>0</v>
      </c>
      <c r="P419" s="121">
        <v>-789969.43</v>
      </c>
      <c r="Q419" s="130" t="s">
        <v>681</v>
      </c>
      <c r="R419" s="131">
        <v>1891914.58</v>
      </c>
      <c r="S419" s="132">
        <v>0</v>
      </c>
      <c r="T419" s="122"/>
      <c r="U419" s="2">
        <v>2005327</v>
      </c>
      <c r="V419" s="121">
        <v>-253774487</v>
      </c>
      <c r="W419" s="111"/>
      <c r="X419" s="133">
        <v>41214982</v>
      </c>
      <c r="Y419" s="45" t="s">
        <v>1555</v>
      </c>
    </row>
    <row r="420" spans="1:25">
      <c r="A420" s="299" t="s">
        <v>169</v>
      </c>
      <c r="B420" s="299" t="s">
        <v>171</v>
      </c>
      <c r="C420" s="125">
        <v>44459</v>
      </c>
      <c r="D420" s="125">
        <v>44459</v>
      </c>
      <c r="E420" s="125">
        <v>44459</v>
      </c>
      <c r="G420" s="127"/>
      <c r="J420" s="73"/>
      <c r="K420" s="73" t="s">
        <v>1551</v>
      </c>
      <c r="L420" s="129">
        <v>0</v>
      </c>
      <c r="N420" s="121">
        <v>-1882714.64</v>
      </c>
      <c r="O420" s="121">
        <v>0</v>
      </c>
      <c r="P420" s="121">
        <v>-1882714.64</v>
      </c>
      <c r="Q420" s="130" t="s">
        <v>681</v>
      </c>
      <c r="R420" s="131">
        <v>9199.940000000177</v>
      </c>
      <c r="S420" s="132">
        <v>0</v>
      </c>
      <c r="T420" s="122"/>
      <c r="U420" s="2">
        <v>2005328</v>
      </c>
      <c r="V420" s="121">
        <v>-253774498</v>
      </c>
      <c r="W420" s="111"/>
      <c r="X420" s="133">
        <v>41214987</v>
      </c>
      <c r="Y420" s="45" t="s">
        <v>1554</v>
      </c>
    </row>
    <row r="421" spans="1:25">
      <c r="A421" s="228" t="s">
        <v>182</v>
      </c>
      <c r="B421" s="228" t="s">
        <v>183</v>
      </c>
      <c r="C421" s="229">
        <v>44459</v>
      </c>
      <c r="D421" s="229">
        <v>44459</v>
      </c>
      <c r="E421" s="229">
        <v>44459</v>
      </c>
      <c r="F421" s="296"/>
      <c r="G421" s="230"/>
      <c r="H421" s="231"/>
      <c r="I421" s="232"/>
      <c r="J421" s="232"/>
      <c r="K421" s="232" t="s">
        <v>1549</v>
      </c>
      <c r="L421" s="233">
        <v>0</v>
      </c>
      <c r="M421" s="234"/>
      <c r="N421" s="234">
        <v>0</v>
      </c>
      <c r="O421" s="234">
        <v>-2682684.0099999998</v>
      </c>
      <c r="P421" s="234">
        <v>-2682684.0099999998</v>
      </c>
      <c r="Q421" s="235" t="s">
        <v>681</v>
      </c>
      <c r="R421" s="236">
        <v>0</v>
      </c>
      <c r="S421" s="237">
        <v>314013.10000000196</v>
      </c>
      <c r="T421" s="238"/>
      <c r="U421" s="239">
        <v>362239</v>
      </c>
      <c r="V421" s="234">
        <v>-253773464</v>
      </c>
      <c r="W421" s="240"/>
      <c r="X421" s="241"/>
      <c r="Y421" s="242" t="s">
        <v>1589</v>
      </c>
    </row>
    <row r="422" spans="1:25">
      <c r="A422" s="299" t="s">
        <v>206</v>
      </c>
      <c r="B422" s="299" t="s">
        <v>207</v>
      </c>
      <c r="C422" s="125">
        <v>44459</v>
      </c>
      <c r="D422" s="125">
        <v>44459</v>
      </c>
      <c r="E422" s="125">
        <v>44461</v>
      </c>
      <c r="G422" s="127"/>
      <c r="J422" s="73"/>
      <c r="K422" s="73" t="s">
        <v>709</v>
      </c>
      <c r="L422" s="129">
        <v>0</v>
      </c>
      <c r="N422" s="121">
        <v>23000000</v>
      </c>
      <c r="O422" s="121">
        <v>0</v>
      </c>
      <c r="P422" s="121">
        <v>23000000</v>
      </c>
      <c r="Q422" s="130" t="s">
        <v>681</v>
      </c>
      <c r="R422" s="131">
        <v>27603006.749999989</v>
      </c>
      <c r="S422" s="132">
        <v>0</v>
      </c>
      <c r="T422" s="122"/>
      <c r="U422" s="2">
        <v>2005180</v>
      </c>
      <c r="V422" s="121">
        <v>-253759056</v>
      </c>
      <c r="W422" s="111"/>
      <c r="X422" s="133">
        <v>41211798</v>
      </c>
      <c r="Y422" s="45" t="s">
        <v>1556</v>
      </c>
    </row>
    <row r="423" spans="1:25">
      <c r="A423" s="299" t="s">
        <v>206</v>
      </c>
      <c r="B423" s="299" t="s">
        <v>207</v>
      </c>
      <c r="C423" s="125">
        <v>44441</v>
      </c>
      <c r="D423" s="125">
        <v>44459</v>
      </c>
      <c r="E423" s="125">
        <v>44461</v>
      </c>
      <c r="F423" s="295" t="s">
        <v>520</v>
      </c>
      <c r="G423" s="127"/>
      <c r="H423" s="128" t="s">
        <v>519</v>
      </c>
      <c r="I423" s="73" t="s">
        <v>521</v>
      </c>
      <c r="J423" s="73" t="s">
        <v>522</v>
      </c>
      <c r="K423" s="73" t="s">
        <v>710</v>
      </c>
      <c r="L423" s="129">
        <v>1000000</v>
      </c>
      <c r="M423" s="121">
        <v>99.5</v>
      </c>
      <c r="N423" s="121">
        <v>-995000</v>
      </c>
      <c r="O423" s="121">
        <v>0</v>
      </c>
      <c r="P423" s="121">
        <v>-995000</v>
      </c>
      <c r="Q423" s="130" t="s">
        <v>681</v>
      </c>
      <c r="R423" s="131">
        <v>26608006.749999989</v>
      </c>
      <c r="S423" s="132">
        <v>0</v>
      </c>
      <c r="T423" s="122" t="s">
        <v>522</v>
      </c>
      <c r="U423" s="2">
        <v>70306399</v>
      </c>
      <c r="V423" s="121">
        <v>-253755297</v>
      </c>
      <c r="W423" s="111">
        <v>446869</v>
      </c>
      <c r="X423" s="133">
        <v>41210938</v>
      </c>
      <c r="Y423" s="45"/>
    </row>
    <row r="424" spans="1:25">
      <c r="A424" s="299" t="s">
        <v>206</v>
      </c>
      <c r="B424" s="299" t="s">
        <v>207</v>
      </c>
      <c r="C424" s="125">
        <v>44411</v>
      </c>
      <c r="D424" s="125">
        <v>44461</v>
      </c>
      <c r="E424" s="125">
        <v>44461</v>
      </c>
      <c r="G424" s="127"/>
      <c r="H424" s="128" t="s">
        <v>876</v>
      </c>
      <c r="I424" s="73" t="s">
        <v>874</v>
      </c>
      <c r="J424" s="73" t="s">
        <v>875</v>
      </c>
      <c r="K424" s="73" t="s">
        <v>710</v>
      </c>
      <c r="L424" s="129">
        <v>5000000</v>
      </c>
      <c r="M424" s="121">
        <v>98.03125</v>
      </c>
      <c r="N424" s="121">
        <v>-4901562.5</v>
      </c>
      <c r="O424" s="121">
        <v>0</v>
      </c>
      <c r="P424" s="121">
        <v>-4901562.5</v>
      </c>
      <c r="Q424" s="130" t="s">
        <v>681</v>
      </c>
      <c r="R424" s="131">
        <v>21706444.249999989</v>
      </c>
      <c r="S424" s="132">
        <v>0</v>
      </c>
      <c r="T424" s="122" t="s">
        <v>875</v>
      </c>
      <c r="U424" s="2">
        <v>69596832</v>
      </c>
      <c r="V424" s="121">
        <v>-253903024</v>
      </c>
      <c r="W424" s="111">
        <v>454400</v>
      </c>
      <c r="X424" s="133">
        <v>41240601</v>
      </c>
      <c r="Y424" s="45"/>
    </row>
    <row r="425" spans="1:25">
      <c r="A425" s="243" t="s">
        <v>206</v>
      </c>
      <c r="B425" s="243" t="s">
        <v>207</v>
      </c>
      <c r="C425" s="244">
        <v>44463</v>
      </c>
      <c r="D425" s="244">
        <v>44463</v>
      </c>
      <c r="E425" s="244">
        <v>44463</v>
      </c>
      <c r="F425" s="297" t="s">
        <v>864</v>
      </c>
      <c r="G425" s="245"/>
      <c r="H425" s="246" t="s">
        <v>863</v>
      </c>
      <c r="I425" s="247" t="s">
        <v>861</v>
      </c>
      <c r="J425" s="247" t="s">
        <v>862</v>
      </c>
      <c r="K425" s="247" t="s">
        <v>944</v>
      </c>
      <c r="L425" s="248">
        <v>6250</v>
      </c>
      <c r="M425" s="249">
        <v>100</v>
      </c>
      <c r="N425" s="249">
        <v>6250</v>
      </c>
      <c r="O425" s="249">
        <v>0</v>
      </c>
      <c r="P425" s="249">
        <v>6250</v>
      </c>
      <c r="Q425" s="250" t="s">
        <v>681</v>
      </c>
      <c r="R425" s="251">
        <v>21712694.249999989</v>
      </c>
      <c r="S425" s="252">
        <v>0</v>
      </c>
      <c r="T425" s="253" t="s">
        <v>862</v>
      </c>
      <c r="U425" s="254">
        <v>70417048</v>
      </c>
      <c r="V425" s="249">
        <v>-254058116</v>
      </c>
      <c r="W425" s="255">
        <v>441709</v>
      </c>
      <c r="X425" s="256">
        <v>41271104</v>
      </c>
      <c r="Y425" s="257"/>
    </row>
    <row r="426" spans="1:25">
      <c r="A426" s="299" t="s">
        <v>206</v>
      </c>
      <c r="B426" s="299" t="s">
        <v>207</v>
      </c>
      <c r="C426" s="125">
        <v>44466</v>
      </c>
      <c r="D426" s="125">
        <v>44466</v>
      </c>
      <c r="E426" s="125">
        <v>44466</v>
      </c>
      <c r="F426" s="295" t="s">
        <v>714</v>
      </c>
      <c r="G426" s="127"/>
      <c r="H426" s="128" t="s">
        <v>713</v>
      </c>
      <c r="I426" s="73" t="s">
        <v>711</v>
      </c>
      <c r="J426" s="73" t="s">
        <v>712</v>
      </c>
      <c r="K426" s="73" t="s">
        <v>944</v>
      </c>
      <c r="L426" s="129">
        <v>1758908.99</v>
      </c>
      <c r="M426" s="121">
        <v>100</v>
      </c>
      <c r="N426" s="121">
        <v>1758908.99</v>
      </c>
      <c r="O426" s="121">
        <v>0</v>
      </c>
      <c r="P426" s="121">
        <v>1758908.99</v>
      </c>
      <c r="Q426" s="130" t="s">
        <v>681</v>
      </c>
      <c r="R426" s="131">
        <v>23471603.239999987</v>
      </c>
      <c r="S426" s="132">
        <v>0</v>
      </c>
      <c r="T426" s="122" t="s">
        <v>712</v>
      </c>
      <c r="U426" s="2">
        <v>70529266</v>
      </c>
      <c r="V426" s="121">
        <v>-255272197</v>
      </c>
      <c r="W426" s="111">
        <v>458292</v>
      </c>
      <c r="X426" s="133">
        <v>41318937</v>
      </c>
      <c r="Y426" s="45"/>
    </row>
    <row r="427" spans="1:25">
      <c r="A427" s="299" t="s">
        <v>206</v>
      </c>
      <c r="B427" s="299" t="s">
        <v>207</v>
      </c>
      <c r="C427" s="125">
        <v>44466</v>
      </c>
      <c r="D427" s="125">
        <v>44466</v>
      </c>
      <c r="E427" s="125">
        <v>44466</v>
      </c>
      <c r="F427" s="295" t="s">
        <v>714</v>
      </c>
      <c r="G427" s="127"/>
      <c r="H427" s="128" t="s">
        <v>713</v>
      </c>
      <c r="I427" s="73" t="s">
        <v>711</v>
      </c>
      <c r="J427" s="73" t="s">
        <v>712</v>
      </c>
      <c r="K427" s="73" t="s">
        <v>944</v>
      </c>
      <c r="L427" s="129">
        <v>1124656.31</v>
      </c>
      <c r="M427" s="121">
        <v>100</v>
      </c>
      <c r="N427" s="121">
        <v>1124656.31</v>
      </c>
      <c r="O427" s="121">
        <v>0</v>
      </c>
      <c r="P427" s="121">
        <v>1124656.31</v>
      </c>
      <c r="Q427" s="130" t="s">
        <v>681</v>
      </c>
      <c r="R427" s="131">
        <v>24596259.549999986</v>
      </c>
      <c r="S427" s="132">
        <v>0</v>
      </c>
      <c r="T427" s="122" t="s">
        <v>712</v>
      </c>
      <c r="U427" s="2">
        <v>70529268</v>
      </c>
      <c r="V427" s="121">
        <v>-255272201</v>
      </c>
      <c r="W427" s="111">
        <v>458292</v>
      </c>
      <c r="X427" s="133">
        <v>41318938</v>
      </c>
      <c r="Y427" s="45"/>
    </row>
    <row r="428" spans="1:25">
      <c r="A428" s="299" t="s">
        <v>206</v>
      </c>
      <c r="B428" s="299" t="s">
        <v>207</v>
      </c>
      <c r="C428" s="125">
        <v>44466</v>
      </c>
      <c r="D428" s="125">
        <v>44466</v>
      </c>
      <c r="E428" s="125">
        <v>44466</v>
      </c>
      <c r="F428" s="295" t="s">
        <v>714</v>
      </c>
      <c r="G428" s="127"/>
      <c r="H428" s="128" t="s">
        <v>713</v>
      </c>
      <c r="I428" s="73" t="s">
        <v>711</v>
      </c>
      <c r="J428" s="73" t="s">
        <v>712</v>
      </c>
      <c r="K428" s="73" t="s">
        <v>944</v>
      </c>
      <c r="L428" s="129">
        <v>745710.26</v>
      </c>
      <c r="M428" s="121">
        <v>100</v>
      </c>
      <c r="N428" s="121">
        <v>745710.26</v>
      </c>
      <c r="O428" s="121">
        <v>0</v>
      </c>
      <c r="P428" s="121">
        <v>745710.26</v>
      </c>
      <c r="Q428" s="130" t="s">
        <v>681</v>
      </c>
      <c r="R428" s="131">
        <v>25341969.809999987</v>
      </c>
      <c r="S428" s="132">
        <v>0</v>
      </c>
      <c r="T428" s="122" t="s">
        <v>712</v>
      </c>
      <c r="U428" s="2">
        <v>70531215</v>
      </c>
      <c r="V428" s="121">
        <v>-255275073</v>
      </c>
      <c r="W428" s="111">
        <v>458293</v>
      </c>
      <c r="X428" s="133">
        <v>41319764</v>
      </c>
      <c r="Y428" s="45"/>
    </row>
    <row r="429" spans="1:25">
      <c r="A429" s="299" t="s">
        <v>206</v>
      </c>
      <c r="B429" s="299" t="s">
        <v>207</v>
      </c>
      <c r="C429" s="125">
        <v>44466</v>
      </c>
      <c r="D429" s="125">
        <v>44466</v>
      </c>
      <c r="E429" s="125">
        <v>44466</v>
      </c>
      <c r="F429" s="295" t="s">
        <v>714</v>
      </c>
      <c r="G429" s="127"/>
      <c r="H429" s="128" t="s">
        <v>713</v>
      </c>
      <c r="I429" s="73" t="s">
        <v>711</v>
      </c>
      <c r="J429" s="73" t="s">
        <v>712</v>
      </c>
      <c r="K429" s="73" t="s">
        <v>944</v>
      </c>
      <c r="L429" s="129">
        <v>476811.34</v>
      </c>
      <c r="M429" s="121">
        <v>100</v>
      </c>
      <c r="N429" s="121">
        <v>476811.34</v>
      </c>
      <c r="O429" s="121">
        <v>0</v>
      </c>
      <c r="P429" s="121">
        <v>476811.34</v>
      </c>
      <c r="Q429" s="130" t="s">
        <v>681</v>
      </c>
      <c r="R429" s="131">
        <v>25818781.149999987</v>
      </c>
      <c r="S429" s="132">
        <v>0</v>
      </c>
      <c r="T429" s="122" t="s">
        <v>712</v>
      </c>
      <c r="U429" s="2">
        <v>70531217</v>
      </c>
      <c r="V429" s="121">
        <v>-255275076</v>
      </c>
      <c r="W429" s="111">
        <v>458293</v>
      </c>
      <c r="X429" s="133">
        <v>41319765</v>
      </c>
      <c r="Y429" s="45"/>
    </row>
    <row r="430" spans="1:25">
      <c r="A430" s="299" t="s">
        <v>182</v>
      </c>
      <c r="B430" s="299" t="s">
        <v>183</v>
      </c>
      <c r="C430" s="125">
        <v>44466</v>
      </c>
      <c r="D430" s="125">
        <v>44466</v>
      </c>
      <c r="E430" s="125">
        <v>44466</v>
      </c>
      <c r="F430" s="295" t="s">
        <v>714</v>
      </c>
      <c r="G430" s="127" t="s">
        <v>1560</v>
      </c>
      <c r="H430" s="128" t="s">
        <v>713</v>
      </c>
      <c r="I430" s="73" t="s">
        <v>711</v>
      </c>
      <c r="J430" s="73" t="s">
        <v>712</v>
      </c>
      <c r="K430" s="73" t="s">
        <v>166</v>
      </c>
      <c r="L430" s="129">
        <v>0</v>
      </c>
      <c r="N430" s="121">
        <v>0</v>
      </c>
      <c r="O430" s="121">
        <v>2834.23</v>
      </c>
      <c r="P430" s="121">
        <v>2834.23</v>
      </c>
      <c r="Q430" s="130" t="s">
        <v>681</v>
      </c>
      <c r="R430" s="131">
        <v>0</v>
      </c>
      <c r="S430" s="132">
        <v>316847.33000000194</v>
      </c>
      <c r="T430" s="122" t="s">
        <v>712</v>
      </c>
      <c r="U430" s="2">
        <v>70392972</v>
      </c>
      <c r="V430" s="121">
        <v>-255167695</v>
      </c>
      <c r="W430" s="111">
        <v>458292</v>
      </c>
      <c r="X430" s="133">
        <v>41289116</v>
      </c>
      <c r="Y430" s="45"/>
    </row>
    <row r="431" spans="1:25">
      <c r="A431" s="299" t="s">
        <v>182</v>
      </c>
      <c r="B431" s="299" t="s">
        <v>183</v>
      </c>
      <c r="C431" s="125">
        <v>44466</v>
      </c>
      <c r="D431" s="125">
        <v>44466</v>
      </c>
      <c r="E431" s="125">
        <v>44466</v>
      </c>
      <c r="F431" s="295" t="s">
        <v>714</v>
      </c>
      <c r="G431" s="127" t="s">
        <v>1560</v>
      </c>
      <c r="H431" s="128" t="s">
        <v>713</v>
      </c>
      <c r="I431" s="73" t="s">
        <v>711</v>
      </c>
      <c r="J431" s="73" t="s">
        <v>712</v>
      </c>
      <c r="K431" s="73" t="s">
        <v>166</v>
      </c>
      <c r="L431" s="129">
        <v>0</v>
      </c>
      <c r="N431" s="121">
        <v>0</v>
      </c>
      <c r="O431" s="121">
        <v>1812.22</v>
      </c>
      <c r="P431" s="121">
        <v>1812.22</v>
      </c>
      <c r="Q431" s="130" t="s">
        <v>681</v>
      </c>
      <c r="R431" s="131">
        <v>0</v>
      </c>
      <c r="S431" s="132">
        <v>318659.55000000191</v>
      </c>
      <c r="T431" s="122" t="s">
        <v>712</v>
      </c>
      <c r="U431" s="2">
        <v>70392972</v>
      </c>
      <c r="V431" s="121">
        <v>-255167732</v>
      </c>
      <c r="W431" s="111">
        <v>458292</v>
      </c>
      <c r="X431" s="133">
        <v>41289153</v>
      </c>
      <c r="Y431" s="45"/>
    </row>
    <row r="432" spans="1:25">
      <c r="A432" s="299" t="s">
        <v>182</v>
      </c>
      <c r="B432" s="299" t="s">
        <v>183</v>
      </c>
      <c r="C432" s="125">
        <v>44466</v>
      </c>
      <c r="D432" s="125">
        <v>44466</v>
      </c>
      <c r="E432" s="125">
        <v>44466</v>
      </c>
      <c r="F432" s="295" t="s">
        <v>714</v>
      </c>
      <c r="G432" s="127" t="s">
        <v>1560</v>
      </c>
      <c r="H432" s="128" t="s">
        <v>713</v>
      </c>
      <c r="I432" s="73" t="s">
        <v>711</v>
      </c>
      <c r="J432" s="73" t="s">
        <v>712</v>
      </c>
      <c r="K432" s="73" t="s">
        <v>166</v>
      </c>
      <c r="L432" s="129">
        <v>0</v>
      </c>
      <c r="N432" s="121">
        <v>0</v>
      </c>
      <c r="O432" s="121">
        <v>22081.1</v>
      </c>
      <c r="P432" s="121">
        <v>22081.1</v>
      </c>
      <c r="Q432" s="130" t="s">
        <v>681</v>
      </c>
      <c r="R432" s="131">
        <v>0</v>
      </c>
      <c r="S432" s="132">
        <v>340740.65000000189</v>
      </c>
      <c r="T432" s="122" t="s">
        <v>712</v>
      </c>
      <c r="U432" s="2">
        <v>70396550</v>
      </c>
      <c r="V432" s="121">
        <v>-255167733</v>
      </c>
      <c r="W432" s="111">
        <v>393230</v>
      </c>
      <c r="X432" s="133">
        <v>41289154</v>
      </c>
      <c r="Y432" s="45"/>
    </row>
    <row r="433" spans="1:25">
      <c r="A433" s="228" t="s">
        <v>182</v>
      </c>
      <c r="B433" s="228" t="s">
        <v>183</v>
      </c>
      <c r="C433" s="229">
        <v>44466</v>
      </c>
      <c r="D433" s="229">
        <v>44466</v>
      </c>
      <c r="E433" s="229">
        <v>44466</v>
      </c>
      <c r="F433" s="296" t="s">
        <v>714</v>
      </c>
      <c r="G433" s="230" t="s">
        <v>1560</v>
      </c>
      <c r="H433" s="231" t="s">
        <v>713</v>
      </c>
      <c r="I433" s="232" t="s">
        <v>711</v>
      </c>
      <c r="J433" s="232" t="s">
        <v>712</v>
      </c>
      <c r="K433" s="232" t="s">
        <v>166</v>
      </c>
      <c r="L433" s="233">
        <v>0</v>
      </c>
      <c r="M433" s="234"/>
      <c r="N433" s="234">
        <v>0</v>
      </c>
      <c r="O433" s="234">
        <v>1867.74</v>
      </c>
      <c r="P433" s="234">
        <v>1867.74</v>
      </c>
      <c r="Q433" s="235" t="s">
        <v>681</v>
      </c>
      <c r="R433" s="236">
        <v>0</v>
      </c>
      <c r="S433" s="237">
        <v>342608.39000000188</v>
      </c>
      <c r="T433" s="238" t="s">
        <v>712</v>
      </c>
      <c r="U433" s="239">
        <v>70531235</v>
      </c>
      <c r="V433" s="234">
        <v>-255275109</v>
      </c>
      <c r="W433" s="240">
        <v>458293</v>
      </c>
      <c r="X433" s="241">
        <v>41319780</v>
      </c>
      <c r="Y433" s="242"/>
    </row>
    <row r="434" spans="1:25">
      <c r="A434" s="299" t="s">
        <v>206</v>
      </c>
      <c r="B434" s="299" t="s">
        <v>207</v>
      </c>
      <c r="C434" s="125">
        <v>44469</v>
      </c>
      <c r="D434" s="125">
        <v>44469</v>
      </c>
      <c r="E434" s="125">
        <v>44469</v>
      </c>
      <c r="G434" s="127"/>
      <c r="H434" s="128" t="s">
        <v>849</v>
      </c>
      <c r="I434" s="73" t="s">
        <v>847</v>
      </c>
      <c r="J434" s="73" t="s">
        <v>848</v>
      </c>
      <c r="K434" s="73" t="s">
        <v>944</v>
      </c>
      <c r="L434" s="129">
        <v>10000</v>
      </c>
      <c r="M434" s="121">
        <v>100</v>
      </c>
      <c r="N434" s="121">
        <v>10000</v>
      </c>
      <c r="O434" s="121">
        <v>0</v>
      </c>
      <c r="P434" s="121">
        <v>10000</v>
      </c>
      <c r="Q434" s="130" t="s">
        <v>681</v>
      </c>
      <c r="R434" s="131">
        <v>25828781.149999987</v>
      </c>
      <c r="S434" s="132">
        <v>0</v>
      </c>
      <c r="T434" s="122" t="s">
        <v>848</v>
      </c>
      <c r="U434" s="2">
        <v>70508569</v>
      </c>
      <c r="V434" s="121">
        <v>-255241232</v>
      </c>
      <c r="W434" s="111">
        <v>440324</v>
      </c>
      <c r="X434" s="133">
        <v>41310404</v>
      </c>
      <c r="Y434" s="45"/>
    </row>
    <row r="435" spans="1:25">
      <c r="A435" s="299" t="s">
        <v>182</v>
      </c>
      <c r="B435" s="299" t="s">
        <v>183</v>
      </c>
      <c r="C435" s="125">
        <v>44469</v>
      </c>
      <c r="D435" s="125">
        <v>44469</v>
      </c>
      <c r="E435" s="125">
        <v>44469</v>
      </c>
      <c r="G435" s="127" t="s">
        <v>1592</v>
      </c>
      <c r="H435" s="128" t="s">
        <v>849</v>
      </c>
      <c r="I435" s="73" t="s">
        <v>847</v>
      </c>
      <c r="J435" s="73" t="s">
        <v>848</v>
      </c>
      <c r="K435" s="73" t="s">
        <v>166</v>
      </c>
      <c r="L435" s="129">
        <v>0</v>
      </c>
      <c r="N435" s="121">
        <v>0</v>
      </c>
      <c r="O435" s="121">
        <v>71555.56</v>
      </c>
      <c r="P435" s="121">
        <v>71555.56</v>
      </c>
      <c r="Q435" s="130" t="s">
        <v>681</v>
      </c>
      <c r="R435" s="131">
        <v>0</v>
      </c>
      <c r="S435" s="132">
        <v>414163.95000000187</v>
      </c>
      <c r="T435" s="122" t="s">
        <v>848</v>
      </c>
      <c r="U435" s="2">
        <v>67940764</v>
      </c>
      <c r="V435" s="121">
        <v>-257412741</v>
      </c>
      <c r="W435" s="111">
        <v>440324</v>
      </c>
      <c r="X435" s="133">
        <v>41574013</v>
      </c>
      <c r="Y435" s="45"/>
    </row>
    <row r="436" spans="1:25">
      <c r="A436" s="299" t="s">
        <v>206</v>
      </c>
      <c r="B436" s="299" t="s">
        <v>207</v>
      </c>
      <c r="C436" s="125">
        <v>44462</v>
      </c>
      <c r="D436" s="125">
        <v>44462</v>
      </c>
      <c r="E436" s="125">
        <v>44469</v>
      </c>
      <c r="F436" s="295" t="s">
        <v>714</v>
      </c>
      <c r="G436" s="127"/>
      <c r="H436" s="128" t="s">
        <v>713</v>
      </c>
      <c r="I436" s="73" t="s">
        <v>711</v>
      </c>
      <c r="J436" s="73" t="s">
        <v>712</v>
      </c>
      <c r="K436" s="73" t="s">
        <v>944</v>
      </c>
      <c r="L436" s="129">
        <v>160367.79999999999</v>
      </c>
      <c r="M436" s="121">
        <v>100</v>
      </c>
      <c r="N436" s="121">
        <v>160367.79999999999</v>
      </c>
      <c r="O436" s="121">
        <v>0</v>
      </c>
      <c r="P436" s="121">
        <v>160367.79999999999</v>
      </c>
      <c r="Q436" s="130" t="s">
        <v>681</v>
      </c>
      <c r="R436" s="131">
        <v>25989148.949999988</v>
      </c>
      <c r="S436" s="132">
        <v>0</v>
      </c>
      <c r="T436" s="122" t="s">
        <v>712</v>
      </c>
      <c r="U436" s="2">
        <v>70392952</v>
      </c>
      <c r="V436" s="121">
        <v>-253978610</v>
      </c>
      <c r="W436" s="111">
        <v>458292</v>
      </c>
      <c r="X436" s="133">
        <v>41259401</v>
      </c>
      <c r="Y436" s="45"/>
    </row>
    <row r="437" spans="1:25">
      <c r="A437" s="299" t="s">
        <v>206</v>
      </c>
      <c r="B437" s="299" t="s">
        <v>207</v>
      </c>
      <c r="C437" s="125">
        <v>44462</v>
      </c>
      <c r="D437" s="125">
        <v>44462</v>
      </c>
      <c r="E437" s="125">
        <v>44469</v>
      </c>
      <c r="F437" s="295" t="s">
        <v>714</v>
      </c>
      <c r="G437" s="127"/>
      <c r="H437" s="128" t="s">
        <v>713</v>
      </c>
      <c r="I437" s="73" t="s">
        <v>711</v>
      </c>
      <c r="J437" s="73" t="s">
        <v>712</v>
      </c>
      <c r="K437" s="73" t="s">
        <v>944</v>
      </c>
      <c r="L437" s="129">
        <v>102540.07</v>
      </c>
      <c r="M437" s="121">
        <v>100</v>
      </c>
      <c r="N437" s="121">
        <v>102540.07</v>
      </c>
      <c r="O437" s="121">
        <v>0</v>
      </c>
      <c r="P437" s="121">
        <v>102540.07</v>
      </c>
      <c r="Q437" s="130" t="s">
        <v>681</v>
      </c>
      <c r="R437" s="131">
        <v>26091689.019999988</v>
      </c>
      <c r="S437" s="132">
        <v>0</v>
      </c>
      <c r="T437" s="122" t="s">
        <v>712</v>
      </c>
      <c r="U437" s="2">
        <v>70392954</v>
      </c>
      <c r="V437" s="121">
        <v>-253978613</v>
      </c>
      <c r="W437" s="111">
        <v>458292</v>
      </c>
      <c r="X437" s="133">
        <v>41259402</v>
      </c>
      <c r="Y437" s="45"/>
    </row>
    <row r="438" spans="1:25">
      <c r="A438" s="299" t="s">
        <v>182</v>
      </c>
      <c r="B438" s="299" t="s">
        <v>183</v>
      </c>
      <c r="C438" s="125">
        <v>44469</v>
      </c>
      <c r="D438" s="125">
        <v>44469</v>
      </c>
      <c r="E438" s="125">
        <v>44469</v>
      </c>
      <c r="F438" s="295" t="s">
        <v>520</v>
      </c>
      <c r="G438" s="127" t="s">
        <v>1611</v>
      </c>
      <c r="H438" s="128" t="s">
        <v>519</v>
      </c>
      <c r="I438" s="73" t="s">
        <v>521</v>
      </c>
      <c r="J438" s="73" t="s">
        <v>522</v>
      </c>
      <c r="K438" s="73" t="s">
        <v>166</v>
      </c>
      <c r="L438" s="129">
        <v>0</v>
      </c>
      <c r="N438" s="121">
        <v>0</v>
      </c>
      <c r="O438" s="121">
        <v>8745.7199999999993</v>
      </c>
      <c r="P438" s="121">
        <v>8745.7199999999993</v>
      </c>
      <c r="Q438" s="130" t="s">
        <v>681</v>
      </c>
      <c r="R438" s="131">
        <v>0</v>
      </c>
      <c r="S438" s="132">
        <v>422909.67000000185</v>
      </c>
      <c r="T438" s="122" t="s">
        <v>522</v>
      </c>
      <c r="U438" s="2">
        <v>70786399</v>
      </c>
      <c r="V438" s="121">
        <v>-257898790</v>
      </c>
      <c r="W438" s="111">
        <v>446869</v>
      </c>
      <c r="X438" s="133">
        <v>41852653</v>
      </c>
      <c r="Y438" s="45"/>
    </row>
    <row r="439" spans="1:25">
      <c r="A439" s="299" t="s">
        <v>206</v>
      </c>
      <c r="B439" s="299" t="s">
        <v>207</v>
      </c>
      <c r="C439" s="125">
        <v>44469</v>
      </c>
      <c r="D439" s="125">
        <v>44469</v>
      </c>
      <c r="E439" s="125">
        <v>44469</v>
      </c>
      <c r="G439" s="127"/>
      <c r="H439" s="128" t="s">
        <v>873</v>
      </c>
      <c r="I439" s="73" t="s">
        <v>871</v>
      </c>
      <c r="J439" s="73" t="s">
        <v>872</v>
      </c>
      <c r="K439" s="73" t="s">
        <v>944</v>
      </c>
      <c r="L439" s="129">
        <v>4360.43</v>
      </c>
      <c r="M439" s="121">
        <v>100</v>
      </c>
      <c r="N439" s="121">
        <v>4360.43</v>
      </c>
      <c r="O439" s="121">
        <v>0</v>
      </c>
      <c r="P439" s="121">
        <v>4360.43</v>
      </c>
      <c r="Q439" s="130" t="s">
        <v>681</v>
      </c>
      <c r="R439" s="131">
        <v>26096049.449999988</v>
      </c>
      <c r="S439" s="132">
        <v>0</v>
      </c>
      <c r="T439" s="122" t="s">
        <v>872</v>
      </c>
      <c r="U439" s="2">
        <v>70922307</v>
      </c>
      <c r="V439" s="121">
        <v>-256590346</v>
      </c>
      <c r="W439" s="111">
        <v>451506</v>
      </c>
      <c r="X439" s="133">
        <v>41459422</v>
      </c>
      <c r="Y439" s="45"/>
    </row>
    <row r="440" spans="1:25">
      <c r="A440" s="299" t="s">
        <v>182</v>
      </c>
      <c r="B440" s="299" t="s">
        <v>183</v>
      </c>
      <c r="C440" s="125">
        <v>44469</v>
      </c>
      <c r="D440" s="125">
        <v>44469</v>
      </c>
      <c r="E440" s="125">
        <v>44469</v>
      </c>
      <c r="G440" s="127" t="s">
        <v>1612</v>
      </c>
      <c r="H440" s="128" t="s">
        <v>873</v>
      </c>
      <c r="I440" s="73" t="s">
        <v>871</v>
      </c>
      <c r="J440" s="73" t="s">
        <v>872</v>
      </c>
      <c r="K440" s="73" t="s">
        <v>166</v>
      </c>
      <c r="L440" s="129">
        <v>0</v>
      </c>
      <c r="N440" s="121">
        <v>0</v>
      </c>
      <c r="O440" s="121">
        <v>9644.44</v>
      </c>
      <c r="P440" s="121">
        <v>9644.44</v>
      </c>
      <c r="Q440" s="130" t="s">
        <v>681</v>
      </c>
      <c r="R440" s="131">
        <v>0</v>
      </c>
      <c r="S440" s="132">
        <v>432554.11000000185</v>
      </c>
      <c r="T440" s="122" t="s">
        <v>872</v>
      </c>
      <c r="U440" s="2">
        <v>70446229</v>
      </c>
      <c r="V440" s="121">
        <v>-257592843</v>
      </c>
      <c r="W440" s="111">
        <v>451506</v>
      </c>
      <c r="X440" s="133">
        <v>41753092</v>
      </c>
      <c r="Y440" s="45"/>
    </row>
    <row r="441" spans="1:25">
      <c r="A441" s="299" t="s">
        <v>206</v>
      </c>
      <c r="B441" s="299" t="s">
        <v>207</v>
      </c>
      <c r="C441" s="125">
        <v>44469</v>
      </c>
      <c r="D441" s="125">
        <v>44469</v>
      </c>
      <c r="E441" s="125">
        <v>44469</v>
      </c>
      <c r="F441" s="295" t="s">
        <v>719</v>
      </c>
      <c r="G441" s="127"/>
      <c r="H441" s="128" t="s">
        <v>718</v>
      </c>
      <c r="I441" s="73" t="s">
        <v>716</v>
      </c>
      <c r="J441" s="73" t="s">
        <v>717</v>
      </c>
      <c r="K441" s="73" t="s">
        <v>944</v>
      </c>
      <c r="L441" s="129">
        <v>30714.560000000001</v>
      </c>
      <c r="M441" s="121">
        <v>100</v>
      </c>
      <c r="N441" s="121">
        <v>30714.560000000001</v>
      </c>
      <c r="O441" s="121">
        <v>0</v>
      </c>
      <c r="P441" s="121">
        <v>30714.560000000001</v>
      </c>
      <c r="Q441" s="130" t="s">
        <v>681</v>
      </c>
      <c r="R441" s="131">
        <v>26126764.009999987</v>
      </c>
      <c r="S441" s="132">
        <v>0</v>
      </c>
      <c r="T441" s="122" t="s">
        <v>717</v>
      </c>
      <c r="U441" s="2">
        <v>70703558</v>
      </c>
      <c r="V441" s="121">
        <v>-256024167</v>
      </c>
      <c r="W441" s="111">
        <v>312621</v>
      </c>
      <c r="X441" s="133">
        <v>41381413</v>
      </c>
      <c r="Y441" s="45"/>
    </row>
    <row r="442" spans="1:25">
      <c r="A442" s="299" t="s">
        <v>206</v>
      </c>
      <c r="B442" s="299" t="s">
        <v>207</v>
      </c>
      <c r="C442" s="125">
        <v>44469</v>
      </c>
      <c r="D442" s="125">
        <v>44469</v>
      </c>
      <c r="E442" s="125">
        <v>44469</v>
      </c>
      <c r="G442" s="127"/>
      <c r="H442" s="128" t="s">
        <v>721</v>
      </c>
      <c r="I442" s="73" t="s">
        <v>716</v>
      </c>
      <c r="J442" s="73" t="s">
        <v>720</v>
      </c>
      <c r="K442" s="73" t="s">
        <v>944</v>
      </c>
      <c r="L442" s="129">
        <v>24631.07</v>
      </c>
      <c r="M442" s="121">
        <v>100</v>
      </c>
      <c r="N442" s="121">
        <v>24631.07</v>
      </c>
      <c r="O442" s="121">
        <v>0</v>
      </c>
      <c r="P442" s="121">
        <v>24631.07</v>
      </c>
      <c r="Q442" s="130" t="s">
        <v>681</v>
      </c>
      <c r="R442" s="131">
        <v>26151395.079999987</v>
      </c>
      <c r="S442" s="132">
        <v>0</v>
      </c>
      <c r="T442" s="122" t="s">
        <v>720</v>
      </c>
      <c r="U442" s="2">
        <v>71047659</v>
      </c>
      <c r="V442" s="121">
        <v>-256761495</v>
      </c>
      <c r="W442" s="111">
        <v>375072</v>
      </c>
      <c r="X442" s="133">
        <v>41504189</v>
      </c>
      <c r="Y442" s="45"/>
    </row>
    <row r="443" spans="1:25">
      <c r="A443" s="299" t="s">
        <v>206</v>
      </c>
      <c r="B443" s="299" t="s">
        <v>207</v>
      </c>
      <c r="C443" s="125">
        <v>44469</v>
      </c>
      <c r="D443" s="125">
        <v>44469</v>
      </c>
      <c r="E443" s="125">
        <v>44469</v>
      </c>
      <c r="G443" s="127"/>
      <c r="H443" s="128" t="s">
        <v>728</v>
      </c>
      <c r="I443" s="73" t="s">
        <v>726</v>
      </c>
      <c r="J443" s="73" t="s">
        <v>727</v>
      </c>
      <c r="K443" s="73" t="s">
        <v>944</v>
      </c>
      <c r="L443" s="129">
        <v>5299.35</v>
      </c>
      <c r="M443" s="121">
        <v>100</v>
      </c>
      <c r="N443" s="121">
        <v>5299.35</v>
      </c>
      <c r="O443" s="121">
        <v>0</v>
      </c>
      <c r="P443" s="121">
        <v>5299.35</v>
      </c>
      <c r="Q443" s="130" t="s">
        <v>681</v>
      </c>
      <c r="R443" s="131">
        <v>26156694.429999989</v>
      </c>
      <c r="S443" s="132">
        <v>0</v>
      </c>
      <c r="T443" s="122" t="s">
        <v>727</v>
      </c>
      <c r="U443" s="2">
        <v>71246384</v>
      </c>
      <c r="V443" s="121">
        <v>-257754109</v>
      </c>
      <c r="W443" s="111">
        <v>272565</v>
      </c>
      <c r="X443" s="133">
        <v>41810436</v>
      </c>
      <c r="Y443" s="45"/>
    </row>
    <row r="444" spans="1:25">
      <c r="A444" s="299" t="s">
        <v>182</v>
      </c>
      <c r="B444" s="299" t="s">
        <v>183</v>
      </c>
      <c r="C444" s="125">
        <v>44469</v>
      </c>
      <c r="D444" s="125">
        <v>44469</v>
      </c>
      <c r="E444" s="125">
        <v>44469</v>
      </c>
      <c r="G444" s="127" t="s">
        <v>1568</v>
      </c>
      <c r="H444" s="128" t="s">
        <v>728</v>
      </c>
      <c r="I444" s="73" t="s">
        <v>726</v>
      </c>
      <c r="J444" s="73" t="s">
        <v>727</v>
      </c>
      <c r="K444" s="73" t="s">
        <v>166</v>
      </c>
      <c r="L444" s="129">
        <v>0</v>
      </c>
      <c r="N444" s="121">
        <v>0</v>
      </c>
      <c r="O444" s="121">
        <v>35377.14</v>
      </c>
      <c r="P444" s="121">
        <v>35377.14</v>
      </c>
      <c r="Q444" s="130" t="s">
        <v>681</v>
      </c>
      <c r="R444" s="131">
        <v>0</v>
      </c>
      <c r="S444" s="132">
        <v>467931.25000000186</v>
      </c>
      <c r="T444" s="122" t="s">
        <v>727</v>
      </c>
      <c r="U444" s="2">
        <v>68544080</v>
      </c>
      <c r="V444" s="121">
        <v>-257432706</v>
      </c>
      <c r="W444" s="111">
        <v>272565</v>
      </c>
      <c r="X444" s="133">
        <v>41593780</v>
      </c>
      <c r="Y444" s="45"/>
    </row>
    <row r="445" spans="1:25">
      <c r="A445" s="299" t="s">
        <v>206</v>
      </c>
      <c r="B445" s="299" t="s">
        <v>207</v>
      </c>
      <c r="C445" s="125">
        <v>44469</v>
      </c>
      <c r="D445" s="125">
        <v>44469</v>
      </c>
      <c r="E445" s="125">
        <v>44469</v>
      </c>
      <c r="F445" s="295" t="s">
        <v>734</v>
      </c>
      <c r="G445" s="127"/>
      <c r="H445" s="128" t="s">
        <v>733</v>
      </c>
      <c r="I445" s="73" t="s">
        <v>731</v>
      </c>
      <c r="J445" s="73" t="s">
        <v>732</v>
      </c>
      <c r="K445" s="73" t="s">
        <v>944</v>
      </c>
      <c r="L445" s="129">
        <v>5686.72</v>
      </c>
      <c r="M445" s="121">
        <v>100</v>
      </c>
      <c r="N445" s="121">
        <v>5686.72</v>
      </c>
      <c r="O445" s="121">
        <v>0</v>
      </c>
      <c r="P445" s="121">
        <v>5686.72</v>
      </c>
      <c r="Q445" s="130" t="s">
        <v>681</v>
      </c>
      <c r="R445" s="131">
        <v>26162381.149999987</v>
      </c>
      <c r="S445" s="132">
        <v>0</v>
      </c>
      <c r="T445" s="122" t="s">
        <v>732</v>
      </c>
      <c r="U445" s="2">
        <v>70795226</v>
      </c>
      <c r="V445" s="121">
        <v>-256140771</v>
      </c>
      <c r="W445" s="111">
        <v>387862</v>
      </c>
      <c r="X445" s="133">
        <v>41409767</v>
      </c>
      <c r="Y445" s="45"/>
    </row>
    <row r="446" spans="1:25">
      <c r="A446" s="299" t="s">
        <v>182</v>
      </c>
      <c r="B446" s="299" t="s">
        <v>183</v>
      </c>
      <c r="C446" s="125">
        <v>44469</v>
      </c>
      <c r="D446" s="125">
        <v>44469</v>
      </c>
      <c r="E446" s="125">
        <v>44469</v>
      </c>
      <c r="F446" s="295" t="s">
        <v>734</v>
      </c>
      <c r="G446" s="127" t="s">
        <v>1518</v>
      </c>
      <c r="H446" s="128" t="s">
        <v>733</v>
      </c>
      <c r="I446" s="73" t="s">
        <v>731</v>
      </c>
      <c r="J446" s="73" t="s">
        <v>732</v>
      </c>
      <c r="K446" s="73" t="s">
        <v>166</v>
      </c>
      <c r="L446" s="129">
        <v>0</v>
      </c>
      <c r="N446" s="121">
        <v>0</v>
      </c>
      <c r="O446" s="121">
        <v>41512.769999999997</v>
      </c>
      <c r="P446" s="121">
        <v>41512.769999999997</v>
      </c>
      <c r="Q446" s="130" t="s">
        <v>681</v>
      </c>
      <c r="R446" s="131">
        <v>0</v>
      </c>
      <c r="S446" s="132">
        <v>509444.02000000188</v>
      </c>
      <c r="T446" s="122" t="s">
        <v>732</v>
      </c>
      <c r="U446" s="2">
        <v>67552235</v>
      </c>
      <c r="V446" s="121">
        <v>-257390404</v>
      </c>
      <c r="W446" s="111">
        <v>387862</v>
      </c>
      <c r="X446" s="133">
        <v>41552136</v>
      </c>
      <c r="Y446" s="45"/>
    </row>
    <row r="447" spans="1:25">
      <c r="A447" s="299" t="s">
        <v>206</v>
      </c>
      <c r="B447" s="299" t="s">
        <v>207</v>
      </c>
      <c r="C447" s="125">
        <v>44469</v>
      </c>
      <c r="D447" s="125">
        <v>44469</v>
      </c>
      <c r="E447" s="125">
        <v>44469</v>
      </c>
      <c r="F447" s="295" t="s">
        <v>859</v>
      </c>
      <c r="G447" s="127"/>
      <c r="H447" s="128" t="s">
        <v>858</v>
      </c>
      <c r="I447" s="73" t="s">
        <v>731</v>
      </c>
      <c r="J447" s="73" t="s">
        <v>857</v>
      </c>
      <c r="K447" s="73" t="s">
        <v>944</v>
      </c>
      <c r="L447" s="129">
        <v>19384.36</v>
      </c>
      <c r="M447" s="121">
        <v>100</v>
      </c>
      <c r="N447" s="121">
        <v>19384.36</v>
      </c>
      <c r="O447" s="121">
        <v>0</v>
      </c>
      <c r="P447" s="121">
        <v>19384.36</v>
      </c>
      <c r="Q447" s="130" t="s">
        <v>681</v>
      </c>
      <c r="R447" s="131">
        <v>26181765.509999987</v>
      </c>
      <c r="S447" s="132">
        <v>0</v>
      </c>
      <c r="T447" s="122" t="s">
        <v>857</v>
      </c>
      <c r="U447" s="2">
        <v>70795062</v>
      </c>
      <c r="V447" s="121">
        <v>-256140528</v>
      </c>
      <c r="W447" s="111">
        <v>443389</v>
      </c>
      <c r="X447" s="133">
        <v>41409724</v>
      </c>
      <c r="Y447" s="45"/>
    </row>
    <row r="448" spans="1:25">
      <c r="A448" s="299" t="s">
        <v>182</v>
      </c>
      <c r="B448" s="299" t="s">
        <v>183</v>
      </c>
      <c r="C448" s="125">
        <v>44469</v>
      </c>
      <c r="D448" s="125">
        <v>44469</v>
      </c>
      <c r="E448" s="125">
        <v>44469</v>
      </c>
      <c r="F448" s="295" t="s">
        <v>859</v>
      </c>
      <c r="G448" s="127" t="s">
        <v>1610</v>
      </c>
      <c r="H448" s="128" t="s">
        <v>858</v>
      </c>
      <c r="I448" s="73" t="s">
        <v>731</v>
      </c>
      <c r="J448" s="73" t="s">
        <v>857</v>
      </c>
      <c r="K448" s="73" t="s">
        <v>166</v>
      </c>
      <c r="L448" s="129">
        <v>0</v>
      </c>
      <c r="N448" s="121">
        <v>0</v>
      </c>
      <c r="O448" s="121">
        <v>45284.02</v>
      </c>
      <c r="P448" s="121">
        <v>45284.02</v>
      </c>
      <c r="Q448" s="130" t="s">
        <v>681</v>
      </c>
      <c r="R448" s="131">
        <v>0</v>
      </c>
      <c r="S448" s="132">
        <v>554728.0400000019</v>
      </c>
      <c r="T448" s="122" t="s">
        <v>857</v>
      </c>
      <c r="U448" s="2">
        <v>69916639</v>
      </c>
      <c r="V448" s="121">
        <v>-257555002</v>
      </c>
      <c r="W448" s="111">
        <v>443389</v>
      </c>
      <c r="X448" s="133">
        <v>41715738</v>
      </c>
      <c r="Y448" s="45"/>
    </row>
    <row r="449" spans="1:25">
      <c r="A449" s="299" t="s">
        <v>206</v>
      </c>
      <c r="B449" s="299" t="s">
        <v>207</v>
      </c>
      <c r="C449" s="125">
        <v>44469</v>
      </c>
      <c r="D449" s="125">
        <v>44469</v>
      </c>
      <c r="E449" s="125">
        <v>44469</v>
      </c>
      <c r="G449" s="127"/>
      <c r="H449" s="128" t="s">
        <v>852</v>
      </c>
      <c r="I449" s="73" t="s">
        <v>850</v>
      </c>
      <c r="J449" s="73" t="s">
        <v>851</v>
      </c>
      <c r="K449" s="73" t="s">
        <v>944</v>
      </c>
      <c r="L449" s="129">
        <v>50000</v>
      </c>
      <c r="M449" s="121">
        <v>100</v>
      </c>
      <c r="N449" s="121">
        <v>50000</v>
      </c>
      <c r="O449" s="121">
        <v>0</v>
      </c>
      <c r="P449" s="121">
        <v>50000</v>
      </c>
      <c r="Q449" s="130" t="s">
        <v>681</v>
      </c>
      <c r="R449" s="131">
        <v>26231765.509999987</v>
      </c>
      <c r="S449" s="132">
        <v>0</v>
      </c>
      <c r="T449" s="122" t="s">
        <v>851</v>
      </c>
      <c r="U449" s="2">
        <v>71253313</v>
      </c>
      <c r="V449" s="121">
        <v>-257766394</v>
      </c>
      <c r="W449" s="111">
        <v>441318</v>
      </c>
      <c r="X449" s="133">
        <v>41814130</v>
      </c>
      <c r="Y449" s="45"/>
    </row>
    <row r="450" spans="1:25">
      <c r="A450" s="299" t="s">
        <v>182</v>
      </c>
      <c r="B450" s="299" t="s">
        <v>183</v>
      </c>
      <c r="C450" s="125">
        <v>44469</v>
      </c>
      <c r="D450" s="125">
        <v>44469</v>
      </c>
      <c r="E450" s="125">
        <v>44469</v>
      </c>
      <c r="G450" s="127" t="s">
        <v>1597</v>
      </c>
      <c r="H450" s="128" t="s">
        <v>852</v>
      </c>
      <c r="I450" s="73" t="s">
        <v>850</v>
      </c>
      <c r="J450" s="73" t="s">
        <v>851</v>
      </c>
      <c r="K450" s="73" t="s">
        <v>166</v>
      </c>
      <c r="L450" s="129">
        <v>0</v>
      </c>
      <c r="N450" s="121">
        <v>0</v>
      </c>
      <c r="O450" s="121">
        <v>185277.78</v>
      </c>
      <c r="P450" s="121">
        <v>185277.78</v>
      </c>
      <c r="Q450" s="130" t="s">
        <v>681</v>
      </c>
      <c r="R450" s="131">
        <v>0</v>
      </c>
      <c r="S450" s="132">
        <v>740005.82000000193</v>
      </c>
      <c r="T450" s="122" t="s">
        <v>851</v>
      </c>
      <c r="U450" s="2">
        <v>67551404</v>
      </c>
      <c r="V450" s="121">
        <v>-257390395</v>
      </c>
      <c r="W450" s="111">
        <v>441318</v>
      </c>
      <c r="X450" s="133">
        <v>41552127</v>
      </c>
      <c r="Y450" s="45"/>
    </row>
    <row r="451" spans="1:25">
      <c r="A451" s="299" t="s">
        <v>206</v>
      </c>
      <c r="B451" s="299" t="s">
        <v>207</v>
      </c>
      <c r="C451" s="125">
        <v>44469</v>
      </c>
      <c r="D451" s="125">
        <v>44469</v>
      </c>
      <c r="E451" s="125">
        <v>44469</v>
      </c>
      <c r="F451" s="295" t="s">
        <v>835</v>
      </c>
      <c r="G451" s="127"/>
      <c r="H451" s="128" t="s">
        <v>834</v>
      </c>
      <c r="I451" s="73" t="s">
        <v>748</v>
      </c>
      <c r="J451" s="73" t="s">
        <v>1582</v>
      </c>
      <c r="K451" s="73" t="s">
        <v>944</v>
      </c>
      <c r="L451" s="129">
        <v>22762.39</v>
      </c>
      <c r="M451" s="121">
        <v>100</v>
      </c>
      <c r="N451" s="121">
        <v>22762.39</v>
      </c>
      <c r="O451" s="121">
        <v>0</v>
      </c>
      <c r="P451" s="121">
        <v>22762.39</v>
      </c>
      <c r="Q451" s="130" t="s">
        <v>681</v>
      </c>
      <c r="R451" s="131">
        <v>26254527.899999987</v>
      </c>
      <c r="S451" s="132">
        <v>0</v>
      </c>
      <c r="T451" s="122" t="s">
        <v>1582</v>
      </c>
      <c r="U451" s="2">
        <v>71258935</v>
      </c>
      <c r="V451" s="121">
        <v>-257774671</v>
      </c>
      <c r="W451" s="111">
        <v>436814</v>
      </c>
      <c r="X451" s="133">
        <v>41816875</v>
      </c>
      <c r="Y451" s="45"/>
    </row>
    <row r="452" spans="1:25">
      <c r="A452" s="299" t="s">
        <v>182</v>
      </c>
      <c r="B452" s="299" t="s">
        <v>183</v>
      </c>
      <c r="C452" s="125">
        <v>44469</v>
      </c>
      <c r="D452" s="125">
        <v>44469</v>
      </c>
      <c r="E452" s="125">
        <v>44469</v>
      </c>
      <c r="F452" s="295" t="s">
        <v>835</v>
      </c>
      <c r="G452" s="127" t="s">
        <v>1599</v>
      </c>
      <c r="H452" s="128" t="s">
        <v>834</v>
      </c>
      <c r="I452" s="73" t="s">
        <v>748</v>
      </c>
      <c r="J452" s="73" t="s">
        <v>1582</v>
      </c>
      <c r="K452" s="73" t="s">
        <v>166</v>
      </c>
      <c r="L452" s="129">
        <v>0</v>
      </c>
      <c r="N452" s="121">
        <v>0</v>
      </c>
      <c r="O452" s="121">
        <v>156730.88</v>
      </c>
      <c r="P452" s="121">
        <v>156730.88</v>
      </c>
      <c r="Q452" s="130" t="s">
        <v>681</v>
      </c>
      <c r="R452" s="131">
        <v>0</v>
      </c>
      <c r="S452" s="132">
        <v>896736.70000000193</v>
      </c>
      <c r="T452" s="122" t="s">
        <v>1582</v>
      </c>
      <c r="U452" s="2">
        <v>68003486</v>
      </c>
      <c r="V452" s="121">
        <v>-257414964</v>
      </c>
      <c r="W452" s="111">
        <v>436814</v>
      </c>
      <c r="X452" s="133">
        <v>41576232</v>
      </c>
      <c r="Y452" s="45"/>
    </row>
    <row r="453" spans="1:25">
      <c r="A453" s="299" t="s">
        <v>206</v>
      </c>
      <c r="B453" s="299" t="s">
        <v>207</v>
      </c>
      <c r="C453" s="125">
        <v>44469</v>
      </c>
      <c r="D453" s="125">
        <v>44469</v>
      </c>
      <c r="E453" s="125">
        <v>44469</v>
      </c>
      <c r="G453" s="127"/>
      <c r="H453" s="128" t="s">
        <v>361</v>
      </c>
      <c r="I453" s="73" t="s">
        <v>362</v>
      </c>
      <c r="J453" s="73" t="s">
        <v>363</v>
      </c>
      <c r="K453" s="73" t="s">
        <v>944</v>
      </c>
      <c r="L453" s="129">
        <v>20663.82</v>
      </c>
      <c r="M453" s="121">
        <v>100</v>
      </c>
      <c r="N453" s="121">
        <v>20663.82</v>
      </c>
      <c r="O453" s="121">
        <v>0</v>
      </c>
      <c r="P453" s="121">
        <v>20663.82</v>
      </c>
      <c r="Q453" s="130" t="s">
        <v>681</v>
      </c>
      <c r="R453" s="131">
        <v>26275191.719999988</v>
      </c>
      <c r="S453" s="132">
        <v>0</v>
      </c>
      <c r="T453" s="122" t="s">
        <v>363</v>
      </c>
      <c r="U453" s="2">
        <v>70784519</v>
      </c>
      <c r="V453" s="121">
        <v>-256127366</v>
      </c>
      <c r="W453" s="111">
        <v>356264</v>
      </c>
      <c r="X453" s="133">
        <v>41406598</v>
      </c>
      <c r="Y453" s="45"/>
    </row>
    <row r="454" spans="1:25">
      <c r="A454" s="299" t="s">
        <v>182</v>
      </c>
      <c r="B454" s="299" t="s">
        <v>183</v>
      </c>
      <c r="C454" s="125">
        <v>44469</v>
      </c>
      <c r="D454" s="125">
        <v>44469</v>
      </c>
      <c r="E454" s="125">
        <v>44469</v>
      </c>
      <c r="G454" s="127" t="s">
        <v>1561</v>
      </c>
      <c r="H454" s="128" t="s">
        <v>361</v>
      </c>
      <c r="I454" s="73" t="s">
        <v>362</v>
      </c>
      <c r="J454" s="73" t="s">
        <v>363</v>
      </c>
      <c r="K454" s="73" t="s">
        <v>166</v>
      </c>
      <c r="L454" s="129">
        <v>0</v>
      </c>
      <c r="N454" s="121">
        <v>0</v>
      </c>
      <c r="O454" s="121">
        <v>89790.14</v>
      </c>
      <c r="P454" s="121">
        <v>89790.14</v>
      </c>
      <c r="Q454" s="130" t="s">
        <v>681</v>
      </c>
      <c r="R454" s="131">
        <v>0</v>
      </c>
      <c r="S454" s="132">
        <v>986526.84000000195</v>
      </c>
      <c r="T454" s="122" t="s">
        <v>363</v>
      </c>
      <c r="U454" s="2">
        <v>67582520</v>
      </c>
      <c r="V454" s="121">
        <v>-257392116</v>
      </c>
      <c r="W454" s="111">
        <v>356264</v>
      </c>
      <c r="X454" s="133">
        <v>41553720</v>
      </c>
      <c r="Y454" s="45"/>
    </row>
    <row r="455" spans="1:25">
      <c r="A455" s="299" t="s">
        <v>206</v>
      </c>
      <c r="B455" s="299" t="s">
        <v>207</v>
      </c>
      <c r="C455" s="125">
        <v>44469</v>
      </c>
      <c r="D455" s="125">
        <v>44469</v>
      </c>
      <c r="E455" s="125">
        <v>44469</v>
      </c>
      <c r="F455" s="295" t="s">
        <v>759</v>
      </c>
      <c r="G455" s="127"/>
      <c r="H455" s="128" t="s">
        <v>758</v>
      </c>
      <c r="I455" s="73" t="s">
        <v>756</v>
      </c>
      <c r="J455" s="73" t="s">
        <v>757</v>
      </c>
      <c r="K455" s="73" t="s">
        <v>944</v>
      </c>
      <c r="L455" s="129">
        <v>32774.089999999997</v>
      </c>
      <c r="M455" s="121">
        <v>100</v>
      </c>
      <c r="N455" s="121">
        <v>32774.089999999997</v>
      </c>
      <c r="O455" s="121">
        <v>0</v>
      </c>
      <c r="P455" s="121">
        <v>32774.089999999997</v>
      </c>
      <c r="Q455" s="130" t="s">
        <v>681</v>
      </c>
      <c r="R455" s="131">
        <v>26307965.809999987</v>
      </c>
      <c r="S455" s="132">
        <v>0</v>
      </c>
      <c r="T455" s="122" t="s">
        <v>757</v>
      </c>
      <c r="U455" s="2">
        <v>71228503</v>
      </c>
      <c r="V455" s="121">
        <v>-257725308</v>
      </c>
      <c r="W455" s="111">
        <v>362904</v>
      </c>
      <c r="X455" s="133">
        <v>41800634</v>
      </c>
      <c r="Y455" s="45"/>
    </row>
    <row r="456" spans="1:25">
      <c r="A456" s="299" t="s">
        <v>182</v>
      </c>
      <c r="B456" s="299" t="s">
        <v>183</v>
      </c>
      <c r="C456" s="125">
        <v>44469</v>
      </c>
      <c r="D456" s="125">
        <v>44469</v>
      </c>
      <c r="E456" s="125">
        <v>44469</v>
      </c>
      <c r="F456" s="295" t="s">
        <v>759</v>
      </c>
      <c r="G456" s="127" t="s">
        <v>1520</v>
      </c>
      <c r="H456" s="128" t="s">
        <v>758</v>
      </c>
      <c r="I456" s="73" t="s">
        <v>756</v>
      </c>
      <c r="J456" s="73" t="s">
        <v>757</v>
      </c>
      <c r="K456" s="73" t="s">
        <v>166</v>
      </c>
      <c r="L456" s="129">
        <v>0</v>
      </c>
      <c r="N456" s="121">
        <v>0</v>
      </c>
      <c r="O456" s="121">
        <v>85212.63</v>
      </c>
      <c r="P456" s="121">
        <v>85212.63</v>
      </c>
      <c r="Q456" s="130" t="s">
        <v>681</v>
      </c>
      <c r="R456" s="131">
        <v>0</v>
      </c>
      <c r="S456" s="132">
        <v>1071739.4700000021</v>
      </c>
      <c r="T456" s="122" t="s">
        <v>757</v>
      </c>
      <c r="U456" s="2">
        <v>69850200</v>
      </c>
      <c r="V456" s="121">
        <v>-257538891</v>
      </c>
      <c r="W456" s="111">
        <v>362904</v>
      </c>
      <c r="X456" s="133">
        <v>41699641</v>
      </c>
      <c r="Y456" s="45"/>
    </row>
    <row r="457" spans="1:25">
      <c r="A457" s="299" t="s">
        <v>182</v>
      </c>
      <c r="B457" s="299" t="s">
        <v>183</v>
      </c>
      <c r="C457" s="125">
        <v>44469</v>
      </c>
      <c r="D457" s="125">
        <v>44469</v>
      </c>
      <c r="E457" s="125">
        <v>44469</v>
      </c>
      <c r="G457" s="127" t="s">
        <v>1594</v>
      </c>
      <c r="H457" s="128" t="s">
        <v>855</v>
      </c>
      <c r="I457" s="73" t="s">
        <v>853</v>
      </c>
      <c r="J457" s="73" t="s">
        <v>854</v>
      </c>
      <c r="K457" s="73" t="s">
        <v>166</v>
      </c>
      <c r="L457" s="129">
        <v>0</v>
      </c>
      <c r="N457" s="121">
        <v>0</v>
      </c>
      <c r="O457" s="121">
        <v>27083.33</v>
      </c>
      <c r="P457" s="121">
        <v>27083.33</v>
      </c>
      <c r="Q457" s="130" t="s">
        <v>681</v>
      </c>
      <c r="R457" s="131">
        <v>0</v>
      </c>
      <c r="S457" s="132">
        <v>1098822.8000000021</v>
      </c>
      <c r="T457" s="122" t="s">
        <v>854</v>
      </c>
      <c r="U457" s="2">
        <v>69747414</v>
      </c>
      <c r="V457" s="121">
        <v>-257487246</v>
      </c>
      <c r="W457" s="111">
        <v>441048</v>
      </c>
      <c r="X457" s="133">
        <v>41648024</v>
      </c>
      <c r="Y457" s="45"/>
    </row>
    <row r="458" spans="1:25">
      <c r="A458" s="299" t="s">
        <v>206</v>
      </c>
      <c r="B458" s="299" t="s">
        <v>207</v>
      </c>
      <c r="C458" s="125">
        <v>44469</v>
      </c>
      <c r="D458" s="125">
        <v>44469</v>
      </c>
      <c r="E458" s="125">
        <v>44469</v>
      </c>
      <c r="F458" s="295" t="s">
        <v>839</v>
      </c>
      <c r="G458" s="127"/>
      <c r="H458" s="128" t="s">
        <v>838</v>
      </c>
      <c r="I458" s="73" t="s">
        <v>836</v>
      </c>
      <c r="J458" s="73" t="s">
        <v>837</v>
      </c>
      <c r="K458" s="73" t="s">
        <v>944</v>
      </c>
      <c r="L458" s="129">
        <v>4375</v>
      </c>
      <c r="M458" s="121">
        <v>100</v>
      </c>
      <c r="N458" s="121">
        <v>4375</v>
      </c>
      <c r="O458" s="121">
        <v>0</v>
      </c>
      <c r="P458" s="121">
        <v>4375</v>
      </c>
      <c r="Q458" s="130" t="s">
        <v>681</v>
      </c>
      <c r="R458" s="131">
        <v>26312340.809999987</v>
      </c>
      <c r="S458" s="132">
        <v>0</v>
      </c>
      <c r="T458" s="122" t="s">
        <v>837</v>
      </c>
      <c r="U458" s="2">
        <v>70929404</v>
      </c>
      <c r="V458" s="121">
        <v>-256599268</v>
      </c>
      <c r="W458" s="111">
        <v>437570</v>
      </c>
      <c r="X458" s="133">
        <v>41461970</v>
      </c>
      <c r="Y458" s="45"/>
    </row>
    <row r="459" spans="1:25">
      <c r="A459" s="299" t="s">
        <v>206</v>
      </c>
      <c r="B459" s="299" t="s">
        <v>207</v>
      </c>
      <c r="C459" s="125">
        <v>44469</v>
      </c>
      <c r="D459" s="125">
        <v>44469</v>
      </c>
      <c r="E459" s="125">
        <v>44469</v>
      </c>
      <c r="F459" s="295" t="s">
        <v>466</v>
      </c>
      <c r="G459" s="127"/>
      <c r="H459" s="128" t="s">
        <v>465</v>
      </c>
      <c r="I459" s="73" t="s">
        <v>467</v>
      </c>
      <c r="J459" s="73" t="s">
        <v>468</v>
      </c>
      <c r="K459" s="73" t="s">
        <v>944</v>
      </c>
      <c r="L459" s="129">
        <v>53571.43</v>
      </c>
      <c r="M459" s="121">
        <v>100</v>
      </c>
      <c r="N459" s="121">
        <v>53571.43</v>
      </c>
      <c r="O459" s="121">
        <v>0</v>
      </c>
      <c r="P459" s="121">
        <v>53571.43</v>
      </c>
      <c r="Q459" s="130" t="s">
        <v>681</v>
      </c>
      <c r="R459" s="131">
        <v>26365912.239999987</v>
      </c>
      <c r="S459" s="132">
        <v>0</v>
      </c>
      <c r="T459" s="122" t="s">
        <v>468</v>
      </c>
      <c r="U459" s="2">
        <v>70525640</v>
      </c>
      <c r="V459" s="121">
        <v>-255266832</v>
      </c>
      <c r="W459" s="111">
        <v>445104</v>
      </c>
      <c r="X459" s="133">
        <v>41317537</v>
      </c>
      <c r="Y459" s="45"/>
    </row>
    <row r="460" spans="1:25">
      <c r="A460" s="299" t="s">
        <v>182</v>
      </c>
      <c r="B460" s="299" t="s">
        <v>183</v>
      </c>
      <c r="C460" s="125">
        <v>44469</v>
      </c>
      <c r="D460" s="125">
        <v>44469</v>
      </c>
      <c r="E460" s="125">
        <v>44469</v>
      </c>
      <c r="F460" s="295" t="s">
        <v>466</v>
      </c>
      <c r="G460" s="127" t="s">
        <v>1608</v>
      </c>
      <c r="H460" s="128" t="s">
        <v>465</v>
      </c>
      <c r="I460" s="73" t="s">
        <v>467</v>
      </c>
      <c r="J460" s="73" t="s">
        <v>468</v>
      </c>
      <c r="K460" s="73" t="s">
        <v>166</v>
      </c>
      <c r="L460" s="129">
        <v>0</v>
      </c>
      <c r="N460" s="121">
        <v>0</v>
      </c>
      <c r="O460" s="121">
        <v>60416.67</v>
      </c>
      <c r="P460" s="121">
        <v>60416.67</v>
      </c>
      <c r="Q460" s="130" t="s">
        <v>681</v>
      </c>
      <c r="R460" s="131">
        <v>0</v>
      </c>
      <c r="S460" s="132">
        <v>1159239.4700000021</v>
      </c>
      <c r="T460" s="122" t="s">
        <v>468</v>
      </c>
      <c r="U460" s="2">
        <v>69741199</v>
      </c>
      <c r="V460" s="121">
        <v>-257482938</v>
      </c>
      <c r="W460" s="111">
        <v>445104</v>
      </c>
      <c r="X460" s="133">
        <v>41643716</v>
      </c>
      <c r="Y460" s="45"/>
    </row>
    <row r="461" spans="1:25">
      <c r="A461" s="299" t="s">
        <v>206</v>
      </c>
      <c r="B461" s="299" t="s">
        <v>207</v>
      </c>
      <c r="C461" s="125">
        <v>44469</v>
      </c>
      <c r="D461" s="125">
        <v>44469</v>
      </c>
      <c r="E461" s="125">
        <v>44469</v>
      </c>
      <c r="F461" s="295" t="s">
        <v>771</v>
      </c>
      <c r="G461" s="127"/>
      <c r="H461" s="128" t="s">
        <v>770</v>
      </c>
      <c r="I461" s="73" t="s">
        <v>768</v>
      </c>
      <c r="J461" s="73" t="s">
        <v>769</v>
      </c>
      <c r="K461" s="73" t="s">
        <v>944</v>
      </c>
      <c r="L461" s="129">
        <v>10275.23</v>
      </c>
      <c r="M461" s="121">
        <v>100</v>
      </c>
      <c r="N461" s="121">
        <v>10275.23</v>
      </c>
      <c r="O461" s="121">
        <v>0</v>
      </c>
      <c r="P461" s="121">
        <v>10275.23</v>
      </c>
      <c r="Q461" s="130" t="s">
        <v>681</v>
      </c>
      <c r="R461" s="131">
        <v>26376187.469999988</v>
      </c>
      <c r="S461" s="132">
        <v>0</v>
      </c>
      <c r="T461" s="122" t="s">
        <v>769</v>
      </c>
      <c r="U461" s="2">
        <v>71003553</v>
      </c>
      <c r="V461" s="121">
        <v>-256701330</v>
      </c>
      <c r="W461" s="111">
        <v>358166</v>
      </c>
      <c r="X461" s="133">
        <v>41488001</v>
      </c>
      <c r="Y461" s="45"/>
    </row>
    <row r="462" spans="1:25">
      <c r="A462" s="299" t="s">
        <v>206</v>
      </c>
      <c r="B462" s="299" t="s">
        <v>207</v>
      </c>
      <c r="C462" s="125">
        <v>44469</v>
      </c>
      <c r="D462" s="125">
        <v>44469</v>
      </c>
      <c r="E462" s="125">
        <v>44469</v>
      </c>
      <c r="F462" s="295" t="s">
        <v>554</v>
      </c>
      <c r="G462" s="127"/>
      <c r="H462" s="128" t="s">
        <v>553</v>
      </c>
      <c r="I462" s="73" t="s">
        <v>561</v>
      </c>
      <c r="J462" s="73" t="s">
        <v>562</v>
      </c>
      <c r="K462" s="73" t="s">
        <v>944</v>
      </c>
      <c r="L462" s="129">
        <v>12919.9</v>
      </c>
      <c r="M462" s="121">
        <v>100</v>
      </c>
      <c r="N462" s="121">
        <v>12919.9</v>
      </c>
      <c r="O462" s="121">
        <v>0</v>
      </c>
      <c r="P462" s="121">
        <v>12919.9</v>
      </c>
      <c r="Q462" s="130" t="s">
        <v>681</v>
      </c>
      <c r="R462" s="131">
        <v>26389107.369999986</v>
      </c>
      <c r="S462" s="132">
        <v>0</v>
      </c>
      <c r="T462" s="122" t="s">
        <v>562</v>
      </c>
      <c r="U462" s="2">
        <v>71011878</v>
      </c>
      <c r="V462" s="121">
        <v>-256710655</v>
      </c>
      <c r="W462" s="111">
        <v>331302</v>
      </c>
      <c r="X462" s="133">
        <v>41490261</v>
      </c>
      <c r="Y462" s="45"/>
    </row>
    <row r="463" spans="1:25">
      <c r="A463" s="299" t="s">
        <v>206</v>
      </c>
      <c r="B463" s="299" t="s">
        <v>207</v>
      </c>
      <c r="C463" s="125">
        <v>44469</v>
      </c>
      <c r="D463" s="125">
        <v>44469</v>
      </c>
      <c r="E463" s="125">
        <v>44469</v>
      </c>
      <c r="F463" s="295" t="s">
        <v>280</v>
      </c>
      <c r="G463" s="127"/>
      <c r="H463" s="128" t="s">
        <v>279</v>
      </c>
      <c r="I463" s="73" t="s">
        <v>281</v>
      </c>
      <c r="J463" s="73" t="s">
        <v>282</v>
      </c>
      <c r="K463" s="73" t="s">
        <v>944</v>
      </c>
      <c r="L463" s="129">
        <v>13424.9</v>
      </c>
      <c r="M463" s="121">
        <v>100</v>
      </c>
      <c r="N463" s="121">
        <v>13424.9</v>
      </c>
      <c r="O463" s="121">
        <v>0</v>
      </c>
      <c r="P463" s="121">
        <v>13424.9</v>
      </c>
      <c r="Q463" s="130" t="s">
        <v>681</v>
      </c>
      <c r="R463" s="131">
        <v>26402532.269999985</v>
      </c>
      <c r="S463" s="132">
        <v>0</v>
      </c>
      <c r="T463" s="122" t="s">
        <v>282</v>
      </c>
      <c r="U463" s="2">
        <v>71270421</v>
      </c>
      <c r="V463" s="121">
        <v>-257791118</v>
      </c>
      <c r="W463" s="111">
        <v>442718</v>
      </c>
      <c r="X463" s="133">
        <v>41821650</v>
      </c>
      <c r="Y463" s="45"/>
    </row>
    <row r="464" spans="1:25">
      <c r="A464" s="299" t="s">
        <v>182</v>
      </c>
      <c r="B464" s="299" t="s">
        <v>183</v>
      </c>
      <c r="C464" s="125">
        <v>44469</v>
      </c>
      <c r="D464" s="125">
        <v>44469</v>
      </c>
      <c r="E464" s="125">
        <v>44469</v>
      </c>
      <c r="F464" s="295" t="s">
        <v>280</v>
      </c>
      <c r="G464" s="127" t="s">
        <v>1537</v>
      </c>
      <c r="H464" s="128" t="s">
        <v>279</v>
      </c>
      <c r="I464" s="73" t="s">
        <v>281</v>
      </c>
      <c r="J464" s="73" t="s">
        <v>282</v>
      </c>
      <c r="K464" s="73" t="s">
        <v>166</v>
      </c>
      <c r="L464" s="129">
        <v>0</v>
      </c>
      <c r="N464" s="121">
        <v>0</v>
      </c>
      <c r="O464" s="121">
        <v>186.87</v>
      </c>
      <c r="P464" s="121">
        <v>186.87</v>
      </c>
      <c r="Q464" s="130" t="s">
        <v>681</v>
      </c>
      <c r="R464" s="131">
        <v>0</v>
      </c>
      <c r="S464" s="132">
        <v>1159426.3400000022</v>
      </c>
      <c r="T464" s="122" t="s">
        <v>282</v>
      </c>
      <c r="U464" s="2">
        <v>68419206</v>
      </c>
      <c r="V464" s="121">
        <v>-257429087</v>
      </c>
      <c r="W464" s="111">
        <v>442718</v>
      </c>
      <c r="X464" s="133">
        <v>41590251</v>
      </c>
      <c r="Y464" s="45"/>
    </row>
    <row r="465" spans="1:25">
      <c r="A465" s="299" t="s">
        <v>206</v>
      </c>
      <c r="B465" s="299" t="s">
        <v>207</v>
      </c>
      <c r="C465" s="125">
        <v>44469</v>
      </c>
      <c r="D465" s="125">
        <v>44469</v>
      </c>
      <c r="E465" s="125">
        <v>44469</v>
      </c>
      <c r="G465" s="127"/>
      <c r="H465" s="128" t="s">
        <v>782</v>
      </c>
      <c r="I465" s="73" t="s">
        <v>780</v>
      </c>
      <c r="J465" s="73" t="s">
        <v>781</v>
      </c>
      <c r="K465" s="73" t="s">
        <v>944</v>
      </c>
      <c r="L465" s="129">
        <v>1193.1199999999999</v>
      </c>
      <c r="M465" s="121">
        <v>100</v>
      </c>
      <c r="N465" s="121">
        <v>1193.1199999999999</v>
      </c>
      <c r="O465" s="121">
        <v>0</v>
      </c>
      <c r="P465" s="121">
        <v>1193.1199999999999</v>
      </c>
      <c r="Q465" s="130" t="s">
        <v>681</v>
      </c>
      <c r="R465" s="131">
        <v>26403725.389999986</v>
      </c>
      <c r="S465" s="132">
        <v>0</v>
      </c>
      <c r="T465" s="122" t="s">
        <v>781</v>
      </c>
      <c r="U465" s="2">
        <v>70460606</v>
      </c>
      <c r="V465" s="121">
        <v>-255177570</v>
      </c>
      <c r="W465" s="111">
        <v>364698</v>
      </c>
      <c r="X465" s="133">
        <v>41292031</v>
      </c>
      <c r="Y465" s="45"/>
    </row>
    <row r="466" spans="1:25">
      <c r="A466" s="299" t="s">
        <v>182</v>
      </c>
      <c r="B466" s="299" t="s">
        <v>183</v>
      </c>
      <c r="C466" s="125">
        <v>44469</v>
      </c>
      <c r="D466" s="125">
        <v>44469</v>
      </c>
      <c r="E466" s="125">
        <v>44469</v>
      </c>
      <c r="G466" s="127" t="s">
        <v>1521</v>
      </c>
      <c r="H466" s="128" t="s">
        <v>782</v>
      </c>
      <c r="I466" s="73" t="s">
        <v>780</v>
      </c>
      <c r="J466" s="73" t="s">
        <v>781</v>
      </c>
      <c r="K466" s="73" t="s">
        <v>166</v>
      </c>
      <c r="L466" s="129">
        <v>0</v>
      </c>
      <c r="N466" s="121">
        <v>0</v>
      </c>
      <c r="O466" s="121">
        <v>290.10000000000002</v>
      </c>
      <c r="P466" s="121">
        <v>290.10000000000002</v>
      </c>
      <c r="Q466" s="130" t="s">
        <v>681</v>
      </c>
      <c r="R466" s="131">
        <v>0</v>
      </c>
      <c r="S466" s="132">
        <v>1159716.4400000023</v>
      </c>
      <c r="T466" s="122" t="s">
        <v>781</v>
      </c>
      <c r="U466" s="2">
        <v>70049159</v>
      </c>
      <c r="V466" s="121">
        <v>-257698738</v>
      </c>
      <c r="W466" s="111">
        <v>364698</v>
      </c>
      <c r="X466" s="133">
        <v>41792730</v>
      </c>
      <c r="Y466" s="45" t="s">
        <v>1613</v>
      </c>
    </row>
    <row r="467" spans="1:25">
      <c r="A467" s="299" t="s">
        <v>206</v>
      </c>
      <c r="B467" s="299" t="s">
        <v>207</v>
      </c>
      <c r="C467" s="125">
        <v>44469</v>
      </c>
      <c r="D467" s="125">
        <v>44469</v>
      </c>
      <c r="E467" s="125">
        <v>44469</v>
      </c>
      <c r="F467" s="295" t="s">
        <v>786</v>
      </c>
      <c r="G467" s="127"/>
      <c r="H467" s="128" t="s">
        <v>785</v>
      </c>
      <c r="I467" s="73" t="s">
        <v>783</v>
      </c>
      <c r="J467" s="73" t="s">
        <v>784</v>
      </c>
      <c r="K467" s="73" t="s">
        <v>944</v>
      </c>
      <c r="L467" s="129">
        <v>9019.5400000000009</v>
      </c>
      <c r="M467" s="121">
        <v>100</v>
      </c>
      <c r="N467" s="121">
        <v>9019.5400000000009</v>
      </c>
      <c r="O467" s="121">
        <v>0</v>
      </c>
      <c r="P467" s="121">
        <v>9019.5400000000009</v>
      </c>
      <c r="Q467" s="130" t="s">
        <v>681</v>
      </c>
      <c r="R467" s="131">
        <v>26412744.929999985</v>
      </c>
      <c r="S467" s="132">
        <v>0</v>
      </c>
      <c r="T467" s="122" t="s">
        <v>784</v>
      </c>
      <c r="U467" s="2">
        <v>70572037</v>
      </c>
      <c r="V467" s="121">
        <v>-255851027</v>
      </c>
      <c r="W467" s="111">
        <v>392748</v>
      </c>
      <c r="X467" s="133">
        <v>41336710</v>
      </c>
      <c r="Y467" s="45"/>
    </row>
    <row r="468" spans="1:25">
      <c r="A468" s="299" t="s">
        <v>182</v>
      </c>
      <c r="B468" s="299" t="s">
        <v>183</v>
      </c>
      <c r="C468" s="125">
        <v>44469</v>
      </c>
      <c r="D468" s="125">
        <v>44469</v>
      </c>
      <c r="E468" s="125">
        <v>44469</v>
      </c>
      <c r="F468" s="295" t="s">
        <v>786</v>
      </c>
      <c r="G468" s="127" t="s">
        <v>1522</v>
      </c>
      <c r="H468" s="128" t="s">
        <v>785</v>
      </c>
      <c r="I468" s="73" t="s">
        <v>783</v>
      </c>
      <c r="J468" s="73" t="s">
        <v>784</v>
      </c>
      <c r="K468" s="73" t="s">
        <v>166</v>
      </c>
      <c r="L468" s="129">
        <v>0</v>
      </c>
      <c r="N468" s="121">
        <v>0</v>
      </c>
      <c r="O468" s="121">
        <v>15282.87</v>
      </c>
      <c r="P468" s="121">
        <v>15282.87</v>
      </c>
      <c r="Q468" s="130" t="s">
        <v>681</v>
      </c>
      <c r="R468" s="131">
        <v>0</v>
      </c>
      <c r="S468" s="132">
        <v>1174999.3100000024</v>
      </c>
      <c r="T468" s="122" t="s">
        <v>784</v>
      </c>
      <c r="U468" s="2">
        <v>69715917</v>
      </c>
      <c r="V468" s="121">
        <v>-257466806</v>
      </c>
      <c r="W468" s="111">
        <v>392748</v>
      </c>
      <c r="X468" s="133">
        <v>41627590</v>
      </c>
      <c r="Y468" s="45"/>
    </row>
    <row r="469" spans="1:25">
      <c r="A469" s="299" t="s">
        <v>206</v>
      </c>
      <c r="B469" s="299" t="s">
        <v>207</v>
      </c>
      <c r="C469" s="125">
        <v>44469</v>
      </c>
      <c r="D469" s="125">
        <v>44469</v>
      </c>
      <c r="E469" s="125">
        <v>44469</v>
      </c>
      <c r="G469" s="127"/>
      <c r="H469" s="128" t="s">
        <v>814</v>
      </c>
      <c r="I469" s="73" t="s">
        <v>812</v>
      </c>
      <c r="J469" s="73" t="s">
        <v>813</v>
      </c>
      <c r="K469" s="73" t="s">
        <v>944</v>
      </c>
      <c r="L469" s="129">
        <v>1388.68</v>
      </c>
      <c r="M469" s="121">
        <v>100</v>
      </c>
      <c r="N469" s="121">
        <v>1388.68</v>
      </c>
      <c r="O469" s="121">
        <v>0</v>
      </c>
      <c r="P469" s="121">
        <v>1388.68</v>
      </c>
      <c r="Q469" s="130" t="s">
        <v>681</v>
      </c>
      <c r="R469" s="131">
        <v>26414133.609999985</v>
      </c>
      <c r="S469" s="132">
        <v>0</v>
      </c>
      <c r="T469" s="122" t="s">
        <v>813</v>
      </c>
      <c r="U469" s="2">
        <v>71336417</v>
      </c>
      <c r="V469" s="121">
        <v>-257885020</v>
      </c>
      <c r="W469" s="111">
        <v>423893</v>
      </c>
      <c r="X469" s="133">
        <v>41850248</v>
      </c>
      <c r="Y469" s="45"/>
    </row>
    <row r="470" spans="1:25">
      <c r="A470" s="299" t="s">
        <v>182</v>
      </c>
      <c r="B470" s="299" t="s">
        <v>183</v>
      </c>
      <c r="C470" s="125">
        <v>44469</v>
      </c>
      <c r="D470" s="125">
        <v>44469</v>
      </c>
      <c r="E470" s="125">
        <v>44469</v>
      </c>
      <c r="G470" s="127" t="s">
        <v>1565</v>
      </c>
      <c r="H470" s="128" t="s">
        <v>814</v>
      </c>
      <c r="I470" s="73" t="s">
        <v>812</v>
      </c>
      <c r="J470" s="73" t="s">
        <v>813</v>
      </c>
      <c r="K470" s="73" t="s">
        <v>166</v>
      </c>
      <c r="L470" s="129">
        <v>0</v>
      </c>
      <c r="N470" s="121">
        <v>0</v>
      </c>
      <c r="O470" s="121">
        <v>8597.4599999999991</v>
      </c>
      <c r="P470" s="121">
        <v>8597.4599999999991</v>
      </c>
      <c r="Q470" s="130" t="s">
        <v>681</v>
      </c>
      <c r="R470" s="131">
        <v>0</v>
      </c>
      <c r="S470" s="132">
        <v>1183596.7700000023</v>
      </c>
      <c r="T470" s="122" t="s">
        <v>813</v>
      </c>
      <c r="U470" s="2">
        <v>68130816</v>
      </c>
      <c r="V470" s="121">
        <v>-257416930</v>
      </c>
      <c r="W470" s="111">
        <v>423893</v>
      </c>
      <c r="X470" s="133">
        <v>41578198</v>
      </c>
      <c r="Y470" s="45"/>
    </row>
    <row r="471" spans="1:25">
      <c r="A471" s="299" t="s">
        <v>182</v>
      </c>
      <c r="B471" s="299" t="s">
        <v>183</v>
      </c>
      <c r="C471" s="125">
        <v>44469</v>
      </c>
      <c r="D471" s="125">
        <v>44469</v>
      </c>
      <c r="E471" s="125">
        <v>44469</v>
      </c>
      <c r="F471" s="295" t="s">
        <v>790</v>
      </c>
      <c r="G471" s="127"/>
      <c r="H471" s="128" t="s">
        <v>789</v>
      </c>
      <c r="I471" s="73" t="s">
        <v>787</v>
      </c>
      <c r="J471" s="73" t="s">
        <v>788</v>
      </c>
      <c r="K471" s="73" t="s">
        <v>817</v>
      </c>
      <c r="L471" s="129">
        <v>0</v>
      </c>
      <c r="N471" s="121">
        <v>0</v>
      </c>
      <c r="O471" s="121">
        <v>0.15</v>
      </c>
      <c r="P471" s="121">
        <v>0.15</v>
      </c>
      <c r="Q471" s="130" t="s">
        <v>681</v>
      </c>
      <c r="R471" s="131">
        <v>0</v>
      </c>
      <c r="S471" s="132">
        <v>1183596.9200000023</v>
      </c>
      <c r="T471" s="122" t="s">
        <v>788</v>
      </c>
      <c r="U471" s="2">
        <v>71339974</v>
      </c>
      <c r="V471" s="121">
        <v>-257889754</v>
      </c>
      <c r="W471" s="111"/>
      <c r="X471" s="133">
        <v>41851885</v>
      </c>
      <c r="Y471" s="45" t="s">
        <v>1546</v>
      </c>
    </row>
    <row r="472" spans="1:25">
      <c r="A472" s="299" t="s">
        <v>206</v>
      </c>
      <c r="B472" s="299" t="s">
        <v>207</v>
      </c>
      <c r="C472" s="125">
        <v>44469</v>
      </c>
      <c r="D472" s="125">
        <v>44469</v>
      </c>
      <c r="E472" s="125">
        <v>44469</v>
      </c>
      <c r="F472" s="295" t="s">
        <v>790</v>
      </c>
      <c r="G472" s="127"/>
      <c r="H472" s="128" t="s">
        <v>789</v>
      </c>
      <c r="I472" s="73" t="s">
        <v>787</v>
      </c>
      <c r="J472" s="73" t="s">
        <v>788</v>
      </c>
      <c r="K472" s="73" t="s">
        <v>944</v>
      </c>
      <c r="L472" s="129">
        <v>41578.76</v>
      </c>
      <c r="M472" s="121">
        <v>100</v>
      </c>
      <c r="N472" s="121">
        <v>41578.76</v>
      </c>
      <c r="O472" s="121">
        <v>0</v>
      </c>
      <c r="P472" s="121">
        <v>41578.76</v>
      </c>
      <c r="Q472" s="130" t="s">
        <v>681</v>
      </c>
      <c r="R472" s="131">
        <v>26455712.369999986</v>
      </c>
      <c r="S472" s="132">
        <v>0</v>
      </c>
      <c r="T472" s="122" t="s">
        <v>788</v>
      </c>
      <c r="U472" s="2">
        <v>71236619</v>
      </c>
      <c r="V472" s="121">
        <v>-257738326</v>
      </c>
      <c r="W472" s="111">
        <v>323116</v>
      </c>
      <c r="X472" s="133">
        <v>41804958</v>
      </c>
      <c r="Y472" s="45"/>
    </row>
    <row r="473" spans="1:25">
      <c r="A473" s="299" t="s">
        <v>182</v>
      </c>
      <c r="B473" s="299" t="s">
        <v>183</v>
      </c>
      <c r="C473" s="125">
        <v>44469</v>
      </c>
      <c r="D473" s="125">
        <v>44469</v>
      </c>
      <c r="E473" s="125">
        <v>44469</v>
      </c>
      <c r="F473" s="295" t="s">
        <v>790</v>
      </c>
      <c r="G473" s="127" t="s">
        <v>1523</v>
      </c>
      <c r="H473" s="128" t="s">
        <v>789</v>
      </c>
      <c r="I473" s="73" t="s">
        <v>787</v>
      </c>
      <c r="J473" s="73" t="s">
        <v>788</v>
      </c>
      <c r="K473" s="73" t="s">
        <v>166</v>
      </c>
      <c r="L473" s="129">
        <v>0</v>
      </c>
      <c r="N473" s="121">
        <v>0</v>
      </c>
      <c r="O473" s="121">
        <v>23390.06</v>
      </c>
      <c r="P473" s="121">
        <v>23390.06</v>
      </c>
      <c r="Q473" s="130" t="s">
        <v>681</v>
      </c>
      <c r="R473" s="131">
        <v>0</v>
      </c>
      <c r="S473" s="132">
        <v>1206986.9800000023</v>
      </c>
      <c r="T473" s="122" t="s">
        <v>788</v>
      </c>
      <c r="U473" s="2">
        <v>69842737</v>
      </c>
      <c r="V473" s="121">
        <v>-257535564</v>
      </c>
      <c r="W473" s="111">
        <v>323116</v>
      </c>
      <c r="X473" s="133">
        <v>41696320</v>
      </c>
      <c r="Y473" s="45"/>
    </row>
    <row r="474" spans="1:25">
      <c r="A474" s="299" t="s">
        <v>206</v>
      </c>
      <c r="B474" s="299" t="s">
        <v>207</v>
      </c>
      <c r="C474" s="125">
        <v>44469</v>
      </c>
      <c r="D474" s="125">
        <v>44469</v>
      </c>
      <c r="E474" s="125">
        <v>44469</v>
      </c>
      <c r="G474" s="127"/>
      <c r="H474" s="128" t="s">
        <v>793</v>
      </c>
      <c r="I474" s="73" t="s">
        <v>791</v>
      </c>
      <c r="J474" s="73" t="s">
        <v>792</v>
      </c>
      <c r="K474" s="73" t="s">
        <v>944</v>
      </c>
      <c r="L474" s="129">
        <v>8796.85</v>
      </c>
      <c r="M474" s="121">
        <v>100</v>
      </c>
      <c r="N474" s="121">
        <v>8796.85</v>
      </c>
      <c r="O474" s="121">
        <v>0</v>
      </c>
      <c r="P474" s="121">
        <v>8796.85</v>
      </c>
      <c r="Q474" s="130" t="s">
        <v>681</v>
      </c>
      <c r="R474" s="131">
        <v>26464509.219999988</v>
      </c>
      <c r="S474" s="132">
        <v>0</v>
      </c>
      <c r="T474" s="122" t="s">
        <v>792</v>
      </c>
      <c r="U474" s="2">
        <v>70473441</v>
      </c>
      <c r="V474" s="121">
        <v>-255195784</v>
      </c>
      <c r="W474" s="111">
        <v>364755</v>
      </c>
      <c r="X474" s="133">
        <v>41297328</v>
      </c>
      <c r="Y474" s="45"/>
    </row>
    <row r="475" spans="1:25">
      <c r="A475" s="299" t="s">
        <v>182</v>
      </c>
      <c r="B475" s="299" t="s">
        <v>183</v>
      </c>
      <c r="C475" s="125">
        <v>44469</v>
      </c>
      <c r="D475" s="125">
        <v>44469</v>
      </c>
      <c r="E475" s="125">
        <v>44469</v>
      </c>
      <c r="G475" s="127" t="s">
        <v>1524</v>
      </c>
      <c r="H475" s="128" t="s">
        <v>793</v>
      </c>
      <c r="I475" s="73" t="s">
        <v>791</v>
      </c>
      <c r="J475" s="73" t="s">
        <v>792</v>
      </c>
      <c r="K475" s="73" t="s">
        <v>166</v>
      </c>
      <c r="L475" s="129">
        <v>0</v>
      </c>
      <c r="N475" s="121">
        <v>0</v>
      </c>
      <c r="O475" s="121">
        <v>19718.080000000002</v>
      </c>
      <c r="P475" s="121">
        <v>19718.080000000002</v>
      </c>
      <c r="Q475" s="130" t="s">
        <v>681</v>
      </c>
      <c r="R475" s="131">
        <v>0</v>
      </c>
      <c r="S475" s="132">
        <v>1226705.0600000024</v>
      </c>
      <c r="T475" s="122" t="s">
        <v>792</v>
      </c>
      <c r="U475" s="2">
        <v>69729302</v>
      </c>
      <c r="V475" s="121">
        <v>-257474518</v>
      </c>
      <c r="W475" s="111">
        <v>364755</v>
      </c>
      <c r="X475" s="133">
        <v>41635302</v>
      </c>
      <c r="Y475" s="45"/>
    </row>
    <row r="476" spans="1:25">
      <c r="A476" s="299" t="s">
        <v>206</v>
      </c>
      <c r="B476" s="299" t="s">
        <v>207</v>
      </c>
      <c r="C476" s="125">
        <v>44469</v>
      </c>
      <c r="D476" s="125">
        <v>44469</v>
      </c>
      <c r="E476" s="125">
        <v>44469</v>
      </c>
      <c r="F476" s="295" t="s">
        <v>549</v>
      </c>
      <c r="G476" s="127"/>
      <c r="H476" s="128" t="s">
        <v>548</v>
      </c>
      <c r="I476" s="73" t="s">
        <v>550</v>
      </c>
      <c r="J476" s="73" t="s">
        <v>551</v>
      </c>
      <c r="K476" s="73" t="s">
        <v>944</v>
      </c>
      <c r="L476" s="129">
        <v>14375</v>
      </c>
      <c r="M476" s="121">
        <v>100</v>
      </c>
      <c r="N476" s="121">
        <v>14375</v>
      </c>
      <c r="O476" s="121">
        <v>0</v>
      </c>
      <c r="P476" s="121">
        <v>14375</v>
      </c>
      <c r="Q476" s="130" t="s">
        <v>681</v>
      </c>
      <c r="R476" s="131">
        <v>26478884.219999988</v>
      </c>
      <c r="S476" s="132">
        <v>0</v>
      </c>
      <c r="T476" s="122" t="s">
        <v>551</v>
      </c>
      <c r="U476" s="2">
        <v>71278839</v>
      </c>
      <c r="V476" s="121">
        <v>-257803450</v>
      </c>
      <c r="W476" s="111">
        <v>436980</v>
      </c>
      <c r="X476" s="133">
        <v>41826144</v>
      </c>
      <c r="Y476" s="45"/>
    </row>
    <row r="477" spans="1:25">
      <c r="A477" s="299" t="s">
        <v>206</v>
      </c>
      <c r="B477" s="299" t="s">
        <v>207</v>
      </c>
      <c r="C477" s="125">
        <v>44469</v>
      </c>
      <c r="D477" s="125">
        <v>44469</v>
      </c>
      <c r="E477" s="125">
        <v>44469</v>
      </c>
      <c r="F477" s="295" t="s">
        <v>800</v>
      </c>
      <c r="G477" s="127"/>
      <c r="H477" s="128" t="s">
        <v>799</v>
      </c>
      <c r="I477" s="73" t="s">
        <v>797</v>
      </c>
      <c r="J477" s="73" t="s">
        <v>798</v>
      </c>
      <c r="K477" s="73" t="s">
        <v>944</v>
      </c>
      <c r="L477" s="129">
        <v>26045.43</v>
      </c>
      <c r="M477" s="121">
        <v>100</v>
      </c>
      <c r="N477" s="121">
        <v>26045.43</v>
      </c>
      <c r="O477" s="121">
        <v>0</v>
      </c>
      <c r="P477" s="121">
        <v>26045.43</v>
      </c>
      <c r="Q477" s="130" t="s">
        <v>681</v>
      </c>
      <c r="R477" s="131">
        <v>26504929.649999987</v>
      </c>
      <c r="S477" s="132">
        <v>0</v>
      </c>
      <c r="T477" s="122" t="s">
        <v>798</v>
      </c>
      <c r="U477" s="2">
        <v>71023161</v>
      </c>
      <c r="V477" s="121">
        <v>-256725521</v>
      </c>
      <c r="W477" s="111">
        <v>359762</v>
      </c>
      <c r="X477" s="133">
        <v>41494449</v>
      </c>
      <c r="Y477" s="45"/>
    </row>
    <row r="478" spans="1:25">
      <c r="A478" s="299" t="s">
        <v>182</v>
      </c>
      <c r="B478" s="299" t="s">
        <v>183</v>
      </c>
      <c r="C478" s="125">
        <v>44469</v>
      </c>
      <c r="D478" s="125">
        <v>44469</v>
      </c>
      <c r="E478" s="125">
        <v>44469</v>
      </c>
      <c r="F478" s="295" t="s">
        <v>804</v>
      </c>
      <c r="G478" s="127" t="s">
        <v>1526</v>
      </c>
      <c r="H478" s="128" t="s">
        <v>803</v>
      </c>
      <c r="I478" s="73" t="s">
        <v>801</v>
      </c>
      <c r="J478" s="73" t="s">
        <v>802</v>
      </c>
      <c r="K478" s="73" t="s">
        <v>166</v>
      </c>
      <c r="L478" s="129">
        <v>0</v>
      </c>
      <c r="N478" s="121">
        <v>0</v>
      </c>
      <c r="O478" s="121">
        <v>11312.63</v>
      </c>
      <c r="P478" s="121">
        <v>11312.63</v>
      </c>
      <c r="Q478" s="130" t="s">
        <v>681</v>
      </c>
      <c r="R478" s="131">
        <v>0</v>
      </c>
      <c r="S478" s="132">
        <v>1238017.6900000023</v>
      </c>
      <c r="T478" s="122" t="s">
        <v>802</v>
      </c>
      <c r="U478" s="2">
        <v>69826454</v>
      </c>
      <c r="V478" s="121">
        <v>-257529474</v>
      </c>
      <c r="W478" s="111">
        <v>353795</v>
      </c>
      <c r="X478" s="133">
        <v>41690244</v>
      </c>
      <c r="Y478" s="45"/>
    </row>
    <row r="479" spans="1:25">
      <c r="A479" s="299" t="s">
        <v>182</v>
      </c>
      <c r="B479" s="299" t="s">
        <v>183</v>
      </c>
      <c r="C479" s="125">
        <v>44469</v>
      </c>
      <c r="D479" s="125">
        <v>44469</v>
      </c>
      <c r="E479" s="125">
        <v>44469</v>
      </c>
      <c r="F479" s="295" t="s">
        <v>807</v>
      </c>
      <c r="G479" s="127" t="s">
        <v>1540</v>
      </c>
      <c r="H479" s="128" t="s">
        <v>806</v>
      </c>
      <c r="I479" s="73" t="s">
        <v>801</v>
      </c>
      <c r="J479" s="73" t="s">
        <v>805</v>
      </c>
      <c r="K479" s="73" t="s">
        <v>166</v>
      </c>
      <c r="L479" s="129">
        <v>0</v>
      </c>
      <c r="N479" s="121">
        <v>0</v>
      </c>
      <c r="O479" s="121">
        <v>13821.79</v>
      </c>
      <c r="P479" s="121">
        <v>13821.79</v>
      </c>
      <c r="Q479" s="130" t="s">
        <v>681</v>
      </c>
      <c r="R479" s="131">
        <v>0</v>
      </c>
      <c r="S479" s="132">
        <v>1251839.4800000023</v>
      </c>
      <c r="T479" s="122" t="s">
        <v>805</v>
      </c>
      <c r="U479" s="2">
        <v>70010473</v>
      </c>
      <c r="V479" s="121">
        <v>-257567656</v>
      </c>
      <c r="W479" s="111">
        <v>383603</v>
      </c>
      <c r="X479" s="133">
        <v>41728196</v>
      </c>
      <c r="Y479" s="45"/>
    </row>
    <row r="480" spans="1:25">
      <c r="A480" s="299" t="s">
        <v>206</v>
      </c>
      <c r="B480" s="299" t="s">
        <v>207</v>
      </c>
      <c r="C480" s="125">
        <v>44469</v>
      </c>
      <c r="D480" s="125">
        <v>44469</v>
      </c>
      <c r="E480" s="125">
        <v>44469</v>
      </c>
      <c r="G480" s="127"/>
      <c r="H480" s="128" t="s">
        <v>832</v>
      </c>
      <c r="I480" s="73" t="s">
        <v>496</v>
      </c>
      <c r="J480" s="73" t="s">
        <v>831</v>
      </c>
      <c r="K480" s="73" t="s">
        <v>944</v>
      </c>
      <c r="L480" s="129">
        <v>18750</v>
      </c>
      <c r="M480" s="121">
        <v>100</v>
      </c>
      <c r="N480" s="121">
        <v>18750</v>
      </c>
      <c r="O480" s="121">
        <v>0</v>
      </c>
      <c r="P480" s="121">
        <v>18750</v>
      </c>
      <c r="Q480" s="130" t="s">
        <v>681</v>
      </c>
      <c r="R480" s="131">
        <v>26523679.649999987</v>
      </c>
      <c r="S480" s="132">
        <v>0</v>
      </c>
      <c r="T480" s="122" t="s">
        <v>831</v>
      </c>
      <c r="U480" s="2">
        <v>71049329</v>
      </c>
      <c r="V480" s="121">
        <v>-256765090</v>
      </c>
      <c r="W480" s="111">
        <v>435203</v>
      </c>
      <c r="X480" s="133">
        <v>41505269</v>
      </c>
      <c r="Y480" s="45"/>
    </row>
    <row r="481" spans="1:25">
      <c r="A481" s="228" t="s">
        <v>206</v>
      </c>
      <c r="B481" s="228" t="s">
        <v>207</v>
      </c>
      <c r="C481" s="229">
        <v>44469</v>
      </c>
      <c r="D481" s="229">
        <v>44469</v>
      </c>
      <c r="E481" s="229">
        <v>44469</v>
      </c>
      <c r="F481" s="296"/>
      <c r="G481" s="230"/>
      <c r="H481" s="231"/>
      <c r="I481" s="232"/>
      <c r="J481" s="232"/>
      <c r="K481" s="232" t="s">
        <v>709</v>
      </c>
      <c r="L481" s="233">
        <v>0</v>
      </c>
      <c r="M481" s="234"/>
      <c r="N481" s="234">
        <v>-21000000</v>
      </c>
      <c r="O481" s="234">
        <v>0</v>
      </c>
      <c r="P481" s="234">
        <v>-21000000</v>
      </c>
      <c r="Q481" s="235" t="s">
        <v>681</v>
      </c>
      <c r="R481" s="236">
        <v>5523679.6499999873</v>
      </c>
      <c r="S481" s="237">
        <v>0</v>
      </c>
      <c r="T481" s="238"/>
      <c r="U481" s="239">
        <v>2010574</v>
      </c>
      <c r="V481" s="234">
        <v>-257641032</v>
      </c>
      <c r="W481" s="240"/>
      <c r="X481" s="241">
        <v>41775554</v>
      </c>
      <c r="Y481" s="242" t="s">
        <v>1529</v>
      </c>
    </row>
    <row r="482" spans="1:25">
      <c r="A482" s="299" t="s">
        <v>182</v>
      </c>
      <c r="B482" s="299" t="s">
        <v>183</v>
      </c>
      <c r="C482" s="125">
        <v>44470</v>
      </c>
      <c r="D482" s="125">
        <v>44470</v>
      </c>
      <c r="E482" s="125">
        <v>44470</v>
      </c>
      <c r="F482" s="295" t="s">
        <v>719</v>
      </c>
      <c r="G482" s="127" t="s">
        <v>1534</v>
      </c>
      <c r="H482" s="128" t="s">
        <v>718</v>
      </c>
      <c r="I482" s="73" t="s">
        <v>716</v>
      </c>
      <c r="J482" s="73" t="s">
        <v>717</v>
      </c>
      <c r="K482" s="73" t="s">
        <v>166</v>
      </c>
      <c r="L482" s="129">
        <v>0</v>
      </c>
      <c r="N482" s="121">
        <v>0</v>
      </c>
      <c r="O482" s="121">
        <v>24725.5</v>
      </c>
      <c r="P482" s="121">
        <v>24725.5</v>
      </c>
      <c r="Q482" s="130" t="s">
        <v>681</v>
      </c>
      <c r="R482" s="131">
        <v>0</v>
      </c>
      <c r="S482" s="132">
        <v>1276564.9800000023</v>
      </c>
      <c r="T482" s="122" t="s">
        <v>717</v>
      </c>
      <c r="U482" s="2">
        <v>70071252</v>
      </c>
      <c r="V482" s="121">
        <v>-257944192</v>
      </c>
      <c r="W482" s="111">
        <v>312621</v>
      </c>
      <c r="X482" s="133">
        <v>41868241</v>
      </c>
      <c r="Y482" s="45"/>
    </row>
    <row r="483" spans="1:25">
      <c r="A483" s="228" t="s">
        <v>182</v>
      </c>
      <c r="B483" s="228" t="s">
        <v>183</v>
      </c>
      <c r="C483" s="229">
        <v>44470</v>
      </c>
      <c r="D483" s="229">
        <v>44470</v>
      </c>
      <c r="E483" s="229">
        <v>44470</v>
      </c>
      <c r="F483" s="296"/>
      <c r="G483" s="230" t="s">
        <v>1536</v>
      </c>
      <c r="H483" s="231" t="s">
        <v>721</v>
      </c>
      <c r="I483" s="232" t="s">
        <v>716</v>
      </c>
      <c r="J483" s="232" t="s">
        <v>720</v>
      </c>
      <c r="K483" s="232" t="s">
        <v>166</v>
      </c>
      <c r="L483" s="233">
        <v>0</v>
      </c>
      <c r="M483" s="234"/>
      <c r="N483" s="234">
        <v>0</v>
      </c>
      <c r="O483" s="234">
        <v>19828.23</v>
      </c>
      <c r="P483" s="234">
        <v>19828.23</v>
      </c>
      <c r="Q483" s="235" t="s">
        <v>681</v>
      </c>
      <c r="R483" s="236">
        <v>0</v>
      </c>
      <c r="S483" s="237">
        <v>1296393.2100000023</v>
      </c>
      <c r="T483" s="238" t="s">
        <v>720</v>
      </c>
      <c r="U483" s="239">
        <v>70071225</v>
      </c>
      <c r="V483" s="234">
        <v>-257944191</v>
      </c>
      <c r="W483" s="240">
        <v>375072</v>
      </c>
      <c r="X483" s="241">
        <v>41868240</v>
      </c>
      <c r="Y483" s="242"/>
    </row>
    <row r="484" spans="1:25">
      <c r="A484" s="299" t="s">
        <v>206</v>
      </c>
      <c r="B484" s="299" t="s">
        <v>207</v>
      </c>
      <c r="C484" s="125">
        <v>44427</v>
      </c>
      <c r="D484" s="125">
        <v>44473</v>
      </c>
      <c r="E484" s="125">
        <v>44473</v>
      </c>
      <c r="G484" s="127"/>
      <c r="H484" s="128" t="s">
        <v>530</v>
      </c>
      <c r="I484" s="73" t="s">
        <v>531</v>
      </c>
      <c r="J484" s="73" t="s">
        <v>532</v>
      </c>
      <c r="K484" s="73" t="s">
        <v>710</v>
      </c>
      <c r="L484" s="129">
        <v>2131578.96</v>
      </c>
      <c r="M484" s="121">
        <v>98.53125</v>
      </c>
      <c r="N484" s="121">
        <v>-2100271.39</v>
      </c>
      <c r="O484" s="121">
        <v>0</v>
      </c>
      <c r="P484" s="121">
        <v>-2100271.39</v>
      </c>
      <c r="Q484" s="130" t="s">
        <v>681</v>
      </c>
      <c r="R484" s="131">
        <v>3423408.2599999872</v>
      </c>
      <c r="S484" s="132">
        <v>0</v>
      </c>
      <c r="T484" s="122" t="s">
        <v>532</v>
      </c>
      <c r="U484" s="2">
        <v>69690721</v>
      </c>
      <c r="V484" s="121">
        <v>-258188354</v>
      </c>
      <c r="W484" s="111">
        <v>454226</v>
      </c>
      <c r="X484" s="133">
        <v>41924963</v>
      </c>
      <c r="Y484" s="45"/>
    </row>
    <row r="485" spans="1:25">
      <c r="A485" s="299" t="s">
        <v>206</v>
      </c>
      <c r="B485" s="299" t="s">
        <v>207</v>
      </c>
      <c r="C485" s="125">
        <v>44426</v>
      </c>
      <c r="D485" s="125">
        <v>44473</v>
      </c>
      <c r="E485" s="125">
        <v>44473</v>
      </c>
      <c r="G485" s="127"/>
      <c r="H485" s="128" t="s">
        <v>879</v>
      </c>
      <c r="I485" s="73" t="s">
        <v>877</v>
      </c>
      <c r="J485" s="73" t="s">
        <v>878</v>
      </c>
      <c r="K485" s="73" t="s">
        <v>710</v>
      </c>
      <c r="L485" s="129">
        <v>2392857.14</v>
      </c>
      <c r="M485" s="121">
        <v>98.03125</v>
      </c>
      <c r="N485" s="121">
        <v>-2345747.77</v>
      </c>
      <c r="O485" s="121">
        <v>0</v>
      </c>
      <c r="P485" s="121">
        <v>-2345747.77</v>
      </c>
      <c r="Q485" s="130" t="s">
        <v>681</v>
      </c>
      <c r="R485" s="131">
        <v>1077660.4899999872</v>
      </c>
      <c r="S485" s="132">
        <v>0</v>
      </c>
      <c r="T485" s="122" t="s">
        <v>878</v>
      </c>
      <c r="U485" s="2">
        <v>69762349</v>
      </c>
      <c r="V485" s="121">
        <v>-258188849</v>
      </c>
      <c r="W485" s="111">
        <v>453441</v>
      </c>
      <c r="X485" s="133">
        <v>41925030</v>
      </c>
      <c r="Y485" s="45"/>
    </row>
    <row r="486" spans="1:25">
      <c r="A486" s="299" t="s">
        <v>206</v>
      </c>
      <c r="B486" s="299" t="s">
        <v>207</v>
      </c>
      <c r="C486" s="125">
        <v>44469</v>
      </c>
      <c r="D486" s="125">
        <v>44469</v>
      </c>
      <c r="E486" s="125">
        <v>44473</v>
      </c>
      <c r="G486" s="127"/>
      <c r="H486" s="128" t="s">
        <v>779</v>
      </c>
      <c r="I486" s="73" t="s">
        <v>777</v>
      </c>
      <c r="J486" s="73" t="s">
        <v>778</v>
      </c>
      <c r="K486" s="73" t="s">
        <v>944</v>
      </c>
      <c r="L486" s="129">
        <v>43750</v>
      </c>
      <c r="M486" s="121">
        <v>100</v>
      </c>
      <c r="N486" s="121">
        <v>43750</v>
      </c>
      <c r="O486" s="121">
        <v>0</v>
      </c>
      <c r="P486" s="121">
        <v>43750</v>
      </c>
      <c r="Q486" s="130" t="s">
        <v>681</v>
      </c>
      <c r="R486" s="131">
        <v>1121410.4899999872</v>
      </c>
      <c r="S486" s="132">
        <v>0</v>
      </c>
      <c r="T486" s="122" t="s">
        <v>778</v>
      </c>
      <c r="U486" s="2">
        <v>71440728</v>
      </c>
      <c r="V486" s="121">
        <v>-258137580</v>
      </c>
      <c r="W486" s="111">
        <v>289571</v>
      </c>
      <c r="X486" s="133">
        <v>41912927</v>
      </c>
      <c r="Y486" s="45"/>
    </row>
    <row r="487" spans="1:25">
      <c r="A487" s="299" t="s">
        <v>182</v>
      </c>
      <c r="B487" s="299" t="s">
        <v>183</v>
      </c>
      <c r="C487" s="125">
        <v>44469</v>
      </c>
      <c r="D487" s="125">
        <v>44469</v>
      </c>
      <c r="E487" s="125">
        <v>44473</v>
      </c>
      <c r="F487" s="295" t="s">
        <v>786</v>
      </c>
      <c r="G487" s="127"/>
      <c r="H487" s="128" t="s">
        <v>785</v>
      </c>
      <c r="I487" s="73" t="s">
        <v>783</v>
      </c>
      <c r="J487" s="73" t="s">
        <v>784</v>
      </c>
      <c r="K487" s="73" t="s">
        <v>1557</v>
      </c>
      <c r="L487" s="129">
        <v>0</v>
      </c>
      <c r="N487" s="121">
        <v>0</v>
      </c>
      <c r="O487" s="121">
        <v>4297.26</v>
      </c>
      <c r="P487" s="121">
        <v>4297.26</v>
      </c>
      <c r="Q487" s="130" t="s">
        <v>681</v>
      </c>
      <c r="R487" s="131">
        <v>0</v>
      </c>
      <c r="S487" s="132">
        <v>1300690.4700000023</v>
      </c>
      <c r="T487" s="122" t="s">
        <v>784</v>
      </c>
      <c r="U487" s="2">
        <v>71450931</v>
      </c>
      <c r="V487" s="121">
        <v>-258157125</v>
      </c>
      <c r="W487" s="111"/>
      <c r="X487" s="133">
        <v>41918016</v>
      </c>
      <c r="Y487" s="45"/>
    </row>
    <row r="488" spans="1:25">
      <c r="A488" s="299" t="s">
        <v>182</v>
      </c>
      <c r="B488" s="299" t="s">
        <v>183</v>
      </c>
      <c r="C488" s="125">
        <v>44470</v>
      </c>
      <c r="D488" s="125">
        <v>44470</v>
      </c>
      <c r="E488" s="125">
        <v>44473</v>
      </c>
      <c r="F488" s="295" t="s">
        <v>549</v>
      </c>
      <c r="G488" s="127" t="s">
        <v>1596</v>
      </c>
      <c r="H488" s="128" t="s">
        <v>548</v>
      </c>
      <c r="I488" s="73" t="s">
        <v>550</v>
      </c>
      <c r="J488" s="73" t="s">
        <v>551</v>
      </c>
      <c r="K488" s="73" t="s">
        <v>166</v>
      </c>
      <c r="L488" s="129">
        <v>0</v>
      </c>
      <c r="N488" s="121">
        <v>0</v>
      </c>
      <c r="O488" s="121">
        <v>91608.18</v>
      </c>
      <c r="P488" s="121">
        <v>91608.18</v>
      </c>
      <c r="Q488" s="130" t="s">
        <v>681</v>
      </c>
      <c r="R488" s="131">
        <v>0</v>
      </c>
      <c r="S488" s="132">
        <v>1392298.6500000022</v>
      </c>
      <c r="T488" s="122" t="s">
        <v>551</v>
      </c>
      <c r="U488" s="2">
        <v>71429029</v>
      </c>
      <c r="V488" s="121">
        <v>-258061619</v>
      </c>
      <c r="W488" s="111">
        <v>436980</v>
      </c>
      <c r="X488" s="133">
        <v>41899282</v>
      </c>
      <c r="Y488" s="45"/>
    </row>
    <row r="489" spans="1:25">
      <c r="A489" s="299" t="s">
        <v>182</v>
      </c>
      <c r="B489" s="299" t="s">
        <v>183</v>
      </c>
      <c r="C489" s="125">
        <v>44469</v>
      </c>
      <c r="D489" s="125">
        <v>44469</v>
      </c>
      <c r="E489" s="125">
        <v>44473</v>
      </c>
      <c r="G489" s="127" t="s">
        <v>1602</v>
      </c>
      <c r="H489" s="128" t="s">
        <v>832</v>
      </c>
      <c r="I489" s="73" t="s">
        <v>496</v>
      </c>
      <c r="J489" s="73" t="s">
        <v>831</v>
      </c>
      <c r="K489" s="73" t="s">
        <v>166</v>
      </c>
      <c r="L489" s="129">
        <v>0</v>
      </c>
      <c r="N489" s="121">
        <v>0</v>
      </c>
      <c r="O489" s="121">
        <v>129051.56</v>
      </c>
      <c r="P489" s="121">
        <v>129051.56</v>
      </c>
      <c r="Q489" s="130" t="s">
        <v>681</v>
      </c>
      <c r="R489" s="131">
        <v>0</v>
      </c>
      <c r="S489" s="132">
        <v>1521350.2100000023</v>
      </c>
      <c r="T489" s="122" t="s">
        <v>831</v>
      </c>
      <c r="U489" s="2">
        <v>71442494</v>
      </c>
      <c r="V489" s="121">
        <v>-258140546</v>
      </c>
      <c r="W489" s="111">
        <v>435203</v>
      </c>
      <c r="X489" s="133">
        <v>41914092</v>
      </c>
      <c r="Y489" s="45"/>
    </row>
    <row r="490" spans="1:25">
      <c r="A490" s="243" t="s">
        <v>182</v>
      </c>
      <c r="B490" s="243" t="s">
        <v>183</v>
      </c>
      <c r="C490" s="244">
        <v>44470</v>
      </c>
      <c r="D490" s="244">
        <v>44470</v>
      </c>
      <c r="E490" s="244">
        <v>44476</v>
      </c>
      <c r="F490" s="297"/>
      <c r="G490" s="245" t="s">
        <v>1527</v>
      </c>
      <c r="H490" s="246" t="s">
        <v>779</v>
      </c>
      <c r="I490" s="247" t="s">
        <v>777</v>
      </c>
      <c r="J490" s="247" t="s">
        <v>778</v>
      </c>
      <c r="K490" s="247" t="s">
        <v>166</v>
      </c>
      <c r="L490" s="248">
        <v>0</v>
      </c>
      <c r="M490" s="249"/>
      <c r="N490" s="249">
        <v>0</v>
      </c>
      <c r="O490" s="249">
        <v>25852.2</v>
      </c>
      <c r="P490" s="249">
        <v>25852.2</v>
      </c>
      <c r="Q490" s="250" t="s">
        <v>681</v>
      </c>
      <c r="R490" s="251">
        <v>0</v>
      </c>
      <c r="S490" s="252">
        <v>1547202.4100000022</v>
      </c>
      <c r="T490" s="253" t="s">
        <v>778</v>
      </c>
      <c r="U490" s="254">
        <v>70076657</v>
      </c>
      <c r="V490" s="249">
        <v>-257933971</v>
      </c>
      <c r="W490" s="255">
        <v>289571</v>
      </c>
      <c r="X490" s="256">
        <v>41865094</v>
      </c>
      <c r="Y490" s="257"/>
    </row>
    <row r="491" spans="1:25">
      <c r="A491" s="299" t="s">
        <v>206</v>
      </c>
      <c r="B491" s="299" t="s">
        <v>207</v>
      </c>
      <c r="C491" s="125">
        <v>44477</v>
      </c>
      <c r="D491" s="125">
        <v>44477</v>
      </c>
      <c r="E491" s="125">
        <v>44477</v>
      </c>
      <c r="G491" s="127"/>
      <c r="J491" s="73"/>
      <c r="K491" s="73" t="s">
        <v>709</v>
      </c>
      <c r="L491" s="129">
        <v>0</v>
      </c>
      <c r="N491" s="121">
        <v>15400000</v>
      </c>
      <c r="O491" s="121">
        <v>0</v>
      </c>
      <c r="P491" s="121">
        <v>15400000</v>
      </c>
      <c r="Q491" s="130" t="s">
        <v>681</v>
      </c>
      <c r="R491" s="131">
        <v>16521410.489999987</v>
      </c>
      <c r="S491" s="132">
        <v>0</v>
      </c>
      <c r="T491" s="122"/>
      <c r="U491" s="2">
        <v>2019723</v>
      </c>
      <c r="V491" s="121">
        <v>-258594604</v>
      </c>
      <c r="W491" s="111"/>
      <c r="X491" s="133">
        <v>42010981</v>
      </c>
      <c r="Y491" s="45" t="s">
        <v>1556</v>
      </c>
    </row>
    <row r="492" spans="1:25">
      <c r="A492" s="228" t="s">
        <v>206</v>
      </c>
      <c r="B492" s="228" t="s">
        <v>207</v>
      </c>
      <c r="C492" s="229">
        <v>44433</v>
      </c>
      <c r="D492" s="229">
        <v>44477</v>
      </c>
      <c r="E492" s="229">
        <v>44477</v>
      </c>
      <c r="F492" s="296"/>
      <c r="G492" s="230"/>
      <c r="H492" s="231" t="s">
        <v>317</v>
      </c>
      <c r="I492" s="232" t="s">
        <v>318</v>
      </c>
      <c r="J492" s="232" t="s">
        <v>319</v>
      </c>
      <c r="K492" s="232" t="s">
        <v>710</v>
      </c>
      <c r="L492" s="233">
        <v>5401830.1200000001</v>
      </c>
      <c r="M492" s="234">
        <v>98.03125</v>
      </c>
      <c r="N492" s="234">
        <v>-5295481.59</v>
      </c>
      <c r="O492" s="234">
        <v>0</v>
      </c>
      <c r="P492" s="234">
        <v>-5295481.59</v>
      </c>
      <c r="Q492" s="235" t="s">
        <v>681</v>
      </c>
      <c r="R492" s="236">
        <v>11225928.899999987</v>
      </c>
      <c r="S492" s="237">
        <v>0</v>
      </c>
      <c r="T492" s="238" t="s">
        <v>319</v>
      </c>
      <c r="U492" s="239">
        <v>70072544</v>
      </c>
      <c r="V492" s="234">
        <v>-258608660</v>
      </c>
      <c r="W492" s="240">
        <v>454684</v>
      </c>
      <c r="X492" s="241">
        <v>42014258</v>
      </c>
      <c r="Y492" s="242"/>
    </row>
    <row r="493" spans="1:25">
      <c r="A493" s="299" t="s">
        <v>206</v>
      </c>
      <c r="B493" s="299" t="s">
        <v>207</v>
      </c>
      <c r="C493" s="125">
        <v>44484</v>
      </c>
      <c r="D493" s="125">
        <v>44484</v>
      </c>
      <c r="E493" s="125">
        <v>44484</v>
      </c>
      <c r="G493" s="127"/>
      <c r="J493" s="73"/>
      <c r="K493" s="73" t="s">
        <v>709</v>
      </c>
      <c r="L493" s="129">
        <v>0</v>
      </c>
      <c r="N493" s="121">
        <v>2700000</v>
      </c>
      <c r="O493" s="121">
        <v>0</v>
      </c>
      <c r="P493" s="121">
        <v>2700000</v>
      </c>
      <c r="Q493" s="130" t="s">
        <v>681</v>
      </c>
      <c r="R493" s="131">
        <v>13925928.899999987</v>
      </c>
      <c r="S493" s="132">
        <v>0</v>
      </c>
      <c r="T493" s="122"/>
      <c r="U493" s="2">
        <v>2025424</v>
      </c>
      <c r="V493" s="121">
        <v>-259119428</v>
      </c>
      <c r="W493" s="111"/>
      <c r="X493" s="133">
        <v>42102465</v>
      </c>
      <c r="Y493" s="45" t="s">
        <v>1556</v>
      </c>
    </row>
    <row r="494" spans="1:25">
      <c r="A494" s="299" t="s">
        <v>206</v>
      </c>
      <c r="B494" s="299" t="s">
        <v>207</v>
      </c>
      <c r="C494" s="125">
        <v>44447</v>
      </c>
      <c r="D494" s="125">
        <v>44481</v>
      </c>
      <c r="E494" s="125">
        <v>44484</v>
      </c>
      <c r="F494" s="295" t="s">
        <v>266</v>
      </c>
      <c r="G494" s="127"/>
      <c r="H494" s="128" t="s">
        <v>265</v>
      </c>
      <c r="I494" s="73" t="s">
        <v>267</v>
      </c>
      <c r="J494" s="73" t="s">
        <v>268</v>
      </c>
      <c r="K494" s="73" t="s">
        <v>710</v>
      </c>
      <c r="L494" s="129">
        <v>10000000</v>
      </c>
      <c r="M494" s="121">
        <v>98.03125</v>
      </c>
      <c r="N494" s="121">
        <v>-9803125</v>
      </c>
      <c r="O494" s="121">
        <v>0</v>
      </c>
      <c r="P494" s="121">
        <v>-9803125</v>
      </c>
      <c r="Q494" s="130" t="s">
        <v>681</v>
      </c>
      <c r="R494" s="131">
        <v>4122803.8999999873</v>
      </c>
      <c r="S494" s="132">
        <v>0</v>
      </c>
      <c r="T494" s="122" t="s">
        <v>268</v>
      </c>
      <c r="U494" s="2">
        <v>70207836</v>
      </c>
      <c r="V494" s="121">
        <v>-258860020</v>
      </c>
      <c r="W494" s="111">
        <v>456083</v>
      </c>
      <c r="X494" s="133">
        <v>42048017</v>
      </c>
      <c r="Y494" s="45"/>
    </row>
    <row r="495" spans="1:25">
      <c r="A495" s="243" t="s">
        <v>182</v>
      </c>
      <c r="B495" s="243" t="s">
        <v>183</v>
      </c>
      <c r="C495" s="244">
        <v>44469</v>
      </c>
      <c r="D495" s="244">
        <v>44469</v>
      </c>
      <c r="E495" s="244">
        <v>44487</v>
      </c>
      <c r="F495" s="297" t="s">
        <v>520</v>
      </c>
      <c r="G495" s="245" t="s">
        <v>1611</v>
      </c>
      <c r="H495" s="246" t="s">
        <v>519</v>
      </c>
      <c r="I495" s="247" t="s">
        <v>521</v>
      </c>
      <c r="J495" s="247" t="s">
        <v>522</v>
      </c>
      <c r="K495" s="247" t="s">
        <v>166</v>
      </c>
      <c r="L495" s="248">
        <v>0</v>
      </c>
      <c r="M495" s="249"/>
      <c r="N495" s="249">
        <v>0</v>
      </c>
      <c r="O495" s="249">
        <v>3629.28</v>
      </c>
      <c r="P495" s="249">
        <v>3629.28</v>
      </c>
      <c r="Q495" s="250" t="s">
        <v>681</v>
      </c>
      <c r="R495" s="251">
        <v>0</v>
      </c>
      <c r="S495" s="252">
        <v>1550831.6900000023</v>
      </c>
      <c r="T495" s="253" t="s">
        <v>522</v>
      </c>
      <c r="U495" s="254">
        <v>70786399</v>
      </c>
      <c r="V495" s="249">
        <v>-259240893</v>
      </c>
      <c r="W495" s="255">
        <v>446869</v>
      </c>
      <c r="X495" s="256">
        <v>42126856</v>
      </c>
      <c r="Y495" s="257"/>
    </row>
    <row r="496" spans="1:25">
      <c r="A496" s="299" t="s">
        <v>206</v>
      </c>
      <c r="B496" s="299" t="s">
        <v>207</v>
      </c>
      <c r="C496" s="125">
        <v>44482</v>
      </c>
      <c r="D496" s="125">
        <v>44487</v>
      </c>
      <c r="E496" s="125">
        <v>44488</v>
      </c>
      <c r="F496" s="295" t="s">
        <v>719</v>
      </c>
      <c r="G496" s="127"/>
      <c r="H496" s="128" t="s">
        <v>718</v>
      </c>
      <c r="I496" s="73" t="s">
        <v>716</v>
      </c>
      <c r="J496" s="73" t="s">
        <v>717</v>
      </c>
      <c r="K496" s="73" t="s">
        <v>710</v>
      </c>
      <c r="L496" s="129">
        <v>2657287.64</v>
      </c>
      <c r="M496" s="121">
        <v>100</v>
      </c>
      <c r="N496" s="121">
        <v>-2657287.64</v>
      </c>
      <c r="O496" s="121">
        <v>0</v>
      </c>
      <c r="P496" s="121">
        <v>-2657287.64</v>
      </c>
      <c r="Q496" s="130" t="s">
        <v>681</v>
      </c>
      <c r="R496" s="131">
        <v>1465516.2599999872</v>
      </c>
      <c r="S496" s="132">
        <v>0</v>
      </c>
      <c r="T496" s="122" t="s">
        <v>717</v>
      </c>
      <c r="U496" s="2">
        <v>71884372</v>
      </c>
      <c r="V496" s="121">
        <v>-259366787</v>
      </c>
      <c r="W496" s="111">
        <v>312621</v>
      </c>
      <c r="X496" s="133">
        <v>42151588</v>
      </c>
      <c r="Y496" s="45"/>
    </row>
    <row r="497" spans="1:25">
      <c r="A497" s="299" t="s">
        <v>206</v>
      </c>
      <c r="B497" s="299" t="s">
        <v>207</v>
      </c>
      <c r="C497" s="125">
        <v>44469</v>
      </c>
      <c r="D497" s="125">
        <v>44469</v>
      </c>
      <c r="E497" s="125">
        <v>44488</v>
      </c>
      <c r="G497" s="127"/>
      <c r="H497" s="128" t="s">
        <v>730</v>
      </c>
      <c r="I497" s="73" t="s">
        <v>726</v>
      </c>
      <c r="J497" s="73" t="s">
        <v>729</v>
      </c>
      <c r="K497" s="73" t="s">
        <v>944</v>
      </c>
      <c r="L497" s="129">
        <v>23661.59</v>
      </c>
      <c r="M497" s="121">
        <v>100</v>
      </c>
      <c r="N497" s="121">
        <v>23661.59</v>
      </c>
      <c r="O497" s="121">
        <v>0</v>
      </c>
      <c r="P497" s="121">
        <v>23661.59</v>
      </c>
      <c r="Q497" s="130" t="s">
        <v>681</v>
      </c>
      <c r="R497" s="131">
        <v>1489177.8499999873</v>
      </c>
      <c r="S497" s="132">
        <v>0</v>
      </c>
      <c r="T497" s="122" t="s">
        <v>729</v>
      </c>
      <c r="U497" s="2">
        <v>71880813</v>
      </c>
      <c r="V497" s="121">
        <v>-259358940</v>
      </c>
      <c r="W497" s="111">
        <v>372244</v>
      </c>
      <c r="X497" s="133">
        <v>42149940</v>
      </c>
      <c r="Y497" s="45"/>
    </row>
    <row r="498" spans="1:25">
      <c r="A498" s="299" t="s">
        <v>182</v>
      </c>
      <c r="B498" s="299" t="s">
        <v>183</v>
      </c>
      <c r="C498" s="125">
        <v>44469</v>
      </c>
      <c r="D498" s="125">
        <v>44469</v>
      </c>
      <c r="E498" s="125">
        <v>44488</v>
      </c>
      <c r="G498" s="127" t="s">
        <v>1567</v>
      </c>
      <c r="H498" s="128" t="s">
        <v>730</v>
      </c>
      <c r="I498" s="73" t="s">
        <v>726</v>
      </c>
      <c r="J498" s="73" t="s">
        <v>729</v>
      </c>
      <c r="K498" s="73" t="s">
        <v>166</v>
      </c>
      <c r="L498" s="129">
        <v>0</v>
      </c>
      <c r="N498" s="121">
        <v>0</v>
      </c>
      <c r="O498" s="121">
        <v>126730.06</v>
      </c>
      <c r="P498" s="121">
        <v>126730.06</v>
      </c>
      <c r="Q498" s="130" t="s">
        <v>681</v>
      </c>
      <c r="R498" s="131">
        <v>0</v>
      </c>
      <c r="S498" s="132">
        <v>1677561.7500000023</v>
      </c>
      <c r="T498" s="122" t="s">
        <v>729</v>
      </c>
      <c r="U498" s="2">
        <v>68424120</v>
      </c>
      <c r="V498" s="121">
        <v>-259358728</v>
      </c>
      <c r="W498" s="111">
        <v>372244</v>
      </c>
      <c r="X498" s="133">
        <v>42149897</v>
      </c>
      <c r="Y498" s="45" t="s">
        <v>1601</v>
      </c>
    </row>
    <row r="499" spans="1:25">
      <c r="A499" s="228" t="s">
        <v>182</v>
      </c>
      <c r="B499" s="228" t="s">
        <v>183</v>
      </c>
      <c r="C499" s="229">
        <v>44488</v>
      </c>
      <c r="D499" s="229">
        <v>44488</v>
      </c>
      <c r="E499" s="229">
        <v>44488</v>
      </c>
      <c r="F499" s="296"/>
      <c r="G499" s="230" t="s">
        <v>1575</v>
      </c>
      <c r="H499" s="231" t="s">
        <v>822</v>
      </c>
      <c r="I499" s="232" t="s">
        <v>564</v>
      </c>
      <c r="J499" s="232" t="s">
        <v>821</v>
      </c>
      <c r="K499" s="232" t="s">
        <v>166</v>
      </c>
      <c r="L499" s="233">
        <v>0</v>
      </c>
      <c r="M499" s="234"/>
      <c r="N499" s="234">
        <v>0</v>
      </c>
      <c r="O499" s="234">
        <v>14312.9</v>
      </c>
      <c r="P499" s="234">
        <v>14312.9</v>
      </c>
      <c r="Q499" s="235" t="s">
        <v>681</v>
      </c>
      <c r="R499" s="236">
        <v>0</v>
      </c>
      <c r="S499" s="237">
        <v>1691874.6500000022</v>
      </c>
      <c r="T499" s="238" t="s">
        <v>821</v>
      </c>
      <c r="U499" s="239">
        <v>69530234</v>
      </c>
      <c r="V499" s="234">
        <v>-259296141</v>
      </c>
      <c r="W499" s="240">
        <v>432710</v>
      </c>
      <c r="X499" s="241">
        <v>42135301</v>
      </c>
      <c r="Y499" s="242"/>
    </row>
    <row r="500" spans="1:25">
      <c r="A500" s="299" t="s">
        <v>206</v>
      </c>
      <c r="B500" s="299" t="s">
        <v>207</v>
      </c>
      <c r="C500" s="125">
        <v>44469</v>
      </c>
      <c r="D500" s="125">
        <v>44469</v>
      </c>
      <c r="E500" s="125">
        <v>44489</v>
      </c>
      <c r="G500" s="127"/>
      <c r="H500" s="128" t="s">
        <v>776</v>
      </c>
      <c r="I500" s="73" t="s">
        <v>772</v>
      </c>
      <c r="J500" s="73" t="s">
        <v>775</v>
      </c>
      <c r="K500" s="73" t="s">
        <v>944</v>
      </c>
      <c r="L500" s="129">
        <v>740.78</v>
      </c>
      <c r="M500" s="121">
        <v>100</v>
      </c>
      <c r="N500" s="121">
        <v>740.78</v>
      </c>
      <c r="O500" s="121">
        <v>0</v>
      </c>
      <c r="P500" s="121">
        <v>740.78</v>
      </c>
      <c r="Q500" s="130" t="s">
        <v>681</v>
      </c>
      <c r="R500" s="131">
        <v>1489918.6299999873</v>
      </c>
      <c r="S500" s="132">
        <v>0</v>
      </c>
      <c r="T500" s="122" t="s">
        <v>775</v>
      </c>
      <c r="U500" s="2">
        <v>71360055</v>
      </c>
      <c r="V500" s="121">
        <v>-259408738</v>
      </c>
      <c r="W500" s="111">
        <v>371681</v>
      </c>
      <c r="X500" s="133">
        <v>42160582</v>
      </c>
      <c r="Y500" s="45"/>
    </row>
    <row r="501" spans="1:25">
      <c r="A501" s="299" t="s">
        <v>182</v>
      </c>
      <c r="B501" s="299" t="s">
        <v>183</v>
      </c>
      <c r="C501" s="125">
        <v>44469</v>
      </c>
      <c r="D501" s="125">
        <v>44469</v>
      </c>
      <c r="E501" s="125">
        <v>44489</v>
      </c>
      <c r="G501" s="127" t="s">
        <v>1547</v>
      </c>
      <c r="H501" s="128" t="s">
        <v>776</v>
      </c>
      <c r="I501" s="73" t="s">
        <v>772</v>
      </c>
      <c r="J501" s="73" t="s">
        <v>775</v>
      </c>
      <c r="K501" s="73" t="s">
        <v>166</v>
      </c>
      <c r="L501" s="129">
        <v>0</v>
      </c>
      <c r="N501" s="121">
        <v>0</v>
      </c>
      <c r="O501" s="121">
        <v>2.36</v>
      </c>
      <c r="P501" s="121">
        <v>2.36</v>
      </c>
      <c r="Q501" s="130" t="s">
        <v>681</v>
      </c>
      <c r="R501" s="131">
        <v>0</v>
      </c>
      <c r="S501" s="132">
        <v>1691877.0100000023</v>
      </c>
      <c r="T501" s="122" t="s">
        <v>775</v>
      </c>
      <c r="U501" s="2">
        <v>71360070</v>
      </c>
      <c r="V501" s="121">
        <v>-259408747</v>
      </c>
      <c r="W501" s="111">
        <v>371681</v>
      </c>
      <c r="X501" s="133">
        <v>42160585</v>
      </c>
      <c r="Y501" s="45"/>
    </row>
    <row r="502" spans="1:25">
      <c r="A502" s="299" t="s">
        <v>206</v>
      </c>
      <c r="B502" s="299" t="s">
        <v>207</v>
      </c>
      <c r="C502" s="125">
        <v>44469</v>
      </c>
      <c r="D502" s="125">
        <v>44469</v>
      </c>
      <c r="E502" s="125">
        <v>44489</v>
      </c>
      <c r="G502" s="127"/>
      <c r="H502" s="128" t="s">
        <v>774</v>
      </c>
      <c r="I502" s="73" t="s">
        <v>772</v>
      </c>
      <c r="J502" s="73" t="s">
        <v>773</v>
      </c>
      <c r="K502" s="73" t="s">
        <v>944</v>
      </c>
      <c r="L502" s="129">
        <v>3315.27</v>
      </c>
      <c r="M502" s="121">
        <v>100</v>
      </c>
      <c r="N502" s="121">
        <v>3315.27</v>
      </c>
      <c r="O502" s="121">
        <v>0</v>
      </c>
      <c r="P502" s="121">
        <v>3315.27</v>
      </c>
      <c r="Q502" s="130" t="s">
        <v>681</v>
      </c>
      <c r="R502" s="131">
        <v>1493233.8999999873</v>
      </c>
      <c r="S502" s="132">
        <v>0</v>
      </c>
      <c r="T502" s="122" t="s">
        <v>773</v>
      </c>
      <c r="U502" s="2">
        <v>71360346</v>
      </c>
      <c r="V502" s="121">
        <v>-257951160</v>
      </c>
      <c r="W502" s="111">
        <v>357916</v>
      </c>
      <c r="X502" s="133">
        <v>41869771</v>
      </c>
      <c r="Y502" s="45"/>
    </row>
    <row r="503" spans="1:25">
      <c r="A503" s="299" t="s">
        <v>182</v>
      </c>
      <c r="B503" s="299" t="s">
        <v>183</v>
      </c>
      <c r="C503" s="125">
        <v>44469</v>
      </c>
      <c r="D503" s="125">
        <v>44469</v>
      </c>
      <c r="E503" s="125">
        <v>44489</v>
      </c>
      <c r="G503" s="127" t="s">
        <v>1569</v>
      </c>
      <c r="H503" s="128" t="s">
        <v>774</v>
      </c>
      <c r="I503" s="73" t="s">
        <v>772</v>
      </c>
      <c r="J503" s="73" t="s">
        <v>773</v>
      </c>
      <c r="K503" s="73" t="s">
        <v>166</v>
      </c>
      <c r="L503" s="129">
        <v>0</v>
      </c>
      <c r="N503" s="121">
        <v>0</v>
      </c>
      <c r="O503" s="121">
        <v>22303.49</v>
      </c>
      <c r="P503" s="121">
        <v>22303.49</v>
      </c>
      <c r="Q503" s="130" t="s">
        <v>681</v>
      </c>
      <c r="R503" s="131">
        <v>0</v>
      </c>
      <c r="S503" s="132">
        <v>1714180.5000000023</v>
      </c>
      <c r="T503" s="122" t="s">
        <v>773</v>
      </c>
      <c r="U503" s="2">
        <v>67969033</v>
      </c>
      <c r="V503" s="121">
        <v>-259409220</v>
      </c>
      <c r="W503" s="111">
        <v>357916</v>
      </c>
      <c r="X503" s="133">
        <v>42160669</v>
      </c>
      <c r="Y503" s="45"/>
    </row>
    <row r="504" spans="1:25">
      <c r="A504" s="228" t="s">
        <v>182</v>
      </c>
      <c r="B504" s="228" t="s">
        <v>183</v>
      </c>
      <c r="C504" s="229">
        <v>44489</v>
      </c>
      <c r="D504" s="229">
        <v>44489</v>
      </c>
      <c r="E504" s="229">
        <v>44489</v>
      </c>
      <c r="F504" s="296" t="s">
        <v>800</v>
      </c>
      <c r="G504" s="230" t="s">
        <v>1543</v>
      </c>
      <c r="H504" s="231" t="s">
        <v>799</v>
      </c>
      <c r="I504" s="232" t="s">
        <v>797</v>
      </c>
      <c r="J504" s="232" t="s">
        <v>798</v>
      </c>
      <c r="K504" s="232" t="s">
        <v>166</v>
      </c>
      <c r="L504" s="233">
        <v>0</v>
      </c>
      <c r="M504" s="234"/>
      <c r="N504" s="234">
        <v>0</v>
      </c>
      <c r="O504" s="234">
        <v>46392.77</v>
      </c>
      <c r="P504" s="234">
        <v>46392.77</v>
      </c>
      <c r="Q504" s="235" t="s">
        <v>681</v>
      </c>
      <c r="R504" s="236">
        <v>0</v>
      </c>
      <c r="S504" s="237">
        <v>1760573.2700000023</v>
      </c>
      <c r="T504" s="238" t="s">
        <v>798</v>
      </c>
      <c r="U504" s="239">
        <v>70386089</v>
      </c>
      <c r="V504" s="234">
        <v>-259398503</v>
      </c>
      <c r="W504" s="240">
        <v>359762</v>
      </c>
      <c r="X504" s="241">
        <v>42157147</v>
      </c>
      <c r="Y504" s="242"/>
    </row>
    <row r="505" spans="1:25">
      <c r="A505" s="299" t="s">
        <v>206</v>
      </c>
      <c r="B505" s="299" t="s">
        <v>207</v>
      </c>
      <c r="C505" s="125">
        <v>44490</v>
      </c>
      <c r="D505" s="125">
        <v>44490</v>
      </c>
      <c r="E505" s="125">
        <v>44490</v>
      </c>
      <c r="G505" s="127"/>
      <c r="J505" s="73"/>
      <c r="K505" s="73" t="s">
        <v>709</v>
      </c>
      <c r="L505" s="129">
        <v>0</v>
      </c>
      <c r="N505" s="121">
        <v>8300000</v>
      </c>
      <c r="O505" s="121">
        <v>0</v>
      </c>
      <c r="P505" s="121">
        <v>8300000</v>
      </c>
      <c r="Q505" s="130" t="s">
        <v>681</v>
      </c>
      <c r="R505" s="131">
        <v>9793233.8999999873</v>
      </c>
      <c r="S505" s="132">
        <v>0</v>
      </c>
      <c r="T505" s="122"/>
      <c r="U505" s="2">
        <v>2034032</v>
      </c>
      <c r="V505" s="121">
        <v>-259509686</v>
      </c>
      <c r="W505" s="111"/>
      <c r="X505" s="133">
        <v>42187809</v>
      </c>
      <c r="Y505" s="45" t="s">
        <v>1556</v>
      </c>
    </row>
    <row r="506" spans="1:25">
      <c r="A506" s="228" t="s">
        <v>206</v>
      </c>
      <c r="B506" s="228" t="s">
        <v>207</v>
      </c>
      <c r="C506" s="229">
        <v>44481</v>
      </c>
      <c r="D506" s="229">
        <v>44490</v>
      </c>
      <c r="E506" s="229">
        <v>44490</v>
      </c>
      <c r="F506" s="296" t="s">
        <v>549</v>
      </c>
      <c r="G506" s="230"/>
      <c r="H506" s="231" t="s">
        <v>548</v>
      </c>
      <c r="I506" s="232" t="s">
        <v>550</v>
      </c>
      <c r="J506" s="232" t="s">
        <v>551</v>
      </c>
      <c r="K506" s="232" t="s">
        <v>710</v>
      </c>
      <c r="L506" s="233">
        <v>4264375</v>
      </c>
      <c r="M506" s="234">
        <v>99</v>
      </c>
      <c r="N506" s="234">
        <v>-4221731.25</v>
      </c>
      <c r="O506" s="234">
        <v>0</v>
      </c>
      <c r="P506" s="234">
        <v>-4221731.25</v>
      </c>
      <c r="Q506" s="235" t="s">
        <v>681</v>
      </c>
      <c r="R506" s="236">
        <v>5571502.6499999873</v>
      </c>
      <c r="S506" s="237">
        <v>0</v>
      </c>
      <c r="T506" s="238" t="s">
        <v>551</v>
      </c>
      <c r="U506" s="239">
        <v>71884636</v>
      </c>
      <c r="V506" s="234">
        <v>-259538194</v>
      </c>
      <c r="W506" s="240">
        <v>436980</v>
      </c>
      <c r="X506" s="241">
        <v>42195880</v>
      </c>
      <c r="Y506" s="242"/>
    </row>
    <row r="507" spans="1:25">
      <c r="A507" s="299" t="s">
        <v>182</v>
      </c>
      <c r="B507" s="299" t="s">
        <v>183</v>
      </c>
      <c r="C507" s="125">
        <v>44488</v>
      </c>
      <c r="D507" s="125">
        <v>44488</v>
      </c>
      <c r="E507" s="125">
        <v>44491</v>
      </c>
      <c r="F507" s="295" t="s">
        <v>719</v>
      </c>
      <c r="G507" s="127"/>
      <c r="H507" s="128" t="s">
        <v>718</v>
      </c>
      <c r="I507" s="73" t="s">
        <v>716</v>
      </c>
      <c r="J507" s="73" t="s">
        <v>717</v>
      </c>
      <c r="K507" s="73" t="s">
        <v>1158</v>
      </c>
      <c r="L507" s="129">
        <v>0</v>
      </c>
      <c r="N507" s="121">
        <v>0</v>
      </c>
      <c r="O507" s="121">
        <v>126354.84</v>
      </c>
      <c r="P507" s="121">
        <v>126354.84</v>
      </c>
      <c r="Q507" s="130" t="s">
        <v>681</v>
      </c>
      <c r="R507" s="131">
        <v>0</v>
      </c>
      <c r="S507" s="132">
        <v>1886928.1100000024</v>
      </c>
      <c r="T507" s="122" t="s">
        <v>717</v>
      </c>
      <c r="U507" s="2">
        <v>71878915</v>
      </c>
      <c r="V507" s="121">
        <v>-259616701</v>
      </c>
      <c r="W507" s="111"/>
      <c r="X507" s="133">
        <v>42212735</v>
      </c>
      <c r="Y507" s="45"/>
    </row>
    <row r="508" spans="1:25">
      <c r="A508" s="299" t="s">
        <v>206</v>
      </c>
      <c r="B508" s="299" t="s">
        <v>207</v>
      </c>
      <c r="C508" s="125">
        <v>44469</v>
      </c>
      <c r="D508" s="125">
        <v>44469</v>
      </c>
      <c r="E508" s="125">
        <v>44491</v>
      </c>
      <c r="G508" s="127"/>
      <c r="H508" s="128" t="s">
        <v>876</v>
      </c>
      <c r="I508" s="73" t="s">
        <v>874</v>
      </c>
      <c r="J508" s="73" t="s">
        <v>875</v>
      </c>
      <c r="K508" s="73" t="s">
        <v>944</v>
      </c>
      <c r="L508" s="129">
        <v>12500</v>
      </c>
      <c r="M508" s="121">
        <v>100</v>
      </c>
      <c r="N508" s="121">
        <v>12500</v>
      </c>
      <c r="O508" s="121">
        <v>0</v>
      </c>
      <c r="P508" s="121">
        <v>12500</v>
      </c>
      <c r="Q508" s="130" t="s">
        <v>681</v>
      </c>
      <c r="R508" s="131">
        <v>5584002.6499999873</v>
      </c>
      <c r="S508" s="132">
        <v>0</v>
      </c>
      <c r="T508" s="122" t="s">
        <v>875</v>
      </c>
      <c r="U508" s="2">
        <v>71218024</v>
      </c>
      <c r="V508" s="121">
        <v>-257709639</v>
      </c>
      <c r="W508" s="111">
        <v>459503</v>
      </c>
      <c r="X508" s="133">
        <v>41795796</v>
      </c>
      <c r="Y508" s="45"/>
    </row>
    <row r="509" spans="1:25">
      <c r="A509" s="299" t="s">
        <v>182</v>
      </c>
      <c r="B509" s="299" t="s">
        <v>183</v>
      </c>
      <c r="C509" s="125">
        <v>44469</v>
      </c>
      <c r="D509" s="125">
        <v>44469</v>
      </c>
      <c r="E509" s="125">
        <v>44491</v>
      </c>
      <c r="G509" s="127" t="s">
        <v>1614</v>
      </c>
      <c r="H509" s="128" t="s">
        <v>876</v>
      </c>
      <c r="I509" s="73" t="s">
        <v>874</v>
      </c>
      <c r="J509" s="73" t="s">
        <v>875</v>
      </c>
      <c r="K509" s="73" t="s">
        <v>166</v>
      </c>
      <c r="L509" s="129">
        <v>0</v>
      </c>
      <c r="N509" s="121">
        <v>0</v>
      </c>
      <c r="O509" s="121">
        <v>1876.71</v>
      </c>
      <c r="P509" s="121">
        <v>1876.71</v>
      </c>
      <c r="Q509" s="130" t="s">
        <v>681</v>
      </c>
      <c r="R509" s="131">
        <v>0</v>
      </c>
      <c r="S509" s="132">
        <v>1888804.8200000024</v>
      </c>
      <c r="T509" s="122" t="s">
        <v>875</v>
      </c>
      <c r="U509" s="2">
        <v>71217506</v>
      </c>
      <c r="V509" s="121">
        <v>-259616286</v>
      </c>
      <c r="W509" s="111">
        <v>454400</v>
      </c>
      <c r="X509" s="133">
        <v>42212607</v>
      </c>
      <c r="Y509" s="45"/>
    </row>
    <row r="510" spans="1:25">
      <c r="A510" s="299" t="s">
        <v>182</v>
      </c>
      <c r="B510" s="299" t="s">
        <v>183</v>
      </c>
      <c r="C510" s="125">
        <v>44469</v>
      </c>
      <c r="D510" s="125">
        <v>44469</v>
      </c>
      <c r="E510" s="125">
        <v>44491</v>
      </c>
      <c r="G510" s="127" t="s">
        <v>1614</v>
      </c>
      <c r="H510" s="128" t="s">
        <v>876</v>
      </c>
      <c r="I510" s="73" t="s">
        <v>874</v>
      </c>
      <c r="J510" s="73" t="s">
        <v>875</v>
      </c>
      <c r="K510" s="73" t="s">
        <v>166</v>
      </c>
      <c r="L510" s="129">
        <v>0</v>
      </c>
      <c r="N510" s="121">
        <v>0</v>
      </c>
      <c r="O510" s="121">
        <v>956.63</v>
      </c>
      <c r="P510" s="121">
        <v>956.63</v>
      </c>
      <c r="Q510" s="130" t="s">
        <v>681</v>
      </c>
      <c r="R510" s="131">
        <v>0</v>
      </c>
      <c r="S510" s="132">
        <v>1889761.4500000023</v>
      </c>
      <c r="T510" s="122" t="s">
        <v>875</v>
      </c>
      <c r="U510" s="2">
        <v>71216897</v>
      </c>
      <c r="V510" s="121">
        <v>-259616297</v>
      </c>
      <c r="W510" s="111">
        <v>454513</v>
      </c>
      <c r="X510" s="133">
        <v>42212611</v>
      </c>
      <c r="Y510" s="45"/>
    </row>
    <row r="511" spans="1:25">
      <c r="A511" s="299" t="s">
        <v>182</v>
      </c>
      <c r="B511" s="299" t="s">
        <v>183</v>
      </c>
      <c r="C511" s="125">
        <v>44469</v>
      </c>
      <c r="D511" s="125">
        <v>44469</v>
      </c>
      <c r="E511" s="125">
        <v>44491</v>
      </c>
      <c r="G511" s="127" t="s">
        <v>1562</v>
      </c>
      <c r="H511" s="128" t="s">
        <v>324</v>
      </c>
      <c r="I511" s="73" t="s">
        <v>325</v>
      </c>
      <c r="J511" s="73" t="s">
        <v>326</v>
      </c>
      <c r="K511" s="73" t="s">
        <v>166</v>
      </c>
      <c r="L511" s="129">
        <v>0</v>
      </c>
      <c r="N511" s="121">
        <v>0</v>
      </c>
      <c r="O511" s="121">
        <v>210557.03</v>
      </c>
      <c r="P511" s="121">
        <v>210557.03</v>
      </c>
      <c r="Q511" s="130" t="s">
        <v>681</v>
      </c>
      <c r="R511" s="131">
        <v>0</v>
      </c>
      <c r="S511" s="132">
        <v>2100318.4800000023</v>
      </c>
      <c r="T511" s="122" t="s">
        <v>326</v>
      </c>
      <c r="U511" s="2">
        <v>68042754</v>
      </c>
      <c r="V511" s="121">
        <v>-259615933</v>
      </c>
      <c r="W511" s="111">
        <v>408502</v>
      </c>
      <c r="X511" s="133">
        <v>42212503</v>
      </c>
      <c r="Y511" s="45"/>
    </row>
    <row r="512" spans="1:25">
      <c r="A512" s="299" t="s">
        <v>182</v>
      </c>
      <c r="B512" s="299" t="s">
        <v>183</v>
      </c>
      <c r="C512" s="125">
        <v>44469</v>
      </c>
      <c r="D512" s="125">
        <v>44469</v>
      </c>
      <c r="E512" s="125">
        <v>44491</v>
      </c>
      <c r="G512" s="127" t="s">
        <v>1562</v>
      </c>
      <c r="H512" s="128" t="s">
        <v>324</v>
      </c>
      <c r="I512" s="73" t="s">
        <v>325</v>
      </c>
      <c r="J512" s="73" t="s">
        <v>1595</v>
      </c>
      <c r="K512" s="73" t="s">
        <v>166</v>
      </c>
      <c r="L512" s="129">
        <v>0</v>
      </c>
      <c r="N512" s="121">
        <v>0</v>
      </c>
      <c r="O512" s="121">
        <v>979.27</v>
      </c>
      <c r="P512" s="121">
        <v>979.27</v>
      </c>
      <c r="Q512" s="130" t="s">
        <v>681</v>
      </c>
      <c r="R512" s="131">
        <v>0</v>
      </c>
      <c r="S512" s="132">
        <v>2101297.7500000023</v>
      </c>
      <c r="T512" s="122" t="s">
        <v>326</v>
      </c>
      <c r="U512" s="2">
        <v>68042753</v>
      </c>
      <c r="V512" s="121">
        <v>-259615948</v>
      </c>
      <c r="W512" s="111">
        <v>436531</v>
      </c>
      <c r="X512" s="133">
        <v>42212510</v>
      </c>
      <c r="Y512" s="45"/>
    </row>
    <row r="513" spans="1:25">
      <c r="A513" s="228" t="s">
        <v>182</v>
      </c>
      <c r="B513" s="228" t="s">
        <v>183</v>
      </c>
      <c r="C513" s="229">
        <v>44463</v>
      </c>
      <c r="D513" s="229">
        <v>44463</v>
      </c>
      <c r="E513" s="229">
        <v>44491</v>
      </c>
      <c r="F513" s="296" t="s">
        <v>864</v>
      </c>
      <c r="G513" s="230" t="s">
        <v>1615</v>
      </c>
      <c r="H513" s="231" t="s">
        <v>863</v>
      </c>
      <c r="I513" s="232" t="s">
        <v>861</v>
      </c>
      <c r="J513" s="232" t="s">
        <v>862</v>
      </c>
      <c r="K513" s="232" t="s">
        <v>166</v>
      </c>
      <c r="L513" s="233">
        <v>0</v>
      </c>
      <c r="M513" s="234"/>
      <c r="N513" s="234">
        <v>0</v>
      </c>
      <c r="O513" s="234">
        <v>41666.67</v>
      </c>
      <c r="P513" s="234">
        <v>41666.67</v>
      </c>
      <c r="Q513" s="235" t="s">
        <v>681</v>
      </c>
      <c r="R513" s="236">
        <v>0</v>
      </c>
      <c r="S513" s="237">
        <v>2142964.4200000023</v>
      </c>
      <c r="T513" s="238" t="s">
        <v>862</v>
      </c>
      <c r="U513" s="239">
        <v>70416825</v>
      </c>
      <c r="V513" s="234">
        <v>-259611331</v>
      </c>
      <c r="W513" s="240">
        <v>441709</v>
      </c>
      <c r="X513" s="241">
        <v>42211258</v>
      </c>
      <c r="Y513" s="242"/>
    </row>
    <row r="514" spans="1:25">
      <c r="A514" s="299" t="s">
        <v>206</v>
      </c>
      <c r="B514" s="299" t="s">
        <v>207</v>
      </c>
      <c r="C514" s="125">
        <v>44498</v>
      </c>
      <c r="D514" s="125">
        <v>44498</v>
      </c>
      <c r="E514" s="125">
        <v>44498</v>
      </c>
      <c r="G514" s="127"/>
      <c r="J514" s="73"/>
      <c r="K514" s="73" t="s">
        <v>709</v>
      </c>
      <c r="L514" s="129">
        <v>0</v>
      </c>
      <c r="N514" s="121">
        <v>20000000</v>
      </c>
      <c r="O514" s="121">
        <v>0</v>
      </c>
      <c r="P514" s="121">
        <v>20000000</v>
      </c>
      <c r="Q514" s="130" t="s">
        <v>681</v>
      </c>
      <c r="R514" s="131">
        <v>25584002.649999987</v>
      </c>
      <c r="S514" s="132">
        <v>0</v>
      </c>
      <c r="T514" s="122"/>
      <c r="U514" s="2">
        <v>2040993</v>
      </c>
      <c r="V514" s="121">
        <v>-261540207</v>
      </c>
      <c r="W514" s="111"/>
      <c r="X514" s="133">
        <v>42505589</v>
      </c>
      <c r="Y514" s="45" t="s">
        <v>1529</v>
      </c>
    </row>
    <row r="515" spans="1:25">
      <c r="A515" s="299" t="s">
        <v>182</v>
      </c>
      <c r="B515" s="299" t="s">
        <v>183</v>
      </c>
      <c r="C515" s="125">
        <v>44498</v>
      </c>
      <c r="D515" s="125">
        <v>44498</v>
      </c>
      <c r="E515" s="125">
        <v>44498</v>
      </c>
      <c r="F515" s="295" t="s">
        <v>734</v>
      </c>
      <c r="G515" s="127" t="s">
        <v>1518</v>
      </c>
      <c r="H515" s="128" t="s">
        <v>733</v>
      </c>
      <c r="I515" s="73" t="s">
        <v>731</v>
      </c>
      <c r="J515" s="73" t="s">
        <v>732</v>
      </c>
      <c r="K515" s="73" t="s">
        <v>166</v>
      </c>
      <c r="L515" s="129">
        <v>0</v>
      </c>
      <c r="N515" s="121">
        <v>0</v>
      </c>
      <c r="O515" s="121">
        <v>12152.17</v>
      </c>
      <c r="P515" s="121">
        <v>12152.17</v>
      </c>
      <c r="Q515" s="130" t="s">
        <v>681</v>
      </c>
      <c r="R515" s="131">
        <v>0</v>
      </c>
      <c r="S515" s="132">
        <v>2155116.5900000022</v>
      </c>
      <c r="T515" s="122" t="s">
        <v>732</v>
      </c>
      <c r="U515" s="2">
        <v>70795485</v>
      </c>
      <c r="V515" s="121">
        <v>-261384193</v>
      </c>
      <c r="W515" s="111">
        <v>387862</v>
      </c>
      <c r="X515" s="133">
        <v>42384873</v>
      </c>
      <c r="Y515" s="45"/>
    </row>
    <row r="516" spans="1:25">
      <c r="A516" s="299" t="s">
        <v>182</v>
      </c>
      <c r="B516" s="299" t="s">
        <v>183</v>
      </c>
      <c r="C516" s="125">
        <v>44498</v>
      </c>
      <c r="D516" s="125">
        <v>44498</v>
      </c>
      <c r="E516" s="125">
        <v>44498</v>
      </c>
      <c r="F516" s="295" t="s">
        <v>859</v>
      </c>
      <c r="G516" s="127" t="s">
        <v>1610</v>
      </c>
      <c r="H516" s="128" t="s">
        <v>858</v>
      </c>
      <c r="I516" s="73" t="s">
        <v>731</v>
      </c>
      <c r="J516" s="73" t="s">
        <v>857</v>
      </c>
      <c r="K516" s="73" t="s">
        <v>166</v>
      </c>
      <c r="L516" s="129">
        <v>0</v>
      </c>
      <c r="N516" s="121">
        <v>0</v>
      </c>
      <c r="O516" s="121">
        <v>42055.58</v>
      </c>
      <c r="P516" s="121">
        <v>42055.58</v>
      </c>
      <c r="Q516" s="130" t="s">
        <v>681</v>
      </c>
      <c r="R516" s="131">
        <v>0</v>
      </c>
      <c r="S516" s="132">
        <v>2197172.1700000023</v>
      </c>
      <c r="T516" s="122" t="s">
        <v>857</v>
      </c>
      <c r="U516" s="2">
        <v>70795141</v>
      </c>
      <c r="V516" s="121">
        <v>-261384183</v>
      </c>
      <c r="W516" s="111">
        <v>443389</v>
      </c>
      <c r="X516" s="133">
        <v>42384863</v>
      </c>
      <c r="Y516" s="45"/>
    </row>
    <row r="517" spans="1:25">
      <c r="A517" s="299" t="s">
        <v>182</v>
      </c>
      <c r="B517" s="299" t="s">
        <v>183</v>
      </c>
      <c r="C517" s="125">
        <v>44498</v>
      </c>
      <c r="D517" s="125">
        <v>44498</v>
      </c>
      <c r="E517" s="125">
        <v>44498</v>
      </c>
      <c r="G517" s="127" t="s">
        <v>1597</v>
      </c>
      <c r="H517" s="128" t="s">
        <v>852</v>
      </c>
      <c r="I517" s="73" t="s">
        <v>850</v>
      </c>
      <c r="J517" s="73" t="s">
        <v>851</v>
      </c>
      <c r="K517" s="73" t="s">
        <v>166</v>
      </c>
      <c r="L517" s="129">
        <v>0</v>
      </c>
      <c r="N517" s="121">
        <v>0</v>
      </c>
      <c r="O517" s="121">
        <v>58110.76</v>
      </c>
      <c r="P517" s="121">
        <v>58110.76</v>
      </c>
      <c r="Q517" s="130" t="s">
        <v>681</v>
      </c>
      <c r="R517" s="131">
        <v>0</v>
      </c>
      <c r="S517" s="132">
        <v>2255282.930000002</v>
      </c>
      <c r="T517" s="122" t="s">
        <v>851</v>
      </c>
      <c r="U517" s="2">
        <v>71404949</v>
      </c>
      <c r="V517" s="121">
        <v>-261455288</v>
      </c>
      <c r="W517" s="111">
        <v>441318</v>
      </c>
      <c r="X517" s="133">
        <v>42455900</v>
      </c>
      <c r="Y517" s="45"/>
    </row>
    <row r="518" spans="1:25">
      <c r="A518" s="299" t="s">
        <v>206</v>
      </c>
      <c r="B518" s="299" t="s">
        <v>207</v>
      </c>
      <c r="C518" s="125">
        <v>44498</v>
      </c>
      <c r="D518" s="125">
        <v>44498</v>
      </c>
      <c r="E518" s="125">
        <v>44498</v>
      </c>
      <c r="F518" s="295" t="s">
        <v>835</v>
      </c>
      <c r="G518" s="127"/>
      <c r="H518" s="128" t="s">
        <v>834</v>
      </c>
      <c r="I518" s="73" t="s">
        <v>748</v>
      </c>
      <c r="J518" s="73" t="s">
        <v>1582</v>
      </c>
      <c r="K518" s="73" t="s">
        <v>944</v>
      </c>
      <c r="L518" s="129">
        <v>9059429.3900000006</v>
      </c>
      <c r="M518" s="121">
        <v>100</v>
      </c>
      <c r="N518" s="121">
        <v>9059429.3900000006</v>
      </c>
      <c r="O518" s="121">
        <v>0</v>
      </c>
      <c r="P518" s="121">
        <v>9059429.3900000006</v>
      </c>
      <c r="Q518" s="130" t="s">
        <v>681</v>
      </c>
      <c r="R518" s="131">
        <v>34643432.039999992</v>
      </c>
      <c r="S518" s="132">
        <v>0</v>
      </c>
      <c r="T518" s="122" t="s">
        <v>1582</v>
      </c>
      <c r="U518" s="2">
        <v>72315116</v>
      </c>
      <c r="V518" s="121">
        <v>-261079604</v>
      </c>
      <c r="W518" s="111">
        <v>436814</v>
      </c>
      <c r="X518" s="133">
        <v>42305059</v>
      </c>
      <c r="Y518" s="45"/>
    </row>
    <row r="519" spans="1:25">
      <c r="A519" s="299" t="s">
        <v>182</v>
      </c>
      <c r="B519" s="299" t="s">
        <v>183</v>
      </c>
      <c r="C519" s="125">
        <v>44498</v>
      </c>
      <c r="D519" s="125">
        <v>44498</v>
      </c>
      <c r="E519" s="125">
        <v>44498</v>
      </c>
      <c r="F519" s="295" t="s">
        <v>835</v>
      </c>
      <c r="G519" s="127" t="s">
        <v>1599</v>
      </c>
      <c r="H519" s="128" t="s">
        <v>834</v>
      </c>
      <c r="I519" s="73" t="s">
        <v>748</v>
      </c>
      <c r="J519" s="73" t="s">
        <v>1582</v>
      </c>
      <c r="K519" s="73" t="s">
        <v>166</v>
      </c>
      <c r="L519" s="129">
        <v>0</v>
      </c>
      <c r="N519" s="121">
        <v>0</v>
      </c>
      <c r="O519" s="121">
        <v>49260.65</v>
      </c>
      <c r="P519" s="121">
        <v>49260.65</v>
      </c>
      <c r="Q519" s="130" t="s">
        <v>681</v>
      </c>
      <c r="R519" s="131">
        <v>0</v>
      </c>
      <c r="S519" s="132">
        <v>2304543.5800000019</v>
      </c>
      <c r="T519" s="122" t="s">
        <v>1582</v>
      </c>
      <c r="U519" s="2">
        <v>71356182</v>
      </c>
      <c r="V519" s="121">
        <v>-261454196</v>
      </c>
      <c r="W519" s="111">
        <v>436814</v>
      </c>
      <c r="X519" s="133">
        <v>42454808</v>
      </c>
      <c r="Y519" s="45"/>
    </row>
    <row r="520" spans="1:25">
      <c r="A520" s="299" t="s">
        <v>182</v>
      </c>
      <c r="B520" s="299" t="s">
        <v>183</v>
      </c>
      <c r="C520" s="125">
        <v>44498</v>
      </c>
      <c r="D520" s="125">
        <v>44498</v>
      </c>
      <c r="E520" s="125">
        <v>44498</v>
      </c>
      <c r="F520" s="295" t="s">
        <v>759</v>
      </c>
      <c r="G520" s="127" t="s">
        <v>1520</v>
      </c>
      <c r="H520" s="128" t="s">
        <v>758</v>
      </c>
      <c r="I520" s="73" t="s">
        <v>756</v>
      </c>
      <c r="J520" s="73" t="s">
        <v>757</v>
      </c>
      <c r="K520" s="73" t="s">
        <v>166</v>
      </c>
      <c r="L520" s="129">
        <v>0</v>
      </c>
      <c r="N520" s="121">
        <v>0</v>
      </c>
      <c r="O520" s="121">
        <v>82161</v>
      </c>
      <c r="P520" s="121">
        <v>82161</v>
      </c>
      <c r="Q520" s="130" t="s">
        <v>681</v>
      </c>
      <c r="R520" s="131">
        <v>0</v>
      </c>
      <c r="S520" s="132">
        <v>2386704.5800000019</v>
      </c>
      <c r="T520" s="122" t="s">
        <v>757</v>
      </c>
      <c r="U520" s="2">
        <v>71718945</v>
      </c>
      <c r="V520" s="121">
        <v>-261474850</v>
      </c>
      <c r="W520" s="111">
        <v>362904</v>
      </c>
      <c r="X520" s="133">
        <v>42475208</v>
      </c>
      <c r="Y520" s="45"/>
    </row>
    <row r="521" spans="1:25">
      <c r="A521" s="299" t="s">
        <v>182</v>
      </c>
      <c r="B521" s="299" t="s">
        <v>183</v>
      </c>
      <c r="C521" s="125">
        <v>44498</v>
      </c>
      <c r="D521" s="125">
        <v>44498</v>
      </c>
      <c r="E521" s="125">
        <v>44498</v>
      </c>
      <c r="G521" s="127" t="s">
        <v>1594</v>
      </c>
      <c r="H521" s="128" t="s">
        <v>855</v>
      </c>
      <c r="I521" s="73" t="s">
        <v>853</v>
      </c>
      <c r="J521" s="73" t="s">
        <v>854</v>
      </c>
      <c r="K521" s="73" t="s">
        <v>166</v>
      </c>
      <c r="L521" s="129">
        <v>0</v>
      </c>
      <c r="N521" s="121">
        <v>0</v>
      </c>
      <c r="O521" s="121">
        <v>26180.560000000001</v>
      </c>
      <c r="P521" s="121">
        <v>26180.560000000001</v>
      </c>
      <c r="Q521" s="130" t="s">
        <v>681</v>
      </c>
      <c r="R521" s="131">
        <v>0</v>
      </c>
      <c r="S521" s="132">
        <v>2412885.140000002</v>
      </c>
      <c r="T521" s="122" t="s">
        <v>854</v>
      </c>
      <c r="U521" s="2">
        <v>71498378</v>
      </c>
      <c r="V521" s="121">
        <v>-261461537</v>
      </c>
      <c r="W521" s="111">
        <v>441048</v>
      </c>
      <c r="X521" s="133">
        <v>42462143</v>
      </c>
      <c r="Y521" s="45"/>
    </row>
    <row r="522" spans="1:25">
      <c r="A522" s="299" t="s">
        <v>182</v>
      </c>
      <c r="B522" s="299" t="s">
        <v>183</v>
      </c>
      <c r="C522" s="125">
        <v>44498</v>
      </c>
      <c r="D522" s="125">
        <v>44498</v>
      </c>
      <c r="E522" s="125">
        <v>44498</v>
      </c>
      <c r="F522" s="295" t="s">
        <v>839</v>
      </c>
      <c r="G522" s="127" t="s">
        <v>1604</v>
      </c>
      <c r="H522" s="128" t="s">
        <v>838</v>
      </c>
      <c r="I522" s="73" t="s">
        <v>836</v>
      </c>
      <c r="J522" s="73" t="s">
        <v>837</v>
      </c>
      <c r="K522" s="73" t="s">
        <v>166</v>
      </c>
      <c r="L522" s="129">
        <v>0</v>
      </c>
      <c r="N522" s="121">
        <v>0</v>
      </c>
      <c r="O522" s="121">
        <v>29835.59</v>
      </c>
      <c r="P522" s="121">
        <v>29835.59</v>
      </c>
      <c r="Q522" s="130" t="s">
        <v>681</v>
      </c>
      <c r="R522" s="131">
        <v>0</v>
      </c>
      <c r="S522" s="132">
        <v>2442720.7300000018</v>
      </c>
      <c r="T522" s="122" t="s">
        <v>837</v>
      </c>
      <c r="U522" s="2">
        <v>69007561</v>
      </c>
      <c r="V522" s="121">
        <v>-261319335</v>
      </c>
      <c r="W522" s="111">
        <v>437570</v>
      </c>
      <c r="X522" s="133">
        <v>42320187</v>
      </c>
      <c r="Y522" s="45"/>
    </row>
    <row r="523" spans="1:25">
      <c r="A523" s="299" t="s">
        <v>182</v>
      </c>
      <c r="B523" s="299" t="s">
        <v>183</v>
      </c>
      <c r="C523" s="125">
        <v>44498</v>
      </c>
      <c r="D523" s="125">
        <v>44498</v>
      </c>
      <c r="E523" s="125">
        <v>44498</v>
      </c>
      <c r="F523" s="295" t="s">
        <v>466</v>
      </c>
      <c r="G523" s="127" t="s">
        <v>1608</v>
      </c>
      <c r="H523" s="128" t="s">
        <v>465</v>
      </c>
      <c r="I523" s="73" t="s">
        <v>467</v>
      </c>
      <c r="J523" s="73" t="s">
        <v>468</v>
      </c>
      <c r="K523" s="73" t="s">
        <v>166</v>
      </c>
      <c r="L523" s="129">
        <v>0</v>
      </c>
      <c r="N523" s="121">
        <v>0</v>
      </c>
      <c r="O523" s="121">
        <v>58089.91</v>
      </c>
      <c r="P523" s="121">
        <v>58089.91</v>
      </c>
      <c r="Q523" s="130" t="s">
        <v>681</v>
      </c>
      <c r="R523" s="131">
        <v>0</v>
      </c>
      <c r="S523" s="132">
        <v>2500810.640000002</v>
      </c>
      <c r="T523" s="122" t="s">
        <v>468</v>
      </c>
      <c r="U523" s="2">
        <v>71110487</v>
      </c>
      <c r="V523" s="121">
        <v>-261437860</v>
      </c>
      <c r="W523" s="111">
        <v>445104</v>
      </c>
      <c r="X523" s="133">
        <v>42438486</v>
      </c>
      <c r="Y523" s="45"/>
    </row>
    <row r="524" spans="1:25">
      <c r="A524" s="299" t="s">
        <v>182</v>
      </c>
      <c r="B524" s="299" t="s">
        <v>183</v>
      </c>
      <c r="C524" s="125">
        <v>44498</v>
      </c>
      <c r="D524" s="125">
        <v>44498</v>
      </c>
      <c r="E524" s="125">
        <v>44498</v>
      </c>
      <c r="G524" s="127" t="s">
        <v>1521</v>
      </c>
      <c r="H524" s="128" t="s">
        <v>782</v>
      </c>
      <c r="I524" s="73" t="s">
        <v>780</v>
      </c>
      <c r="J524" s="73" t="s">
        <v>781</v>
      </c>
      <c r="K524" s="73" t="s">
        <v>166</v>
      </c>
      <c r="L524" s="129">
        <v>0</v>
      </c>
      <c r="N524" s="121">
        <v>0</v>
      </c>
      <c r="O524" s="121">
        <v>2314.84</v>
      </c>
      <c r="P524" s="121">
        <v>2314.84</v>
      </c>
      <c r="Q524" s="130" t="s">
        <v>681</v>
      </c>
      <c r="R524" s="131">
        <v>0</v>
      </c>
      <c r="S524" s="132">
        <v>2503125.4800000018</v>
      </c>
      <c r="T524" s="122" t="s">
        <v>781</v>
      </c>
      <c r="U524" s="2">
        <v>70782202</v>
      </c>
      <c r="V524" s="121">
        <v>-260724090</v>
      </c>
      <c r="W524" s="111">
        <v>364698</v>
      </c>
      <c r="X524" s="133">
        <v>42281027</v>
      </c>
      <c r="Y524" s="45"/>
    </row>
    <row r="525" spans="1:25">
      <c r="A525" s="299" t="s">
        <v>182</v>
      </c>
      <c r="B525" s="299" t="s">
        <v>183</v>
      </c>
      <c r="C525" s="125">
        <v>44498</v>
      </c>
      <c r="D525" s="125">
        <v>44498</v>
      </c>
      <c r="E525" s="125">
        <v>44498</v>
      </c>
      <c r="F525" s="295" t="s">
        <v>786</v>
      </c>
      <c r="G525" s="127" t="s">
        <v>1522</v>
      </c>
      <c r="H525" s="128" t="s">
        <v>785</v>
      </c>
      <c r="I525" s="73" t="s">
        <v>783</v>
      </c>
      <c r="J525" s="73" t="s">
        <v>784</v>
      </c>
      <c r="K525" s="73" t="s">
        <v>166</v>
      </c>
      <c r="L525" s="129">
        <v>0</v>
      </c>
      <c r="N525" s="121">
        <v>0</v>
      </c>
      <c r="O525" s="121">
        <v>14733.3</v>
      </c>
      <c r="P525" s="121">
        <v>14733.3</v>
      </c>
      <c r="Q525" s="130" t="s">
        <v>681</v>
      </c>
      <c r="R525" s="131">
        <v>0</v>
      </c>
      <c r="S525" s="132">
        <v>2517858.7800000017</v>
      </c>
      <c r="T525" s="122" t="s">
        <v>784</v>
      </c>
      <c r="U525" s="2">
        <v>70573931</v>
      </c>
      <c r="V525" s="121">
        <v>-261337472</v>
      </c>
      <c r="W525" s="111">
        <v>392748</v>
      </c>
      <c r="X525" s="133">
        <v>42338166</v>
      </c>
      <c r="Y525" s="45"/>
    </row>
    <row r="526" spans="1:25">
      <c r="A526" s="299" t="s">
        <v>182</v>
      </c>
      <c r="B526" s="299" t="s">
        <v>183</v>
      </c>
      <c r="C526" s="125">
        <v>44498</v>
      </c>
      <c r="D526" s="125">
        <v>44498</v>
      </c>
      <c r="E526" s="125">
        <v>44498</v>
      </c>
      <c r="F526" s="295" t="s">
        <v>790</v>
      </c>
      <c r="G526" s="127" t="s">
        <v>1523</v>
      </c>
      <c r="H526" s="128" t="s">
        <v>789</v>
      </c>
      <c r="I526" s="73" t="s">
        <v>787</v>
      </c>
      <c r="J526" s="73" t="s">
        <v>788</v>
      </c>
      <c r="K526" s="73" t="s">
        <v>166</v>
      </c>
      <c r="L526" s="129">
        <v>0</v>
      </c>
      <c r="N526" s="121">
        <v>0</v>
      </c>
      <c r="O526" s="121">
        <v>22426.18</v>
      </c>
      <c r="P526" s="121">
        <v>22426.18</v>
      </c>
      <c r="Q526" s="130" t="s">
        <v>681</v>
      </c>
      <c r="R526" s="131">
        <v>0</v>
      </c>
      <c r="S526" s="132">
        <v>2540284.9600000018</v>
      </c>
      <c r="T526" s="122" t="s">
        <v>788</v>
      </c>
      <c r="U526" s="2">
        <v>72391796</v>
      </c>
      <c r="V526" s="121">
        <v>-261573843</v>
      </c>
      <c r="W526" s="111">
        <v>323116</v>
      </c>
      <c r="X526" s="133">
        <v>42514332</v>
      </c>
      <c r="Y526" s="45"/>
    </row>
    <row r="527" spans="1:25">
      <c r="A527" s="299" t="s">
        <v>182</v>
      </c>
      <c r="B527" s="299" t="s">
        <v>183</v>
      </c>
      <c r="C527" s="125">
        <v>44498</v>
      </c>
      <c r="D527" s="125">
        <v>44498</v>
      </c>
      <c r="E527" s="125">
        <v>44498</v>
      </c>
      <c r="G527" s="127" t="s">
        <v>1524</v>
      </c>
      <c r="H527" s="128" t="s">
        <v>793</v>
      </c>
      <c r="I527" s="73" t="s">
        <v>791</v>
      </c>
      <c r="J527" s="73" t="s">
        <v>792</v>
      </c>
      <c r="K527" s="73" t="s">
        <v>166</v>
      </c>
      <c r="L527" s="129">
        <v>0</v>
      </c>
      <c r="N527" s="121">
        <v>0</v>
      </c>
      <c r="O527" s="121">
        <v>19012.98</v>
      </c>
      <c r="P527" s="121">
        <v>19012.98</v>
      </c>
      <c r="Q527" s="130" t="s">
        <v>681</v>
      </c>
      <c r="R527" s="131">
        <v>0</v>
      </c>
      <c r="S527" s="132">
        <v>2559297.9400000018</v>
      </c>
      <c r="T527" s="122" t="s">
        <v>792</v>
      </c>
      <c r="U527" s="2">
        <v>70479028</v>
      </c>
      <c r="V527" s="121">
        <v>-261332896</v>
      </c>
      <c r="W527" s="111">
        <v>364755</v>
      </c>
      <c r="X527" s="133">
        <v>42333590</v>
      </c>
      <c r="Y527" s="45"/>
    </row>
    <row r="528" spans="1:25">
      <c r="A528" s="299" t="s">
        <v>182</v>
      </c>
      <c r="B528" s="299" t="s">
        <v>183</v>
      </c>
      <c r="C528" s="125">
        <v>44498</v>
      </c>
      <c r="D528" s="125">
        <v>44498</v>
      </c>
      <c r="E528" s="125">
        <v>44498</v>
      </c>
      <c r="F528" s="295" t="s">
        <v>804</v>
      </c>
      <c r="G528" s="127" t="s">
        <v>1526</v>
      </c>
      <c r="H528" s="128" t="s">
        <v>803</v>
      </c>
      <c r="I528" s="73" t="s">
        <v>801</v>
      </c>
      <c r="J528" s="73" t="s">
        <v>802</v>
      </c>
      <c r="K528" s="73" t="s">
        <v>166</v>
      </c>
      <c r="L528" s="129">
        <v>0</v>
      </c>
      <c r="N528" s="121">
        <v>0</v>
      </c>
      <c r="O528" s="121">
        <v>10935.54</v>
      </c>
      <c r="P528" s="121">
        <v>10935.54</v>
      </c>
      <c r="Q528" s="130" t="s">
        <v>681</v>
      </c>
      <c r="R528" s="131">
        <v>0</v>
      </c>
      <c r="S528" s="132">
        <v>2570233.4800000018</v>
      </c>
      <c r="T528" s="122" t="s">
        <v>802</v>
      </c>
      <c r="U528" s="2">
        <v>71116290</v>
      </c>
      <c r="V528" s="121">
        <v>-261438622</v>
      </c>
      <c r="W528" s="111">
        <v>353795</v>
      </c>
      <c r="X528" s="133">
        <v>42439248</v>
      </c>
      <c r="Y528" s="45"/>
    </row>
    <row r="529" spans="1:25">
      <c r="A529" s="299" t="s">
        <v>182</v>
      </c>
      <c r="B529" s="299" t="s">
        <v>183</v>
      </c>
      <c r="C529" s="125">
        <v>44498</v>
      </c>
      <c r="D529" s="125">
        <v>44498</v>
      </c>
      <c r="E529" s="125">
        <v>44498</v>
      </c>
      <c r="F529" s="295" t="s">
        <v>807</v>
      </c>
      <c r="G529" s="127" t="s">
        <v>1540</v>
      </c>
      <c r="H529" s="128" t="s">
        <v>806</v>
      </c>
      <c r="I529" s="73" t="s">
        <v>801</v>
      </c>
      <c r="J529" s="73" t="s">
        <v>805</v>
      </c>
      <c r="K529" s="73" t="s">
        <v>166</v>
      </c>
      <c r="L529" s="129">
        <v>0</v>
      </c>
      <c r="N529" s="121">
        <v>0</v>
      </c>
      <c r="O529" s="121">
        <v>13361.06</v>
      </c>
      <c r="P529" s="121">
        <v>13361.06</v>
      </c>
      <c r="Q529" s="130" t="s">
        <v>681</v>
      </c>
      <c r="R529" s="131">
        <v>0</v>
      </c>
      <c r="S529" s="132">
        <v>2583594.5400000019</v>
      </c>
      <c r="T529" s="122" t="s">
        <v>805</v>
      </c>
      <c r="U529" s="2">
        <v>71116375</v>
      </c>
      <c r="V529" s="121">
        <v>-261438682</v>
      </c>
      <c r="W529" s="111">
        <v>383603</v>
      </c>
      <c r="X529" s="133">
        <v>42439308</v>
      </c>
      <c r="Y529" s="45"/>
    </row>
    <row r="530" spans="1:25">
      <c r="A530" s="228" t="s">
        <v>206</v>
      </c>
      <c r="B530" s="228" t="s">
        <v>207</v>
      </c>
      <c r="C530" s="229">
        <v>44498</v>
      </c>
      <c r="D530" s="229">
        <v>44498</v>
      </c>
      <c r="E530" s="229">
        <v>44498</v>
      </c>
      <c r="F530" s="296"/>
      <c r="G530" s="230"/>
      <c r="H530" s="231"/>
      <c r="I530" s="232"/>
      <c r="J530" s="232"/>
      <c r="K530" s="232" t="s">
        <v>709</v>
      </c>
      <c r="L530" s="233">
        <v>0</v>
      </c>
      <c r="M530" s="234"/>
      <c r="N530" s="234">
        <v>-20000000</v>
      </c>
      <c r="O530" s="234">
        <v>0</v>
      </c>
      <c r="P530" s="234">
        <v>-20000000</v>
      </c>
      <c r="Q530" s="235" t="s">
        <v>681</v>
      </c>
      <c r="R530" s="236">
        <v>14643432.039999992</v>
      </c>
      <c r="S530" s="237">
        <v>0</v>
      </c>
      <c r="T530" s="238"/>
      <c r="U530" s="239">
        <v>2041028</v>
      </c>
      <c r="V530" s="234">
        <v>-261542253</v>
      </c>
      <c r="W530" s="240"/>
      <c r="X530" s="241">
        <v>42506252</v>
      </c>
      <c r="Y530" s="242" t="s">
        <v>1529</v>
      </c>
    </row>
    <row r="531" spans="1:25">
      <c r="A531" s="299" t="s">
        <v>182</v>
      </c>
      <c r="B531" s="299" t="s">
        <v>183</v>
      </c>
      <c r="C531" s="125">
        <v>44498</v>
      </c>
      <c r="D531" s="125">
        <v>44498</v>
      </c>
      <c r="E531" s="125">
        <v>44501</v>
      </c>
      <c r="F531" s="295" t="s">
        <v>937</v>
      </c>
      <c r="G531" s="127" t="s">
        <v>1616</v>
      </c>
      <c r="H531" s="128" t="s">
        <v>870</v>
      </c>
      <c r="I531" s="73" t="s">
        <v>482</v>
      </c>
      <c r="J531" s="73" t="s">
        <v>869</v>
      </c>
      <c r="K531" s="73" t="s">
        <v>166</v>
      </c>
      <c r="L531" s="129">
        <v>0</v>
      </c>
      <c r="N531" s="121">
        <v>0</v>
      </c>
      <c r="O531" s="121">
        <v>55555.56</v>
      </c>
      <c r="P531" s="121">
        <v>55555.56</v>
      </c>
      <c r="Q531" s="130" t="s">
        <v>681</v>
      </c>
      <c r="R531" s="131">
        <v>0</v>
      </c>
      <c r="S531" s="132">
        <v>2639150.100000002</v>
      </c>
      <c r="T531" s="122" t="s">
        <v>869</v>
      </c>
      <c r="U531" s="2">
        <v>72395947</v>
      </c>
      <c r="V531" s="121">
        <v>-261582925</v>
      </c>
      <c r="W531" s="111">
        <v>451914</v>
      </c>
      <c r="X531" s="133">
        <v>42515584</v>
      </c>
      <c r="Y531" s="45"/>
    </row>
    <row r="532" spans="1:25">
      <c r="A532" s="299" t="s">
        <v>182</v>
      </c>
      <c r="B532" s="299" t="s">
        <v>183</v>
      </c>
      <c r="C532" s="125">
        <v>44501</v>
      </c>
      <c r="D532" s="125">
        <v>44501</v>
      </c>
      <c r="E532" s="125">
        <v>44501</v>
      </c>
      <c r="F532" s="295" t="s">
        <v>280</v>
      </c>
      <c r="G532" s="127" t="s">
        <v>1537</v>
      </c>
      <c r="H532" s="128" t="s">
        <v>279</v>
      </c>
      <c r="I532" s="73" t="s">
        <v>281</v>
      </c>
      <c r="J532" s="73" t="s">
        <v>282</v>
      </c>
      <c r="K532" s="73" t="s">
        <v>166</v>
      </c>
      <c r="L532" s="129">
        <v>0</v>
      </c>
      <c r="N532" s="121">
        <v>0</v>
      </c>
      <c r="O532" s="121">
        <v>37076.449999999997</v>
      </c>
      <c r="P532" s="121">
        <v>37076.449999999997</v>
      </c>
      <c r="Q532" s="130" t="s">
        <v>681</v>
      </c>
      <c r="R532" s="131">
        <v>0</v>
      </c>
      <c r="S532" s="132">
        <v>2676226.5500000021</v>
      </c>
      <c r="T532" s="122" t="s">
        <v>282</v>
      </c>
      <c r="U532" s="2">
        <v>72432117</v>
      </c>
      <c r="V532" s="121">
        <v>-261723059</v>
      </c>
      <c r="W532" s="111">
        <v>359783</v>
      </c>
      <c r="X532" s="133">
        <v>42544946</v>
      </c>
      <c r="Y532" s="45"/>
    </row>
    <row r="533" spans="1:25">
      <c r="A533" s="258" t="s">
        <v>182</v>
      </c>
      <c r="B533" s="258" t="s">
        <v>183</v>
      </c>
      <c r="C533" s="259">
        <v>44502</v>
      </c>
      <c r="D533" s="259">
        <v>44502</v>
      </c>
      <c r="E533" s="259">
        <v>44502</v>
      </c>
      <c r="F533" s="298" t="s">
        <v>554</v>
      </c>
      <c r="G533" s="260" t="s">
        <v>1605</v>
      </c>
      <c r="H533" s="261" t="s">
        <v>553</v>
      </c>
      <c r="I533" s="262" t="s">
        <v>561</v>
      </c>
      <c r="J533" s="262" t="s">
        <v>562</v>
      </c>
      <c r="K533" s="262" t="s">
        <v>166</v>
      </c>
      <c r="L533" s="263">
        <v>0</v>
      </c>
      <c r="M533" s="264"/>
      <c r="N533" s="264">
        <v>0</v>
      </c>
      <c r="O533" s="264">
        <v>82763.960000000006</v>
      </c>
      <c r="P533" s="264">
        <v>82763.960000000006</v>
      </c>
      <c r="Q533" s="265" t="s">
        <v>681</v>
      </c>
      <c r="R533" s="266">
        <v>0</v>
      </c>
      <c r="S533" s="267">
        <v>2758990.5100000021</v>
      </c>
      <c r="T533" s="268" t="s">
        <v>562</v>
      </c>
      <c r="U533" s="269">
        <v>72459656</v>
      </c>
      <c r="V533" s="264">
        <v>-261801750</v>
      </c>
      <c r="W533" s="270">
        <v>331302</v>
      </c>
      <c r="X533" s="271">
        <v>42565072</v>
      </c>
      <c r="Y533" s="272"/>
    </row>
    <row r="534" spans="1:25">
      <c r="A534" s="243" t="s">
        <v>182</v>
      </c>
      <c r="B534" s="243" t="s">
        <v>183</v>
      </c>
      <c r="C534" s="244">
        <v>44510</v>
      </c>
      <c r="D534" s="244">
        <v>44510</v>
      </c>
      <c r="E534" s="244">
        <v>44510</v>
      </c>
      <c r="F534" s="297" t="s">
        <v>938</v>
      </c>
      <c r="G534" s="245" t="s">
        <v>1617</v>
      </c>
      <c r="H534" s="246" t="s">
        <v>879</v>
      </c>
      <c r="I534" s="247" t="s">
        <v>877</v>
      </c>
      <c r="J534" s="247" t="s">
        <v>878</v>
      </c>
      <c r="K534" s="247" t="s">
        <v>166</v>
      </c>
      <c r="L534" s="248">
        <v>0</v>
      </c>
      <c r="M534" s="249"/>
      <c r="N534" s="249">
        <v>0</v>
      </c>
      <c r="O534" s="249">
        <v>16600.45</v>
      </c>
      <c r="P534" s="249">
        <v>16600.45</v>
      </c>
      <c r="Q534" s="250" t="s">
        <v>681</v>
      </c>
      <c r="R534" s="251">
        <v>0</v>
      </c>
      <c r="S534" s="252">
        <v>2775590.9600000023</v>
      </c>
      <c r="T534" s="253" t="s">
        <v>878</v>
      </c>
      <c r="U534" s="254">
        <v>72535294</v>
      </c>
      <c r="V534" s="249">
        <v>-262307277</v>
      </c>
      <c r="W534" s="255">
        <v>453441</v>
      </c>
      <c r="X534" s="256">
        <v>42664720</v>
      </c>
      <c r="Y534" s="257"/>
    </row>
    <row r="535" spans="1:25">
      <c r="A535" s="299" t="s">
        <v>182</v>
      </c>
      <c r="B535" s="299" t="s">
        <v>183</v>
      </c>
      <c r="C535" s="125">
        <v>44501</v>
      </c>
      <c r="D535" s="125">
        <v>44501</v>
      </c>
      <c r="E535" s="125">
        <v>44516</v>
      </c>
      <c r="G535" s="127" t="s">
        <v>1618</v>
      </c>
      <c r="H535" s="128" t="s">
        <v>317</v>
      </c>
      <c r="I535" s="73" t="s">
        <v>318</v>
      </c>
      <c r="J535" s="73" t="s">
        <v>319</v>
      </c>
      <c r="K535" s="73" t="s">
        <v>166</v>
      </c>
      <c r="L535" s="129">
        <v>0</v>
      </c>
      <c r="N535" s="121">
        <v>0</v>
      </c>
      <c r="O535" s="121">
        <v>24383.25</v>
      </c>
      <c r="P535" s="121">
        <v>24383.25</v>
      </c>
      <c r="Q535" s="130" t="s">
        <v>681</v>
      </c>
      <c r="R535" s="131">
        <v>0</v>
      </c>
      <c r="S535" s="132">
        <v>2799974.2100000023</v>
      </c>
      <c r="T535" s="122" t="s">
        <v>319</v>
      </c>
      <c r="U535" s="2">
        <v>71705198</v>
      </c>
      <c r="V535" s="121">
        <v>-262682112</v>
      </c>
      <c r="W535" s="111">
        <v>454684</v>
      </c>
      <c r="X535" s="133">
        <v>42737551</v>
      </c>
      <c r="Y535" s="45"/>
    </row>
    <row r="536" spans="1:25">
      <c r="A536" s="299" t="s">
        <v>182</v>
      </c>
      <c r="B536" s="299" t="s">
        <v>183</v>
      </c>
      <c r="C536" s="125">
        <v>44501</v>
      </c>
      <c r="D536" s="125">
        <v>44501</v>
      </c>
      <c r="E536" s="125">
        <v>44516</v>
      </c>
      <c r="G536" s="127" t="s">
        <v>1527</v>
      </c>
      <c r="H536" s="128" t="s">
        <v>779</v>
      </c>
      <c r="I536" s="73" t="s">
        <v>777</v>
      </c>
      <c r="J536" s="73" t="s">
        <v>778</v>
      </c>
      <c r="K536" s="73" t="s">
        <v>166</v>
      </c>
      <c r="L536" s="129">
        <v>0</v>
      </c>
      <c r="N536" s="121">
        <v>0</v>
      </c>
      <c r="O536" s="121">
        <v>26441.75</v>
      </c>
      <c r="P536" s="121">
        <v>26441.75</v>
      </c>
      <c r="Q536" s="130" t="s">
        <v>681</v>
      </c>
      <c r="R536" s="131">
        <v>0</v>
      </c>
      <c r="S536" s="132">
        <v>2826415.9600000023</v>
      </c>
      <c r="T536" s="122" t="s">
        <v>778</v>
      </c>
      <c r="U536" s="2">
        <v>72744167</v>
      </c>
      <c r="V536" s="121">
        <v>-262683622</v>
      </c>
      <c r="W536" s="111">
        <v>289571</v>
      </c>
      <c r="X536" s="133">
        <v>42738098</v>
      </c>
      <c r="Y536" s="45"/>
    </row>
    <row r="537" spans="1:25">
      <c r="A537" s="258" t="s">
        <v>169</v>
      </c>
      <c r="B537" s="258" t="s">
        <v>171</v>
      </c>
      <c r="C537" s="259">
        <v>44489</v>
      </c>
      <c r="D537" s="259">
        <v>44489</v>
      </c>
      <c r="E537" s="259">
        <v>44517</v>
      </c>
      <c r="F537" s="298"/>
      <c r="G537" s="260"/>
      <c r="H537" s="261"/>
      <c r="I537" s="262"/>
      <c r="J537" s="262"/>
      <c r="K537" s="262" t="s">
        <v>1551</v>
      </c>
      <c r="L537" s="263">
        <v>0</v>
      </c>
      <c r="M537" s="264"/>
      <c r="N537" s="264">
        <v>-9199.94</v>
      </c>
      <c r="O537" s="264">
        <v>0</v>
      </c>
      <c r="P537" s="264">
        <v>-9199.94</v>
      </c>
      <c r="Q537" s="265" t="s">
        <v>681</v>
      </c>
      <c r="R537" s="266">
        <v>1.7644197214394808E-10</v>
      </c>
      <c r="S537" s="267">
        <v>0</v>
      </c>
      <c r="T537" s="268"/>
      <c r="U537" s="269">
        <v>2056036</v>
      </c>
      <c r="V537" s="264">
        <v>-262852176</v>
      </c>
      <c r="W537" s="270"/>
      <c r="X537" s="271">
        <v>42778838</v>
      </c>
      <c r="Y537" s="272" t="s">
        <v>1619</v>
      </c>
    </row>
    <row r="538" spans="1:25">
      <c r="A538" s="243" t="s">
        <v>182</v>
      </c>
      <c r="B538" s="243" t="s">
        <v>183</v>
      </c>
      <c r="C538" s="244">
        <v>44518</v>
      </c>
      <c r="D538" s="244">
        <v>44518</v>
      </c>
      <c r="E538" s="244">
        <v>44518</v>
      </c>
      <c r="F538" s="297"/>
      <c r="G538" s="245" t="s">
        <v>1607</v>
      </c>
      <c r="H538" s="246" t="s">
        <v>566</v>
      </c>
      <c r="I538" s="247" t="s">
        <v>564</v>
      </c>
      <c r="J538" s="247" t="s">
        <v>567</v>
      </c>
      <c r="K538" s="247" t="s">
        <v>166</v>
      </c>
      <c r="L538" s="248">
        <v>0</v>
      </c>
      <c r="M538" s="249"/>
      <c r="N538" s="249">
        <v>0</v>
      </c>
      <c r="O538" s="249">
        <v>72043.19</v>
      </c>
      <c r="P538" s="249">
        <v>72043.19</v>
      </c>
      <c r="Q538" s="250" t="s">
        <v>681</v>
      </c>
      <c r="R538" s="251">
        <v>0</v>
      </c>
      <c r="S538" s="252">
        <v>2898459.1500000022</v>
      </c>
      <c r="T538" s="253" t="s">
        <v>567</v>
      </c>
      <c r="U538" s="254">
        <v>71244033</v>
      </c>
      <c r="V538" s="249">
        <v>-262818297</v>
      </c>
      <c r="W538" s="255">
        <v>390395</v>
      </c>
      <c r="X538" s="256">
        <v>42766865</v>
      </c>
      <c r="Y538" s="257"/>
    </row>
    <row r="539" spans="1:25">
      <c r="A539" s="299" t="s">
        <v>182</v>
      </c>
      <c r="B539" s="299" t="s">
        <v>183</v>
      </c>
      <c r="C539" s="125">
        <v>44516</v>
      </c>
      <c r="D539" s="125">
        <v>44516</v>
      </c>
      <c r="E539" s="125">
        <v>44522</v>
      </c>
      <c r="G539" s="127" t="s">
        <v>1620</v>
      </c>
      <c r="H539" s="128" t="s">
        <v>530</v>
      </c>
      <c r="I539" s="73" t="s">
        <v>531</v>
      </c>
      <c r="J539" s="73" t="s">
        <v>532</v>
      </c>
      <c r="K539" s="73" t="s">
        <v>166</v>
      </c>
      <c r="L539" s="129">
        <v>0</v>
      </c>
      <c r="N539" s="121">
        <v>0</v>
      </c>
      <c r="O539" s="121">
        <v>17185.86</v>
      </c>
      <c r="P539" s="121">
        <v>17185.86</v>
      </c>
      <c r="Q539" s="130" t="s">
        <v>681</v>
      </c>
      <c r="R539" s="131">
        <v>0</v>
      </c>
      <c r="S539" s="132">
        <v>2915645.0100000021</v>
      </c>
      <c r="T539" s="122" t="s">
        <v>532</v>
      </c>
      <c r="U539" s="2">
        <v>72876617</v>
      </c>
      <c r="V539" s="121">
        <v>-263068128</v>
      </c>
      <c r="W539" s="111">
        <v>454226</v>
      </c>
      <c r="X539" s="133">
        <v>42818302</v>
      </c>
      <c r="Y539" s="45"/>
    </row>
    <row r="540" spans="1:25">
      <c r="A540" s="228" t="s">
        <v>182</v>
      </c>
      <c r="B540" s="228" t="s">
        <v>183</v>
      </c>
      <c r="C540" s="229">
        <v>44522</v>
      </c>
      <c r="D540" s="229">
        <v>44522</v>
      </c>
      <c r="E540" s="229">
        <v>44522</v>
      </c>
      <c r="F540" s="296" t="s">
        <v>800</v>
      </c>
      <c r="G540" s="230" t="s">
        <v>1543</v>
      </c>
      <c r="H540" s="231" t="s">
        <v>799</v>
      </c>
      <c r="I540" s="232" t="s">
        <v>797</v>
      </c>
      <c r="J540" s="232" t="s">
        <v>798</v>
      </c>
      <c r="K540" s="232" t="s">
        <v>166</v>
      </c>
      <c r="L540" s="233">
        <v>0</v>
      </c>
      <c r="M540" s="234"/>
      <c r="N540" s="234">
        <v>0</v>
      </c>
      <c r="O540" s="234">
        <v>50988.28</v>
      </c>
      <c r="P540" s="234">
        <v>50988.28</v>
      </c>
      <c r="Q540" s="235" t="s">
        <v>681</v>
      </c>
      <c r="R540" s="236">
        <v>0</v>
      </c>
      <c r="S540" s="237">
        <v>2966633.2900000019</v>
      </c>
      <c r="T540" s="238" t="s">
        <v>798</v>
      </c>
      <c r="U540" s="239">
        <v>71877688</v>
      </c>
      <c r="V540" s="234">
        <v>-263025064</v>
      </c>
      <c r="W540" s="240">
        <v>359762</v>
      </c>
      <c r="X540" s="241">
        <v>42803932</v>
      </c>
      <c r="Y540" s="242"/>
    </row>
    <row r="541" spans="1:25">
      <c r="A541" s="299" t="s">
        <v>182</v>
      </c>
      <c r="B541" s="299" t="s">
        <v>183</v>
      </c>
      <c r="C541" s="125">
        <v>44523</v>
      </c>
      <c r="D541" s="125">
        <v>44523</v>
      </c>
      <c r="E541" s="125">
        <v>44523</v>
      </c>
      <c r="G541" s="127"/>
      <c r="J541" s="73"/>
      <c r="K541" s="73" t="s">
        <v>1621</v>
      </c>
      <c r="L541" s="129">
        <v>0</v>
      </c>
      <c r="N541" s="121">
        <v>0</v>
      </c>
      <c r="O541" s="121">
        <v>20113.07</v>
      </c>
      <c r="P541" s="121">
        <v>20113.07</v>
      </c>
      <c r="Q541" s="130" t="s">
        <v>681</v>
      </c>
      <c r="R541" s="131">
        <v>0</v>
      </c>
      <c r="S541" s="132">
        <v>2986746.3600000017</v>
      </c>
      <c r="T541" s="122"/>
      <c r="U541" s="2">
        <v>2059275</v>
      </c>
      <c r="V541" s="121">
        <v>-263165621</v>
      </c>
      <c r="W541" s="111"/>
      <c r="X541" s="133">
        <v>42837146</v>
      </c>
      <c r="Y541" s="45" t="s">
        <v>1622</v>
      </c>
    </row>
    <row r="542" spans="1:25">
      <c r="A542" s="299" t="s">
        <v>206</v>
      </c>
      <c r="B542" s="299" t="s">
        <v>207</v>
      </c>
      <c r="C542" s="125">
        <v>44523</v>
      </c>
      <c r="D542" s="125">
        <v>44523</v>
      </c>
      <c r="E542" s="125">
        <v>44523</v>
      </c>
      <c r="F542" s="295" t="s">
        <v>864</v>
      </c>
      <c r="G542" s="127"/>
      <c r="H542" s="128" t="s">
        <v>863</v>
      </c>
      <c r="I542" s="73" t="s">
        <v>861</v>
      </c>
      <c r="J542" s="73" t="s">
        <v>862</v>
      </c>
      <c r="K542" s="73" t="s">
        <v>944</v>
      </c>
      <c r="L542" s="129">
        <v>2493750</v>
      </c>
      <c r="M542" s="121">
        <v>100</v>
      </c>
      <c r="N542" s="121">
        <v>2493750</v>
      </c>
      <c r="O542" s="121">
        <v>0</v>
      </c>
      <c r="P542" s="121">
        <v>2493750</v>
      </c>
      <c r="Q542" s="130" t="s">
        <v>681</v>
      </c>
      <c r="R542" s="131">
        <v>17137182.039999992</v>
      </c>
      <c r="S542" s="132">
        <v>0</v>
      </c>
      <c r="T542" s="122" t="s">
        <v>862</v>
      </c>
      <c r="U542" s="2">
        <v>72908599</v>
      </c>
      <c r="V542" s="121">
        <v>-263161485</v>
      </c>
      <c r="W542" s="111">
        <v>441709</v>
      </c>
      <c r="X542" s="133">
        <v>42836650</v>
      </c>
      <c r="Y542" s="45"/>
    </row>
    <row r="543" spans="1:25">
      <c r="A543" s="228" t="s">
        <v>182</v>
      </c>
      <c r="B543" s="228" t="s">
        <v>183</v>
      </c>
      <c r="C543" s="229">
        <v>44523</v>
      </c>
      <c r="D543" s="229">
        <v>44523</v>
      </c>
      <c r="E543" s="229">
        <v>44523</v>
      </c>
      <c r="F543" s="296" t="s">
        <v>864</v>
      </c>
      <c r="G543" s="230" t="s">
        <v>1615</v>
      </c>
      <c r="H543" s="231" t="s">
        <v>863</v>
      </c>
      <c r="I543" s="232" t="s">
        <v>861</v>
      </c>
      <c r="J543" s="232" t="s">
        <v>862</v>
      </c>
      <c r="K543" s="232" t="s">
        <v>166</v>
      </c>
      <c r="L543" s="233">
        <v>0</v>
      </c>
      <c r="M543" s="234"/>
      <c r="N543" s="234">
        <v>0</v>
      </c>
      <c r="O543" s="234">
        <v>31171.88</v>
      </c>
      <c r="P543" s="234">
        <v>31171.88</v>
      </c>
      <c r="Q543" s="235" t="s">
        <v>681</v>
      </c>
      <c r="R543" s="236">
        <v>0</v>
      </c>
      <c r="S543" s="237">
        <v>3017918.2400000016</v>
      </c>
      <c r="T543" s="238" t="s">
        <v>862</v>
      </c>
      <c r="U543" s="239">
        <v>72908526</v>
      </c>
      <c r="V543" s="234">
        <v>-263161432</v>
      </c>
      <c r="W543" s="240">
        <v>441709</v>
      </c>
      <c r="X543" s="241">
        <v>42836630</v>
      </c>
      <c r="Y543" s="242"/>
    </row>
    <row r="544" spans="1:25">
      <c r="A544" s="299" t="s">
        <v>206</v>
      </c>
      <c r="B544" s="299" t="s">
        <v>207</v>
      </c>
      <c r="C544" s="125">
        <v>44484</v>
      </c>
      <c r="D544" s="125">
        <v>44524</v>
      </c>
      <c r="E544" s="125">
        <v>44529</v>
      </c>
      <c r="F544" s="295" t="s">
        <v>893</v>
      </c>
      <c r="G544" s="127"/>
      <c r="H544" s="128" t="s">
        <v>892</v>
      </c>
      <c r="I544" s="73" t="s">
        <v>890</v>
      </c>
      <c r="J544" s="73" t="s">
        <v>891</v>
      </c>
      <c r="K544" s="73" t="s">
        <v>710</v>
      </c>
      <c r="L544" s="129">
        <v>1630299.47</v>
      </c>
      <c r="M544" s="121">
        <v>98.03125</v>
      </c>
      <c r="N544" s="121">
        <v>-1598202.95</v>
      </c>
      <c r="O544" s="121">
        <v>0</v>
      </c>
      <c r="P544" s="121">
        <v>-1598202.95</v>
      </c>
      <c r="Q544" s="130" t="s">
        <v>681</v>
      </c>
      <c r="R544" s="131">
        <v>15538979.089999992</v>
      </c>
      <c r="S544" s="132">
        <v>0</v>
      </c>
      <c r="T544" s="122" t="s">
        <v>891</v>
      </c>
      <c r="U544" s="2">
        <v>72090532</v>
      </c>
      <c r="V544" s="121">
        <v>-264778290</v>
      </c>
      <c r="W544" s="111">
        <v>458978</v>
      </c>
      <c r="X544" s="133">
        <v>42903256</v>
      </c>
      <c r="Y544" s="45"/>
    </row>
    <row r="545" spans="1:25">
      <c r="A545" s="299" t="s">
        <v>206</v>
      </c>
      <c r="B545" s="299" t="s">
        <v>207</v>
      </c>
      <c r="C545" s="125">
        <v>44484</v>
      </c>
      <c r="D545" s="125">
        <v>44524</v>
      </c>
      <c r="E545" s="125">
        <v>44529</v>
      </c>
      <c r="G545" s="127"/>
      <c r="H545" s="128" t="s">
        <v>895</v>
      </c>
      <c r="I545" s="73" t="s">
        <v>890</v>
      </c>
      <c r="J545" s="73" t="s">
        <v>894</v>
      </c>
      <c r="K545" s="73" t="s">
        <v>710</v>
      </c>
      <c r="L545" s="129">
        <v>3369700.53</v>
      </c>
      <c r="M545" s="121">
        <v>98.03125</v>
      </c>
      <c r="N545" s="121">
        <v>-3303359.55</v>
      </c>
      <c r="O545" s="121">
        <v>0</v>
      </c>
      <c r="P545" s="121">
        <v>-3303359.55</v>
      </c>
      <c r="Q545" s="130" t="s">
        <v>681</v>
      </c>
      <c r="R545" s="131">
        <v>12235619.539999992</v>
      </c>
      <c r="S545" s="132">
        <v>0</v>
      </c>
      <c r="T545" s="122" t="s">
        <v>894</v>
      </c>
      <c r="U545" s="2">
        <v>72090757</v>
      </c>
      <c r="V545" s="121">
        <v>-264778004</v>
      </c>
      <c r="W545" s="111">
        <v>396138</v>
      </c>
      <c r="X545" s="133">
        <v>42903187</v>
      </c>
      <c r="Y545" s="45"/>
    </row>
    <row r="546" spans="1:25">
      <c r="A546" s="299" t="s">
        <v>206</v>
      </c>
      <c r="B546" s="299" t="s">
        <v>207</v>
      </c>
      <c r="C546" s="125">
        <v>44483</v>
      </c>
      <c r="D546" s="125">
        <v>44524</v>
      </c>
      <c r="E546" s="125">
        <v>44529</v>
      </c>
      <c r="F546" s="295" t="s">
        <v>889</v>
      </c>
      <c r="G546" s="127"/>
      <c r="H546" s="128" t="s">
        <v>888</v>
      </c>
      <c r="I546" s="73" t="s">
        <v>886</v>
      </c>
      <c r="J546" s="73" t="s">
        <v>887</v>
      </c>
      <c r="K546" s="73" t="s">
        <v>710</v>
      </c>
      <c r="L546" s="129">
        <v>3500000</v>
      </c>
      <c r="M546" s="121">
        <v>98.03125</v>
      </c>
      <c r="N546" s="121">
        <v>-3431093.75</v>
      </c>
      <c r="O546" s="121">
        <v>0</v>
      </c>
      <c r="P546" s="121">
        <v>-3431093.75</v>
      </c>
      <c r="Q546" s="130" t="s">
        <v>681</v>
      </c>
      <c r="R546" s="131">
        <v>8804525.7899999917</v>
      </c>
      <c r="S546" s="132">
        <v>0</v>
      </c>
      <c r="T546" s="122" t="s">
        <v>887</v>
      </c>
      <c r="U546" s="2">
        <v>72070303</v>
      </c>
      <c r="V546" s="121">
        <v>-263441387</v>
      </c>
      <c r="W546" s="111">
        <v>459844</v>
      </c>
      <c r="X546" s="133">
        <v>42858828</v>
      </c>
      <c r="Y546" s="45"/>
    </row>
    <row r="547" spans="1:25">
      <c r="A547" s="299" t="s">
        <v>182</v>
      </c>
      <c r="B547" s="299" t="s">
        <v>183</v>
      </c>
      <c r="C547" s="125">
        <v>44529</v>
      </c>
      <c r="D547" s="125">
        <v>44529</v>
      </c>
      <c r="E547" s="125">
        <v>44529</v>
      </c>
      <c r="F547" s="295" t="s">
        <v>466</v>
      </c>
      <c r="G547" s="127" t="s">
        <v>1608</v>
      </c>
      <c r="H547" s="128" t="s">
        <v>465</v>
      </c>
      <c r="I547" s="73" t="s">
        <v>467</v>
      </c>
      <c r="J547" s="73" t="s">
        <v>468</v>
      </c>
      <c r="K547" s="73" t="s">
        <v>166</v>
      </c>
      <c r="L547" s="129">
        <v>0</v>
      </c>
      <c r="N547" s="121">
        <v>0</v>
      </c>
      <c r="O547" s="121">
        <v>62096.11</v>
      </c>
      <c r="P547" s="121">
        <v>62096.11</v>
      </c>
      <c r="Q547" s="130" t="s">
        <v>681</v>
      </c>
      <c r="R547" s="131">
        <v>0</v>
      </c>
      <c r="S547" s="132">
        <v>3080014.3500000015</v>
      </c>
      <c r="T547" s="122" t="s">
        <v>468</v>
      </c>
      <c r="U547" s="2">
        <v>72555512</v>
      </c>
      <c r="V547" s="121">
        <v>-264701038</v>
      </c>
      <c r="W547" s="111">
        <v>445104</v>
      </c>
      <c r="X547" s="133">
        <v>42892132</v>
      </c>
      <c r="Y547" s="45"/>
    </row>
    <row r="548" spans="1:25">
      <c r="A548" s="228" t="s">
        <v>206</v>
      </c>
      <c r="B548" s="228" t="s">
        <v>207</v>
      </c>
      <c r="C548" s="229">
        <v>44475</v>
      </c>
      <c r="D548" s="229">
        <v>44524</v>
      </c>
      <c r="E548" s="229">
        <v>44529</v>
      </c>
      <c r="F548" s="296" t="s">
        <v>885</v>
      </c>
      <c r="G548" s="230"/>
      <c r="H548" s="231" t="s">
        <v>884</v>
      </c>
      <c r="I548" s="232" t="s">
        <v>882</v>
      </c>
      <c r="J548" s="232" t="s">
        <v>883</v>
      </c>
      <c r="K548" s="232" t="s">
        <v>710</v>
      </c>
      <c r="L548" s="233">
        <v>3961982.81</v>
      </c>
      <c r="M548" s="234">
        <v>98.03125</v>
      </c>
      <c r="N548" s="234">
        <v>-3883981.27</v>
      </c>
      <c r="O548" s="234">
        <v>0</v>
      </c>
      <c r="P548" s="234">
        <v>-3883981.27</v>
      </c>
      <c r="Q548" s="235" t="s">
        <v>681</v>
      </c>
      <c r="R548" s="236">
        <v>4920544.5199999921</v>
      </c>
      <c r="S548" s="237">
        <v>0</v>
      </c>
      <c r="T548" s="238" t="s">
        <v>883</v>
      </c>
      <c r="U548" s="239">
        <v>71945973</v>
      </c>
      <c r="V548" s="234">
        <v>-264778432</v>
      </c>
      <c r="W548" s="240">
        <v>455404</v>
      </c>
      <c r="X548" s="241">
        <v>42903292</v>
      </c>
      <c r="Y548" s="242"/>
    </row>
    <row r="549" spans="1:25">
      <c r="A549" s="299" t="s">
        <v>182</v>
      </c>
      <c r="B549" s="299" t="s">
        <v>183</v>
      </c>
      <c r="C549" s="125">
        <v>44501</v>
      </c>
      <c r="D549" s="125">
        <v>44501</v>
      </c>
      <c r="E549" s="125">
        <v>44530</v>
      </c>
      <c r="F549" s="295" t="s">
        <v>719</v>
      </c>
      <c r="G549" s="127" t="s">
        <v>1534</v>
      </c>
      <c r="H549" s="128" t="s">
        <v>718</v>
      </c>
      <c r="I549" s="73" t="s">
        <v>716</v>
      </c>
      <c r="J549" s="73" t="s">
        <v>717</v>
      </c>
      <c r="K549" s="73" t="s">
        <v>166</v>
      </c>
      <c r="L549" s="129">
        <v>0</v>
      </c>
      <c r="N549" s="121">
        <v>0</v>
      </c>
      <c r="O549" s="121">
        <v>25364.32</v>
      </c>
      <c r="P549" s="121">
        <v>25364.32</v>
      </c>
      <c r="Q549" s="130" t="s">
        <v>681</v>
      </c>
      <c r="R549" s="131">
        <v>0</v>
      </c>
      <c r="S549" s="132">
        <v>3105378.6700000013</v>
      </c>
      <c r="T549" s="122" t="s">
        <v>717</v>
      </c>
      <c r="U549" s="2">
        <v>71188454</v>
      </c>
      <c r="V549" s="121">
        <v>-265243758</v>
      </c>
      <c r="W549" s="111">
        <v>312621</v>
      </c>
      <c r="X549" s="133">
        <v>43086371</v>
      </c>
      <c r="Y549" s="45" t="s">
        <v>1623</v>
      </c>
    </row>
    <row r="550" spans="1:25">
      <c r="A550" s="299" t="s">
        <v>182</v>
      </c>
      <c r="B550" s="299" t="s">
        <v>183</v>
      </c>
      <c r="C550" s="125">
        <v>44501</v>
      </c>
      <c r="D550" s="125">
        <v>44501</v>
      </c>
      <c r="E550" s="125">
        <v>44530</v>
      </c>
      <c r="F550" s="295" t="s">
        <v>719</v>
      </c>
      <c r="G550" s="127" t="s">
        <v>1534</v>
      </c>
      <c r="H550" s="128" t="s">
        <v>718</v>
      </c>
      <c r="I550" s="73" t="s">
        <v>716</v>
      </c>
      <c r="J550" s="73" t="s">
        <v>717</v>
      </c>
      <c r="K550" s="73" t="s">
        <v>166</v>
      </c>
      <c r="L550" s="129">
        <v>0</v>
      </c>
      <c r="N550" s="121">
        <v>0</v>
      </c>
      <c r="O550" s="121">
        <v>6956.93</v>
      </c>
      <c r="P550" s="121">
        <v>6956.93</v>
      </c>
      <c r="Q550" s="130" t="s">
        <v>681</v>
      </c>
      <c r="R550" s="131">
        <v>0</v>
      </c>
      <c r="S550" s="132">
        <v>3112335.6000000015</v>
      </c>
      <c r="T550" s="122" t="s">
        <v>717</v>
      </c>
      <c r="U550" s="2">
        <v>71188454</v>
      </c>
      <c r="V550" s="121">
        <v>-265243826</v>
      </c>
      <c r="W550" s="111">
        <v>312621</v>
      </c>
      <c r="X550" s="133">
        <v>43086398</v>
      </c>
      <c r="Y550" s="45" t="s">
        <v>1623</v>
      </c>
    </row>
    <row r="551" spans="1:25">
      <c r="A551" s="299" t="s">
        <v>182</v>
      </c>
      <c r="B551" s="299" t="s">
        <v>183</v>
      </c>
      <c r="C551" s="125">
        <v>44501</v>
      </c>
      <c r="D551" s="125">
        <v>44501</v>
      </c>
      <c r="E551" s="125">
        <v>44530</v>
      </c>
      <c r="G551" s="127" t="s">
        <v>1536</v>
      </c>
      <c r="H551" s="128" t="s">
        <v>721</v>
      </c>
      <c r="I551" s="73" t="s">
        <v>716</v>
      </c>
      <c r="J551" s="73" t="s">
        <v>720</v>
      </c>
      <c r="K551" s="73" t="s">
        <v>166</v>
      </c>
      <c r="L551" s="129">
        <v>0</v>
      </c>
      <c r="N551" s="121">
        <v>0</v>
      </c>
      <c r="O551" s="121">
        <v>20340.52</v>
      </c>
      <c r="P551" s="121">
        <v>20340.52</v>
      </c>
      <c r="Q551" s="130" t="s">
        <v>681</v>
      </c>
      <c r="R551" s="131">
        <v>0</v>
      </c>
      <c r="S551" s="132">
        <v>3132676.1200000015</v>
      </c>
      <c r="T551" s="122" t="s">
        <v>720</v>
      </c>
      <c r="U551" s="2">
        <v>71187992</v>
      </c>
      <c r="V551" s="121">
        <v>-265243764</v>
      </c>
      <c r="W551" s="111">
        <v>375072</v>
      </c>
      <c r="X551" s="133">
        <v>43086373</v>
      </c>
      <c r="Y551" s="45"/>
    </row>
    <row r="552" spans="1:25">
      <c r="A552" s="299" t="s">
        <v>182</v>
      </c>
      <c r="B552" s="299" t="s">
        <v>183</v>
      </c>
      <c r="C552" s="125">
        <v>44530</v>
      </c>
      <c r="D552" s="125">
        <v>44530</v>
      </c>
      <c r="E552" s="125">
        <v>44530</v>
      </c>
      <c r="F552" s="295" t="s">
        <v>734</v>
      </c>
      <c r="G552" s="127" t="s">
        <v>1518</v>
      </c>
      <c r="H552" s="128" t="s">
        <v>733</v>
      </c>
      <c r="I552" s="73" t="s">
        <v>731</v>
      </c>
      <c r="J552" s="73" t="s">
        <v>732</v>
      </c>
      <c r="K552" s="73" t="s">
        <v>166</v>
      </c>
      <c r="L552" s="129">
        <v>0</v>
      </c>
      <c r="N552" s="121">
        <v>0</v>
      </c>
      <c r="O552" s="121">
        <v>13409.29</v>
      </c>
      <c r="P552" s="121">
        <v>13409.29</v>
      </c>
      <c r="Q552" s="130" t="s">
        <v>681</v>
      </c>
      <c r="R552" s="131">
        <v>0</v>
      </c>
      <c r="S552" s="132">
        <v>3146085.4100000015</v>
      </c>
      <c r="T552" s="122" t="s">
        <v>732</v>
      </c>
      <c r="U552" s="2">
        <v>73112690</v>
      </c>
      <c r="V552" s="121">
        <v>-265154255</v>
      </c>
      <c r="W552" s="111">
        <v>387862</v>
      </c>
      <c r="X552" s="133">
        <v>43061742</v>
      </c>
      <c r="Y552" s="45"/>
    </row>
    <row r="553" spans="1:25">
      <c r="A553" s="299" t="s">
        <v>182</v>
      </c>
      <c r="B553" s="299" t="s">
        <v>183</v>
      </c>
      <c r="C553" s="125">
        <v>44530</v>
      </c>
      <c r="D553" s="125">
        <v>44530</v>
      </c>
      <c r="E553" s="125">
        <v>44530</v>
      </c>
      <c r="F553" s="295" t="s">
        <v>859</v>
      </c>
      <c r="G553" s="127" t="s">
        <v>1610</v>
      </c>
      <c r="H553" s="128" t="s">
        <v>858</v>
      </c>
      <c r="I553" s="73" t="s">
        <v>731</v>
      </c>
      <c r="J553" s="73" t="s">
        <v>857</v>
      </c>
      <c r="K553" s="73" t="s">
        <v>166</v>
      </c>
      <c r="L553" s="129">
        <v>0</v>
      </c>
      <c r="N553" s="121">
        <v>0</v>
      </c>
      <c r="O553" s="121">
        <v>46406.16</v>
      </c>
      <c r="P553" s="121">
        <v>46406.16</v>
      </c>
      <c r="Q553" s="130" t="s">
        <v>681</v>
      </c>
      <c r="R553" s="131">
        <v>0</v>
      </c>
      <c r="S553" s="132">
        <v>3192491.5700000017</v>
      </c>
      <c r="T553" s="122" t="s">
        <v>857</v>
      </c>
      <c r="U553" s="2">
        <v>72549545</v>
      </c>
      <c r="V553" s="121">
        <v>-265140130</v>
      </c>
      <c r="W553" s="111">
        <v>443389</v>
      </c>
      <c r="X553" s="133">
        <v>43047659</v>
      </c>
      <c r="Y553" s="45" t="s">
        <v>1624</v>
      </c>
    </row>
    <row r="554" spans="1:25">
      <c r="A554" s="299" t="s">
        <v>182</v>
      </c>
      <c r="B554" s="299" t="s">
        <v>183</v>
      </c>
      <c r="C554" s="125">
        <v>44530</v>
      </c>
      <c r="D554" s="125">
        <v>44530</v>
      </c>
      <c r="E554" s="125">
        <v>44530</v>
      </c>
      <c r="G554" s="127" t="s">
        <v>1597</v>
      </c>
      <c r="H554" s="128" t="s">
        <v>852</v>
      </c>
      <c r="I554" s="73" t="s">
        <v>850</v>
      </c>
      <c r="J554" s="73" t="s">
        <v>851</v>
      </c>
      <c r="K554" s="73" t="s">
        <v>166</v>
      </c>
      <c r="L554" s="129">
        <v>0</v>
      </c>
      <c r="N554" s="121">
        <v>0</v>
      </c>
      <c r="O554" s="121">
        <v>64122.22</v>
      </c>
      <c r="P554" s="121">
        <v>64122.22</v>
      </c>
      <c r="Q554" s="130" t="s">
        <v>681</v>
      </c>
      <c r="R554" s="131">
        <v>0</v>
      </c>
      <c r="S554" s="132">
        <v>3256613.7900000019</v>
      </c>
      <c r="T554" s="122" t="s">
        <v>851</v>
      </c>
      <c r="U554" s="2">
        <v>72002645</v>
      </c>
      <c r="V554" s="121">
        <v>-265008959</v>
      </c>
      <c r="W554" s="111">
        <v>441318</v>
      </c>
      <c r="X554" s="133">
        <v>42917247</v>
      </c>
      <c r="Y554" s="45"/>
    </row>
    <row r="555" spans="1:25">
      <c r="A555" s="299" t="s">
        <v>182</v>
      </c>
      <c r="B555" s="299" t="s">
        <v>183</v>
      </c>
      <c r="C555" s="125">
        <v>44530</v>
      </c>
      <c r="D555" s="125">
        <v>44530</v>
      </c>
      <c r="E555" s="125">
        <v>44530</v>
      </c>
      <c r="F555" s="295" t="s">
        <v>759</v>
      </c>
      <c r="G555" s="127" t="s">
        <v>1520</v>
      </c>
      <c r="H555" s="128" t="s">
        <v>758</v>
      </c>
      <c r="I555" s="73" t="s">
        <v>756</v>
      </c>
      <c r="J555" s="73" t="s">
        <v>757</v>
      </c>
      <c r="K555" s="73" t="s">
        <v>166</v>
      </c>
      <c r="L555" s="129">
        <v>0</v>
      </c>
      <c r="N555" s="121">
        <v>0</v>
      </c>
      <c r="O555" s="121">
        <v>90660.41</v>
      </c>
      <c r="P555" s="121">
        <v>90660.41</v>
      </c>
      <c r="Q555" s="130" t="s">
        <v>681</v>
      </c>
      <c r="R555" s="131">
        <v>0</v>
      </c>
      <c r="S555" s="132">
        <v>3347274.200000002</v>
      </c>
      <c r="T555" s="122" t="s">
        <v>757</v>
      </c>
      <c r="U555" s="2">
        <v>72258111</v>
      </c>
      <c r="V555" s="121">
        <v>-265100089</v>
      </c>
      <c r="W555" s="111">
        <v>362904</v>
      </c>
      <c r="X555" s="133">
        <v>43008077</v>
      </c>
      <c r="Y555" s="45"/>
    </row>
    <row r="556" spans="1:25">
      <c r="A556" s="299" t="s">
        <v>182</v>
      </c>
      <c r="B556" s="299" t="s">
        <v>183</v>
      </c>
      <c r="C556" s="125">
        <v>44530</v>
      </c>
      <c r="D556" s="125">
        <v>44530</v>
      </c>
      <c r="E556" s="125">
        <v>44530</v>
      </c>
      <c r="G556" s="127" t="s">
        <v>1594</v>
      </c>
      <c r="H556" s="128" t="s">
        <v>855</v>
      </c>
      <c r="I556" s="73" t="s">
        <v>853</v>
      </c>
      <c r="J556" s="73" t="s">
        <v>854</v>
      </c>
      <c r="K556" s="73" t="s">
        <v>166</v>
      </c>
      <c r="L556" s="129">
        <v>0</v>
      </c>
      <c r="N556" s="121">
        <v>0</v>
      </c>
      <c r="O556" s="121">
        <v>28888.89</v>
      </c>
      <c r="P556" s="121">
        <v>28888.89</v>
      </c>
      <c r="Q556" s="130" t="s">
        <v>681</v>
      </c>
      <c r="R556" s="131">
        <v>0</v>
      </c>
      <c r="S556" s="132">
        <v>3376163.0900000022</v>
      </c>
      <c r="T556" s="122" t="s">
        <v>854</v>
      </c>
      <c r="U556" s="2">
        <v>72063538</v>
      </c>
      <c r="V556" s="121">
        <v>-265015309</v>
      </c>
      <c r="W556" s="111">
        <v>441048</v>
      </c>
      <c r="X556" s="133">
        <v>42923451</v>
      </c>
      <c r="Y556" s="45"/>
    </row>
    <row r="557" spans="1:25">
      <c r="A557" s="299" t="s">
        <v>182</v>
      </c>
      <c r="B557" s="299" t="s">
        <v>183</v>
      </c>
      <c r="C557" s="125">
        <v>44530</v>
      </c>
      <c r="D557" s="125">
        <v>44530</v>
      </c>
      <c r="E557" s="125">
        <v>44530</v>
      </c>
      <c r="F557" s="295" t="s">
        <v>771</v>
      </c>
      <c r="G557" s="127" t="s">
        <v>1545</v>
      </c>
      <c r="H557" s="128" t="s">
        <v>770</v>
      </c>
      <c r="I557" s="73" t="s">
        <v>768</v>
      </c>
      <c r="J557" s="73" t="s">
        <v>769</v>
      </c>
      <c r="K557" s="73" t="s">
        <v>166</v>
      </c>
      <c r="L557" s="129">
        <v>0</v>
      </c>
      <c r="N557" s="121">
        <v>0</v>
      </c>
      <c r="O557" s="121">
        <v>51649.3</v>
      </c>
      <c r="P557" s="121">
        <v>51649.3</v>
      </c>
      <c r="Q557" s="130" t="s">
        <v>681</v>
      </c>
      <c r="R557" s="131">
        <v>0</v>
      </c>
      <c r="S557" s="132">
        <v>3427812.390000002</v>
      </c>
      <c r="T557" s="122" t="s">
        <v>769</v>
      </c>
      <c r="U557" s="2">
        <v>69679742</v>
      </c>
      <c r="V557" s="121">
        <v>-265002846</v>
      </c>
      <c r="W557" s="111">
        <v>358166</v>
      </c>
      <c r="X557" s="133">
        <v>42911209</v>
      </c>
      <c r="Y557" s="45"/>
    </row>
    <row r="558" spans="1:25">
      <c r="A558" s="299" t="s">
        <v>182</v>
      </c>
      <c r="B558" s="299" t="s">
        <v>183</v>
      </c>
      <c r="C558" s="125">
        <v>44530</v>
      </c>
      <c r="D558" s="125">
        <v>44530</v>
      </c>
      <c r="E558" s="125">
        <v>44530</v>
      </c>
      <c r="F558" s="295" t="s">
        <v>280</v>
      </c>
      <c r="G558" s="127" t="s">
        <v>1537</v>
      </c>
      <c r="H558" s="128" t="s">
        <v>279</v>
      </c>
      <c r="I558" s="73" t="s">
        <v>281</v>
      </c>
      <c r="J558" s="73" t="s">
        <v>282</v>
      </c>
      <c r="K558" s="73" t="s">
        <v>166</v>
      </c>
      <c r="L558" s="129">
        <v>0</v>
      </c>
      <c r="N558" s="121">
        <v>0</v>
      </c>
      <c r="O558" s="121">
        <v>35674.1</v>
      </c>
      <c r="P558" s="121">
        <v>35674.1</v>
      </c>
      <c r="Q558" s="130" t="s">
        <v>681</v>
      </c>
      <c r="R558" s="131">
        <v>0</v>
      </c>
      <c r="S558" s="132">
        <v>3463486.4900000021</v>
      </c>
      <c r="T558" s="122" t="s">
        <v>282</v>
      </c>
      <c r="U558" s="2">
        <v>66522058</v>
      </c>
      <c r="V558" s="121">
        <v>-265002021</v>
      </c>
      <c r="W558" s="111">
        <v>382456</v>
      </c>
      <c r="X558" s="133">
        <v>42910384</v>
      </c>
      <c r="Y558" s="45"/>
    </row>
    <row r="559" spans="1:25">
      <c r="A559" s="299" t="s">
        <v>182</v>
      </c>
      <c r="B559" s="299" t="s">
        <v>183</v>
      </c>
      <c r="C559" s="125">
        <v>44530</v>
      </c>
      <c r="D559" s="125">
        <v>44530</v>
      </c>
      <c r="E559" s="125">
        <v>44530</v>
      </c>
      <c r="G559" s="127" t="s">
        <v>1521</v>
      </c>
      <c r="H559" s="128" t="s">
        <v>782</v>
      </c>
      <c r="I559" s="73" t="s">
        <v>780</v>
      </c>
      <c r="J559" s="73" t="s">
        <v>781</v>
      </c>
      <c r="K559" s="73" t="s">
        <v>166</v>
      </c>
      <c r="L559" s="129">
        <v>0</v>
      </c>
      <c r="N559" s="121">
        <v>0</v>
      </c>
      <c r="O559" s="121">
        <v>2554.31</v>
      </c>
      <c r="P559" s="121">
        <v>2554.31</v>
      </c>
      <c r="Q559" s="130" t="s">
        <v>681</v>
      </c>
      <c r="R559" s="131">
        <v>0</v>
      </c>
      <c r="S559" s="132">
        <v>3466040.8000000021</v>
      </c>
      <c r="T559" s="122" t="s">
        <v>781</v>
      </c>
      <c r="U559" s="2">
        <v>72189781</v>
      </c>
      <c r="V559" s="121">
        <v>-265068736</v>
      </c>
      <c r="W559" s="111">
        <v>364698</v>
      </c>
      <c r="X559" s="133">
        <v>42976732</v>
      </c>
      <c r="Y559" s="45"/>
    </row>
    <row r="560" spans="1:25">
      <c r="A560" s="299" t="s">
        <v>182</v>
      </c>
      <c r="B560" s="299" t="s">
        <v>183</v>
      </c>
      <c r="C560" s="125">
        <v>44530</v>
      </c>
      <c r="D560" s="125">
        <v>44530</v>
      </c>
      <c r="E560" s="125">
        <v>44530</v>
      </c>
      <c r="F560" s="295" t="s">
        <v>786</v>
      </c>
      <c r="G560" s="127" t="s">
        <v>1522</v>
      </c>
      <c r="H560" s="128" t="s">
        <v>785</v>
      </c>
      <c r="I560" s="73" t="s">
        <v>783</v>
      </c>
      <c r="J560" s="73" t="s">
        <v>784</v>
      </c>
      <c r="K560" s="73" t="s">
        <v>166</v>
      </c>
      <c r="L560" s="129">
        <v>0</v>
      </c>
      <c r="N560" s="121">
        <v>0</v>
      </c>
      <c r="O560" s="121">
        <v>16266.18</v>
      </c>
      <c r="P560" s="121">
        <v>16266.18</v>
      </c>
      <c r="Q560" s="130" t="s">
        <v>681</v>
      </c>
      <c r="R560" s="131">
        <v>0</v>
      </c>
      <c r="S560" s="132">
        <v>3482306.9800000023</v>
      </c>
      <c r="T560" s="122" t="s">
        <v>784</v>
      </c>
      <c r="U560" s="2">
        <v>72253556</v>
      </c>
      <c r="V560" s="121">
        <v>-265098140</v>
      </c>
      <c r="W560" s="111">
        <v>392748</v>
      </c>
      <c r="X560" s="133">
        <v>43006128</v>
      </c>
      <c r="Y560" s="45"/>
    </row>
    <row r="561" spans="1:25">
      <c r="A561" s="299" t="s">
        <v>206</v>
      </c>
      <c r="B561" s="299" t="s">
        <v>207</v>
      </c>
      <c r="C561" s="125">
        <v>44473</v>
      </c>
      <c r="D561" s="125">
        <v>44473</v>
      </c>
      <c r="E561" s="125">
        <v>44530</v>
      </c>
      <c r="G561" s="127"/>
      <c r="H561" s="128" t="s">
        <v>816</v>
      </c>
      <c r="I561" s="73" t="s">
        <v>812</v>
      </c>
      <c r="J561" s="73" t="s">
        <v>815</v>
      </c>
      <c r="K561" s="73" t="s">
        <v>944</v>
      </c>
      <c r="L561" s="129">
        <v>6554.36</v>
      </c>
      <c r="M561" s="121">
        <v>100</v>
      </c>
      <c r="N561" s="121">
        <v>6554.36</v>
      </c>
      <c r="O561" s="121">
        <v>0</v>
      </c>
      <c r="P561" s="121">
        <v>6554.36</v>
      </c>
      <c r="Q561" s="130" t="s">
        <v>681</v>
      </c>
      <c r="R561" s="131">
        <v>4927098.8799999924</v>
      </c>
      <c r="S561" s="132">
        <v>0</v>
      </c>
      <c r="T561" s="122" t="s">
        <v>815</v>
      </c>
      <c r="U561" s="2">
        <v>73257614</v>
      </c>
      <c r="V561" s="121">
        <v>-265245314</v>
      </c>
      <c r="W561" s="111">
        <v>393649</v>
      </c>
      <c r="X561" s="133">
        <v>43086648</v>
      </c>
      <c r="Y561" s="45"/>
    </row>
    <row r="562" spans="1:25">
      <c r="A562" s="299" t="s">
        <v>182</v>
      </c>
      <c r="B562" s="299" t="s">
        <v>183</v>
      </c>
      <c r="C562" s="125">
        <v>44470</v>
      </c>
      <c r="D562" s="125">
        <v>44470</v>
      </c>
      <c r="E562" s="125">
        <v>44530</v>
      </c>
      <c r="G562" s="127" t="s">
        <v>1578</v>
      </c>
      <c r="H562" s="128" t="s">
        <v>816</v>
      </c>
      <c r="I562" s="73" t="s">
        <v>812</v>
      </c>
      <c r="J562" s="73" t="s">
        <v>815</v>
      </c>
      <c r="K562" s="73" t="s">
        <v>166</v>
      </c>
      <c r="L562" s="129">
        <v>0</v>
      </c>
      <c r="N562" s="121">
        <v>0</v>
      </c>
      <c r="O562" s="121">
        <v>29601.74</v>
      </c>
      <c r="P562" s="121">
        <v>29601.74</v>
      </c>
      <c r="Q562" s="130" t="s">
        <v>681</v>
      </c>
      <c r="R562" s="131">
        <v>0</v>
      </c>
      <c r="S562" s="132">
        <v>3511908.7200000025</v>
      </c>
      <c r="T562" s="122" t="s">
        <v>815</v>
      </c>
      <c r="U562" s="2">
        <v>68206823</v>
      </c>
      <c r="V562" s="121">
        <v>-265245624</v>
      </c>
      <c r="W562" s="111">
        <v>423891</v>
      </c>
      <c r="X562" s="133">
        <v>43086662</v>
      </c>
      <c r="Y562" s="45"/>
    </row>
    <row r="563" spans="1:25">
      <c r="A563" s="299" t="s">
        <v>182</v>
      </c>
      <c r="B563" s="299" t="s">
        <v>183</v>
      </c>
      <c r="C563" s="125">
        <v>44473</v>
      </c>
      <c r="D563" s="125">
        <v>44473</v>
      </c>
      <c r="E563" s="125">
        <v>44530</v>
      </c>
      <c r="G563" s="127" t="s">
        <v>1578</v>
      </c>
      <c r="H563" s="128" t="s">
        <v>816</v>
      </c>
      <c r="I563" s="73" t="s">
        <v>812</v>
      </c>
      <c r="J563" s="73" t="s">
        <v>1600</v>
      </c>
      <c r="K563" s="73" t="s">
        <v>166</v>
      </c>
      <c r="L563" s="129">
        <v>0</v>
      </c>
      <c r="N563" s="121">
        <v>0</v>
      </c>
      <c r="O563" s="121">
        <v>3818.05</v>
      </c>
      <c r="P563" s="121">
        <v>3818.05</v>
      </c>
      <c r="Q563" s="130" t="s">
        <v>681</v>
      </c>
      <c r="R563" s="131">
        <v>0</v>
      </c>
      <c r="S563" s="132">
        <v>3515726.7700000023</v>
      </c>
      <c r="T563" s="122" t="s">
        <v>815</v>
      </c>
      <c r="U563" s="2">
        <v>70059911</v>
      </c>
      <c r="V563" s="121">
        <v>-265246877</v>
      </c>
      <c r="W563" s="111">
        <v>409940</v>
      </c>
      <c r="X563" s="133">
        <v>43087162</v>
      </c>
      <c r="Y563" s="45"/>
    </row>
    <row r="564" spans="1:25">
      <c r="A564" s="299" t="s">
        <v>182</v>
      </c>
      <c r="B564" s="299" t="s">
        <v>183</v>
      </c>
      <c r="C564" s="125">
        <v>44473</v>
      </c>
      <c r="D564" s="125">
        <v>44473</v>
      </c>
      <c r="E564" s="125">
        <v>44530</v>
      </c>
      <c r="G564" s="127" t="s">
        <v>1578</v>
      </c>
      <c r="H564" s="128" t="s">
        <v>816</v>
      </c>
      <c r="I564" s="73" t="s">
        <v>812</v>
      </c>
      <c r="J564" s="73" t="s">
        <v>1600</v>
      </c>
      <c r="K564" s="73" t="s">
        <v>166</v>
      </c>
      <c r="L564" s="129">
        <v>0</v>
      </c>
      <c r="N564" s="121">
        <v>0</v>
      </c>
      <c r="O564" s="121">
        <v>7158.85</v>
      </c>
      <c r="P564" s="121">
        <v>7158.85</v>
      </c>
      <c r="Q564" s="130" t="s">
        <v>681</v>
      </c>
      <c r="R564" s="131">
        <v>0</v>
      </c>
      <c r="S564" s="132">
        <v>3522885.6200000024</v>
      </c>
      <c r="T564" s="122" t="s">
        <v>815</v>
      </c>
      <c r="U564" s="2">
        <v>73222956</v>
      </c>
      <c r="V564" s="121">
        <v>-265246886</v>
      </c>
      <c r="W564" s="111">
        <v>409940</v>
      </c>
      <c r="X564" s="133">
        <v>43087165</v>
      </c>
      <c r="Y564" s="45"/>
    </row>
    <row r="565" spans="1:25">
      <c r="A565" s="299" t="s">
        <v>182</v>
      </c>
      <c r="B565" s="299" t="s">
        <v>183</v>
      </c>
      <c r="C565" s="125">
        <v>44530</v>
      </c>
      <c r="D565" s="125">
        <v>44530</v>
      </c>
      <c r="E565" s="125">
        <v>44530</v>
      </c>
      <c r="F565" s="295" t="s">
        <v>790</v>
      </c>
      <c r="G565" s="127" t="s">
        <v>1523</v>
      </c>
      <c r="H565" s="128" t="s">
        <v>789</v>
      </c>
      <c r="I565" s="73" t="s">
        <v>787</v>
      </c>
      <c r="J565" s="73" t="s">
        <v>788</v>
      </c>
      <c r="K565" s="73" t="s">
        <v>166</v>
      </c>
      <c r="L565" s="129">
        <v>0</v>
      </c>
      <c r="N565" s="121">
        <v>0</v>
      </c>
      <c r="O565" s="121">
        <v>24746.13</v>
      </c>
      <c r="P565" s="121">
        <v>24746.13</v>
      </c>
      <c r="Q565" s="130" t="s">
        <v>681</v>
      </c>
      <c r="R565" s="131">
        <v>0</v>
      </c>
      <c r="S565" s="132">
        <v>3547631.7500000023</v>
      </c>
      <c r="T565" s="122" t="s">
        <v>788</v>
      </c>
      <c r="U565" s="2">
        <v>72391802</v>
      </c>
      <c r="V565" s="121">
        <v>-265133081</v>
      </c>
      <c r="W565" s="111">
        <v>323116</v>
      </c>
      <c r="X565" s="133">
        <v>43040892</v>
      </c>
      <c r="Y565" s="45"/>
    </row>
    <row r="566" spans="1:25">
      <c r="A566" s="299" t="s">
        <v>182</v>
      </c>
      <c r="B566" s="299" t="s">
        <v>183</v>
      </c>
      <c r="C566" s="125">
        <v>44498</v>
      </c>
      <c r="D566" s="125">
        <v>44498</v>
      </c>
      <c r="E566" s="125">
        <v>44530</v>
      </c>
      <c r="F566" s="295" t="s">
        <v>575</v>
      </c>
      <c r="G566" s="127" t="s">
        <v>1530</v>
      </c>
      <c r="H566" s="128" t="s">
        <v>574</v>
      </c>
      <c r="I566" s="73" t="s">
        <v>564</v>
      </c>
      <c r="J566" s="73" t="s">
        <v>576</v>
      </c>
      <c r="K566" s="73" t="s">
        <v>166</v>
      </c>
      <c r="L566" s="129">
        <v>0</v>
      </c>
      <c r="N566" s="121">
        <v>0</v>
      </c>
      <c r="O566" s="121">
        <v>15118.34</v>
      </c>
      <c r="P566" s="121">
        <v>15118.34</v>
      </c>
      <c r="Q566" s="130" t="s">
        <v>681</v>
      </c>
      <c r="R566" s="131">
        <v>0</v>
      </c>
      <c r="S566" s="132">
        <v>3562750.0900000022</v>
      </c>
      <c r="T566" s="122" t="s">
        <v>576</v>
      </c>
      <c r="U566" s="2">
        <v>71649742</v>
      </c>
      <c r="V566" s="121">
        <v>-265242138</v>
      </c>
      <c r="W566" s="111">
        <v>409425</v>
      </c>
      <c r="X566" s="133">
        <v>43085899</v>
      </c>
      <c r="Y566" s="45"/>
    </row>
    <row r="567" spans="1:25">
      <c r="A567" s="299" t="s">
        <v>182</v>
      </c>
      <c r="B567" s="299" t="s">
        <v>183</v>
      </c>
      <c r="C567" s="125">
        <v>44530</v>
      </c>
      <c r="D567" s="125">
        <v>44530</v>
      </c>
      <c r="E567" s="125">
        <v>44530</v>
      </c>
      <c r="G567" s="127" t="s">
        <v>1524</v>
      </c>
      <c r="H567" s="128" t="s">
        <v>793</v>
      </c>
      <c r="I567" s="73" t="s">
        <v>791</v>
      </c>
      <c r="J567" s="73" t="s">
        <v>792</v>
      </c>
      <c r="K567" s="73" t="s">
        <v>166</v>
      </c>
      <c r="L567" s="129">
        <v>0</v>
      </c>
      <c r="N567" s="121">
        <v>0</v>
      </c>
      <c r="O567" s="121">
        <v>20979.84</v>
      </c>
      <c r="P567" s="121">
        <v>20979.84</v>
      </c>
      <c r="Q567" s="130" t="s">
        <v>681</v>
      </c>
      <c r="R567" s="131">
        <v>0</v>
      </c>
      <c r="S567" s="132">
        <v>3583729.930000002</v>
      </c>
      <c r="T567" s="122" t="s">
        <v>792</v>
      </c>
      <c r="U567" s="2">
        <v>72063162</v>
      </c>
      <c r="V567" s="121">
        <v>-265015304</v>
      </c>
      <c r="W567" s="111">
        <v>364755</v>
      </c>
      <c r="X567" s="133">
        <v>42923446</v>
      </c>
      <c r="Y567" s="45"/>
    </row>
    <row r="568" spans="1:25">
      <c r="A568" s="299" t="s">
        <v>182</v>
      </c>
      <c r="B568" s="299" t="s">
        <v>183</v>
      </c>
      <c r="C568" s="125">
        <v>44530</v>
      </c>
      <c r="D568" s="125">
        <v>44530</v>
      </c>
      <c r="E568" s="125">
        <v>44530</v>
      </c>
      <c r="F568" s="295" t="s">
        <v>804</v>
      </c>
      <c r="G568" s="127" t="s">
        <v>1526</v>
      </c>
      <c r="H568" s="128" t="s">
        <v>803</v>
      </c>
      <c r="I568" s="73" t="s">
        <v>801</v>
      </c>
      <c r="J568" s="73" t="s">
        <v>802</v>
      </c>
      <c r="K568" s="73" t="s">
        <v>166</v>
      </c>
      <c r="L568" s="129">
        <v>0</v>
      </c>
      <c r="N568" s="121">
        <v>0</v>
      </c>
      <c r="O568" s="121">
        <v>12066.8</v>
      </c>
      <c r="P568" s="121">
        <v>12066.8</v>
      </c>
      <c r="Q568" s="130" t="s">
        <v>681</v>
      </c>
      <c r="R568" s="131">
        <v>0</v>
      </c>
      <c r="S568" s="132">
        <v>3595796.7300000018</v>
      </c>
      <c r="T568" s="122" t="s">
        <v>802</v>
      </c>
      <c r="U568" s="2">
        <v>72154032</v>
      </c>
      <c r="V568" s="121">
        <v>-265051033</v>
      </c>
      <c r="W568" s="111">
        <v>353795</v>
      </c>
      <c r="X568" s="133">
        <v>42959171</v>
      </c>
      <c r="Y568" s="45"/>
    </row>
    <row r="569" spans="1:25">
      <c r="A569" s="228" t="s">
        <v>182</v>
      </c>
      <c r="B569" s="228" t="s">
        <v>183</v>
      </c>
      <c r="C569" s="229">
        <v>44530</v>
      </c>
      <c r="D569" s="229">
        <v>44530</v>
      </c>
      <c r="E569" s="229">
        <v>44530</v>
      </c>
      <c r="F569" s="296" t="s">
        <v>807</v>
      </c>
      <c r="G569" s="230" t="s">
        <v>1540</v>
      </c>
      <c r="H569" s="231" t="s">
        <v>806</v>
      </c>
      <c r="I569" s="232" t="s">
        <v>801</v>
      </c>
      <c r="J569" s="232" t="s">
        <v>805</v>
      </c>
      <c r="K569" s="232" t="s">
        <v>166</v>
      </c>
      <c r="L569" s="233">
        <v>0</v>
      </c>
      <c r="M569" s="234"/>
      <c r="N569" s="234">
        <v>0</v>
      </c>
      <c r="O569" s="234">
        <v>14743.24</v>
      </c>
      <c r="P569" s="234">
        <v>14743.24</v>
      </c>
      <c r="Q569" s="235" t="s">
        <v>681</v>
      </c>
      <c r="R569" s="236">
        <v>0</v>
      </c>
      <c r="S569" s="237">
        <v>3610539.9700000021</v>
      </c>
      <c r="T569" s="238" t="s">
        <v>805</v>
      </c>
      <c r="U569" s="239">
        <v>72154412</v>
      </c>
      <c r="V569" s="234">
        <v>-265051272</v>
      </c>
      <c r="W569" s="240">
        <v>383603</v>
      </c>
      <c r="X569" s="241">
        <v>42959410</v>
      </c>
      <c r="Y569" s="242"/>
    </row>
    <row r="570" spans="1:25">
      <c r="A570" s="299" t="s">
        <v>182</v>
      </c>
      <c r="B570" s="299" t="s">
        <v>183</v>
      </c>
      <c r="C570" s="125">
        <v>44531</v>
      </c>
      <c r="D570" s="125">
        <v>44531</v>
      </c>
      <c r="E570" s="125">
        <v>44531</v>
      </c>
      <c r="F570" s="295" t="s">
        <v>719</v>
      </c>
      <c r="G570" s="127" t="s">
        <v>1534</v>
      </c>
      <c r="H570" s="128" t="s">
        <v>718</v>
      </c>
      <c r="I570" s="73" t="s">
        <v>716</v>
      </c>
      <c r="J570" s="73" t="s">
        <v>717</v>
      </c>
      <c r="K570" s="73" t="s">
        <v>166</v>
      </c>
      <c r="L570" s="129">
        <v>0</v>
      </c>
      <c r="N570" s="121">
        <v>0</v>
      </c>
      <c r="O570" s="121">
        <v>16054.45</v>
      </c>
      <c r="P570" s="121">
        <v>16054.45</v>
      </c>
      <c r="Q570" s="130" t="s">
        <v>681</v>
      </c>
      <c r="R570" s="131">
        <v>0</v>
      </c>
      <c r="S570" s="132">
        <v>3626594.4200000023</v>
      </c>
      <c r="T570" s="122" t="s">
        <v>717</v>
      </c>
      <c r="U570" s="2">
        <v>72556849</v>
      </c>
      <c r="V570" s="121">
        <v>-265301314</v>
      </c>
      <c r="W570" s="111">
        <v>312621</v>
      </c>
      <c r="X570" s="133">
        <v>43103952</v>
      </c>
      <c r="Y570" s="45"/>
    </row>
    <row r="571" spans="1:25">
      <c r="A571" s="299" t="s">
        <v>182</v>
      </c>
      <c r="B571" s="299" t="s">
        <v>183</v>
      </c>
      <c r="C571" s="125">
        <v>44531</v>
      </c>
      <c r="D571" s="125">
        <v>44531</v>
      </c>
      <c r="E571" s="125">
        <v>44531</v>
      </c>
      <c r="F571" s="295" t="s">
        <v>719</v>
      </c>
      <c r="G571" s="127" t="s">
        <v>1534</v>
      </c>
      <c r="H571" s="128" t="s">
        <v>718</v>
      </c>
      <c r="I571" s="73" t="s">
        <v>716</v>
      </c>
      <c r="J571" s="73" t="s">
        <v>717</v>
      </c>
      <c r="K571" s="73" t="s">
        <v>166</v>
      </c>
      <c r="L571" s="129">
        <v>0</v>
      </c>
      <c r="N571" s="121">
        <v>0</v>
      </c>
      <c r="O571" s="121">
        <v>24546.12</v>
      </c>
      <c r="P571" s="121">
        <v>24546.12</v>
      </c>
      <c r="Q571" s="130" t="s">
        <v>681</v>
      </c>
      <c r="R571" s="131">
        <v>0</v>
      </c>
      <c r="S571" s="132">
        <v>3651140.5400000024</v>
      </c>
      <c r="T571" s="122" t="s">
        <v>717</v>
      </c>
      <c r="U571" s="2">
        <v>72556849</v>
      </c>
      <c r="V571" s="121">
        <v>-265301361</v>
      </c>
      <c r="W571" s="111">
        <v>312621</v>
      </c>
      <c r="X571" s="133">
        <v>43103999</v>
      </c>
      <c r="Y571" s="45"/>
    </row>
    <row r="572" spans="1:25">
      <c r="A572" s="299" t="s">
        <v>182</v>
      </c>
      <c r="B572" s="299" t="s">
        <v>183</v>
      </c>
      <c r="C572" s="125">
        <v>44531</v>
      </c>
      <c r="D572" s="125">
        <v>44531</v>
      </c>
      <c r="E572" s="125">
        <v>44531</v>
      </c>
      <c r="G572" s="127" t="s">
        <v>1536</v>
      </c>
      <c r="H572" s="128" t="s">
        <v>721</v>
      </c>
      <c r="I572" s="73" t="s">
        <v>716</v>
      </c>
      <c r="J572" s="73" t="s">
        <v>720</v>
      </c>
      <c r="K572" s="73" t="s">
        <v>166</v>
      </c>
      <c r="L572" s="129">
        <v>0</v>
      </c>
      <c r="N572" s="121">
        <v>0</v>
      </c>
      <c r="O572" s="121">
        <v>19684.38</v>
      </c>
      <c r="P572" s="121">
        <v>19684.38</v>
      </c>
      <c r="Q572" s="130" t="s">
        <v>681</v>
      </c>
      <c r="R572" s="131">
        <v>0</v>
      </c>
      <c r="S572" s="132">
        <v>3670824.9200000023</v>
      </c>
      <c r="T572" s="122" t="s">
        <v>720</v>
      </c>
      <c r="U572" s="2">
        <v>72669069</v>
      </c>
      <c r="V572" s="121">
        <v>-265301363</v>
      </c>
      <c r="W572" s="111">
        <v>375072</v>
      </c>
      <c r="X572" s="133">
        <v>43104001</v>
      </c>
      <c r="Y572" s="45"/>
    </row>
    <row r="573" spans="1:25">
      <c r="A573" s="299" t="s">
        <v>182</v>
      </c>
      <c r="B573" s="299" t="s">
        <v>183</v>
      </c>
      <c r="C573" s="125">
        <v>44531</v>
      </c>
      <c r="D573" s="125">
        <v>44531</v>
      </c>
      <c r="E573" s="125">
        <v>44531</v>
      </c>
      <c r="G573" s="127" t="s">
        <v>1618</v>
      </c>
      <c r="H573" s="128" t="s">
        <v>317</v>
      </c>
      <c r="I573" s="73" t="s">
        <v>318</v>
      </c>
      <c r="J573" s="73" t="s">
        <v>319</v>
      </c>
      <c r="K573" s="73" t="s">
        <v>166</v>
      </c>
      <c r="L573" s="129">
        <v>0</v>
      </c>
      <c r="N573" s="121">
        <v>0</v>
      </c>
      <c r="O573" s="121">
        <v>29259.91</v>
      </c>
      <c r="P573" s="121">
        <v>29259.91</v>
      </c>
      <c r="Q573" s="130" t="s">
        <v>681</v>
      </c>
      <c r="R573" s="131">
        <v>0</v>
      </c>
      <c r="S573" s="132">
        <v>3700084.8300000024</v>
      </c>
      <c r="T573" s="122" t="s">
        <v>319</v>
      </c>
      <c r="U573" s="2">
        <v>72610059</v>
      </c>
      <c r="V573" s="121">
        <v>-265283323</v>
      </c>
      <c r="W573" s="111">
        <v>454684</v>
      </c>
      <c r="X573" s="133">
        <v>43098332</v>
      </c>
      <c r="Y573" s="45"/>
    </row>
    <row r="574" spans="1:25">
      <c r="A574" s="299" t="s">
        <v>182</v>
      </c>
      <c r="B574" s="299" t="s">
        <v>183</v>
      </c>
      <c r="C574" s="125">
        <v>44531</v>
      </c>
      <c r="D574" s="125">
        <v>44531</v>
      </c>
      <c r="E574" s="125">
        <v>44531</v>
      </c>
      <c r="G574" s="127" t="s">
        <v>1527</v>
      </c>
      <c r="H574" s="128" t="s">
        <v>779</v>
      </c>
      <c r="I574" s="73" t="s">
        <v>777</v>
      </c>
      <c r="J574" s="73" t="s">
        <v>778</v>
      </c>
      <c r="K574" s="73" t="s">
        <v>166</v>
      </c>
      <c r="L574" s="129">
        <v>0</v>
      </c>
      <c r="N574" s="121">
        <v>0</v>
      </c>
      <c r="O574" s="121">
        <v>25597.02</v>
      </c>
      <c r="P574" s="121">
        <v>25597.02</v>
      </c>
      <c r="Q574" s="130" t="s">
        <v>681</v>
      </c>
      <c r="R574" s="131">
        <v>0</v>
      </c>
      <c r="S574" s="132">
        <v>3725681.8500000024</v>
      </c>
      <c r="T574" s="122" t="s">
        <v>778</v>
      </c>
      <c r="U574" s="2">
        <v>73298246</v>
      </c>
      <c r="V574" s="121">
        <v>-265352842</v>
      </c>
      <c r="W574" s="111">
        <v>289571</v>
      </c>
      <c r="X574" s="133">
        <v>43117518</v>
      </c>
      <c r="Y574" s="45"/>
    </row>
    <row r="575" spans="1:25">
      <c r="A575" s="243" t="s">
        <v>206</v>
      </c>
      <c r="B575" s="243" t="s">
        <v>207</v>
      </c>
      <c r="C575" s="244">
        <v>44532</v>
      </c>
      <c r="D575" s="244">
        <v>44532</v>
      </c>
      <c r="E575" s="244">
        <v>44532</v>
      </c>
      <c r="F575" s="297"/>
      <c r="G575" s="245"/>
      <c r="H575" s="246"/>
      <c r="I575" s="247"/>
      <c r="J575" s="247"/>
      <c r="K575" s="247" t="s">
        <v>709</v>
      </c>
      <c r="L575" s="248">
        <v>0</v>
      </c>
      <c r="M575" s="249"/>
      <c r="N575" s="249">
        <v>33000000</v>
      </c>
      <c r="O575" s="249">
        <v>0</v>
      </c>
      <c r="P575" s="249">
        <v>33000000</v>
      </c>
      <c r="Q575" s="250" t="s">
        <v>681</v>
      </c>
      <c r="R575" s="251">
        <v>37927098.879999995</v>
      </c>
      <c r="S575" s="252">
        <v>0</v>
      </c>
      <c r="T575" s="253"/>
      <c r="U575" s="254">
        <v>2067427</v>
      </c>
      <c r="V575" s="249">
        <v>-265406662</v>
      </c>
      <c r="W575" s="255"/>
      <c r="X575" s="256">
        <v>43130093</v>
      </c>
      <c r="Y575" s="257" t="s">
        <v>1556</v>
      </c>
    </row>
    <row r="576" spans="1:25">
      <c r="A576" s="299" t="s">
        <v>206</v>
      </c>
      <c r="B576" s="299" t="s">
        <v>207</v>
      </c>
      <c r="C576" s="125">
        <v>44530</v>
      </c>
      <c r="D576" s="125">
        <v>44533</v>
      </c>
      <c r="E576" s="125">
        <v>44533</v>
      </c>
      <c r="G576" s="127"/>
      <c r="H576" s="128" t="s">
        <v>577</v>
      </c>
      <c r="I576" s="73" t="s">
        <v>578</v>
      </c>
      <c r="J576" s="73" t="s">
        <v>579</v>
      </c>
      <c r="K576" s="73" t="s">
        <v>710</v>
      </c>
      <c r="L576" s="129">
        <v>3466024.5</v>
      </c>
      <c r="M576" s="121">
        <v>98.03125</v>
      </c>
      <c r="N576" s="121">
        <v>-3397787.14</v>
      </c>
      <c r="O576" s="121">
        <v>0</v>
      </c>
      <c r="P576" s="121">
        <v>-3397787.14</v>
      </c>
      <c r="Q576" s="130" t="s">
        <v>681</v>
      </c>
      <c r="R576" s="131">
        <v>34529311.739999995</v>
      </c>
      <c r="S576" s="132">
        <v>0</v>
      </c>
      <c r="T576" s="122" t="s">
        <v>579</v>
      </c>
      <c r="U576" s="2">
        <v>73357605</v>
      </c>
      <c r="V576" s="121">
        <v>-265498297</v>
      </c>
      <c r="W576" s="111">
        <v>466060</v>
      </c>
      <c r="X576" s="133">
        <v>43156471</v>
      </c>
      <c r="Y576" s="45"/>
    </row>
    <row r="577" spans="1:25">
      <c r="A577" s="299" t="s">
        <v>206</v>
      </c>
      <c r="B577" s="299" t="s">
        <v>207</v>
      </c>
      <c r="C577" s="125">
        <v>44530</v>
      </c>
      <c r="D577" s="125">
        <v>44533</v>
      </c>
      <c r="E577" s="125">
        <v>44533</v>
      </c>
      <c r="G577" s="127"/>
      <c r="H577" s="128" t="s">
        <v>900</v>
      </c>
      <c r="I577" s="73" t="s">
        <v>898</v>
      </c>
      <c r="J577" s="73" t="s">
        <v>899</v>
      </c>
      <c r="K577" s="73" t="s">
        <v>710</v>
      </c>
      <c r="L577" s="129">
        <v>15000000</v>
      </c>
      <c r="M577" s="121">
        <v>98.03125</v>
      </c>
      <c r="N577" s="121">
        <v>-14704687.5</v>
      </c>
      <c r="O577" s="121">
        <v>0</v>
      </c>
      <c r="P577" s="121">
        <v>-14704687.5</v>
      </c>
      <c r="Q577" s="130" t="s">
        <v>681</v>
      </c>
      <c r="R577" s="131">
        <v>19824624.239999995</v>
      </c>
      <c r="S577" s="132">
        <v>0</v>
      </c>
      <c r="T577" s="122" t="s">
        <v>899</v>
      </c>
      <c r="U577" s="2">
        <v>73357643</v>
      </c>
      <c r="V577" s="121">
        <v>-265497935</v>
      </c>
      <c r="W577" s="111">
        <v>464322</v>
      </c>
      <c r="X577" s="133">
        <v>43156361</v>
      </c>
      <c r="Y577" s="45"/>
    </row>
    <row r="578" spans="1:25">
      <c r="A578" s="299" t="s">
        <v>206</v>
      </c>
      <c r="B578" s="299" t="s">
        <v>207</v>
      </c>
      <c r="C578" s="125">
        <v>44530</v>
      </c>
      <c r="D578" s="125">
        <v>44533</v>
      </c>
      <c r="E578" s="125">
        <v>44533</v>
      </c>
      <c r="G578" s="127"/>
      <c r="H578" s="128" t="s">
        <v>903</v>
      </c>
      <c r="I578" s="73" t="s">
        <v>901</v>
      </c>
      <c r="J578" s="73" t="s">
        <v>902</v>
      </c>
      <c r="K578" s="73" t="s">
        <v>710</v>
      </c>
      <c r="L578" s="129">
        <v>3300024.02</v>
      </c>
      <c r="M578" s="121">
        <v>98.28125</v>
      </c>
      <c r="N578" s="121">
        <v>-3243304.86</v>
      </c>
      <c r="O578" s="121">
        <v>0</v>
      </c>
      <c r="P578" s="121">
        <v>-3243304.86</v>
      </c>
      <c r="Q578" s="130" t="s">
        <v>681</v>
      </c>
      <c r="R578" s="131">
        <v>16581319.379999995</v>
      </c>
      <c r="S578" s="132">
        <v>0</v>
      </c>
      <c r="T578" s="122" t="s">
        <v>902</v>
      </c>
      <c r="U578" s="2">
        <v>73357708</v>
      </c>
      <c r="V578" s="121">
        <v>-265498103</v>
      </c>
      <c r="W578" s="111">
        <v>466483</v>
      </c>
      <c r="X578" s="133">
        <v>43156419</v>
      </c>
      <c r="Y578" s="45"/>
    </row>
    <row r="579" spans="1:25">
      <c r="A579" s="228" t="s">
        <v>206</v>
      </c>
      <c r="B579" s="228" t="s">
        <v>207</v>
      </c>
      <c r="C579" s="229">
        <v>44530</v>
      </c>
      <c r="D579" s="229">
        <v>44533</v>
      </c>
      <c r="E579" s="229">
        <v>44533</v>
      </c>
      <c r="F579" s="296"/>
      <c r="G579" s="230"/>
      <c r="H579" s="231" t="s">
        <v>216</v>
      </c>
      <c r="I579" s="232" t="s">
        <v>218</v>
      </c>
      <c r="J579" s="232" t="s">
        <v>904</v>
      </c>
      <c r="K579" s="232" t="s">
        <v>710</v>
      </c>
      <c r="L579" s="233">
        <v>10000000</v>
      </c>
      <c r="M579" s="234">
        <v>98.03125</v>
      </c>
      <c r="N579" s="234">
        <v>-9803125</v>
      </c>
      <c r="O579" s="234">
        <v>0</v>
      </c>
      <c r="P579" s="234">
        <v>-9803125</v>
      </c>
      <c r="Q579" s="235" t="s">
        <v>681</v>
      </c>
      <c r="R579" s="236">
        <v>6778194.3799999952</v>
      </c>
      <c r="S579" s="237">
        <v>0</v>
      </c>
      <c r="T579" s="238" t="s">
        <v>904</v>
      </c>
      <c r="U579" s="239">
        <v>73357551</v>
      </c>
      <c r="V579" s="234">
        <v>-265498252</v>
      </c>
      <c r="W579" s="240">
        <v>463235</v>
      </c>
      <c r="X579" s="241">
        <v>43156451</v>
      </c>
      <c r="Y579" s="242"/>
    </row>
    <row r="580" spans="1:25">
      <c r="A580" s="299" t="s">
        <v>182</v>
      </c>
      <c r="B580" s="299" t="s">
        <v>183</v>
      </c>
      <c r="C580" s="125">
        <v>44530</v>
      </c>
      <c r="D580" s="125">
        <v>44530</v>
      </c>
      <c r="E580" s="125">
        <v>44545</v>
      </c>
      <c r="F580" s="295" t="s">
        <v>575</v>
      </c>
      <c r="G580" s="127" t="s">
        <v>1530</v>
      </c>
      <c r="H580" s="128" t="s">
        <v>574</v>
      </c>
      <c r="I580" s="73" t="s">
        <v>564</v>
      </c>
      <c r="J580" s="73" t="s">
        <v>576</v>
      </c>
      <c r="K580" s="73" t="s">
        <v>166</v>
      </c>
      <c r="L580" s="129">
        <v>0</v>
      </c>
      <c r="N580" s="121">
        <v>0</v>
      </c>
      <c r="O580" s="121">
        <v>1352.8</v>
      </c>
      <c r="P580" s="121">
        <v>1352.8</v>
      </c>
      <c r="Q580" s="130" t="s">
        <v>681</v>
      </c>
      <c r="R580" s="131">
        <v>0</v>
      </c>
      <c r="S580" s="132">
        <v>3727034.6500000022</v>
      </c>
      <c r="T580" s="122" t="s">
        <v>576</v>
      </c>
      <c r="U580" s="2">
        <v>72024410</v>
      </c>
      <c r="V580" s="121">
        <v>-266290450</v>
      </c>
      <c r="W580" s="111">
        <v>409425</v>
      </c>
      <c r="X580" s="133">
        <v>43326047</v>
      </c>
      <c r="Y580" s="45"/>
    </row>
    <row r="581" spans="1:25">
      <c r="A581" s="299" t="s">
        <v>182</v>
      </c>
      <c r="B581" s="299" t="s">
        <v>183</v>
      </c>
      <c r="C581" s="125">
        <v>44530</v>
      </c>
      <c r="D581" s="125">
        <v>44530</v>
      </c>
      <c r="E581" s="125">
        <v>44545</v>
      </c>
      <c r="F581" s="295" t="s">
        <v>575</v>
      </c>
      <c r="G581" s="127" t="s">
        <v>1530</v>
      </c>
      <c r="H581" s="128" t="s">
        <v>574</v>
      </c>
      <c r="I581" s="73" t="s">
        <v>564</v>
      </c>
      <c r="J581" s="73" t="s">
        <v>576</v>
      </c>
      <c r="K581" s="73" t="s">
        <v>166</v>
      </c>
      <c r="L581" s="129">
        <v>0</v>
      </c>
      <c r="N581" s="121">
        <v>0</v>
      </c>
      <c r="O581" s="121">
        <v>16488.27</v>
      </c>
      <c r="P581" s="121">
        <v>16488.27</v>
      </c>
      <c r="Q581" s="130" t="s">
        <v>681</v>
      </c>
      <c r="R581" s="131">
        <v>0</v>
      </c>
      <c r="S581" s="132">
        <v>3743522.9200000023</v>
      </c>
      <c r="T581" s="122" t="s">
        <v>576</v>
      </c>
      <c r="U581" s="2">
        <v>66744537</v>
      </c>
      <c r="V581" s="121">
        <v>-266290460</v>
      </c>
      <c r="W581" s="111">
        <v>409426</v>
      </c>
      <c r="X581" s="133">
        <v>43326051</v>
      </c>
      <c r="Y581" s="45"/>
    </row>
    <row r="582" spans="1:25">
      <c r="A582" s="228" t="s">
        <v>182</v>
      </c>
      <c r="B582" s="228" t="s">
        <v>183</v>
      </c>
      <c r="C582" s="229">
        <v>44545</v>
      </c>
      <c r="D582" s="229">
        <v>44545</v>
      </c>
      <c r="E582" s="229">
        <v>44545</v>
      </c>
      <c r="F582" s="296"/>
      <c r="G582" s="230" t="s">
        <v>1548</v>
      </c>
      <c r="H582" s="231" t="s">
        <v>796</v>
      </c>
      <c r="I582" s="232" t="s">
        <v>794</v>
      </c>
      <c r="J582" s="232" t="s">
        <v>795</v>
      </c>
      <c r="K582" s="232" t="s">
        <v>166</v>
      </c>
      <c r="L582" s="233">
        <v>0</v>
      </c>
      <c r="M582" s="234"/>
      <c r="N582" s="234">
        <v>0</v>
      </c>
      <c r="O582" s="234">
        <v>20422.650000000001</v>
      </c>
      <c r="P582" s="234">
        <v>20422.650000000001</v>
      </c>
      <c r="Q582" s="235" t="s">
        <v>681</v>
      </c>
      <c r="R582" s="236">
        <v>0</v>
      </c>
      <c r="S582" s="237">
        <v>3763945.5700000022</v>
      </c>
      <c r="T582" s="238" t="s">
        <v>795</v>
      </c>
      <c r="U582" s="239">
        <v>70194526</v>
      </c>
      <c r="V582" s="234">
        <v>-266214406</v>
      </c>
      <c r="W582" s="240">
        <v>376035</v>
      </c>
      <c r="X582" s="241">
        <v>43298138</v>
      </c>
      <c r="Y582" s="242"/>
    </row>
    <row r="583" spans="1:25">
      <c r="A583" s="299" t="s">
        <v>206</v>
      </c>
      <c r="B583" s="299" t="s">
        <v>207</v>
      </c>
      <c r="C583" s="125">
        <v>44547</v>
      </c>
      <c r="D583" s="125">
        <v>44547</v>
      </c>
      <c r="E583" s="125">
        <v>44550</v>
      </c>
      <c r="G583" s="127"/>
      <c r="J583" s="73"/>
      <c r="K583" s="73" t="s">
        <v>709</v>
      </c>
      <c r="L583" s="129">
        <v>0</v>
      </c>
      <c r="N583" s="121">
        <v>15600000</v>
      </c>
      <c r="O583" s="121">
        <v>0</v>
      </c>
      <c r="P583" s="121">
        <v>15600000</v>
      </c>
      <c r="Q583" s="130" t="s">
        <v>681</v>
      </c>
      <c r="R583" s="131">
        <v>22378194.379999995</v>
      </c>
      <c r="S583" s="132">
        <v>0</v>
      </c>
      <c r="T583" s="122"/>
      <c r="U583" s="2">
        <v>2074814</v>
      </c>
      <c r="V583" s="121">
        <v>-266360979</v>
      </c>
      <c r="W583" s="111"/>
      <c r="X583" s="133">
        <v>43330638</v>
      </c>
      <c r="Y583" s="45" t="s">
        <v>1556</v>
      </c>
    </row>
    <row r="584" spans="1:25">
      <c r="A584" s="299" t="s">
        <v>169</v>
      </c>
      <c r="B584" s="299" t="s">
        <v>171</v>
      </c>
      <c r="C584" s="125">
        <v>44550</v>
      </c>
      <c r="D584" s="125">
        <v>44550</v>
      </c>
      <c r="E584" s="125">
        <v>44550</v>
      </c>
      <c r="G584" s="127"/>
      <c r="J584" s="73"/>
      <c r="K584" s="73" t="s">
        <v>1549</v>
      </c>
      <c r="L584" s="129">
        <v>0</v>
      </c>
      <c r="N584" s="121">
        <v>3610539.87</v>
      </c>
      <c r="O584" s="121">
        <v>0</v>
      </c>
      <c r="P584" s="121">
        <v>3610539.87</v>
      </c>
      <c r="Q584" s="130" t="s">
        <v>681</v>
      </c>
      <c r="R584" s="131">
        <v>3610539.87</v>
      </c>
      <c r="S584" s="132">
        <v>0</v>
      </c>
      <c r="T584" s="122"/>
      <c r="U584" s="2">
        <v>385739</v>
      </c>
      <c r="V584" s="121">
        <v>-266539698</v>
      </c>
      <c r="W584" s="111"/>
      <c r="X584" s="133"/>
      <c r="Y584" s="45" t="s">
        <v>1589</v>
      </c>
    </row>
    <row r="585" spans="1:25">
      <c r="A585" s="299" t="s">
        <v>206</v>
      </c>
      <c r="B585" s="299" t="s">
        <v>207</v>
      </c>
      <c r="C585" s="125">
        <v>44454</v>
      </c>
      <c r="D585" s="125">
        <v>44550</v>
      </c>
      <c r="E585" s="125">
        <v>44550</v>
      </c>
      <c r="G585" s="127"/>
      <c r="H585" s="128" t="s">
        <v>881</v>
      </c>
      <c r="I585" s="73" t="s">
        <v>204</v>
      </c>
      <c r="J585" s="73" t="s">
        <v>880</v>
      </c>
      <c r="K585" s="73" t="s">
        <v>710</v>
      </c>
      <c r="L585" s="129">
        <v>5634134.2300000004</v>
      </c>
      <c r="M585" s="121">
        <v>98.03125</v>
      </c>
      <c r="N585" s="121">
        <v>-5523212.21</v>
      </c>
      <c r="O585" s="121">
        <v>0</v>
      </c>
      <c r="P585" s="121">
        <v>-5523212.21</v>
      </c>
      <c r="Q585" s="130" t="s">
        <v>681</v>
      </c>
      <c r="R585" s="131">
        <v>16854982.169999994</v>
      </c>
      <c r="S585" s="132">
        <v>0</v>
      </c>
      <c r="T585" s="122" t="s">
        <v>880</v>
      </c>
      <c r="U585" s="2">
        <v>70411567</v>
      </c>
      <c r="V585" s="121">
        <v>-266569141</v>
      </c>
      <c r="W585" s="111">
        <v>455704</v>
      </c>
      <c r="X585" s="133">
        <v>43391489</v>
      </c>
      <c r="Y585" s="45"/>
    </row>
    <row r="586" spans="1:25">
      <c r="A586" s="299" t="s">
        <v>169</v>
      </c>
      <c r="B586" s="299" t="s">
        <v>171</v>
      </c>
      <c r="C586" s="125">
        <v>44550</v>
      </c>
      <c r="D586" s="125">
        <v>44550</v>
      </c>
      <c r="E586" s="125">
        <v>44550</v>
      </c>
      <c r="G586" s="127"/>
      <c r="J586" s="73"/>
      <c r="K586" s="73" t="s">
        <v>1551</v>
      </c>
      <c r="L586" s="129">
        <v>0</v>
      </c>
      <c r="N586" s="121">
        <v>-200</v>
      </c>
      <c r="O586" s="121">
        <v>0</v>
      </c>
      <c r="P586" s="121">
        <v>-200</v>
      </c>
      <c r="Q586" s="130" t="s">
        <v>681</v>
      </c>
      <c r="R586" s="131">
        <v>3610339.87</v>
      </c>
      <c r="S586" s="132">
        <v>0</v>
      </c>
      <c r="T586" s="122"/>
      <c r="U586" s="2">
        <v>2076937</v>
      </c>
      <c r="V586" s="121">
        <v>-266539827</v>
      </c>
      <c r="W586" s="111"/>
      <c r="X586" s="133">
        <v>43383307</v>
      </c>
      <c r="Y586" s="45" t="s">
        <v>1552</v>
      </c>
    </row>
    <row r="587" spans="1:25">
      <c r="A587" s="299" t="s">
        <v>169</v>
      </c>
      <c r="B587" s="299" t="s">
        <v>171</v>
      </c>
      <c r="C587" s="125">
        <v>44550</v>
      </c>
      <c r="D587" s="125">
        <v>44550</v>
      </c>
      <c r="E587" s="125">
        <v>44550</v>
      </c>
      <c r="G587" s="127"/>
      <c r="J587" s="73"/>
      <c r="K587" s="73" t="s">
        <v>1551</v>
      </c>
      <c r="L587" s="129">
        <v>0</v>
      </c>
      <c r="N587" s="121">
        <v>-200</v>
      </c>
      <c r="O587" s="121">
        <v>0</v>
      </c>
      <c r="P587" s="121">
        <v>-200</v>
      </c>
      <c r="Q587" s="130" t="s">
        <v>681</v>
      </c>
      <c r="R587" s="131">
        <v>3610139.87</v>
      </c>
      <c r="S587" s="132">
        <v>0</v>
      </c>
      <c r="T587" s="122"/>
      <c r="U587" s="2">
        <v>2076938</v>
      </c>
      <c r="V587" s="121">
        <v>-266539835</v>
      </c>
      <c r="W587" s="111"/>
      <c r="X587" s="133">
        <v>43383311</v>
      </c>
      <c r="Y587" s="45" t="s">
        <v>1552</v>
      </c>
    </row>
    <row r="588" spans="1:25">
      <c r="A588" s="299" t="s">
        <v>169</v>
      </c>
      <c r="B588" s="299" t="s">
        <v>171</v>
      </c>
      <c r="C588" s="125">
        <v>44550</v>
      </c>
      <c r="D588" s="125">
        <v>44550</v>
      </c>
      <c r="E588" s="125">
        <v>44550</v>
      </c>
      <c r="G588" s="127"/>
      <c r="J588" s="73"/>
      <c r="K588" s="73" t="s">
        <v>1551</v>
      </c>
      <c r="L588" s="129">
        <v>0</v>
      </c>
      <c r="N588" s="121">
        <v>-200</v>
      </c>
      <c r="O588" s="121">
        <v>0</v>
      </c>
      <c r="P588" s="121">
        <v>-200</v>
      </c>
      <c r="Q588" s="130" t="s">
        <v>681</v>
      </c>
      <c r="R588" s="131">
        <v>3609939.87</v>
      </c>
      <c r="S588" s="132">
        <v>0</v>
      </c>
      <c r="T588" s="122"/>
      <c r="U588" s="2">
        <v>2076940</v>
      </c>
      <c r="V588" s="121">
        <v>-266539846</v>
      </c>
      <c r="W588" s="111"/>
      <c r="X588" s="133">
        <v>43383316</v>
      </c>
      <c r="Y588" s="45" t="s">
        <v>1552</v>
      </c>
    </row>
    <row r="589" spans="1:25">
      <c r="A589" s="299" t="s">
        <v>169</v>
      </c>
      <c r="B589" s="299" t="s">
        <v>171</v>
      </c>
      <c r="C589" s="125">
        <v>44550</v>
      </c>
      <c r="D589" s="125">
        <v>44550</v>
      </c>
      <c r="E589" s="125">
        <v>44550</v>
      </c>
      <c r="G589" s="127"/>
      <c r="J589" s="73"/>
      <c r="K589" s="73" t="s">
        <v>1551</v>
      </c>
      <c r="L589" s="129">
        <v>0</v>
      </c>
      <c r="N589" s="121">
        <v>-932425.63</v>
      </c>
      <c r="O589" s="121">
        <v>0</v>
      </c>
      <c r="P589" s="121">
        <v>-932425.63</v>
      </c>
      <c r="Q589" s="130" t="s">
        <v>681</v>
      </c>
      <c r="R589" s="131">
        <v>2677514.2400000002</v>
      </c>
      <c r="S589" s="132">
        <v>0</v>
      </c>
      <c r="T589" s="122"/>
      <c r="U589" s="2">
        <v>2076933</v>
      </c>
      <c r="V589" s="121">
        <v>-266539773</v>
      </c>
      <c r="W589" s="111"/>
      <c r="X589" s="133">
        <v>43383291</v>
      </c>
      <c r="Y589" s="45" t="s">
        <v>1555</v>
      </c>
    </row>
    <row r="590" spans="1:25">
      <c r="A590" s="299" t="s">
        <v>169</v>
      </c>
      <c r="B590" s="299" t="s">
        <v>171</v>
      </c>
      <c r="C590" s="125">
        <v>44550</v>
      </c>
      <c r="D590" s="125">
        <v>44550</v>
      </c>
      <c r="E590" s="125">
        <v>44550</v>
      </c>
      <c r="G590" s="127"/>
      <c r="J590" s="73"/>
      <c r="K590" s="73" t="s">
        <v>1551</v>
      </c>
      <c r="L590" s="129">
        <v>0</v>
      </c>
      <c r="N590" s="121">
        <v>-2666938.21</v>
      </c>
      <c r="O590" s="121">
        <v>0</v>
      </c>
      <c r="P590" s="121">
        <v>-2666938.21</v>
      </c>
      <c r="Q590" s="130" t="s">
        <v>681</v>
      </c>
      <c r="R590" s="131">
        <v>10576.030000000261</v>
      </c>
      <c r="S590" s="132">
        <v>0</v>
      </c>
      <c r="T590" s="122"/>
      <c r="U590" s="2">
        <v>2076935</v>
      </c>
      <c r="V590" s="121">
        <v>-266539796</v>
      </c>
      <c r="W590" s="111"/>
      <c r="X590" s="133">
        <v>43383296</v>
      </c>
      <c r="Y590" s="45" t="s">
        <v>1554</v>
      </c>
    </row>
    <row r="591" spans="1:25">
      <c r="A591" s="299" t="s">
        <v>182</v>
      </c>
      <c r="B591" s="299" t="s">
        <v>183</v>
      </c>
      <c r="C591" s="125">
        <v>44550</v>
      </c>
      <c r="D591" s="125">
        <v>44550</v>
      </c>
      <c r="E591" s="125">
        <v>44550</v>
      </c>
      <c r="G591" s="127"/>
      <c r="J591" s="73"/>
      <c r="K591" s="73" t="s">
        <v>1549</v>
      </c>
      <c r="L591" s="129">
        <v>0</v>
      </c>
      <c r="N591" s="121">
        <v>0</v>
      </c>
      <c r="O591" s="121">
        <v>-3610539.87</v>
      </c>
      <c r="P591" s="121">
        <v>-3610539.87</v>
      </c>
      <c r="Q591" s="130" t="s">
        <v>681</v>
      </c>
      <c r="R591" s="131">
        <v>0</v>
      </c>
      <c r="S591" s="132">
        <v>153405.70000000205</v>
      </c>
      <c r="T591" s="122"/>
      <c r="U591" s="2">
        <v>385739</v>
      </c>
      <c r="V591" s="121">
        <v>-266539696</v>
      </c>
      <c r="W591" s="111"/>
      <c r="X591" s="133"/>
      <c r="Y591" s="45" t="s">
        <v>1589</v>
      </c>
    </row>
    <row r="592" spans="1:25">
      <c r="A592" s="258" t="s">
        <v>206</v>
      </c>
      <c r="B592" s="258" t="s">
        <v>207</v>
      </c>
      <c r="C592" s="259">
        <v>44483</v>
      </c>
      <c r="D592" s="259">
        <v>44550</v>
      </c>
      <c r="E592" s="259">
        <v>44551</v>
      </c>
      <c r="F592" s="298"/>
      <c r="G592" s="260"/>
      <c r="H592" s="261" t="s">
        <v>473</v>
      </c>
      <c r="I592" s="262" t="s">
        <v>475</v>
      </c>
      <c r="J592" s="262" t="s">
        <v>688</v>
      </c>
      <c r="K592" s="262" t="s">
        <v>710</v>
      </c>
      <c r="L592" s="263">
        <v>10000000</v>
      </c>
      <c r="M592" s="264">
        <v>97.78125</v>
      </c>
      <c r="N592" s="264">
        <v>-9778125</v>
      </c>
      <c r="O592" s="264">
        <v>0</v>
      </c>
      <c r="P592" s="264">
        <v>-9778125</v>
      </c>
      <c r="Q592" s="265" t="s">
        <v>681</v>
      </c>
      <c r="R592" s="266">
        <v>7076857.1699999943</v>
      </c>
      <c r="S592" s="267">
        <v>0</v>
      </c>
      <c r="T592" s="268" t="s">
        <v>688</v>
      </c>
      <c r="U592" s="269">
        <v>72074401</v>
      </c>
      <c r="V592" s="264">
        <v>-266608719</v>
      </c>
      <c r="W592" s="270">
        <v>454440</v>
      </c>
      <c r="X592" s="271">
        <v>43400536</v>
      </c>
      <c r="Y592" s="272"/>
    </row>
    <row r="593" spans="1:25">
      <c r="A593" s="258" t="s">
        <v>182</v>
      </c>
      <c r="B593" s="258" t="s">
        <v>183</v>
      </c>
      <c r="C593" s="259">
        <v>44552</v>
      </c>
      <c r="D593" s="259">
        <v>44552</v>
      </c>
      <c r="E593" s="259">
        <v>44552</v>
      </c>
      <c r="F593" s="298" t="s">
        <v>800</v>
      </c>
      <c r="G593" s="260" t="s">
        <v>1543</v>
      </c>
      <c r="H593" s="261" t="s">
        <v>799</v>
      </c>
      <c r="I593" s="262" t="s">
        <v>797</v>
      </c>
      <c r="J593" s="262" t="s">
        <v>798</v>
      </c>
      <c r="K593" s="262" t="s">
        <v>166</v>
      </c>
      <c r="L593" s="263">
        <v>0</v>
      </c>
      <c r="M593" s="264"/>
      <c r="N593" s="264">
        <v>0</v>
      </c>
      <c r="O593" s="264">
        <v>46352.98</v>
      </c>
      <c r="P593" s="264">
        <v>46352.98</v>
      </c>
      <c r="Q593" s="265" t="s">
        <v>681</v>
      </c>
      <c r="R593" s="266">
        <v>0</v>
      </c>
      <c r="S593" s="267">
        <v>199758.68000000206</v>
      </c>
      <c r="T593" s="268" t="s">
        <v>798</v>
      </c>
      <c r="U593" s="269">
        <v>73411539</v>
      </c>
      <c r="V593" s="264">
        <v>-266663284</v>
      </c>
      <c r="W593" s="270">
        <v>359762</v>
      </c>
      <c r="X593" s="271">
        <v>43415630</v>
      </c>
      <c r="Y593" s="272"/>
    </row>
    <row r="594" spans="1:25">
      <c r="A594" s="258" t="s">
        <v>206</v>
      </c>
      <c r="B594" s="258" t="s">
        <v>207</v>
      </c>
      <c r="C594" s="259">
        <v>44553</v>
      </c>
      <c r="D594" s="259">
        <v>44553</v>
      </c>
      <c r="E594" s="259">
        <v>44553</v>
      </c>
      <c r="F594" s="298"/>
      <c r="G594" s="260"/>
      <c r="H594" s="261"/>
      <c r="I594" s="262"/>
      <c r="J594" s="262"/>
      <c r="K594" s="262" t="s">
        <v>709</v>
      </c>
      <c r="L594" s="263">
        <v>0</v>
      </c>
      <c r="M594" s="264"/>
      <c r="N594" s="264">
        <v>36500000</v>
      </c>
      <c r="O594" s="264">
        <v>0</v>
      </c>
      <c r="P594" s="264">
        <v>36500000</v>
      </c>
      <c r="Q594" s="265" t="s">
        <v>681</v>
      </c>
      <c r="R594" s="266">
        <v>43576857.169999994</v>
      </c>
      <c r="S594" s="267">
        <v>0</v>
      </c>
      <c r="T594" s="268"/>
      <c r="U594" s="269">
        <v>2079467</v>
      </c>
      <c r="V594" s="264">
        <v>-266704183</v>
      </c>
      <c r="W594" s="270"/>
      <c r="X594" s="271">
        <v>43428581</v>
      </c>
      <c r="Y594" s="272" t="s">
        <v>1556</v>
      </c>
    </row>
    <row r="595" spans="1:25">
      <c r="A595" s="243" t="s">
        <v>169</v>
      </c>
      <c r="B595" s="243" t="s">
        <v>171</v>
      </c>
      <c r="C595" s="244">
        <v>44553</v>
      </c>
      <c r="D595" s="244">
        <v>44553</v>
      </c>
      <c r="E595" s="244">
        <v>44557</v>
      </c>
      <c r="F595" s="297"/>
      <c r="G595" s="245"/>
      <c r="H595" s="246"/>
      <c r="I595" s="247"/>
      <c r="J595" s="247"/>
      <c r="K595" s="247" t="s">
        <v>1551</v>
      </c>
      <c r="L595" s="248">
        <v>0</v>
      </c>
      <c r="M595" s="249"/>
      <c r="N595" s="249">
        <v>-10576.03</v>
      </c>
      <c r="O595" s="249">
        <v>0</v>
      </c>
      <c r="P595" s="249">
        <v>-10576.03</v>
      </c>
      <c r="Q595" s="250" t="s">
        <v>681</v>
      </c>
      <c r="R595" s="251">
        <v>2.6011548470705748E-10</v>
      </c>
      <c r="S595" s="252">
        <v>0</v>
      </c>
      <c r="T595" s="253"/>
      <c r="U595" s="254">
        <v>2081231</v>
      </c>
      <c r="V595" s="249">
        <v>-267436665</v>
      </c>
      <c r="W595" s="255"/>
      <c r="X595" s="256">
        <v>43469681</v>
      </c>
      <c r="Y595" s="257" t="s">
        <v>1625</v>
      </c>
    </row>
    <row r="596" spans="1:25">
      <c r="A596" s="299" t="s">
        <v>206</v>
      </c>
      <c r="B596" s="299" t="s">
        <v>207</v>
      </c>
      <c r="C596" s="125">
        <v>44560</v>
      </c>
      <c r="D596" s="125">
        <v>44560</v>
      </c>
      <c r="E596" s="125">
        <v>44560</v>
      </c>
      <c r="G596" s="127"/>
      <c r="H596" s="128" t="s">
        <v>849</v>
      </c>
      <c r="I596" s="73" t="s">
        <v>847</v>
      </c>
      <c r="J596" s="73" t="s">
        <v>848</v>
      </c>
      <c r="K596" s="73" t="s">
        <v>944</v>
      </c>
      <c r="L596" s="129">
        <v>10000</v>
      </c>
      <c r="M596" s="121">
        <v>100</v>
      </c>
      <c r="N596" s="121">
        <v>10000</v>
      </c>
      <c r="O596" s="121">
        <v>0</v>
      </c>
      <c r="P596" s="121">
        <v>10000</v>
      </c>
      <c r="Q596" s="130" t="s">
        <v>681</v>
      </c>
      <c r="R596" s="131">
        <v>43586857.169999994</v>
      </c>
      <c r="S596" s="132">
        <v>0</v>
      </c>
      <c r="T596" s="122" t="s">
        <v>848</v>
      </c>
      <c r="U596" s="2">
        <v>74277211</v>
      </c>
      <c r="V596" s="121">
        <v>-269016002</v>
      </c>
      <c r="W596" s="111">
        <v>440324</v>
      </c>
      <c r="X596" s="133">
        <v>43606254</v>
      </c>
      <c r="Y596" s="45"/>
    </row>
    <row r="597" spans="1:25">
      <c r="A597" s="299" t="s">
        <v>182</v>
      </c>
      <c r="B597" s="299" t="s">
        <v>183</v>
      </c>
      <c r="C597" s="125">
        <v>44560</v>
      </c>
      <c r="D597" s="125">
        <v>44560</v>
      </c>
      <c r="E597" s="125">
        <v>44560</v>
      </c>
      <c r="G597" s="127" t="s">
        <v>1592</v>
      </c>
      <c r="H597" s="128" t="s">
        <v>849</v>
      </c>
      <c r="I597" s="73" t="s">
        <v>847</v>
      </c>
      <c r="J597" s="73" t="s">
        <v>848</v>
      </c>
      <c r="K597" s="73" t="s">
        <v>166</v>
      </c>
      <c r="L597" s="129">
        <v>0</v>
      </c>
      <c r="N597" s="121">
        <v>0</v>
      </c>
      <c r="O597" s="121">
        <v>70600.83</v>
      </c>
      <c r="P597" s="121">
        <v>70600.83</v>
      </c>
      <c r="Q597" s="130" t="s">
        <v>681</v>
      </c>
      <c r="R597" s="131">
        <v>0</v>
      </c>
      <c r="S597" s="132">
        <v>270359.51000000205</v>
      </c>
      <c r="T597" s="122" t="s">
        <v>848</v>
      </c>
      <c r="U597" s="2">
        <v>74276793</v>
      </c>
      <c r="V597" s="121">
        <v>-269016123</v>
      </c>
      <c r="W597" s="111">
        <v>440324</v>
      </c>
      <c r="X597" s="133">
        <v>43606263</v>
      </c>
      <c r="Y597" s="45"/>
    </row>
    <row r="598" spans="1:25">
      <c r="A598" s="299" t="s">
        <v>206</v>
      </c>
      <c r="B598" s="299" t="s">
        <v>207</v>
      </c>
      <c r="C598" s="125">
        <v>44560</v>
      </c>
      <c r="D598" s="125">
        <v>44560</v>
      </c>
      <c r="E598" s="125">
        <v>44560</v>
      </c>
      <c r="G598" s="127"/>
      <c r="H598" s="128" t="s">
        <v>873</v>
      </c>
      <c r="I598" s="73" t="s">
        <v>871</v>
      </c>
      <c r="J598" s="73" t="s">
        <v>872</v>
      </c>
      <c r="K598" s="73" t="s">
        <v>944</v>
      </c>
      <c r="L598" s="129">
        <v>6200</v>
      </c>
      <c r="M598" s="121">
        <v>100</v>
      </c>
      <c r="N598" s="121">
        <v>6200</v>
      </c>
      <c r="O598" s="121">
        <v>0</v>
      </c>
      <c r="P598" s="121">
        <v>6200</v>
      </c>
      <c r="Q598" s="130" t="s">
        <v>681</v>
      </c>
      <c r="R598" s="131">
        <v>43593057.169999994</v>
      </c>
      <c r="S598" s="132">
        <v>0</v>
      </c>
      <c r="T598" s="122" t="s">
        <v>872</v>
      </c>
      <c r="U598" s="2">
        <v>73997188</v>
      </c>
      <c r="V598" s="121">
        <v>-267519947</v>
      </c>
      <c r="W598" s="111">
        <v>451506</v>
      </c>
      <c r="X598" s="133">
        <v>43491165</v>
      </c>
      <c r="Y598" s="45"/>
    </row>
    <row r="599" spans="1:25">
      <c r="A599" s="299" t="s">
        <v>182</v>
      </c>
      <c r="B599" s="299" t="s">
        <v>183</v>
      </c>
      <c r="C599" s="125">
        <v>44560</v>
      </c>
      <c r="D599" s="125">
        <v>44560</v>
      </c>
      <c r="E599" s="125">
        <v>44560</v>
      </c>
      <c r="G599" s="127" t="s">
        <v>1612</v>
      </c>
      <c r="H599" s="128" t="s">
        <v>873</v>
      </c>
      <c r="I599" s="73" t="s">
        <v>871</v>
      </c>
      <c r="J599" s="73" t="s">
        <v>872</v>
      </c>
      <c r="K599" s="73" t="s">
        <v>166</v>
      </c>
      <c r="L599" s="129">
        <v>0</v>
      </c>
      <c r="N599" s="121">
        <v>0</v>
      </c>
      <c r="O599" s="121">
        <v>24987.38</v>
      </c>
      <c r="P599" s="121">
        <v>24987.38</v>
      </c>
      <c r="Q599" s="130" t="s">
        <v>681</v>
      </c>
      <c r="R599" s="131">
        <v>0</v>
      </c>
      <c r="S599" s="132">
        <v>295346.89000000205</v>
      </c>
      <c r="T599" s="122" t="s">
        <v>872</v>
      </c>
      <c r="U599" s="2">
        <v>73997140</v>
      </c>
      <c r="V599" s="121">
        <v>-267519959</v>
      </c>
      <c r="W599" s="111">
        <v>451506</v>
      </c>
      <c r="X599" s="133">
        <v>43491171</v>
      </c>
      <c r="Y599" s="45"/>
    </row>
    <row r="600" spans="1:25">
      <c r="A600" s="299" t="s">
        <v>206</v>
      </c>
      <c r="B600" s="299" t="s">
        <v>207</v>
      </c>
      <c r="C600" s="125">
        <v>44560</v>
      </c>
      <c r="D600" s="125">
        <v>44560</v>
      </c>
      <c r="E600" s="125">
        <v>44560</v>
      </c>
      <c r="G600" s="127"/>
      <c r="H600" s="128" t="s">
        <v>530</v>
      </c>
      <c r="I600" s="73" t="s">
        <v>531</v>
      </c>
      <c r="J600" s="73" t="s">
        <v>532</v>
      </c>
      <c r="K600" s="73" t="s">
        <v>944</v>
      </c>
      <c r="L600" s="129">
        <v>5328.95</v>
      </c>
      <c r="M600" s="121">
        <v>100</v>
      </c>
      <c r="N600" s="121">
        <v>5328.95</v>
      </c>
      <c r="O600" s="121">
        <v>0</v>
      </c>
      <c r="P600" s="121">
        <v>5328.95</v>
      </c>
      <c r="Q600" s="130" t="s">
        <v>681</v>
      </c>
      <c r="R600" s="131">
        <v>43598386.119999997</v>
      </c>
      <c r="S600" s="132">
        <v>0</v>
      </c>
      <c r="T600" s="122" t="s">
        <v>532</v>
      </c>
      <c r="U600" s="2">
        <v>74584282</v>
      </c>
      <c r="V600" s="121">
        <v>-269786429</v>
      </c>
      <c r="W600" s="111">
        <v>454226</v>
      </c>
      <c r="X600" s="133">
        <v>43740800</v>
      </c>
      <c r="Y600" s="45"/>
    </row>
    <row r="601" spans="1:25">
      <c r="A601" s="299" t="s">
        <v>182</v>
      </c>
      <c r="B601" s="299" t="s">
        <v>183</v>
      </c>
      <c r="C601" s="125">
        <v>44560</v>
      </c>
      <c r="D601" s="125">
        <v>44560</v>
      </c>
      <c r="E601" s="125">
        <v>44560</v>
      </c>
      <c r="G601" s="127" t="s">
        <v>1620</v>
      </c>
      <c r="H601" s="128" t="s">
        <v>530</v>
      </c>
      <c r="I601" s="73" t="s">
        <v>531</v>
      </c>
      <c r="J601" s="73" t="s">
        <v>532</v>
      </c>
      <c r="K601" s="73" t="s">
        <v>166</v>
      </c>
      <c r="L601" s="129">
        <v>0</v>
      </c>
      <c r="N601" s="121">
        <v>0</v>
      </c>
      <c r="O601" s="121">
        <v>17985.189999999999</v>
      </c>
      <c r="P601" s="121">
        <v>17985.189999999999</v>
      </c>
      <c r="Q601" s="130" t="s">
        <v>681</v>
      </c>
      <c r="R601" s="131">
        <v>0</v>
      </c>
      <c r="S601" s="132">
        <v>313332.08000000205</v>
      </c>
      <c r="T601" s="122" t="s">
        <v>532</v>
      </c>
      <c r="U601" s="2">
        <v>72784508</v>
      </c>
      <c r="V601" s="121">
        <v>-269787228</v>
      </c>
      <c r="W601" s="111">
        <v>454226</v>
      </c>
      <c r="X601" s="133">
        <v>43740961</v>
      </c>
      <c r="Y601" s="45"/>
    </row>
    <row r="602" spans="1:25">
      <c r="A602" s="299" t="s">
        <v>206</v>
      </c>
      <c r="B602" s="299" t="s">
        <v>207</v>
      </c>
      <c r="C602" s="125">
        <v>44560</v>
      </c>
      <c r="D602" s="125">
        <v>44560</v>
      </c>
      <c r="E602" s="125">
        <v>44560</v>
      </c>
      <c r="G602" s="127"/>
      <c r="H602" s="128" t="s">
        <v>361</v>
      </c>
      <c r="I602" s="73" t="s">
        <v>362</v>
      </c>
      <c r="J602" s="73" t="s">
        <v>363</v>
      </c>
      <c r="K602" s="73" t="s">
        <v>944</v>
      </c>
      <c r="L602" s="129">
        <v>20663.82</v>
      </c>
      <c r="M602" s="121">
        <v>100</v>
      </c>
      <c r="N602" s="121">
        <v>20663.82</v>
      </c>
      <c r="O602" s="121">
        <v>0</v>
      </c>
      <c r="P602" s="121">
        <v>20663.82</v>
      </c>
      <c r="Q602" s="130" t="s">
        <v>681</v>
      </c>
      <c r="R602" s="131">
        <v>43619049.939999998</v>
      </c>
      <c r="S602" s="132">
        <v>0</v>
      </c>
      <c r="T602" s="122" t="s">
        <v>363</v>
      </c>
      <c r="U602" s="2">
        <v>73841955</v>
      </c>
      <c r="V602" s="121">
        <v>-266720414</v>
      </c>
      <c r="W602" s="111">
        <v>356264</v>
      </c>
      <c r="X602" s="133">
        <v>43433492</v>
      </c>
      <c r="Y602" s="45"/>
    </row>
    <row r="603" spans="1:25">
      <c r="A603" s="299" t="s">
        <v>182</v>
      </c>
      <c r="B603" s="299" t="s">
        <v>183</v>
      </c>
      <c r="C603" s="125">
        <v>44560</v>
      </c>
      <c r="D603" s="125">
        <v>44560</v>
      </c>
      <c r="E603" s="125">
        <v>44560</v>
      </c>
      <c r="G603" s="127" t="s">
        <v>1561</v>
      </c>
      <c r="H603" s="128" t="s">
        <v>361</v>
      </c>
      <c r="I603" s="73" t="s">
        <v>362</v>
      </c>
      <c r="J603" s="73" t="s">
        <v>363</v>
      </c>
      <c r="K603" s="73" t="s">
        <v>166</v>
      </c>
      <c r="L603" s="129">
        <v>0</v>
      </c>
      <c r="N603" s="121">
        <v>0</v>
      </c>
      <c r="O603" s="121">
        <v>88526.87</v>
      </c>
      <c r="P603" s="121">
        <v>88526.87</v>
      </c>
      <c r="Q603" s="130" t="s">
        <v>681</v>
      </c>
      <c r="R603" s="131">
        <v>0</v>
      </c>
      <c r="S603" s="132">
        <v>401858.95000000205</v>
      </c>
      <c r="T603" s="122" t="s">
        <v>363</v>
      </c>
      <c r="U603" s="2">
        <v>73842002</v>
      </c>
      <c r="V603" s="121">
        <v>-269490058</v>
      </c>
      <c r="W603" s="111">
        <v>356264</v>
      </c>
      <c r="X603" s="133">
        <v>43662204</v>
      </c>
      <c r="Y603" s="45"/>
    </row>
    <row r="604" spans="1:25">
      <c r="A604" s="299" t="s">
        <v>206</v>
      </c>
      <c r="B604" s="299" t="s">
        <v>207</v>
      </c>
      <c r="C604" s="125">
        <v>44560</v>
      </c>
      <c r="D604" s="125">
        <v>44560</v>
      </c>
      <c r="E604" s="125">
        <v>44560</v>
      </c>
      <c r="G604" s="127"/>
      <c r="H604" s="128" t="s">
        <v>855</v>
      </c>
      <c r="I604" s="73" t="s">
        <v>853</v>
      </c>
      <c r="J604" s="73" t="s">
        <v>854</v>
      </c>
      <c r="K604" s="73" t="s">
        <v>944</v>
      </c>
      <c r="L604" s="129">
        <v>12500</v>
      </c>
      <c r="M604" s="121">
        <v>100</v>
      </c>
      <c r="N604" s="121">
        <v>12500</v>
      </c>
      <c r="O604" s="121">
        <v>0</v>
      </c>
      <c r="P604" s="121">
        <v>12500</v>
      </c>
      <c r="Q604" s="130" t="s">
        <v>681</v>
      </c>
      <c r="R604" s="131">
        <v>43631549.939999998</v>
      </c>
      <c r="S604" s="132">
        <v>0</v>
      </c>
      <c r="T604" s="122" t="s">
        <v>854</v>
      </c>
      <c r="U604" s="2">
        <v>73997502</v>
      </c>
      <c r="V604" s="121">
        <v>-267520442</v>
      </c>
      <c r="W604" s="111">
        <v>441048</v>
      </c>
      <c r="X604" s="133">
        <v>43491326</v>
      </c>
      <c r="Y604" s="45"/>
    </row>
    <row r="605" spans="1:25">
      <c r="A605" s="299" t="s">
        <v>182</v>
      </c>
      <c r="B605" s="299" t="s">
        <v>183</v>
      </c>
      <c r="C605" s="125">
        <v>44560</v>
      </c>
      <c r="D605" s="125">
        <v>44560</v>
      </c>
      <c r="E605" s="125">
        <v>44560</v>
      </c>
      <c r="G605" s="127" t="s">
        <v>1594</v>
      </c>
      <c r="H605" s="128" t="s">
        <v>855</v>
      </c>
      <c r="I605" s="73" t="s">
        <v>853</v>
      </c>
      <c r="J605" s="73" t="s">
        <v>854</v>
      </c>
      <c r="K605" s="73" t="s">
        <v>166</v>
      </c>
      <c r="L605" s="129">
        <v>0</v>
      </c>
      <c r="N605" s="121">
        <v>0</v>
      </c>
      <c r="O605" s="121">
        <v>27083.33</v>
      </c>
      <c r="P605" s="121">
        <v>27083.33</v>
      </c>
      <c r="Q605" s="130" t="s">
        <v>681</v>
      </c>
      <c r="R605" s="131">
        <v>0</v>
      </c>
      <c r="S605" s="132">
        <v>428942.28000000207</v>
      </c>
      <c r="T605" s="122" t="s">
        <v>854</v>
      </c>
      <c r="U605" s="2">
        <v>73997468</v>
      </c>
      <c r="V605" s="121">
        <v>-267520465</v>
      </c>
      <c r="W605" s="111">
        <v>441048</v>
      </c>
      <c r="X605" s="133">
        <v>43491334</v>
      </c>
      <c r="Y605" s="45"/>
    </row>
    <row r="606" spans="1:25">
      <c r="A606" s="299" t="s">
        <v>206</v>
      </c>
      <c r="B606" s="299" t="s">
        <v>207</v>
      </c>
      <c r="C606" s="125">
        <v>44560</v>
      </c>
      <c r="D606" s="125">
        <v>44560</v>
      </c>
      <c r="E606" s="125">
        <v>44560</v>
      </c>
      <c r="G606" s="127"/>
      <c r="H606" s="128" t="s">
        <v>793</v>
      </c>
      <c r="I606" s="73" t="s">
        <v>791</v>
      </c>
      <c r="J606" s="73" t="s">
        <v>792</v>
      </c>
      <c r="K606" s="73" t="s">
        <v>944</v>
      </c>
      <c r="L606" s="129">
        <v>8796.85</v>
      </c>
      <c r="M606" s="121">
        <v>100</v>
      </c>
      <c r="N606" s="121">
        <v>8796.85</v>
      </c>
      <c r="O606" s="121">
        <v>0</v>
      </c>
      <c r="P606" s="121">
        <v>8796.85</v>
      </c>
      <c r="Q606" s="130" t="s">
        <v>681</v>
      </c>
      <c r="R606" s="131">
        <v>43640346.789999999</v>
      </c>
      <c r="S606" s="132">
        <v>0</v>
      </c>
      <c r="T606" s="122" t="s">
        <v>792</v>
      </c>
      <c r="U606" s="2">
        <v>73999866</v>
      </c>
      <c r="V606" s="121">
        <v>-267522641</v>
      </c>
      <c r="W606" s="111">
        <v>364755</v>
      </c>
      <c r="X606" s="133">
        <v>43491760</v>
      </c>
      <c r="Y606" s="45"/>
    </row>
    <row r="607" spans="1:25">
      <c r="A607" s="299" t="s">
        <v>182</v>
      </c>
      <c r="B607" s="299" t="s">
        <v>183</v>
      </c>
      <c r="C607" s="125">
        <v>44560</v>
      </c>
      <c r="D607" s="125">
        <v>44560</v>
      </c>
      <c r="E607" s="125">
        <v>44560</v>
      </c>
      <c r="G607" s="127" t="s">
        <v>1524</v>
      </c>
      <c r="H607" s="128" t="s">
        <v>793</v>
      </c>
      <c r="I607" s="73" t="s">
        <v>791</v>
      </c>
      <c r="J607" s="73" t="s">
        <v>792</v>
      </c>
      <c r="K607" s="73" t="s">
        <v>166</v>
      </c>
      <c r="L607" s="129">
        <v>0</v>
      </c>
      <c r="N607" s="121">
        <v>0</v>
      </c>
      <c r="O607" s="121">
        <v>19668.599999999999</v>
      </c>
      <c r="P607" s="121">
        <v>19668.599999999999</v>
      </c>
      <c r="Q607" s="130" t="s">
        <v>681</v>
      </c>
      <c r="R607" s="131">
        <v>0</v>
      </c>
      <c r="S607" s="132">
        <v>448610.88000000204</v>
      </c>
      <c r="T607" s="122" t="s">
        <v>792</v>
      </c>
      <c r="U607" s="2">
        <v>73412699</v>
      </c>
      <c r="V607" s="121">
        <v>-267522649</v>
      </c>
      <c r="W607" s="111">
        <v>364755</v>
      </c>
      <c r="X607" s="133">
        <v>43491764</v>
      </c>
      <c r="Y607" s="45"/>
    </row>
    <row r="608" spans="1:25">
      <c r="A608" s="299" t="s">
        <v>206</v>
      </c>
      <c r="B608" s="299" t="s">
        <v>207</v>
      </c>
      <c r="C608" s="125">
        <v>44560</v>
      </c>
      <c r="D608" s="125">
        <v>44560</v>
      </c>
      <c r="E608" s="125">
        <v>44560</v>
      </c>
      <c r="F608" s="295" t="s">
        <v>804</v>
      </c>
      <c r="G608" s="127"/>
      <c r="H608" s="128" t="s">
        <v>803</v>
      </c>
      <c r="I608" s="73" t="s">
        <v>801</v>
      </c>
      <c r="J608" s="73" t="s">
        <v>802</v>
      </c>
      <c r="K608" s="73" t="s">
        <v>944</v>
      </c>
      <c r="L608" s="129">
        <v>2468209.4700000002</v>
      </c>
      <c r="M608" s="121">
        <v>100</v>
      </c>
      <c r="N608" s="121">
        <v>2468209.4700000002</v>
      </c>
      <c r="O608" s="121">
        <v>0</v>
      </c>
      <c r="P608" s="121">
        <v>2468209.4700000002</v>
      </c>
      <c r="Q608" s="130" t="s">
        <v>681</v>
      </c>
      <c r="R608" s="131">
        <v>46108556.259999998</v>
      </c>
      <c r="S608" s="132">
        <v>0</v>
      </c>
      <c r="T608" s="122" t="s">
        <v>802</v>
      </c>
      <c r="U608" s="2">
        <v>74660927</v>
      </c>
      <c r="V608" s="121">
        <v>-269807024</v>
      </c>
      <c r="W608" s="111">
        <v>353795</v>
      </c>
      <c r="X608" s="133">
        <v>43746464</v>
      </c>
      <c r="Y608" s="45"/>
    </row>
    <row r="609" spans="1:25">
      <c r="A609" s="299" t="s">
        <v>182</v>
      </c>
      <c r="B609" s="299" t="s">
        <v>183</v>
      </c>
      <c r="C609" s="125">
        <v>44560</v>
      </c>
      <c r="D609" s="125">
        <v>44560</v>
      </c>
      <c r="E609" s="125">
        <v>44560</v>
      </c>
      <c r="F609" s="295" t="s">
        <v>804</v>
      </c>
      <c r="G609" s="127" t="s">
        <v>1526</v>
      </c>
      <c r="H609" s="128" t="s">
        <v>803</v>
      </c>
      <c r="I609" s="73" t="s">
        <v>801</v>
      </c>
      <c r="J609" s="73" t="s">
        <v>802</v>
      </c>
      <c r="K609" s="73" t="s">
        <v>166</v>
      </c>
      <c r="L609" s="129">
        <v>0</v>
      </c>
      <c r="N609" s="121">
        <v>0</v>
      </c>
      <c r="O609" s="121">
        <v>11312.63</v>
      </c>
      <c r="P609" s="121">
        <v>11312.63</v>
      </c>
      <c r="Q609" s="130" t="s">
        <v>681</v>
      </c>
      <c r="R609" s="131">
        <v>0</v>
      </c>
      <c r="S609" s="132">
        <v>459923.51000000205</v>
      </c>
      <c r="T609" s="122" t="s">
        <v>802</v>
      </c>
      <c r="U609" s="2">
        <v>74661118</v>
      </c>
      <c r="V609" s="121">
        <v>-269807491</v>
      </c>
      <c r="W609" s="111">
        <v>353795</v>
      </c>
      <c r="X609" s="133">
        <v>43746530</v>
      </c>
      <c r="Y609" s="45"/>
    </row>
    <row r="610" spans="1:25">
      <c r="A610" s="299" t="s">
        <v>206</v>
      </c>
      <c r="B610" s="299" t="s">
        <v>207</v>
      </c>
      <c r="C610" s="125">
        <v>44560</v>
      </c>
      <c r="D610" s="125">
        <v>44560</v>
      </c>
      <c r="E610" s="125">
        <v>44560</v>
      </c>
      <c r="F610" s="295" t="s">
        <v>807</v>
      </c>
      <c r="G610" s="127"/>
      <c r="H610" s="128" t="s">
        <v>806</v>
      </c>
      <c r="I610" s="73" t="s">
        <v>801</v>
      </c>
      <c r="J610" s="73" t="s">
        <v>805</v>
      </c>
      <c r="K610" s="73" t="s">
        <v>944</v>
      </c>
      <c r="L610" s="129">
        <v>3015662.29</v>
      </c>
      <c r="M610" s="121">
        <v>100</v>
      </c>
      <c r="N610" s="121">
        <v>3015662.29</v>
      </c>
      <c r="O610" s="121">
        <v>0</v>
      </c>
      <c r="P610" s="121">
        <v>3015662.29</v>
      </c>
      <c r="Q610" s="130" t="s">
        <v>681</v>
      </c>
      <c r="R610" s="131">
        <v>49124218.549999997</v>
      </c>
      <c r="S610" s="132">
        <v>0</v>
      </c>
      <c r="T610" s="122" t="s">
        <v>805</v>
      </c>
      <c r="U610" s="2">
        <v>74663480</v>
      </c>
      <c r="V610" s="121">
        <v>-269809925</v>
      </c>
      <c r="W610" s="111">
        <v>383603</v>
      </c>
      <c r="X610" s="133">
        <v>43747241</v>
      </c>
      <c r="Y610" s="45"/>
    </row>
    <row r="611" spans="1:25">
      <c r="A611" s="228" t="s">
        <v>182</v>
      </c>
      <c r="B611" s="228" t="s">
        <v>183</v>
      </c>
      <c r="C611" s="229">
        <v>44560</v>
      </c>
      <c r="D611" s="229">
        <v>44560</v>
      </c>
      <c r="E611" s="229">
        <v>44560</v>
      </c>
      <c r="F611" s="296" t="s">
        <v>807</v>
      </c>
      <c r="G611" s="230" t="s">
        <v>1540</v>
      </c>
      <c r="H611" s="231" t="s">
        <v>806</v>
      </c>
      <c r="I611" s="232" t="s">
        <v>801</v>
      </c>
      <c r="J611" s="232" t="s">
        <v>805</v>
      </c>
      <c r="K611" s="232" t="s">
        <v>166</v>
      </c>
      <c r="L611" s="233">
        <v>0</v>
      </c>
      <c r="M611" s="234"/>
      <c r="N611" s="234">
        <v>0</v>
      </c>
      <c r="O611" s="234">
        <v>13821.79</v>
      </c>
      <c r="P611" s="234">
        <v>13821.79</v>
      </c>
      <c r="Q611" s="235" t="s">
        <v>681</v>
      </c>
      <c r="R611" s="236">
        <v>0</v>
      </c>
      <c r="S611" s="237">
        <v>473745.30000000203</v>
      </c>
      <c r="T611" s="238" t="s">
        <v>805</v>
      </c>
      <c r="U611" s="239">
        <v>74664040</v>
      </c>
      <c r="V611" s="234">
        <v>-269811490</v>
      </c>
      <c r="W611" s="240">
        <v>383603</v>
      </c>
      <c r="X611" s="241">
        <v>43747517</v>
      </c>
      <c r="Y611" s="242"/>
    </row>
    <row r="612" spans="1:25">
      <c r="A612" s="299" t="s">
        <v>206</v>
      </c>
      <c r="B612" s="299" t="s">
        <v>207</v>
      </c>
      <c r="C612" s="125">
        <v>44561</v>
      </c>
      <c r="D612" s="125">
        <v>44561</v>
      </c>
      <c r="E612" s="125">
        <v>44561</v>
      </c>
      <c r="F612" s="295" t="s">
        <v>937</v>
      </c>
      <c r="G612" s="127"/>
      <c r="H612" s="128" t="s">
        <v>870</v>
      </c>
      <c r="I612" s="73" t="s">
        <v>482</v>
      </c>
      <c r="J612" s="73" t="s">
        <v>936</v>
      </c>
      <c r="K612" s="73" t="s">
        <v>944</v>
      </c>
      <c r="L612" s="129">
        <v>8695.65</v>
      </c>
      <c r="M612" s="121">
        <v>100</v>
      </c>
      <c r="N612" s="121">
        <v>8695.65</v>
      </c>
      <c r="O612" s="121">
        <v>0</v>
      </c>
      <c r="P612" s="121">
        <v>8695.65</v>
      </c>
      <c r="Q612" s="130" t="s">
        <v>681</v>
      </c>
      <c r="R612" s="131">
        <v>49132914.199999996</v>
      </c>
      <c r="S612" s="132">
        <v>0</v>
      </c>
      <c r="T612" s="122" t="s">
        <v>936</v>
      </c>
      <c r="U612" s="2">
        <v>74782237</v>
      </c>
      <c r="V612" s="121">
        <v>-270769728</v>
      </c>
      <c r="W612" s="111">
        <v>451914</v>
      </c>
      <c r="X612" s="133">
        <v>44032099</v>
      </c>
      <c r="Y612" s="45"/>
    </row>
    <row r="613" spans="1:25">
      <c r="A613" s="299" t="s">
        <v>206</v>
      </c>
      <c r="B613" s="299" t="s">
        <v>207</v>
      </c>
      <c r="C613" s="125">
        <v>44561</v>
      </c>
      <c r="D613" s="125">
        <v>44561</v>
      </c>
      <c r="E613" s="125">
        <v>44561</v>
      </c>
      <c r="G613" s="127"/>
      <c r="H613" s="128" t="s">
        <v>730</v>
      </c>
      <c r="I613" s="73" t="s">
        <v>726</v>
      </c>
      <c r="J613" s="73" t="s">
        <v>729</v>
      </c>
      <c r="K613" s="73" t="s">
        <v>944</v>
      </c>
      <c r="L613" s="129">
        <v>18837.62</v>
      </c>
      <c r="M613" s="121">
        <v>100</v>
      </c>
      <c r="N613" s="121">
        <v>18837.62</v>
      </c>
      <c r="O613" s="121">
        <v>0</v>
      </c>
      <c r="P613" s="121">
        <v>18837.62</v>
      </c>
      <c r="Q613" s="130" t="s">
        <v>681</v>
      </c>
      <c r="R613" s="131">
        <v>49151751.819999993</v>
      </c>
      <c r="S613" s="132">
        <v>0</v>
      </c>
      <c r="T613" s="122" t="s">
        <v>729</v>
      </c>
      <c r="U613" s="2">
        <v>74719752</v>
      </c>
      <c r="V613" s="121">
        <v>-269890712</v>
      </c>
      <c r="W613" s="111">
        <v>372244</v>
      </c>
      <c r="X613" s="133">
        <v>43768791</v>
      </c>
      <c r="Y613" s="45"/>
    </row>
    <row r="614" spans="1:25">
      <c r="A614" s="299" t="s">
        <v>206</v>
      </c>
      <c r="B614" s="299" t="s">
        <v>207</v>
      </c>
      <c r="C614" s="125">
        <v>44561</v>
      </c>
      <c r="D614" s="125">
        <v>44561</v>
      </c>
      <c r="E614" s="125">
        <v>44561</v>
      </c>
      <c r="G614" s="127"/>
      <c r="H614" s="128" t="s">
        <v>728</v>
      </c>
      <c r="I614" s="73" t="s">
        <v>726</v>
      </c>
      <c r="J614" s="73" t="s">
        <v>727</v>
      </c>
      <c r="K614" s="73" t="s">
        <v>944</v>
      </c>
      <c r="L614" s="129">
        <v>5299.35</v>
      </c>
      <c r="M614" s="121">
        <v>100</v>
      </c>
      <c r="N614" s="121">
        <v>5299.35</v>
      </c>
      <c r="O614" s="121">
        <v>0</v>
      </c>
      <c r="P614" s="121">
        <v>5299.35</v>
      </c>
      <c r="Q614" s="130" t="s">
        <v>681</v>
      </c>
      <c r="R614" s="131">
        <v>49157051.169999994</v>
      </c>
      <c r="S614" s="132">
        <v>0</v>
      </c>
      <c r="T614" s="122" t="s">
        <v>727</v>
      </c>
      <c r="U614" s="2">
        <v>74725004</v>
      </c>
      <c r="V614" s="121">
        <v>-269902157</v>
      </c>
      <c r="W614" s="111">
        <v>272565</v>
      </c>
      <c r="X614" s="133">
        <v>43772922</v>
      </c>
      <c r="Y614" s="45"/>
    </row>
    <row r="615" spans="1:25">
      <c r="A615" s="299" t="s">
        <v>182</v>
      </c>
      <c r="B615" s="299" t="s">
        <v>183</v>
      </c>
      <c r="C615" s="125">
        <v>44561</v>
      </c>
      <c r="D615" s="125">
        <v>44561</v>
      </c>
      <c r="E615" s="125">
        <v>44561</v>
      </c>
      <c r="G615" s="127" t="s">
        <v>1568</v>
      </c>
      <c r="H615" s="128" t="s">
        <v>728</v>
      </c>
      <c r="I615" s="73" t="s">
        <v>726</v>
      </c>
      <c r="J615" s="73" t="s">
        <v>727</v>
      </c>
      <c r="K615" s="73" t="s">
        <v>166</v>
      </c>
      <c r="L615" s="129">
        <v>0</v>
      </c>
      <c r="N615" s="121">
        <v>0</v>
      </c>
      <c r="O615" s="121">
        <v>35285.730000000003</v>
      </c>
      <c r="P615" s="121">
        <v>35285.730000000003</v>
      </c>
      <c r="Q615" s="130" t="s">
        <v>681</v>
      </c>
      <c r="R615" s="131">
        <v>0</v>
      </c>
      <c r="S615" s="132">
        <v>509031.03000000201</v>
      </c>
      <c r="T615" s="122" t="s">
        <v>727</v>
      </c>
      <c r="U615" s="2">
        <v>71392692</v>
      </c>
      <c r="V615" s="121">
        <v>-269902308</v>
      </c>
      <c r="W615" s="111">
        <v>272565</v>
      </c>
      <c r="X615" s="133">
        <v>43772974</v>
      </c>
      <c r="Y615" s="45"/>
    </row>
    <row r="616" spans="1:25">
      <c r="A616" s="299" t="s">
        <v>206</v>
      </c>
      <c r="B616" s="299" t="s">
        <v>207</v>
      </c>
      <c r="C616" s="125">
        <v>44560</v>
      </c>
      <c r="D616" s="125">
        <v>44560</v>
      </c>
      <c r="E616" s="125">
        <v>44561</v>
      </c>
      <c r="F616" s="295" t="s">
        <v>734</v>
      </c>
      <c r="G616" s="127"/>
      <c r="H616" s="128" t="s">
        <v>733</v>
      </c>
      <c r="I616" s="73" t="s">
        <v>731</v>
      </c>
      <c r="J616" s="73" t="s">
        <v>732</v>
      </c>
      <c r="K616" s="73" t="s">
        <v>944</v>
      </c>
      <c r="L616" s="129">
        <v>5686.72</v>
      </c>
      <c r="M616" s="121">
        <v>100</v>
      </c>
      <c r="N616" s="121">
        <v>5686.72</v>
      </c>
      <c r="O616" s="121">
        <v>0</v>
      </c>
      <c r="P616" s="121">
        <v>5686.72</v>
      </c>
      <c r="Q616" s="130" t="s">
        <v>681</v>
      </c>
      <c r="R616" s="131">
        <v>49162737.889999993</v>
      </c>
      <c r="S616" s="132">
        <v>0</v>
      </c>
      <c r="T616" s="122" t="s">
        <v>732</v>
      </c>
      <c r="U616" s="2">
        <v>74024512</v>
      </c>
      <c r="V616" s="121">
        <v>-268097011</v>
      </c>
      <c r="W616" s="111">
        <v>387862</v>
      </c>
      <c r="X616" s="133">
        <v>43503102</v>
      </c>
      <c r="Y616" s="45"/>
    </row>
    <row r="617" spans="1:25">
      <c r="A617" s="299" t="s">
        <v>182</v>
      </c>
      <c r="B617" s="299" t="s">
        <v>183</v>
      </c>
      <c r="C617" s="125">
        <v>44561</v>
      </c>
      <c r="D617" s="125">
        <v>44561</v>
      </c>
      <c r="E617" s="125">
        <v>44561</v>
      </c>
      <c r="F617" s="295" t="s">
        <v>734</v>
      </c>
      <c r="G617" s="127" t="s">
        <v>1518</v>
      </c>
      <c r="H617" s="128" t="s">
        <v>733</v>
      </c>
      <c r="I617" s="73" t="s">
        <v>731</v>
      </c>
      <c r="J617" s="73" t="s">
        <v>732</v>
      </c>
      <c r="K617" s="73" t="s">
        <v>166</v>
      </c>
      <c r="L617" s="129">
        <v>0</v>
      </c>
      <c r="N617" s="121">
        <v>0</v>
      </c>
      <c r="O617" s="121">
        <v>12989.19</v>
      </c>
      <c r="P617" s="121">
        <v>12989.19</v>
      </c>
      <c r="Q617" s="130" t="s">
        <v>681</v>
      </c>
      <c r="R617" s="131">
        <v>0</v>
      </c>
      <c r="S617" s="132">
        <v>522020.22000000201</v>
      </c>
      <c r="T617" s="122" t="s">
        <v>732</v>
      </c>
      <c r="U617" s="2">
        <v>72967401</v>
      </c>
      <c r="V617" s="121">
        <v>-270522049</v>
      </c>
      <c r="W617" s="111">
        <v>387862</v>
      </c>
      <c r="X617" s="133">
        <v>43844149</v>
      </c>
      <c r="Y617" s="45"/>
    </row>
    <row r="618" spans="1:25">
      <c r="A618" s="299" t="s">
        <v>206</v>
      </c>
      <c r="B618" s="299" t="s">
        <v>207</v>
      </c>
      <c r="C618" s="125">
        <v>44561</v>
      </c>
      <c r="D618" s="125">
        <v>44561</v>
      </c>
      <c r="E618" s="125">
        <v>44561</v>
      </c>
      <c r="F618" s="295" t="s">
        <v>859</v>
      </c>
      <c r="G618" s="127"/>
      <c r="H618" s="128" t="s">
        <v>858</v>
      </c>
      <c r="I618" s="73" t="s">
        <v>731</v>
      </c>
      <c r="J618" s="73" t="s">
        <v>857</v>
      </c>
      <c r="K618" s="73" t="s">
        <v>944</v>
      </c>
      <c r="L618" s="129">
        <v>19384.36</v>
      </c>
      <c r="M618" s="121">
        <v>100</v>
      </c>
      <c r="N618" s="121">
        <v>19384.36</v>
      </c>
      <c r="O618" s="121">
        <v>0</v>
      </c>
      <c r="P618" s="121">
        <v>19384.36</v>
      </c>
      <c r="Q618" s="130" t="s">
        <v>681</v>
      </c>
      <c r="R618" s="131">
        <v>49182122.249999993</v>
      </c>
      <c r="S618" s="132">
        <v>0</v>
      </c>
      <c r="T618" s="122" t="s">
        <v>857</v>
      </c>
      <c r="U618" s="2">
        <v>74168763</v>
      </c>
      <c r="V618" s="121">
        <v>-268288220</v>
      </c>
      <c r="W618" s="111">
        <v>443389</v>
      </c>
      <c r="X618" s="133">
        <v>43554269</v>
      </c>
      <c r="Y618" s="45"/>
    </row>
    <row r="619" spans="1:25">
      <c r="A619" s="299" t="s">
        <v>182</v>
      </c>
      <c r="B619" s="299" t="s">
        <v>183</v>
      </c>
      <c r="C619" s="125">
        <v>44561</v>
      </c>
      <c r="D619" s="125">
        <v>44561</v>
      </c>
      <c r="E619" s="125">
        <v>44561</v>
      </c>
      <c r="F619" s="295" t="s">
        <v>859</v>
      </c>
      <c r="G619" s="127" t="s">
        <v>1610</v>
      </c>
      <c r="H619" s="128" t="s">
        <v>858</v>
      </c>
      <c r="I619" s="73" t="s">
        <v>731</v>
      </c>
      <c r="J619" s="73" t="s">
        <v>857</v>
      </c>
      <c r="K619" s="73" t="s">
        <v>166</v>
      </c>
      <c r="L619" s="129">
        <v>0</v>
      </c>
      <c r="N619" s="121">
        <v>0</v>
      </c>
      <c r="O619" s="121">
        <v>44955.97</v>
      </c>
      <c r="P619" s="121">
        <v>44955.97</v>
      </c>
      <c r="Q619" s="130" t="s">
        <v>681</v>
      </c>
      <c r="R619" s="131">
        <v>0</v>
      </c>
      <c r="S619" s="132">
        <v>566976.19000000204</v>
      </c>
      <c r="T619" s="122" t="s">
        <v>857</v>
      </c>
      <c r="U619" s="2">
        <v>73123426</v>
      </c>
      <c r="V619" s="121">
        <v>-270593623</v>
      </c>
      <c r="W619" s="111">
        <v>443389</v>
      </c>
      <c r="X619" s="133">
        <v>43915405</v>
      </c>
      <c r="Y619" s="45"/>
    </row>
    <row r="620" spans="1:25">
      <c r="A620" s="299" t="s">
        <v>206</v>
      </c>
      <c r="B620" s="299" t="s">
        <v>207</v>
      </c>
      <c r="C620" s="125">
        <v>44561</v>
      </c>
      <c r="D620" s="125">
        <v>44561</v>
      </c>
      <c r="E620" s="125">
        <v>44561</v>
      </c>
      <c r="F620" s="295" t="s">
        <v>938</v>
      </c>
      <c r="G620" s="127"/>
      <c r="H620" s="128" t="s">
        <v>879</v>
      </c>
      <c r="I620" s="73" t="s">
        <v>877</v>
      </c>
      <c r="J620" s="73" t="s">
        <v>878</v>
      </c>
      <c r="K620" s="73" t="s">
        <v>944</v>
      </c>
      <c r="L620" s="129">
        <v>5982.14</v>
      </c>
      <c r="M620" s="121">
        <v>100</v>
      </c>
      <c r="N620" s="121">
        <v>5982.14</v>
      </c>
      <c r="O620" s="121">
        <v>0</v>
      </c>
      <c r="P620" s="121">
        <v>5982.14</v>
      </c>
      <c r="Q620" s="130" t="s">
        <v>681</v>
      </c>
      <c r="R620" s="131">
        <v>49188104.389999993</v>
      </c>
      <c r="S620" s="132">
        <v>0</v>
      </c>
      <c r="T620" s="122" t="s">
        <v>878</v>
      </c>
      <c r="U620" s="2">
        <v>74838049</v>
      </c>
      <c r="V620" s="121">
        <v>-270850929</v>
      </c>
      <c r="W620" s="111">
        <v>473199</v>
      </c>
      <c r="X620" s="133">
        <v>44057411</v>
      </c>
      <c r="Y620" s="45"/>
    </row>
    <row r="621" spans="1:25">
      <c r="A621" s="299" t="s">
        <v>182</v>
      </c>
      <c r="B621" s="299" t="s">
        <v>183</v>
      </c>
      <c r="C621" s="125">
        <v>44561</v>
      </c>
      <c r="D621" s="125">
        <v>44561</v>
      </c>
      <c r="E621" s="125">
        <v>44561</v>
      </c>
      <c r="F621" s="295" t="s">
        <v>938</v>
      </c>
      <c r="G621" s="127" t="s">
        <v>1617</v>
      </c>
      <c r="H621" s="128" t="s">
        <v>879</v>
      </c>
      <c r="I621" s="73" t="s">
        <v>877</v>
      </c>
      <c r="J621" s="73" t="s">
        <v>878</v>
      </c>
      <c r="K621" s="73" t="s">
        <v>166</v>
      </c>
      <c r="L621" s="129">
        <v>0</v>
      </c>
      <c r="N621" s="121">
        <v>0</v>
      </c>
      <c r="O621" s="121">
        <v>22881.7</v>
      </c>
      <c r="P621" s="121">
        <v>22881.7</v>
      </c>
      <c r="Q621" s="130" t="s">
        <v>681</v>
      </c>
      <c r="R621" s="131">
        <v>0</v>
      </c>
      <c r="S621" s="132">
        <v>589857.89000000199</v>
      </c>
      <c r="T621" s="122" t="s">
        <v>878</v>
      </c>
      <c r="U621" s="2">
        <v>72710028</v>
      </c>
      <c r="V621" s="121">
        <v>-270515624</v>
      </c>
      <c r="W621" s="111">
        <v>453441</v>
      </c>
      <c r="X621" s="133">
        <v>43837732</v>
      </c>
      <c r="Y621" s="45"/>
    </row>
    <row r="622" spans="1:25">
      <c r="A622" s="299" t="s">
        <v>206</v>
      </c>
      <c r="B622" s="299" t="s">
        <v>207</v>
      </c>
      <c r="C622" s="125">
        <v>44561</v>
      </c>
      <c r="D622" s="125">
        <v>44561</v>
      </c>
      <c r="E622" s="125">
        <v>44561</v>
      </c>
      <c r="F622" s="295" t="s">
        <v>839</v>
      </c>
      <c r="G622" s="127"/>
      <c r="H622" s="128" t="s">
        <v>838</v>
      </c>
      <c r="I622" s="73" t="s">
        <v>836</v>
      </c>
      <c r="J622" s="73" t="s">
        <v>837</v>
      </c>
      <c r="K622" s="73" t="s">
        <v>944</v>
      </c>
      <c r="L622" s="129">
        <v>4375</v>
      </c>
      <c r="M622" s="121">
        <v>100</v>
      </c>
      <c r="N622" s="121">
        <v>4375</v>
      </c>
      <c r="O622" s="121">
        <v>0</v>
      </c>
      <c r="P622" s="121">
        <v>4375</v>
      </c>
      <c r="Q622" s="130" t="s">
        <v>681</v>
      </c>
      <c r="R622" s="131">
        <v>49192479.389999993</v>
      </c>
      <c r="S622" s="132">
        <v>0</v>
      </c>
      <c r="T622" s="122" t="s">
        <v>837</v>
      </c>
      <c r="U622" s="2">
        <v>74218106</v>
      </c>
      <c r="V622" s="121">
        <v>-268941765</v>
      </c>
      <c r="W622" s="111">
        <v>437570</v>
      </c>
      <c r="X622" s="133">
        <v>43589003</v>
      </c>
      <c r="Y622" s="45"/>
    </row>
    <row r="623" spans="1:25">
      <c r="A623" s="299" t="s">
        <v>206</v>
      </c>
      <c r="B623" s="299" t="s">
        <v>207</v>
      </c>
      <c r="C623" s="125">
        <v>44561</v>
      </c>
      <c r="D623" s="125">
        <v>44561</v>
      </c>
      <c r="E623" s="125">
        <v>44561</v>
      </c>
      <c r="F623" s="295" t="s">
        <v>466</v>
      </c>
      <c r="G623" s="127"/>
      <c r="H623" s="128" t="s">
        <v>465</v>
      </c>
      <c r="I623" s="73" t="s">
        <v>467</v>
      </c>
      <c r="J623" s="73" t="s">
        <v>468</v>
      </c>
      <c r="K623" s="73" t="s">
        <v>944</v>
      </c>
      <c r="L623" s="129">
        <v>25000</v>
      </c>
      <c r="M623" s="121">
        <v>100</v>
      </c>
      <c r="N623" s="121">
        <v>25000</v>
      </c>
      <c r="O623" s="121">
        <v>0</v>
      </c>
      <c r="P623" s="121">
        <v>25000</v>
      </c>
      <c r="Q623" s="130" t="s">
        <v>681</v>
      </c>
      <c r="R623" s="131">
        <v>49217479.389999993</v>
      </c>
      <c r="S623" s="132">
        <v>0</v>
      </c>
      <c r="T623" s="122" t="s">
        <v>468</v>
      </c>
      <c r="U623" s="2">
        <v>74144185</v>
      </c>
      <c r="V623" s="121">
        <v>-268254772</v>
      </c>
      <c r="W623" s="111">
        <v>445104</v>
      </c>
      <c r="X623" s="133">
        <v>43546093</v>
      </c>
      <c r="Y623" s="45"/>
    </row>
    <row r="624" spans="1:25">
      <c r="A624" s="299" t="s">
        <v>182</v>
      </c>
      <c r="B624" s="299" t="s">
        <v>183</v>
      </c>
      <c r="C624" s="125">
        <v>44561</v>
      </c>
      <c r="D624" s="125">
        <v>44561</v>
      </c>
      <c r="E624" s="125">
        <v>44561</v>
      </c>
      <c r="F624" s="295" t="s">
        <v>466</v>
      </c>
      <c r="G624" s="127" t="s">
        <v>1608</v>
      </c>
      <c r="H624" s="128" t="s">
        <v>465</v>
      </c>
      <c r="I624" s="73" t="s">
        <v>467</v>
      </c>
      <c r="J624" s="73" t="s">
        <v>468</v>
      </c>
      <c r="K624" s="73" t="s">
        <v>166</v>
      </c>
      <c r="L624" s="129">
        <v>0</v>
      </c>
      <c r="N624" s="121">
        <v>0</v>
      </c>
      <c r="O624" s="121">
        <v>64099.21</v>
      </c>
      <c r="P624" s="121">
        <v>64099.21</v>
      </c>
      <c r="Q624" s="130" t="s">
        <v>681</v>
      </c>
      <c r="R624" s="131">
        <v>0</v>
      </c>
      <c r="S624" s="132">
        <v>653957.10000000196</v>
      </c>
      <c r="T624" s="122" t="s">
        <v>468</v>
      </c>
      <c r="U624" s="2">
        <v>72929360</v>
      </c>
      <c r="V624" s="121">
        <v>-270518029</v>
      </c>
      <c r="W624" s="111">
        <v>445104</v>
      </c>
      <c r="X624" s="133">
        <v>43840133</v>
      </c>
      <c r="Y624" s="45"/>
    </row>
    <row r="625" spans="1:25">
      <c r="A625" s="299" t="s">
        <v>206</v>
      </c>
      <c r="B625" s="299" t="s">
        <v>207</v>
      </c>
      <c r="C625" s="125">
        <v>44561</v>
      </c>
      <c r="D625" s="125">
        <v>44561</v>
      </c>
      <c r="E625" s="125">
        <v>44561</v>
      </c>
      <c r="F625" s="295" t="s">
        <v>771</v>
      </c>
      <c r="G625" s="127"/>
      <c r="H625" s="128" t="s">
        <v>770</v>
      </c>
      <c r="I625" s="73" t="s">
        <v>768</v>
      </c>
      <c r="J625" s="73" t="s">
        <v>769</v>
      </c>
      <c r="K625" s="73" t="s">
        <v>944</v>
      </c>
      <c r="L625" s="129">
        <v>10275.23</v>
      </c>
      <c r="M625" s="121">
        <v>100</v>
      </c>
      <c r="N625" s="121">
        <v>10275.23</v>
      </c>
      <c r="O625" s="121">
        <v>0</v>
      </c>
      <c r="P625" s="121">
        <v>10275.23</v>
      </c>
      <c r="Q625" s="130" t="s">
        <v>681</v>
      </c>
      <c r="R625" s="131">
        <v>49227754.61999999</v>
      </c>
      <c r="S625" s="132">
        <v>0</v>
      </c>
      <c r="T625" s="122" t="s">
        <v>769</v>
      </c>
      <c r="U625" s="2">
        <v>74130543</v>
      </c>
      <c r="V625" s="121">
        <v>-268234630</v>
      </c>
      <c r="W625" s="111">
        <v>358166</v>
      </c>
      <c r="X625" s="133">
        <v>43540455</v>
      </c>
      <c r="Y625" s="45"/>
    </row>
    <row r="626" spans="1:25">
      <c r="A626" s="299" t="s">
        <v>206</v>
      </c>
      <c r="B626" s="299" t="s">
        <v>207</v>
      </c>
      <c r="C626" s="125">
        <v>44561</v>
      </c>
      <c r="D626" s="125">
        <v>44561</v>
      </c>
      <c r="E626" s="125">
        <v>44561</v>
      </c>
      <c r="F626" s="295" t="s">
        <v>554</v>
      </c>
      <c r="G626" s="127"/>
      <c r="H626" s="128" t="s">
        <v>553</v>
      </c>
      <c r="I626" s="73" t="s">
        <v>561</v>
      </c>
      <c r="J626" s="73" t="s">
        <v>562</v>
      </c>
      <c r="K626" s="73" t="s">
        <v>944</v>
      </c>
      <c r="L626" s="129">
        <v>12919.9</v>
      </c>
      <c r="M626" s="121">
        <v>100</v>
      </c>
      <c r="N626" s="121">
        <v>12919.9</v>
      </c>
      <c r="O626" s="121">
        <v>0</v>
      </c>
      <c r="P626" s="121">
        <v>12919.9</v>
      </c>
      <c r="Q626" s="130" t="s">
        <v>681</v>
      </c>
      <c r="R626" s="131">
        <v>49240674.519999988</v>
      </c>
      <c r="S626" s="132">
        <v>0</v>
      </c>
      <c r="T626" s="122" t="s">
        <v>562</v>
      </c>
      <c r="U626" s="2">
        <v>74329454</v>
      </c>
      <c r="V626" s="121">
        <v>-269079361</v>
      </c>
      <c r="W626" s="111">
        <v>331302</v>
      </c>
      <c r="X626" s="133">
        <v>43621876</v>
      </c>
      <c r="Y626" s="45"/>
    </row>
    <row r="627" spans="1:25">
      <c r="A627" s="299" t="s">
        <v>206</v>
      </c>
      <c r="B627" s="299" t="s">
        <v>207</v>
      </c>
      <c r="C627" s="125">
        <v>44561</v>
      </c>
      <c r="D627" s="125">
        <v>44561</v>
      </c>
      <c r="E627" s="125">
        <v>44561</v>
      </c>
      <c r="F627" s="295" t="s">
        <v>280</v>
      </c>
      <c r="G627" s="127"/>
      <c r="H627" s="128" t="s">
        <v>279</v>
      </c>
      <c r="I627" s="73" t="s">
        <v>281</v>
      </c>
      <c r="J627" s="73" t="s">
        <v>282</v>
      </c>
      <c r="K627" s="73" t="s">
        <v>944</v>
      </c>
      <c r="L627" s="129">
        <v>13424.91</v>
      </c>
      <c r="M627" s="121">
        <v>100</v>
      </c>
      <c r="N627" s="121">
        <v>13424.91</v>
      </c>
      <c r="O627" s="121">
        <v>0</v>
      </c>
      <c r="P627" s="121">
        <v>13424.91</v>
      </c>
      <c r="Q627" s="130" t="s">
        <v>681</v>
      </c>
      <c r="R627" s="131">
        <v>49254099.429999985</v>
      </c>
      <c r="S627" s="132">
        <v>0</v>
      </c>
      <c r="T627" s="122" t="s">
        <v>282</v>
      </c>
      <c r="U627" s="2">
        <v>74844768</v>
      </c>
      <c r="V627" s="121">
        <v>-270862881</v>
      </c>
      <c r="W627" s="111">
        <v>473952</v>
      </c>
      <c r="X627" s="133">
        <v>44061445</v>
      </c>
      <c r="Y627" s="45"/>
    </row>
    <row r="628" spans="1:25">
      <c r="A628" s="299" t="s">
        <v>182</v>
      </c>
      <c r="B628" s="299" t="s">
        <v>183</v>
      </c>
      <c r="C628" s="125">
        <v>44561</v>
      </c>
      <c r="D628" s="125">
        <v>44561</v>
      </c>
      <c r="E628" s="125">
        <v>44561</v>
      </c>
      <c r="F628" s="295" t="s">
        <v>280</v>
      </c>
      <c r="G628" s="127" t="s">
        <v>1537</v>
      </c>
      <c r="H628" s="128" t="s">
        <v>279</v>
      </c>
      <c r="I628" s="73" t="s">
        <v>281</v>
      </c>
      <c r="J628" s="73" t="s">
        <v>282</v>
      </c>
      <c r="K628" s="73" t="s">
        <v>166</v>
      </c>
      <c r="L628" s="129">
        <v>0</v>
      </c>
      <c r="N628" s="121">
        <v>0</v>
      </c>
      <c r="O628" s="121">
        <v>3.88</v>
      </c>
      <c r="P628" s="121">
        <v>3.88</v>
      </c>
      <c r="Q628" s="130" t="s">
        <v>681</v>
      </c>
      <c r="R628" s="131">
        <v>0</v>
      </c>
      <c r="S628" s="132">
        <v>653960.98000000196</v>
      </c>
      <c r="T628" s="122" t="s">
        <v>282</v>
      </c>
      <c r="U628" s="2">
        <v>74844081</v>
      </c>
      <c r="V628" s="121">
        <v>-270861216</v>
      </c>
      <c r="W628" s="111">
        <v>370397</v>
      </c>
      <c r="X628" s="133">
        <v>44060811</v>
      </c>
      <c r="Y628" s="45"/>
    </row>
    <row r="629" spans="1:25">
      <c r="A629" s="299" t="s">
        <v>182</v>
      </c>
      <c r="B629" s="299" t="s">
        <v>183</v>
      </c>
      <c r="C629" s="125">
        <v>44561</v>
      </c>
      <c r="D629" s="125">
        <v>44561</v>
      </c>
      <c r="E629" s="125">
        <v>44561</v>
      </c>
      <c r="F629" s="295" t="s">
        <v>280</v>
      </c>
      <c r="G629" s="127" t="s">
        <v>1537</v>
      </c>
      <c r="H629" s="128" t="s">
        <v>279</v>
      </c>
      <c r="I629" s="73" t="s">
        <v>281</v>
      </c>
      <c r="J629" s="73" t="s">
        <v>282</v>
      </c>
      <c r="K629" s="73" t="s">
        <v>166</v>
      </c>
      <c r="L629" s="129">
        <v>0</v>
      </c>
      <c r="N629" s="121">
        <v>0</v>
      </c>
      <c r="O629" s="121">
        <v>121.38</v>
      </c>
      <c r="P629" s="121">
        <v>121.38</v>
      </c>
      <c r="Q629" s="130" t="s">
        <v>681</v>
      </c>
      <c r="R629" s="131">
        <v>0</v>
      </c>
      <c r="S629" s="132">
        <v>654082.36000000197</v>
      </c>
      <c r="T629" s="122" t="s">
        <v>282</v>
      </c>
      <c r="U629" s="2">
        <v>74844127</v>
      </c>
      <c r="V629" s="121">
        <v>-270861510</v>
      </c>
      <c r="W629" s="111">
        <v>473952</v>
      </c>
      <c r="X629" s="133">
        <v>44060949</v>
      </c>
      <c r="Y629" s="45"/>
    </row>
    <row r="630" spans="1:25">
      <c r="A630" s="299" t="s">
        <v>206</v>
      </c>
      <c r="B630" s="299" t="s">
        <v>207</v>
      </c>
      <c r="C630" s="125">
        <v>44561</v>
      </c>
      <c r="D630" s="125">
        <v>44561</v>
      </c>
      <c r="E630" s="125">
        <v>44561</v>
      </c>
      <c r="G630" s="127"/>
      <c r="H630" s="128" t="s">
        <v>782</v>
      </c>
      <c r="I630" s="73" t="s">
        <v>780</v>
      </c>
      <c r="J630" s="73" t="s">
        <v>781</v>
      </c>
      <c r="K630" s="73" t="s">
        <v>944</v>
      </c>
      <c r="L630" s="129">
        <v>1193.1199999999999</v>
      </c>
      <c r="M630" s="121">
        <v>100</v>
      </c>
      <c r="N630" s="121">
        <v>1193.1199999999999</v>
      </c>
      <c r="O630" s="121">
        <v>0</v>
      </c>
      <c r="P630" s="121">
        <v>1193.1199999999999</v>
      </c>
      <c r="Q630" s="130" t="s">
        <v>681</v>
      </c>
      <c r="R630" s="131">
        <v>49255292.549999982</v>
      </c>
      <c r="S630" s="132">
        <v>0</v>
      </c>
      <c r="T630" s="122" t="s">
        <v>781</v>
      </c>
      <c r="U630" s="2">
        <v>74900620</v>
      </c>
      <c r="V630" s="121">
        <v>-270948494</v>
      </c>
      <c r="W630" s="111">
        <v>364698</v>
      </c>
      <c r="X630" s="133">
        <v>44088317</v>
      </c>
      <c r="Y630" s="45"/>
    </row>
    <row r="631" spans="1:25">
      <c r="A631" s="299" t="s">
        <v>182</v>
      </c>
      <c r="B631" s="299" t="s">
        <v>183</v>
      </c>
      <c r="C631" s="125">
        <v>44561</v>
      </c>
      <c r="D631" s="125">
        <v>44561</v>
      </c>
      <c r="E631" s="125">
        <v>44561</v>
      </c>
      <c r="G631" s="127" t="s">
        <v>1521</v>
      </c>
      <c r="H631" s="128" t="s">
        <v>782</v>
      </c>
      <c r="I631" s="73" t="s">
        <v>780</v>
      </c>
      <c r="J631" s="73" t="s">
        <v>781</v>
      </c>
      <c r="K631" s="73" t="s">
        <v>166</v>
      </c>
      <c r="L631" s="129">
        <v>0</v>
      </c>
      <c r="N631" s="121">
        <v>0</v>
      </c>
      <c r="O631" s="121">
        <v>2474.4899999999998</v>
      </c>
      <c r="P631" s="121">
        <v>2474.4899999999998</v>
      </c>
      <c r="Q631" s="130" t="s">
        <v>681</v>
      </c>
      <c r="R631" s="131">
        <v>0</v>
      </c>
      <c r="S631" s="132">
        <v>656556.85000000196</v>
      </c>
      <c r="T631" s="122" t="s">
        <v>781</v>
      </c>
      <c r="U631" s="2">
        <v>73222846</v>
      </c>
      <c r="V631" s="121">
        <v>-270626029</v>
      </c>
      <c r="W631" s="111">
        <v>364698</v>
      </c>
      <c r="X631" s="133">
        <v>43947804</v>
      </c>
      <c r="Y631" s="45"/>
    </row>
    <row r="632" spans="1:25">
      <c r="A632" s="299" t="s">
        <v>182</v>
      </c>
      <c r="B632" s="299" t="s">
        <v>183</v>
      </c>
      <c r="C632" s="125">
        <v>44561</v>
      </c>
      <c r="D632" s="125">
        <v>44561</v>
      </c>
      <c r="E632" s="125">
        <v>44561</v>
      </c>
      <c r="F632" s="295" t="s">
        <v>786</v>
      </c>
      <c r="G632" s="127" t="s">
        <v>1522</v>
      </c>
      <c r="H632" s="128" t="s">
        <v>785</v>
      </c>
      <c r="I632" s="73" t="s">
        <v>783</v>
      </c>
      <c r="J632" s="73" t="s">
        <v>784</v>
      </c>
      <c r="K632" s="73" t="s">
        <v>166</v>
      </c>
      <c r="L632" s="129">
        <v>0</v>
      </c>
      <c r="N632" s="121">
        <v>0</v>
      </c>
      <c r="O632" s="121">
        <v>15767.84</v>
      </c>
      <c r="P632" s="121">
        <v>15767.84</v>
      </c>
      <c r="Q632" s="130" t="s">
        <v>681</v>
      </c>
      <c r="R632" s="131">
        <v>0</v>
      </c>
      <c r="S632" s="132">
        <v>672324.69000000192</v>
      </c>
      <c r="T632" s="122" t="s">
        <v>784</v>
      </c>
      <c r="U632" s="2">
        <v>73025071</v>
      </c>
      <c r="V632" s="121">
        <v>-270544518</v>
      </c>
      <c r="W632" s="111">
        <v>392748</v>
      </c>
      <c r="X632" s="133">
        <v>43866500</v>
      </c>
      <c r="Y632" s="45"/>
    </row>
    <row r="633" spans="1:25">
      <c r="A633" s="299" t="s">
        <v>182</v>
      </c>
      <c r="B633" s="299" t="s">
        <v>183</v>
      </c>
      <c r="C633" s="125">
        <v>44561</v>
      </c>
      <c r="D633" s="125">
        <v>44561</v>
      </c>
      <c r="E633" s="125">
        <v>44561</v>
      </c>
      <c r="G633" s="127" t="s">
        <v>1565</v>
      </c>
      <c r="H633" s="128" t="s">
        <v>814</v>
      </c>
      <c r="I633" s="73" t="s">
        <v>812</v>
      </c>
      <c r="J633" s="73" t="s">
        <v>813</v>
      </c>
      <c r="K633" s="73" t="s">
        <v>166</v>
      </c>
      <c r="L633" s="129">
        <v>0</v>
      </c>
      <c r="N633" s="121">
        <v>0</v>
      </c>
      <c r="O633" s="121">
        <v>8575.59</v>
      </c>
      <c r="P633" s="121">
        <v>8575.59</v>
      </c>
      <c r="Q633" s="130" t="s">
        <v>681</v>
      </c>
      <c r="R633" s="131">
        <v>0</v>
      </c>
      <c r="S633" s="132">
        <v>680900.28000000189</v>
      </c>
      <c r="T633" s="122" t="s">
        <v>813</v>
      </c>
      <c r="U633" s="2">
        <v>71499483</v>
      </c>
      <c r="V633" s="121">
        <v>-270495496</v>
      </c>
      <c r="W633" s="111">
        <v>423893</v>
      </c>
      <c r="X633" s="133">
        <v>43818163</v>
      </c>
      <c r="Y633" s="45"/>
    </row>
    <row r="634" spans="1:25">
      <c r="A634" s="228" t="s">
        <v>206</v>
      </c>
      <c r="B634" s="228" t="s">
        <v>207</v>
      </c>
      <c r="C634" s="229">
        <v>44561</v>
      </c>
      <c r="D634" s="229">
        <v>44561</v>
      </c>
      <c r="E634" s="229">
        <v>44561</v>
      </c>
      <c r="F634" s="296" t="s">
        <v>800</v>
      </c>
      <c r="G634" s="230"/>
      <c r="H634" s="231" t="s">
        <v>799</v>
      </c>
      <c r="I634" s="232" t="s">
        <v>797</v>
      </c>
      <c r="J634" s="232" t="s">
        <v>798</v>
      </c>
      <c r="K634" s="232" t="s">
        <v>944</v>
      </c>
      <c r="L634" s="233">
        <v>26045.43</v>
      </c>
      <c r="M634" s="234">
        <v>100</v>
      </c>
      <c r="N634" s="234">
        <v>26045.43</v>
      </c>
      <c r="O634" s="234">
        <v>0</v>
      </c>
      <c r="P634" s="234">
        <v>26045.43</v>
      </c>
      <c r="Q634" s="235" t="s">
        <v>681</v>
      </c>
      <c r="R634" s="236">
        <v>49281337.979999982</v>
      </c>
      <c r="S634" s="237">
        <v>0</v>
      </c>
      <c r="T634" s="238" t="s">
        <v>798</v>
      </c>
      <c r="U634" s="239">
        <v>74641261</v>
      </c>
      <c r="V634" s="234">
        <v>-269783017</v>
      </c>
      <c r="W634" s="240">
        <v>359762</v>
      </c>
      <c r="X634" s="241">
        <v>43739751</v>
      </c>
      <c r="Y634" s="242"/>
    </row>
    <row r="635" spans="1:25">
      <c r="A635" s="299" t="s">
        <v>206</v>
      </c>
      <c r="B635" s="299" t="s">
        <v>207</v>
      </c>
      <c r="C635" s="125">
        <v>44560</v>
      </c>
      <c r="D635" s="125">
        <v>44560</v>
      </c>
      <c r="E635" s="125">
        <v>44564</v>
      </c>
      <c r="G635" s="127"/>
      <c r="J635" s="73"/>
      <c r="K635" s="73" t="s">
        <v>1626</v>
      </c>
      <c r="L635" s="129">
        <v>0</v>
      </c>
      <c r="N635" s="121">
        <v>7135752.3600000003</v>
      </c>
      <c r="O635" s="121">
        <v>0</v>
      </c>
      <c r="P635" s="121">
        <v>7135752.3600000003</v>
      </c>
      <c r="Q635" s="130" t="s">
        <v>681</v>
      </c>
      <c r="R635" s="131">
        <v>56417090.339999981</v>
      </c>
      <c r="S635" s="132">
        <v>0</v>
      </c>
      <c r="T635" s="122"/>
      <c r="U635" s="2">
        <v>388371</v>
      </c>
      <c r="V635" s="121">
        <v>-271143194</v>
      </c>
      <c r="W635" s="111"/>
      <c r="X635" s="133"/>
      <c r="Y635" s="45" t="s">
        <v>1627</v>
      </c>
    </row>
    <row r="636" spans="1:25">
      <c r="A636" s="299" t="s">
        <v>206</v>
      </c>
      <c r="B636" s="299" t="s">
        <v>207</v>
      </c>
      <c r="C636" s="125">
        <v>44561</v>
      </c>
      <c r="D636" s="125">
        <v>44561</v>
      </c>
      <c r="E636" s="125">
        <v>44564</v>
      </c>
      <c r="F636" s="295" t="s">
        <v>520</v>
      </c>
      <c r="G636" s="127"/>
      <c r="H636" s="128" t="s">
        <v>519</v>
      </c>
      <c r="I636" s="73" t="s">
        <v>521</v>
      </c>
      <c r="J636" s="73" t="s">
        <v>522</v>
      </c>
      <c r="K636" s="73" t="s">
        <v>944</v>
      </c>
      <c r="L636" s="129">
        <v>12500</v>
      </c>
      <c r="M636" s="121">
        <v>100</v>
      </c>
      <c r="N636" s="121">
        <v>12500</v>
      </c>
      <c r="O636" s="121">
        <v>0</v>
      </c>
      <c r="P636" s="121">
        <v>12500</v>
      </c>
      <c r="Q636" s="130" t="s">
        <v>681</v>
      </c>
      <c r="R636" s="131">
        <v>56429590.339999981</v>
      </c>
      <c r="S636" s="132">
        <v>0</v>
      </c>
      <c r="T636" s="122" t="s">
        <v>522</v>
      </c>
      <c r="U636" s="2">
        <v>74921730</v>
      </c>
      <c r="V636" s="121">
        <v>-270984664</v>
      </c>
      <c r="W636" s="111">
        <v>446869</v>
      </c>
      <c r="X636" s="133">
        <v>44100077</v>
      </c>
      <c r="Y636" s="45"/>
    </row>
    <row r="637" spans="1:25">
      <c r="A637" s="299" t="s">
        <v>182</v>
      </c>
      <c r="B637" s="299" t="s">
        <v>183</v>
      </c>
      <c r="C637" s="125">
        <v>44561</v>
      </c>
      <c r="D637" s="125">
        <v>44561</v>
      </c>
      <c r="E637" s="125">
        <v>44564</v>
      </c>
      <c r="F637" s="295" t="s">
        <v>520</v>
      </c>
      <c r="G637" s="127" t="s">
        <v>1611</v>
      </c>
      <c r="H637" s="128" t="s">
        <v>519</v>
      </c>
      <c r="I637" s="73" t="s">
        <v>521</v>
      </c>
      <c r="J637" s="73" t="s">
        <v>522</v>
      </c>
      <c r="K637" s="73" t="s">
        <v>166</v>
      </c>
      <c r="L637" s="129">
        <v>0</v>
      </c>
      <c r="N637" s="121">
        <v>0</v>
      </c>
      <c r="O637" s="121">
        <v>70277.78</v>
      </c>
      <c r="P637" s="121">
        <v>70277.78</v>
      </c>
      <c r="Q637" s="130" t="s">
        <v>681</v>
      </c>
      <c r="R637" s="131">
        <v>0</v>
      </c>
      <c r="S637" s="132">
        <v>751178.06000000192</v>
      </c>
      <c r="T637" s="122" t="s">
        <v>522</v>
      </c>
      <c r="U637" s="2">
        <v>70787432</v>
      </c>
      <c r="V637" s="121">
        <v>-270466173</v>
      </c>
      <c r="W637" s="111">
        <v>446869</v>
      </c>
      <c r="X637" s="133">
        <v>43789257</v>
      </c>
      <c r="Y637" s="45"/>
    </row>
    <row r="638" spans="1:25">
      <c r="A638" s="299" t="s">
        <v>206</v>
      </c>
      <c r="B638" s="299" t="s">
        <v>207</v>
      </c>
      <c r="C638" s="125">
        <v>44564</v>
      </c>
      <c r="D638" s="125">
        <v>44564</v>
      </c>
      <c r="E638" s="125">
        <v>44564</v>
      </c>
      <c r="F638" s="295" t="s">
        <v>719</v>
      </c>
      <c r="G638" s="127"/>
      <c r="H638" s="128" t="s">
        <v>718</v>
      </c>
      <c r="I638" s="73" t="s">
        <v>716</v>
      </c>
      <c r="J638" s="73" t="s">
        <v>717</v>
      </c>
      <c r="K638" s="73" t="s">
        <v>944</v>
      </c>
      <c r="L638" s="129">
        <v>39409.21</v>
      </c>
      <c r="M638" s="121">
        <v>100</v>
      </c>
      <c r="N638" s="121">
        <v>39409.21</v>
      </c>
      <c r="O638" s="121">
        <v>0</v>
      </c>
      <c r="P638" s="121">
        <v>39409.21</v>
      </c>
      <c r="Q638" s="130" t="s">
        <v>681</v>
      </c>
      <c r="R638" s="131">
        <v>56468999.549999982</v>
      </c>
      <c r="S638" s="132">
        <v>0</v>
      </c>
      <c r="T638" s="122" t="s">
        <v>717</v>
      </c>
      <c r="U638" s="2">
        <v>74714747</v>
      </c>
      <c r="V638" s="121">
        <v>-269881917</v>
      </c>
      <c r="W638" s="111">
        <v>312621</v>
      </c>
      <c r="X638" s="133">
        <v>43766512</v>
      </c>
      <c r="Y638" s="45"/>
    </row>
    <row r="639" spans="1:25">
      <c r="A639" s="299" t="s">
        <v>206</v>
      </c>
      <c r="B639" s="299" t="s">
        <v>207</v>
      </c>
      <c r="C639" s="125">
        <v>44564</v>
      </c>
      <c r="D639" s="125">
        <v>44564</v>
      </c>
      <c r="E639" s="125">
        <v>44564</v>
      </c>
      <c r="F639" s="295" t="s">
        <v>719</v>
      </c>
      <c r="G639" s="127"/>
      <c r="H639" s="128" t="s">
        <v>718</v>
      </c>
      <c r="I639" s="73" t="s">
        <v>716</v>
      </c>
      <c r="J639" s="73" t="s">
        <v>717</v>
      </c>
      <c r="K639" s="73" t="s">
        <v>944</v>
      </c>
      <c r="L639" s="129">
        <v>25775.69</v>
      </c>
      <c r="M639" s="121">
        <v>100</v>
      </c>
      <c r="N639" s="121">
        <v>25775.69</v>
      </c>
      <c r="O639" s="121">
        <v>0</v>
      </c>
      <c r="P639" s="121">
        <v>25775.69</v>
      </c>
      <c r="Q639" s="130" t="s">
        <v>681</v>
      </c>
      <c r="R639" s="131">
        <v>56494775.23999998</v>
      </c>
      <c r="S639" s="132">
        <v>0</v>
      </c>
      <c r="T639" s="122" t="s">
        <v>717</v>
      </c>
      <c r="U639" s="2">
        <v>74714743</v>
      </c>
      <c r="V639" s="121">
        <v>-269881912</v>
      </c>
      <c r="W639" s="111">
        <v>312621</v>
      </c>
      <c r="X639" s="133">
        <v>43766510</v>
      </c>
      <c r="Y639" s="45"/>
    </row>
    <row r="640" spans="1:25">
      <c r="A640" s="299" t="s">
        <v>182</v>
      </c>
      <c r="B640" s="299" t="s">
        <v>183</v>
      </c>
      <c r="C640" s="125">
        <v>44564</v>
      </c>
      <c r="D640" s="125">
        <v>44564</v>
      </c>
      <c r="E640" s="125">
        <v>44564</v>
      </c>
      <c r="F640" s="295" t="s">
        <v>719</v>
      </c>
      <c r="G640" s="127" t="s">
        <v>1534</v>
      </c>
      <c r="H640" s="128" t="s">
        <v>718</v>
      </c>
      <c r="I640" s="73" t="s">
        <v>716</v>
      </c>
      <c r="J640" s="73" t="s">
        <v>717</v>
      </c>
      <c r="K640" s="73" t="s">
        <v>166</v>
      </c>
      <c r="L640" s="129">
        <v>0</v>
      </c>
      <c r="N640" s="121">
        <v>0</v>
      </c>
      <c r="O640" s="121">
        <v>17659.89</v>
      </c>
      <c r="P640" s="121">
        <v>17659.89</v>
      </c>
      <c r="Q640" s="130" t="s">
        <v>681</v>
      </c>
      <c r="R640" s="131">
        <v>0</v>
      </c>
      <c r="S640" s="132">
        <v>768837.95000000193</v>
      </c>
      <c r="T640" s="122" t="s">
        <v>717</v>
      </c>
      <c r="U640" s="2">
        <v>73229661</v>
      </c>
      <c r="V640" s="121">
        <v>-271089416</v>
      </c>
      <c r="W640" s="111">
        <v>312621</v>
      </c>
      <c r="X640" s="133">
        <v>44113882</v>
      </c>
      <c r="Y640" s="45"/>
    </row>
    <row r="641" spans="1:25">
      <c r="A641" s="299" t="s">
        <v>182</v>
      </c>
      <c r="B641" s="299" t="s">
        <v>183</v>
      </c>
      <c r="C641" s="125">
        <v>44564</v>
      </c>
      <c r="D641" s="125">
        <v>44564</v>
      </c>
      <c r="E641" s="125">
        <v>44564</v>
      </c>
      <c r="F641" s="295" t="s">
        <v>719</v>
      </c>
      <c r="G641" s="127" t="s">
        <v>1534</v>
      </c>
      <c r="H641" s="128" t="s">
        <v>718</v>
      </c>
      <c r="I641" s="73" t="s">
        <v>716</v>
      </c>
      <c r="J641" s="73" t="s">
        <v>717</v>
      </c>
      <c r="K641" s="73" t="s">
        <v>166</v>
      </c>
      <c r="L641" s="129">
        <v>0</v>
      </c>
      <c r="N641" s="121">
        <v>0</v>
      </c>
      <c r="O641" s="121">
        <v>27000.73</v>
      </c>
      <c r="P641" s="121">
        <v>27000.73</v>
      </c>
      <c r="Q641" s="130" t="s">
        <v>681</v>
      </c>
      <c r="R641" s="131">
        <v>0</v>
      </c>
      <c r="S641" s="132">
        <v>795838.68000000191</v>
      </c>
      <c r="T641" s="122" t="s">
        <v>717</v>
      </c>
      <c r="U641" s="2">
        <v>73229661</v>
      </c>
      <c r="V641" s="121">
        <v>-271089435</v>
      </c>
      <c r="W641" s="111">
        <v>312621</v>
      </c>
      <c r="X641" s="133">
        <v>44113901</v>
      </c>
      <c r="Y641" s="45"/>
    </row>
    <row r="642" spans="1:25">
      <c r="A642" s="299" t="s">
        <v>206</v>
      </c>
      <c r="B642" s="299" t="s">
        <v>207</v>
      </c>
      <c r="C642" s="125">
        <v>44564</v>
      </c>
      <c r="D642" s="125">
        <v>44564</v>
      </c>
      <c r="E642" s="125">
        <v>44564</v>
      </c>
      <c r="G642" s="127"/>
      <c r="H642" s="128" t="s">
        <v>721</v>
      </c>
      <c r="I642" s="73" t="s">
        <v>716</v>
      </c>
      <c r="J642" s="73" t="s">
        <v>720</v>
      </c>
      <c r="K642" s="73" t="s">
        <v>944</v>
      </c>
      <c r="L642" s="129">
        <v>31603.61</v>
      </c>
      <c r="M642" s="121">
        <v>100</v>
      </c>
      <c r="N642" s="121">
        <v>31603.61</v>
      </c>
      <c r="O642" s="121">
        <v>0</v>
      </c>
      <c r="P642" s="121">
        <v>31603.61</v>
      </c>
      <c r="Q642" s="130" t="s">
        <v>681</v>
      </c>
      <c r="R642" s="131">
        <v>56526378.849999979</v>
      </c>
      <c r="S642" s="132">
        <v>0</v>
      </c>
      <c r="T642" s="122" t="s">
        <v>720</v>
      </c>
      <c r="U642" s="2">
        <v>74947353</v>
      </c>
      <c r="V642" s="121">
        <v>-271110788</v>
      </c>
      <c r="W642" s="111">
        <v>375072</v>
      </c>
      <c r="X642" s="133">
        <v>44118972</v>
      </c>
      <c r="Y642" s="45"/>
    </row>
    <row r="643" spans="1:25">
      <c r="A643" s="299" t="s">
        <v>182</v>
      </c>
      <c r="B643" s="299" t="s">
        <v>183</v>
      </c>
      <c r="C643" s="125">
        <v>44564</v>
      </c>
      <c r="D643" s="125">
        <v>44564</v>
      </c>
      <c r="E643" s="125">
        <v>44564</v>
      </c>
      <c r="G643" s="127" t="s">
        <v>1536</v>
      </c>
      <c r="H643" s="128" t="s">
        <v>721</v>
      </c>
      <c r="I643" s="73" t="s">
        <v>716</v>
      </c>
      <c r="J643" s="73" t="s">
        <v>720</v>
      </c>
      <c r="K643" s="73" t="s">
        <v>166</v>
      </c>
      <c r="L643" s="129">
        <v>0</v>
      </c>
      <c r="N643" s="121">
        <v>0</v>
      </c>
      <c r="O643" s="121">
        <v>21652.81</v>
      </c>
      <c r="P643" s="121">
        <v>21652.81</v>
      </c>
      <c r="Q643" s="130" t="s">
        <v>681</v>
      </c>
      <c r="R643" s="131">
        <v>0</v>
      </c>
      <c r="S643" s="132">
        <v>817491.49000000197</v>
      </c>
      <c r="T643" s="122" t="s">
        <v>720</v>
      </c>
      <c r="U643" s="2">
        <v>73667893</v>
      </c>
      <c r="V643" s="121">
        <v>-271089442</v>
      </c>
      <c r="W643" s="111">
        <v>375072</v>
      </c>
      <c r="X643" s="133">
        <v>44113908</v>
      </c>
      <c r="Y643" s="45"/>
    </row>
    <row r="644" spans="1:25">
      <c r="A644" s="299" t="s">
        <v>206</v>
      </c>
      <c r="B644" s="299" t="s">
        <v>207</v>
      </c>
      <c r="C644" s="125">
        <v>44561</v>
      </c>
      <c r="D644" s="125">
        <v>44561</v>
      </c>
      <c r="E644" s="125">
        <v>44564</v>
      </c>
      <c r="G644" s="127"/>
      <c r="H644" s="128" t="s">
        <v>876</v>
      </c>
      <c r="I644" s="73" t="s">
        <v>874</v>
      </c>
      <c r="J644" s="73" t="s">
        <v>875</v>
      </c>
      <c r="K644" s="73" t="s">
        <v>944</v>
      </c>
      <c r="L644" s="129">
        <v>10000</v>
      </c>
      <c r="M644" s="121">
        <v>100</v>
      </c>
      <c r="N644" s="121">
        <v>10000</v>
      </c>
      <c r="O644" s="121">
        <v>0</v>
      </c>
      <c r="P644" s="121">
        <v>10000</v>
      </c>
      <c r="Q644" s="130" t="s">
        <v>681</v>
      </c>
      <c r="R644" s="131">
        <v>56536378.849999979</v>
      </c>
      <c r="S644" s="132">
        <v>0</v>
      </c>
      <c r="T644" s="122" t="s">
        <v>875</v>
      </c>
      <c r="U644" s="2">
        <v>74918132</v>
      </c>
      <c r="V644" s="121">
        <v>-270975858</v>
      </c>
      <c r="W644" s="111">
        <v>459503</v>
      </c>
      <c r="X644" s="133">
        <v>44097590</v>
      </c>
      <c r="Y644" s="45"/>
    </row>
    <row r="645" spans="1:25">
      <c r="A645" s="299" t="s">
        <v>182</v>
      </c>
      <c r="B645" s="299" t="s">
        <v>183</v>
      </c>
      <c r="C645" s="125">
        <v>44561</v>
      </c>
      <c r="D645" s="125">
        <v>44561</v>
      </c>
      <c r="E645" s="125">
        <v>44564</v>
      </c>
      <c r="G645" s="127" t="s">
        <v>1614</v>
      </c>
      <c r="H645" s="128" t="s">
        <v>876</v>
      </c>
      <c r="I645" s="73" t="s">
        <v>874</v>
      </c>
      <c r="J645" s="73" t="s">
        <v>875</v>
      </c>
      <c r="K645" s="73" t="s">
        <v>166</v>
      </c>
      <c r="L645" s="129">
        <v>0</v>
      </c>
      <c r="N645" s="121">
        <v>0</v>
      </c>
      <c r="O645" s="121">
        <v>61180</v>
      </c>
      <c r="P645" s="121">
        <v>61180</v>
      </c>
      <c r="Q645" s="130" t="s">
        <v>681</v>
      </c>
      <c r="R645" s="131">
        <v>0</v>
      </c>
      <c r="S645" s="132">
        <v>878671.49000000197</v>
      </c>
      <c r="T645" s="122" t="s">
        <v>875</v>
      </c>
      <c r="U645" s="2">
        <v>71217668</v>
      </c>
      <c r="V645" s="121">
        <v>-270975826</v>
      </c>
      <c r="W645" s="111">
        <v>459503</v>
      </c>
      <c r="X645" s="133">
        <v>44097573</v>
      </c>
      <c r="Y645" s="45"/>
    </row>
    <row r="646" spans="1:25">
      <c r="A646" s="299" t="s">
        <v>206</v>
      </c>
      <c r="B646" s="299" t="s">
        <v>207</v>
      </c>
      <c r="C646" s="125">
        <v>44560</v>
      </c>
      <c r="D646" s="125">
        <v>44560</v>
      </c>
      <c r="E646" s="125">
        <v>44564</v>
      </c>
      <c r="F646" s="295" t="s">
        <v>759</v>
      </c>
      <c r="G646" s="127"/>
      <c r="H646" s="128" t="s">
        <v>758</v>
      </c>
      <c r="I646" s="73" t="s">
        <v>756</v>
      </c>
      <c r="J646" s="73" t="s">
        <v>757</v>
      </c>
      <c r="K646" s="73" t="s">
        <v>944</v>
      </c>
      <c r="L646" s="129">
        <v>32774.089999999997</v>
      </c>
      <c r="M646" s="121">
        <v>100</v>
      </c>
      <c r="N646" s="121">
        <v>32774.089999999997</v>
      </c>
      <c r="O646" s="121">
        <v>0</v>
      </c>
      <c r="P646" s="121">
        <v>32774.089999999997</v>
      </c>
      <c r="Q646" s="130" t="s">
        <v>681</v>
      </c>
      <c r="R646" s="131">
        <v>56569152.939999983</v>
      </c>
      <c r="S646" s="132">
        <v>0</v>
      </c>
      <c r="T646" s="122" t="s">
        <v>757</v>
      </c>
      <c r="U646" s="2">
        <v>73946865</v>
      </c>
      <c r="V646" s="121">
        <v>-267447897</v>
      </c>
      <c r="W646" s="111">
        <v>362904</v>
      </c>
      <c r="X646" s="133">
        <v>43472672</v>
      </c>
      <c r="Y646" s="45"/>
    </row>
    <row r="647" spans="1:25">
      <c r="A647" s="299" t="s">
        <v>182</v>
      </c>
      <c r="B647" s="299" t="s">
        <v>183</v>
      </c>
      <c r="C647" s="125">
        <v>44561</v>
      </c>
      <c r="D647" s="125">
        <v>44561</v>
      </c>
      <c r="E647" s="125">
        <v>44564</v>
      </c>
      <c r="F647" s="295" t="s">
        <v>759</v>
      </c>
      <c r="G647" s="127" t="s">
        <v>1520</v>
      </c>
      <c r="H647" s="128" t="s">
        <v>758</v>
      </c>
      <c r="I647" s="73" t="s">
        <v>756</v>
      </c>
      <c r="J647" s="73" t="s">
        <v>757</v>
      </c>
      <c r="K647" s="73" t="s">
        <v>166</v>
      </c>
      <c r="L647" s="129">
        <v>0</v>
      </c>
      <c r="N647" s="121">
        <v>0</v>
      </c>
      <c r="O647" s="121">
        <v>84994.13</v>
      </c>
      <c r="P647" s="121">
        <v>84994.13</v>
      </c>
      <c r="Q647" s="130" t="s">
        <v>681</v>
      </c>
      <c r="R647" s="131">
        <v>0</v>
      </c>
      <c r="S647" s="132">
        <v>963665.62000000197</v>
      </c>
      <c r="T647" s="122" t="s">
        <v>757</v>
      </c>
      <c r="U647" s="2">
        <v>73172725</v>
      </c>
      <c r="V647" s="121">
        <v>-270976137</v>
      </c>
      <c r="W647" s="111">
        <v>362904</v>
      </c>
      <c r="X647" s="133">
        <v>44097622</v>
      </c>
      <c r="Y647" s="45"/>
    </row>
    <row r="648" spans="1:25">
      <c r="A648" s="299" t="s">
        <v>182</v>
      </c>
      <c r="B648" s="299" t="s">
        <v>183</v>
      </c>
      <c r="C648" s="125">
        <v>44561</v>
      </c>
      <c r="D648" s="125">
        <v>44561</v>
      </c>
      <c r="E648" s="125">
        <v>44564</v>
      </c>
      <c r="G648" s="127" t="s">
        <v>1562</v>
      </c>
      <c r="H648" s="128" t="s">
        <v>324</v>
      </c>
      <c r="I648" s="73" t="s">
        <v>325</v>
      </c>
      <c r="J648" s="73" t="s">
        <v>1595</v>
      </c>
      <c r="K648" s="73" t="s">
        <v>166</v>
      </c>
      <c r="L648" s="129">
        <v>0</v>
      </c>
      <c r="N648" s="121">
        <v>0</v>
      </c>
      <c r="O648" s="121">
        <v>981.76</v>
      </c>
      <c r="P648" s="121">
        <v>981.76</v>
      </c>
      <c r="Q648" s="130" t="s">
        <v>681</v>
      </c>
      <c r="R648" s="131">
        <v>0</v>
      </c>
      <c r="S648" s="132">
        <v>964647.38000000198</v>
      </c>
      <c r="T648" s="122" t="s">
        <v>326</v>
      </c>
      <c r="U648" s="2">
        <v>71392474</v>
      </c>
      <c r="V648" s="121">
        <v>-270976765</v>
      </c>
      <c r="W648" s="111">
        <v>436531</v>
      </c>
      <c r="X648" s="133">
        <v>44097979</v>
      </c>
      <c r="Y648" s="45"/>
    </row>
    <row r="649" spans="1:25">
      <c r="A649" s="299" t="s">
        <v>182</v>
      </c>
      <c r="B649" s="299" t="s">
        <v>183</v>
      </c>
      <c r="C649" s="125">
        <v>44561</v>
      </c>
      <c r="D649" s="125">
        <v>44561</v>
      </c>
      <c r="E649" s="125">
        <v>44564</v>
      </c>
      <c r="G649" s="127" t="s">
        <v>1562</v>
      </c>
      <c r="H649" s="128" t="s">
        <v>324</v>
      </c>
      <c r="I649" s="73" t="s">
        <v>325</v>
      </c>
      <c r="J649" s="73" t="s">
        <v>326</v>
      </c>
      <c r="K649" s="73" t="s">
        <v>166</v>
      </c>
      <c r="L649" s="129">
        <v>0</v>
      </c>
      <c r="N649" s="121">
        <v>0</v>
      </c>
      <c r="O649" s="121">
        <v>210370.34</v>
      </c>
      <c r="P649" s="121">
        <v>210370.34</v>
      </c>
      <c r="Q649" s="130" t="s">
        <v>681</v>
      </c>
      <c r="R649" s="131">
        <v>0</v>
      </c>
      <c r="S649" s="132">
        <v>1175017.7200000021</v>
      </c>
      <c r="T649" s="122" t="s">
        <v>326</v>
      </c>
      <c r="U649" s="2">
        <v>71392475</v>
      </c>
      <c r="V649" s="121">
        <v>-270976767</v>
      </c>
      <c r="W649" s="111">
        <v>408502</v>
      </c>
      <c r="X649" s="133">
        <v>44097980</v>
      </c>
      <c r="Y649" s="45"/>
    </row>
    <row r="650" spans="1:25">
      <c r="A650" s="299" t="s">
        <v>182</v>
      </c>
      <c r="B650" s="299" t="s">
        <v>183</v>
      </c>
      <c r="C650" s="125">
        <v>44564</v>
      </c>
      <c r="D650" s="125">
        <v>44564</v>
      </c>
      <c r="E650" s="125">
        <v>44564</v>
      </c>
      <c r="G650" s="127" t="s">
        <v>1527</v>
      </c>
      <c r="H650" s="128" t="s">
        <v>779</v>
      </c>
      <c r="I650" s="73" t="s">
        <v>777</v>
      </c>
      <c r="J650" s="73" t="s">
        <v>778</v>
      </c>
      <c r="K650" s="73" t="s">
        <v>166</v>
      </c>
      <c r="L650" s="129">
        <v>0</v>
      </c>
      <c r="N650" s="121">
        <v>0</v>
      </c>
      <c r="O650" s="121">
        <v>28156.69</v>
      </c>
      <c r="P650" s="121">
        <v>28156.69</v>
      </c>
      <c r="Q650" s="130" t="s">
        <v>681</v>
      </c>
      <c r="R650" s="131">
        <v>0</v>
      </c>
      <c r="S650" s="132">
        <v>1203174.410000002</v>
      </c>
      <c r="T650" s="122" t="s">
        <v>778</v>
      </c>
      <c r="U650" s="2">
        <v>73178973</v>
      </c>
      <c r="V650" s="121">
        <v>-271084557</v>
      </c>
      <c r="W650" s="111">
        <v>289571</v>
      </c>
      <c r="X650" s="133">
        <v>44109532</v>
      </c>
      <c r="Y650" s="45"/>
    </row>
    <row r="651" spans="1:25">
      <c r="A651" s="299" t="s">
        <v>206</v>
      </c>
      <c r="B651" s="299" t="s">
        <v>207</v>
      </c>
      <c r="C651" s="125">
        <v>44561</v>
      </c>
      <c r="D651" s="125">
        <v>44561</v>
      </c>
      <c r="E651" s="125">
        <v>44564</v>
      </c>
      <c r="G651" s="127"/>
      <c r="H651" s="128" t="s">
        <v>814</v>
      </c>
      <c r="I651" s="73" t="s">
        <v>812</v>
      </c>
      <c r="J651" s="73" t="s">
        <v>813</v>
      </c>
      <c r="K651" s="73" t="s">
        <v>944</v>
      </c>
      <c r="L651" s="129">
        <v>1388.68</v>
      </c>
      <c r="M651" s="121">
        <v>100</v>
      </c>
      <c r="N651" s="121">
        <v>1388.68</v>
      </c>
      <c r="O651" s="121">
        <v>0</v>
      </c>
      <c r="P651" s="121">
        <v>1388.68</v>
      </c>
      <c r="Q651" s="130" t="s">
        <v>681</v>
      </c>
      <c r="R651" s="131">
        <v>56570541.619999982</v>
      </c>
      <c r="S651" s="132">
        <v>0</v>
      </c>
      <c r="T651" s="122" t="s">
        <v>813</v>
      </c>
      <c r="U651" s="2">
        <v>74937793</v>
      </c>
      <c r="V651" s="121">
        <v>-271080988</v>
      </c>
      <c r="W651" s="111">
        <v>423893</v>
      </c>
      <c r="X651" s="133">
        <v>44106070</v>
      </c>
      <c r="Y651" s="45"/>
    </row>
    <row r="652" spans="1:25">
      <c r="A652" s="299" t="s">
        <v>206</v>
      </c>
      <c r="B652" s="299" t="s">
        <v>207</v>
      </c>
      <c r="C652" s="125">
        <v>44561</v>
      </c>
      <c r="D652" s="125">
        <v>44561</v>
      </c>
      <c r="E652" s="125">
        <v>44564</v>
      </c>
      <c r="F652" s="295" t="s">
        <v>790</v>
      </c>
      <c r="G652" s="127"/>
      <c r="H652" s="128" t="s">
        <v>789</v>
      </c>
      <c r="I652" s="73" t="s">
        <v>787</v>
      </c>
      <c r="J652" s="73" t="s">
        <v>788</v>
      </c>
      <c r="K652" s="73" t="s">
        <v>817</v>
      </c>
      <c r="L652" s="129">
        <v>0</v>
      </c>
      <c r="N652" s="121">
        <v>0.06</v>
      </c>
      <c r="O652" s="121">
        <v>0</v>
      </c>
      <c r="P652" s="121">
        <v>0.06</v>
      </c>
      <c r="Q652" s="130" t="s">
        <v>681</v>
      </c>
      <c r="R652" s="131">
        <v>56570541.679999985</v>
      </c>
      <c r="S652" s="132">
        <v>0</v>
      </c>
      <c r="T652" s="122" t="s">
        <v>788</v>
      </c>
      <c r="U652" s="2">
        <v>74918051</v>
      </c>
      <c r="V652" s="121">
        <v>-270975726</v>
      </c>
      <c r="W652" s="111"/>
      <c r="X652" s="133">
        <v>44097535</v>
      </c>
      <c r="Y652" s="45" t="s">
        <v>1593</v>
      </c>
    </row>
    <row r="653" spans="1:25">
      <c r="A653" s="299" t="s">
        <v>206</v>
      </c>
      <c r="B653" s="299" t="s">
        <v>207</v>
      </c>
      <c r="C653" s="125">
        <v>44561</v>
      </c>
      <c r="D653" s="125">
        <v>44561</v>
      </c>
      <c r="E653" s="125">
        <v>44564</v>
      </c>
      <c r="F653" s="295" t="s">
        <v>790</v>
      </c>
      <c r="G653" s="127"/>
      <c r="H653" s="128" t="s">
        <v>789</v>
      </c>
      <c r="I653" s="73" t="s">
        <v>787</v>
      </c>
      <c r="J653" s="73" t="s">
        <v>788</v>
      </c>
      <c r="K653" s="73" t="s">
        <v>944</v>
      </c>
      <c r="L653" s="129">
        <v>14201.07</v>
      </c>
      <c r="M653" s="121">
        <v>100</v>
      </c>
      <c r="N653" s="121">
        <v>14201.07</v>
      </c>
      <c r="O653" s="121">
        <v>0</v>
      </c>
      <c r="P653" s="121">
        <v>14201.07</v>
      </c>
      <c r="Q653" s="130" t="s">
        <v>681</v>
      </c>
      <c r="R653" s="131">
        <v>56584742.749999985</v>
      </c>
      <c r="S653" s="132">
        <v>0</v>
      </c>
      <c r="T653" s="122" t="s">
        <v>788</v>
      </c>
      <c r="U653" s="2">
        <v>74283832</v>
      </c>
      <c r="V653" s="121">
        <v>-269023160</v>
      </c>
      <c r="W653" s="111">
        <v>323116</v>
      </c>
      <c r="X653" s="133">
        <v>43608221</v>
      </c>
      <c r="Y653" s="45"/>
    </row>
    <row r="654" spans="1:25">
      <c r="A654" s="299" t="s">
        <v>182</v>
      </c>
      <c r="B654" s="299" t="s">
        <v>183</v>
      </c>
      <c r="C654" s="125">
        <v>44561</v>
      </c>
      <c r="D654" s="125">
        <v>44561</v>
      </c>
      <c r="E654" s="125">
        <v>44564</v>
      </c>
      <c r="F654" s="295" t="s">
        <v>790</v>
      </c>
      <c r="G654" s="127" t="s">
        <v>1523</v>
      </c>
      <c r="H654" s="128" t="s">
        <v>789</v>
      </c>
      <c r="I654" s="73" t="s">
        <v>787</v>
      </c>
      <c r="J654" s="73" t="s">
        <v>788</v>
      </c>
      <c r="K654" s="73" t="s">
        <v>166</v>
      </c>
      <c r="L654" s="129">
        <v>0</v>
      </c>
      <c r="N654" s="121">
        <v>0</v>
      </c>
      <c r="O654" s="121">
        <v>23972.81</v>
      </c>
      <c r="P654" s="121">
        <v>23972.81</v>
      </c>
      <c r="Q654" s="130" t="s">
        <v>681</v>
      </c>
      <c r="R654" s="131">
        <v>0</v>
      </c>
      <c r="S654" s="132">
        <v>1227147.2200000021</v>
      </c>
      <c r="T654" s="122" t="s">
        <v>788</v>
      </c>
      <c r="U654" s="2">
        <v>72964074</v>
      </c>
      <c r="V654" s="121">
        <v>-270521760</v>
      </c>
      <c r="W654" s="111">
        <v>323116</v>
      </c>
      <c r="X654" s="133">
        <v>43843860</v>
      </c>
      <c r="Y654" s="45"/>
    </row>
    <row r="655" spans="1:25">
      <c r="A655" s="299" t="s">
        <v>206</v>
      </c>
      <c r="B655" s="299" t="s">
        <v>207</v>
      </c>
      <c r="C655" s="125">
        <v>44561</v>
      </c>
      <c r="D655" s="125">
        <v>44561</v>
      </c>
      <c r="E655" s="125">
        <v>44564</v>
      </c>
      <c r="F655" s="295" t="s">
        <v>549</v>
      </c>
      <c r="G655" s="127"/>
      <c r="H655" s="128" t="s">
        <v>548</v>
      </c>
      <c r="I655" s="73" t="s">
        <v>550</v>
      </c>
      <c r="J655" s="73" t="s">
        <v>551</v>
      </c>
      <c r="K655" s="73" t="s">
        <v>944</v>
      </c>
      <c r="L655" s="129">
        <v>24964.06</v>
      </c>
      <c r="M655" s="121">
        <v>100</v>
      </c>
      <c r="N655" s="121">
        <v>24964.06</v>
      </c>
      <c r="O655" s="121">
        <v>0</v>
      </c>
      <c r="P655" s="121">
        <v>24964.06</v>
      </c>
      <c r="Q655" s="130" t="s">
        <v>681</v>
      </c>
      <c r="R655" s="131">
        <v>56609706.809999987</v>
      </c>
      <c r="S655" s="132">
        <v>0</v>
      </c>
      <c r="T655" s="122" t="s">
        <v>551</v>
      </c>
      <c r="U655" s="2">
        <v>74080491</v>
      </c>
      <c r="V655" s="121">
        <v>-268166467</v>
      </c>
      <c r="W655" s="111">
        <v>436980</v>
      </c>
      <c r="X655" s="133">
        <v>43521301</v>
      </c>
      <c r="Y655" s="45"/>
    </row>
    <row r="656" spans="1:25">
      <c r="A656" s="299" t="s">
        <v>182</v>
      </c>
      <c r="B656" s="299" t="s">
        <v>183</v>
      </c>
      <c r="C656" s="125">
        <v>44561</v>
      </c>
      <c r="D656" s="125">
        <v>44561</v>
      </c>
      <c r="E656" s="125">
        <v>44564</v>
      </c>
      <c r="F656" s="295" t="s">
        <v>549</v>
      </c>
      <c r="G656" s="127" t="s">
        <v>1596</v>
      </c>
      <c r="H656" s="128" t="s">
        <v>548</v>
      </c>
      <c r="I656" s="73" t="s">
        <v>550</v>
      </c>
      <c r="J656" s="73" t="s">
        <v>551</v>
      </c>
      <c r="K656" s="73" t="s">
        <v>166</v>
      </c>
      <c r="L656" s="129">
        <v>0</v>
      </c>
      <c r="N656" s="121">
        <v>0</v>
      </c>
      <c r="O656" s="121">
        <v>157759.01</v>
      </c>
      <c r="P656" s="121">
        <v>157759.01</v>
      </c>
      <c r="Q656" s="130" t="s">
        <v>681</v>
      </c>
      <c r="R656" s="131">
        <v>0</v>
      </c>
      <c r="S656" s="132">
        <v>1384906.2300000021</v>
      </c>
      <c r="T656" s="122" t="s">
        <v>551</v>
      </c>
      <c r="U656" s="2">
        <v>74080842</v>
      </c>
      <c r="V656" s="121">
        <v>-270976709</v>
      </c>
      <c r="W656" s="111">
        <v>436980</v>
      </c>
      <c r="X656" s="133">
        <v>44097958</v>
      </c>
      <c r="Y656" s="45"/>
    </row>
    <row r="657" spans="1:25">
      <c r="A657" s="299" t="s">
        <v>182</v>
      </c>
      <c r="B657" s="299" t="s">
        <v>183</v>
      </c>
      <c r="C657" s="125">
        <v>44561</v>
      </c>
      <c r="D657" s="125">
        <v>44561</v>
      </c>
      <c r="E657" s="125">
        <v>44564</v>
      </c>
      <c r="F657" s="295" t="s">
        <v>800</v>
      </c>
      <c r="G657" s="127"/>
      <c r="H657" s="128" t="s">
        <v>799</v>
      </c>
      <c r="I657" s="73" t="s">
        <v>797</v>
      </c>
      <c r="J657" s="73" t="s">
        <v>798</v>
      </c>
      <c r="K657" s="73" t="s">
        <v>1158</v>
      </c>
      <c r="L657" s="129">
        <v>0</v>
      </c>
      <c r="N657" s="121">
        <v>0</v>
      </c>
      <c r="O657" s="121">
        <v>101133.78</v>
      </c>
      <c r="P657" s="121">
        <v>101133.78</v>
      </c>
      <c r="Q657" s="130" t="s">
        <v>681</v>
      </c>
      <c r="R657" s="131">
        <v>0</v>
      </c>
      <c r="S657" s="132">
        <v>1486040.0100000021</v>
      </c>
      <c r="T657" s="122" t="s">
        <v>798</v>
      </c>
      <c r="U657" s="2">
        <v>74918165</v>
      </c>
      <c r="V657" s="121">
        <v>-270976011</v>
      </c>
      <c r="W657" s="111"/>
      <c r="X657" s="133">
        <v>44097603</v>
      </c>
      <c r="Y657" s="45"/>
    </row>
    <row r="658" spans="1:25">
      <c r="A658" s="243" t="s">
        <v>206</v>
      </c>
      <c r="B658" s="243" t="s">
        <v>207</v>
      </c>
      <c r="C658" s="244">
        <v>44564</v>
      </c>
      <c r="D658" s="244">
        <v>44564</v>
      </c>
      <c r="E658" s="244">
        <v>44565</v>
      </c>
      <c r="F658" s="297"/>
      <c r="G658" s="245"/>
      <c r="H658" s="246" t="s">
        <v>816</v>
      </c>
      <c r="I658" s="247" t="s">
        <v>812</v>
      </c>
      <c r="J658" s="247" t="s">
        <v>815</v>
      </c>
      <c r="K658" s="247" t="s">
        <v>944</v>
      </c>
      <c r="L658" s="248">
        <v>6554.36</v>
      </c>
      <c r="M658" s="249">
        <v>100</v>
      </c>
      <c r="N658" s="249">
        <v>6554.36</v>
      </c>
      <c r="O658" s="249">
        <v>0</v>
      </c>
      <c r="P658" s="249">
        <v>6554.36</v>
      </c>
      <c r="Q658" s="250" t="s">
        <v>681</v>
      </c>
      <c r="R658" s="251">
        <v>56616261.169999987</v>
      </c>
      <c r="S658" s="252">
        <v>0</v>
      </c>
      <c r="T658" s="253" t="s">
        <v>815</v>
      </c>
      <c r="U658" s="254">
        <v>75032908</v>
      </c>
      <c r="V658" s="249">
        <v>-271323085</v>
      </c>
      <c r="W658" s="255">
        <v>423891</v>
      </c>
      <c r="X658" s="256">
        <v>44174057</v>
      </c>
      <c r="Y658" s="257"/>
    </row>
    <row r="659" spans="1:25">
      <c r="A659" s="299" t="s">
        <v>182</v>
      </c>
      <c r="B659" s="299" t="s">
        <v>183</v>
      </c>
      <c r="C659" s="125">
        <v>44572</v>
      </c>
      <c r="D659" s="125">
        <v>44572</v>
      </c>
      <c r="E659" s="125">
        <v>44572</v>
      </c>
      <c r="F659" s="295" t="s">
        <v>734</v>
      </c>
      <c r="G659" s="127" t="s">
        <v>1518</v>
      </c>
      <c r="H659" s="128" t="s">
        <v>733</v>
      </c>
      <c r="I659" s="73" t="s">
        <v>731</v>
      </c>
      <c r="J659" s="73" t="s">
        <v>732</v>
      </c>
      <c r="K659" s="73" t="s">
        <v>166</v>
      </c>
      <c r="L659" s="129">
        <v>0</v>
      </c>
      <c r="N659" s="121">
        <v>0</v>
      </c>
      <c r="O659" s="121">
        <v>807.04</v>
      </c>
      <c r="P659" s="121">
        <v>807.04</v>
      </c>
      <c r="Q659" s="130" t="s">
        <v>681</v>
      </c>
      <c r="R659" s="131">
        <v>0</v>
      </c>
      <c r="S659" s="132">
        <v>1486847.0500000021</v>
      </c>
      <c r="T659" s="122" t="s">
        <v>732</v>
      </c>
      <c r="U659" s="2">
        <v>70795485</v>
      </c>
      <c r="V659" s="121">
        <v>-271868804</v>
      </c>
      <c r="W659" s="111">
        <v>387862</v>
      </c>
      <c r="X659" s="133">
        <v>44282868</v>
      </c>
      <c r="Y659" s="45" t="s">
        <v>1628</v>
      </c>
    </row>
    <row r="660" spans="1:25">
      <c r="A660" s="228" t="s">
        <v>182</v>
      </c>
      <c r="B660" s="228" t="s">
        <v>183</v>
      </c>
      <c r="C660" s="229">
        <v>44572</v>
      </c>
      <c r="D660" s="229">
        <v>44572</v>
      </c>
      <c r="E660" s="229">
        <v>44572</v>
      </c>
      <c r="F660" s="296" t="s">
        <v>859</v>
      </c>
      <c r="G660" s="230" t="s">
        <v>1610</v>
      </c>
      <c r="H660" s="231" t="s">
        <v>858</v>
      </c>
      <c r="I660" s="232" t="s">
        <v>731</v>
      </c>
      <c r="J660" s="232" t="s">
        <v>857</v>
      </c>
      <c r="K660" s="232" t="s">
        <v>166</v>
      </c>
      <c r="L660" s="233">
        <v>0</v>
      </c>
      <c r="M660" s="234"/>
      <c r="N660" s="234">
        <v>0</v>
      </c>
      <c r="O660" s="234">
        <v>2792.96</v>
      </c>
      <c r="P660" s="234">
        <v>2792.96</v>
      </c>
      <c r="Q660" s="235" t="s">
        <v>681</v>
      </c>
      <c r="R660" s="236">
        <v>0</v>
      </c>
      <c r="S660" s="237">
        <v>1489640.0100000021</v>
      </c>
      <c r="T660" s="238" t="s">
        <v>857</v>
      </c>
      <c r="U660" s="239">
        <v>70795141</v>
      </c>
      <c r="V660" s="234">
        <v>-271868508</v>
      </c>
      <c r="W660" s="240">
        <v>443389</v>
      </c>
      <c r="X660" s="241">
        <v>44282842</v>
      </c>
      <c r="Y660" s="242" t="s">
        <v>1629</v>
      </c>
    </row>
    <row r="661" spans="1:25">
      <c r="A661" s="299" t="s">
        <v>206</v>
      </c>
      <c r="B661" s="299" t="s">
        <v>207</v>
      </c>
      <c r="C661" s="125">
        <v>44561</v>
      </c>
      <c r="D661" s="125">
        <v>44561</v>
      </c>
      <c r="E661" s="125">
        <v>44575</v>
      </c>
      <c r="G661" s="127"/>
      <c r="H661" s="128" t="s">
        <v>832</v>
      </c>
      <c r="I661" s="73" t="s">
        <v>496</v>
      </c>
      <c r="J661" s="73" t="s">
        <v>831</v>
      </c>
      <c r="K661" s="73" t="s">
        <v>944</v>
      </c>
      <c r="L661" s="129">
        <v>18750</v>
      </c>
      <c r="M661" s="121">
        <v>100</v>
      </c>
      <c r="N661" s="121">
        <v>18750</v>
      </c>
      <c r="O661" s="121">
        <v>0</v>
      </c>
      <c r="P661" s="121">
        <v>18750</v>
      </c>
      <c r="Q661" s="130" t="s">
        <v>681</v>
      </c>
      <c r="R661" s="131">
        <v>56635011.169999987</v>
      </c>
      <c r="S661" s="132">
        <v>0</v>
      </c>
      <c r="T661" s="122" t="s">
        <v>831</v>
      </c>
      <c r="U661" s="2">
        <v>75168107</v>
      </c>
      <c r="V661" s="121">
        <v>-271656574</v>
      </c>
      <c r="W661" s="111">
        <v>435203</v>
      </c>
      <c r="X661" s="133">
        <v>44249083</v>
      </c>
      <c r="Y661" s="45"/>
    </row>
    <row r="662" spans="1:25">
      <c r="A662" s="228" t="s">
        <v>182</v>
      </c>
      <c r="B662" s="228" t="s">
        <v>183</v>
      </c>
      <c r="C662" s="229">
        <v>44561</v>
      </c>
      <c r="D662" s="229">
        <v>44561</v>
      </c>
      <c r="E662" s="229">
        <v>44575</v>
      </c>
      <c r="F662" s="296"/>
      <c r="G662" s="230" t="s">
        <v>1602</v>
      </c>
      <c r="H662" s="231" t="s">
        <v>832</v>
      </c>
      <c r="I662" s="232" t="s">
        <v>496</v>
      </c>
      <c r="J662" s="232" t="s">
        <v>831</v>
      </c>
      <c r="K662" s="232" t="s">
        <v>166</v>
      </c>
      <c r="L662" s="233">
        <v>0</v>
      </c>
      <c r="M662" s="234"/>
      <c r="N662" s="234">
        <v>0</v>
      </c>
      <c r="O662" s="234">
        <v>128889.04</v>
      </c>
      <c r="P662" s="234">
        <v>128889.04</v>
      </c>
      <c r="Q662" s="235" t="s">
        <v>681</v>
      </c>
      <c r="R662" s="236">
        <v>0</v>
      </c>
      <c r="S662" s="237">
        <v>1618529.0500000021</v>
      </c>
      <c r="T662" s="238" t="s">
        <v>831</v>
      </c>
      <c r="U662" s="239">
        <v>71442609</v>
      </c>
      <c r="V662" s="234">
        <v>-272236683</v>
      </c>
      <c r="W662" s="240">
        <v>435203</v>
      </c>
      <c r="X662" s="241">
        <v>44343863</v>
      </c>
      <c r="Y662" s="242" t="s">
        <v>1630</v>
      </c>
    </row>
    <row r="663" spans="1:25">
      <c r="A663" s="299" t="s">
        <v>182</v>
      </c>
      <c r="B663" s="299" t="s">
        <v>183</v>
      </c>
      <c r="C663" s="125">
        <v>44561</v>
      </c>
      <c r="D663" s="125">
        <v>44561</v>
      </c>
      <c r="E663" s="125">
        <v>44579</v>
      </c>
      <c r="G663" s="127" t="s">
        <v>1567</v>
      </c>
      <c r="H663" s="128" t="s">
        <v>730</v>
      </c>
      <c r="I663" s="73" t="s">
        <v>726</v>
      </c>
      <c r="J663" s="73" t="s">
        <v>729</v>
      </c>
      <c r="K663" s="73" t="s">
        <v>166</v>
      </c>
      <c r="L663" s="129">
        <v>0</v>
      </c>
      <c r="N663" s="121">
        <v>0</v>
      </c>
      <c r="O663" s="121">
        <v>126321.89</v>
      </c>
      <c r="P663" s="121">
        <v>126321.89</v>
      </c>
      <c r="Q663" s="130" t="s">
        <v>681</v>
      </c>
      <c r="R663" s="131">
        <v>0</v>
      </c>
      <c r="S663" s="132">
        <v>1744850.940000002</v>
      </c>
      <c r="T663" s="122" t="s">
        <v>729</v>
      </c>
      <c r="U663" s="2">
        <v>71524051</v>
      </c>
      <c r="V663" s="121">
        <v>-272461969</v>
      </c>
      <c r="W663" s="111">
        <v>372244</v>
      </c>
      <c r="X663" s="133">
        <v>44380099</v>
      </c>
      <c r="Y663" s="45"/>
    </row>
    <row r="664" spans="1:25">
      <c r="A664" s="299" t="s">
        <v>206</v>
      </c>
      <c r="B664" s="299" t="s">
        <v>207</v>
      </c>
      <c r="C664" s="125">
        <v>44561</v>
      </c>
      <c r="D664" s="125">
        <v>44561</v>
      </c>
      <c r="E664" s="125">
        <v>44579</v>
      </c>
      <c r="G664" s="127"/>
      <c r="H664" s="128" t="s">
        <v>779</v>
      </c>
      <c r="I664" s="73" t="s">
        <v>777</v>
      </c>
      <c r="J664" s="73" t="s">
        <v>778</v>
      </c>
      <c r="K664" s="73" t="s">
        <v>944</v>
      </c>
      <c r="L664" s="129">
        <v>43750</v>
      </c>
      <c r="M664" s="121">
        <v>100</v>
      </c>
      <c r="N664" s="121">
        <v>43750</v>
      </c>
      <c r="O664" s="121">
        <v>0</v>
      </c>
      <c r="P664" s="121">
        <v>43750</v>
      </c>
      <c r="Q664" s="130" t="s">
        <v>681</v>
      </c>
      <c r="R664" s="131">
        <v>56678761.169999987</v>
      </c>
      <c r="S664" s="132">
        <v>0</v>
      </c>
      <c r="T664" s="122" t="s">
        <v>778</v>
      </c>
      <c r="U664" s="2">
        <v>75379323</v>
      </c>
      <c r="V664" s="121">
        <v>-272434526</v>
      </c>
      <c r="W664" s="111">
        <v>289571</v>
      </c>
      <c r="X664" s="133">
        <v>44373213</v>
      </c>
      <c r="Y664" s="45"/>
    </row>
    <row r="665" spans="1:25">
      <c r="A665" s="299" t="s">
        <v>182</v>
      </c>
      <c r="B665" s="299" t="s">
        <v>183</v>
      </c>
      <c r="C665" s="125">
        <v>44564</v>
      </c>
      <c r="D665" s="125">
        <v>44564</v>
      </c>
      <c r="E665" s="125">
        <v>44579</v>
      </c>
      <c r="G665" s="127" t="s">
        <v>1578</v>
      </c>
      <c r="H665" s="128" t="s">
        <v>816</v>
      </c>
      <c r="I665" s="73" t="s">
        <v>812</v>
      </c>
      <c r="J665" s="73" t="s">
        <v>1600</v>
      </c>
      <c r="K665" s="73" t="s">
        <v>166</v>
      </c>
      <c r="L665" s="129">
        <v>0</v>
      </c>
      <c r="N665" s="121">
        <v>0</v>
      </c>
      <c r="O665" s="121">
        <v>10857.59</v>
      </c>
      <c r="P665" s="121">
        <v>10857.59</v>
      </c>
      <c r="Q665" s="130" t="s">
        <v>681</v>
      </c>
      <c r="R665" s="131">
        <v>0</v>
      </c>
      <c r="S665" s="132">
        <v>1755708.5300000021</v>
      </c>
      <c r="T665" s="122" t="s">
        <v>815</v>
      </c>
      <c r="U665" s="2">
        <v>71558049</v>
      </c>
      <c r="V665" s="121">
        <v>-272355592</v>
      </c>
      <c r="W665" s="111">
        <v>409940</v>
      </c>
      <c r="X665" s="133">
        <v>44350802</v>
      </c>
      <c r="Y665" s="45"/>
    </row>
    <row r="666" spans="1:25">
      <c r="A666" s="299" t="s">
        <v>182</v>
      </c>
      <c r="B666" s="299" t="s">
        <v>183</v>
      </c>
      <c r="C666" s="125">
        <v>44564</v>
      </c>
      <c r="D666" s="125">
        <v>44564</v>
      </c>
      <c r="E666" s="125">
        <v>44579</v>
      </c>
      <c r="G666" s="127" t="s">
        <v>1578</v>
      </c>
      <c r="H666" s="128" t="s">
        <v>816</v>
      </c>
      <c r="I666" s="73" t="s">
        <v>812</v>
      </c>
      <c r="J666" s="73" t="s">
        <v>815</v>
      </c>
      <c r="K666" s="73" t="s">
        <v>166</v>
      </c>
      <c r="L666" s="129">
        <v>0</v>
      </c>
      <c r="N666" s="121">
        <v>0</v>
      </c>
      <c r="O666" s="121">
        <v>30139.759999999998</v>
      </c>
      <c r="P666" s="121">
        <v>30139.759999999998</v>
      </c>
      <c r="Q666" s="130" t="s">
        <v>681</v>
      </c>
      <c r="R666" s="131">
        <v>0</v>
      </c>
      <c r="S666" s="132">
        <v>1785848.2900000021</v>
      </c>
      <c r="T666" s="122" t="s">
        <v>815</v>
      </c>
      <c r="U666" s="2">
        <v>71558050</v>
      </c>
      <c r="V666" s="121">
        <v>-272355597</v>
      </c>
      <c r="W666" s="111">
        <v>423891</v>
      </c>
      <c r="X666" s="133">
        <v>44350804</v>
      </c>
      <c r="Y666" s="45"/>
    </row>
    <row r="667" spans="1:25">
      <c r="A667" s="299" t="s">
        <v>182</v>
      </c>
      <c r="B667" s="299" t="s">
        <v>183</v>
      </c>
      <c r="C667" s="125">
        <v>44564</v>
      </c>
      <c r="D667" s="125">
        <v>44564</v>
      </c>
      <c r="E667" s="125">
        <v>44579</v>
      </c>
      <c r="G667" s="127" t="s">
        <v>1578</v>
      </c>
      <c r="H667" s="128" t="s">
        <v>816</v>
      </c>
      <c r="I667" s="73" t="s">
        <v>812</v>
      </c>
      <c r="J667" s="73" t="s">
        <v>815</v>
      </c>
      <c r="K667" s="73" t="s">
        <v>166</v>
      </c>
      <c r="L667" s="129">
        <v>0</v>
      </c>
      <c r="N667" s="121">
        <v>0</v>
      </c>
      <c r="O667" s="121">
        <v>4.04</v>
      </c>
      <c r="P667" s="121">
        <v>4.04</v>
      </c>
      <c r="Q667" s="130" t="s">
        <v>681</v>
      </c>
      <c r="R667" s="131">
        <v>0</v>
      </c>
      <c r="S667" s="132">
        <v>1785852.3300000022</v>
      </c>
      <c r="T667" s="122" t="s">
        <v>815</v>
      </c>
      <c r="U667" s="2">
        <v>75027943</v>
      </c>
      <c r="V667" s="121">
        <v>-272355680</v>
      </c>
      <c r="W667" s="111">
        <v>393649</v>
      </c>
      <c r="X667" s="133">
        <v>44350806</v>
      </c>
      <c r="Y667" s="45"/>
    </row>
    <row r="668" spans="1:25">
      <c r="A668" s="228" t="s">
        <v>182</v>
      </c>
      <c r="B668" s="228" t="s">
        <v>183</v>
      </c>
      <c r="C668" s="229">
        <v>44564</v>
      </c>
      <c r="D668" s="229">
        <v>44564</v>
      </c>
      <c r="E668" s="229">
        <v>44579</v>
      </c>
      <c r="F668" s="296"/>
      <c r="G668" s="230" t="s">
        <v>1578</v>
      </c>
      <c r="H668" s="231" t="s">
        <v>816</v>
      </c>
      <c r="I668" s="232" t="s">
        <v>812</v>
      </c>
      <c r="J668" s="232" t="s">
        <v>815</v>
      </c>
      <c r="K668" s="232" t="s">
        <v>166</v>
      </c>
      <c r="L668" s="233">
        <v>0</v>
      </c>
      <c r="M668" s="234"/>
      <c r="N668" s="234">
        <v>0</v>
      </c>
      <c r="O668" s="234">
        <v>357.94</v>
      </c>
      <c r="P668" s="234">
        <v>357.94</v>
      </c>
      <c r="Q668" s="235" t="s">
        <v>681</v>
      </c>
      <c r="R668" s="236">
        <v>0</v>
      </c>
      <c r="S668" s="237">
        <v>1786210.2700000021</v>
      </c>
      <c r="T668" s="238" t="s">
        <v>815</v>
      </c>
      <c r="U668" s="239">
        <v>71558050</v>
      </c>
      <c r="V668" s="234">
        <v>-272355742</v>
      </c>
      <c r="W668" s="240">
        <v>423891</v>
      </c>
      <c r="X668" s="241">
        <v>44350812</v>
      </c>
      <c r="Y668" s="242"/>
    </row>
    <row r="669" spans="1:25">
      <c r="A669" s="299" t="s">
        <v>206</v>
      </c>
      <c r="B669" s="299" t="s">
        <v>207</v>
      </c>
      <c r="C669" s="125">
        <v>44557</v>
      </c>
      <c r="D669" s="125">
        <v>44559</v>
      </c>
      <c r="E669" s="125">
        <v>44580</v>
      </c>
      <c r="G669" s="127"/>
      <c r="H669" s="128" t="s">
        <v>915</v>
      </c>
      <c r="I669" s="73" t="s">
        <v>874</v>
      </c>
      <c r="J669" s="73" t="s">
        <v>914</v>
      </c>
      <c r="K669" s="73" t="s">
        <v>710</v>
      </c>
      <c r="L669" s="129">
        <v>5000000</v>
      </c>
      <c r="M669" s="121">
        <v>98.03125</v>
      </c>
      <c r="N669" s="121">
        <v>-4901562.5</v>
      </c>
      <c r="O669" s="121">
        <v>0</v>
      </c>
      <c r="P669" s="121">
        <v>-4901562.5</v>
      </c>
      <c r="Q669" s="130" t="s">
        <v>681</v>
      </c>
      <c r="R669" s="131">
        <v>51777198.669999987</v>
      </c>
      <c r="S669" s="132">
        <v>0</v>
      </c>
      <c r="T669" s="122" t="s">
        <v>914</v>
      </c>
      <c r="U669" s="2">
        <v>75433341</v>
      </c>
      <c r="V669" s="121">
        <v>-272563947</v>
      </c>
      <c r="W669" s="111">
        <v>462513</v>
      </c>
      <c r="X669" s="133">
        <v>44403677</v>
      </c>
      <c r="Y669" s="45"/>
    </row>
    <row r="670" spans="1:25">
      <c r="A670" s="299" t="s">
        <v>206</v>
      </c>
      <c r="B670" s="299" t="s">
        <v>207</v>
      </c>
      <c r="C670" s="125">
        <v>44557</v>
      </c>
      <c r="D670" s="125">
        <v>44560</v>
      </c>
      <c r="E670" s="125">
        <v>44580</v>
      </c>
      <c r="G670" s="127"/>
      <c r="H670" s="128" t="s">
        <v>504</v>
      </c>
      <c r="I670" s="73" t="s">
        <v>499</v>
      </c>
      <c r="J670" s="73" t="s">
        <v>506</v>
      </c>
      <c r="K670" s="73" t="s">
        <v>710</v>
      </c>
      <c r="L670" s="129">
        <v>5951760.8200000003</v>
      </c>
      <c r="M670" s="121">
        <v>98.28125</v>
      </c>
      <c r="N670" s="121">
        <v>-5849464.9299999997</v>
      </c>
      <c r="O670" s="121">
        <v>0</v>
      </c>
      <c r="P670" s="121">
        <v>-5849464.9299999997</v>
      </c>
      <c r="Q670" s="130" t="s">
        <v>681</v>
      </c>
      <c r="R670" s="131">
        <v>45927733.739999987</v>
      </c>
      <c r="S670" s="132">
        <v>0</v>
      </c>
      <c r="T670" s="122" t="s">
        <v>506</v>
      </c>
      <c r="U670" s="2">
        <v>74621023</v>
      </c>
      <c r="V670" s="121">
        <v>-269755917</v>
      </c>
      <c r="W670" s="111">
        <v>470017</v>
      </c>
      <c r="X670" s="133">
        <v>43731800</v>
      </c>
      <c r="Y670" s="45"/>
    </row>
    <row r="671" spans="1:25">
      <c r="A671" s="299" t="s">
        <v>206</v>
      </c>
      <c r="B671" s="299" t="s">
        <v>207</v>
      </c>
      <c r="C671" s="125">
        <v>44557</v>
      </c>
      <c r="D671" s="125">
        <v>44560</v>
      </c>
      <c r="E671" s="125">
        <v>44580</v>
      </c>
      <c r="G671" s="127"/>
      <c r="H671" s="128" t="s">
        <v>498</v>
      </c>
      <c r="I671" s="73" t="s">
        <v>499</v>
      </c>
      <c r="J671" s="73" t="s">
        <v>500</v>
      </c>
      <c r="K671" s="73" t="s">
        <v>710</v>
      </c>
      <c r="L671" s="129">
        <v>4427317.3600000003</v>
      </c>
      <c r="M671" s="121">
        <v>98.28125</v>
      </c>
      <c r="N671" s="121">
        <v>-4351222.84</v>
      </c>
      <c r="O671" s="121">
        <v>0</v>
      </c>
      <c r="P671" s="121">
        <v>-4351222.84</v>
      </c>
      <c r="Q671" s="130" t="s">
        <v>681</v>
      </c>
      <c r="R671" s="131">
        <v>41576510.899999991</v>
      </c>
      <c r="S671" s="132">
        <v>0</v>
      </c>
      <c r="T671" s="122" t="s">
        <v>500</v>
      </c>
      <c r="U671" s="2">
        <v>74613600</v>
      </c>
      <c r="V671" s="121">
        <v>-269747906</v>
      </c>
      <c r="W671" s="111">
        <v>468973</v>
      </c>
      <c r="X671" s="133">
        <v>43729615</v>
      </c>
      <c r="Y671" s="45"/>
    </row>
    <row r="672" spans="1:25">
      <c r="A672" s="299" t="s">
        <v>206</v>
      </c>
      <c r="B672" s="299" t="s">
        <v>207</v>
      </c>
      <c r="C672" s="125">
        <v>44560</v>
      </c>
      <c r="D672" s="125">
        <v>44560</v>
      </c>
      <c r="E672" s="125">
        <v>44580</v>
      </c>
      <c r="G672" s="127"/>
      <c r="H672" s="128" t="s">
        <v>852</v>
      </c>
      <c r="I672" s="73" t="s">
        <v>850</v>
      </c>
      <c r="J672" s="73" t="s">
        <v>851</v>
      </c>
      <c r="K672" s="73" t="s">
        <v>944</v>
      </c>
      <c r="L672" s="129">
        <v>41310.720000000001</v>
      </c>
      <c r="M672" s="121">
        <v>100</v>
      </c>
      <c r="N672" s="121">
        <v>41310.720000000001</v>
      </c>
      <c r="O672" s="121">
        <v>0</v>
      </c>
      <c r="P672" s="121">
        <v>41310.720000000001</v>
      </c>
      <c r="Q672" s="130" t="s">
        <v>681</v>
      </c>
      <c r="R672" s="131">
        <v>41617821.61999999</v>
      </c>
      <c r="S672" s="132">
        <v>0</v>
      </c>
      <c r="T672" s="122" t="s">
        <v>851</v>
      </c>
      <c r="U672" s="2">
        <v>75433857</v>
      </c>
      <c r="V672" s="121">
        <v>-272564889</v>
      </c>
      <c r="W672" s="111">
        <v>441318</v>
      </c>
      <c r="X672" s="133">
        <v>44403895</v>
      </c>
      <c r="Y672" s="45"/>
    </row>
    <row r="673" spans="1:25">
      <c r="A673" s="299" t="s">
        <v>182</v>
      </c>
      <c r="B673" s="299" t="s">
        <v>183</v>
      </c>
      <c r="C673" s="125">
        <v>44560</v>
      </c>
      <c r="D673" s="125">
        <v>44560</v>
      </c>
      <c r="E673" s="125">
        <v>44580</v>
      </c>
      <c r="G673" s="127" t="s">
        <v>1597</v>
      </c>
      <c r="H673" s="128" t="s">
        <v>852</v>
      </c>
      <c r="I673" s="73" t="s">
        <v>850</v>
      </c>
      <c r="J673" s="73" t="s">
        <v>851</v>
      </c>
      <c r="K673" s="73" t="s">
        <v>166</v>
      </c>
      <c r="L673" s="129">
        <v>0</v>
      </c>
      <c r="N673" s="121">
        <v>0</v>
      </c>
      <c r="O673" s="121">
        <v>60114.58</v>
      </c>
      <c r="P673" s="121">
        <v>60114.58</v>
      </c>
      <c r="Q673" s="130" t="s">
        <v>681</v>
      </c>
      <c r="R673" s="131">
        <v>0</v>
      </c>
      <c r="S673" s="132">
        <v>1846324.8500000022</v>
      </c>
      <c r="T673" s="122" t="s">
        <v>851</v>
      </c>
      <c r="U673" s="2">
        <v>72934504</v>
      </c>
      <c r="V673" s="121">
        <v>-272564733</v>
      </c>
      <c r="W673" s="111">
        <v>441318</v>
      </c>
      <c r="X673" s="133">
        <v>44403860</v>
      </c>
      <c r="Y673" s="45"/>
    </row>
    <row r="674" spans="1:25">
      <c r="A674" s="299" t="s">
        <v>206</v>
      </c>
      <c r="B674" s="299" t="s">
        <v>207</v>
      </c>
      <c r="C674" s="125">
        <v>44557</v>
      </c>
      <c r="D674" s="125">
        <v>44559</v>
      </c>
      <c r="E674" s="125">
        <v>44580</v>
      </c>
      <c r="G674" s="127"/>
      <c r="H674" s="128" t="s">
        <v>571</v>
      </c>
      <c r="I674" s="73" t="s">
        <v>572</v>
      </c>
      <c r="J674" s="73" t="s">
        <v>916</v>
      </c>
      <c r="K674" s="73" t="s">
        <v>710</v>
      </c>
      <c r="L674" s="129">
        <v>3075000</v>
      </c>
      <c r="M674" s="121">
        <v>98.03125</v>
      </c>
      <c r="N674" s="121">
        <v>-3014460.94</v>
      </c>
      <c r="O674" s="121">
        <v>0</v>
      </c>
      <c r="P674" s="121">
        <v>-3014460.94</v>
      </c>
      <c r="Q674" s="130" t="s">
        <v>681</v>
      </c>
      <c r="R674" s="131">
        <v>38603360.679999992</v>
      </c>
      <c r="S674" s="132">
        <v>0</v>
      </c>
      <c r="T674" s="122" t="s">
        <v>916</v>
      </c>
      <c r="U674" s="2">
        <v>75433091</v>
      </c>
      <c r="V674" s="121">
        <v>-272562994</v>
      </c>
      <c r="W674" s="111">
        <v>471935</v>
      </c>
      <c r="X674" s="133">
        <v>44403522</v>
      </c>
      <c r="Y674" s="45"/>
    </row>
    <row r="675" spans="1:25">
      <c r="A675" s="299" t="s">
        <v>206</v>
      </c>
      <c r="B675" s="299" t="s">
        <v>207</v>
      </c>
      <c r="C675" s="125">
        <v>44557</v>
      </c>
      <c r="D675" s="125">
        <v>44560</v>
      </c>
      <c r="E675" s="125">
        <v>44580</v>
      </c>
      <c r="F675" s="295" t="s">
        <v>908</v>
      </c>
      <c r="G675" s="127"/>
      <c r="H675" s="128" t="s">
        <v>907</v>
      </c>
      <c r="I675" s="73" t="s">
        <v>905</v>
      </c>
      <c r="J675" s="73" t="s">
        <v>906</v>
      </c>
      <c r="K675" s="73" t="s">
        <v>710</v>
      </c>
      <c r="L675" s="129">
        <v>5404356.4800000004</v>
      </c>
      <c r="M675" s="121">
        <v>98.03125</v>
      </c>
      <c r="N675" s="121">
        <v>-5297958.21</v>
      </c>
      <c r="O675" s="121">
        <v>0</v>
      </c>
      <c r="P675" s="121">
        <v>-5297958.21</v>
      </c>
      <c r="Q675" s="130" t="s">
        <v>681</v>
      </c>
      <c r="R675" s="131">
        <v>33305402.469999991</v>
      </c>
      <c r="S675" s="132">
        <v>0</v>
      </c>
      <c r="T675" s="122" t="s">
        <v>906</v>
      </c>
      <c r="U675" s="2">
        <v>74618019</v>
      </c>
      <c r="V675" s="121">
        <v>-269750943</v>
      </c>
      <c r="W675" s="111">
        <v>466544</v>
      </c>
      <c r="X675" s="133">
        <v>43730182</v>
      </c>
      <c r="Y675" s="45"/>
    </row>
    <row r="676" spans="1:25">
      <c r="A676" s="299" t="s">
        <v>206</v>
      </c>
      <c r="B676" s="299" t="s">
        <v>207</v>
      </c>
      <c r="C676" s="125">
        <v>44557</v>
      </c>
      <c r="D676" s="125">
        <v>44559</v>
      </c>
      <c r="E676" s="125">
        <v>44580</v>
      </c>
      <c r="G676" s="127"/>
      <c r="H676" s="128" t="s">
        <v>919</v>
      </c>
      <c r="I676" s="73" t="s">
        <v>917</v>
      </c>
      <c r="J676" s="73" t="s">
        <v>918</v>
      </c>
      <c r="K676" s="73" t="s">
        <v>710</v>
      </c>
      <c r="L676" s="129">
        <v>4706674.8499999996</v>
      </c>
      <c r="M676" s="121">
        <v>97.53125</v>
      </c>
      <c r="N676" s="121">
        <v>-4590478.8099999996</v>
      </c>
      <c r="O676" s="121">
        <v>0</v>
      </c>
      <c r="P676" s="121">
        <v>-4590478.8099999996</v>
      </c>
      <c r="Q676" s="130" t="s">
        <v>681</v>
      </c>
      <c r="R676" s="131">
        <v>28714923.659999993</v>
      </c>
      <c r="S676" s="132">
        <v>0</v>
      </c>
      <c r="T676" s="122" t="s">
        <v>918</v>
      </c>
      <c r="U676" s="2">
        <v>75433247</v>
      </c>
      <c r="V676" s="121">
        <v>-272563796</v>
      </c>
      <c r="W676" s="111">
        <v>470243</v>
      </c>
      <c r="X676" s="133">
        <v>44403635</v>
      </c>
      <c r="Y676" s="45"/>
    </row>
    <row r="677" spans="1:25">
      <c r="A677" s="299" t="s">
        <v>182</v>
      </c>
      <c r="B677" s="299" t="s">
        <v>183</v>
      </c>
      <c r="C677" s="125">
        <v>44524</v>
      </c>
      <c r="D677" s="125">
        <v>44524</v>
      </c>
      <c r="E677" s="125">
        <v>44580</v>
      </c>
      <c r="F677" s="295" t="s">
        <v>767</v>
      </c>
      <c r="G677" s="127" t="s">
        <v>1544</v>
      </c>
      <c r="H677" s="128" t="s">
        <v>766</v>
      </c>
      <c r="I677" s="73" t="s">
        <v>764</v>
      </c>
      <c r="J677" s="73" t="s">
        <v>765</v>
      </c>
      <c r="K677" s="73" t="s">
        <v>166</v>
      </c>
      <c r="L677" s="129">
        <v>0</v>
      </c>
      <c r="N677" s="121">
        <v>0</v>
      </c>
      <c r="O677" s="121">
        <v>108556.94</v>
      </c>
      <c r="P677" s="121">
        <v>108556.94</v>
      </c>
      <c r="Q677" s="130" t="s">
        <v>681</v>
      </c>
      <c r="R677" s="131">
        <v>0</v>
      </c>
      <c r="S677" s="132">
        <v>1954881.7900000021</v>
      </c>
      <c r="T677" s="122" t="s">
        <v>765</v>
      </c>
      <c r="U677" s="2">
        <v>69608796</v>
      </c>
      <c r="V677" s="121">
        <v>-272524154</v>
      </c>
      <c r="W677" s="111">
        <v>390874</v>
      </c>
      <c r="X677" s="133">
        <v>44392673</v>
      </c>
      <c r="Y677" s="45" t="s">
        <v>1631</v>
      </c>
    </row>
    <row r="678" spans="1:25">
      <c r="A678" s="299" t="s">
        <v>206</v>
      </c>
      <c r="B678" s="299" t="s">
        <v>207</v>
      </c>
      <c r="C678" s="125">
        <v>44561</v>
      </c>
      <c r="D678" s="125">
        <v>44561</v>
      </c>
      <c r="E678" s="125">
        <v>44580</v>
      </c>
      <c r="G678" s="127"/>
      <c r="H678" s="128" t="s">
        <v>776</v>
      </c>
      <c r="I678" s="73" t="s">
        <v>772</v>
      </c>
      <c r="J678" s="73" t="s">
        <v>775</v>
      </c>
      <c r="K678" s="73" t="s">
        <v>944</v>
      </c>
      <c r="L678" s="129">
        <v>740.78</v>
      </c>
      <c r="M678" s="121">
        <v>100</v>
      </c>
      <c r="N678" s="121">
        <v>740.78</v>
      </c>
      <c r="O678" s="121">
        <v>0</v>
      </c>
      <c r="P678" s="121">
        <v>740.78</v>
      </c>
      <c r="Q678" s="130" t="s">
        <v>681</v>
      </c>
      <c r="R678" s="131">
        <v>28715664.439999994</v>
      </c>
      <c r="S678" s="132">
        <v>0</v>
      </c>
      <c r="T678" s="122" t="s">
        <v>775</v>
      </c>
      <c r="U678" s="2">
        <v>74721701</v>
      </c>
      <c r="V678" s="121">
        <v>-269895377</v>
      </c>
      <c r="W678" s="111">
        <v>371681</v>
      </c>
      <c r="X678" s="133">
        <v>43770070</v>
      </c>
      <c r="Y678" s="45"/>
    </row>
    <row r="679" spans="1:25">
      <c r="A679" s="299" t="s">
        <v>182</v>
      </c>
      <c r="B679" s="299" t="s">
        <v>183</v>
      </c>
      <c r="C679" s="125">
        <v>44561</v>
      </c>
      <c r="D679" s="125">
        <v>44561</v>
      </c>
      <c r="E679" s="125">
        <v>44580</v>
      </c>
      <c r="G679" s="127" t="s">
        <v>1547</v>
      </c>
      <c r="H679" s="128" t="s">
        <v>776</v>
      </c>
      <c r="I679" s="73" t="s">
        <v>772</v>
      </c>
      <c r="J679" s="73" t="s">
        <v>775</v>
      </c>
      <c r="K679" s="73" t="s">
        <v>166</v>
      </c>
      <c r="L679" s="129">
        <v>0</v>
      </c>
      <c r="N679" s="121">
        <v>0</v>
      </c>
      <c r="O679" s="121">
        <v>5889.38</v>
      </c>
      <c r="P679" s="121">
        <v>5889.38</v>
      </c>
      <c r="Q679" s="130" t="s">
        <v>681</v>
      </c>
      <c r="R679" s="131">
        <v>0</v>
      </c>
      <c r="S679" s="132">
        <v>1960771.170000002</v>
      </c>
      <c r="T679" s="122" t="s">
        <v>775</v>
      </c>
      <c r="U679" s="2">
        <v>70166055</v>
      </c>
      <c r="V679" s="121">
        <v>-272570831</v>
      </c>
      <c r="W679" s="111">
        <v>371681</v>
      </c>
      <c r="X679" s="133">
        <v>44405171</v>
      </c>
      <c r="Y679" s="45"/>
    </row>
    <row r="680" spans="1:25">
      <c r="A680" s="299" t="s">
        <v>206</v>
      </c>
      <c r="B680" s="299" t="s">
        <v>207</v>
      </c>
      <c r="C680" s="125">
        <v>44561</v>
      </c>
      <c r="D680" s="125">
        <v>44561</v>
      </c>
      <c r="E680" s="125">
        <v>44580</v>
      </c>
      <c r="G680" s="127"/>
      <c r="H680" s="128" t="s">
        <v>774</v>
      </c>
      <c r="I680" s="73" t="s">
        <v>772</v>
      </c>
      <c r="J680" s="73" t="s">
        <v>773</v>
      </c>
      <c r="K680" s="73" t="s">
        <v>944</v>
      </c>
      <c r="L680" s="129">
        <v>3315.27</v>
      </c>
      <c r="M680" s="121">
        <v>100</v>
      </c>
      <c r="N680" s="121">
        <v>3315.27</v>
      </c>
      <c r="O680" s="121">
        <v>0</v>
      </c>
      <c r="P680" s="121">
        <v>3315.27</v>
      </c>
      <c r="Q680" s="130" t="s">
        <v>681</v>
      </c>
      <c r="R680" s="131">
        <v>28718979.709999993</v>
      </c>
      <c r="S680" s="132">
        <v>0</v>
      </c>
      <c r="T680" s="122" t="s">
        <v>773</v>
      </c>
      <c r="U680" s="2">
        <v>74722279</v>
      </c>
      <c r="V680" s="121">
        <v>-269895995</v>
      </c>
      <c r="W680" s="111">
        <v>357916</v>
      </c>
      <c r="X680" s="133">
        <v>43770363</v>
      </c>
      <c r="Y680" s="45"/>
    </row>
    <row r="681" spans="1:25">
      <c r="A681" s="299" t="s">
        <v>182</v>
      </c>
      <c r="B681" s="299" t="s">
        <v>183</v>
      </c>
      <c r="C681" s="125">
        <v>44561</v>
      </c>
      <c r="D681" s="125">
        <v>44561</v>
      </c>
      <c r="E681" s="125">
        <v>44580</v>
      </c>
      <c r="G681" s="127" t="s">
        <v>1569</v>
      </c>
      <c r="H681" s="128" t="s">
        <v>774</v>
      </c>
      <c r="I681" s="73" t="s">
        <v>772</v>
      </c>
      <c r="J681" s="73" t="s">
        <v>773</v>
      </c>
      <c r="K681" s="73" t="s">
        <v>166</v>
      </c>
      <c r="L681" s="129">
        <v>0</v>
      </c>
      <c r="N681" s="121">
        <v>0</v>
      </c>
      <c r="O681" s="121">
        <v>22246.31</v>
      </c>
      <c r="P681" s="121">
        <v>22246.31</v>
      </c>
      <c r="Q681" s="130" t="s">
        <v>681</v>
      </c>
      <c r="R681" s="131">
        <v>0</v>
      </c>
      <c r="S681" s="132">
        <v>1983017.4800000021</v>
      </c>
      <c r="T681" s="122" t="s">
        <v>773</v>
      </c>
      <c r="U681" s="2">
        <v>71360475</v>
      </c>
      <c r="V681" s="121">
        <v>-272570883</v>
      </c>
      <c r="W681" s="111">
        <v>357916</v>
      </c>
      <c r="X681" s="133">
        <v>44405190</v>
      </c>
      <c r="Y681" s="45"/>
    </row>
    <row r="682" spans="1:25">
      <c r="A682" s="299" t="s">
        <v>206</v>
      </c>
      <c r="B682" s="299" t="s">
        <v>207</v>
      </c>
      <c r="C682" s="125">
        <v>44557</v>
      </c>
      <c r="D682" s="125">
        <v>44559</v>
      </c>
      <c r="E682" s="125">
        <v>44580</v>
      </c>
      <c r="F682" s="295" t="s">
        <v>922</v>
      </c>
      <c r="G682" s="127"/>
      <c r="H682" s="128" t="s">
        <v>921</v>
      </c>
      <c r="I682" s="73" t="s">
        <v>180</v>
      </c>
      <c r="J682" s="73" t="s">
        <v>920</v>
      </c>
      <c r="K682" s="73" t="s">
        <v>710</v>
      </c>
      <c r="L682" s="129">
        <v>10000000</v>
      </c>
      <c r="M682" s="121">
        <v>97.53125</v>
      </c>
      <c r="N682" s="121">
        <v>-9753125</v>
      </c>
      <c r="O682" s="121">
        <v>0</v>
      </c>
      <c r="P682" s="121">
        <v>-9753125</v>
      </c>
      <c r="Q682" s="130" t="s">
        <v>681</v>
      </c>
      <c r="R682" s="131">
        <v>18965854.709999993</v>
      </c>
      <c r="S682" s="132">
        <v>0</v>
      </c>
      <c r="T682" s="122" t="s">
        <v>920</v>
      </c>
      <c r="U682" s="2">
        <v>75433168</v>
      </c>
      <c r="V682" s="121">
        <v>-272563666</v>
      </c>
      <c r="W682" s="111">
        <v>422568</v>
      </c>
      <c r="X682" s="133">
        <v>44403590</v>
      </c>
      <c r="Y682" s="45"/>
    </row>
    <row r="683" spans="1:25">
      <c r="A683" s="299" t="s">
        <v>182</v>
      </c>
      <c r="B683" s="299" t="s">
        <v>183</v>
      </c>
      <c r="C683" s="125">
        <v>44580</v>
      </c>
      <c r="D683" s="125">
        <v>44580</v>
      </c>
      <c r="E683" s="125">
        <v>44580</v>
      </c>
      <c r="G683" s="127" t="s">
        <v>1575</v>
      </c>
      <c r="H683" s="128" t="s">
        <v>822</v>
      </c>
      <c r="I683" s="73" t="s">
        <v>564</v>
      </c>
      <c r="J683" s="73" t="s">
        <v>821</v>
      </c>
      <c r="K683" s="73" t="s">
        <v>166</v>
      </c>
      <c r="L683" s="129">
        <v>0</v>
      </c>
      <c r="N683" s="121">
        <v>0</v>
      </c>
      <c r="O683" s="121">
        <v>14222.19</v>
      </c>
      <c r="P683" s="121">
        <v>14222.19</v>
      </c>
      <c r="Q683" s="130" t="s">
        <v>681</v>
      </c>
      <c r="R683" s="131">
        <v>0</v>
      </c>
      <c r="S683" s="132">
        <v>1997239.670000002</v>
      </c>
      <c r="T683" s="122" t="s">
        <v>821</v>
      </c>
      <c r="U683" s="2">
        <v>71853503</v>
      </c>
      <c r="V683" s="121">
        <v>-272498317</v>
      </c>
      <c r="W683" s="111">
        <v>432710</v>
      </c>
      <c r="X683" s="133">
        <v>44385830</v>
      </c>
      <c r="Y683" s="45"/>
    </row>
    <row r="684" spans="1:25">
      <c r="A684" s="228" t="s">
        <v>206</v>
      </c>
      <c r="B684" s="228" t="s">
        <v>207</v>
      </c>
      <c r="C684" s="229">
        <v>44557</v>
      </c>
      <c r="D684" s="229">
        <v>44559</v>
      </c>
      <c r="E684" s="229">
        <v>44580</v>
      </c>
      <c r="F684" s="296"/>
      <c r="G684" s="230"/>
      <c r="H684" s="231" t="s">
        <v>488</v>
      </c>
      <c r="I684" s="232" t="s">
        <v>218</v>
      </c>
      <c r="J684" s="232" t="s">
        <v>489</v>
      </c>
      <c r="K684" s="232" t="s">
        <v>710</v>
      </c>
      <c r="L684" s="233">
        <v>2000000</v>
      </c>
      <c r="M684" s="234">
        <v>98.032499999999999</v>
      </c>
      <c r="N684" s="234">
        <v>-1960650</v>
      </c>
      <c r="O684" s="234">
        <v>0</v>
      </c>
      <c r="P684" s="234">
        <v>-1960650</v>
      </c>
      <c r="Q684" s="235" t="s">
        <v>681</v>
      </c>
      <c r="R684" s="236">
        <v>17005204.709999993</v>
      </c>
      <c r="S684" s="237">
        <v>0</v>
      </c>
      <c r="T684" s="238" t="s">
        <v>489</v>
      </c>
      <c r="U684" s="239">
        <v>75432992</v>
      </c>
      <c r="V684" s="234">
        <v>-272562814</v>
      </c>
      <c r="W684" s="240">
        <v>321055</v>
      </c>
      <c r="X684" s="241">
        <v>44403469</v>
      </c>
      <c r="Y684" s="242"/>
    </row>
    <row r="685" spans="1:25">
      <c r="A685" s="299" t="s">
        <v>182</v>
      </c>
      <c r="B685" s="299" t="s">
        <v>183</v>
      </c>
      <c r="C685" s="125">
        <v>44580</v>
      </c>
      <c r="D685" s="125">
        <v>44580</v>
      </c>
      <c r="E685" s="125">
        <v>44585</v>
      </c>
      <c r="G685" s="127" t="s">
        <v>1632</v>
      </c>
      <c r="H685" s="128" t="s">
        <v>577</v>
      </c>
      <c r="I685" s="73" t="s">
        <v>578</v>
      </c>
      <c r="J685" s="73" t="s">
        <v>579</v>
      </c>
      <c r="K685" s="73" t="s">
        <v>166</v>
      </c>
      <c r="L685" s="129">
        <v>0</v>
      </c>
      <c r="N685" s="121">
        <v>0</v>
      </c>
      <c r="O685" s="121">
        <v>18196.63</v>
      </c>
      <c r="P685" s="121">
        <v>18196.63</v>
      </c>
      <c r="Q685" s="130" t="s">
        <v>681</v>
      </c>
      <c r="R685" s="131">
        <v>0</v>
      </c>
      <c r="S685" s="132">
        <v>2015436.3000000019</v>
      </c>
      <c r="T685" s="122" t="s">
        <v>579</v>
      </c>
      <c r="U685" s="2">
        <v>75531713</v>
      </c>
      <c r="V685" s="121">
        <v>-272855829</v>
      </c>
      <c r="W685" s="111">
        <v>466060</v>
      </c>
      <c r="X685" s="133">
        <v>44473214</v>
      </c>
      <c r="Y685" s="45"/>
    </row>
    <row r="686" spans="1:25">
      <c r="A686" s="299" t="s">
        <v>182</v>
      </c>
      <c r="B686" s="299" t="s">
        <v>183</v>
      </c>
      <c r="C686" s="125">
        <v>44585</v>
      </c>
      <c r="D686" s="125">
        <v>44585</v>
      </c>
      <c r="E686" s="125">
        <v>44585</v>
      </c>
      <c r="F686" s="295" t="s">
        <v>800</v>
      </c>
      <c r="G686" s="127" t="s">
        <v>1543</v>
      </c>
      <c r="H686" s="128" t="s">
        <v>799</v>
      </c>
      <c r="I686" s="73" t="s">
        <v>797</v>
      </c>
      <c r="J686" s="73" t="s">
        <v>798</v>
      </c>
      <c r="K686" s="73" t="s">
        <v>166</v>
      </c>
      <c r="L686" s="129">
        <v>0</v>
      </c>
      <c r="N686" s="121">
        <v>0</v>
      </c>
      <c r="O686" s="121">
        <v>50892.78</v>
      </c>
      <c r="P686" s="121">
        <v>50892.78</v>
      </c>
      <c r="Q686" s="130" t="s">
        <v>681</v>
      </c>
      <c r="R686" s="131">
        <v>0</v>
      </c>
      <c r="S686" s="132">
        <v>2066329.0800000019</v>
      </c>
      <c r="T686" s="122" t="s">
        <v>798</v>
      </c>
      <c r="U686" s="2">
        <v>73786383</v>
      </c>
      <c r="V686" s="121">
        <v>-272792359</v>
      </c>
      <c r="W686" s="111">
        <v>359762</v>
      </c>
      <c r="X686" s="133">
        <v>44452369</v>
      </c>
      <c r="Y686" s="45"/>
    </row>
    <row r="687" spans="1:25">
      <c r="A687" s="243" t="s">
        <v>206</v>
      </c>
      <c r="B687" s="243" t="s">
        <v>207</v>
      </c>
      <c r="C687" s="244">
        <v>44586</v>
      </c>
      <c r="D687" s="244">
        <v>44586</v>
      </c>
      <c r="E687" s="244">
        <v>44588</v>
      </c>
      <c r="F687" s="297"/>
      <c r="G687" s="245"/>
      <c r="H687" s="246"/>
      <c r="I687" s="247"/>
      <c r="J687" s="247"/>
      <c r="K687" s="247" t="s">
        <v>709</v>
      </c>
      <c r="L687" s="248">
        <v>0</v>
      </c>
      <c r="M687" s="249"/>
      <c r="N687" s="249">
        <v>-15000000</v>
      </c>
      <c r="O687" s="249">
        <v>0</v>
      </c>
      <c r="P687" s="249">
        <v>-15000000</v>
      </c>
      <c r="Q687" s="250" t="s">
        <v>681</v>
      </c>
      <c r="R687" s="251">
        <v>2005204.7099999934</v>
      </c>
      <c r="S687" s="252">
        <v>0</v>
      </c>
      <c r="T687" s="253"/>
      <c r="U687" s="254">
        <v>2111456</v>
      </c>
      <c r="V687" s="249">
        <v>-273550362</v>
      </c>
      <c r="W687" s="255"/>
      <c r="X687" s="256">
        <v>44480457</v>
      </c>
      <c r="Y687" s="257" t="s">
        <v>1529</v>
      </c>
    </row>
    <row r="688" spans="1:25">
      <c r="A688" s="299" t="s">
        <v>182</v>
      </c>
      <c r="B688" s="299" t="s">
        <v>183</v>
      </c>
      <c r="C688" s="125">
        <v>44592</v>
      </c>
      <c r="D688" s="125">
        <v>44592</v>
      </c>
      <c r="E688" s="125">
        <v>44592</v>
      </c>
      <c r="F688" s="295" t="s">
        <v>937</v>
      </c>
      <c r="G688" s="127" t="s">
        <v>1616</v>
      </c>
      <c r="H688" s="128" t="s">
        <v>870</v>
      </c>
      <c r="I688" s="73" t="s">
        <v>482</v>
      </c>
      <c r="J688" s="73" t="s">
        <v>869</v>
      </c>
      <c r="K688" s="73" t="s">
        <v>166</v>
      </c>
      <c r="L688" s="129">
        <v>0</v>
      </c>
      <c r="N688" s="121">
        <v>0</v>
      </c>
      <c r="O688" s="121">
        <v>56716.49</v>
      </c>
      <c r="P688" s="121">
        <v>56716.49</v>
      </c>
      <c r="Q688" s="130" t="s">
        <v>681</v>
      </c>
      <c r="R688" s="131">
        <v>0</v>
      </c>
      <c r="S688" s="132">
        <v>2123045.5700000022</v>
      </c>
      <c r="T688" s="122" t="s">
        <v>936</v>
      </c>
      <c r="U688" s="2">
        <v>72395916</v>
      </c>
      <c r="V688" s="121">
        <v>-274739439</v>
      </c>
      <c r="W688" s="111">
        <v>451914</v>
      </c>
      <c r="X688" s="133">
        <v>44567745</v>
      </c>
      <c r="Y688" s="45"/>
    </row>
    <row r="689" spans="1:25">
      <c r="A689" s="299" t="s">
        <v>182</v>
      </c>
      <c r="B689" s="299" t="s">
        <v>183</v>
      </c>
      <c r="C689" s="125">
        <v>44592</v>
      </c>
      <c r="D689" s="125">
        <v>44592</v>
      </c>
      <c r="E689" s="125">
        <v>44592</v>
      </c>
      <c r="G689" s="127" t="s">
        <v>1597</v>
      </c>
      <c r="H689" s="128" t="s">
        <v>852</v>
      </c>
      <c r="I689" s="73" t="s">
        <v>850</v>
      </c>
      <c r="J689" s="73" t="s">
        <v>851</v>
      </c>
      <c r="K689" s="73" t="s">
        <v>166</v>
      </c>
      <c r="L689" s="129">
        <v>0</v>
      </c>
      <c r="N689" s="121">
        <v>0</v>
      </c>
      <c r="O689" s="121">
        <v>63856</v>
      </c>
      <c r="P689" s="121">
        <v>63856</v>
      </c>
      <c r="Q689" s="130" t="s">
        <v>681</v>
      </c>
      <c r="R689" s="131">
        <v>0</v>
      </c>
      <c r="S689" s="132">
        <v>2186901.5700000022</v>
      </c>
      <c r="T689" s="122" t="s">
        <v>851</v>
      </c>
      <c r="U689" s="2">
        <v>74275244</v>
      </c>
      <c r="V689" s="121">
        <v>-274788407</v>
      </c>
      <c r="W689" s="111">
        <v>441318</v>
      </c>
      <c r="X689" s="133">
        <v>44616646</v>
      </c>
      <c r="Y689" s="45"/>
    </row>
    <row r="690" spans="1:25">
      <c r="A690" s="299" t="s">
        <v>182</v>
      </c>
      <c r="B690" s="299" t="s">
        <v>183</v>
      </c>
      <c r="C690" s="125">
        <v>44592</v>
      </c>
      <c r="D690" s="125">
        <v>44592</v>
      </c>
      <c r="E690" s="125">
        <v>44592</v>
      </c>
      <c r="G690" s="127" t="s">
        <v>1594</v>
      </c>
      <c r="H690" s="128" t="s">
        <v>855</v>
      </c>
      <c r="I690" s="73" t="s">
        <v>853</v>
      </c>
      <c r="J690" s="73" t="s">
        <v>854</v>
      </c>
      <c r="K690" s="73" t="s">
        <v>166</v>
      </c>
      <c r="L690" s="129">
        <v>0</v>
      </c>
      <c r="N690" s="121">
        <v>0</v>
      </c>
      <c r="O690" s="121">
        <v>28816.67</v>
      </c>
      <c r="P690" s="121">
        <v>28816.67</v>
      </c>
      <c r="Q690" s="130" t="s">
        <v>681</v>
      </c>
      <c r="R690" s="131">
        <v>0</v>
      </c>
      <c r="S690" s="132">
        <v>2215718.2400000021</v>
      </c>
      <c r="T690" s="122" t="s">
        <v>854</v>
      </c>
      <c r="U690" s="2">
        <v>73999160</v>
      </c>
      <c r="V690" s="121">
        <v>-274757638</v>
      </c>
      <c r="W690" s="111">
        <v>441048</v>
      </c>
      <c r="X690" s="133">
        <v>44585879</v>
      </c>
      <c r="Y690" s="45"/>
    </row>
    <row r="691" spans="1:25">
      <c r="A691" s="299" t="s">
        <v>182</v>
      </c>
      <c r="B691" s="299" t="s">
        <v>183</v>
      </c>
      <c r="C691" s="125">
        <v>44592</v>
      </c>
      <c r="D691" s="125">
        <v>44592</v>
      </c>
      <c r="E691" s="125">
        <v>44592</v>
      </c>
      <c r="F691" s="295" t="s">
        <v>839</v>
      </c>
      <c r="G691" s="127" t="s">
        <v>1604</v>
      </c>
      <c r="H691" s="128" t="s">
        <v>838</v>
      </c>
      <c r="I691" s="73" t="s">
        <v>836</v>
      </c>
      <c r="J691" s="73" t="s">
        <v>837</v>
      </c>
      <c r="K691" s="73" t="s">
        <v>166</v>
      </c>
      <c r="L691" s="129">
        <v>0</v>
      </c>
      <c r="N691" s="121">
        <v>0</v>
      </c>
      <c r="O691" s="121">
        <v>30741.21</v>
      </c>
      <c r="P691" s="121">
        <v>30741.21</v>
      </c>
      <c r="Q691" s="130" t="s">
        <v>681</v>
      </c>
      <c r="R691" s="131">
        <v>0</v>
      </c>
      <c r="S691" s="132">
        <v>2246459.450000002</v>
      </c>
      <c r="T691" s="122" t="s">
        <v>837</v>
      </c>
      <c r="U691" s="2">
        <v>69007663</v>
      </c>
      <c r="V691" s="121">
        <v>-274721191</v>
      </c>
      <c r="W691" s="111">
        <v>437570</v>
      </c>
      <c r="X691" s="133">
        <v>44549872</v>
      </c>
      <c r="Y691" s="45"/>
    </row>
    <row r="692" spans="1:25">
      <c r="A692" s="299" t="s">
        <v>182</v>
      </c>
      <c r="B692" s="299" t="s">
        <v>183</v>
      </c>
      <c r="C692" s="125">
        <v>44592</v>
      </c>
      <c r="D692" s="125">
        <v>44592</v>
      </c>
      <c r="E692" s="125">
        <v>44592</v>
      </c>
      <c r="F692" s="295" t="s">
        <v>466</v>
      </c>
      <c r="G692" s="127" t="s">
        <v>1608</v>
      </c>
      <c r="H692" s="128" t="s">
        <v>465</v>
      </c>
      <c r="I692" s="73" t="s">
        <v>467</v>
      </c>
      <c r="J692" s="73" t="s">
        <v>468</v>
      </c>
      <c r="K692" s="73" t="s">
        <v>166</v>
      </c>
      <c r="L692" s="129">
        <v>0</v>
      </c>
      <c r="N692" s="121">
        <v>0</v>
      </c>
      <c r="O692" s="121">
        <v>61940.03</v>
      </c>
      <c r="P692" s="121">
        <v>61940.03</v>
      </c>
      <c r="Q692" s="130" t="s">
        <v>681</v>
      </c>
      <c r="R692" s="131">
        <v>0</v>
      </c>
      <c r="S692" s="132">
        <v>2308399.4800000018</v>
      </c>
      <c r="T692" s="122" t="s">
        <v>468</v>
      </c>
      <c r="U692" s="2">
        <v>74261836</v>
      </c>
      <c r="V692" s="121">
        <v>-274783376</v>
      </c>
      <c r="W692" s="111">
        <v>445104</v>
      </c>
      <c r="X692" s="133">
        <v>44611615</v>
      </c>
      <c r="Y692" s="45"/>
    </row>
    <row r="693" spans="1:25">
      <c r="A693" s="299" t="s">
        <v>182</v>
      </c>
      <c r="B693" s="299" t="s">
        <v>183</v>
      </c>
      <c r="C693" s="125">
        <v>44592</v>
      </c>
      <c r="D693" s="125">
        <v>44592</v>
      </c>
      <c r="E693" s="125">
        <v>44592</v>
      </c>
      <c r="F693" s="295" t="s">
        <v>280</v>
      </c>
      <c r="G693" s="127" t="s">
        <v>1537</v>
      </c>
      <c r="H693" s="128" t="s">
        <v>279</v>
      </c>
      <c r="I693" s="73" t="s">
        <v>281</v>
      </c>
      <c r="J693" s="73" t="s">
        <v>282</v>
      </c>
      <c r="K693" s="73" t="s">
        <v>166</v>
      </c>
      <c r="L693" s="129">
        <v>0</v>
      </c>
      <c r="N693" s="121">
        <v>0</v>
      </c>
      <c r="O693" s="121">
        <v>36947.17</v>
      </c>
      <c r="P693" s="121">
        <v>36947.17</v>
      </c>
      <c r="Q693" s="130" t="s">
        <v>681</v>
      </c>
      <c r="R693" s="131">
        <v>0</v>
      </c>
      <c r="S693" s="132">
        <v>2345346.6500000018</v>
      </c>
      <c r="T693" s="122" t="s">
        <v>282</v>
      </c>
      <c r="U693" s="2">
        <v>74947792</v>
      </c>
      <c r="V693" s="121">
        <v>-274936615</v>
      </c>
      <c r="W693" s="111">
        <v>359783</v>
      </c>
      <c r="X693" s="133">
        <v>44745473</v>
      </c>
      <c r="Y693" s="45" t="s">
        <v>1633</v>
      </c>
    </row>
    <row r="694" spans="1:25">
      <c r="A694" s="299" t="s">
        <v>182</v>
      </c>
      <c r="B694" s="299" t="s">
        <v>183</v>
      </c>
      <c r="C694" s="125">
        <v>44592</v>
      </c>
      <c r="D694" s="125">
        <v>44592</v>
      </c>
      <c r="E694" s="125">
        <v>44592</v>
      </c>
      <c r="G694" s="127" t="s">
        <v>1521</v>
      </c>
      <c r="H694" s="128" t="s">
        <v>782</v>
      </c>
      <c r="I694" s="73" t="s">
        <v>780</v>
      </c>
      <c r="J694" s="73" t="s">
        <v>781</v>
      </c>
      <c r="K694" s="73" t="s">
        <v>166</v>
      </c>
      <c r="L694" s="129">
        <v>0</v>
      </c>
      <c r="N694" s="121">
        <v>0</v>
      </c>
      <c r="O694" s="121">
        <v>2467.5500000000002</v>
      </c>
      <c r="P694" s="121">
        <v>2467.5500000000002</v>
      </c>
      <c r="Q694" s="130" t="s">
        <v>681</v>
      </c>
      <c r="R694" s="131">
        <v>0</v>
      </c>
      <c r="S694" s="132">
        <v>2347814.2000000016</v>
      </c>
      <c r="T694" s="122" t="s">
        <v>781</v>
      </c>
      <c r="U694" s="2">
        <v>74981202</v>
      </c>
      <c r="V694" s="121">
        <v>-274875320</v>
      </c>
      <c r="W694" s="111">
        <v>364698</v>
      </c>
      <c r="X694" s="133">
        <v>44703218</v>
      </c>
      <c r="Y694" s="45"/>
    </row>
    <row r="695" spans="1:25">
      <c r="A695" s="299" t="s">
        <v>182</v>
      </c>
      <c r="B695" s="299" t="s">
        <v>183</v>
      </c>
      <c r="C695" s="125">
        <v>44592</v>
      </c>
      <c r="D695" s="125">
        <v>44592</v>
      </c>
      <c r="E695" s="125">
        <v>44592</v>
      </c>
      <c r="F695" s="295" t="s">
        <v>786</v>
      </c>
      <c r="G695" s="127" t="s">
        <v>1522</v>
      </c>
      <c r="H695" s="128" t="s">
        <v>785</v>
      </c>
      <c r="I695" s="73" t="s">
        <v>783</v>
      </c>
      <c r="J695" s="73" t="s">
        <v>784</v>
      </c>
      <c r="K695" s="73" t="s">
        <v>166</v>
      </c>
      <c r="L695" s="129">
        <v>0</v>
      </c>
      <c r="N695" s="121">
        <v>0</v>
      </c>
      <c r="O695" s="121">
        <v>15808.79</v>
      </c>
      <c r="P695" s="121">
        <v>15808.79</v>
      </c>
      <c r="Q695" s="130" t="s">
        <v>681</v>
      </c>
      <c r="R695" s="131">
        <v>0</v>
      </c>
      <c r="S695" s="132">
        <v>2363622.9900000016</v>
      </c>
      <c r="T695" s="122" t="s">
        <v>784</v>
      </c>
      <c r="U695" s="2">
        <v>74433957</v>
      </c>
      <c r="V695" s="121">
        <v>-274819261</v>
      </c>
      <c r="W695" s="111">
        <v>392748</v>
      </c>
      <c r="X695" s="133">
        <v>44647172</v>
      </c>
      <c r="Y695" s="45"/>
    </row>
    <row r="696" spans="1:25">
      <c r="A696" s="299" t="s">
        <v>182</v>
      </c>
      <c r="B696" s="299" t="s">
        <v>183</v>
      </c>
      <c r="C696" s="125">
        <v>44592</v>
      </c>
      <c r="D696" s="125">
        <v>44592</v>
      </c>
      <c r="E696" s="125">
        <v>44592</v>
      </c>
      <c r="F696" s="295" t="s">
        <v>790</v>
      </c>
      <c r="G696" s="127" t="s">
        <v>1523</v>
      </c>
      <c r="H696" s="128" t="s">
        <v>789</v>
      </c>
      <c r="I696" s="73" t="s">
        <v>787</v>
      </c>
      <c r="J696" s="73" t="s">
        <v>788</v>
      </c>
      <c r="K696" s="73" t="s">
        <v>166</v>
      </c>
      <c r="L696" s="129">
        <v>0</v>
      </c>
      <c r="N696" s="121">
        <v>0</v>
      </c>
      <c r="O696" s="121">
        <v>23905.55</v>
      </c>
      <c r="P696" s="121">
        <v>23905.55</v>
      </c>
      <c r="Q696" s="130" t="s">
        <v>681</v>
      </c>
      <c r="R696" s="131">
        <v>0</v>
      </c>
      <c r="S696" s="132">
        <v>2387528.5400000014</v>
      </c>
      <c r="T696" s="122" t="s">
        <v>788</v>
      </c>
      <c r="U696" s="2">
        <v>74286951</v>
      </c>
      <c r="V696" s="121">
        <v>-274790684</v>
      </c>
      <c r="W696" s="111">
        <v>323116</v>
      </c>
      <c r="X696" s="133">
        <v>44618923</v>
      </c>
      <c r="Y696" s="45"/>
    </row>
    <row r="697" spans="1:25">
      <c r="A697" s="299" t="s">
        <v>182</v>
      </c>
      <c r="B697" s="299" t="s">
        <v>183</v>
      </c>
      <c r="C697" s="125">
        <v>44592</v>
      </c>
      <c r="D697" s="125">
        <v>44592</v>
      </c>
      <c r="E697" s="125">
        <v>44592</v>
      </c>
      <c r="G697" s="127" t="s">
        <v>1524</v>
      </c>
      <c r="H697" s="128" t="s">
        <v>793</v>
      </c>
      <c r="I697" s="73" t="s">
        <v>791</v>
      </c>
      <c r="J697" s="73" t="s">
        <v>792</v>
      </c>
      <c r="K697" s="73" t="s">
        <v>166</v>
      </c>
      <c r="L697" s="129">
        <v>0</v>
      </c>
      <c r="N697" s="121">
        <v>0</v>
      </c>
      <c r="O697" s="121">
        <v>20927.060000000001</v>
      </c>
      <c r="P697" s="121">
        <v>20927.060000000001</v>
      </c>
      <c r="Q697" s="130" t="s">
        <v>681</v>
      </c>
      <c r="R697" s="131">
        <v>0</v>
      </c>
      <c r="S697" s="132">
        <v>2408455.6000000015</v>
      </c>
      <c r="T697" s="122" t="s">
        <v>792</v>
      </c>
      <c r="U697" s="2">
        <v>73999857</v>
      </c>
      <c r="V697" s="121">
        <v>-274062463</v>
      </c>
      <c r="W697" s="111">
        <v>364755</v>
      </c>
      <c r="X697" s="133">
        <v>44543596</v>
      </c>
      <c r="Y697" s="45"/>
    </row>
    <row r="698" spans="1:25">
      <c r="A698" s="243" t="s">
        <v>182</v>
      </c>
      <c r="B698" s="243" t="s">
        <v>183</v>
      </c>
      <c r="C698" s="244">
        <v>44593</v>
      </c>
      <c r="D698" s="244">
        <v>44593</v>
      </c>
      <c r="E698" s="244">
        <v>44593</v>
      </c>
      <c r="F698" s="297" t="s">
        <v>554</v>
      </c>
      <c r="G698" s="245" t="s">
        <v>1605</v>
      </c>
      <c r="H698" s="246" t="s">
        <v>553</v>
      </c>
      <c r="I698" s="247" t="s">
        <v>561</v>
      </c>
      <c r="J698" s="247" t="s">
        <v>562</v>
      </c>
      <c r="K698" s="247" t="s">
        <v>166</v>
      </c>
      <c r="L698" s="248">
        <v>0</v>
      </c>
      <c r="M698" s="249"/>
      <c r="N698" s="249">
        <v>0</v>
      </c>
      <c r="O698" s="249">
        <v>81653.570000000007</v>
      </c>
      <c r="P698" s="249">
        <v>81653.570000000007</v>
      </c>
      <c r="Q698" s="250" t="s">
        <v>681</v>
      </c>
      <c r="R698" s="251">
        <v>0</v>
      </c>
      <c r="S698" s="252">
        <v>2490109.1700000013</v>
      </c>
      <c r="T698" s="253" t="s">
        <v>562</v>
      </c>
      <c r="U698" s="254">
        <v>75802687</v>
      </c>
      <c r="V698" s="249">
        <v>-275059922</v>
      </c>
      <c r="W698" s="255">
        <v>331302</v>
      </c>
      <c r="X698" s="256">
        <v>44779290</v>
      </c>
      <c r="Y698" s="257"/>
    </row>
    <row r="699" spans="1:25">
      <c r="A699" s="299" t="s">
        <v>182</v>
      </c>
      <c r="B699" s="299" t="s">
        <v>183</v>
      </c>
      <c r="C699" s="125">
        <v>44564</v>
      </c>
      <c r="D699" s="125">
        <v>44564</v>
      </c>
      <c r="E699" s="125">
        <v>44596</v>
      </c>
      <c r="G699" s="127" t="s">
        <v>1618</v>
      </c>
      <c r="H699" s="128" t="s">
        <v>317</v>
      </c>
      <c r="I699" s="73" t="s">
        <v>318</v>
      </c>
      <c r="J699" s="73" t="s">
        <v>319</v>
      </c>
      <c r="K699" s="73" t="s">
        <v>166</v>
      </c>
      <c r="L699" s="129">
        <v>0</v>
      </c>
      <c r="N699" s="121">
        <v>0</v>
      </c>
      <c r="O699" s="121">
        <v>30159.59</v>
      </c>
      <c r="P699" s="121">
        <v>30159.59</v>
      </c>
      <c r="Q699" s="130" t="s">
        <v>681</v>
      </c>
      <c r="R699" s="131">
        <v>0</v>
      </c>
      <c r="S699" s="132">
        <v>2520268.7600000012</v>
      </c>
      <c r="T699" s="122" t="s">
        <v>319</v>
      </c>
      <c r="U699" s="2"/>
      <c r="W699" s="111">
        <v>454684</v>
      </c>
      <c r="X699" s="133"/>
      <c r="Y699" s="45"/>
    </row>
    <row r="700" spans="1:25">
      <c r="A700" s="299" t="s">
        <v>182</v>
      </c>
      <c r="B700" s="299" t="s">
        <v>183</v>
      </c>
      <c r="C700" s="125">
        <v>44593</v>
      </c>
      <c r="D700" s="125">
        <v>44593</v>
      </c>
      <c r="E700" s="125">
        <v>44596</v>
      </c>
      <c r="G700" s="127" t="s">
        <v>1527</v>
      </c>
      <c r="H700" s="128" t="s">
        <v>779</v>
      </c>
      <c r="I700" s="73" t="s">
        <v>777</v>
      </c>
      <c r="J700" s="73" t="s">
        <v>778</v>
      </c>
      <c r="K700" s="73" t="s">
        <v>166</v>
      </c>
      <c r="L700" s="129">
        <v>0</v>
      </c>
      <c r="N700" s="121">
        <v>0</v>
      </c>
      <c r="O700" s="121">
        <v>24471.56</v>
      </c>
      <c r="P700" s="121">
        <v>24471.56</v>
      </c>
      <c r="Q700" s="130" t="s">
        <v>681</v>
      </c>
      <c r="R700" s="131">
        <v>0</v>
      </c>
      <c r="S700" s="132">
        <v>2544740.3200000012</v>
      </c>
      <c r="T700" s="122" t="s">
        <v>778</v>
      </c>
      <c r="U700" s="2">
        <v>75276238</v>
      </c>
      <c r="V700" s="121">
        <v>-274086727</v>
      </c>
      <c r="W700" s="111">
        <v>289571</v>
      </c>
      <c r="X700" s="133">
        <v>44547952</v>
      </c>
      <c r="Y700" s="45" t="s">
        <v>1634</v>
      </c>
    </row>
    <row r="701" spans="1:25">
      <c r="A701" s="258" t="s">
        <v>206</v>
      </c>
      <c r="B701" s="258" t="s">
        <v>207</v>
      </c>
      <c r="C701" s="259">
        <v>44599</v>
      </c>
      <c r="D701" s="259">
        <v>44599</v>
      </c>
      <c r="E701" s="259">
        <v>44599</v>
      </c>
      <c r="F701" s="298"/>
      <c r="G701" s="260"/>
      <c r="H701" s="261" t="s">
        <v>796</v>
      </c>
      <c r="I701" s="262" t="s">
        <v>794</v>
      </c>
      <c r="J701" s="262" t="s">
        <v>795</v>
      </c>
      <c r="K701" s="262" t="s">
        <v>944</v>
      </c>
      <c r="L701" s="263">
        <v>58016.1</v>
      </c>
      <c r="M701" s="264">
        <v>100</v>
      </c>
      <c r="N701" s="264">
        <v>58016.1</v>
      </c>
      <c r="O701" s="264">
        <v>0</v>
      </c>
      <c r="P701" s="264">
        <v>58016.1</v>
      </c>
      <c r="Q701" s="265" t="s">
        <v>681</v>
      </c>
      <c r="R701" s="266">
        <v>2063220.8099999935</v>
      </c>
      <c r="S701" s="267">
        <v>0</v>
      </c>
      <c r="T701" s="268" t="s">
        <v>795</v>
      </c>
      <c r="U701" s="269">
        <v>76042739</v>
      </c>
      <c r="V701" s="264">
        <v>-275467617</v>
      </c>
      <c r="W701" s="270">
        <v>376035</v>
      </c>
      <c r="X701" s="271">
        <v>44872767</v>
      </c>
      <c r="Y701" s="272"/>
    </row>
    <row r="702" spans="1:25">
      <c r="A702" s="258" t="s">
        <v>182</v>
      </c>
      <c r="B702" s="258" t="s">
        <v>183</v>
      </c>
      <c r="C702" s="259">
        <v>44592</v>
      </c>
      <c r="D702" s="259">
        <v>44592</v>
      </c>
      <c r="E702" s="259">
        <v>44600</v>
      </c>
      <c r="F702" s="298" t="s">
        <v>280</v>
      </c>
      <c r="G702" s="260" t="s">
        <v>1537</v>
      </c>
      <c r="H702" s="261" t="s">
        <v>279</v>
      </c>
      <c r="I702" s="262" t="s">
        <v>281</v>
      </c>
      <c r="J702" s="262" t="s">
        <v>282</v>
      </c>
      <c r="K702" s="262" t="s">
        <v>166</v>
      </c>
      <c r="L702" s="263">
        <v>0</v>
      </c>
      <c r="M702" s="264"/>
      <c r="N702" s="264">
        <v>0</v>
      </c>
      <c r="O702" s="264">
        <v>401.6</v>
      </c>
      <c r="P702" s="264">
        <v>401.6</v>
      </c>
      <c r="Q702" s="265" t="s">
        <v>681</v>
      </c>
      <c r="R702" s="266">
        <v>0</v>
      </c>
      <c r="S702" s="267">
        <v>2545141.9200000013</v>
      </c>
      <c r="T702" s="268" t="s">
        <v>282</v>
      </c>
      <c r="U702" s="269">
        <v>74947792</v>
      </c>
      <c r="V702" s="264">
        <v>-275565027</v>
      </c>
      <c r="W702" s="270">
        <v>359783</v>
      </c>
      <c r="X702" s="271">
        <v>44896653</v>
      </c>
      <c r="Y702" s="272" t="s">
        <v>1633</v>
      </c>
    </row>
    <row r="703" spans="1:25">
      <c r="A703" s="258" t="s">
        <v>182</v>
      </c>
      <c r="B703" s="258" t="s">
        <v>183</v>
      </c>
      <c r="C703" s="259">
        <v>44592</v>
      </c>
      <c r="D703" s="259">
        <v>44592</v>
      </c>
      <c r="E703" s="259">
        <v>44601</v>
      </c>
      <c r="F703" s="298" t="s">
        <v>759</v>
      </c>
      <c r="G703" s="260" t="s">
        <v>1520</v>
      </c>
      <c r="H703" s="261" t="s">
        <v>758</v>
      </c>
      <c r="I703" s="262" t="s">
        <v>756</v>
      </c>
      <c r="J703" s="262" t="s">
        <v>757</v>
      </c>
      <c r="K703" s="262" t="s">
        <v>166</v>
      </c>
      <c r="L703" s="263">
        <v>0</v>
      </c>
      <c r="M703" s="264"/>
      <c r="N703" s="264">
        <v>0</v>
      </c>
      <c r="O703" s="264">
        <v>90427.35</v>
      </c>
      <c r="P703" s="264">
        <v>90427.35</v>
      </c>
      <c r="Q703" s="265" t="s">
        <v>681</v>
      </c>
      <c r="R703" s="266">
        <v>0</v>
      </c>
      <c r="S703" s="267">
        <v>2635569.2700000014</v>
      </c>
      <c r="T703" s="268" t="s">
        <v>757</v>
      </c>
      <c r="U703" s="269">
        <v>73947288</v>
      </c>
      <c r="V703" s="264">
        <v>-275633106</v>
      </c>
      <c r="W703" s="270">
        <v>362904</v>
      </c>
      <c r="X703" s="271">
        <v>44911313</v>
      </c>
      <c r="Y703" s="272"/>
    </row>
    <row r="704" spans="1:25">
      <c r="A704" s="243" t="s">
        <v>182</v>
      </c>
      <c r="B704" s="243" t="s">
        <v>183</v>
      </c>
      <c r="C704" s="244">
        <v>44614</v>
      </c>
      <c r="D704" s="244">
        <v>44614</v>
      </c>
      <c r="E704" s="244">
        <v>44614</v>
      </c>
      <c r="F704" s="297"/>
      <c r="G704" s="245" t="s">
        <v>1607</v>
      </c>
      <c r="H704" s="246" t="s">
        <v>566</v>
      </c>
      <c r="I704" s="247" t="s">
        <v>564</v>
      </c>
      <c r="J704" s="247" t="s">
        <v>567</v>
      </c>
      <c r="K704" s="247" t="s">
        <v>166</v>
      </c>
      <c r="L704" s="248">
        <v>0</v>
      </c>
      <c r="M704" s="249"/>
      <c r="N704" s="249">
        <v>0</v>
      </c>
      <c r="O704" s="249">
        <v>71371.839999999997</v>
      </c>
      <c r="P704" s="249">
        <v>71371.839999999997</v>
      </c>
      <c r="Q704" s="250" t="s">
        <v>681</v>
      </c>
      <c r="R704" s="251">
        <v>0</v>
      </c>
      <c r="S704" s="252">
        <v>2706941.1100000013</v>
      </c>
      <c r="T704" s="253" t="s">
        <v>567</v>
      </c>
      <c r="U704" s="254">
        <v>76363384</v>
      </c>
      <c r="V704" s="249">
        <v>-276920034</v>
      </c>
      <c r="W704" s="255">
        <v>390395</v>
      </c>
      <c r="X704" s="256">
        <v>45061614</v>
      </c>
      <c r="Y704" s="257"/>
    </row>
    <row r="705" spans="1:25">
      <c r="A705" s="299" t="s">
        <v>182</v>
      </c>
      <c r="B705" s="299" t="s">
        <v>183</v>
      </c>
      <c r="C705" s="125">
        <v>44620</v>
      </c>
      <c r="D705" s="125">
        <v>44620</v>
      </c>
      <c r="E705" s="125">
        <v>44620</v>
      </c>
      <c r="G705" s="127" t="s">
        <v>1597</v>
      </c>
      <c r="H705" s="128" t="s">
        <v>852</v>
      </c>
      <c r="I705" s="73" t="s">
        <v>850</v>
      </c>
      <c r="J705" s="73" t="s">
        <v>851</v>
      </c>
      <c r="K705" s="73" t="s">
        <v>166</v>
      </c>
      <c r="L705" s="129">
        <v>0</v>
      </c>
      <c r="N705" s="121">
        <v>0</v>
      </c>
      <c r="O705" s="121">
        <v>55874</v>
      </c>
      <c r="P705" s="121">
        <v>55874</v>
      </c>
      <c r="Q705" s="130" t="s">
        <v>681</v>
      </c>
      <c r="R705" s="131">
        <v>0</v>
      </c>
      <c r="S705" s="132">
        <v>2762815.1100000013</v>
      </c>
      <c r="T705" s="122" t="s">
        <v>851</v>
      </c>
      <c r="U705" s="2">
        <v>75611231</v>
      </c>
      <c r="V705" s="121">
        <v>-279331316</v>
      </c>
      <c r="W705" s="111">
        <v>441318</v>
      </c>
      <c r="X705" s="133">
        <v>45162212</v>
      </c>
      <c r="Y705" s="45"/>
    </row>
    <row r="706" spans="1:25">
      <c r="A706" s="299" t="s">
        <v>182</v>
      </c>
      <c r="B706" s="299" t="s">
        <v>183</v>
      </c>
      <c r="C706" s="125">
        <v>44620</v>
      </c>
      <c r="D706" s="125">
        <v>44620</v>
      </c>
      <c r="E706" s="125">
        <v>44620</v>
      </c>
      <c r="F706" s="295" t="s">
        <v>759</v>
      </c>
      <c r="G706" s="127" t="s">
        <v>1520</v>
      </c>
      <c r="H706" s="128" t="s">
        <v>758</v>
      </c>
      <c r="I706" s="73" t="s">
        <v>756</v>
      </c>
      <c r="J706" s="73" t="s">
        <v>757</v>
      </c>
      <c r="K706" s="73" t="s">
        <v>166</v>
      </c>
      <c r="L706" s="129">
        <v>0</v>
      </c>
      <c r="N706" s="121">
        <v>0</v>
      </c>
      <c r="O706" s="121">
        <v>82656.25</v>
      </c>
      <c r="P706" s="121">
        <v>82656.25</v>
      </c>
      <c r="Q706" s="130" t="s">
        <v>681</v>
      </c>
      <c r="R706" s="131">
        <v>0</v>
      </c>
      <c r="S706" s="132">
        <v>2845471.3600000013</v>
      </c>
      <c r="T706" s="122" t="s">
        <v>757</v>
      </c>
      <c r="U706" s="2">
        <v>75582881</v>
      </c>
      <c r="V706" s="121">
        <v>-279319814</v>
      </c>
      <c r="W706" s="111">
        <v>362904</v>
      </c>
      <c r="X706" s="133">
        <v>45150716</v>
      </c>
      <c r="Y706" s="45"/>
    </row>
    <row r="707" spans="1:25">
      <c r="A707" s="299" t="s">
        <v>182</v>
      </c>
      <c r="B707" s="299" t="s">
        <v>183</v>
      </c>
      <c r="C707" s="125">
        <v>44620</v>
      </c>
      <c r="D707" s="125">
        <v>44620</v>
      </c>
      <c r="E707" s="125">
        <v>44620</v>
      </c>
      <c r="G707" s="127" t="s">
        <v>1594</v>
      </c>
      <c r="H707" s="128" t="s">
        <v>855</v>
      </c>
      <c r="I707" s="73" t="s">
        <v>853</v>
      </c>
      <c r="J707" s="73" t="s">
        <v>854</v>
      </c>
      <c r="K707" s="73" t="s">
        <v>166</v>
      </c>
      <c r="L707" s="129">
        <v>0</v>
      </c>
      <c r="N707" s="121">
        <v>0</v>
      </c>
      <c r="O707" s="121">
        <v>25214.58</v>
      </c>
      <c r="P707" s="121">
        <v>25214.58</v>
      </c>
      <c r="Q707" s="130" t="s">
        <v>681</v>
      </c>
      <c r="R707" s="131">
        <v>0</v>
      </c>
      <c r="S707" s="132">
        <v>2870685.9400000013</v>
      </c>
      <c r="T707" s="122" t="s">
        <v>854</v>
      </c>
      <c r="U707" s="2">
        <v>76009335</v>
      </c>
      <c r="V707" s="121">
        <v>-279462011</v>
      </c>
      <c r="W707" s="111">
        <v>441048</v>
      </c>
      <c r="X707" s="133">
        <v>45292208</v>
      </c>
      <c r="Y707" s="45"/>
    </row>
    <row r="708" spans="1:25">
      <c r="A708" s="299" t="s">
        <v>182</v>
      </c>
      <c r="B708" s="299" t="s">
        <v>183</v>
      </c>
      <c r="C708" s="125">
        <v>44620</v>
      </c>
      <c r="D708" s="125">
        <v>44620</v>
      </c>
      <c r="E708" s="125">
        <v>44620</v>
      </c>
      <c r="F708" s="295" t="s">
        <v>466</v>
      </c>
      <c r="G708" s="127" t="s">
        <v>1608</v>
      </c>
      <c r="H708" s="128" t="s">
        <v>465</v>
      </c>
      <c r="I708" s="73" t="s">
        <v>467</v>
      </c>
      <c r="J708" s="73" t="s">
        <v>468</v>
      </c>
      <c r="K708" s="73" t="s">
        <v>166</v>
      </c>
      <c r="L708" s="129">
        <v>0</v>
      </c>
      <c r="N708" s="121">
        <v>0</v>
      </c>
      <c r="O708" s="121">
        <v>55945.83</v>
      </c>
      <c r="P708" s="121">
        <v>55945.83</v>
      </c>
      <c r="Q708" s="130" t="s">
        <v>681</v>
      </c>
      <c r="R708" s="131">
        <v>0</v>
      </c>
      <c r="S708" s="132">
        <v>2926631.7700000014</v>
      </c>
      <c r="T708" s="122" t="s">
        <v>468</v>
      </c>
      <c r="U708" s="2">
        <v>75707866</v>
      </c>
      <c r="V708" s="121">
        <v>-279394279</v>
      </c>
      <c r="W708" s="111">
        <v>445104</v>
      </c>
      <c r="X708" s="133">
        <v>45224631</v>
      </c>
      <c r="Y708" s="45"/>
    </row>
    <row r="709" spans="1:25">
      <c r="A709" s="299" t="s">
        <v>182</v>
      </c>
      <c r="B709" s="299" t="s">
        <v>183</v>
      </c>
      <c r="C709" s="125">
        <v>44620</v>
      </c>
      <c r="D709" s="125">
        <v>44620</v>
      </c>
      <c r="E709" s="125">
        <v>44620</v>
      </c>
      <c r="F709" s="295" t="s">
        <v>771</v>
      </c>
      <c r="G709" s="127" t="s">
        <v>1545</v>
      </c>
      <c r="H709" s="128" t="s">
        <v>770</v>
      </c>
      <c r="I709" s="73" t="s">
        <v>768</v>
      </c>
      <c r="J709" s="73" t="s">
        <v>769</v>
      </c>
      <c r="K709" s="73" t="s">
        <v>166</v>
      </c>
      <c r="L709" s="129">
        <v>0</v>
      </c>
      <c r="N709" s="121">
        <v>0</v>
      </c>
      <c r="O709" s="121">
        <v>51495.7</v>
      </c>
      <c r="P709" s="121">
        <v>51495.7</v>
      </c>
      <c r="Q709" s="130" t="s">
        <v>681</v>
      </c>
      <c r="R709" s="131">
        <v>0</v>
      </c>
      <c r="S709" s="132">
        <v>2978127.4700000016</v>
      </c>
      <c r="T709" s="122" t="s">
        <v>769</v>
      </c>
      <c r="U709" s="2">
        <v>73141270</v>
      </c>
      <c r="V709" s="121">
        <v>-279311023</v>
      </c>
      <c r="W709" s="111">
        <v>358166</v>
      </c>
      <c r="X709" s="133">
        <v>45141989</v>
      </c>
      <c r="Y709" s="45"/>
    </row>
    <row r="710" spans="1:25">
      <c r="A710" s="299" t="s">
        <v>182</v>
      </c>
      <c r="B710" s="299" t="s">
        <v>183</v>
      </c>
      <c r="C710" s="125">
        <v>44620</v>
      </c>
      <c r="D710" s="125">
        <v>44620</v>
      </c>
      <c r="E710" s="125">
        <v>44620</v>
      </c>
      <c r="G710" s="127" t="s">
        <v>1521</v>
      </c>
      <c r="H710" s="128" t="s">
        <v>782</v>
      </c>
      <c r="I710" s="73" t="s">
        <v>780</v>
      </c>
      <c r="J710" s="73" t="s">
        <v>781</v>
      </c>
      <c r="K710" s="73" t="s">
        <v>166</v>
      </c>
      <c r="L710" s="129">
        <v>0</v>
      </c>
      <c r="N710" s="121">
        <v>0</v>
      </c>
      <c r="O710" s="121">
        <v>2228.7600000000002</v>
      </c>
      <c r="P710" s="121">
        <v>2228.7600000000002</v>
      </c>
      <c r="Q710" s="130" t="s">
        <v>681</v>
      </c>
      <c r="R710" s="131">
        <v>0</v>
      </c>
      <c r="S710" s="132">
        <v>2980356.2300000014</v>
      </c>
      <c r="T710" s="122" t="s">
        <v>781</v>
      </c>
      <c r="U710" s="2">
        <v>75821456</v>
      </c>
      <c r="V710" s="121">
        <v>-279446187</v>
      </c>
      <c r="W710" s="111">
        <v>364698</v>
      </c>
      <c r="X710" s="133">
        <v>45276524</v>
      </c>
      <c r="Y710" s="45"/>
    </row>
    <row r="711" spans="1:25">
      <c r="A711" s="299" t="s">
        <v>182</v>
      </c>
      <c r="B711" s="299" t="s">
        <v>183</v>
      </c>
      <c r="C711" s="125">
        <v>44620</v>
      </c>
      <c r="D711" s="125">
        <v>44620</v>
      </c>
      <c r="E711" s="125">
        <v>44620</v>
      </c>
      <c r="F711" s="295" t="s">
        <v>786</v>
      </c>
      <c r="G711" s="127" t="s">
        <v>1522</v>
      </c>
      <c r="H711" s="128" t="s">
        <v>785</v>
      </c>
      <c r="I711" s="73" t="s">
        <v>783</v>
      </c>
      <c r="J711" s="73" t="s">
        <v>784</v>
      </c>
      <c r="K711" s="73" t="s">
        <v>166</v>
      </c>
      <c r="L711" s="129">
        <v>0</v>
      </c>
      <c r="N711" s="121">
        <v>0</v>
      </c>
      <c r="O711" s="121">
        <v>14280.91</v>
      </c>
      <c r="P711" s="121">
        <v>14280.91</v>
      </c>
      <c r="Q711" s="130" t="s">
        <v>681</v>
      </c>
      <c r="R711" s="131">
        <v>0</v>
      </c>
      <c r="S711" s="132">
        <v>2994637.1400000015</v>
      </c>
      <c r="T711" s="122" t="s">
        <v>784</v>
      </c>
      <c r="U711" s="2">
        <v>75747290</v>
      </c>
      <c r="V711" s="121">
        <v>-279408599</v>
      </c>
      <c r="W711" s="111">
        <v>392748</v>
      </c>
      <c r="X711" s="133">
        <v>45238951</v>
      </c>
      <c r="Y711" s="45"/>
    </row>
    <row r="712" spans="1:25">
      <c r="A712" s="299" t="s">
        <v>182</v>
      </c>
      <c r="B712" s="299" t="s">
        <v>183</v>
      </c>
      <c r="C712" s="125">
        <v>44620</v>
      </c>
      <c r="D712" s="125">
        <v>44620</v>
      </c>
      <c r="E712" s="125">
        <v>44620</v>
      </c>
      <c r="G712" s="127" t="s">
        <v>1524</v>
      </c>
      <c r="H712" s="128" t="s">
        <v>793</v>
      </c>
      <c r="I712" s="73" t="s">
        <v>791</v>
      </c>
      <c r="J712" s="73" t="s">
        <v>792</v>
      </c>
      <c r="K712" s="73" t="s">
        <v>166</v>
      </c>
      <c r="L712" s="129">
        <v>0</v>
      </c>
      <c r="N712" s="121">
        <v>0</v>
      </c>
      <c r="O712" s="121">
        <v>18311.18</v>
      </c>
      <c r="P712" s="121">
        <v>18311.18</v>
      </c>
      <c r="Q712" s="130" t="s">
        <v>681</v>
      </c>
      <c r="R712" s="131">
        <v>0</v>
      </c>
      <c r="S712" s="132">
        <v>3012948.3200000017</v>
      </c>
      <c r="T712" s="122" t="s">
        <v>792</v>
      </c>
      <c r="U712" s="2">
        <v>75808899</v>
      </c>
      <c r="V712" s="121">
        <v>-279442561</v>
      </c>
      <c r="W712" s="111">
        <v>364755</v>
      </c>
      <c r="X712" s="133">
        <v>45272906</v>
      </c>
      <c r="Y712" s="45"/>
    </row>
    <row r="713" spans="1:25">
      <c r="A713" s="228" t="s">
        <v>182</v>
      </c>
      <c r="B713" s="228" t="s">
        <v>183</v>
      </c>
      <c r="C713" s="229">
        <v>44620</v>
      </c>
      <c r="D713" s="229">
        <v>44620</v>
      </c>
      <c r="E713" s="229">
        <v>44620</v>
      </c>
      <c r="F713" s="296" t="s">
        <v>800</v>
      </c>
      <c r="G713" s="230" t="s">
        <v>1543</v>
      </c>
      <c r="H713" s="231" t="s">
        <v>799</v>
      </c>
      <c r="I713" s="232" t="s">
        <v>797</v>
      </c>
      <c r="J713" s="232" t="s">
        <v>798</v>
      </c>
      <c r="K713" s="232" t="s">
        <v>166</v>
      </c>
      <c r="L713" s="233">
        <v>0</v>
      </c>
      <c r="M713" s="234"/>
      <c r="N713" s="234">
        <v>0</v>
      </c>
      <c r="O713" s="234">
        <v>53939.21</v>
      </c>
      <c r="P713" s="234">
        <v>53939.21</v>
      </c>
      <c r="Q713" s="235" t="s">
        <v>681</v>
      </c>
      <c r="R713" s="236">
        <v>0</v>
      </c>
      <c r="S713" s="237">
        <v>3066887.5300000017</v>
      </c>
      <c r="T713" s="238" t="s">
        <v>798</v>
      </c>
      <c r="U713" s="239">
        <v>75489081</v>
      </c>
      <c r="V713" s="234">
        <v>-279317680</v>
      </c>
      <c r="W713" s="240">
        <v>359762</v>
      </c>
      <c r="X713" s="241">
        <v>45148582</v>
      </c>
      <c r="Y713" s="242"/>
    </row>
    <row r="714" spans="1:25">
      <c r="A714" s="299" t="s">
        <v>182</v>
      </c>
      <c r="B714" s="299" t="s">
        <v>183</v>
      </c>
      <c r="C714" s="125">
        <v>44621</v>
      </c>
      <c r="D714" s="125">
        <v>44621</v>
      </c>
      <c r="E714" s="125">
        <v>44621</v>
      </c>
      <c r="F714" s="295" t="s">
        <v>719</v>
      </c>
      <c r="G714" s="127" t="s">
        <v>1534</v>
      </c>
      <c r="H714" s="128" t="s">
        <v>718</v>
      </c>
      <c r="I714" s="73" t="s">
        <v>716</v>
      </c>
      <c r="J714" s="73" t="s">
        <v>717</v>
      </c>
      <c r="K714" s="73" t="s">
        <v>166</v>
      </c>
      <c r="L714" s="129">
        <v>0</v>
      </c>
      <c r="N714" s="121">
        <v>0</v>
      </c>
      <c r="O714" s="121">
        <v>14838.8</v>
      </c>
      <c r="P714" s="121">
        <v>14838.8</v>
      </c>
      <c r="Q714" s="130" t="s">
        <v>681</v>
      </c>
      <c r="R714" s="131">
        <v>0</v>
      </c>
      <c r="S714" s="132">
        <v>3081726.3300000015</v>
      </c>
      <c r="T714" s="122" t="s">
        <v>717</v>
      </c>
      <c r="U714" s="2">
        <v>76080244</v>
      </c>
      <c r="V714" s="121">
        <v>-279642271</v>
      </c>
      <c r="W714" s="111">
        <v>312621</v>
      </c>
      <c r="X714" s="133">
        <v>45356383</v>
      </c>
      <c r="Y714" s="45"/>
    </row>
    <row r="715" spans="1:25">
      <c r="A715" s="299" t="s">
        <v>182</v>
      </c>
      <c r="B715" s="299" t="s">
        <v>183</v>
      </c>
      <c r="C715" s="125">
        <v>44621</v>
      </c>
      <c r="D715" s="125">
        <v>44621</v>
      </c>
      <c r="E715" s="125">
        <v>44621</v>
      </c>
      <c r="F715" s="295" t="s">
        <v>719</v>
      </c>
      <c r="G715" s="127" t="s">
        <v>1534</v>
      </c>
      <c r="H715" s="128" t="s">
        <v>718</v>
      </c>
      <c r="I715" s="73" t="s">
        <v>716</v>
      </c>
      <c r="J715" s="73" t="s">
        <v>717</v>
      </c>
      <c r="K715" s="73" t="s">
        <v>166</v>
      </c>
      <c r="L715" s="129">
        <v>0</v>
      </c>
      <c r="N715" s="121">
        <v>0</v>
      </c>
      <c r="O715" s="121">
        <v>22687.48</v>
      </c>
      <c r="P715" s="121">
        <v>22687.48</v>
      </c>
      <c r="Q715" s="130" t="s">
        <v>681</v>
      </c>
      <c r="R715" s="131">
        <v>0</v>
      </c>
      <c r="S715" s="132">
        <v>3104413.8100000015</v>
      </c>
      <c r="T715" s="122" t="s">
        <v>717</v>
      </c>
      <c r="U715" s="2">
        <v>76080244</v>
      </c>
      <c r="V715" s="121">
        <v>-279642303</v>
      </c>
      <c r="W715" s="111">
        <v>312621</v>
      </c>
      <c r="X715" s="133">
        <v>45356415</v>
      </c>
      <c r="Y715" s="45"/>
    </row>
    <row r="716" spans="1:25">
      <c r="A716" s="299" t="s">
        <v>182</v>
      </c>
      <c r="B716" s="299" t="s">
        <v>183</v>
      </c>
      <c r="C716" s="125">
        <v>44621</v>
      </c>
      <c r="D716" s="125">
        <v>44621</v>
      </c>
      <c r="E716" s="125">
        <v>44621</v>
      </c>
      <c r="G716" s="127" t="s">
        <v>1536</v>
      </c>
      <c r="H716" s="128" t="s">
        <v>721</v>
      </c>
      <c r="I716" s="73" t="s">
        <v>716</v>
      </c>
      <c r="J716" s="73" t="s">
        <v>720</v>
      </c>
      <c r="K716" s="73" t="s">
        <v>166</v>
      </c>
      <c r="L716" s="129">
        <v>0</v>
      </c>
      <c r="N716" s="121">
        <v>0</v>
      </c>
      <c r="O716" s="121">
        <v>18193.88</v>
      </c>
      <c r="P716" s="121">
        <v>18193.88</v>
      </c>
      <c r="Q716" s="130" t="s">
        <v>681</v>
      </c>
      <c r="R716" s="131">
        <v>0</v>
      </c>
      <c r="S716" s="132">
        <v>3122607.6900000013</v>
      </c>
      <c r="T716" s="122" t="s">
        <v>720</v>
      </c>
      <c r="U716" s="2">
        <v>76150118</v>
      </c>
      <c r="V716" s="121">
        <v>-279642307</v>
      </c>
      <c r="W716" s="111">
        <v>375072</v>
      </c>
      <c r="X716" s="133">
        <v>45356419</v>
      </c>
      <c r="Y716" s="45"/>
    </row>
    <row r="717" spans="1:25">
      <c r="A717" s="299" t="s">
        <v>182</v>
      </c>
      <c r="B717" s="299" t="s">
        <v>183</v>
      </c>
      <c r="C717" s="125">
        <v>44620</v>
      </c>
      <c r="D717" s="125">
        <v>44620</v>
      </c>
      <c r="E717" s="125">
        <v>44621</v>
      </c>
      <c r="G717" s="127" t="s">
        <v>1635</v>
      </c>
      <c r="H717" s="128" t="s">
        <v>903</v>
      </c>
      <c r="I717" s="73" t="s">
        <v>901</v>
      </c>
      <c r="J717" s="73" t="s">
        <v>902</v>
      </c>
      <c r="K717" s="73" t="s">
        <v>166</v>
      </c>
      <c r="L717" s="129">
        <v>0</v>
      </c>
      <c r="N717" s="121">
        <v>0</v>
      </c>
      <c r="O717" s="121">
        <v>19250.14</v>
      </c>
      <c r="P717" s="121">
        <v>19250.14</v>
      </c>
      <c r="Q717" s="130" t="s">
        <v>681</v>
      </c>
      <c r="R717" s="131">
        <v>0</v>
      </c>
      <c r="S717" s="132">
        <v>3141857.8300000015</v>
      </c>
      <c r="T717" s="122" t="s">
        <v>902</v>
      </c>
      <c r="U717" s="2"/>
      <c r="W717" s="111">
        <v>466483</v>
      </c>
      <c r="X717" s="133"/>
      <c r="Y717" s="45"/>
    </row>
    <row r="718" spans="1:25">
      <c r="A718" s="299" t="s">
        <v>182</v>
      </c>
      <c r="B718" s="299" t="s">
        <v>183</v>
      </c>
      <c r="C718" s="125">
        <v>44620</v>
      </c>
      <c r="D718" s="125">
        <v>44620</v>
      </c>
      <c r="E718" s="125">
        <v>44621</v>
      </c>
      <c r="F718" s="295" t="s">
        <v>280</v>
      </c>
      <c r="G718" s="127" t="s">
        <v>1537</v>
      </c>
      <c r="H718" s="128" t="s">
        <v>279</v>
      </c>
      <c r="I718" s="73" t="s">
        <v>281</v>
      </c>
      <c r="J718" s="73" t="s">
        <v>282</v>
      </c>
      <c r="K718" s="73" t="s">
        <v>166</v>
      </c>
      <c r="L718" s="129">
        <v>0</v>
      </c>
      <c r="N718" s="121">
        <v>0</v>
      </c>
      <c r="O718" s="121">
        <v>33808.17</v>
      </c>
      <c r="P718" s="121">
        <v>33808.17</v>
      </c>
      <c r="Q718" s="130" t="s">
        <v>681</v>
      </c>
      <c r="R718" s="131">
        <v>0</v>
      </c>
      <c r="S718" s="132">
        <v>3175666.0000000014</v>
      </c>
      <c r="T718" s="122" t="s">
        <v>282</v>
      </c>
      <c r="U718" s="2">
        <v>76712315</v>
      </c>
      <c r="V718" s="121">
        <v>-279595850</v>
      </c>
      <c r="W718" s="111">
        <v>382456</v>
      </c>
      <c r="X718" s="133">
        <v>45341801</v>
      </c>
      <c r="Y718" s="45"/>
    </row>
    <row r="719" spans="1:25">
      <c r="A719" s="228" t="s">
        <v>182</v>
      </c>
      <c r="B719" s="228" t="s">
        <v>183</v>
      </c>
      <c r="C719" s="229">
        <v>44620</v>
      </c>
      <c r="D719" s="229">
        <v>44620</v>
      </c>
      <c r="E719" s="229">
        <v>44621</v>
      </c>
      <c r="F719" s="296" t="s">
        <v>790</v>
      </c>
      <c r="G719" s="230" t="s">
        <v>1523</v>
      </c>
      <c r="H719" s="231" t="s">
        <v>789</v>
      </c>
      <c r="I719" s="232" t="s">
        <v>787</v>
      </c>
      <c r="J719" s="232" t="s">
        <v>788</v>
      </c>
      <c r="K719" s="232" t="s">
        <v>166</v>
      </c>
      <c r="L719" s="233">
        <v>0</v>
      </c>
      <c r="M719" s="234"/>
      <c r="N719" s="234">
        <v>0</v>
      </c>
      <c r="O719" s="234">
        <v>21592.11</v>
      </c>
      <c r="P719" s="234">
        <v>21592.11</v>
      </c>
      <c r="Q719" s="235" t="s">
        <v>681</v>
      </c>
      <c r="R719" s="236">
        <v>0</v>
      </c>
      <c r="S719" s="237">
        <v>3197258.1100000013</v>
      </c>
      <c r="T719" s="238" t="s">
        <v>788</v>
      </c>
      <c r="U719" s="239">
        <v>75716513</v>
      </c>
      <c r="V719" s="234">
        <v>-279396608</v>
      </c>
      <c r="W719" s="240">
        <v>323116</v>
      </c>
      <c r="X719" s="241">
        <v>45226960</v>
      </c>
      <c r="Y719" s="242"/>
    </row>
    <row r="720" spans="1:25">
      <c r="A720" s="299" t="s">
        <v>182</v>
      </c>
      <c r="B720" s="299" t="s">
        <v>183</v>
      </c>
      <c r="C720" s="125">
        <v>44620</v>
      </c>
      <c r="D720" s="125">
        <v>44620</v>
      </c>
      <c r="E720" s="125">
        <v>44622</v>
      </c>
      <c r="F720" s="295" t="s">
        <v>575</v>
      </c>
      <c r="G720" s="127" t="s">
        <v>1530</v>
      </c>
      <c r="H720" s="128" t="s">
        <v>574</v>
      </c>
      <c r="I720" s="73" t="s">
        <v>564</v>
      </c>
      <c r="J720" s="73" t="s">
        <v>576</v>
      </c>
      <c r="K720" s="73" t="s">
        <v>166</v>
      </c>
      <c r="L720" s="129">
        <v>0</v>
      </c>
      <c r="N720" s="121">
        <v>0</v>
      </c>
      <c r="O720" s="121">
        <v>17160.02</v>
      </c>
      <c r="P720" s="121">
        <v>17160.02</v>
      </c>
      <c r="Q720" s="130" t="s">
        <v>681</v>
      </c>
      <c r="R720" s="131">
        <v>0</v>
      </c>
      <c r="S720" s="132">
        <v>3214418.1300000013</v>
      </c>
      <c r="T720" s="122" t="s">
        <v>576</v>
      </c>
      <c r="U720" s="2"/>
      <c r="W720" s="111">
        <v>409426</v>
      </c>
      <c r="X720" s="133"/>
      <c r="Y720" s="45"/>
    </row>
    <row r="721" spans="1:25">
      <c r="A721" s="228" t="s">
        <v>182</v>
      </c>
      <c r="B721" s="228" t="s">
        <v>183</v>
      </c>
      <c r="C721" s="229">
        <v>44620</v>
      </c>
      <c r="D721" s="229">
        <v>44620</v>
      </c>
      <c r="E721" s="229">
        <v>44622</v>
      </c>
      <c r="F721" s="296"/>
      <c r="G721" s="230" t="s">
        <v>1636</v>
      </c>
      <c r="H721" s="231" t="s">
        <v>881</v>
      </c>
      <c r="I721" s="232" t="s">
        <v>204</v>
      </c>
      <c r="J721" s="232" t="s">
        <v>880</v>
      </c>
      <c r="K721" s="232" t="s">
        <v>166</v>
      </c>
      <c r="L721" s="233">
        <v>0</v>
      </c>
      <c r="M721" s="234"/>
      <c r="N721" s="234">
        <v>0</v>
      </c>
      <c r="O721" s="234">
        <v>28412.47</v>
      </c>
      <c r="P721" s="234">
        <v>28412.47</v>
      </c>
      <c r="Q721" s="235" t="s">
        <v>681</v>
      </c>
      <c r="R721" s="236">
        <v>0</v>
      </c>
      <c r="S721" s="237">
        <v>3242830.6000000015</v>
      </c>
      <c r="T721" s="238" t="s">
        <v>880</v>
      </c>
      <c r="U721" s="239">
        <v>75802040</v>
      </c>
      <c r="V721" s="234">
        <v>-279439475</v>
      </c>
      <c r="W721" s="240">
        <v>455704</v>
      </c>
      <c r="X721" s="241">
        <v>45269820</v>
      </c>
      <c r="Y721" s="242"/>
    </row>
    <row r="722" spans="1:25">
      <c r="A722" s="299" t="s">
        <v>206</v>
      </c>
      <c r="B722" s="299" t="s">
        <v>207</v>
      </c>
      <c r="C722" s="125">
        <v>44561</v>
      </c>
      <c r="D722" s="125">
        <v>44561</v>
      </c>
      <c r="E722" s="125">
        <v>44623</v>
      </c>
      <c r="F722" s="295" t="s">
        <v>889</v>
      </c>
      <c r="G722" s="127"/>
      <c r="H722" s="128" t="s">
        <v>888</v>
      </c>
      <c r="I722" s="73" t="s">
        <v>886</v>
      </c>
      <c r="J722" s="73" t="s">
        <v>887</v>
      </c>
      <c r="K722" s="73" t="s">
        <v>944</v>
      </c>
      <c r="L722" s="129">
        <v>8750</v>
      </c>
      <c r="M722" s="121">
        <v>100</v>
      </c>
      <c r="N722" s="121">
        <v>8750</v>
      </c>
      <c r="O722" s="121">
        <v>0</v>
      </c>
      <c r="P722" s="121">
        <v>8750</v>
      </c>
      <c r="Q722" s="130" t="s">
        <v>681</v>
      </c>
      <c r="R722" s="131">
        <v>2071970.8099999935</v>
      </c>
      <c r="S722" s="132">
        <v>0</v>
      </c>
      <c r="T722" s="122" t="s">
        <v>887</v>
      </c>
      <c r="U722" s="2">
        <v>74715816</v>
      </c>
      <c r="V722" s="121">
        <v>-269884473</v>
      </c>
      <c r="W722" s="111">
        <v>459844</v>
      </c>
      <c r="X722" s="133">
        <v>43767054</v>
      </c>
      <c r="Y722" s="45"/>
    </row>
    <row r="723" spans="1:25">
      <c r="A723" s="299" t="s">
        <v>182</v>
      </c>
      <c r="B723" s="299" t="s">
        <v>183</v>
      </c>
      <c r="C723" s="125">
        <v>44621</v>
      </c>
      <c r="D723" s="125">
        <v>44621</v>
      </c>
      <c r="E723" s="125">
        <v>44623</v>
      </c>
      <c r="F723" s="295" t="s">
        <v>889</v>
      </c>
      <c r="G723" s="127" t="s">
        <v>1637</v>
      </c>
      <c r="H723" s="128" t="s">
        <v>888</v>
      </c>
      <c r="I723" s="73" t="s">
        <v>886</v>
      </c>
      <c r="J723" s="73" t="s">
        <v>887</v>
      </c>
      <c r="K723" s="73" t="s">
        <v>166</v>
      </c>
      <c r="L723" s="129">
        <v>0</v>
      </c>
      <c r="N723" s="121">
        <v>0</v>
      </c>
      <c r="O723" s="121">
        <v>21583.33</v>
      </c>
      <c r="P723" s="121">
        <v>21583.33</v>
      </c>
      <c r="Q723" s="130" t="s">
        <v>681</v>
      </c>
      <c r="R723" s="131">
        <v>0</v>
      </c>
      <c r="S723" s="132">
        <v>3264413.9300000016</v>
      </c>
      <c r="T723" s="122" t="s">
        <v>887</v>
      </c>
      <c r="U723" s="2">
        <v>73919251</v>
      </c>
      <c r="V723" s="121">
        <v>-280084301</v>
      </c>
      <c r="W723" s="111">
        <v>459844</v>
      </c>
      <c r="X723" s="133">
        <v>45417741</v>
      </c>
      <c r="Y723" s="45"/>
    </row>
    <row r="724" spans="1:25">
      <c r="A724" s="228" t="s">
        <v>182</v>
      </c>
      <c r="B724" s="228" t="s">
        <v>183</v>
      </c>
      <c r="C724" s="229">
        <v>44622</v>
      </c>
      <c r="D724" s="229">
        <v>44622</v>
      </c>
      <c r="E724" s="229">
        <v>44623</v>
      </c>
      <c r="F724" s="296"/>
      <c r="G724" s="230" t="s">
        <v>1527</v>
      </c>
      <c r="H724" s="231" t="s">
        <v>779</v>
      </c>
      <c r="I724" s="232" t="s">
        <v>777</v>
      </c>
      <c r="J724" s="232" t="s">
        <v>778</v>
      </c>
      <c r="K724" s="232" t="s">
        <v>166</v>
      </c>
      <c r="L724" s="233">
        <v>0</v>
      </c>
      <c r="M724" s="234"/>
      <c r="N724" s="234">
        <v>0</v>
      </c>
      <c r="O724" s="234">
        <v>23652.36</v>
      </c>
      <c r="P724" s="234">
        <v>23652.36</v>
      </c>
      <c r="Q724" s="235" t="s">
        <v>681</v>
      </c>
      <c r="R724" s="236">
        <v>0</v>
      </c>
      <c r="S724" s="237">
        <v>3288066.2900000014</v>
      </c>
      <c r="T724" s="238" t="s">
        <v>778</v>
      </c>
      <c r="U724" s="239">
        <v>75830594</v>
      </c>
      <c r="V724" s="234">
        <v>-280081520</v>
      </c>
      <c r="W724" s="240">
        <v>289571</v>
      </c>
      <c r="X724" s="241">
        <v>45417054</v>
      </c>
      <c r="Y724" s="242"/>
    </row>
    <row r="725" spans="1:25">
      <c r="A725" s="299" t="s">
        <v>182</v>
      </c>
      <c r="B725" s="299" t="s">
        <v>183</v>
      </c>
      <c r="C725" s="125">
        <v>44564</v>
      </c>
      <c r="D725" s="125">
        <v>44564</v>
      </c>
      <c r="E725" s="125">
        <v>44624</v>
      </c>
      <c r="G725" s="127" t="s">
        <v>1618</v>
      </c>
      <c r="H725" s="128" t="s">
        <v>317</v>
      </c>
      <c r="I725" s="73" t="s">
        <v>318</v>
      </c>
      <c r="J725" s="73" t="s">
        <v>319</v>
      </c>
      <c r="K725" s="73" t="s">
        <v>1638</v>
      </c>
      <c r="L725" s="129">
        <v>0</v>
      </c>
      <c r="N725" s="121">
        <v>0</v>
      </c>
      <c r="O725" s="121">
        <v>-30159.59</v>
      </c>
      <c r="P725" s="121">
        <v>-30159.59</v>
      </c>
      <c r="Q725" s="130" t="s">
        <v>681</v>
      </c>
      <c r="R725" s="131">
        <v>0</v>
      </c>
      <c r="S725" s="132">
        <v>3257906.7000000016</v>
      </c>
      <c r="T725" s="122" t="s">
        <v>319</v>
      </c>
      <c r="U725" s="2"/>
      <c r="W725" s="111">
        <v>454684</v>
      </c>
      <c r="X725" s="133"/>
      <c r="Y725" s="45"/>
    </row>
    <row r="726" spans="1:25">
      <c r="A726" s="299" t="s">
        <v>206</v>
      </c>
      <c r="B726" s="299" t="s">
        <v>207</v>
      </c>
      <c r="C726" s="125">
        <v>44562</v>
      </c>
      <c r="D726" s="125">
        <v>44562</v>
      </c>
      <c r="E726" s="125">
        <v>44624</v>
      </c>
      <c r="G726" s="127"/>
      <c r="H726" s="128" t="s">
        <v>317</v>
      </c>
      <c r="I726" s="73" t="s">
        <v>318</v>
      </c>
      <c r="J726" s="73" t="s">
        <v>319</v>
      </c>
      <c r="K726" s="73" t="s">
        <v>944</v>
      </c>
      <c r="L726" s="129">
        <v>13504.58</v>
      </c>
      <c r="M726" s="121">
        <v>100</v>
      </c>
      <c r="N726" s="121">
        <v>13504.58</v>
      </c>
      <c r="O726" s="121">
        <v>0</v>
      </c>
      <c r="P726" s="121">
        <v>13504.58</v>
      </c>
      <c r="Q726" s="130" t="s">
        <v>681</v>
      </c>
      <c r="R726" s="131">
        <v>2085475.3899999936</v>
      </c>
      <c r="S726" s="132">
        <v>0</v>
      </c>
      <c r="T726" s="122" t="s">
        <v>319</v>
      </c>
      <c r="U726" s="2">
        <v>76842817</v>
      </c>
      <c r="V726" s="121">
        <v>-280140674</v>
      </c>
      <c r="W726" s="111">
        <v>454684</v>
      </c>
      <c r="X726" s="133">
        <v>45433222</v>
      </c>
      <c r="Y726" s="45"/>
    </row>
    <row r="727" spans="1:25">
      <c r="A727" s="299" t="s">
        <v>182</v>
      </c>
      <c r="B727" s="299" t="s">
        <v>183</v>
      </c>
      <c r="C727" s="125">
        <v>44564</v>
      </c>
      <c r="D727" s="125">
        <v>44564</v>
      </c>
      <c r="E727" s="125">
        <v>44624</v>
      </c>
      <c r="G727" s="127" t="s">
        <v>1618</v>
      </c>
      <c r="H727" s="128" t="s">
        <v>317</v>
      </c>
      <c r="I727" s="73" t="s">
        <v>318</v>
      </c>
      <c r="J727" s="73" t="s">
        <v>319</v>
      </c>
      <c r="K727" s="73" t="s">
        <v>166</v>
      </c>
      <c r="L727" s="129">
        <v>0</v>
      </c>
      <c r="N727" s="121">
        <v>0</v>
      </c>
      <c r="O727" s="121">
        <v>30235.23</v>
      </c>
      <c r="P727" s="121">
        <v>30235.23</v>
      </c>
      <c r="Q727" s="130" t="s">
        <v>681</v>
      </c>
      <c r="R727" s="131">
        <v>0</v>
      </c>
      <c r="S727" s="132">
        <v>3288141.9300000016</v>
      </c>
      <c r="T727" s="122" t="s">
        <v>319</v>
      </c>
      <c r="U727" s="2">
        <v>73683655</v>
      </c>
      <c r="V727" s="121">
        <v>-280146754</v>
      </c>
      <c r="W727" s="111">
        <v>454684</v>
      </c>
      <c r="X727" s="133">
        <v>45434368</v>
      </c>
      <c r="Y727" s="45"/>
    </row>
    <row r="728" spans="1:25">
      <c r="A728" s="299" t="s">
        <v>182</v>
      </c>
      <c r="B728" s="299" t="s">
        <v>183</v>
      </c>
      <c r="C728" s="125">
        <v>44593</v>
      </c>
      <c r="D728" s="125">
        <v>44593</v>
      </c>
      <c r="E728" s="125">
        <v>44624</v>
      </c>
      <c r="G728" s="127" t="s">
        <v>1618</v>
      </c>
      <c r="H728" s="128" t="s">
        <v>317</v>
      </c>
      <c r="I728" s="73" t="s">
        <v>318</v>
      </c>
      <c r="J728" s="73" t="s">
        <v>319</v>
      </c>
      <c r="K728" s="73" t="s">
        <v>166</v>
      </c>
      <c r="L728" s="129">
        <v>0</v>
      </c>
      <c r="N728" s="121">
        <v>0</v>
      </c>
      <c r="O728" s="121">
        <v>30159.59</v>
      </c>
      <c r="P728" s="121">
        <v>30159.59</v>
      </c>
      <c r="Q728" s="130" t="s">
        <v>681</v>
      </c>
      <c r="R728" s="131">
        <v>0</v>
      </c>
      <c r="S728" s="132">
        <v>3318301.5200000014</v>
      </c>
      <c r="T728" s="122" t="s">
        <v>319</v>
      </c>
      <c r="U728" s="2">
        <v>75249666</v>
      </c>
      <c r="V728" s="121">
        <v>-280146758</v>
      </c>
      <c r="W728" s="111">
        <v>454684</v>
      </c>
      <c r="X728" s="133">
        <v>45434371</v>
      </c>
      <c r="Y728" s="45"/>
    </row>
    <row r="729" spans="1:25">
      <c r="A729" s="299" t="s">
        <v>182</v>
      </c>
      <c r="B729" s="299" t="s">
        <v>183</v>
      </c>
      <c r="C729" s="125">
        <v>44621</v>
      </c>
      <c r="D729" s="125">
        <v>44621</v>
      </c>
      <c r="E729" s="125">
        <v>44624</v>
      </c>
      <c r="G729" s="127" t="s">
        <v>1618</v>
      </c>
      <c r="H729" s="128" t="s">
        <v>317</v>
      </c>
      <c r="I729" s="73" t="s">
        <v>318</v>
      </c>
      <c r="J729" s="73" t="s">
        <v>319</v>
      </c>
      <c r="K729" s="73" t="s">
        <v>166</v>
      </c>
      <c r="L729" s="129">
        <v>0</v>
      </c>
      <c r="N729" s="121">
        <v>0</v>
      </c>
      <c r="O729" s="121">
        <v>27240.92</v>
      </c>
      <c r="P729" s="121">
        <v>27240.92</v>
      </c>
      <c r="Q729" s="130" t="s">
        <v>681</v>
      </c>
      <c r="R729" s="131">
        <v>0</v>
      </c>
      <c r="S729" s="132">
        <v>3345542.4400000013</v>
      </c>
      <c r="T729" s="122" t="s">
        <v>319</v>
      </c>
      <c r="U729" s="2">
        <v>76838589</v>
      </c>
      <c r="V729" s="121">
        <v>-280133966</v>
      </c>
      <c r="W729" s="111">
        <v>454684</v>
      </c>
      <c r="X729" s="133">
        <v>45431121</v>
      </c>
      <c r="Y729" s="45"/>
    </row>
    <row r="730" spans="1:25">
      <c r="A730" s="258" t="s">
        <v>182</v>
      </c>
      <c r="B730" s="258" t="s">
        <v>183</v>
      </c>
      <c r="C730" s="259">
        <v>44621</v>
      </c>
      <c r="D730" s="259">
        <v>44621</v>
      </c>
      <c r="E730" s="259">
        <v>44628</v>
      </c>
      <c r="F730" s="298" t="s">
        <v>474</v>
      </c>
      <c r="G730" s="260" t="s">
        <v>1639</v>
      </c>
      <c r="H730" s="261" t="s">
        <v>473</v>
      </c>
      <c r="I730" s="262" t="s">
        <v>475</v>
      </c>
      <c r="J730" s="262" t="s">
        <v>688</v>
      </c>
      <c r="K730" s="262" t="s">
        <v>166</v>
      </c>
      <c r="L730" s="263">
        <v>0</v>
      </c>
      <c r="M730" s="264"/>
      <c r="N730" s="264">
        <v>0</v>
      </c>
      <c r="O730" s="264">
        <v>27222.22</v>
      </c>
      <c r="P730" s="264">
        <v>27222.22</v>
      </c>
      <c r="Q730" s="265" t="s">
        <v>681</v>
      </c>
      <c r="R730" s="266">
        <v>0</v>
      </c>
      <c r="S730" s="267">
        <v>3372764.6600000015</v>
      </c>
      <c r="T730" s="268" t="s">
        <v>688</v>
      </c>
      <c r="U730" s="269"/>
      <c r="V730" s="264"/>
      <c r="W730" s="270">
        <v>454440</v>
      </c>
      <c r="X730" s="271"/>
      <c r="Y730" s="272"/>
    </row>
    <row r="731" spans="1:25">
      <c r="A731" s="243" t="s">
        <v>182</v>
      </c>
      <c r="B731" s="243" t="s">
        <v>183</v>
      </c>
      <c r="C731" s="244">
        <v>44635</v>
      </c>
      <c r="D731" s="244">
        <v>44635</v>
      </c>
      <c r="E731" s="244">
        <v>44635</v>
      </c>
      <c r="F731" s="297"/>
      <c r="G731" s="245" t="s">
        <v>1548</v>
      </c>
      <c r="H731" s="246" t="s">
        <v>796</v>
      </c>
      <c r="I731" s="247" t="s">
        <v>794</v>
      </c>
      <c r="J731" s="247" t="s">
        <v>795</v>
      </c>
      <c r="K731" s="247" t="s">
        <v>166</v>
      </c>
      <c r="L731" s="248">
        <v>0</v>
      </c>
      <c r="M731" s="249"/>
      <c r="N731" s="249">
        <v>0</v>
      </c>
      <c r="O731" s="249">
        <v>19777.61</v>
      </c>
      <c r="P731" s="249">
        <v>19777.61</v>
      </c>
      <c r="Q731" s="250" t="s">
        <v>681</v>
      </c>
      <c r="R731" s="251">
        <v>0</v>
      </c>
      <c r="S731" s="252">
        <v>3392542.2700000014</v>
      </c>
      <c r="T731" s="253" t="s">
        <v>795</v>
      </c>
      <c r="U731" s="254">
        <v>73678559</v>
      </c>
      <c r="V731" s="249">
        <v>-280779881</v>
      </c>
      <c r="W731" s="255">
        <v>376035</v>
      </c>
      <c r="X731" s="256">
        <v>45545485</v>
      </c>
      <c r="Y731" s="257"/>
    </row>
    <row r="732" spans="1:25">
      <c r="A732" s="299" t="s">
        <v>182</v>
      </c>
      <c r="B732" s="299" t="s">
        <v>183</v>
      </c>
      <c r="C732" s="125">
        <v>44620</v>
      </c>
      <c r="D732" s="125">
        <v>44620</v>
      </c>
      <c r="E732" s="125">
        <v>44637</v>
      </c>
      <c r="F732" s="295" t="s">
        <v>575</v>
      </c>
      <c r="G732" s="127" t="s">
        <v>1530</v>
      </c>
      <c r="H732" s="128" t="s">
        <v>574</v>
      </c>
      <c r="I732" s="73" t="s">
        <v>564</v>
      </c>
      <c r="J732" s="73" t="s">
        <v>576</v>
      </c>
      <c r="K732" s="73" t="s">
        <v>1640</v>
      </c>
      <c r="L732" s="129">
        <v>0</v>
      </c>
      <c r="N732" s="121">
        <v>0</v>
      </c>
      <c r="O732" s="121">
        <v>-17160.02</v>
      </c>
      <c r="P732" s="121">
        <v>-17160.02</v>
      </c>
      <c r="Q732" s="130" t="s">
        <v>681</v>
      </c>
      <c r="R732" s="131">
        <v>0</v>
      </c>
      <c r="S732" s="132">
        <v>3375382.2500000014</v>
      </c>
      <c r="T732" s="122" t="s">
        <v>576</v>
      </c>
      <c r="U732" s="2"/>
      <c r="W732" s="111">
        <v>409426</v>
      </c>
      <c r="X732" s="133"/>
      <c r="Y732" s="45"/>
    </row>
    <row r="733" spans="1:25">
      <c r="A733" s="299" t="s">
        <v>206</v>
      </c>
      <c r="B733" s="299" t="s">
        <v>207</v>
      </c>
      <c r="C733" s="125">
        <v>44561</v>
      </c>
      <c r="D733" s="125">
        <v>44561</v>
      </c>
      <c r="E733" s="125">
        <v>44637</v>
      </c>
      <c r="F733" s="295" t="s">
        <v>575</v>
      </c>
      <c r="G733" s="127"/>
      <c r="H733" s="128" t="s">
        <v>574</v>
      </c>
      <c r="I733" s="73" t="s">
        <v>564</v>
      </c>
      <c r="J733" s="73" t="s">
        <v>576</v>
      </c>
      <c r="K733" s="73" t="s">
        <v>944</v>
      </c>
      <c r="L733" s="129">
        <v>17374.95</v>
      </c>
      <c r="M733" s="121">
        <v>100</v>
      </c>
      <c r="N733" s="121">
        <v>17374.95</v>
      </c>
      <c r="O733" s="121">
        <v>0</v>
      </c>
      <c r="P733" s="121">
        <v>17374.95</v>
      </c>
      <c r="Q733" s="130" t="s">
        <v>681</v>
      </c>
      <c r="R733" s="131">
        <v>2102850.3399999938</v>
      </c>
      <c r="S733" s="132">
        <v>0</v>
      </c>
      <c r="T733" s="122" t="s">
        <v>576</v>
      </c>
      <c r="U733" s="2">
        <v>77129565</v>
      </c>
      <c r="V733" s="121">
        <v>-280978821</v>
      </c>
      <c r="W733" s="111">
        <v>468556</v>
      </c>
      <c r="X733" s="133">
        <v>45594407</v>
      </c>
      <c r="Y733" s="45"/>
    </row>
    <row r="734" spans="1:25">
      <c r="A734" s="299" t="s">
        <v>182</v>
      </c>
      <c r="B734" s="299" t="s">
        <v>183</v>
      </c>
      <c r="C734" s="125">
        <v>44561</v>
      </c>
      <c r="D734" s="125">
        <v>44561</v>
      </c>
      <c r="E734" s="125">
        <v>44637</v>
      </c>
      <c r="F734" s="295" t="s">
        <v>575</v>
      </c>
      <c r="G734" s="127" t="s">
        <v>1530</v>
      </c>
      <c r="H734" s="128" t="s">
        <v>574</v>
      </c>
      <c r="I734" s="73" t="s">
        <v>564</v>
      </c>
      <c r="J734" s="73" t="s">
        <v>576</v>
      </c>
      <c r="K734" s="73" t="s">
        <v>166</v>
      </c>
      <c r="L734" s="129">
        <v>0</v>
      </c>
      <c r="N734" s="121">
        <v>0</v>
      </c>
      <c r="O734" s="121">
        <v>100.99</v>
      </c>
      <c r="P734" s="121">
        <v>100.99</v>
      </c>
      <c r="Q734" s="130" t="s">
        <v>681</v>
      </c>
      <c r="R734" s="131">
        <v>0</v>
      </c>
      <c r="S734" s="132">
        <v>3375483.2400000016</v>
      </c>
      <c r="T734" s="122" t="s">
        <v>576</v>
      </c>
      <c r="U734" s="2">
        <v>77129590</v>
      </c>
      <c r="V734" s="121">
        <v>-280979065</v>
      </c>
      <c r="W734" s="111">
        <v>468556</v>
      </c>
      <c r="X734" s="133">
        <v>45594429</v>
      </c>
      <c r="Y734" s="45"/>
    </row>
    <row r="735" spans="1:25">
      <c r="A735" s="299" t="s">
        <v>182</v>
      </c>
      <c r="B735" s="299" t="s">
        <v>183</v>
      </c>
      <c r="C735" s="125">
        <v>44561</v>
      </c>
      <c r="D735" s="125">
        <v>44561</v>
      </c>
      <c r="E735" s="125">
        <v>44637</v>
      </c>
      <c r="F735" s="295" t="s">
        <v>575</v>
      </c>
      <c r="G735" s="127" t="s">
        <v>1530</v>
      </c>
      <c r="H735" s="128" t="s">
        <v>574</v>
      </c>
      <c r="I735" s="73" t="s">
        <v>564</v>
      </c>
      <c r="J735" s="73" t="s">
        <v>576</v>
      </c>
      <c r="K735" s="73" t="s">
        <v>166</v>
      </c>
      <c r="L735" s="129">
        <v>0</v>
      </c>
      <c r="N735" s="121">
        <v>0</v>
      </c>
      <c r="O735" s="121">
        <v>13930.17</v>
      </c>
      <c r="P735" s="121">
        <v>13930.17</v>
      </c>
      <c r="Q735" s="130" t="s">
        <v>681</v>
      </c>
      <c r="R735" s="131">
        <v>0</v>
      </c>
      <c r="S735" s="132">
        <v>3389413.4100000015</v>
      </c>
      <c r="T735" s="122" t="s">
        <v>576</v>
      </c>
      <c r="U735" s="2">
        <v>75042385</v>
      </c>
      <c r="V735" s="121">
        <v>-280979142</v>
      </c>
      <c r="W735" s="111">
        <v>435251</v>
      </c>
      <c r="X735" s="133">
        <v>45594464</v>
      </c>
      <c r="Y735" s="45"/>
    </row>
    <row r="736" spans="1:25">
      <c r="A736" s="299" t="s">
        <v>182</v>
      </c>
      <c r="B736" s="299" t="s">
        <v>183</v>
      </c>
      <c r="C736" s="125">
        <v>44592</v>
      </c>
      <c r="D736" s="125">
        <v>44592</v>
      </c>
      <c r="E736" s="125">
        <v>44637</v>
      </c>
      <c r="F736" s="295" t="s">
        <v>575</v>
      </c>
      <c r="G736" s="127" t="s">
        <v>1530</v>
      </c>
      <c r="H736" s="128" t="s">
        <v>574</v>
      </c>
      <c r="I736" s="73" t="s">
        <v>564</v>
      </c>
      <c r="J736" s="73" t="s">
        <v>576</v>
      </c>
      <c r="K736" s="73" t="s">
        <v>166</v>
      </c>
      <c r="L736" s="129">
        <v>0</v>
      </c>
      <c r="N736" s="121">
        <v>0</v>
      </c>
      <c r="O736" s="121">
        <v>15616.75</v>
      </c>
      <c r="P736" s="121">
        <v>15616.75</v>
      </c>
      <c r="Q736" s="130" t="s">
        <v>681</v>
      </c>
      <c r="R736" s="131">
        <v>0</v>
      </c>
      <c r="S736" s="132">
        <v>3405030.1600000015</v>
      </c>
      <c r="T736" s="122" t="s">
        <v>576</v>
      </c>
      <c r="U736" s="2">
        <v>75889629</v>
      </c>
      <c r="V736" s="121">
        <v>-280979536</v>
      </c>
      <c r="W736" s="111">
        <v>409425</v>
      </c>
      <c r="X736" s="133">
        <v>45594583</v>
      </c>
      <c r="Y736" s="45"/>
    </row>
    <row r="737" spans="1:25">
      <c r="A737" s="228" t="s">
        <v>182</v>
      </c>
      <c r="B737" s="228" t="s">
        <v>183</v>
      </c>
      <c r="C737" s="229">
        <v>44561</v>
      </c>
      <c r="D737" s="229">
        <v>44561</v>
      </c>
      <c r="E737" s="229">
        <v>44637</v>
      </c>
      <c r="F737" s="296"/>
      <c r="G737" s="230" t="s">
        <v>1607</v>
      </c>
      <c r="H737" s="231" t="s">
        <v>566</v>
      </c>
      <c r="I737" s="232" t="s">
        <v>564</v>
      </c>
      <c r="J737" s="232" t="s">
        <v>567</v>
      </c>
      <c r="K737" s="232" t="s">
        <v>166</v>
      </c>
      <c r="L737" s="233">
        <v>0</v>
      </c>
      <c r="M737" s="234"/>
      <c r="N737" s="234">
        <v>0</v>
      </c>
      <c r="O737" s="234">
        <v>213.84</v>
      </c>
      <c r="P737" s="234">
        <v>213.84</v>
      </c>
      <c r="Q737" s="235" t="s">
        <v>681</v>
      </c>
      <c r="R737" s="236">
        <v>0</v>
      </c>
      <c r="S737" s="237">
        <v>3405244.0000000014</v>
      </c>
      <c r="T737" s="238" t="s">
        <v>567</v>
      </c>
      <c r="U737" s="239">
        <v>75040660</v>
      </c>
      <c r="V737" s="234">
        <v>-280971132</v>
      </c>
      <c r="W737" s="240">
        <v>466195</v>
      </c>
      <c r="X737" s="241">
        <v>45592695</v>
      </c>
      <c r="Y737" s="242"/>
    </row>
    <row r="738" spans="1:25">
      <c r="A738" s="299" t="s">
        <v>182</v>
      </c>
      <c r="B738" s="299" t="s">
        <v>183</v>
      </c>
      <c r="C738" s="125">
        <v>44638</v>
      </c>
      <c r="D738" s="125">
        <v>44638</v>
      </c>
      <c r="E738" s="125">
        <v>44638</v>
      </c>
      <c r="G738" s="127"/>
      <c r="H738" s="128" t="s">
        <v>730</v>
      </c>
      <c r="I738" s="73" t="s">
        <v>726</v>
      </c>
      <c r="J738" s="73" t="s">
        <v>729</v>
      </c>
      <c r="K738" s="73" t="s">
        <v>1158</v>
      </c>
      <c r="L738" s="129">
        <v>0</v>
      </c>
      <c r="N738" s="121">
        <v>0</v>
      </c>
      <c r="O738" s="121">
        <v>36520.85</v>
      </c>
      <c r="P738" s="121">
        <v>36520.85</v>
      </c>
      <c r="Q738" s="130" t="s">
        <v>681</v>
      </c>
      <c r="R738" s="131">
        <v>0</v>
      </c>
      <c r="S738" s="132">
        <v>3441764.8500000015</v>
      </c>
      <c r="T738" s="122" t="s">
        <v>729</v>
      </c>
      <c r="U738" s="2">
        <v>77156692</v>
      </c>
      <c r="V738" s="121">
        <v>-281059042</v>
      </c>
      <c r="W738" s="111"/>
      <c r="X738" s="133">
        <v>45615556</v>
      </c>
      <c r="Y738" s="45"/>
    </row>
    <row r="739" spans="1:25">
      <c r="A739" s="299" t="s">
        <v>206</v>
      </c>
      <c r="B739" s="299" t="s">
        <v>207</v>
      </c>
      <c r="C739" s="125">
        <v>44561</v>
      </c>
      <c r="D739" s="125">
        <v>44561</v>
      </c>
      <c r="E739" s="125">
        <v>44638</v>
      </c>
      <c r="G739" s="127"/>
      <c r="H739" s="128" t="s">
        <v>566</v>
      </c>
      <c r="I739" s="73" t="s">
        <v>564</v>
      </c>
      <c r="J739" s="73" t="s">
        <v>567</v>
      </c>
      <c r="K739" s="73" t="s">
        <v>944</v>
      </c>
      <c r="L739" s="129">
        <v>26522.42</v>
      </c>
      <c r="M739" s="121">
        <v>100</v>
      </c>
      <c r="N739" s="121">
        <v>26522.42</v>
      </c>
      <c r="O739" s="121">
        <v>0</v>
      </c>
      <c r="P739" s="121">
        <v>26522.42</v>
      </c>
      <c r="Q739" s="130" t="s">
        <v>681</v>
      </c>
      <c r="R739" s="131">
        <v>2129372.7599999937</v>
      </c>
      <c r="S739" s="132">
        <v>0</v>
      </c>
      <c r="T739" s="122" t="s">
        <v>567</v>
      </c>
      <c r="U739" s="2">
        <v>75046384</v>
      </c>
      <c r="V739" s="121">
        <v>-271354876</v>
      </c>
      <c r="W739" s="111">
        <v>466195</v>
      </c>
      <c r="X739" s="133">
        <v>44180002</v>
      </c>
      <c r="Y739" s="45"/>
    </row>
    <row r="740" spans="1:25">
      <c r="A740" s="228" t="s">
        <v>206</v>
      </c>
      <c r="B740" s="228" t="s">
        <v>207</v>
      </c>
      <c r="C740" s="229">
        <v>44469</v>
      </c>
      <c r="D740" s="229">
        <v>44469</v>
      </c>
      <c r="E740" s="229">
        <v>44638</v>
      </c>
      <c r="F740" s="296"/>
      <c r="G740" s="230"/>
      <c r="H740" s="231" t="s">
        <v>822</v>
      </c>
      <c r="I740" s="232" t="s">
        <v>564</v>
      </c>
      <c r="J740" s="232" t="s">
        <v>821</v>
      </c>
      <c r="K740" s="232" t="s">
        <v>944</v>
      </c>
      <c r="L740" s="233">
        <v>5258.35</v>
      </c>
      <c r="M740" s="234">
        <v>100</v>
      </c>
      <c r="N740" s="234">
        <v>5258.35</v>
      </c>
      <c r="O740" s="234">
        <v>0</v>
      </c>
      <c r="P740" s="234">
        <v>5258.35</v>
      </c>
      <c r="Q740" s="235" t="s">
        <v>681</v>
      </c>
      <c r="R740" s="236">
        <v>2134631.1099999938</v>
      </c>
      <c r="S740" s="237">
        <v>0</v>
      </c>
      <c r="T740" s="238" t="s">
        <v>821</v>
      </c>
      <c r="U740" s="239">
        <v>71244321</v>
      </c>
      <c r="V740" s="234">
        <v>-257751434</v>
      </c>
      <c r="W740" s="240">
        <v>432710</v>
      </c>
      <c r="X740" s="241">
        <v>41809723</v>
      </c>
      <c r="Y740" s="242"/>
    </row>
    <row r="741" spans="1:25">
      <c r="A741" s="299" t="s">
        <v>169</v>
      </c>
      <c r="B741" s="299" t="s">
        <v>171</v>
      </c>
      <c r="C741" s="125">
        <v>44641</v>
      </c>
      <c r="D741" s="125">
        <v>44641</v>
      </c>
      <c r="E741" s="125">
        <v>44641</v>
      </c>
      <c r="G741" s="127"/>
      <c r="J741" s="73"/>
      <c r="K741" s="73" t="s">
        <v>1549</v>
      </c>
      <c r="L741" s="129">
        <v>0</v>
      </c>
      <c r="N741" s="121">
        <v>3100695.7</v>
      </c>
      <c r="O741" s="121">
        <v>0</v>
      </c>
      <c r="P741" s="121">
        <v>3100695.7</v>
      </c>
      <c r="Q741" s="130" t="s">
        <v>681</v>
      </c>
      <c r="R741" s="131">
        <v>3100695.7000000007</v>
      </c>
      <c r="S741" s="132">
        <v>0</v>
      </c>
      <c r="T741" s="122"/>
      <c r="U741" s="2">
        <v>408794</v>
      </c>
      <c r="V741" s="121">
        <v>-281149962</v>
      </c>
      <c r="W741" s="111"/>
      <c r="X741" s="133"/>
      <c r="Y741" s="45" t="s">
        <v>1589</v>
      </c>
    </row>
    <row r="742" spans="1:25">
      <c r="A742" s="299" t="s">
        <v>169</v>
      </c>
      <c r="B742" s="299" t="s">
        <v>171</v>
      </c>
      <c r="C742" s="125">
        <v>44641</v>
      </c>
      <c r="D742" s="125">
        <v>44641</v>
      </c>
      <c r="E742" s="125">
        <v>44641</v>
      </c>
      <c r="G742" s="127"/>
      <c r="J742" s="73"/>
      <c r="K742" s="73" t="s">
        <v>1551</v>
      </c>
      <c r="L742" s="129">
        <v>0</v>
      </c>
      <c r="N742" s="121">
        <v>-200</v>
      </c>
      <c r="O742" s="121">
        <v>0</v>
      </c>
      <c r="P742" s="121">
        <v>-200</v>
      </c>
      <c r="Q742" s="130" t="s">
        <v>681</v>
      </c>
      <c r="R742" s="131">
        <v>3100495.7000000007</v>
      </c>
      <c r="S742" s="132">
        <v>0</v>
      </c>
      <c r="T742" s="122"/>
      <c r="U742" s="2">
        <v>2152433</v>
      </c>
      <c r="V742" s="121">
        <v>-281150020</v>
      </c>
      <c r="W742" s="111"/>
      <c r="X742" s="133">
        <v>45631298</v>
      </c>
      <c r="Y742" s="45" t="s">
        <v>1552</v>
      </c>
    </row>
    <row r="743" spans="1:25">
      <c r="A743" s="299" t="s">
        <v>169</v>
      </c>
      <c r="B743" s="299" t="s">
        <v>171</v>
      </c>
      <c r="C743" s="125">
        <v>44641</v>
      </c>
      <c r="D743" s="125">
        <v>44641</v>
      </c>
      <c r="E743" s="125">
        <v>44641</v>
      </c>
      <c r="G743" s="127"/>
      <c r="J743" s="73"/>
      <c r="K743" s="73" t="s">
        <v>1551</v>
      </c>
      <c r="L743" s="129">
        <v>0</v>
      </c>
      <c r="N743" s="121">
        <v>-200</v>
      </c>
      <c r="O743" s="121">
        <v>0</v>
      </c>
      <c r="P743" s="121">
        <v>-200</v>
      </c>
      <c r="Q743" s="130" t="s">
        <v>681</v>
      </c>
      <c r="R743" s="131">
        <v>3100295.7000000007</v>
      </c>
      <c r="S743" s="132">
        <v>0</v>
      </c>
      <c r="T743" s="122"/>
      <c r="U743" s="2">
        <v>2152434</v>
      </c>
      <c r="V743" s="121">
        <v>-281150032</v>
      </c>
      <c r="W743" s="111"/>
      <c r="X743" s="133">
        <v>45631304</v>
      </c>
      <c r="Y743" s="45" t="s">
        <v>1552</v>
      </c>
    </row>
    <row r="744" spans="1:25">
      <c r="A744" s="299" t="s">
        <v>169</v>
      </c>
      <c r="B744" s="299" t="s">
        <v>171</v>
      </c>
      <c r="C744" s="125">
        <v>44641</v>
      </c>
      <c r="D744" s="125">
        <v>44641</v>
      </c>
      <c r="E744" s="125">
        <v>44641</v>
      </c>
      <c r="G744" s="127"/>
      <c r="J744" s="73"/>
      <c r="K744" s="73" t="s">
        <v>1551</v>
      </c>
      <c r="L744" s="129">
        <v>0</v>
      </c>
      <c r="N744" s="121">
        <v>-200</v>
      </c>
      <c r="O744" s="121">
        <v>0</v>
      </c>
      <c r="P744" s="121">
        <v>-200</v>
      </c>
      <c r="Q744" s="130" t="s">
        <v>681</v>
      </c>
      <c r="R744" s="131">
        <v>3100095.7000000007</v>
      </c>
      <c r="S744" s="132">
        <v>0</v>
      </c>
      <c r="T744" s="122"/>
      <c r="U744" s="2">
        <v>2152435</v>
      </c>
      <c r="V744" s="121">
        <v>-281150045</v>
      </c>
      <c r="W744" s="111"/>
      <c r="X744" s="133">
        <v>45631311</v>
      </c>
      <c r="Y744" s="45" t="s">
        <v>1552</v>
      </c>
    </row>
    <row r="745" spans="1:25">
      <c r="A745" s="299" t="s">
        <v>169</v>
      </c>
      <c r="B745" s="299" t="s">
        <v>171</v>
      </c>
      <c r="C745" s="125">
        <v>44641</v>
      </c>
      <c r="D745" s="125">
        <v>44641</v>
      </c>
      <c r="E745" s="125">
        <v>44641</v>
      </c>
      <c r="G745" s="127"/>
      <c r="J745" s="73"/>
      <c r="K745" s="73" t="s">
        <v>1551</v>
      </c>
      <c r="L745" s="129">
        <v>0</v>
      </c>
      <c r="N745" s="121">
        <v>-1284185.74</v>
      </c>
      <c r="O745" s="121">
        <v>0</v>
      </c>
      <c r="P745" s="121">
        <v>-1284185.74</v>
      </c>
      <c r="Q745" s="130" t="s">
        <v>681</v>
      </c>
      <c r="R745" s="131">
        <v>1815909.9600000007</v>
      </c>
      <c r="S745" s="132">
        <v>0</v>
      </c>
      <c r="T745" s="122"/>
      <c r="U745" s="2">
        <v>2152431</v>
      </c>
      <c r="V745" s="121">
        <v>-281149993</v>
      </c>
      <c r="W745" s="111"/>
      <c r="X745" s="133">
        <v>45631289</v>
      </c>
      <c r="Y745" s="45" t="s">
        <v>1555</v>
      </c>
    </row>
    <row r="746" spans="1:25">
      <c r="A746" s="299" t="s">
        <v>169</v>
      </c>
      <c r="B746" s="299" t="s">
        <v>171</v>
      </c>
      <c r="C746" s="125">
        <v>44641</v>
      </c>
      <c r="D746" s="125">
        <v>44641</v>
      </c>
      <c r="E746" s="125">
        <v>44641</v>
      </c>
      <c r="G746" s="127"/>
      <c r="J746" s="73"/>
      <c r="K746" s="73" t="s">
        <v>1551</v>
      </c>
      <c r="L746" s="129">
        <v>0</v>
      </c>
      <c r="N746" s="121">
        <v>-1802249.91</v>
      </c>
      <c r="O746" s="121">
        <v>0</v>
      </c>
      <c r="P746" s="121">
        <v>-1802249.91</v>
      </c>
      <c r="Q746" s="130" t="s">
        <v>681</v>
      </c>
      <c r="R746" s="131">
        <v>13660.050000000745</v>
      </c>
      <c r="S746" s="132">
        <v>0</v>
      </c>
      <c r="T746" s="122"/>
      <c r="U746" s="2">
        <v>2152432</v>
      </c>
      <c r="V746" s="121">
        <v>-281150008</v>
      </c>
      <c r="W746" s="111"/>
      <c r="X746" s="133">
        <v>45631293</v>
      </c>
      <c r="Y746" s="45" t="s">
        <v>1554</v>
      </c>
    </row>
    <row r="747" spans="1:25">
      <c r="A747" s="299" t="s">
        <v>182</v>
      </c>
      <c r="B747" s="299" t="s">
        <v>183</v>
      </c>
      <c r="C747" s="125">
        <v>44641</v>
      </c>
      <c r="D747" s="125">
        <v>44641</v>
      </c>
      <c r="E747" s="125">
        <v>44641</v>
      </c>
      <c r="G747" s="127"/>
      <c r="J747" s="73"/>
      <c r="K747" s="73" t="s">
        <v>1549</v>
      </c>
      <c r="L747" s="129">
        <v>0</v>
      </c>
      <c r="N747" s="121">
        <v>0</v>
      </c>
      <c r="O747" s="121">
        <v>-3100695.7</v>
      </c>
      <c r="P747" s="121">
        <v>-3100695.7</v>
      </c>
      <c r="Q747" s="130" t="s">
        <v>681</v>
      </c>
      <c r="R747" s="131">
        <v>0</v>
      </c>
      <c r="S747" s="132">
        <v>341069.1500000013</v>
      </c>
      <c r="T747" s="122"/>
      <c r="U747" s="2">
        <v>408794</v>
      </c>
      <c r="V747" s="121">
        <v>-281149961</v>
      </c>
      <c r="W747" s="111"/>
      <c r="X747" s="133"/>
      <c r="Y747" s="45" t="s">
        <v>1589</v>
      </c>
    </row>
    <row r="748" spans="1:25">
      <c r="A748" s="243" t="s">
        <v>182</v>
      </c>
      <c r="B748" s="243" t="s">
        <v>183</v>
      </c>
      <c r="C748" s="244">
        <v>44638</v>
      </c>
      <c r="D748" s="244">
        <v>44638</v>
      </c>
      <c r="E748" s="244">
        <v>44642</v>
      </c>
      <c r="F748" s="297"/>
      <c r="G748" s="245"/>
      <c r="H748" s="246" t="s">
        <v>793</v>
      </c>
      <c r="I748" s="247" t="s">
        <v>791</v>
      </c>
      <c r="J748" s="247" t="s">
        <v>792</v>
      </c>
      <c r="K748" s="247" t="s">
        <v>1557</v>
      </c>
      <c r="L748" s="248">
        <v>0</v>
      </c>
      <c r="M748" s="249"/>
      <c r="N748" s="249">
        <v>0</v>
      </c>
      <c r="O748" s="249">
        <v>17439.21</v>
      </c>
      <c r="P748" s="249">
        <v>17439.21</v>
      </c>
      <c r="Q748" s="250" t="s">
        <v>681</v>
      </c>
      <c r="R748" s="251">
        <v>0</v>
      </c>
      <c r="S748" s="252">
        <v>358508.36000000132</v>
      </c>
      <c r="T748" s="253" t="s">
        <v>792</v>
      </c>
      <c r="U748" s="254">
        <v>77205704</v>
      </c>
      <c r="V748" s="249">
        <v>-281210787</v>
      </c>
      <c r="W748" s="255"/>
      <c r="X748" s="256">
        <v>45647794</v>
      </c>
      <c r="Y748" s="257"/>
    </row>
    <row r="749" spans="1:25">
      <c r="A749" s="299" t="s">
        <v>206</v>
      </c>
      <c r="B749" s="299" t="s">
        <v>207</v>
      </c>
      <c r="C749" s="125">
        <v>44641</v>
      </c>
      <c r="D749" s="125">
        <v>44641</v>
      </c>
      <c r="E749" s="125">
        <v>44643</v>
      </c>
      <c r="G749" s="127"/>
      <c r="J749" s="73"/>
      <c r="K749" s="73" t="s">
        <v>709</v>
      </c>
      <c r="L749" s="129">
        <v>0</v>
      </c>
      <c r="N749" s="121">
        <v>21000000</v>
      </c>
      <c r="O749" s="121">
        <v>0</v>
      </c>
      <c r="P749" s="121">
        <v>21000000</v>
      </c>
      <c r="Q749" s="130" t="s">
        <v>681</v>
      </c>
      <c r="R749" s="131">
        <v>23134631.109999992</v>
      </c>
      <c r="S749" s="132">
        <v>0</v>
      </c>
      <c r="T749" s="122"/>
      <c r="U749" s="2">
        <v>2152336</v>
      </c>
      <c r="V749" s="121">
        <v>-281149310</v>
      </c>
      <c r="W749" s="111"/>
      <c r="X749" s="133">
        <v>45629556</v>
      </c>
      <c r="Y749" s="45" t="s">
        <v>1556</v>
      </c>
    </row>
    <row r="750" spans="1:25">
      <c r="A750" s="299" t="s">
        <v>206</v>
      </c>
      <c r="B750" s="299" t="s">
        <v>207</v>
      </c>
      <c r="C750" s="125">
        <v>44638</v>
      </c>
      <c r="D750" s="125">
        <v>44643</v>
      </c>
      <c r="E750" s="125">
        <v>44643</v>
      </c>
      <c r="G750" s="127"/>
      <c r="H750" s="128" t="s">
        <v>935</v>
      </c>
      <c r="I750" s="73" t="s">
        <v>933</v>
      </c>
      <c r="J750" s="73" t="s">
        <v>934</v>
      </c>
      <c r="K750" s="73" t="s">
        <v>710</v>
      </c>
      <c r="L750" s="129">
        <v>10000000</v>
      </c>
      <c r="M750" s="121">
        <v>98.03125</v>
      </c>
      <c r="N750" s="121">
        <v>-9803125</v>
      </c>
      <c r="O750" s="121">
        <v>0</v>
      </c>
      <c r="P750" s="121">
        <v>-9803125</v>
      </c>
      <c r="Q750" s="130" t="s">
        <v>681</v>
      </c>
      <c r="R750" s="131">
        <v>13331506.109999992</v>
      </c>
      <c r="S750" s="132">
        <v>0</v>
      </c>
      <c r="T750" s="122" t="s">
        <v>934</v>
      </c>
      <c r="U750" s="2">
        <v>77236938</v>
      </c>
      <c r="V750" s="121">
        <v>-281316318</v>
      </c>
      <c r="W750" s="111">
        <v>482936</v>
      </c>
      <c r="X750" s="133">
        <v>45671319</v>
      </c>
      <c r="Y750" s="45"/>
    </row>
    <row r="751" spans="1:25">
      <c r="A751" s="299" t="s">
        <v>206</v>
      </c>
      <c r="B751" s="299" t="s">
        <v>207</v>
      </c>
      <c r="C751" s="125">
        <v>44634</v>
      </c>
      <c r="D751" s="125">
        <v>44643</v>
      </c>
      <c r="E751" s="125">
        <v>44643</v>
      </c>
      <c r="F751" s="295" t="s">
        <v>929</v>
      </c>
      <c r="G751" s="127"/>
      <c r="H751" s="128" t="s">
        <v>928</v>
      </c>
      <c r="I751" s="73" t="s">
        <v>926</v>
      </c>
      <c r="J751" s="73" t="s">
        <v>927</v>
      </c>
      <c r="K751" s="73" t="s">
        <v>710</v>
      </c>
      <c r="L751" s="129">
        <v>4000000</v>
      </c>
      <c r="M751" s="121">
        <v>98.28125</v>
      </c>
      <c r="N751" s="121">
        <v>-3931250</v>
      </c>
      <c r="O751" s="121">
        <v>0</v>
      </c>
      <c r="P751" s="121">
        <v>-3931250</v>
      </c>
      <c r="Q751" s="130" t="s">
        <v>681</v>
      </c>
      <c r="R751" s="131">
        <v>9400256.109999992</v>
      </c>
      <c r="S751" s="132">
        <v>0</v>
      </c>
      <c r="T751" s="122" t="s">
        <v>927</v>
      </c>
      <c r="U751" s="2">
        <v>77236407</v>
      </c>
      <c r="V751" s="121">
        <v>-281316205</v>
      </c>
      <c r="W751" s="111">
        <v>481437</v>
      </c>
      <c r="X751" s="133">
        <v>45671274</v>
      </c>
      <c r="Y751" s="45"/>
    </row>
    <row r="752" spans="1:25">
      <c r="A752" s="299" t="s">
        <v>206</v>
      </c>
      <c r="B752" s="299" t="s">
        <v>207</v>
      </c>
      <c r="C752" s="125">
        <v>44608</v>
      </c>
      <c r="D752" s="125">
        <v>44643</v>
      </c>
      <c r="E752" s="125">
        <v>44643</v>
      </c>
      <c r="G752" s="127"/>
      <c r="H752" s="128" t="s">
        <v>925</v>
      </c>
      <c r="I752" s="73" t="s">
        <v>923</v>
      </c>
      <c r="J752" s="73" t="s">
        <v>924</v>
      </c>
      <c r="K752" s="73" t="s">
        <v>710</v>
      </c>
      <c r="L752" s="129">
        <v>4000000</v>
      </c>
      <c r="M752" s="121">
        <v>98.03125</v>
      </c>
      <c r="N752" s="121">
        <v>-3921250</v>
      </c>
      <c r="O752" s="121">
        <v>0</v>
      </c>
      <c r="P752" s="121">
        <v>-3921250</v>
      </c>
      <c r="Q752" s="130" t="s">
        <v>681</v>
      </c>
      <c r="R752" s="131">
        <v>5479006.109999992</v>
      </c>
      <c r="S752" s="132">
        <v>0</v>
      </c>
      <c r="T752" s="122" t="s">
        <v>924</v>
      </c>
      <c r="U752" s="2">
        <v>76705275</v>
      </c>
      <c r="V752" s="121">
        <v>-281316087</v>
      </c>
      <c r="W752" s="111">
        <v>478408</v>
      </c>
      <c r="X752" s="133">
        <v>45671224</v>
      </c>
      <c r="Y752" s="45"/>
    </row>
    <row r="753" spans="1:25">
      <c r="A753" s="228" t="s">
        <v>206</v>
      </c>
      <c r="B753" s="228" t="s">
        <v>207</v>
      </c>
      <c r="C753" s="229">
        <v>44637</v>
      </c>
      <c r="D753" s="229">
        <v>44643</v>
      </c>
      <c r="E753" s="229">
        <v>44643</v>
      </c>
      <c r="F753" s="296"/>
      <c r="G753" s="230"/>
      <c r="H753" s="231" t="s">
        <v>932</v>
      </c>
      <c r="I753" s="232" t="s">
        <v>930</v>
      </c>
      <c r="J753" s="232" t="s">
        <v>931</v>
      </c>
      <c r="K753" s="232" t="s">
        <v>710</v>
      </c>
      <c r="L753" s="233">
        <v>2971000</v>
      </c>
      <c r="M753" s="234">
        <v>98.53125</v>
      </c>
      <c r="N753" s="234">
        <v>-2927363.44</v>
      </c>
      <c r="O753" s="234">
        <v>0</v>
      </c>
      <c r="P753" s="234">
        <v>-2927363.44</v>
      </c>
      <c r="Q753" s="235" t="s">
        <v>681</v>
      </c>
      <c r="R753" s="236">
        <v>2551642.669999992</v>
      </c>
      <c r="S753" s="237">
        <v>0</v>
      </c>
      <c r="T753" s="238" t="s">
        <v>931</v>
      </c>
      <c r="U753" s="239">
        <v>77236755</v>
      </c>
      <c r="V753" s="234">
        <v>-281316391</v>
      </c>
      <c r="W753" s="240">
        <v>481440</v>
      </c>
      <c r="X753" s="241">
        <v>45671353</v>
      </c>
      <c r="Y753" s="242"/>
    </row>
    <row r="754" spans="1:25">
      <c r="A754" s="299" t="s">
        <v>182</v>
      </c>
      <c r="B754" s="299" t="s">
        <v>183</v>
      </c>
      <c r="C754" s="125">
        <v>44621</v>
      </c>
      <c r="D754" s="125">
        <v>44621</v>
      </c>
      <c r="E754" s="125">
        <v>44644</v>
      </c>
      <c r="G754" s="127" t="s">
        <v>1641</v>
      </c>
      <c r="H754" s="128" t="s">
        <v>915</v>
      </c>
      <c r="I754" s="73" t="s">
        <v>874</v>
      </c>
      <c r="J754" s="73" t="s">
        <v>914</v>
      </c>
      <c r="K754" s="73" t="s">
        <v>166</v>
      </c>
      <c r="L754" s="129">
        <v>0</v>
      </c>
      <c r="N754" s="121">
        <v>0</v>
      </c>
      <c r="O754" s="121">
        <v>1666.67</v>
      </c>
      <c r="P754" s="121">
        <v>1666.67</v>
      </c>
      <c r="Q754" s="130" t="s">
        <v>681</v>
      </c>
      <c r="R754" s="131">
        <v>0</v>
      </c>
      <c r="S754" s="132">
        <v>360175.03000000131</v>
      </c>
      <c r="T754" s="122" t="s">
        <v>914</v>
      </c>
      <c r="U754" s="2">
        <v>76351413</v>
      </c>
      <c r="V754" s="121">
        <v>-281370188</v>
      </c>
      <c r="W754" s="111">
        <v>462619</v>
      </c>
      <c r="X754" s="133">
        <v>45684915</v>
      </c>
      <c r="Y754" s="45"/>
    </row>
    <row r="755" spans="1:25">
      <c r="A755" s="299" t="s">
        <v>182</v>
      </c>
      <c r="B755" s="299" t="s">
        <v>183</v>
      </c>
      <c r="C755" s="125">
        <v>44621</v>
      </c>
      <c r="D755" s="125">
        <v>44621</v>
      </c>
      <c r="E755" s="125">
        <v>44644</v>
      </c>
      <c r="F755" s="295" t="s">
        <v>474</v>
      </c>
      <c r="G755" s="127" t="s">
        <v>1639</v>
      </c>
      <c r="H755" s="128" t="s">
        <v>473</v>
      </c>
      <c r="I755" s="73" t="s">
        <v>475</v>
      </c>
      <c r="J755" s="73" t="s">
        <v>688</v>
      </c>
      <c r="K755" s="73" t="s">
        <v>1642</v>
      </c>
      <c r="L755" s="129">
        <v>0</v>
      </c>
      <c r="N755" s="121">
        <v>0</v>
      </c>
      <c r="O755" s="121">
        <v>-27222.22</v>
      </c>
      <c r="P755" s="121">
        <v>-27222.22</v>
      </c>
      <c r="Q755" s="130" t="s">
        <v>681</v>
      </c>
      <c r="R755" s="131">
        <v>0</v>
      </c>
      <c r="S755" s="132">
        <v>332952.81000000134</v>
      </c>
      <c r="T755" s="122" t="s">
        <v>688</v>
      </c>
      <c r="U755" s="2"/>
      <c r="W755" s="111">
        <v>454440</v>
      </c>
      <c r="X755" s="133"/>
      <c r="Y755" s="45"/>
    </row>
    <row r="756" spans="1:25">
      <c r="A756" s="299" t="s">
        <v>206</v>
      </c>
      <c r="B756" s="299" t="s">
        <v>207</v>
      </c>
      <c r="C756" s="125">
        <v>44561</v>
      </c>
      <c r="D756" s="125">
        <v>44561</v>
      </c>
      <c r="E756" s="125">
        <v>44644</v>
      </c>
      <c r="F756" s="295" t="s">
        <v>474</v>
      </c>
      <c r="G756" s="127"/>
      <c r="H756" s="128" t="s">
        <v>473</v>
      </c>
      <c r="I756" s="73" t="s">
        <v>475</v>
      </c>
      <c r="J756" s="73" t="s">
        <v>688</v>
      </c>
      <c r="K756" s="73" t="s">
        <v>944</v>
      </c>
      <c r="L756" s="129">
        <v>25000</v>
      </c>
      <c r="M756" s="121">
        <v>100</v>
      </c>
      <c r="N756" s="121">
        <v>25000</v>
      </c>
      <c r="O756" s="121">
        <v>0</v>
      </c>
      <c r="P756" s="121">
        <v>25000</v>
      </c>
      <c r="Q756" s="130" t="s">
        <v>681</v>
      </c>
      <c r="R756" s="131">
        <v>2576642.669999992</v>
      </c>
      <c r="S756" s="132">
        <v>0</v>
      </c>
      <c r="T756" s="122" t="s">
        <v>688</v>
      </c>
      <c r="U756" s="2">
        <v>74833168</v>
      </c>
      <c r="V756" s="121">
        <v>-270842471</v>
      </c>
      <c r="W756" s="111">
        <v>454440</v>
      </c>
      <c r="X756" s="133">
        <v>44054845</v>
      </c>
      <c r="Y756" s="45"/>
    </row>
    <row r="757" spans="1:25">
      <c r="A757" s="299" t="s">
        <v>182</v>
      </c>
      <c r="B757" s="299" t="s">
        <v>183</v>
      </c>
      <c r="C757" s="125">
        <v>44552</v>
      </c>
      <c r="D757" s="125">
        <v>44552</v>
      </c>
      <c r="E757" s="125">
        <v>44644</v>
      </c>
      <c r="F757" s="295" t="s">
        <v>474</v>
      </c>
      <c r="G757" s="127" t="s">
        <v>1639</v>
      </c>
      <c r="H757" s="128" t="s">
        <v>473</v>
      </c>
      <c r="I757" s="73" t="s">
        <v>475</v>
      </c>
      <c r="J757" s="73" t="s">
        <v>688</v>
      </c>
      <c r="K757" s="73" t="s">
        <v>166</v>
      </c>
      <c r="L757" s="129">
        <v>0</v>
      </c>
      <c r="N757" s="121">
        <v>0</v>
      </c>
      <c r="O757" s="121">
        <v>2222.2199999999998</v>
      </c>
      <c r="P757" s="121">
        <v>2222.2199999999998</v>
      </c>
      <c r="Q757" s="130" t="s">
        <v>681</v>
      </c>
      <c r="R757" s="131">
        <v>0</v>
      </c>
      <c r="S757" s="132">
        <v>335175.03000000131</v>
      </c>
      <c r="T757" s="122" t="s">
        <v>688</v>
      </c>
      <c r="U757" s="2">
        <v>73813998</v>
      </c>
      <c r="V757" s="121">
        <v>-281383814</v>
      </c>
      <c r="W757" s="111">
        <v>454440</v>
      </c>
      <c r="X757" s="133">
        <v>45688690</v>
      </c>
      <c r="Y757" s="45"/>
    </row>
    <row r="758" spans="1:25">
      <c r="A758" s="299" t="s">
        <v>182</v>
      </c>
      <c r="B758" s="299" t="s">
        <v>183</v>
      </c>
      <c r="C758" s="125">
        <v>44585</v>
      </c>
      <c r="D758" s="125">
        <v>44585</v>
      </c>
      <c r="E758" s="125">
        <v>44644</v>
      </c>
      <c r="F758" s="295" t="s">
        <v>474</v>
      </c>
      <c r="G758" s="127" t="s">
        <v>1639</v>
      </c>
      <c r="H758" s="128" t="s">
        <v>473</v>
      </c>
      <c r="I758" s="73" t="s">
        <v>475</v>
      </c>
      <c r="J758" s="73" t="s">
        <v>688</v>
      </c>
      <c r="K758" s="73" t="s">
        <v>166</v>
      </c>
      <c r="L758" s="129">
        <v>0</v>
      </c>
      <c r="N758" s="121">
        <v>0</v>
      </c>
      <c r="O758" s="121">
        <v>73200</v>
      </c>
      <c r="P758" s="121">
        <v>73200</v>
      </c>
      <c r="Q758" s="130" t="s">
        <v>681</v>
      </c>
      <c r="R758" s="131">
        <v>0</v>
      </c>
      <c r="S758" s="132">
        <v>408375.03000000131</v>
      </c>
      <c r="T758" s="122" t="s">
        <v>688</v>
      </c>
      <c r="U758" s="2">
        <v>73799455</v>
      </c>
      <c r="V758" s="121">
        <v>-281383762</v>
      </c>
      <c r="W758" s="111">
        <v>454440</v>
      </c>
      <c r="X758" s="133">
        <v>45688669</v>
      </c>
      <c r="Y758" s="45"/>
    </row>
    <row r="759" spans="1:25">
      <c r="A759" s="228" t="s">
        <v>182</v>
      </c>
      <c r="B759" s="228" t="s">
        <v>183</v>
      </c>
      <c r="C759" s="229">
        <v>44616</v>
      </c>
      <c r="D759" s="229">
        <v>44616</v>
      </c>
      <c r="E759" s="229">
        <v>44644</v>
      </c>
      <c r="F759" s="296" t="s">
        <v>474</v>
      </c>
      <c r="G759" s="230" t="s">
        <v>1639</v>
      </c>
      <c r="H759" s="231" t="s">
        <v>473</v>
      </c>
      <c r="I759" s="232" t="s">
        <v>475</v>
      </c>
      <c r="J759" s="232" t="s">
        <v>688</v>
      </c>
      <c r="K759" s="232" t="s">
        <v>166</v>
      </c>
      <c r="L759" s="233">
        <v>0</v>
      </c>
      <c r="M759" s="234"/>
      <c r="N759" s="234">
        <v>0</v>
      </c>
      <c r="O759" s="234">
        <v>68716.67</v>
      </c>
      <c r="P759" s="234">
        <v>68716.67</v>
      </c>
      <c r="Q759" s="235" t="s">
        <v>681</v>
      </c>
      <c r="R759" s="236">
        <v>0</v>
      </c>
      <c r="S759" s="237">
        <v>477091.70000000129</v>
      </c>
      <c r="T759" s="238" t="s">
        <v>688</v>
      </c>
      <c r="U759" s="239">
        <v>75528545</v>
      </c>
      <c r="V759" s="234">
        <v>-281384823</v>
      </c>
      <c r="W759" s="240">
        <v>454440</v>
      </c>
      <c r="X759" s="241">
        <v>45688828</v>
      </c>
      <c r="Y759" s="242"/>
    </row>
    <row r="760" spans="1:25">
      <c r="A760" s="299" t="s">
        <v>206</v>
      </c>
      <c r="B760" s="299" t="s">
        <v>207</v>
      </c>
      <c r="C760" s="125">
        <v>44561</v>
      </c>
      <c r="D760" s="125">
        <v>44561</v>
      </c>
      <c r="E760" s="125">
        <v>44645</v>
      </c>
      <c r="G760" s="127"/>
      <c r="H760" s="128" t="s">
        <v>919</v>
      </c>
      <c r="I760" s="73" t="s">
        <v>917</v>
      </c>
      <c r="J760" s="73" t="s">
        <v>918</v>
      </c>
      <c r="K760" s="73" t="s">
        <v>944</v>
      </c>
      <c r="L760" s="129">
        <v>11766.69</v>
      </c>
      <c r="M760" s="121">
        <v>100</v>
      </c>
      <c r="N760" s="121">
        <v>11766.69</v>
      </c>
      <c r="O760" s="121">
        <v>0</v>
      </c>
      <c r="P760" s="121">
        <v>11766.69</v>
      </c>
      <c r="Q760" s="130" t="s">
        <v>681</v>
      </c>
      <c r="R760" s="131">
        <v>2588409.359999992</v>
      </c>
      <c r="S760" s="132">
        <v>0</v>
      </c>
      <c r="T760" s="122" t="s">
        <v>918</v>
      </c>
      <c r="U760" s="2">
        <v>77293219</v>
      </c>
      <c r="V760" s="121">
        <v>-281431828</v>
      </c>
      <c r="W760" s="111">
        <v>470243</v>
      </c>
      <c r="X760" s="133">
        <v>45698808</v>
      </c>
      <c r="Y760" s="45"/>
    </row>
    <row r="761" spans="1:25">
      <c r="A761" s="228" t="s">
        <v>182</v>
      </c>
      <c r="B761" s="228" t="s">
        <v>183</v>
      </c>
      <c r="C761" s="229">
        <v>44628</v>
      </c>
      <c r="D761" s="229">
        <v>44628</v>
      </c>
      <c r="E761" s="229">
        <v>44645</v>
      </c>
      <c r="F761" s="296"/>
      <c r="G761" s="230" t="s">
        <v>1643</v>
      </c>
      <c r="H761" s="231" t="s">
        <v>919</v>
      </c>
      <c r="I761" s="232" t="s">
        <v>917</v>
      </c>
      <c r="J761" s="232" t="s">
        <v>918</v>
      </c>
      <c r="K761" s="232" t="s">
        <v>166</v>
      </c>
      <c r="L761" s="233">
        <v>0</v>
      </c>
      <c r="M761" s="234"/>
      <c r="N761" s="234">
        <v>0</v>
      </c>
      <c r="O761" s="234">
        <v>48322.68</v>
      </c>
      <c r="P761" s="234">
        <v>48322.68</v>
      </c>
      <c r="Q761" s="235" t="s">
        <v>681</v>
      </c>
      <c r="R761" s="236">
        <v>0</v>
      </c>
      <c r="S761" s="237">
        <v>525414.38000000129</v>
      </c>
      <c r="T761" s="238" t="s">
        <v>918</v>
      </c>
      <c r="U761" s="239">
        <v>76317555</v>
      </c>
      <c r="V761" s="234">
        <v>-281431845</v>
      </c>
      <c r="W761" s="240">
        <v>470243</v>
      </c>
      <c r="X761" s="241">
        <v>45698814</v>
      </c>
      <c r="Y761" s="242"/>
    </row>
    <row r="762" spans="1:25">
      <c r="A762" s="299" t="s">
        <v>206</v>
      </c>
      <c r="B762" s="299" t="s">
        <v>207</v>
      </c>
      <c r="C762" s="125">
        <v>44649</v>
      </c>
      <c r="D762" s="125">
        <v>44649</v>
      </c>
      <c r="E762" s="125">
        <v>44650</v>
      </c>
      <c r="G762" s="127"/>
      <c r="J762" s="73"/>
      <c r="K762" s="73" t="s">
        <v>709</v>
      </c>
      <c r="L762" s="129">
        <v>0</v>
      </c>
      <c r="N762" s="121">
        <v>25000000</v>
      </c>
      <c r="O762" s="121">
        <v>0</v>
      </c>
      <c r="P762" s="121">
        <v>25000000</v>
      </c>
      <c r="Q762" s="130" t="s">
        <v>681</v>
      </c>
      <c r="R762" s="131">
        <v>27588409.359999992</v>
      </c>
      <c r="S762" s="132">
        <v>0</v>
      </c>
      <c r="T762" s="122"/>
      <c r="U762" s="2">
        <v>2157633</v>
      </c>
      <c r="V762" s="121">
        <v>-284487079</v>
      </c>
      <c r="W762" s="111"/>
      <c r="X762" s="133">
        <v>45884536</v>
      </c>
      <c r="Y762" s="45" t="s">
        <v>1644</v>
      </c>
    </row>
    <row r="763" spans="1:25">
      <c r="A763" s="228" t="s">
        <v>206</v>
      </c>
      <c r="B763" s="228" t="s">
        <v>207</v>
      </c>
      <c r="C763" s="229">
        <v>44650</v>
      </c>
      <c r="D763" s="229">
        <v>44650</v>
      </c>
      <c r="E763" s="229">
        <v>44650</v>
      </c>
      <c r="F763" s="296"/>
      <c r="G763" s="230"/>
      <c r="H763" s="231"/>
      <c r="I763" s="232"/>
      <c r="J763" s="232"/>
      <c r="K763" s="232" t="s">
        <v>709</v>
      </c>
      <c r="L763" s="233">
        <v>0</v>
      </c>
      <c r="M763" s="234"/>
      <c r="N763" s="234">
        <v>-25000000</v>
      </c>
      <c r="O763" s="234">
        <v>0</v>
      </c>
      <c r="P763" s="234">
        <v>-25000000</v>
      </c>
      <c r="Q763" s="235" t="s">
        <v>681</v>
      </c>
      <c r="R763" s="236">
        <v>2588409.359999992</v>
      </c>
      <c r="S763" s="237">
        <v>0</v>
      </c>
      <c r="T763" s="238"/>
      <c r="U763" s="239">
        <v>2158011</v>
      </c>
      <c r="V763" s="234">
        <v>-284769906</v>
      </c>
      <c r="W763" s="240"/>
      <c r="X763" s="241">
        <v>45941957</v>
      </c>
      <c r="Y763" s="242" t="s">
        <v>1529</v>
      </c>
    </row>
    <row r="764" spans="1:25">
      <c r="A764" s="299" t="s">
        <v>206</v>
      </c>
      <c r="B764" s="299" t="s">
        <v>207</v>
      </c>
      <c r="C764" s="125">
        <v>44651</v>
      </c>
      <c r="D764" s="125">
        <v>44651</v>
      </c>
      <c r="E764" s="125">
        <v>44651</v>
      </c>
      <c r="G764" s="127"/>
      <c r="H764" s="128" t="s">
        <v>849</v>
      </c>
      <c r="I764" s="73" t="s">
        <v>847</v>
      </c>
      <c r="J764" s="73" t="s">
        <v>848</v>
      </c>
      <c r="K764" s="73" t="s">
        <v>944</v>
      </c>
      <c r="L764" s="129">
        <v>10000</v>
      </c>
      <c r="M764" s="121">
        <v>100</v>
      </c>
      <c r="N764" s="121">
        <v>10000</v>
      </c>
      <c r="O764" s="121">
        <v>0</v>
      </c>
      <c r="P764" s="121">
        <v>10000</v>
      </c>
      <c r="Q764" s="130" t="s">
        <v>681</v>
      </c>
      <c r="R764" s="131">
        <v>2598409.359999992</v>
      </c>
      <c r="S764" s="132">
        <v>0</v>
      </c>
      <c r="T764" s="122" t="s">
        <v>848</v>
      </c>
      <c r="U764" s="2">
        <v>77267829</v>
      </c>
      <c r="V764" s="121">
        <v>-281363263</v>
      </c>
      <c r="W764" s="111">
        <v>440324</v>
      </c>
      <c r="X764" s="133">
        <v>45682652</v>
      </c>
      <c r="Y764" s="45"/>
    </row>
    <row r="765" spans="1:25">
      <c r="A765" s="299" t="s">
        <v>182</v>
      </c>
      <c r="B765" s="299" t="s">
        <v>183</v>
      </c>
      <c r="C765" s="125">
        <v>44651</v>
      </c>
      <c r="D765" s="125">
        <v>44651</v>
      </c>
      <c r="E765" s="125">
        <v>44651</v>
      </c>
      <c r="G765" s="127" t="s">
        <v>1592</v>
      </c>
      <c r="H765" s="128" t="s">
        <v>849</v>
      </c>
      <c r="I765" s="73" t="s">
        <v>847</v>
      </c>
      <c r="J765" s="73" t="s">
        <v>848</v>
      </c>
      <c r="K765" s="73" t="s">
        <v>166</v>
      </c>
      <c r="L765" s="129">
        <v>0</v>
      </c>
      <c r="N765" s="121">
        <v>0</v>
      </c>
      <c r="O765" s="121">
        <v>70423.89</v>
      </c>
      <c r="P765" s="121">
        <v>70423.89</v>
      </c>
      <c r="Q765" s="130" t="s">
        <v>681</v>
      </c>
      <c r="R765" s="131">
        <v>0</v>
      </c>
      <c r="S765" s="132">
        <v>595838.2700000013</v>
      </c>
      <c r="T765" s="122" t="s">
        <v>848</v>
      </c>
      <c r="U765" s="2">
        <v>74277456</v>
      </c>
      <c r="V765" s="121">
        <v>-285579450</v>
      </c>
      <c r="W765" s="111">
        <v>440324</v>
      </c>
      <c r="X765" s="133">
        <v>46024104</v>
      </c>
      <c r="Y765" s="45"/>
    </row>
    <row r="766" spans="1:25">
      <c r="A766" s="299" t="s">
        <v>206</v>
      </c>
      <c r="B766" s="299" t="s">
        <v>207</v>
      </c>
      <c r="C766" s="125">
        <v>44651</v>
      </c>
      <c r="D766" s="125">
        <v>44651</v>
      </c>
      <c r="E766" s="125">
        <v>44651</v>
      </c>
      <c r="F766" s="295" t="s">
        <v>520</v>
      </c>
      <c r="G766" s="127"/>
      <c r="H766" s="128" t="s">
        <v>519</v>
      </c>
      <c r="I766" s="73" t="s">
        <v>521</v>
      </c>
      <c r="J766" s="73" t="s">
        <v>522</v>
      </c>
      <c r="K766" s="73" t="s">
        <v>944</v>
      </c>
      <c r="L766" s="129">
        <v>12500</v>
      </c>
      <c r="M766" s="121">
        <v>100</v>
      </c>
      <c r="N766" s="121">
        <v>12500</v>
      </c>
      <c r="O766" s="121">
        <v>0</v>
      </c>
      <c r="P766" s="121">
        <v>12500</v>
      </c>
      <c r="Q766" s="130" t="s">
        <v>681</v>
      </c>
      <c r="R766" s="131">
        <v>2610909.359999992</v>
      </c>
      <c r="S766" s="132">
        <v>0</v>
      </c>
      <c r="T766" s="122" t="s">
        <v>522</v>
      </c>
      <c r="U766" s="2">
        <v>77471033</v>
      </c>
      <c r="V766" s="121">
        <v>-282861724</v>
      </c>
      <c r="W766" s="111">
        <v>446869</v>
      </c>
      <c r="X766" s="133">
        <v>45776179</v>
      </c>
      <c r="Y766" s="45"/>
    </row>
    <row r="767" spans="1:25">
      <c r="A767" s="299" t="s">
        <v>182</v>
      </c>
      <c r="B767" s="299" t="s">
        <v>183</v>
      </c>
      <c r="C767" s="125">
        <v>44651</v>
      </c>
      <c r="D767" s="125">
        <v>44651</v>
      </c>
      <c r="E767" s="125">
        <v>44651</v>
      </c>
      <c r="F767" s="295" t="s">
        <v>520</v>
      </c>
      <c r="G767" s="127" t="s">
        <v>1611</v>
      </c>
      <c r="H767" s="128" t="s">
        <v>519</v>
      </c>
      <c r="I767" s="73" t="s">
        <v>521</v>
      </c>
      <c r="J767" s="73" t="s">
        <v>522</v>
      </c>
      <c r="K767" s="73" t="s">
        <v>166</v>
      </c>
      <c r="L767" s="129">
        <v>0</v>
      </c>
      <c r="N767" s="121">
        <v>0</v>
      </c>
      <c r="O767" s="121">
        <v>68578.13</v>
      </c>
      <c r="P767" s="121">
        <v>68578.13</v>
      </c>
      <c r="Q767" s="130" t="s">
        <v>681</v>
      </c>
      <c r="R767" s="131">
        <v>0</v>
      </c>
      <c r="S767" s="132">
        <v>664416.4000000013</v>
      </c>
      <c r="T767" s="122" t="s">
        <v>522</v>
      </c>
      <c r="U767" s="2">
        <v>77475000</v>
      </c>
      <c r="V767" s="121">
        <v>-285813746</v>
      </c>
      <c r="W767" s="111">
        <v>446869</v>
      </c>
      <c r="X767" s="133">
        <v>46256853</v>
      </c>
      <c r="Y767" s="45"/>
    </row>
    <row r="768" spans="1:25">
      <c r="A768" s="299" t="s">
        <v>206</v>
      </c>
      <c r="B768" s="299" t="s">
        <v>207</v>
      </c>
      <c r="C768" s="125">
        <v>44651</v>
      </c>
      <c r="D768" s="125">
        <v>44651</v>
      </c>
      <c r="E768" s="125">
        <v>44651</v>
      </c>
      <c r="G768" s="127"/>
      <c r="H768" s="128" t="s">
        <v>873</v>
      </c>
      <c r="I768" s="73" t="s">
        <v>871</v>
      </c>
      <c r="J768" s="73" t="s">
        <v>872</v>
      </c>
      <c r="K768" s="73" t="s">
        <v>944</v>
      </c>
      <c r="L768" s="129">
        <v>6200</v>
      </c>
      <c r="M768" s="121">
        <v>100</v>
      </c>
      <c r="N768" s="121">
        <v>6200</v>
      </c>
      <c r="O768" s="121">
        <v>0</v>
      </c>
      <c r="P768" s="121">
        <v>6200</v>
      </c>
      <c r="Q768" s="130" t="s">
        <v>681</v>
      </c>
      <c r="R768" s="131">
        <v>2617109.359999992</v>
      </c>
      <c r="S768" s="132">
        <v>0</v>
      </c>
      <c r="T768" s="122" t="s">
        <v>872</v>
      </c>
      <c r="U768" s="2">
        <v>77887880</v>
      </c>
      <c r="V768" s="121">
        <v>-284625925</v>
      </c>
      <c r="W768" s="111">
        <v>451506</v>
      </c>
      <c r="X768" s="133">
        <v>45921262</v>
      </c>
      <c r="Y768" s="45"/>
    </row>
    <row r="769" spans="1:25">
      <c r="A769" s="299" t="s">
        <v>182</v>
      </c>
      <c r="B769" s="299" t="s">
        <v>183</v>
      </c>
      <c r="C769" s="125">
        <v>44651</v>
      </c>
      <c r="D769" s="125">
        <v>44651</v>
      </c>
      <c r="E769" s="125">
        <v>44651</v>
      </c>
      <c r="G769" s="127" t="s">
        <v>1612</v>
      </c>
      <c r="H769" s="128" t="s">
        <v>873</v>
      </c>
      <c r="I769" s="73" t="s">
        <v>871</v>
      </c>
      <c r="J769" s="73" t="s">
        <v>872</v>
      </c>
      <c r="K769" s="73" t="s">
        <v>166</v>
      </c>
      <c r="L769" s="129">
        <v>0</v>
      </c>
      <c r="N769" s="121">
        <v>0</v>
      </c>
      <c r="O769" s="121">
        <v>23308.13</v>
      </c>
      <c r="P769" s="121">
        <v>23308.13</v>
      </c>
      <c r="Q769" s="130" t="s">
        <v>681</v>
      </c>
      <c r="R769" s="131">
        <v>0</v>
      </c>
      <c r="S769" s="132">
        <v>687724.53000000131</v>
      </c>
      <c r="T769" s="122" t="s">
        <v>872</v>
      </c>
      <c r="U769" s="2">
        <v>77888205</v>
      </c>
      <c r="V769" s="121">
        <v>-285820820</v>
      </c>
      <c r="W769" s="111">
        <v>451506</v>
      </c>
      <c r="X769" s="133">
        <v>46263927</v>
      </c>
      <c r="Y769" s="45"/>
    </row>
    <row r="770" spans="1:25">
      <c r="A770" s="299" t="s">
        <v>206</v>
      </c>
      <c r="B770" s="299" t="s">
        <v>207</v>
      </c>
      <c r="C770" s="125">
        <v>44651</v>
      </c>
      <c r="D770" s="125">
        <v>44651</v>
      </c>
      <c r="E770" s="125">
        <v>44651</v>
      </c>
      <c r="F770" s="295" t="s">
        <v>719</v>
      </c>
      <c r="G770" s="127"/>
      <c r="H770" s="128" t="s">
        <v>718</v>
      </c>
      <c r="I770" s="73" t="s">
        <v>716</v>
      </c>
      <c r="J770" s="73" t="s">
        <v>717</v>
      </c>
      <c r="K770" s="73" t="s">
        <v>944</v>
      </c>
      <c r="L770" s="129">
        <v>39409.21</v>
      </c>
      <c r="M770" s="121">
        <v>100</v>
      </c>
      <c r="N770" s="121">
        <v>39409.21</v>
      </c>
      <c r="O770" s="121">
        <v>0</v>
      </c>
      <c r="P770" s="121">
        <v>39409.21</v>
      </c>
      <c r="Q770" s="130" t="s">
        <v>681</v>
      </c>
      <c r="R770" s="131">
        <v>2656518.5699999919</v>
      </c>
      <c r="S770" s="132">
        <v>0</v>
      </c>
      <c r="T770" s="122" t="s">
        <v>717</v>
      </c>
      <c r="U770" s="2">
        <v>78021737</v>
      </c>
      <c r="V770" s="121">
        <v>-284797871</v>
      </c>
      <c r="W770" s="111">
        <v>312621</v>
      </c>
      <c r="X770" s="133">
        <v>45966383</v>
      </c>
      <c r="Y770" s="45"/>
    </row>
    <row r="771" spans="1:25">
      <c r="A771" s="299" t="s">
        <v>206</v>
      </c>
      <c r="B771" s="299" t="s">
        <v>207</v>
      </c>
      <c r="C771" s="125">
        <v>44651</v>
      </c>
      <c r="D771" s="125">
        <v>44651</v>
      </c>
      <c r="E771" s="125">
        <v>44651</v>
      </c>
      <c r="F771" s="295" t="s">
        <v>719</v>
      </c>
      <c r="G771" s="127"/>
      <c r="H771" s="128" t="s">
        <v>718</v>
      </c>
      <c r="I771" s="73" t="s">
        <v>716</v>
      </c>
      <c r="J771" s="73" t="s">
        <v>717</v>
      </c>
      <c r="K771" s="73" t="s">
        <v>944</v>
      </c>
      <c r="L771" s="129">
        <v>25775.69</v>
      </c>
      <c r="M771" s="121">
        <v>100</v>
      </c>
      <c r="N771" s="121">
        <v>25775.69</v>
      </c>
      <c r="O771" s="121">
        <v>0</v>
      </c>
      <c r="P771" s="121">
        <v>25775.69</v>
      </c>
      <c r="Q771" s="130" t="s">
        <v>681</v>
      </c>
      <c r="R771" s="131">
        <v>2682294.2599999919</v>
      </c>
      <c r="S771" s="132">
        <v>0</v>
      </c>
      <c r="T771" s="122" t="s">
        <v>717</v>
      </c>
      <c r="U771" s="2">
        <v>78021735</v>
      </c>
      <c r="V771" s="121">
        <v>-284797868</v>
      </c>
      <c r="W771" s="111">
        <v>312621</v>
      </c>
      <c r="X771" s="133">
        <v>45966382</v>
      </c>
      <c r="Y771" s="45"/>
    </row>
    <row r="772" spans="1:25">
      <c r="A772" s="299" t="s">
        <v>206</v>
      </c>
      <c r="B772" s="299" t="s">
        <v>207</v>
      </c>
      <c r="C772" s="125">
        <v>44651</v>
      </c>
      <c r="D772" s="125">
        <v>44651</v>
      </c>
      <c r="E772" s="125">
        <v>44651</v>
      </c>
      <c r="G772" s="127"/>
      <c r="H772" s="128" t="s">
        <v>721</v>
      </c>
      <c r="I772" s="73" t="s">
        <v>716</v>
      </c>
      <c r="J772" s="73" t="s">
        <v>720</v>
      </c>
      <c r="K772" s="73" t="s">
        <v>944</v>
      </c>
      <c r="L772" s="129">
        <v>31603.61</v>
      </c>
      <c r="M772" s="121">
        <v>100</v>
      </c>
      <c r="N772" s="121">
        <v>31603.61</v>
      </c>
      <c r="O772" s="121">
        <v>0</v>
      </c>
      <c r="P772" s="121">
        <v>31603.61</v>
      </c>
      <c r="Q772" s="130" t="s">
        <v>681</v>
      </c>
      <c r="R772" s="131">
        <v>2713897.8699999917</v>
      </c>
      <c r="S772" s="132">
        <v>0</v>
      </c>
      <c r="T772" s="122" t="s">
        <v>720</v>
      </c>
      <c r="U772" s="2">
        <v>77870058</v>
      </c>
      <c r="V772" s="121">
        <v>-284603747</v>
      </c>
      <c r="W772" s="111">
        <v>375072</v>
      </c>
      <c r="X772" s="133">
        <v>45915738</v>
      </c>
      <c r="Y772" s="45"/>
    </row>
    <row r="773" spans="1:25">
      <c r="A773" s="299" t="s">
        <v>206</v>
      </c>
      <c r="B773" s="299" t="s">
        <v>207</v>
      </c>
      <c r="C773" s="125">
        <v>44651</v>
      </c>
      <c r="D773" s="125">
        <v>44651</v>
      </c>
      <c r="E773" s="125">
        <v>44651</v>
      </c>
      <c r="F773" s="295" t="s">
        <v>266</v>
      </c>
      <c r="G773" s="127"/>
      <c r="H773" s="128" t="s">
        <v>265</v>
      </c>
      <c r="I773" s="73" t="s">
        <v>267</v>
      </c>
      <c r="J773" s="73" t="s">
        <v>268</v>
      </c>
      <c r="K773" s="73" t="s">
        <v>944</v>
      </c>
      <c r="L773" s="129">
        <v>25000</v>
      </c>
      <c r="M773" s="121">
        <v>100</v>
      </c>
      <c r="N773" s="121">
        <v>25000</v>
      </c>
      <c r="O773" s="121">
        <v>0</v>
      </c>
      <c r="P773" s="121">
        <v>25000</v>
      </c>
      <c r="Q773" s="130" t="s">
        <v>681</v>
      </c>
      <c r="R773" s="131">
        <v>2738897.8699999917</v>
      </c>
      <c r="S773" s="132">
        <v>0</v>
      </c>
      <c r="T773" s="122" t="s">
        <v>268</v>
      </c>
      <c r="U773" s="2">
        <v>78120703</v>
      </c>
      <c r="V773" s="121">
        <v>-284932343</v>
      </c>
      <c r="W773" s="111">
        <v>456083</v>
      </c>
      <c r="X773" s="133">
        <v>46003135</v>
      </c>
      <c r="Y773" s="45"/>
    </row>
    <row r="774" spans="1:25">
      <c r="A774" s="299" t="s">
        <v>182</v>
      </c>
      <c r="B774" s="299" t="s">
        <v>183</v>
      </c>
      <c r="C774" s="125">
        <v>44651</v>
      </c>
      <c r="D774" s="125">
        <v>44651</v>
      </c>
      <c r="E774" s="125">
        <v>44651</v>
      </c>
      <c r="F774" s="295" t="s">
        <v>266</v>
      </c>
      <c r="G774" s="127" t="s">
        <v>1645</v>
      </c>
      <c r="H774" s="128" t="s">
        <v>265</v>
      </c>
      <c r="I774" s="73" t="s">
        <v>267</v>
      </c>
      <c r="J774" s="73" t="s">
        <v>268</v>
      </c>
      <c r="K774" s="73" t="s">
        <v>166</v>
      </c>
      <c r="L774" s="129">
        <v>0</v>
      </c>
      <c r="N774" s="121">
        <v>0</v>
      </c>
      <c r="O774" s="121">
        <v>174562.5</v>
      </c>
      <c r="P774" s="121">
        <v>174562.5</v>
      </c>
      <c r="Q774" s="130" t="s">
        <v>681</v>
      </c>
      <c r="R774" s="131">
        <v>0</v>
      </c>
      <c r="S774" s="132">
        <v>862287.03000000131</v>
      </c>
      <c r="T774" s="122" t="s">
        <v>268</v>
      </c>
      <c r="U774" s="2">
        <v>74445951</v>
      </c>
      <c r="V774" s="121">
        <v>-285594473</v>
      </c>
      <c r="W774" s="111">
        <v>456083</v>
      </c>
      <c r="X774" s="133">
        <v>46038871</v>
      </c>
      <c r="Y774" s="45"/>
    </row>
    <row r="775" spans="1:25">
      <c r="A775" s="299" t="s">
        <v>206</v>
      </c>
      <c r="B775" s="299" t="s">
        <v>207</v>
      </c>
      <c r="C775" s="125">
        <v>44650</v>
      </c>
      <c r="D775" s="125">
        <v>44650</v>
      </c>
      <c r="E775" s="125">
        <v>44651</v>
      </c>
      <c r="F775" s="295" t="s">
        <v>734</v>
      </c>
      <c r="G775" s="127"/>
      <c r="H775" s="128" t="s">
        <v>733</v>
      </c>
      <c r="I775" s="73" t="s">
        <v>731</v>
      </c>
      <c r="J775" s="73" t="s">
        <v>732</v>
      </c>
      <c r="K775" s="73" t="s">
        <v>944</v>
      </c>
      <c r="L775" s="129">
        <v>5686.72</v>
      </c>
      <c r="M775" s="121">
        <v>100</v>
      </c>
      <c r="N775" s="121">
        <v>5686.72</v>
      </c>
      <c r="O775" s="121">
        <v>0</v>
      </c>
      <c r="P775" s="121">
        <v>5686.72</v>
      </c>
      <c r="Q775" s="130" t="s">
        <v>681</v>
      </c>
      <c r="R775" s="131">
        <v>2744584.5899999919</v>
      </c>
      <c r="S775" s="132">
        <v>0</v>
      </c>
      <c r="T775" s="122" t="s">
        <v>732</v>
      </c>
      <c r="U775" s="2">
        <v>77888145</v>
      </c>
      <c r="V775" s="121">
        <v>-284626224</v>
      </c>
      <c r="W775" s="111">
        <v>387862</v>
      </c>
      <c r="X775" s="133">
        <v>45921301</v>
      </c>
      <c r="Y775" s="45"/>
    </row>
    <row r="776" spans="1:25">
      <c r="A776" s="299" t="s">
        <v>182</v>
      </c>
      <c r="B776" s="299" t="s">
        <v>183</v>
      </c>
      <c r="C776" s="125">
        <v>44651</v>
      </c>
      <c r="D776" s="125">
        <v>44651</v>
      </c>
      <c r="E776" s="125">
        <v>44651</v>
      </c>
      <c r="F776" s="295" t="s">
        <v>734</v>
      </c>
      <c r="G776" s="127" t="s">
        <v>1518</v>
      </c>
      <c r="H776" s="128" t="s">
        <v>733</v>
      </c>
      <c r="I776" s="73" t="s">
        <v>731</v>
      </c>
      <c r="J776" s="73" t="s">
        <v>732</v>
      </c>
      <c r="K776" s="73" t="s">
        <v>166</v>
      </c>
      <c r="L776" s="129">
        <v>0</v>
      </c>
      <c r="N776" s="121">
        <v>0</v>
      </c>
      <c r="O776" s="121">
        <v>37616.61</v>
      </c>
      <c r="P776" s="121">
        <v>37616.61</v>
      </c>
      <c r="Q776" s="130" t="s">
        <v>681</v>
      </c>
      <c r="R776" s="131">
        <v>0</v>
      </c>
      <c r="S776" s="132">
        <v>899903.64000000129</v>
      </c>
      <c r="T776" s="122" t="s">
        <v>732</v>
      </c>
      <c r="U776" s="2">
        <v>76034387</v>
      </c>
      <c r="V776" s="121">
        <v>-285643544</v>
      </c>
      <c r="W776" s="111">
        <v>387862</v>
      </c>
      <c r="X776" s="133">
        <v>46087318</v>
      </c>
      <c r="Y776" s="45"/>
    </row>
    <row r="777" spans="1:25">
      <c r="A777" s="299" t="s">
        <v>206</v>
      </c>
      <c r="B777" s="299" t="s">
        <v>207</v>
      </c>
      <c r="C777" s="125">
        <v>44651</v>
      </c>
      <c r="D777" s="125">
        <v>44651</v>
      </c>
      <c r="E777" s="125">
        <v>44651</v>
      </c>
      <c r="F777" s="295" t="s">
        <v>859</v>
      </c>
      <c r="G777" s="127"/>
      <c r="H777" s="128" t="s">
        <v>858</v>
      </c>
      <c r="I777" s="73" t="s">
        <v>731</v>
      </c>
      <c r="J777" s="73" t="s">
        <v>857</v>
      </c>
      <c r="K777" s="73" t="s">
        <v>944</v>
      </c>
      <c r="L777" s="129">
        <v>19384.36</v>
      </c>
      <c r="M777" s="121">
        <v>100</v>
      </c>
      <c r="N777" s="121">
        <v>19384.36</v>
      </c>
      <c r="O777" s="121">
        <v>0</v>
      </c>
      <c r="P777" s="121">
        <v>19384.36</v>
      </c>
      <c r="Q777" s="130" t="s">
        <v>681</v>
      </c>
      <c r="R777" s="131">
        <v>2763968.9499999918</v>
      </c>
      <c r="S777" s="132">
        <v>0</v>
      </c>
      <c r="T777" s="122" t="s">
        <v>857</v>
      </c>
      <c r="U777" s="2">
        <v>77876580</v>
      </c>
      <c r="V777" s="121">
        <v>-284611705</v>
      </c>
      <c r="W777" s="111">
        <v>443389</v>
      </c>
      <c r="X777" s="133">
        <v>45917626</v>
      </c>
      <c r="Y777" s="45"/>
    </row>
    <row r="778" spans="1:25">
      <c r="A778" s="299" t="s">
        <v>182</v>
      </c>
      <c r="B778" s="299" t="s">
        <v>183</v>
      </c>
      <c r="C778" s="125">
        <v>44651</v>
      </c>
      <c r="D778" s="125">
        <v>44651</v>
      </c>
      <c r="E778" s="125">
        <v>44651</v>
      </c>
      <c r="F778" s="295" t="s">
        <v>859</v>
      </c>
      <c r="G778" s="127" t="s">
        <v>1610</v>
      </c>
      <c r="H778" s="128" t="s">
        <v>858</v>
      </c>
      <c r="I778" s="73" t="s">
        <v>731</v>
      </c>
      <c r="J778" s="73" t="s">
        <v>857</v>
      </c>
      <c r="K778" s="73" t="s">
        <v>166</v>
      </c>
      <c r="L778" s="129">
        <v>0</v>
      </c>
      <c r="N778" s="121">
        <v>0</v>
      </c>
      <c r="O778" s="121">
        <v>130190.21</v>
      </c>
      <c r="P778" s="121">
        <v>130190.21</v>
      </c>
      <c r="Q778" s="130" t="s">
        <v>681</v>
      </c>
      <c r="R778" s="131">
        <v>0</v>
      </c>
      <c r="S778" s="132">
        <v>1030093.8500000013</v>
      </c>
      <c r="T778" s="122" t="s">
        <v>857</v>
      </c>
      <c r="U778" s="2">
        <v>76019658</v>
      </c>
      <c r="V778" s="121">
        <v>-285643512</v>
      </c>
      <c r="W778" s="111">
        <v>443389</v>
      </c>
      <c r="X778" s="133">
        <v>46087287</v>
      </c>
      <c r="Y778" s="45"/>
    </row>
    <row r="779" spans="1:25">
      <c r="A779" s="299" t="s">
        <v>206</v>
      </c>
      <c r="B779" s="299" t="s">
        <v>207</v>
      </c>
      <c r="C779" s="125">
        <v>44651</v>
      </c>
      <c r="D779" s="125">
        <v>44651</v>
      </c>
      <c r="E779" s="125">
        <v>44651</v>
      </c>
      <c r="G779" s="127"/>
      <c r="H779" s="128" t="s">
        <v>852</v>
      </c>
      <c r="I779" s="73" t="s">
        <v>850</v>
      </c>
      <c r="J779" s="73" t="s">
        <v>851</v>
      </c>
      <c r="K779" s="73" t="s">
        <v>944</v>
      </c>
      <c r="L779" s="129">
        <v>49956.55</v>
      </c>
      <c r="M779" s="121">
        <v>100</v>
      </c>
      <c r="N779" s="121">
        <v>49956.55</v>
      </c>
      <c r="O779" s="121">
        <v>0</v>
      </c>
      <c r="P779" s="121">
        <v>49956.55</v>
      </c>
      <c r="Q779" s="130" t="s">
        <v>681</v>
      </c>
      <c r="R779" s="131">
        <v>2813925.4999999916</v>
      </c>
      <c r="S779" s="132">
        <v>0</v>
      </c>
      <c r="T779" s="122" t="s">
        <v>851</v>
      </c>
      <c r="U779" s="2">
        <v>77270854</v>
      </c>
      <c r="V779" s="121">
        <v>-281368717</v>
      </c>
      <c r="W779" s="111">
        <v>441318</v>
      </c>
      <c r="X779" s="133">
        <v>45684786</v>
      </c>
      <c r="Y779" s="45"/>
    </row>
    <row r="780" spans="1:25">
      <c r="A780" s="299" t="s">
        <v>182</v>
      </c>
      <c r="B780" s="299" t="s">
        <v>183</v>
      </c>
      <c r="C780" s="125">
        <v>44651</v>
      </c>
      <c r="D780" s="125">
        <v>44651</v>
      </c>
      <c r="E780" s="125">
        <v>44651</v>
      </c>
      <c r="G780" s="127" t="s">
        <v>1597</v>
      </c>
      <c r="H780" s="128" t="s">
        <v>852</v>
      </c>
      <c r="I780" s="73" t="s">
        <v>850</v>
      </c>
      <c r="J780" s="73" t="s">
        <v>851</v>
      </c>
      <c r="K780" s="73" t="s">
        <v>166</v>
      </c>
      <c r="L780" s="129">
        <v>0</v>
      </c>
      <c r="N780" s="121">
        <v>0</v>
      </c>
      <c r="O780" s="121">
        <v>61860.5</v>
      </c>
      <c r="P780" s="121">
        <v>61860.5</v>
      </c>
      <c r="Q780" s="130" t="s">
        <v>681</v>
      </c>
      <c r="R780" s="131">
        <v>0</v>
      </c>
      <c r="S780" s="132">
        <v>1091954.3500000013</v>
      </c>
      <c r="T780" s="122" t="s">
        <v>851</v>
      </c>
      <c r="U780" s="2">
        <v>76403347</v>
      </c>
      <c r="V780" s="121">
        <v>-285649051</v>
      </c>
      <c r="W780" s="111">
        <v>441318</v>
      </c>
      <c r="X780" s="133">
        <v>46092726</v>
      </c>
      <c r="Y780" s="45"/>
    </row>
    <row r="781" spans="1:25">
      <c r="A781" s="299" t="s">
        <v>206</v>
      </c>
      <c r="B781" s="299" t="s">
        <v>207</v>
      </c>
      <c r="C781" s="125">
        <v>44651</v>
      </c>
      <c r="D781" s="125">
        <v>44651</v>
      </c>
      <c r="E781" s="125">
        <v>44651</v>
      </c>
      <c r="G781" s="127"/>
      <c r="H781" s="128" t="s">
        <v>361</v>
      </c>
      <c r="I781" s="73" t="s">
        <v>362</v>
      </c>
      <c r="J781" s="73" t="s">
        <v>363</v>
      </c>
      <c r="K781" s="73" t="s">
        <v>944</v>
      </c>
      <c r="L781" s="129">
        <v>20663.82</v>
      </c>
      <c r="M781" s="121">
        <v>100</v>
      </c>
      <c r="N781" s="121">
        <v>20663.82</v>
      </c>
      <c r="O781" s="121">
        <v>0</v>
      </c>
      <c r="P781" s="121">
        <v>20663.82</v>
      </c>
      <c r="Q781" s="130" t="s">
        <v>681</v>
      </c>
      <c r="R781" s="131">
        <v>2834589.3199999915</v>
      </c>
      <c r="S781" s="132">
        <v>0</v>
      </c>
      <c r="T781" s="122" t="s">
        <v>363</v>
      </c>
      <c r="U781" s="2">
        <v>77269073</v>
      </c>
      <c r="V781" s="121">
        <v>-281365266</v>
      </c>
      <c r="W781" s="111">
        <v>356264</v>
      </c>
      <c r="X781" s="133">
        <v>45683451</v>
      </c>
      <c r="Y781" s="45"/>
    </row>
    <row r="782" spans="1:25">
      <c r="A782" s="299" t="s">
        <v>182</v>
      </c>
      <c r="B782" s="299" t="s">
        <v>183</v>
      </c>
      <c r="C782" s="125">
        <v>44651</v>
      </c>
      <c r="D782" s="125">
        <v>44651</v>
      </c>
      <c r="E782" s="125">
        <v>44651</v>
      </c>
      <c r="G782" s="127" t="s">
        <v>1561</v>
      </c>
      <c r="H782" s="128" t="s">
        <v>361</v>
      </c>
      <c r="I782" s="73" t="s">
        <v>362</v>
      </c>
      <c r="J782" s="73" t="s">
        <v>363</v>
      </c>
      <c r="K782" s="73" t="s">
        <v>166</v>
      </c>
      <c r="L782" s="129">
        <v>0</v>
      </c>
      <c r="N782" s="121">
        <v>0</v>
      </c>
      <c r="O782" s="121">
        <v>88239.59</v>
      </c>
      <c r="P782" s="121">
        <v>88239.59</v>
      </c>
      <c r="Q782" s="130" t="s">
        <v>681</v>
      </c>
      <c r="R782" s="131">
        <v>0</v>
      </c>
      <c r="S782" s="132">
        <v>1180193.9400000013</v>
      </c>
      <c r="T782" s="122" t="s">
        <v>363</v>
      </c>
      <c r="U782" s="2">
        <v>73842007</v>
      </c>
      <c r="V782" s="121">
        <v>-285566530</v>
      </c>
      <c r="W782" s="111">
        <v>356264</v>
      </c>
      <c r="X782" s="133">
        <v>46011230</v>
      </c>
      <c r="Y782" s="45"/>
    </row>
    <row r="783" spans="1:25">
      <c r="A783" s="299" t="s">
        <v>206</v>
      </c>
      <c r="B783" s="299" t="s">
        <v>207</v>
      </c>
      <c r="C783" s="125">
        <v>44651</v>
      </c>
      <c r="D783" s="125">
        <v>44651</v>
      </c>
      <c r="E783" s="125">
        <v>44651</v>
      </c>
      <c r="F783" s="295" t="s">
        <v>759</v>
      </c>
      <c r="G783" s="127"/>
      <c r="H783" s="128" t="s">
        <v>758</v>
      </c>
      <c r="I783" s="73" t="s">
        <v>756</v>
      </c>
      <c r="J783" s="73" t="s">
        <v>757</v>
      </c>
      <c r="K783" s="73" t="s">
        <v>944</v>
      </c>
      <c r="L783" s="129">
        <v>32774.089999999997</v>
      </c>
      <c r="M783" s="121">
        <v>100</v>
      </c>
      <c r="N783" s="121">
        <v>32774.089999999997</v>
      </c>
      <c r="O783" s="121">
        <v>0</v>
      </c>
      <c r="P783" s="121">
        <v>32774.089999999997</v>
      </c>
      <c r="Q783" s="130" t="s">
        <v>681</v>
      </c>
      <c r="R783" s="131">
        <v>2867363.4099999913</v>
      </c>
      <c r="S783" s="132">
        <v>0</v>
      </c>
      <c r="T783" s="122" t="s">
        <v>757</v>
      </c>
      <c r="U783" s="2">
        <v>77283612</v>
      </c>
      <c r="V783" s="121">
        <v>-281413138</v>
      </c>
      <c r="W783" s="111">
        <v>362904</v>
      </c>
      <c r="X783" s="133">
        <v>45692796</v>
      </c>
      <c r="Y783" s="45"/>
    </row>
    <row r="784" spans="1:25">
      <c r="A784" s="299" t="s">
        <v>182</v>
      </c>
      <c r="B784" s="299" t="s">
        <v>183</v>
      </c>
      <c r="C784" s="125">
        <v>44651</v>
      </c>
      <c r="D784" s="125">
        <v>44651</v>
      </c>
      <c r="E784" s="125">
        <v>44651</v>
      </c>
      <c r="F784" s="295" t="s">
        <v>759</v>
      </c>
      <c r="G784" s="127" t="s">
        <v>1520</v>
      </c>
      <c r="H784" s="128" t="s">
        <v>758</v>
      </c>
      <c r="I784" s="73" t="s">
        <v>756</v>
      </c>
      <c r="J784" s="73" t="s">
        <v>757</v>
      </c>
      <c r="K784" s="73" t="s">
        <v>166</v>
      </c>
      <c r="L784" s="129">
        <v>0</v>
      </c>
      <c r="N784" s="121">
        <v>0</v>
      </c>
      <c r="O784" s="121">
        <v>98551.679999999993</v>
      </c>
      <c r="P784" s="121">
        <v>98551.679999999993</v>
      </c>
      <c r="Q784" s="130" t="s">
        <v>681</v>
      </c>
      <c r="R784" s="131">
        <v>0</v>
      </c>
      <c r="S784" s="132">
        <v>1278745.6200000013</v>
      </c>
      <c r="T784" s="122" t="s">
        <v>757</v>
      </c>
      <c r="U784" s="2">
        <v>76375861</v>
      </c>
      <c r="V784" s="121">
        <v>-285647777</v>
      </c>
      <c r="W784" s="111">
        <v>362904</v>
      </c>
      <c r="X784" s="133">
        <v>46091452</v>
      </c>
      <c r="Y784" s="45"/>
    </row>
    <row r="785" spans="1:25">
      <c r="A785" s="299" t="s">
        <v>206</v>
      </c>
      <c r="B785" s="299" t="s">
        <v>207</v>
      </c>
      <c r="C785" s="125">
        <v>44651</v>
      </c>
      <c r="D785" s="125">
        <v>44651</v>
      </c>
      <c r="E785" s="125">
        <v>44651</v>
      </c>
      <c r="G785" s="127"/>
      <c r="H785" s="128" t="s">
        <v>577</v>
      </c>
      <c r="I785" s="73" t="s">
        <v>578</v>
      </c>
      <c r="J785" s="73" t="s">
        <v>579</v>
      </c>
      <c r="K785" s="73" t="s">
        <v>944</v>
      </c>
      <c r="L785" s="129">
        <v>8665.06</v>
      </c>
      <c r="M785" s="121">
        <v>100</v>
      </c>
      <c r="N785" s="121">
        <v>8665.06</v>
      </c>
      <c r="O785" s="121">
        <v>0</v>
      </c>
      <c r="P785" s="121">
        <v>8665.06</v>
      </c>
      <c r="Q785" s="130" t="s">
        <v>681</v>
      </c>
      <c r="R785" s="131">
        <v>2876028.4699999914</v>
      </c>
      <c r="S785" s="132">
        <v>0</v>
      </c>
      <c r="T785" s="122" t="s">
        <v>579</v>
      </c>
      <c r="U785" s="2">
        <v>77268231</v>
      </c>
      <c r="V785" s="121">
        <v>-281363854</v>
      </c>
      <c r="W785" s="111">
        <v>466060</v>
      </c>
      <c r="X785" s="133">
        <v>45682831</v>
      </c>
      <c r="Y785" s="45"/>
    </row>
    <row r="786" spans="1:25">
      <c r="A786" s="299" t="s">
        <v>182</v>
      </c>
      <c r="B786" s="299" t="s">
        <v>183</v>
      </c>
      <c r="C786" s="125">
        <v>44651</v>
      </c>
      <c r="D786" s="125">
        <v>44651</v>
      </c>
      <c r="E786" s="125">
        <v>44651</v>
      </c>
      <c r="G786" s="127" t="s">
        <v>1632</v>
      </c>
      <c r="H786" s="128" t="s">
        <v>577</v>
      </c>
      <c r="I786" s="73" t="s">
        <v>578</v>
      </c>
      <c r="J786" s="73" t="s">
        <v>579</v>
      </c>
      <c r="K786" s="73" t="s">
        <v>166</v>
      </c>
      <c r="L786" s="129">
        <v>0</v>
      </c>
      <c r="N786" s="121">
        <v>0</v>
      </c>
      <c r="O786" s="121">
        <v>61329.38</v>
      </c>
      <c r="P786" s="121">
        <v>61329.38</v>
      </c>
      <c r="Q786" s="130" t="s">
        <v>681</v>
      </c>
      <c r="R786" s="131">
        <v>0</v>
      </c>
      <c r="S786" s="132">
        <v>1340075.0000000012</v>
      </c>
      <c r="T786" s="122" t="s">
        <v>579</v>
      </c>
      <c r="U786" s="2">
        <v>74278500</v>
      </c>
      <c r="V786" s="121">
        <v>-285991589</v>
      </c>
      <c r="W786" s="111">
        <v>466060</v>
      </c>
      <c r="X786" s="133">
        <v>46327339</v>
      </c>
      <c r="Y786" s="45"/>
    </row>
    <row r="787" spans="1:25">
      <c r="A787" s="299" t="s">
        <v>206</v>
      </c>
      <c r="B787" s="299" t="s">
        <v>207</v>
      </c>
      <c r="C787" s="125">
        <v>44651</v>
      </c>
      <c r="D787" s="125">
        <v>44651</v>
      </c>
      <c r="E787" s="125">
        <v>44651</v>
      </c>
      <c r="G787" s="127"/>
      <c r="H787" s="128" t="s">
        <v>855</v>
      </c>
      <c r="I787" s="73" t="s">
        <v>853</v>
      </c>
      <c r="J787" s="73" t="s">
        <v>854</v>
      </c>
      <c r="K787" s="73" t="s">
        <v>944</v>
      </c>
      <c r="L787" s="129">
        <v>12500</v>
      </c>
      <c r="M787" s="121">
        <v>100</v>
      </c>
      <c r="N787" s="121">
        <v>12500</v>
      </c>
      <c r="O787" s="121">
        <v>0</v>
      </c>
      <c r="P787" s="121">
        <v>12500</v>
      </c>
      <c r="Q787" s="130" t="s">
        <v>681</v>
      </c>
      <c r="R787" s="131">
        <v>2888528.4699999914</v>
      </c>
      <c r="S787" s="132">
        <v>0</v>
      </c>
      <c r="T787" s="122" t="s">
        <v>854</v>
      </c>
      <c r="U787" s="2">
        <v>77267953</v>
      </c>
      <c r="V787" s="121">
        <v>-281363470</v>
      </c>
      <c r="W787" s="111">
        <v>441048</v>
      </c>
      <c r="X787" s="133">
        <v>45682722</v>
      </c>
      <c r="Y787" s="45"/>
    </row>
    <row r="788" spans="1:25">
      <c r="A788" s="299" t="s">
        <v>182</v>
      </c>
      <c r="B788" s="299" t="s">
        <v>183</v>
      </c>
      <c r="C788" s="125">
        <v>44651</v>
      </c>
      <c r="D788" s="125">
        <v>44651</v>
      </c>
      <c r="E788" s="125">
        <v>44651</v>
      </c>
      <c r="G788" s="127" t="s">
        <v>1594</v>
      </c>
      <c r="H788" s="128" t="s">
        <v>855</v>
      </c>
      <c r="I788" s="73" t="s">
        <v>853</v>
      </c>
      <c r="J788" s="73" t="s">
        <v>854</v>
      </c>
      <c r="K788" s="73" t="s">
        <v>166</v>
      </c>
      <c r="L788" s="129">
        <v>0</v>
      </c>
      <c r="N788" s="121">
        <v>0</v>
      </c>
      <c r="O788" s="121">
        <v>27916.15</v>
      </c>
      <c r="P788" s="121">
        <v>27916.15</v>
      </c>
      <c r="Q788" s="130" t="s">
        <v>681</v>
      </c>
      <c r="R788" s="131">
        <v>0</v>
      </c>
      <c r="S788" s="132">
        <v>1367991.1500000011</v>
      </c>
      <c r="T788" s="122" t="s">
        <v>854</v>
      </c>
      <c r="U788" s="2">
        <v>76491325</v>
      </c>
      <c r="V788" s="121">
        <v>-285687127</v>
      </c>
      <c r="W788" s="111">
        <v>441048</v>
      </c>
      <c r="X788" s="133">
        <v>46130776</v>
      </c>
      <c r="Y788" s="45"/>
    </row>
    <row r="789" spans="1:25">
      <c r="A789" s="299" t="s">
        <v>206</v>
      </c>
      <c r="B789" s="299" t="s">
        <v>207</v>
      </c>
      <c r="C789" s="125">
        <v>44651</v>
      </c>
      <c r="D789" s="125">
        <v>44651</v>
      </c>
      <c r="E789" s="125">
        <v>44651</v>
      </c>
      <c r="F789" s="295" t="s">
        <v>839</v>
      </c>
      <c r="G789" s="127"/>
      <c r="H789" s="128" t="s">
        <v>838</v>
      </c>
      <c r="I789" s="73" t="s">
        <v>836</v>
      </c>
      <c r="J789" s="73" t="s">
        <v>837</v>
      </c>
      <c r="K789" s="73" t="s">
        <v>944</v>
      </c>
      <c r="L789" s="129">
        <v>4375</v>
      </c>
      <c r="M789" s="121">
        <v>100</v>
      </c>
      <c r="N789" s="121">
        <v>4375</v>
      </c>
      <c r="O789" s="121">
        <v>0</v>
      </c>
      <c r="P789" s="121">
        <v>4375</v>
      </c>
      <c r="Q789" s="130" t="s">
        <v>681</v>
      </c>
      <c r="R789" s="131">
        <v>2892903.4699999914</v>
      </c>
      <c r="S789" s="132">
        <v>0</v>
      </c>
      <c r="T789" s="122" t="s">
        <v>837</v>
      </c>
      <c r="U789" s="2">
        <v>77579760</v>
      </c>
      <c r="V789" s="121">
        <v>-283610496</v>
      </c>
      <c r="W789" s="111">
        <v>437570</v>
      </c>
      <c r="X789" s="133">
        <v>45818349</v>
      </c>
      <c r="Y789" s="45"/>
    </row>
    <row r="790" spans="1:25">
      <c r="A790" s="299" t="s">
        <v>206</v>
      </c>
      <c r="B790" s="299" t="s">
        <v>207</v>
      </c>
      <c r="C790" s="125">
        <v>44651</v>
      </c>
      <c r="D790" s="125">
        <v>44651</v>
      </c>
      <c r="E790" s="125">
        <v>44651</v>
      </c>
      <c r="F790" s="295" t="s">
        <v>466</v>
      </c>
      <c r="G790" s="127"/>
      <c r="H790" s="128" t="s">
        <v>465</v>
      </c>
      <c r="I790" s="73" t="s">
        <v>467</v>
      </c>
      <c r="J790" s="73" t="s">
        <v>468</v>
      </c>
      <c r="K790" s="73" t="s">
        <v>944</v>
      </c>
      <c r="L790" s="129">
        <v>25000</v>
      </c>
      <c r="M790" s="121">
        <v>100</v>
      </c>
      <c r="N790" s="121">
        <v>25000</v>
      </c>
      <c r="O790" s="121">
        <v>0</v>
      </c>
      <c r="P790" s="121">
        <v>25000</v>
      </c>
      <c r="Q790" s="130" t="s">
        <v>681</v>
      </c>
      <c r="R790" s="131">
        <v>2917903.4699999914</v>
      </c>
      <c r="S790" s="132">
        <v>0</v>
      </c>
      <c r="T790" s="122" t="s">
        <v>468</v>
      </c>
      <c r="U790" s="2">
        <v>77654537</v>
      </c>
      <c r="V790" s="121">
        <v>-283706218</v>
      </c>
      <c r="W790" s="111">
        <v>445104</v>
      </c>
      <c r="X790" s="133">
        <v>45841997</v>
      </c>
      <c r="Y790" s="45"/>
    </row>
    <row r="791" spans="1:25">
      <c r="A791" s="299" t="s">
        <v>182</v>
      </c>
      <c r="B791" s="299" t="s">
        <v>183</v>
      </c>
      <c r="C791" s="125">
        <v>44651</v>
      </c>
      <c r="D791" s="125">
        <v>44651</v>
      </c>
      <c r="E791" s="125">
        <v>44651</v>
      </c>
      <c r="F791" s="295" t="s">
        <v>466</v>
      </c>
      <c r="G791" s="127" t="s">
        <v>1608</v>
      </c>
      <c r="H791" s="128" t="s">
        <v>465</v>
      </c>
      <c r="I791" s="73" t="s">
        <v>467</v>
      </c>
      <c r="J791" s="73" t="s">
        <v>468</v>
      </c>
      <c r="K791" s="73" t="s">
        <v>166</v>
      </c>
      <c r="L791" s="129">
        <v>0</v>
      </c>
      <c r="N791" s="121">
        <v>0</v>
      </c>
      <c r="O791" s="121">
        <v>61940.03</v>
      </c>
      <c r="P791" s="121">
        <v>61940.03</v>
      </c>
      <c r="Q791" s="130" t="s">
        <v>681</v>
      </c>
      <c r="R791" s="131">
        <v>0</v>
      </c>
      <c r="S791" s="132">
        <v>1429931.1800000011</v>
      </c>
      <c r="T791" s="122" t="s">
        <v>468</v>
      </c>
      <c r="U791" s="2">
        <v>76955288</v>
      </c>
      <c r="V791" s="121">
        <v>-283706650</v>
      </c>
      <c r="W791" s="111">
        <v>445104</v>
      </c>
      <c r="X791" s="133">
        <v>45842143</v>
      </c>
      <c r="Y791" s="45"/>
    </row>
    <row r="792" spans="1:25">
      <c r="A792" s="299" t="s">
        <v>206</v>
      </c>
      <c r="B792" s="299" t="s">
        <v>207</v>
      </c>
      <c r="C792" s="125">
        <v>44651</v>
      </c>
      <c r="D792" s="125">
        <v>44651</v>
      </c>
      <c r="E792" s="125">
        <v>44651</v>
      </c>
      <c r="F792" s="295" t="s">
        <v>767</v>
      </c>
      <c r="G792" s="127"/>
      <c r="H792" s="128" t="s">
        <v>766</v>
      </c>
      <c r="I792" s="73" t="s">
        <v>764</v>
      </c>
      <c r="J792" s="73" t="s">
        <v>765</v>
      </c>
      <c r="K792" s="73" t="s">
        <v>944</v>
      </c>
      <c r="L792" s="129">
        <v>20000.009999999998</v>
      </c>
      <c r="M792" s="121">
        <v>100</v>
      </c>
      <c r="N792" s="121">
        <v>20000.009999999998</v>
      </c>
      <c r="O792" s="121">
        <v>0</v>
      </c>
      <c r="P792" s="121">
        <v>20000.009999999998</v>
      </c>
      <c r="Q792" s="130" t="s">
        <v>681</v>
      </c>
      <c r="R792" s="131">
        <v>2937903.4799999911</v>
      </c>
      <c r="S792" s="132">
        <v>0</v>
      </c>
      <c r="T792" s="122" t="s">
        <v>765</v>
      </c>
      <c r="U792" s="2">
        <v>78288817</v>
      </c>
      <c r="V792" s="121">
        <v>-286069963</v>
      </c>
      <c r="W792" s="111">
        <v>390874</v>
      </c>
      <c r="X792" s="133">
        <v>46350548</v>
      </c>
      <c r="Y792" s="45"/>
    </row>
    <row r="793" spans="1:25">
      <c r="A793" s="299" t="s">
        <v>182</v>
      </c>
      <c r="B793" s="299" t="s">
        <v>183</v>
      </c>
      <c r="C793" s="125">
        <v>44651</v>
      </c>
      <c r="D793" s="125">
        <v>44651</v>
      </c>
      <c r="E793" s="125">
        <v>44651</v>
      </c>
      <c r="F793" s="295" t="s">
        <v>767</v>
      </c>
      <c r="G793" s="127" t="s">
        <v>1544</v>
      </c>
      <c r="H793" s="128" t="s">
        <v>766</v>
      </c>
      <c r="I793" s="73" t="s">
        <v>764</v>
      </c>
      <c r="J793" s="73" t="s">
        <v>765</v>
      </c>
      <c r="K793" s="73" t="s">
        <v>166</v>
      </c>
      <c r="L793" s="129">
        <v>0</v>
      </c>
      <c r="N793" s="121">
        <v>0</v>
      </c>
      <c r="O793" s="121">
        <v>106.95</v>
      </c>
      <c r="P793" s="121">
        <v>106.95</v>
      </c>
      <c r="Q793" s="130" t="s">
        <v>681</v>
      </c>
      <c r="R793" s="131">
        <v>0</v>
      </c>
      <c r="S793" s="132">
        <v>1430038.1300000011</v>
      </c>
      <c r="T793" s="122" t="s">
        <v>765</v>
      </c>
      <c r="U793" s="2">
        <v>78288899</v>
      </c>
      <c r="V793" s="121">
        <v>-286070373</v>
      </c>
      <c r="W793" s="111">
        <v>390874</v>
      </c>
      <c r="X793" s="133">
        <v>46350605</v>
      </c>
      <c r="Y793" s="45"/>
    </row>
    <row r="794" spans="1:25">
      <c r="A794" s="299" t="s">
        <v>206</v>
      </c>
      <c r="B794" s="299" t="s">
        <v>207</v>
      </c>
      <c r="C794" s="125">
        <v>44651</v>
      </c>
      <c r="D794" s="125">
        <v>44651</v>
      </c>
      <c r="E794" s="125">
        <v>44651</v>
      </c>
      <c r="F794" s="295" t="s">
        <v>771</v>
      </c>
      <c r="G794" s="127"/>
      <c r="H794" s="128" t="s">
        <v>770</v>
      </c>
      <c r="I794" s="73" t="s">
        <v>768</v>
      </c>
      <c r="J794" s="73" t="s">
        <v>769</v>
      </c>
      <c r="K794" s="73" t="s">
        <v>944</v>
      </c>
      <c r="L794" s="129">
        <v>10275.23</v>
      </c>
      <c r="M794" s="121">
        <v>100</v>
      </c>
      <c r="N794" s="121">
        <v>10275.23</v>
      </c>
      <c r="O794" s="121">
        <v>0</v>
      </c>
      <c r="P794" s="121">
        <v>10275.23</v>
      </c>
      <c r="Q794" s="130" t="s">
        <v>681</v>
      </c>
      <c r="R794" s="131">
        <v>2948178.7099999911</v>
      </c>
      <c r="S794" s="132">
        <v>0</v>
      </c>
      <c r="T794" s="122" t="s">
        <v>769</v>
      </c>
      <c r="U794" s="2">
        <v>78201029</v>
      </c>
      <c r="V794" s="121">
        <v>-285939830</v>
      </c>
      <c r="W794" s="111">
        <v>358166</v>
      </c>
      <c r="X794" s="133">
        <v>46311483</v>
      </c>
      <c r="Y794" s="45"/>
    </row>
    <row r="795" spans="1:25">
      <c r="A795" s="299" t="s">
        <v>206</v>
      </c>
      <c r="B795" s="299" t="s">
        <v>207</v>
      </c>
      <c r="C795" s="125">
        <v>44651</v>
      </c>
      <c r="D795" s="125">
        <v>44651</v>
      </c>
      <c r="E795" s="125">
        <v>44651</v>
      </c>
      <c r="F795" s="295" t="s">
        <v>554</v>
      </c>
      <c r="G795" s="127"/>
      <c r="H795" s="128" t="s">
        <v>553</v>
      </c>
      <c r="I795" s="73" t="s">
        <v>561</v>
      </c>
      <c r="J795" s="73" t="s">
        <v>562</v>
      </c>
      <c r="K795" s="73" t="s">
        <v>944</v>
      </c>
      <c r="L795" s="129">
        <v>12919.9</v>
      </c>
      <c r="M795" s="121">
        <v>100</v>
      </c>
      <c r="N795" s="121">
        <v>12919.9</v>
      </c>
      <c r="O795" s="121">
        <v>0</v>
      </c>
      <c r="P795" s="121">
        <v>12919.9</v>
      </c>
      <c r="Q795" s="130" t="s">
        <v>681</v>
      </c>
      <c r="R795" s="131">
        <v>2961098.609999991</v>
      </c>
      <c r="S795" s="132">
        <v>0</v>
      </c>
      <c r="T795" s="122" t="s">
        <v>562</v>
      </c>
      <c r="U795" s="2">
        <v>77595879</v>
      </c>
      <c r="V795" s="121">
        <v>-283631037</v>
      </c>
      <c r="W795" s="111">
        <v>331302</v>
      </c>
      <c r="X795" s="133">
        <v>45823837</v>
      </c>
      <c r="Y795" s="45"/>
    </row>
    <row r="796" spans="1:25">
      <c r="A796" s="299" t="s">
        <v>182</v>
      </c>
      <c r="B796" s="299" t="s">
        <v>183</v>
      </c>
      <c r="C796" s="125">
        <v>44651</v>
      </c>
      <c r="D796" s="125">
        <v>44651</v>
      </c>
      <c r="E796" s="125">
        <v>44651</v>
      </c>
      <c r="F796" s="295" t="s">
        <v>554</v>
      </c>
      <c r="G796" s="127" t="s">
        <v>1605</v>
      </c>
      <c r="H796" s="128" t="s">
        <v>553</v>
      </c>
      <c r="I796" s="73" t="s">
        <v>561</v>
      </c>
      <c r="J796" s="73" t="s">
        <v>562</v>
      </c>
      <c r="K796" s="73" t="s">
        <v>166</v>
      </c>
      <c r="L796" s="129">
        <v>0</v>
      </c>
      <c r="N796" s="121">
        <v>0</v>
      </c>
      <c r="O796" s="121">
        <v>135.30000000000001</v>
      </c>
      <c r="P796" s="121">
        <v>135.30000000000001</v>
      </c>
      <c r="Q796" s="130" t="s">
        <v>681</v>
      </c>
      <c r="R796" s="131">
        <v>0</v>
      </c>
      <c r="S796" s="132">
        <v>1430173.4300000011</v>
      </c>
      <c r="T796" s="122" t="s">
        <v>562</v>
      </c>
      <c r="U796" s="2">
        <v>77596367</v>
      </c>
      <c r="V796" s="121">
        <v>-283631814</v>
      </c>
      <c r="W796" s="111">
        <v>331302</v>
      </c>
      <c r="X796" s="133">
        <v>45824091</v>
      </c>
      <c r="Y796" s="45"/>
    </row>
    <row r="797" spans="1:25">
      <c r="A797" s="299" t="s">
        <v>206</v>
      </c>
      <c r="B797" s="299" t="s">
        <v>207</v>
      </c>
      <c r="C797" s="125">
        <v>44651</v>
      </c>
      <c r="D797" s="125">
        <v>44651</v>
      </c>
      <c r="E797" s="125">
        <v>44651</v>
      </c>
      <c r="F797" s="295" t="s">
        <v>922</v>
      </c>
      <c r="G797" s="127"/>
      <c r="H797" s="128" t="s">
        <v>921</v>
      </c>
      <c r="I797" s="73" t="s">
        <v>180</v>
      </c>
      <c r="J797" s="73" t="s">
        <v>920</v>
      </c>
      <c r="K797" s="73" t="s">
        <v>944</v>
      </c>
      <c r="L797" s="129">
        <v>63272.94</v>
      </c>
      <c r="M797" s="121">
        <v>100</v>
      </c>
      <c r="N797" s="121">
        <v>63272.94</v>
      </c>
      <c r="O797" s="121">
        <v>0</v>
      </c>
      <c r="P797" s="121">
        <v>63272.94</v>
      </c>
      <c r="Q797" s="130" t="s">
        <v>681</v>
      </c>
      <c r="R797" s="131">
        <v>3024371.549999991</v>
      </c>
      <c r="S797" s="132">
        <v>0</v>
      </c>
      <c r="T797" s="122" t="s">
        <v>920</v>
      </c>
      <c r="U797" s="2">
        <v>77340725</v>
      </c>
      <c r="V797" s="121">
        <v>-282666890</v>
      </c>
      <c r="W797" s="111">
        <v>422568</v>
      </c>
      <c r="X797" s="133">
        <v>45719806</v>
      </c>
      <c r="Y797" s="45"/>
    </row>
    <row r="798" spans="1:25">
      <c r="A798" s="299" t="s">
        <v>182</v>
      </c>
      <c r="B798" s="299" t="s">
        <v>183</v>
      </c>
      <c r="C798" s="125">
        <v>44651</v>
      </c>
      <c r="D798" s="125">
        <v>44651</v>
      </c>
      <c r="E798" s="125">
        <v>44651</v>
      </c>
      <c r="F798" s="295" t="s">
        <v>922</v>
      </c>
      <c r="G798" s="127" t="s">
        <v>1646</v>
      </c>
      <c r="H798" s="128" t="s">
        <v>921</v>
      </c>
      <c r="I798" s="73" t="s">
        <v>180</v>
      </c>
      <c r="J798" s="73" t="s">
        <v>920</v>
      </c>
      <c r="K798" s="73" t="s">
        <v>166</v>
      </c>
      <c r="L798" s="129">
        <v>0</v>
      </c>
      <c r="N798" s="121">
        <v>0</v>
      </c>
      <c r="O798" s="121">
        <v>240138.89</v>
      </c>
      <c r="P798" s="121">
        <v>240138.89</v>
      </c>
      <c r="Q798" s="130" t="s">
        <v>681</v>
      </c>
      <c r="R798" s="131">
        <v>0</v>
      </c>
      <c r="S798" s="132">
        <v>1670312.3200000012</v>
      </c>
      <c r="T798" s="122" t="s">
        <v>920</v>
      </c>
      <c r="U798" s="2">
        <v>77309398</v>
      </c>
      <c r="V798" s="121">
        <v>-285800863</v>
      </c>
      <c r="W798" s="111">
        <v>422568</v>
      </c>
      <c r="X798" s="133">
        <v>46243980</v>
      </c>
      <c r="Y798" s="45"/>
    </row>
    <row r="799" spans="1:25">
      <c r="A799" s="299" t="s">
        <v>206</v>
      </c>
      <c r="B799" s="299" t="s">
        <v>207</v>
      </c>
      <c r="C799" s="125">
        <v>44651</v>
      </c>
      <c r="D799" s="125">
        <v>44651</v>
      </c>
      <c r="E799" s="125">
        <v>44651</v>
      </c>
      <c r="F799" s="295" t="s">
        <v>280</v>
      </c>
      <c r="G799" s="127"/>
      <c r="H799" s="128" t="s">
        <v>279</v>
      </c>
      <c r="I799" s="73" t="s">
        <v>281</v>
      </c>
      <c r="J799" s="73" t="s">
        <v>282</v>
      </c>
      <c r="K799" s="73" t="s">
        <v>944</v>
      </c>
      <c r="L799" s="129">
        <v>13424.9</v>
      </c>
      <c r="M799" s="121">
        <v>100</v>
      </c>
      <c r="N799" s="121">
        <v>13424.9</v>
      </c>
      <c r="O799" s="121">
        <v>0</v>
      </c>
      <c r="P799" s="121">
        <v>13424.9</v>
      </c>
      <c r="Q799" s="130" t="s">
        <v>681</v>
      </c>
      <c r="R799" s="131">
        <v>3037796.4499999909</v>
      </c>
      <c r="S799" s="132">
        <v>0</v>
      </c>
      <c r="T799" s="122" t="s">
        <v>282</v>
      </c>
      <c r="U799" s="2">
        <v>77938391</v>
      </c>
      <c r="V799" s="121">
        <v>-284691592</v>
      </c>
      <c r="W799" s="111">
        <v>473952</v>
      </c>
      <c r="X799" s="133">
        <v>45938214</v>
      </c>
      <c r="Y799" s="45"/>
    </row>
    <row r="800" spans="1:25">
      <c r="A800" s="299" t="s">
        <v>182</v>
      </c>
      <c r="B800" s="299" t="s">
        <v>183</v>
      </c>
      <c r="C800" s="125">
        <v>44651</v>
      </c>
      <c r="D800" s="125">
        <v>44651</v>
      </c>
      <c r="E800" s="125">
        <v>44651</v>
      </c>
      <c r="F800" s="295" t="s">
        <v>280</v>
      </c>
      <c r="G800" s="127" t="s">
        <v>1537</v>
      </c>
      <c r="H800" s="128" t="s">
        <v>279</v>
      </c>
      <c r="I800" s="73" t="s">
        <v>281</v>
      </c>
      <c r="J800" s="73" t="s">
        <v>282</v>
      </c>
      <c r="K800" s="73" t="s">
        <v>166</v>
      </c>
      <c r="L800" s="129">
        <v>0</v>
      </c>
      <c r="N800" s="121">
        <v>0</v>
      </c>
      <c r="O800" s="121">
        <v>176.2</v>
      </c>
      <c r="P800" s="121">
        <v>176.2</v>
      </c>
      <c r="Q800" s="130" t="s">
        <v>681</v>
      </c>
      <c r="R800" s="131">
        <v>0</v>
      </c>
      <c r="S800" s="132">
        <v>1670488.5200000012</v>
      </c>
      <c r="T800" s="122" t="s">
        <v>282</v>
      </c>
      <c r="U800" s="2">
        <v>74845946</v>
      </c>
      <c r="V800" s="121">
        <v>-285615705</v>
      </c>
      <c r="W800" s="111">
        <v>473952</v>
      </c>
      <c r="X800" s="133">
        <v>46059833</v>
      </c>
      <c r="Y800" s="45"/>
    </row>
    <row r="801" spans="1:25">
      <c r="A801" s="299" t="s">
        <v>206</v>
      </c>
      <c r="B801" s="299" t="s">
        <v>207</v>
      </c>
      <c r="C801" s="125">
        <v>44651</v>
      </c>
      <c r="D801" s="125">
        <v>44651</v>
      </c>
      <c r="E801" s="125">
        <v>44651</v>
      </c>
      <c r="G801" s="127"/>
      <c r="H801" s="128" t="s">
        <v>779</v>
      </c>
      <c r="I801" s="73" t="s">
        <v>777</v>
      </c>
      <c r="J801" s="73" t="s">
        <v>778</v>
      </c>
      <c r="K801" s="73" t="s">
        <v>944</v>
      </c>
      <c r="L801" s="129">
        <v>43750</v>
      </c>
      <c r="M801" s="121">
        <v>100</v>
      </c>
      <c r="N801" s="121">
        <v>43750</v>
      </c>
      <c r="O801" s="121">
        <v>0</v>
      </c>
      <c r="P801" s="121">
        <v>43750</v>
      </c>
      <c r="Q801" s="130" t="s">
        <v>681</v>
      </c>
      <c r="R801" s="131">
        <v>3081546.4499999909</v>
      </c>
      <c r="S801" s="132">
        <v>0</v>
      </c>
      <c r="T801" s="122" t="s">
        <v>778</v>
      </c>
      <c r="U801" s="2">
        <v>78216519</v>
      </c>
      <c r="V801" s="121">
        <v>-285962035</v>
      </c>
      <c r="W801" s="111">
        <v>289571</v>
      </c>
      <c r="X801" s="133">
        <v>46318063</v>
      </c>
      <c r="Y801" s="45"/>
    </row>
    <row r="802" spans="1:25">
      <c r="A802" s="299" t="s">
        <v>206</v>
      </c>
      <c r="B802" s="299" t="s">
        <v>207</v>
      </c>
      <c r="C802" s="125">
        <v>44651</v>
      </c>
      <c r="D802" s="125">
        <v>44651</v>
      </c>
      <c r="E802" s="125">
        <v>44651</v>
      </c>
      <c r="G802" s="127"/>
      <c r="H802" s="128" t="s">
        <v>782</v>
      </c>
      <c r="I802" s="73" t="s">
        <v>780</v>
      </c>
      <c r="J802" s="73" t="s">
        <v>781</v>
      </c>
      <c r="K802" s="73" t="s">
        <v>944</v>
      </c>
      <c r="L802" s="129">
        <v>1193.1199999999999</v>
      </c>
      <c r="M802" s="121">
        <v>100</v>
      </c>
      <c r="N802" s="121">
        <v>1193.1199999999999</v>
      </c>
      <c r="O802" s="121">
        <v>0</v>
      </c>
      <c r="P802" s="121">
        <v>1193.1199999999999</v>
      </c>
      <c r="Q802" s="130" t="s">
        <v>681</v>
      </c>
      <c r="R802" s="131">
        <v>3082739.569999991</v>
      </c>
      <c r="S802" s="132">
        <v>0</v>
      </c>
      <c r="T802" s="122" t="s">
        <v>781</v>
      </c>
      <c r="U802" s="2">
        <v>78314172</v>
      </c>
      <c r="V802" s="121">
        <v>-286113724</v>
      </c>
      <c r="W802" s="111">
        <v>364698</v>
      </c>
      <c r="X802" s="133">
        <v>46364419</v>
      </c>
      <c r="Y802" s="45"/>
    </row>
    <row r="803" spans="1:25">
      <c r="A803" s="299" t="s">
        <v>182</v>
      </c>
      <c r="B803" s="299" t="s">
        <v>183</v>
      </c>
      <c r="C803" s="125">
        <v>44651</v>
      </c>
      <c r="D803" s="125">
        <v>44651</v>
      </c>
      <c r="E803" s="125">
        <v>44651</v>
      </c>
      <c r="G803" s="127" t="s">
        <v>1521</v>
      </c>
      <c r="H803" s="128" t="s">
        <v>782</v>
      </c>
      <c r="I803" s="73" t="s">
        <v>780</v>
      </c>
      <c r="J803" s="73" t="s">
        <v>781</v>
      </c>
      <c r="K803" s="73" t="s">
        <v>166</v>
      </c>
      <c r="L803" s="129">
        <v>0</v>
      </c>
      <c r="N803" s="121">
        <v>0</v>
      </c>
      <c r="O803" s="121">
        <v>2467.5500000000002</v>
      </c>
      <c r="P803" s="121">
        <v>2467.5500000000002</v>
      </c>
      <c r="Q803" s="130" t="s">
        <v>681</v>
      </c>
      <c r="R803" s="131">
        <v>0</v>
      </c>
      <c r="S803" s="132">
        <v>1672956.0700000012</v>
      </c>
      <c r="T803" s="122" t="s">
        <v>781</v>
      </c>
      <c r="U803" s="2">
        <v>76573355</v>
      </c>
      <c r="V803" s="121">
        <v>-285734019</v>
      </c>
      <c r="W803" s="111">
        <v>364698</v>
      </c>
      <c r="X803" s="133">
        <v>46177666</v>
      </c>
      <c r="Y803" s="45"/>
    </row>
    <row r="804" spans="1:25">
      <c r="A804" s="299" t="s">
        <v>182</v>
      </c>
      <c r="B804" s="299" t="s">
        <v>183</v>
      </c>
      <c r="C804" s="125">
        <v>44651</v>
      </c>
      <c r="D804" s="125">
        <v>44651</v>
      </c>
      <c r="E804" s="125">
        <v>44651</v>
      </c>
      <c r="F804" s="295" t="s">
        <v>786</v>
      </c>
      <c r="G804" s="127" t="s">
        <v>1522</v>
      </c>
      <c r="H804" s="128" t="s">
        <v>785</v>
      </c>
      <c r="I804" s="73" t="s">
        <v>783</v>
      </c>
      <c r="J804" s="73" t="s">
        <v>784</v>
      </c>
      <c r="K804" s="73" t="s">
        <v>166</v>
      </c>
      <c r="L804" s="129">
        <v>0</v>
      </c>
      <c r="N804" s="121">
        <v>0</v>
      </c>
      <c r="O804" s="121">
        <v>16116.8</v>
      </c>
      <c r="P804" s="121">
        <v>16116.8</v>
      </c>
      <c r="Q804" s="130" t="s">
        <v>681</v>
      </c>
      <c r="R804" s="131">
        <v>0</v>
      </c>
      <c r="S804" s="132">
        <v>1689072.8700000013</v>
      </c>
      <c r="T804" s="122" t="s">
        <v>784</v>
      </c>
      <c r="U804" s="2">
        <v>76466219</v>
      </c>
      <c r="V804" s="121">
        <v>-285671230</v>
      </c>
      <c r="W804" s="111">
        <v>392748</v>
      </c>
      <c r="X804" s="133">
        <v>46114887</v>
      </c>
      <c r="Y804" s="45"/>
    </row>
    <row r="805" spans="1:25">
      <c r="A805" s="299" t="s">
        <v>182</v>
      </c>
      <c r="B805" s="299" t="s">
        <v>183</v>
      </c>
      <c r="C805" s="125">
        <v>44651</v>
      </c>
      <c r="D805" s="125">
        <v>44651</v>
      </c>
      <c r="E805" s="125">
        <v>44651</v>
      </c>
      <c r="F805" s="295" t="s">
        <v>800</v>
      </c>
      <c r="G805" s="127" t="s">
        <v>1543</v>
      </c>
      <c r="H805" s="128" t="s">
        <v>799</v>
      </c>
      <c r="I805" s="73" t="s">
        <v>797</v>
      </c>
      <c r="J805" s="73" t="s">
        <v>798</v>
      </c>
      <c r="K805" s="73" t="s">
        <v>166</v>
      </c>
      <c r="L805" s="129">
        <v>0</v>
      </c>
      <c r="N805" s="121">
        <v>0</v>
      </c>
      <c r="O805" s="121">
        <v>47774.73</v>
      </c>
      <c r="P805" s="121">
        <v>47774.73</v>
      </c>
      <c r="Q805" s="130" t="s">
        <v>681</v>
      </c>
      <c r="R805" s="131">
        <v>0</v>
      </c>
      <c r="S805" s="132">
        <v>1736847.6000000013</v>
      </c>
      <c r="T805" s="122" t="s">
        <v>798</v>
      </c>
      <c r="U805" s="2">
        <v>76573971</v>
      </c>
      <c r="V805" s="121">
        <v>-285734039</v>
      </c>
      <c r="W805" s="111">
        <v>359762</v>
      </c>
      <c r="X805" s="133">
        <v>46177686</v>
      </c>
      <c r="Y805" s="45"/>
    </row>
    <row r="806" spans="1:25">
      <c r="A806" s="299" t="s">
        <v>206</v>
      </c>
      <c r="B806" s="299" t="s">
        <v>207</v>
      </c>
      <c r="C806" s="125">
        <v>44651</v>
      </c>
      <c r="D806" s="125">
        <v>44651</v>
      </c>
      <c r="E806" s="125">
        <v>44651</v>
      </c>
      <c r="F806" s="295" t="s">
        <v>962</v>
      </c>
      <c r="G806" s="127"/>
      <c r="H806" s="128" t="s">
        <v>832</v>
      </c>
      <c r="I806" s="73" t="s">
        <v>496</v>
      </c>
      <c r="J806" s="73" t="s">
        <v>831</v>
      </c>
      <c r="K806" s="73" t="s">
        <v>944</v>
      </c>
      <c r="L806" s="129">
        <v>18750</v>
      </c>
      <c r="M806" s="121">
        <v>100</v>
      </c>
      <c r="N806" s="121">
        <v>18750</v>
      </c>
      <c r="O806" s="121">
        <v>0</v>
      </c>
      <c r="P806" s="121">
        <v>18750</v>
      </c>
      <c r="Q806" s="130" t="s">
        <v>681</v>
      </c>
      <c r="R806" s="131">
        <v>3101489.569999991</v>
      </c>
      <c r="S806" s="132">
        <v>0</v>
      </c>
      <c r="T806" s="122" t="s">
        <v>831</v>
      </c>
      <c r="U806" s="2">
        <v>78240803</v>
      </c>
      <c r="V806" s="121">
        <v>-285998525</v>
      </c>
      <c r="W806" s="111">
        <v>435203</v>
      </c>
      <c r="X806" s="133">
        <v>46328972</v>
      </c>
      <c r="Y806" s="45"/>
    </row>
    <row r="807" spans="1:25">
      <c r="A807" s="228" t="s">
        <v>182</v>
      </c>
      <c r="B807" s="228" t="s">
        <v>183</v>
      </c>
      <c r="C807" s="229">
        <v>44651</v>
      </c>
      <c r="D807" s="229">
        <v>44651</v>
      </c>
      <c r="E807" s="229">
        <v>44651</v>
      </c>
      <c r="F807" s="296" t="s">
        <v>962</v>
      </c>
      <c r="G807" s="230" t="s">
        <v>1602</v>
      </c>
      <c r="H807" s="231" t="s">
        <v>832</v>
      </c>
      <c r="I807" s="232" t="s">
        <v>496</v>
      </c>
      <c r="J807" s="232" t="s">
        <v>831</v>
      </c>
      <c r="K807" s="232" t="s">
        <v>166</v>
      </c>
      <c r="L807" s="233">
        <v>0</v>
      </c>
      <c r="M807" s="234"/>
      <c r="N807" s="234">
        <v>0</v>
      </c>
      <c r="O807" s="234">
        <v>126485.5</v>
      </c>
      <c r="P807" s="234">
        <v>126485.5</v>
      </c>
      <c r="Q807" s="235" t="s">
        <v>681</v>
      </c>
      <c r="R807" s="236">
        <v>0</v>
      </c>
      <c r="S807" s="237">
        <v>1863333.1000000013</v>
      </c>
      <c r="T807" s="238" t="s">
        <v>831</v>
      </c>
      <c r="U807" s="239">
        <v>75938062</v>
      </c>
      <c r="V807" s="234">
        <v>-286000779</v>
      </c>
      <c r="W807" s="240">
        <v>435203</v>
      </c>
      <c r="X807" s="241">
        <v>46329719</v>
      </c>
      <c r="Y807" s="242"/>
    </row>
    <row r="808" spans="1:25">
      <c r="A808" s="299" t="s">
        <v>182</v>
      </c>
      <c r="B808" s="299" t="s">
        <v>183</v>
      </c>
      <c r="C808" s="125">
        <v>44652</v>
      </c>
      <c r="D808" s="125">
        <v>44652</v>
      </c>
      <c r="E808" s="125">
        <v>44652</v>
      </c>
      <c r="F808" s="295" t="s">
        <v>719</v>
      </c>
      <c r="G808" s="127" t="s">
        <v>1534</v>
      </c>
      <c r="H808" s="128" t="s">
        <v>718</v>
      </c>
      <c r="I808" s="73" t="s">
        <v>716</v>
      </c>
      <c r="J808" s="73" t="s">
        <v>717</v>
      </c>
      <c r="K808" s="73" t="s">
        <v>166</v>
      </c>
      <c r="L808" s="129">
        <v>0</v>
      </c>
      <c r="N808" s="121">
        <v>0</v>
      </c>
      <c r="O808" s="121">
        <v>16423.48</v>
      </c>
      <c r="P808" s="121">
        <v>16423.48</v>
      </c>
      <c r="Q808" s="130" t="s">
        <v>681</v>
      </c>
      <c r="R808" s="131">
        <v>0</v>
      </c>
      <c r="S808" s="132">
        <v>1879756.5800000012</v>
      </c>
      <c r="T808" s="122" t="s">
        <v>717</v>
      </c>
      <c r="U808" s="2">
        <v>76971854</v>
      </c>
      <c r="V808" s="121">
        <v>-286214453</v>
      </c>
      <c r="W808" s="111">
        <v>312621</v>
      </c>
      <c r="X808" s="133">
        <v>46396454</v>
      </c>
      <c r="Y808" s="45"/>
    </row>
    <row r="809" spans="1:25">
      <c r="A809" s="299" t="s">
        <v>182</v>
      </c>
      <c r="B809" s="299" t="s">
        <v>183</v>
      </c>
      <c r="C809" s="125">
        <v>44652</v>
      </c>
      <c r="D809" s="125">
        <v>44652</v>
      </c>
      <c r="E809" s="125">
        <v>44652</v>
      </c>
      <c r="F809" s="295" t="s">
        <v>719</v>
      </c>
      <c r="G809" s="127" t="s">
        <v>1534</v>
      </c>
      <c r="H809" s="128" t="s">
        <v>718</v>
      </c>
      <c r="I809" s="73" t="s">
        <v>716</v>
      </c>
      <c r="J809" s="73" t="s">
        <v>717</v>
      </c>
      <c r="K809" s="73" t="s">
        <v>166</v>
      </c>
      <c r="L809" s="129">
        <v>0</v>
      </c>
      <c r="N809" s="121">
        <v>0</v>
      </c>
      <c r="O809" s="121">
        <v>25110.35</v>
      </c>
      <c r="P809" s="121">
        <v>25110.35</v>
      </c>
      <c r="Q809" s="130" t="s">
        <v>681</v>
      </c>
      <c r="R809" s="131">
        <v>0</v>
      </c>
      <c r="S809" s="132">
        <v>1904866.9300000013</v>
      </c>
      <c r="T809" s="122" t="s">
        <v>717</v>
      </c>
      <c r="U809" s="2">
        <v>76971854</v>
      </c>
      <c r="V809" s="121">
        <v>-286214505</v>
      </c>
      <c r="W809" s="111">
        <v>312621</v>
      </c>
      <c r="X809" s="133">
        <v>46396506</v>
      </c>
      <c r="Y809" s="45"/>
    </row>
    <row r="810" spans="1:25">
      <c r="A810" s="299" t="s">
        <v>182</v>
      </c>
      <c r="B810" s="299" t="s">
        <v>183</v>
      </c>
      <c r="C810" s="125">
        <v>44652</v>
      </c>
      <c r="D810" s="125">
        <v>44652</v>
      </c>
      <c r="E810" s="125">
        <v>44652</v>
      </c>
      <c r="G810" s="127" t="s">
        <v>1536</v>
      </c>
      <c r="H810" s="128" t="s">
        <v>721</v>
      </c>
      <c r="I810" s="73" t="s">
        <v>716</v>
      </c>
      <c r="J810" s="73" t="s">
        <v>720</v>
      </c>
      <c r="K810" s="73" t="s">
        <v>166</v>
      </c>
      <c r="L810" s="129">
        <v>0</v>
      </c>
      <c r="N810" s="121">
        <v>0</v>
      </c>
      <c r="O810" s="121">
        <v>20136.849999999999</v>
      </c>
      <c r="P810" s="121">
        <v>20136.849999999999</v>
      </c>
      <c r="Q810" s="130" t="s">
        <v>681</v>
      </c>
      <c r="R810" s="131">
        <v>0</v>
      </c>
      <c r="S810" s="132">
        <v>1925003.7800000014</v>
      </c>
      <c r="T810" s="122" t="s">
        <v>720</v>
      </c>
      <c r="U810" s="2">
        <v>76972330</v>
      </c>
      <c r="V810" s="121">
        <v>-286214506</v>
      </c>
      <c r="W810" s="111">
        <v>375072</v>
      </c>
      <c r="X810" s="133">
        <v>46396507</v>
      </c>
      <c r="Y810" s="45"/>
    </row>
    <row r="811" spans="1:25">
      <c r="A811" s="299" t="s">
        <v>206</v>
      </c>
      <c r="B811" s="299" t="s">
        <v>207</v>
      </c>
      <c r="C811" s="125">
        <v>44651</v>
      </c>
      <c r="D811" s="125">
        <v>44651</v>
      </c>
      <c r="E811" s="125">
        <v>44652</v>
      </c>
      <c r="G811" s="127"/>
      <c r="H811" s="128" t="s">
        <v>530</v>
      </c>
      <c r="I811" s="73" t="s">
        <v>531</v>
      </c>
      <c r="J811" s="73" t="s">
        <v>532</v>
      </c>
      <c r="K811" s="73" t="s">
        <v>944</v>
      </c>
      <c r="L811" s="129">
        <v>5328.95</v>
      </c>
      <c r="M811" s="121">
        <v>100</v>
      </c>
      <c r="N811" s="121">
        <v>5328.95</v>
      </c>
      <c r="O811" s="121">
        <v>0</v>
      </c>
      <c r="P811" s="121">
        <v>5328.95</v>
      </c>
      <c r="Q811" s="130" t="s">
        <v>681</v>
      </c>
      <c r="R811" s="131">
        <v>3106818.5199999912</v>
      </c>
      <c r="S811" s="132">
        <v>0</v>
      </c>
      <c r="T811" s="122" t="s">
        <v>532</v>
      </c>
      <c r="U811" s="2">
        <v>78333078</v>
      </c>
      <c r="V811" s="121">
        <v>-286139177</v>
      </c>
      <c r="W811" s="111">
        <v>454226</v>
      </c>
      <c r="X811" s="133">
        <v>46371877</v>
      </c>
      <c r="Y811" s="45"/>
    </row>
    <row r="812" spans="1:25">
      <c r="A812" s="299" t="s">
        <v>182</v>
      </c>
      <c r="B812" s="299" t="s">
        <v>183</v>
      </c>
      <c r="C812" s="125">
        <v>44651</v>
      </c>
      <c r="D812" s="125">
        <v>44651</v>
      </c>
      <c r="E812" s="125">
        <v>44652</v>
      </c>
      <c r="G812" s="127" t="s">
        <v>1620</v>
      </c>
      <c r="H812" s="128" t="s">
        <v>530</v>
      </c>
      <c r="I812" s="73" t="s">
        <v>531</v>
      </c>
      <c r="J812" s="73" t="s">
        <v>532</v>
      </c>
      <c r="K812" s="73" t="s">
        <v>166</v>
      </c>
      <c r="L812" s="129">
        <v>0</v>
      </c>
      <c r="N812" s="121">
        <v>0</v>
      </c>
      <c r="O812" s="121">
        <v>35879.47</v>
      </c>
      <c r="P812" s="121">
        <v>35879.47</v>
      </c>
      <c r="Q812" s="130" t="s">
        <v>681</v>
      </c>
      <c r="R812" s="131">
        <v>0</v>
      </c>
      <c r="S812" s="132">
        <v>1960883.2500000014</v>
      </c>
      <c r="T812" s="122" t="s">
        <v>532</v>
      </c>
      <c r="U812" s="2">
        <v>78334146</v>
      </c>
      <c r="V812" s="121">
        <v>-286140630</v>
      </c>
      <c r="W812" s="111">
        <v>454226</v>
      </c>
      <c r="X812" s="133">
        <v>46372277</v>
      </c>
      <c r="Y812" s="45"/>
    </row>
    <row r="813" spans="1:25">
      <c r="A813" s="299" t="s">
        <v>206</v>
      </c>
      <c r="B813" s="299" t="s">
        <v>207</v>
      </c>
      <c r="C813" s="125">
        <v>44651</v>
      </c>
      <c r="D813" s="125">
        <v>44651</v>
      </c>
      <c r="E813" s="125">
        <v>44652</v>
      </c>
      <c r="F813" s="295" t="s">
        <v>534</v>
      </c>
      <c r="G813" s="127"/>
      <c r="H813" s="128" t="s">
        <v>533</v>
      </c>
      <c r="I813" s="73" t="s">
        <v>535</v>
      </c>
      <c r="J813" s="73" t="s">
        <v>536</v>
      </c>
      <c r="K813" s="73" t="s">
        <v>944</v>
      </c>
      <c r="L813" s="129">
        <v>468.7</v>
      </c>
      <c r="M813" s="121">
        <v>100</v>
      </c>
      <c r="N813" s="121">
        <v>468.7</v>
      </c>
      <c r="O813" s="121">
        <v>0</v>
      </c>
      <c r="P813" s="121">
        <v>468.7</v>
      </c>
      <c r="Q813" s="130" t="s">
        <v>681</v>
      </c>
      <c r="R813" s="131">
        <v>3107287.2199999914</v>
      </c>
      <c r="S813" s="132">
        <v>0</v>
      </c>
      <c r="T813" s="122" t="s">
        <v>536</v>
      </c>
      <c r="U813" s="2">
        <v>78398611</v>
      </c>
      <c r="V813" s="121">
        <v>-286287398</v>
      </c>
      <c r="W813" s="111">
        <v>316263</v>
      </c>
      <c r="X813" s="133">
        <v>46415380</v>
      </c>
      <c r="Y813" s="45"/>
    </row>
    <row r="814" spans="1:25">
      <c r="A814" s="299" t="s">
        <v>182</v>
      </c>
      <c r="B814" s="299" t="s">
        <v>183</v>
      </c>
      <c r="C814" s="125">
        <v>44651</v>
      </c>
      <c r="D814" s="125">
        <v>44651</v>
      </c>
      <c r="E814" s="125">
        <v>44652</v>
      </c>
      <c r="F814" s="295" t="s">
        <v>534</v>
      </c>
      <c r="G814" s="127" t="s">
        <v>1574</v>
      </c>
      <c r="H814" s="128" t="s">
        <v>533</v>
      </c>
      <c r="I814" s="73" t="s">
        <v>535</v>
      </c>
      <c r="J814" s="73" t="s">
        <v>536</v>
      </c>
      <c r="K814" s="73" t="s">
        <v>166</v>
      </c>
      <c r="L814" s="129">
        <v>0</v>
      </c>
      <c r="N814" s="121">
        <v>0</v>
      </c>
      <c r="O814" s="121">
        <v>922.69</v>
      </c>
      <c r="P814" s="121">
        <v>922.69</v>
      </c>
      <c r="Q814" s="130" t="s">
        <v>681</v>
      </c>
      <c r="R814" s="131">
        <v>0</v>
      </c>
      <c r="S814" s="132">
        <v>1961805.9400000013</v>
      </c>
      <c r="T814" s="122" t="s">
        <v>536</v>
      </c>
      <c r="U814" s="2">
        <v>74138768</v>
      </c>
      <c r="V814" s="121">
        <v>-285572765</v>
      </c>
      <c r="W814" s="111">
        <v>316263</v>
      </c>
      <c r="X814" s="133">
        <v>46017464</v>
      </c>
      <c r="Y814" s="45"/>
    </row>
    <row r="815" spans="1:25">
      <c r="A815" s="299" t="s">
        <v>182</v>
      </c>
      <c r="B815" s="299" t="s">
        <v>183</v>
      </c>
      <c r="C815" s="125">
        <v>44651</v>
      </c>
      <c r="D815" s="125">
        <v>44651</v>
      </c>
      <c r="E815" s="125">
        <v>44652</v>
      </c>
      <c r="F815" s="295" t="s">
        <v>534</v>
      </c>
      <c r="G815" s="127" t="s">
        <v>1574</v>
      </c>
      <c r="H815" s="128" t="s">
        <v>533</v>
      </c>
      <c r="I815" s="73" t="s">
        <v>535</v>
      </c>
      <c r="J815" s="73" t="s">
        <v>536</v>
      </c>
      <c r="K815" s="73" t="s">
        <v>166</v>
      </c>
      <c r="L815" s="129">
        <v>0</v>
      </c>
      <c r="N815" s="121">
        <v>0</v>
      </c>
      <c r="O815" s="121">
        <v>1819.21</v>
      </c>
      <c r="P815" s="121">
        <v>1819.21</v>
      </c>
      <c r="Q815" s="130" t="s">
        <v>681</v>
      </c>
      <c r="R815" s="131">
        <v>0</v>
      </c>
      <c r="S815" s="132">
        <v>1963625.1500000013</v>
      </c>
      <c r="T815" s="122" t="s">
        <v>536</v>
      </c>
      <c r="U815" s="2">
        <v>74139223</v>
      </c>
      <c r="V815" s="121">
        <v>-285572768</v>
      </c>
      <c r="W815" s="111">
        <v>393470</v>
      </c>
      <c r="X815" s="133">
        <v>46017467</v>
      </c>
      <c r="Y815" s="45"/>
    </row>
    <row r="816" spans="1:25">
      <c r="A816" s="299" t="s">
        <v>206</v>
      </c>
      <c r="B816" s="299" t="s">
        <v>207</v>
      </c>
      <c r="C816" s="125">
        <v>44561</v>
      </c>
      <c r="D816" s="125">
        <v>44561</v>
      </c>
      <c r="E816" s="125">
        <v>44652</v>
      </c>
      <c r="G816" s="127"/>
      <c r="H816" s="128" t="s">
        <v>881</v>
      </c>
      <c r="I816" s="73" t="s">
        <v>204</v>
      </c>
      <c r="J816" s="73" t="s">
        <v>880</v>
      </c>
      <c r="K816" s="73" t="s">
        <v>944</v>
      </c>
      <c r="L816" s="129">
        <v>14085.34</v>
      </c>
      <c r="M816" s="121">
        <v>100</v>
      </c>
      <c r="N816" s="121">
        <v>14085.34</v>
      </c>
      <c r="O816" s="121">
        <v>0</v>
      </c>
      <c r="P816" s="121">
        <v>14085.34</v>
      </c>
      <c r="Q816" s="130" t="s">
        <v>681</v>
      </c>
      <c r="R816" s="131">
        <v>3121372.5599999912</v>
      </c>
      <c r="S816" s="132">
        <v>0</v>
      </c>
      <c r="T816" s="122" t="s">
        <v>880</v>
      </c>
      <c r="U816" s="2">
        <v>74910485</v>
      </c>
      <c r="V816" s="121">
        <v>-270965588</v>
      </c>
      <c r="W816" s="111">
        <v>455704</v>
      </c>
      <c r="X816" s="133">
        <v>44094377</v>
      </c>
      <c r="Y816" s="45"/>
    </row>
    <row r="817" spans="1:25">
      <c r="A817" s="228" t="s">
        <v>182</v>
      </c>
      <c r="B817" s="228" t="s">
        <v>183</v>
      </c>
      <c r="C817" s="229">
        <v>44651</v>
      </c>
      <c r="D817" s="229">
        <v>44651</v>
      </c>
      <c r="E817" s="229">
        <v>44652</v>
      </c>
      <c r="F817" s="296"/>
      <c r="G817" s="230" t="s">
        <v>1636</v>
      </c>
      <c r="H817" s="231" t="s">
        <v>881</v>
      </c>
      <c r="I817" s="232" t="s">
        <v>204</v>
      </c>
      <c r="J817" s="232" t="s">
        <v>880</v>
      </c>
      <c r="K817" s="232" t="s">
        <v>166</v>
      </c>
      <c r="L817" s="233">
        <v>0</v>
      </c>
      <c r="M817" s="234"/>
      <c r="N817" s="234">
        <v>0</v>
      </c>
      <c r="O817" s="234">
        <v>31456.66</v>
      </c>
      <c r="P817" s="234">
        <v>31456.66</v>
      </c>
      <c r="Q817" s="235" t="s">
        <v>681</v>
      </c>
      <c r="R817" s="236">
        <v>0</v>
      </c>
      <c r="S817" s="237">
        <v>1995081.8100000012</v>
      </c>
      <c r="T817" s="238" t="s">
        <v>880</v>
      </c>
      <c r="U817" s="239">
        <v>76551395</v>
      </c>
      <c r="V817" s="234">
        <v>-285722275</v>
      </c>
      <c r="W817" s="240">
        <v>455704</v>
      </c>
      <c r="X817" s="241">
        <v>46165922</v>
      </c>
      <c r="Y817" s="242"/>
    </row>
    <row r="818" spans="1:25">
      <c r="A818" s="299" t="s">
        <v>206</v>
      </c>
      <c r="B818" s="299" t="s">
        <v>207</v>
      </c>
      <c r="C818" s="125">
        <v>44651</v>
      </c>
      <c r="D818" s="125">
        <v>44651</v>
      </c>
      <c r="E818" s="125">
        <v>44655</v>
      </c>
      <c r="F818" s="295" t="s">
        <v>937</v>
      </c>
      <c r="G818" s="127"/>
      <c r="H818" s="128" t="s">
        <v>870</v>
      </c>
      <c r="I818" s="73" t="s">
        <v>482</v>
      </c>
      <c r="J818" s="73" t="s">
        <v>936</v>
      </c>
      <c r="K818" s="73" t="s">
        <v>944</v>
      </c>
      <c r="L818" s="129">
        <v>8695.65</v>
      </c>
      <c r="M818" s="121">
        <v>100</v>
      </c>
      <c r="N818" s="121">
        <v>8695.65</v>
      </c>
      <c r="O818" s="121">
        <v>0</v>
      </c>
      <c r="P818" s="121">
        <v>8695.65</v>
      </c>
      <c r="Q818" s="130" t="s">
        <v>681</v>
      </c>
      <c r="R818" s="131">
        <v>3130068.2099999911</v>
      </c>
      <c r="S818" s="132">
        <v>0</v>
      </c>
      <c r="T818" s="122" t="s">
        <v>936</v>
      </c>
      <c r="U818" s="2">
        <v>78423532</v>
      </c>
      <c r="V818" s="121">
        <v>-286526172</v>
      </c>
      <c r="W818" s="111">
        <v>484144</v>
      </c>
      <c r="X818" s="133">
        <v>46431006</v>
      </c>
      <c r="Y818" s="45"/>
    </row>
    <row r="819" spans="1:25">
      <c r="A819" s="299" t="s">
        <v>182</v>
      </c>
      <c r="B819" s="299" t="s">
        <v>183</v>
      </c>
      <c r="C819" s="125">
        <v>44651</v>
      </c>
      <c r="D819" s="125">
        <v>44651</v>
      </c>
      <c r="E819" s="125">
        <v>44655</v>
      </c>
      <c r="F819" s="295" t="s">
        <v>937</v>
      </c>
      <c r="G819" s="127" t="s">
        <v>1616</v>
      </c>
      <c r="H819" s="128" t="s">
        <v>870</v>
      </c>
      <c r="I819" s="73" t="s">
        <v>482</v>
      </c>
      <c r="J819" s="73" t="s">
        <v>869</v>
      </c>
      <c r="K819" s="73" t="s">
        <v>166</v>
      </c>
      <c r="L819" s="129">
        <v>0</v>
      </c>
      <c r="N819" s="121">
        <v>0</v>
      </c>
      <c r="O819" s="121">
        <v>35538.949999999997</v>
      </c>
      <c r="P819" s="121">
        <v>35538.949999999997</v>
      </c>
      <c r="Q819" s="130" t="s">
        <v>681</v>
      </c>
      <c r="R819" s="131">
        <v>0</v>
      </c>
      <c r="S819" s="132">
        <v>2030620.7600000012</v>
      </c>
      <c r="T819" s="122" t="s">
        <v>936</v>
      </c>
      <c r="U819" s="2">
        <v>75604788</v>
      </c>
      <c r="V819" s="121">
        <v>-285638710</v>
      </c>
      <c r="W819" s="111">
        <v>451914</v>
      </c>
      <c r="X819" s="133">
        <v>46082620</v>
      </c>
      <c r="Y819" s="45"/>
    </row>
    <row r="820" spans="1:25">
      <c r="A820" s="299" t="s">
        <v>206</v>
      </c>
      <c r="B820" s="299" t="s">
        <v>207</v>
      </c>
      <c r="C820" s="125">
        <v>44651</v>
      </c>
      <c r="D820" s="125">
        <v>44651</v>
      </c>
      <c r="E820" s="125">
        <v>44655</v>
      </c>
      <c r="G820" s="127"/>
      <c r="H820" s="128" t="s">
        <v>728</v>
      </c>
      <c r="I820" s="73" t="s">
        <v>726</v>
      </c>
      <c r="J820" s="73" t="s">
        <v>727</v>
      </c>
      <c r="K820" s="73" t="s">
        <v>944</v>
      </c>
      <c r="L820" s="129">
        <v>5299.35</v>
      </c>
      <c r="M820" s="121">
        <v>100</v>
      </c>
      <c r="N820" s="121">
        <v>5299.35</v>
      </c>
      <c r="O820" s="121">
        <v>0</v>
      </c>
      <c r="P820" s="121">
        <v>5299.35</v>
      </c>
      <c r="Q820" s="130" t="s">
        <v>681</v>
      </c>
      <c r="R820" s="131">
        <v>3135367.5599999912</v>
      </c>
      <c r="S820" s="132">
        <v>0</v>
      </c>
      <c r="T820" s="122" t="s">
        <v>727</v>
      </c>
      <c r="U820" s="2">
        <v>78000346</v>
      </c>
      <c r="V820" s="121">
        <v>-284769244</v>
      </c>
      <c r="W820" s="111">
        <v>272565</v>
      </c>
      <c r="X820" s="133">
        <v>45957843</v>
      </c>
      <c r="Y820" s="45"/>
    </row>
    <row r="821" spans="1:25">
      <c r="A821" s="299" t="s">
        <v>182</v>
      </c>
      <c r="B821" s="299" t="s">
        <v>183</v>
      </c>
      <c r="C821" s="125">
        <v>44651</v>
      </c>
      <c r="D821" s="125">
        <v>44651</v>
      </c>
      <c r="E821" s="125">
        <v>44655</v>
      </c>
      <c r="G821" s="127" t="s">
        <v>1568</v>
      </c>
      <c r="H821" s="128" t="s">
        <v>728</v>
      </c>
      <c r="I821" s="73" t="s">
        <v>726</v>
      </c>
      <c r="J821" s="73" t="s">
        <v>727</v>
      </c>
      <c r="K821" s="73" t="s">
        <v>166</v>
      </c>
      <c r="L821" s="129">
        <v>0</v>
      </c>
      <c r="N821" s="121">
        <v>0</v>
      </c>
      <c r="O821" s="121">
        <v>34429.22</v>
      </c>
      <c r="P821" s="121">
        <v>34429.22</v>
      </c>
      <c r="Q821" s="130" t="s">
        <v>681</v>
      </c>
      <c r="R821" s="131">
        <v>0</v>
      </c>
      <c r="S821" s="132">
        <v>2065049.9800000011</v>
      </c>
      <c r="T821" s="122" t="s">
        <v>727</v>
      </c>
      <c r="U821" s="2">
        <v>74724428</v>
      </c>
      <c r="V821" s="121">
        <v>-285612017</v>
      </c>
      <c r="W821" s="111">
        <v>272565</v>
      </c>
      <c r="X821" s="133">
        <v>46056215</v>
      </c>
      <c r="Y821" s="45"/>
    </row>
    <row r="822" spans="1:25">
      <c r="A822" s="299" t="s">
        <v>206</v>
      </c>
      <c r="B822" s="299" t="s">
        <v>207</v>
      </c>
      <c r="C822" s="125">
        <v>44651</v>
      </c>
      <c r="D822" s="125">
        <v>44651</v>
      </c>
      <c r="E822" s="125">
        <v>44655</v>
      </c>
      <c r="F822" s="295" t="s">
        <v>549</v>
      </c>
      <c r="G822" s="127"/>
      <c r="H822" s="128" t="s">
        <v>548</v>
      </c>
      <c r="I822" s="73" t="s">
        <v>550</v>
      </c>
      <c r="J822" s="73" t="s">
        <v>551</v>
      </c>
      <c r="K822" s="73" t="s">
        <v>944</v>
      </c>
      <c r="L822" s="129">
        <v>24964.06</v>
      </c>
      <c r="M822" s="121">
        <v>100</v>
      </c>
      <c r="N822" s="121">
        <v>24964.06</v>
      </c>
      <c r="O822" s="121">
        <v>0</v>
      </c>
      <c r="P822" s="121">
        <v>24964.06</v>
      </c>
      <c r="Q822" s="130" t="s">
        <v>681</v>
      </c>
      <c r="R822" s="131">
        <v>3160331.6199999913</v>
      </c>
      <c r="S822" s="132">
        <v>0</v>
      </c>
      <c r="T822" s="122" t="s">
        <v>551</v>
      </c>
      <c r="U822" s="2">
        <v>78440396</v>
      </c>
      <c r="V822" s="121">
        <v>-286589918</v>
      </c>
      <c r="W822" s="111">
        <v>436980</v>
      </c>
      <c r="X822" s="133">
        <v>46440333</v>
      </c>
      <c r="Y822" s="45"/>
    </row>
    <row r="823" spans="1:25">
      <c r="A823" s="299" t="s">
        <v>182</v>
      </c>
      <c r="B823" s="299" t="s">
        <v>183</v>
      </c>
      <c r="C823" s="125">
        <v>44652</v>
      </c>
      <c r="D823" s="125">
        <v>44652</v>
      </c>
      <c r="E823" s="125">
        <v>44655</v>
      </c>
      <c r="F823" s="295" t="s">
        <v>549</v>
      </c>
      <c r="G823" s="127" t="s">
        <v>1596</v>
      </c>
      <c r="H823" s="128" t="s">
        <v>548</v>
      </c>
      <c r="I823" s="73" t="s">
        <v>550</v>
      </c>
      <c r="J823" s="73" t="s">
        <v>551</v>
      </c>
      <c r="K823" s="73" t="s">
        <v>166</v>
      </c>
      <c r="L823" s="129">
        <v>0</v>
      </c>
      <c r="N823" s="121">
        <v>0</v>
      </c>
      <c r="O823" s="121">
        <v>157360.26999999999</v>
      </c>
      <c r="P823" s="121">
        <v>157360.26999999999</v>
      </c>
      <c r="Q823" s="130" t="s">
        <v>681</v>
      </c>
      <c r="R823" s="131">
        <v>0</v>
      </c>
      <c r="S823" s="132">
        <v>2222410.2500000009</v>
      </c>
      <c r="T823" s="122" t="s">
        <v>551</v>
      </c>
      <c r="U823" s="2">
        <v>74560375</v>
      </c>
      <c r="V823" s="121">
        <v>-286594350</v>
      </c>
      <c r="W823" s="111">
        <v>436980</v>
      </c>
      <c r="X823" s="133">
        <v>46441464</v>
      </c>
      <c r="Y823" s="45"/>
    </row>
    <row r="824" spans="1:25">
      <c r="A824" s="228" t="s">
        <v>206</v>
      </c>
      <c r="B824" s="228" t="s">
        <v>207</v>
      </c>
      <c r="C824" s="229">
        <v>44651</v>
      </c>
      <c r="D824" s="229">
        <v>44651</v>
      </c>
      <c r="E824" s="229">
        <v>44655</v>
      </c>
      <c r="F824" s="296" t="s">
        <v>800</v>
      </c>
      <c r="G824" s="230"/>
      <c r="H824" s="231" t="s">
        <v>799</v>
      </c>
      <c r="I824" s="232" t="s">
        <v>797</v>
      </c>
      <c r="J824" s="232" t="s">
        <v>798</v>
      </c>
      <c r="K824" s="232" t="s">
        <v>944</v>
      </c>
      <c r="L824" s="233">
        <v>26045.43</v>
      </c>
      <c r="M824" s="234">
        <v>100</v>
      </c>
      <c r="N824" s="234">
        <v>26045.43</v>
      </c>
      <c r="O824" s="234">
        <v>0</v>
      </c>
      <c r="P824" s="234">
        <v>26045.43</v>
      </c>
      <c r="Q824" s="235" t="s">
        <v>681</v>
      </c>
      <c r="R824" s="236">
        <v>3186377.0499999914</v>
      </c>
      <c r="S824" s="237">
        <v>0</v>
      </c>
      <c r="T824" s="238" t="s">
        <v>798</v>
      </c>
      <c r="U824" s="239">
        <v>78467180</v>
      </c>
      <c r="V824" s="234">
        <v>-286677042</v>
      </c>
      <c r="W824" s="240">
        <v>359762</v>
      </c>
      <c r="X824" s="241">
        <v>46465549</v>
      </c>
      <c r="Y824" s="242"/>
    </row>
    <row r="825" spans="1:25">
      <c r="A825" s="299" t="s">
        <v>206</v>
      </c>
      <c r="B825" s="299" t="s">
        <v>207</v>
      </c>
      <c r="C825" s="125">
        <v>44651</v>
      </c>
      <c r="D825" s="125">
        <v>44651</v>
      </c>
      <c r="E825" s="125">
        <v>44656</v>
      </c>
      <c r="G825" s="127"/>
      <c r="H825" s="128" t="s">
        <v>876</v>
      </c>
      <c r="I825" s="73" t="s">
        <v>874</v>
      </c>
      <c r="J825" s="73" t="s">
        <v>875</v>
      </c>
      <c r="K825" s="73" t="s">
        <v>944</v>
      </c>
      <c r="L825" s="129">
        <v>10000</v>
      </c>
      <c r="M825" s="121">
        <v>100</v>
      </c>
      <c r="N825" s="121">
        <v>10000</v>
      </c>
      <c r="O825" s="121">
        <v>0</v>
      </c>
      <c r="P825" s="121">
        <v>10000</v>
      </c>
      <c r="Q825" s="130" t="s">
        <v>681</v>
      </c>
      <c r="R825" s="131">
        <v>3196377.0499999914</v>
      </c>
      <c r="S825" s="132">
        <v>0</v>
      </c>
      <c r="T825" s="122" t="s">
        <v>875</v>
      </c>
      <c r="U825" s="2">
        <v>78536781</v>
      </c>
      <c r="V825" s="121">
        <v>-286847838</v>
      </c>
      <c r="W825" s="111">
        <v>459503</v>
      </c>
      <c r="X825" s="133">
        <v>46503571</v>
      </c>
      <c r="Y825" s="45"/>
    </row>
    <row r="826" spans="1:25">
      <c r="A826" s="299" t="s">
        <v>182</v>
      </c>
      <c r="B826" s="299" t="s">
        <v>183</v>
      </c>
      <c r="C826" s="125">
        <v>44651</v>
      </c>
      <c r="D826" s="125">
        <v>44651</v>
      </c>
      <c r="E826" s="125">
        <v>44656</v>
      </c>
      <c r="G826" s="127" t="s">
        <v>1614</v>
      </c>
      <c r="H826" s="128" t="s">
        <v>876</v>
      </c>
      <c r="I826" s="73" t="s">
        <v>874</v>
      </c>
      <c r="J826" s="73" t="s">
        <v>875</v>
      </c>
      <c r="K826" s="73" t="s">
        <v>166</v>
      </c>
      <c r="L826" s="129">
        <v>0</v>
      </c>
      <c r="N826" s="121">
        <v>0</v>
      </c>
      <c r="O826" s="121">
        <v>59700</v>
      </c>
      <c r="P826" s="121">
        <v>59700</v>
      </c>
      <c r="Q826" s="130" t="s">
        <v>681</v>
      </c>
      <c r="R826" s="131">
        <v>0</v>
      </c>
      <c r="S826" s="132">
        <v>2282110.2500000009</v>
      </c>
      <c r="T826" s="122" t="s">
        <v>875</v>
      </c>
      <c r="U826" s="2">
        <v>74483625</v>
      </c>
      <c r="V826" s="121">
        <v>-286847296</v>
      </c>
      <c r="W826" s="111">
        <v>459503</v>
      </c>
      <c r="X826" s="133">
        <v>46503493</v>
      </c>
      <c r="Y826" s="45"/>
    </row>
    <row r="827" spans="1:25">
      <c r="A827" s="299" t="s">
        <v>206</v>
      </c>
      <c r="B827" s="299" t="s">
        <v>207</v>
      </c>
      <c r="C827" s="125">
        <v>44651</v>
      </c>
      <c r="D827" s="125">
        <v>44651</v>
      </c>
      <c r="E827" s="125">
        <v>44656</v>
      </c>
      <c r="G827" s="127"/>
      <c r="H827" s="128" t="s">
        <v>730</v>
      </c>
      <c r="I827" s="73" t="s">
        <v>726</v>
      </c>
      <c r="J827" s="73" t="s">
        <v>729</v>
      </c>
      <c r="K827" s="73" t="s">
        <v>944</v>
      </c>
      <c r="L827" s="129">
        <v>18726.78</v>
      </c>
      <c r="M827" s="121">
        <v>100</v>
      </c>
      <c r="N827" s="121">
        <v>18726.78</v>
      </c>
      <c r="O827" s="121">
        <v>0</v>
      </c>
      <c r="P827" s="121">
        <v>18726.78</v>
      </c>
      <c r="Q827" s="130" t="s">
        <v>681</v>
      </c>
      <c r="R827" s="131">
        <v>3215103.8299999912</v>
      </c>
      <c r="S827" s="132">
        <v>0</v>
      </c>
      <c r="T827" s="122" t="s">
        <v>729</v>
      </c>
      <c r="U827" s="2">
        <v>78497247</v>
      </c>
      <c r="V827" s="121">
        <v>-286760559</v>
      </c>
      <c r="W827" s="111">
        <v>372244</v>
      </c>
      <c r="X827" s="133">
        <v>46482062</v>
      </c>
      <c r="Y827" s="45"/>
    </row>
    <row r="828" spans="1:25">
      <c r="A828" s="299" t="s">
        <v>182</v>
      </c>
      <c r="B828" s="299" t="s">
        <v>183</v>
      </c>
      <c r="C828" s="125">
        <v>44651</v>
      </c>
      <c r="D828" s="125">
        <v>44651</v>
      </c>
      <c r="E828" s="125">
        <v>44656</v>
      </c>
      <c r="G828" s="127" t="s">
        <v>1567</v>
      </c>
      <c r="H828" s="128" t="s">
        <v>730</v>
      </c>
      <c r="I828" s="73" t="s">
        <v>726</v>
      </c>
      <c r="J828" s="73" t="s">
        <v>729</v>
      </c>
      <c r="K828" s="73" t="s">
        <v>166</v>
      </c>
      <c r="L828" s="129">
        <v>0</v>
      </c>
      <c r="N828" s="121">
        <v>0</v>
      </c>
      <c r="O828" s="121">
        <v>123257.88</v>
      </c>
      <c r="P828" s="121">
        <v>123257.88</v>
      </c>
      <c r="Q828" s="130" t="s">
        <v>681</v>
      </c>
      <c r="R828" s="131">
        <v>0</v>
      </c>
      <c r="S828" s="132">
        <v>2405368.1300000008</v>
      </c>
      <c r="T828" s="122" t="s">
        <v>729</v>
      </c>
      <c r="U828" s="2">
        <v>74721266</v>
      </c>
      <c r="V828" s="121">
        <v>-286761218</v>
      </c>
      <c r="W828" s="111">
        <v>372244</v>
      </c>
      <c r="X828" s="133">
        <v>46482162</v>
      </c>
      <c r="Y828" s="45"/>
    </row>
    <row r="829" spans="1:25">
      <c r="A829" s="299" t="s">
        <v>206</v>
      </c>
      <c r="B829" s="299" t="s">
        <v>207</v>
      </c>
      <c r="C829" s="125">
        <v>44651</v>
      </c>
      <c r="D829" s="125">
        <v>44651</v>
      </c>
      <c r="E829" s="125">
        <v>44656</v>
      </c>
      <c r="F829" s="295" t="s">
        <v>938</v>
      </c>
      <c r="G829" s="127"/>
      <c r="H829" s="128" t="s">
        <v>879</v>
      </c>
      <c r="I829" s="73" t="s">
        <v>877</v>
      </c>
      <c r="J829" s="73" t="s">
        <v>878</v>
      </c>
      <c r="K829" s="73" t="s">
        <v>944</v>
      </c>
      <c r="L829" s="129">
        <v>5982.14</v>
      </c>
      <c r="M829" s="121">
        <v>100</v>
      </c>
      <c r="N829" s="121">
        <v>5982.14</v>
      </c>
      <c r="O829" s="121">
        <v>0</v>
      </c>
      <c r="P829" s="121">
        <v>5982.14</v>
      </c>
      <c r="Q829" s="130" t="s">
        <v>681</v>
      </c>
      <c r="R829" s="131">
        <v>3221085.9699999914</v>
      </c>
      <c r="S829" s="132">
        <v>0</v>
      </c>
      <c r="T829" s="122" t="s">
        <v>878</v>
      </c>
      <c r="U829" s="2">
        <v>78537397</v>
      </c>
      <c r="V829" s="121">
        <v>-286848716</v>
      </c>
      <c r="W829" s="111">
        <v>453441</v>
      </c>
      <c r="X829" s="133">
        <v>46503787</v>
      </c>
      <c r="Y829" s="45"/>
    </row>
    <row r="830" spans="1:25">
      <c r="A830" s="299" t="s">
        <v>182</v>
      </c>
      <c r="B830" s="299" t="s">
        <v>183</v>
      </c>
      <c r="C830" s="125">
        <v>44651</v>
      </c>
      <c r="D830" s="125">
        <v>44651</v>
      </c>
      <c r="E830" s="125">
        <v>44656</v>
      </c>
      <c r="F830" s="295" t="s">
        <v>938</v>
      </c>
      <c r="G830" s="127" t="s">
        <v>1617</v>
      </c>
      <c r="H830" s="128" t="s">
        <v>879</v>
      </c>
      <c r="I830" s="73" t="s">
        <v>877</v>
      </c>
      <c r="J830" s="73" t="s">
        <v>878</v>
      </c>
      <c r="K830" s="73" t="s">
        <v>166</v>
      </c>
      <c r="L830" s="129">
        <v>0</v>
      </c>
      <c r="N830" s="121">
        <v>0</v>
      </c>
      <c r="O830" s="121">
        <v>40278.519999999997</v>
      </c>
      <c r="P830" s="121">
        <v>40278.519999999997</v>
      </c>
      <c r="Q830" s="130" t="s">
        <v>681</v>
      </c>
      <c r="R830" s="131">
        <v>0</v>
      </c>
      <c r="S830" s="132">
        <v>2445646.6500000008</v>
      </c>
      <c r="T830" s="122" t="s">
        <v>878</v>
      </c>
      <c r="U830" s="2">
        <v>74068168</v>
      </c>
      <c r="V830" s="121">
        <v>-285571342</v>
      </c>
      <c r="W830" s="111">
        <v>453441</v>
      </c>
      <c r="X830" s="133">
        <v>46016041</v>
      </c>
      <c r="Y830" s="45"/>
    </row>
    <row r="831" spans="1:25">
      <c r="A831" s="299" t="s">
        <v>206</v>
      </c>
      <c r="B831" s="299" t="s">
        <v>207</v>
      </c>
      <c r="C831" s="125">
        <v>44651</v>
      </c>
      <c r="D831" s="125">
        <v>44651</v>
      </c>
      <c r="E831" s="125">
        <v>44656</v>
      </c>
      <c r="G831" s="127"/>
      <c r="H831" s="128" t="s">
        <v>776</v>
      </c>
      <c r="I831" s="73" t="s">
        <v>772</v>
      </c>
      <c r="J831" s="73" t="s">
        <v>775</v>
      </c>
      <c r="K831" s="73" t="s">
        <v>944</v>
      </c>
      <c r="L831" s="129">
        <v>740.78</v>
      </c>
      <c r="M831" s="121">
        <v>100</v>
      </c>
      <c r="N831" s="121">
        <v>740.78</v>
      </c>
      <c r="O831" s="121">
        <v>0</v>
      </c>
      <c r="P831" s="121">
        <v>740.78</v>
      </c>
      <c r="Q831" s="130" t="s">
        <v>681</v>
      </c>
      <c r="R831" s="131">
        <v>3221826.7499999912</v>
      </c>
      <c r="S831" s="132">
        <v>0</v>
      </c>
      <c r="T831" s="122" t="s">
        <v>775</v>
      </c>
      <c r="U831" s="2">
        <v>78495536</v>
      </c>
      <c r="V831" s="121">
        <v>-286758874</v>
      </c>
      <c r="W831" s="111">
        <v>371681</v>
      </c>
      <c r="X831" s="133">
        <v>46481757</v>
      </c>
      <c r="Y831" s="45"/>
    </row>
    <row r="832" spans="1:25">
      <c r="A832" s="299" t="s">
        <v>182</v>
      </c>
      <c r="B832" s="299" t="s">
        <v>183</v>
      </c>
      <c r="C832" s="125">
        <v>44651</v>
      </c>
      <c r="D832" s="125">
        <v>44651</v>
      </c>
      <c r="E832" s="125">
        <v>44656</v>
      </c>
      <c r="G832" s="127" t="s">
        <v>1547</v>
      </c>
      <c r="H832" s="128" t="s">
        <v>776</v>
      </c>
      <c r="I832" s="73" t="s">
        <v>772</v>
      </c>
      <c r="J832" s="73" t="s">
        <v>775</v>
      </c>
      <c r="K832" s="73" t="s">
        <v>166</v>
      </c>
      <c r="L832" s="129">
        <v>0</v>
      </c>
      <c r="N832" s="121">
        <v>0</v>
      </c>
      <c r="O832" s="121">
        <v>4850.29</v>
      </c>
      <c r="P832" s="121">
        <v>4850.29</v>
      </c>
      <c r="Q832" s="130" t="s">
        <v>681</v>
      </c>
      <c r="R832" s="131">
        <v>0</v>
      </c>
      <c r="S832" s="132">
        <v>2450496.9400000009</v>
      </c>
      <c r="T832" s="122" t="s">
        <v>775</v>
      </c>
      <c r="U832" s="2">
        <v>75254660</v>
      </c>
      <c r="V832" s="121">
        <v>-285630893</v>
      </c>
      <c r="W832" s="111">
        <v>371681</v>
      </c>
      <c r="X832" s="133">
        <v>46074873</v>
      </c>
      <c r="Y832" s="45"/>
    </row>
    <row r="833" spans="1:25">
      <c r="A833" s="299" t="s">
        <v>206</v>
      </c>
      <c r="B833" s="299" t="s">
        <v>207</v>
      </c>
      <c r="C833" s="125">
        <v>44651</v>
      </c>
      <c r="D833" s="125">
        <v>44651</v>
      </c>
      <c r="E833" s="125">
        <v>44656</v>
      </c>
      <c r="G833" s="127"/>
      <c r="H833" s="128" t="s">
        <v>774</v>
      </c>
      <c r="I833" s="73" t="s">
        <v>772</v>
      </c>
      <c r="J833" s="73" t="s">
        <v>773</v>
      </c>
      <c r="K833" s="73" t="s">
        <v>944</v>
      </c>
      <c r="L833" s="129">
        <v>3315.27</v>
      </c>
      <c r="M833" s="121">
        <v>100</v>
      </c>
      <c r="N833" s="121">
        <v>3315.27</v>
      </c>
      <c r="O833" s="121">
        <v>0</v>
      </c>
      <c r="P833" s="121">
        <v>3315.27</v>
      </c>
      <c r="Q833" s="130" t="s">
        <v>681</v>
      </c>
      <c r="R833" s="131">
        <v>3225142.0199999912</v>
      </c>
      <c r="S833" s="132">
        <v>0</v>
      </c>
      <c r="T833" s="122" t="s">
        <v>773</v>
      </c>
      <c r="U833" s="2">
        <v>78494919</v>
      </c>
      <c r="V833" s="121">
        <v>-286758481</v>
      </c>
      <c r="W833" s="111">
        <v>357916</v>
      </c>
      <c r="X833" s="133">
        <v>46481683</v>
      </c>
      <c r="Y833" s="45"/>
    </row>
    <row r="834" spans="1:25">
      <c r="A834" s="299" t="s">
        <v>182</v>
      </c>
      <c r="B834" s="299" t="s">
        <v>183</v>
      </c>
      <c r="C834" s="125">
        <v>44651</v>
      </c>
      <c r="D834" s="125">
        <v>44651</v>
      </c>
      <c r="E834" s="125">
        <v>44656</v>
      </c>
      <c r="G834" s="127" t="s">
        <v>1569</v>
      </c>
      <c r="H834" s="128" t="s">
        <v>774</v>
      </c>
      <c r="I834" s="73" t="s">
        <v>772</v>
      </c>
      <c r="J834" s="73" t="s">
        <v>773</v>
      </c>
      <c r="K834" s="73" t="s">
        <v>166</v>
      </c>
      <c r="L834" s="129">
        <v>0</v>
      </c>
      <c r="N834" s="121">
        <v>0</v>
      </c>
      <c r="O834" s="121">
        <v>21706.75</v>
      </c>
      <c r="P834" s="121">
        <v>21706.75</v>
      </c>
      <c r="Q834" s="130" t="s">
        <v>681</v>
      </c>
      <c r="R834" s="131">
        <v>0</v>
      </c>
      <c r="S834" s="132">
        <v>2472203.6900000009</v>
      </c>
      <c r="T834" s="122" t="s">
        <v>773</v>
      </c>
      <c r="U834" s="2">
        <v>75254657</v>
      </c>
      <c r="V834" s="121">
        <v>-285630891</v>
      </c>
      <c r="W834" s="111">
        <v>357916</v>
      </c>
      <c r="X834" s="133">
        <v>46074871</v>
      </c>
      <c r="Y834" s="45"/>
    </row>
    <row r="835" spans="1:25">
      <c r="A835" s="299" t="s">
        <v>206</v>
      </c>
      <c r="B835" s="299" t="s">
        <v>207</v>
      </c>
      <c r="C835" s="125">
        <v>44651</v>
      </c>
      <c r="D835" s="125">
        <v>44651</v>
      </c>
      <c r="E835" s="125">
        <v>44656</v>
      </c>
      <c r="G835" s="127"/>
      <c r="H835" s="128" t="s">
        <v>324</v>
      </c>
      <c r="I835" s="73" t="s">
        <v>325</v>
      </c>
      <c r="J835" s="73" t="s">
        <v>326</v>
      </c>
      <c r="K835" s="73" t="s">
        <v>944</v>
      </c>
      <c r="L835" s="129">
        <v>5432.25</v>
      </c>
      <c r="M835" s="121">
        <v>100</v>
      </c>
      <c r="N835" s="121">
        <v>5432.25</v>
      </c>
      <c r="O835" s="121">
        <v>0</v>
      </c>
      <c r="P835" s="121">
        <v>5432.25</v>
      </c>
      <c r="Q835" s="130" t="s">
        <v>681</v>
      </c>
      <c r="R835" s="131">
        <v>3230574.2699999912</v>
      </c>
      <c r="S835" s="132">
        <v>0</v>
      </c>
      <c r="T835" s="122" t="s">
        <v>326</v>
      </c>
      <c r="U835" s="2">
        <v>78071492</v>
      </c>
      <c r="V835" s="121">
        <v>-284866607</v>
      </c>
      <c r="W835" s="111">
        <v>408502</v>
      </c>
      <c r="X835" s="133">
        <v>45985494</v>
      </c>
      <c r="Y835" s="45"/>
    </row>
    <row r="836" spans="1:25">
      <c r="A836" s="299" t="s">
        <v>182</v>
      </c>
      <c r="B836" s="299" t="s">
        <v>183</v>
      </c>
      <c r="C836" s="125">
        <v>44651</v>
      </c>
      <c r="D836" s="125">
        <v>44651</v>
      </c>
      <c r="E836" s="125">
        <v>44656</v>
      </c>
      <c r="G836" s="127" t="s">
        <v>1562</v>
      </c>
      <c r="H836" s="128" t="s">
        <v>324</v>
      </c>
      <c r="I836" s="73" t="s">
        <v>325</v>
      </c>
      <c r="J836" s="73" t="s">
        <v>326</v>
      </c>
      <c r="K836" s="73" t="s">
        <v>166</v>
      </c>
      <c r="L836" s="129">
        <v>0</v>
      </c>
      <c r="N836" s="121">
        <v>0</v>
      </c>
      <c r="O836" s="121">
        <v>205270.67</v>
      </c>
      <c r="P836" s="121">
        <v>205270.67</v>
      </c>
      <c r="Q836" s="130" t="s">
        <v>681</v>
      </c>
      <c r="R836" s="131">
        <v>0</v>
      </c>
      <c r="S836" s="132">
        <v>2677474.3600000008</v>
      </c>
      <c r="T836" s="122" t="s">
        <v>326</v>
      </c>
      <c r="U836" s="2">
        <v>74670822</v>
      </c>
      <c r="V836" s="121">
        <v>-285609935</v>
      </c>
      <c r="W836" s="111">
        <v>408502</v>
      </c>
      <c r="X836" s="133">
        <v>46054133</v>
      </c>
      <c r="Y836" s="45"/>
    </row>
    <row r="837" spans="1:25">
      <c r="A837" s="299" t="s">
        <v>182</v>
      </c>
      <c r="B837" s="299" t="s">
        <v>183</v>
      </c>
      <c r="C837" s="125">
        <v>44651</v>
      </c>
      <c r="D837" s="125">
        <v>44651</v>
      </c>
      <c r="E837" s="125">
        <v>44656</v>
      </c>
      <c r="G837" s="127" t="s">
        <v>1562</v>
      </c>
      <c r="H837" s="128" t="s">
        <v>324</v>
      </c>
      <c r="I837" s="73" t="s">
        <v>325</v>
      </c>
      <c r="J837" s="73" t="s">
        <v>1595</v>
      </c>
      <c r="K837" s="73" t="s">
        <v>166</v>
      </c>
      <c r="L837" s="129">
        <v>0</v>
      </c>
      <c r="N837" s="121">
        <v>0</v>
      </c>
      <c r="O837" s="121">
        <v>2015.2</v>
      </c>
      <c r="P837" s="121">
        <v>2015.2</v>
      </c>
      <c r="Q837" s="130" t="s">
        <v>681</v>
      </c>
      <c r="R837" s="131">
        <v>0</v>
      </c>
      <c r="S837" s="132">
        <v>2679489.560000001</v>
      </c>
      <c r="T837" s="122" t="s">
        <v>326</v>
      </c>
      <c r="U837" s="2">
        <v>74670819</v>
      </c>
      <c r="V837" s="121">
        <v>-286851174</v>
      </c>
      <c r="W837" s="111">
        <v>436531</v>
      </c>
      <c r="X837" s="133">
        <v>46504298</v>
      </c>
      <c r="Y837" s="45"/>
    </row>
    <row r="838" spans="1:25">
      <c r="A838" s="299" t="s">
        <v>206</v>
      </c>
      <c r="B838" s="299" t="s">
        <v>207</v>
      </c>
      <c r="C838" s="125">
        <v>44651</v>
      </c>
      <c r="D838" s="125">
        <v>44651</v>
      </c>
      <c r="E838" s="125">
        <v>44656</v>
      </c>
      <c r="G838" s="127"/>
      <c r="H838" s="128" t="s">
        <v>814</v>
      </c>
      <c r="I838" s="73" t="s">
        <v>812</v>
      </c>
      <c r="J838" s="73" t="s">
        <v>813</v>
      </c>
      <c r="K838" s="73" t="s">
        <v>944</v>
      </c>
      <c r="L838" s="129">
        <v>1388.68</v>
      </c>
      <c r="M838" s="121">
        <v>100</v>
      </c>
      <c r="N838" s="121">
        <v>1388.68</v>
      </c>
      <c r="O838" s="121">
        <v>0</v>
      </c>
      <c r="P838" s="121">
        <v>1388.68</v>
      </c>
      <c r="Q838" s="130" t="s">
        <v>681</v>
      </c>
      <c r="R838" s="131">
        <v>3231962.9499999913</v>
      </c>
      <c r="S838" s="132">
        <v>0</v>
      </c>
      <c r="T838" s="122" t="s">
        <v>813</v>
      </c>
      <c r="U838" s="2">
        <v>78473827</v>
      </c>
      <c r="V838" s="121">
        <v>-286811873</v>
      </c>
      <c r="W838" s="111">
        <v>402456</v>
      </c>
      <c r="X838" s="133">
        <v>46495592</v>
      </c>
      <c r="Y838" s="45"/>
    </row>
    <row r="839" spans="1:25">
      <c r="A839" s="299" t="s">
        <v>182</v>
      </c>
      <c r="B839" s="299" t="s">
        <v>183</v>
      </c>
      <c r="C839" s="125">
        <v>44651</v>
      </c>
      <c r="D839" s="125">
        <v>44651</v>
      </c>
      <c r="E839" s="125">
        <v>44656</v>
      </c>
      <c r="G839" s="127" t="s">
        <v>1565</v>
      </c>
      <c r="H839" s="128" t="s">
        <v>814</v>
      </c>
      <c r="I839" s="73" t="s">
        <v>812</v>
      </c>
      <c r="J839" s="73" t="s">
        <v>813</v>
      </c>
      <c r="K839" s="73" t="s">
        <v>166</v>
      </c>
      <c r="L839" s="129">
        <v>0</v>
      </c>
      <c r="N839" s="121">
        <v>0</v>
      </c>
      <c r="O839" s="121">
        <v>8401.23</v>
      </c>
      <c r="P839" s="121">
        <v>8401.23</v>
      </c>
      <c r="Q839" s="130" t="s">
        <v>681</v>
      </c>
      <c r="R839" s="131">
        <v>0</v>
      </c>
      <c r="S839" s="132">
        <v>2687890.790000001</v>
      </c>
      <c r="T839" s="122" t="s">
        <v>813</v>
      </c>
      <c r="U839" s="2">
        <v>78473951</v>
      </c>
      <c r="V839" s="121">
        <v>-286695933</v>
      </c>
      <c r="W839" s="111">
        <v>423893</v>
      </c>
      <c r="X839" s="133">
        <v>46468534</v>
      </c>
      <c r="Y839" s="45"/>
    </row>
    <row r="840" spans="1:25">
      <c r="A840" s="299" t="s">
        <v>206</v>
      </c>
      <c r="B840" s="299" t="s">
        <v>207</v>
      </c>
      <c r="C840" s="125">
        <v>44651</v>
      </c>
      <c r="D840" s="125">
        <v>44651</v>
      </c>
      <c r="E840" s="125">
        <v>44656</v>
      </c>
      <c r="F840" s="295" t="s">
        <v>790</v>
      </c>
      <c r="G840" s="127"/>
      <c r="H840" s="128" t="s">
        <v>789</v>
      </c>
      <c r="I840" s="73" t="s">
        <v>787</v>
      </c>
      <c r="J840" s="73" t="s">
        <v>788</v>
      </c>
      <c r="K840" s="73" t="s">
        <v>944</v>
      </c>
      <c r="L840" s="129">
        <v>15587.98</v>
      </c>
      <c r="M840" s="121">
        <v>100</v>
      </c>
      <c r="N840" s="121">
        <v>15587.98</v>
      </c>
      <c r="O840" s="121">
        <v>0</v>
      </c>
      <c r="P840" s="121">
        <v>15587.98</v>
      </c>
      <c r="Q840" s="130" t="s">
        <v>681</v>
      </c>
      <c r="R840" s="131">
        <v>3247550.9299999913</v>
      </c>
      <c r="S840" s="132">
        <v>0</v>
      </c>
      <c r="T840" s="122" t="s">
        <v>788</v>
      </c>
      <c r="U840" s="2">
        <v>78538363</v>
      </c>
      <c r="V840" s="121">
        <v>-286852404</v>
      </c>
      <c r="W840" s="111">
        <v>323116</v>
      </c>
      <c r="X840" s="133">
        <v>46504583</v>
      </c>
      <c r="Y840" s="45"/>
    </row>
    <row r="841" spans="1:25">
      <c r="A841" s="299" t="s">
        <v>182</v>
      </c>
      <c r="B841" s="299" t="s">
        <v>183</v>
      </c>
      <c r="C841" s="125">
        <v>44651</v>
      </c>
      <c r="D841" s="125">
        <v>44651</v>
      </c>
      <c r="E841" s="125">
        <v>44656</v>
      </c>
      <c r="F841" s="295" t="s">
        <v>790</v>
      </c>
      <c r="G841" s="127" t="s">
        <v>1523</v>
      </c>
      <c r="H841" s="128" t="s">
        <v>789</v>
      </c>
      <c r="I841" s="73" t="s">
        <v>787</v>
      </c>
      <c r="J841" s="73" t="s">
        <v>788</v>
      </c>
      <c r="K841" s="73" t="s">
        <v>166</v>
      </c>
      <c r="L841" s="129">
        <v>0</v>
      </c>
      <c r="N841" s="121">
        <v>0</v>
      </c>
      <c r="O841" s="121">
        <v>23905.55</v>
      </c>
      <c r="P841" s="121">
        <v>23905.55</v>
      </c>
      <c r="Q841" s="130" t="s">
        <v>681</v>
      </c>
      <c r="R841" s="131">
        <v>0</v>
      </c>
      <c r="S841" s="132">
        <v>2711796.3400000008</v>
      </c>
      <c r="T841" s="122" t="s">
        <v>788</v>
      </c>
      <c r="U841" s="2">
        <v>76591330</v>
      </c>
      <c r="V841" s="121">
        <v>-285741322</v>
      </c>
      <c r="W841" s="111">
        <v>323116</v>
      </c>
      <c r="X841" s="133">
        <v>46184969</v>
      </c>
      <c r="Y841" s="45"/>
    </row>
    <row r="842" spans="1:25">
      <c r="A842" s="299" t="s">
        <v>206</v>
      </c>
      <c r="B842" s="299" t="s">
        <v>207</v>
      </c>
      <c r="C842" s="125">
        <v>44651</v>
      </c>
      <c r="D842" s="125">
        <v>44651</v>
      </c>
      <c r="E842" s="125">
        <v>44656</v>
      </c>
      <c r="G842" s="127"/>
      <c r="H842" s="128" t="s">
        <v>793</v>
      </c>
      <c r="I842" s="73" t="s">
        <v>791</v>
      </c>
      <c r="J842" s="73" t="s">
        <v>792</v>
      </c>
      <c r="K842" s="73" t="s">
        <v>944</v>
      </c>
      <c r="L842" s="129">
        <v>8719.61</v>
      </c>
      <c r="M842" s="121">
        <v>100</v>
      </c>
      <c r="N842" s="121">
        <v>8719.61</v>
      </c>
      <c r="O842" s="121">
        <v>0</v>
      </c>
      <c r="P842" s="121">
        <v>8719.61</v>
      </c>
      <c r="Q842" s="130" t="s">
        <v>681</v>
      </c>
      <c r="R842" s="131">
        <v>3256270.5399999912</v>
      </c>
      <c r="S842" s="132">
        <v>0</v>
      </c>
      <c r="T842" s="122" t="s">
        <v>792</v>
      </c>
      <c r="U842" s="2">
        <v>78538389</v>
      </c>
      <c r="V842" s="121">
        <v>-286852443</v>
      </c>
      <c r="W842" s="111">
        <v>364755</v>
      </c>
      <c r="X842" s="133">
        <v>46504598</v>
      </c>
      <c r="Y842" s="45"/>
    </row>
    <row r="843" spans="1:25">
      <c r="A843" s="299" t="s">
        <v>182</v>
      </c>
      <c r="B843" s="299" t="s">
        <v>183</v>
      </c>
      <c r="C843" s="125">
        <v>44651</v>
      </c>
      <c r="D843" s="125">
        <v>44651</v>
      </c>
      <c r="E843" s="125">
        <v>44656</v>
      </c>
      <c r="G843" s="127" t="s">
        <v>1524</v>
      </c>
      <c r="H843" s="128" t="s">
        <v>793</v>
      </c>
      <c r="I843" s="73" t="s">
        <v>791</v>
      </c>
      <c r="J843" s="73" t="s">
        <v>792</v>
      </c>
      <c r="K843" s="73" t="s">
        <v>166</v>
      </c>
      <c r="L843" s="129">
        <v>0</v>
      </c>
      <c r="N843" s="121">
        <v>0</v>
      </c>
      <c r="O843" s="121">
        <v>18722.93</v>
      </c>
      <c r="P843" s="121">
        <v>18722.93</v>
      </c>
      <c r="Q843" s="130" t="s">
        <v>681</v>
      </c>
      <c r="R843" s="131">
        <v>0</v>
      </c>
      <c r="S843" s="132">
        <v>2730519.2700000009</v>
      </c>
      <c r="T843" s="122" t="s">
        <v>792</v>
      </c>
      <c r="U843" s="2">
        <v>76491823</v>
      </c>
      <c r="V843" s="121">
        <v>-286852717</v>
      </c>
      <c r="W843" s="111">
        <v>364755</v>
      </c>
      <c r="X843" s="133">
        <v>46504624</v>
      </c>
      <c r="Y843" s="45"/>
    </row>
    <row r="844" spans="1:25">
      <c r="A844" s="243" t="s">
        <v>182</v>
      </c>
      <c r="B844" s="243" t="s">
        <v>183</v>
      </c>
      <c r="C844" s="244">
        <v>44652</v>
      </c>
      <c r="D844" s="244">
        <v>44652</v>
      </c>
      <c r="E844" s="244">
        <v>44657</v>
      </c>
      <c r="F844" s="297"/>
      <c r="G844" s="245" t="s">
        <v>1527</v>
      </c>
      <c r="H844" s="246" t="s">
        <v>779</v>
      </c>
      <c r="I844" s="247" t="s">
        <v>777</v>
      </c>
      <c r="J844" s="247" t="s">
        <v>778</v>
      </c>
      <c r="K844" s="247" t="s">
        <v>166</v>
      </c>
      <c r="L844" s="248">
        <v>0</v>
      </c>
      <c r="M844" s="249"/>
      <c r="N844" s="249">
        <v>0</v>
      </c>
      <c r="O844" s="249">
        <v>26186.54</v>
      </c>
      <c r="P844" s="249">
        <v>26186.54</v>
      </c>
      <c r="Q844" s="250" t="s">
        <v>681</v>
      </c>
      <c r="R844" s="251">
        <v>0</v>
      </c>
      <c r="S844" s="252">
        <v>2756705.810000001</v>
      </c>
      <c r="T844" s="253" t="s">
        <v>778</v>
      </c>
      <c r="U844" s="254">
        <v>76665699</v>
      </c>
      <c r="V844" s="249">
        <v>-286684972</v>
      </c>
      <c r="W844" s="255">
        <v>289571</v>
      </c>
      <c r="X844" s="256">
        <v>46466999</v>
      </c>
      <c r="Y844" s="257"/>
    </row>
    <row r="845" spans="1:25">
      <c r="A845" s="299" t="s">
        <v>182</v>
      </c>
      <c r="B845" s="299" t="s">
        <v>183</v>
      </c>
      <c r="C845" s="125">
        <v>44620</v>
      </c>
      <c r="D845" s="125">
        <v>44620</v>
      </c>
      <c r="E845" s="125">
        <v>44666</v>
      </c>
      <c r="G845" s="127" t="s">
        <v>1635</v>
      </c>
      <c r="H845" s="128" t="s">
        <v>903</v>
      </c>
      <c r="I845" s="73" t="s">
        <v>901</v>
      </c>
      <c r="J845" s="73" t="s">
        <v>902</v>
      </c>
      <c r="K845" s="73" t="s">
        <v>1647</v>
      </c>
      <c r="L845" s="129">
        <v>0</v>
      </c>
      <c r="N845" s="121">
        <v>0</v>
      </c>
      <c r="O845" s="121">
        <v>-19250.14</v>
      </c>
      <c r="P845" s="121">
        <v>-19250.14</v>
      </c>
      <c r="Q845" s="130" t="s">
        <v>681</v>
      </c>
      <c r="R845" s="131">
        <v>0</v>
      </c>
      <c r="S845" s="132">
        <v>2737455.6700000009</v>
      </c>
      <c r="T845" s="122" t="s">
        <v>902</v>
      </c>
      <c r="U845" s="2"/>
      <c r="W845" s="111">
        <v>466483</v>
      </c>
      <c r="X845" s="133"/>
      <c r="Y845" s="45"/>
    </row>
    <row r="846" spans="1:25">
      <c r="A846" s="299" t="s">
        <v>206</v>
      </c>
      <c r="B846" s="299" t="s">
        <v>207</v>
      </c>
      <c r="C846" s="125">
        <v>44651</v>
      </c>
      <c r="D846" s="125">
        <v>44651</v>
      </c>
      <c r="E846" s="125">
        <v>44666</v>
      </c>
      <c r="F846" s="295" t="s">
        <v>575</v>
      </c>
      <c r="G846" s="127"/>
      <c r="H846" s="128" t="s">
        <v>574</v>
      </c>
      <c r="I846" s="73" t="s">
        <v>564</v>
      </c>
      <c r="J846" s="73" t="s">
        <v>576</v>
      </c>
      <c r="K846" s="73" t="s">
        <v>944</v>
      </c>
      <c r="L846" s="129">
        <v>17374.95</v>
      </c>
      <c r="M846" s="121">
        <v>100</v>
      </c>
      <c r="N846" s="121">
        <v>17374.95</v>
      </c>
      <c r="O846" s="121">
        <v>0</v>
      </c>
      <c r="P846" s="121">
        <v>17374.95</v>
      </c>
      <c r="Q846" s="130" t="s">
        <v>681</v>
      </c>
      <c r="R846" s="131">
        <v>3273645.4899999914</v>
      </c>
      <c r="S846" s="132">
        <v>0</v>
      </c>
      <c r="T846" s="122" t="s">
        <v>576</v>
      </c>
      <c r="U846" s="2">
        <v>78176418</v>
      </c>
      <c r="V846" s="121">
        <v>-285904610</v>
      </c>
      <c r="W846" s="111">
        <v>435251</v>
      </c>
      <c r="X846" s="133">
        <v>46300724</v>
      </c>
      <c r="Y846" s="45"/>
    </row>
    <row r="847" spans="1:25">
      <c r="A847" s="299" t="s">
        <v>182</v>
      </c>
      <c r="B847" s="299" t="s">
        <v>183</v>
      </c>
      <c r="C847" s="125">
        <v>44651</v>
      </c>
      <c r="D847" s="125">
        <v>44651</v>
      </c>
      <c r="E847" s="125">
        <v>44666</v>
      </c>
      <c r="F847" s="295" t="s">
        <v>575</v>
      </c>
      <c r="G847" s="127" t="s">
        <v>1530</v>
      </c>
      <c r="H847" s="128" t="s">
        <v>574</v>
      </c>
      <c r="I847" s="73" t="s">
        <v>564</v>
      </c>
      <c r="J847" s="73" t="s">
        <v>576</v>
      </c>
      <c r="K847" s="73" t="s">
        <v>166</v>
      </c>
      <c r="L847" s="129">
        <v>0</v>
      </c>
      <c r="N847" s="121">
        <v>0</v>
      </c>
      <c r="O847" s="121">
        <v>13627.34</v>
      </c>
      <c r="P847" s="121">
        <v>13627.34</v>
      </c>
      <c r="Q847" s="130" t="s">
        <v>681</v>
      </c>
      <c r="R847" s="131">
        <v>0</v>
      </c>
      <c r="S847" s="132">
        <v>2751083.0100000007</v>
      </c>
      <c r="T847" s="122" t="s">
        <v>576</v>
      </c>
      <c r="U847" s="2">
        <v>75422290</v>
      </c>
      <c r="V847" s="121">
        <v>-288081829</v>
      </c>
      <c r="W847" s="111">
        <v>435251</v>
      </c>
      <c r="X847" s="133">
        <v>46696985</v>
      </c>
      <c r="Y847" s="45"/>
    </row>
    <row r="848" spans="1:25">
      <c r="A848" s="299" t="s">
        <v>206</v>
      </c>
      <c r="B848" s="299" t="s">
        <v>207</v>
      </c>
      <c r="C848" s="125">
        <v>44469</v>
      </c>
      <c r="D848" s="125">
        <v>44469</v>
      </c>
      <c r="E848" s="125">
        <v>44666</v>
      </c>
      <c r="G848" s="127"/>
      <c r="H848" s="128" t="s">
        <v>566</v>
      </c>
      <c r="I848" s="73" t="s">
        <v>564</v>
      </c>
      <c r="J848" s="73" t="s">
        <v>567</v>
      </c>
      <c r="K848" s="73" t="s">
        <v>944</v>
      </c>
      <c r="L848" s="129">
        <v>26522.42</v>
      </c>
      <c r="M848" s="121">
        <v>100</v>
      </c>
      <c r="N848" s="121">
        <v>26522.42</v>
      </c>
      <c r="O848" s="121">
        <v>0</v>
      </c>
      <c r="P848" s="121">
        <v>26522.42</v>
      </c>
      <c r="Q848" s="130" t="s">
        <v>681</v>
      </c>
      <c r="R848" s="131">
        <v>3300167.9099999913</v>
      </c>
      <c r="S848" s="132">
        <v>0</v>
      </c>
      <c r="T848" s="122" t="s">
        <v>567</v>
      </c>
      <c r="U848" s="2">
        <v>71244028</v>
      </c>
      <c r="V848" s="121">
        <v>-257750889</v>
      </c>
      <c r="W848" s="111">
        <v>390395</v>
      </c>
      <c r="X848" s="133">
        <v>41809475</v>
      </c>
      <c r="Y848" s="45"/>
    </row>
    <row r="849" spans="1:25">
      <c r="A849" s="228" t="s">
        <v>206</v>
      </c>
      <c r="B849" s="228" t="s">
        <v>207</v>
      </c>
      <c r="C849" s="229">
        <v>44651</v>
      </c>
      <c r="D849" s="229">
        <v>44651</v>
      </c>
      <c r="E849" s="229">
        <v>44666</v>
      </c>
      <c r="F849" s="296"/>
      <c r="G849" s="230"/>
      <c r="H849" s="231" t="s">
        <v>822</v>
      </c>
      <c r="I849" s="232" t="s">
        <v>564</v>
      </c>
      <c r="J849" s="232" t="s">
        <v>821</v>
      </c>
      <c r="K849" s="232" t="s">
        <v>944</v>
      </c>
      <c r="L849" s="233">
        <v>5258.35</v>
      </c>
      <c r="M849" s="234">
        <v>100</v>
      </c>
      <c r="N849" s="234">
        <v>5258.35</v>
      </c>
      <c r="O849" s="234">
        <v>0</v>
      </c>
      <c r="P849" s="234">
        <v>5258.35</v>
      </c>
      <c r="Q849" s="235" t="s">
        <v>681</v>
      </c>
      <c r="R849" s="236">
        <v>3305426.2599999914</v>
      </c>
      <c r="S849" s="237">
        <v>0</v>
      </c>
      <c r="T849" s="238" t="s">
        <v>821</v>
      </c>
      <c r="U849" s="239">
        <v>78174541</v>
      </c>
      <c r="V849" s="234">
        <v>-285902007</v>
      </c>
      <c r="W849" s="240">
        <v>432710</v>
      </c>
      <c r="X849" s="241">
        <v>46299853</v>
      </c>
      <c r="Y849" s="242"/>
    </row>
    <row r="850" spans="1:25">
      <c r="A850" s="299" t="s">
        <v>182</v>
      </c>
      <c r="B850" s="299" t="s">
        <v>183</v>
      </c>
      <c r="C850" s="125">
        <v>44631</v>
      </c>
      <c r="D850" s="125">
        <v>44631</v>
      </c>
      <c r="E850" s="125">
        <v>44669</v>
      </c>
      <c r="G850" s="127"/>
      <c r="J850" s="73"/>
      <c r="K850" s="73" t="s">
        <v>911</v>
      </c>
      <c r="L850" s="129">
        <v>0</v>
      </c>
      <c r="N850" s="121">
        <v>0</v>
      </c>
      <c r="O850" s="121">
        <v>128388.89</v>
      </c>
      <c r="P850" s="121">
        <v>128388.89</v>
      </c>
      <c r="Q850" s="130" t="s">
        <v>681</v>
      </c>
      <c r="R850" s="131">
        <v>0</v>
      </c>
      <c r="S850" s="132">
        <v>2879471.9000000008</v>
      </c>
      <c r="T850" s="122"/>
      <c r="U850" s="2">
        <v>2177766</v>
      </c>
      <c r="V850" s="121">
        <v>-288254470</v>
      </c>
      <c r="W850" s="111"/>
      <c r="X850" s="133">
        <v>46721040</v>
      </c>
      <c r="Y850" s="45" t="s">
        <v>1648</v>
      </c>
    </row>
    <row r="851" spans="1:25">
      <c r="A851" s="299" t="s">
        <v>182</v>
      </c>
      <c r="B851" s="299" t="s">
        <v>183</v>
      </c>
      <c r="C851" s="125">
        <v>44638</v>
      </c>
      <c r="D851" s="125">
        <v>44638</v>
      </c>
      <c r="E851" s="125">
        <v>44669</v>
      </c>
      <c r="G851" s="127"/>
      <c r="H851" s="128" t="s">
        <v>730</v>
      </c>
      <c r="I851" s="73" t="s">
        <v>726</v>
      </c>
      <c r="J851" s="73" t="s">
        <v>729</v>
      </c>
      <c r="K851" s="73" t="s">
        <v>1158</v>
      </c>
      <c r="L851" s="129">
        <v>0</v>
      </c>
      <c r="N851" s="121">
        <v>0</v>
      </c>
      <c r="O851" s="121">
        <v>10201.25</v>
      </c>
      <c r="P851" s="121">
        <v>10201.25</v>
      </c>
      <c r="Q851" s="130" t="s">
        <v>681</v>
      </c>
      <c r="R851" s="131">
        <v>0</v>
      </c>
      <c r="S851" s="132">
        <v>2889673.1500000008</v>
      </c>
      <c r="T851" s="122" t="s">
        <v>729</v>
      </c>
      <c r="U851" s="2">
        <v>77156692</v>
      </c>
      <c r="V851" s="121">
        <v>-288252981</v>
      </c>
      <c r="W851" s="111"/>
      <c r="X851" s="133">
        <v>46720748</v>
      </c>
      <c r="Y851" s="45"/>
    </row>
    <row r="852" spans="1:25">
      <c r="A852" s="299" t="s">
        <v>182</v>
      </c>
      <c r="B852" s="299" t="s">
        <v>183</v>
      </c>
      <c r="C852" s="125">
        <v>44561</v>
      </c>
      <c r="D852" s="125">
        <v>44561</v>
      </c>
      <c r="E852" s="125">
        <v>44669</v>
      </c>
      <c r="G852" s="127" t="s">
        <v>1635</v>
      </c>
      <c r="H852" s="128" t="s">
        <v>903</v>
      </c>
      <c r="I852" s="73" t="s">
        <v>901</v>
      </c>
      <c r="J852" s="73" t="s">
        <v>902</v>
      </c>
      <c r="K852" s="73" t="s">
        <v>166</v>
      </c>
      <c r="L852" s="129">
        <v>0</v>
      </c>
      <c r="N852" s="121">
        <v>0</v>
      </c>
      <c r="O852" s="121">
        <v>19250.14</v>
      </c>
      <c r="P852" s="121">
        <v>19250.14</v>
      </c>
      <c r="Q852" s="130" t="s">
        <v>681</v>
      </c>
      <c r="R852" s="131">
        <v>0</v>
      </c>
      <c r="S852" s="132">
        <v>2908923.290000001</v>
      </c>
      <c r="T852" s="122" t="s">
        <v>902</v>
      </c>
      <c r="U852" s="2">
        <v>73408646</v>
      </c>
      <c r="V852" s="121">
        <v>-288254559</v>
      </c>
      <c r="W852" s="111">
        <v>466483</v>
      </c>
      <c r="X852" s="133">
        <v>46721071</v>
      </c>
      <c r="Y852" s="45"/>
    </row>
    <row r="853" spans="1:25">
      <c r="A853" s="299" t="s">
        <v>182</v>
      </c>
      <c r="B853" s="299" t="s">
        <v>183</v>
      </c>
      <c r="C853" s="125">
        <v>44638</v>
      </c>
      <c r="D853" s="125">
        <v>44638</v>
      </c>
      <c r="E853" s="125">
        <v>44669</v>
      </c>
      <c r="G853" s="127"/>
      <c r="H853" s="128" t="s">
        <v>776</v>
      </c>
      <c r="I853" s="73" t="s">
        <v>772</v>
      </c>
      <c r="J853" s="73" t="s">
        <v>775</v>
      </c>
      <c r="K853" s="73" t="s">
        <v>1158</v>
      </c>
      <c r="L853" s="129">
        <v>0</v>
      </c>
      <c r="N853" s="121">
        <v>0</v>
      </c>
      <c r="O853" s="121">
        <v>1437.12</v>
      </c>
      <c r="P853" s="121">
        <v>1437.12</v>
      </c>
      <c r="Q853" s="130" t="s">
        <v>681</v>
      </c>
      <c r="R853" s="131">
        <v>0</v>
      </c>
      <c r="S853" s="132">
        <v>2910360.4100000011</v>
      </c>
      <c r="T853" s="122" t="s">
        <v>775</v>
      </c>
      <c r="U853" s="2">
        <v>78913811</v>
      </c>
      <c r="V853" s="121">
        <v>-288253831</v>
      </c>
      <c r="W853" s="111"/>
      <c r="X853" s="133">
        <v>46720879</v>
      </c>
      <c r="Y853" s="45"/>
    </row>
    <row r="854" spans="1:25">
      <c r="A854" s="299" t="s">
        <v>182</v>
      </c>
      <c r="B854" s="299" t="s">
        <v>183</v>
      </c>
      <c r="C854" s="125">
        <v>44638</v>
      </c>
      <c r="D854" s="125">
        <v>44638</v>
      </c>
      <c r="E854" s="125">
        <v>44669</v>
      </c>
      <c r="G854" s="127"/>
      <c r="H854" s="128" t="s">
        <v>774</v>
      </c>
      <c r="I854" s="73" t="s">
        <v>772</v>
      </c>
      <c r="J854" s="73" t="s">
        <v>773</v>
      </c>
      <c r="K854" s="73" t="s">
        <v>1158</v>
      </c>
      <c r="L854" s="129">
        <v>0</v>
      </c>
      <c r="N854" s="121">
        <v>0</v>
      </c>
      <c r="O854" s="121">
        <v>6431.62</v>
      </c>
      <c r="P854" s="121">
        <v>6431.62</v>
      </c>
      <c r="Q854" s="130" t="s">
        <v>681</v>
      </c>
      <c r="R854" s="131">
        <v>0</v>
      </c>
      <c r="S854" s="132">
        <v>2916792.0300000012</v>
      </c>
      <c r="T854" s="122" t="s">
        <v>773</v>
      </c>
      <c r="U854" s="2">
        <v>78913734</v>
      </c>
      <c r="V854" s="121">
        <v>-288253718</v>
      </c>
      <c r="W854" s="111"/>
      <c r="X854" s="133">
        <v>46720849</v>
      </c>
      <c r="Y854" s="45"/>
    </row>
    <row r="855" spans="1:25">
      <c r="A855" s="299" t="s">
        <v>182</v>
      </c>
      <c r="B855" s="299" t="s">
        <v>183</v>
      </c>
      <c r="C855" s="125">
        <v>44669</v>
      </c>
      <c r="D855" s="125">
        <v>44669</v>
      </c>
      <c r="E855" s="125">
        <v>44669</v>
      </c>
      <c r="G855" s="127"/>
      <c r="H855" s="128" t="s">
        <v>782</v>
      </c>
      <c r="I855" s="73" t="s">
        <v>780</v>
      </c>
      <c r="J855" s="73" t="s">
        <v>781</v>
      </c>
      <c r="K855" s="73" t="s">
        <v>1158</v>
      </c>
      <c r="L855" s="129">
        <v>0</v>
      </c>
      <c r="N855" s="121">
        <v>0</v>
      </c>
      <c r="O855" s="121">
        <v>529.16999999999996</v>
      </c>
      <c r="P855" s="121">
        <v>529.16999999999996</v>
      </c>
      <c r="Q855" s="130" t="s">
        <v>681</v>
      </c>
      <c r="R855" s="131">
        <v>0</v>
      </c>
      <c r="S855" s="132">
        <v>2917321.2000000011</v>
      </c>
      <c r="T855" s="122" t="s">
        <v>781</v>
      </c>
      <c r="U855" s="2">
        <v>78913845</v>
      </c>
      <c r="V855" s="121">
        <v>-288253884</v>
      </c>
      <c r="W855" s="111"/>
      <c r="X855" s="133">
        <v>46720898</v>
      </c>
      <c r="Y855" s="45"/>
    </row>
    <row r="856" spans="1:25">
      <c r="A856" s="243" t="s">
        <v>182</v>
      </c>
      <c r="B856" s="243" t="s">
        <v>183</v>
      </c>
      <c r="C856" s="244">
        <v>44670</v>
      </c>
      <c r="D856" s="244">
        <v>44670</v>
      </c>
      <c r="E856" s="244">
        <v>44670</v>
      </c>
      <c r="F856" s="297"/>
      <c r="G856" s="245" t="s">
        <v>1575</v>
      </c>
      <c r="H856" s="246" t="s">
        <v>822</v>
      </c>
      <c r="I856" s="247" t="s">
        <v>564</v>
      </c>
      <c r="J856" s="247" t="s">
        <v>821</v>
      </c>
      <c r="K856" s="247" t="s">
        <v>166</v>
      </c>
      <c r="L856" s="248">
        <v>0</v>
      </c>
      <c r="M856" s="249"/>
      <c r="N856" s="249">
        <v>0</v>
      </c>
      <c r="O856" s="249">
        <v>13823.87</v>
      </c>
      <c r="P856" s="249">
        <v>13823.87</v>
      </c>
      <c r="Q856" s="250" t="s">
        <v>681</v>
      </c>
      <c r="R856" s="251">
        <v>0</v>
      </c>
      <c r="S856" s="252">
        <v>2931145.0700000012</v>
      </c>
      <c r="T856" s="253" t="s">
        <v>821</v>
      </c>
      <c r="U856" s="254">
        <v>71840052</v>
      </c>
      <c r="V856" s="249">
        <v>-288301604</v>
      </c>
      <c r="W856" s="255">
        <v>432710</v>
      </c>
      <c r="X856" s="256">
        <v>46726056</v>
      </c>
      <c r="Y856" s="257"/>
    </row>
    <row r="857" spans="1:25">
      <c r="A857" s="299" t="s">
        <v>182</v>
      </c>
      <c r="B857" s="299" t="s">
        <v>183</v>
      </c>
      <c r="C857" s="125">
        <v>44593</v>
      </c>
      <c r="D857" s="125">
        <v>44593</v>
      </c>
      <c r="E857" s="125">
        <v>44673</v>
      </c>
      <c r="F857" s="295" t="s">
        <v>719</v>
      </c>
      <c r="G857" s="127" t="s">
        <v>1534</v>
      </c>
      <c r="H857" s="128" t="s">
        <v>718</v>
      </c>
      <c r="I857" s="73" t="s">
        <v>716</v>
      </c>
      <c r="J857" s="73" t="s">
        <v>717</v>
      </c>
      <c r="K857" s="73" t="s">
        <v>166</v>
      </c>
      <c r="L857" s="129">
        <v>0</v>
      </c>
      <c r="N857" s="121">
        <v>0</v>
      </c>
      <c r="O857" s="121">
        <v>49230.85</v>
      </c>
      <c r="P857" s="121">
        <v>49230.85</v>
      </c>
      <c r="Q857" s="130" t="s">
        <v>681</v>
      </c>
      <c r="R857" s="131">
        <v>0</v>
      </c>
      <c r="S857" s="132">
        <v>2980375.9200000013</v>
      </c>
      <c r="T857" s="122" t="s">
        <v>717</v>
      </c>
      <c r="U857" s="2">
        <v>75425026</v>
      </c>
      <c r="V857" s="121">
        <v>-288655438</v>
      </c>
      <c r="W857" s="111">
        <v>312621</v>
      </c>
      <c r="X857" s="133">
        <v>46823784</v>
      </c>
      <c r="Y857" s="45"/>
    </row>
    <row r="858" spans="1:25">
      <c r="A858" s="299" t="s">
        <v>182</v>
      </c>
      <c r="B858" s="299" t="s">
        <v>183</v>
      </c>
      <c r="C858" s="125">
        <v>44593</v>
      </c>
      <c r="D858" s="125">
        <v>44593</v>
      </c>
      <c r="E858" s="125">
        <v>44673</v>
      </c>
      <c r="F858" s="295" t="s">
        <v>719</v>
      </c>
      <c r="G858" s="127" t="s">
        <v>1534</v>
      </c>
      <c r="H858" s="128" t="s">
        <v>718</v>
      </c>
      <c r="I858" s="73" t="s">
        <v>716</v>
      </c>
      <c r="J858" s="73" t="s">
        <v>717</v>
      </c>
      <c r="K858" s="73" t="s">
        <v>166</v>
      </c>
      <c r="L858" s="129">
        <v>0</v>
      </c>
      <c r="N858" s="121">
        <v>0</v>
      </c>
      <c r="O858" s="121">
        <v>8479.32</v>
      </c>
      <c r="P858" s="121">
        <v>8479.32</v>
      </c>
      <c r="Q858" s="130" t="s">
        <v>681</v>
      </c>
      <c r="R858" s="131">
        <v>0</v>
      </c>
      <c r="S858" s="132">
        <v>2988855.2400000012</v>
      </c>
      <c r="T858" s="122" t="s">
        <v>717</v>
      </c>
      <c r="U858" s="2">
        <v>75425026</v>
      </c>
      <c r="V858" s="121">
        <v>-288655480</v>
      </c>
      <c r="W858" s="111">
        <v>312621</v>
      </c>
      <c r="X858" s="133">
        <v>46823804</v>
      </c>
      <c r="Y858" s="45"/>
    </row>
    <row r="859" spans="1:25">
      <c r="A859" s="299" t="s">
        <v>206</v>
      </c>
      <c r="B859" s="299" t="s">
        <v>207</v>
      </c>
      <c r="C859" s="125">
        <v>44561</v>
      </c>
      <c r="D859" s="125">
        <v>44561</v>
      </c>
      <c r="E859" s="125">
        <v>44673</v>
      </c>
      <c r="F859" s="295" t="s">
        <v>266</v>
      </c>
      <c r="G859" s="127"/>
      <c r="H859" s="128" t="s">
        <v>265</v>
      </c>
      <c r="I859" s="73" t="s">
        <v>267</v>
      </c>
      <c r="J859" s="73" t="s">
        <v>268</v>
      </c>
      <c r="K859" s="73" t="s">
        <v>944</v>
      </c>
      <c r="L859" s="129">
        <v>25000</v>
      </c>
      <c r="M859" s="121">
        <v>100</v>
      </c>
      <c r="N859" s="121">
        <v>25000</v>
      </c>
      <c r="O859" s="121">
        <v>0</v>
      </c>
      <c r="P859" s="121">
        <v>25000</v>
      </c>
      <c r="Q859" s="130" t="s">
        <v>681</v>
      </c>
      <c r="R859" s="131">
        <v>3330426.2599999914</v>
      </c>
      <c r="S859" s="132">
        <v>0</v>
      </c>
      <c r="T859" s="122" t="s">
        <v>268</v>
      </c>
      <c r="U859" s="2">
        <v>74445876</v>
      </c>
      <c r="V859" s="121">
        <v>-269526035</v>
      </c>
      <c r="W859" s="111">
        <v>456083</v>
      </c>
      <c r="X859" s="133">
        <v>43674149</v>
      </c>
      <c r="Y859" s="45"/>
    </row>
    <row r="860" spans="1:25">
      <c r="A860" s="299" t="s">
        <v>182</v>
      </c>
      <c r="B860" s="299" t="s">
        <v>183</v>
      </c>
      <c r="C860" s="125">
        <v>44561</v>
      </c>
      <c r="D860" s="125">
        <v>44561</v>
      </c>
      <c r="E860" s="125">
        <v>44673</v>
      </c>
      <c r="F860" s="295" t="s">
        <v>266</v>
      </c>
      <c r="G860" s="127" t="s">
        <v>1645</v>
      </c>
      <c r="H860" s="128" t="s">
        <v>265</v>
      </c>
      <c r="I860" s="73" t="s">
        <v>267</v>
      </c>
      <c r="J860" s="73" t="s">
        <v>268</v>
      </c>
      <c r="K860" s="73" t="s">
        <v>166</v>
      </c>
      <c r="L860" s="129">
        <v>0</v>
      </c>
      <c r="N860" s="121">
        <v>0</v>
      </c>
      <c r="O860" s="121">
        <v>157500</v>
      </c>
      <c r="P860" s="121">
        <v>157500</v>
      </c>
      <c r="Q860" s="130" t="s">
        <v>681</v>
      </c>
      <c r="R860" s="131">
        <v>0</v>
      </c>
      <c r="S860" s="132">
        <v>3146355.2400000012</v>
      </c>
      <c r="T860" s="122" t="s">
        <v>268</v>
      </c>
      <c r="U860" s="2">
        <v>73918064</v>
      </c>
      <c r="V860" s="121">
        <v>-288657093</v>
      </c>
      <c r="W860" s="111">
        <v>456083</v>
      </c>
      <c r="X860" s="133">
        <v>46824142</v>
      </c>
      <c r="Y860" s="45"/>
    </row>
    <row r="861" spans="1:25">
      <c r="A861" s="299" t="s">
        <v>182</v>
      </c>
      <c r="B861" s="299" t="s">
        <v>183</v>
      </c>
      <c r="C861" s="125">
        <v>44561</v>
      </c>
      <c r="D861" s="125">
        <v>44561</v>
      </c>
      <c r="E861" s="125">
        <v>44673</v>
      </c>
      <c r="F861" s="295" t="s">
        <v>505</v>
      </c>
      <c r="G861" s="127" t="s">
        <v>1649</v>
      </c>
      <c r="H861" s="128" t="s">
        <v>504</v>
      </c>
      <c r="I861" s="73" t="s">
        <v>499</v>
      </c>
      <c r="J861" s="73" t="s">
        <v>506</v>
      </c>
      <c r="K861" s="73" t="s">
        <v>166</v>
      </c>
      <c r="L861" s="129">
        <v>0</v>
      </c>
      <c r="N861" s="121">
        <v>0</v>
      </c>
      <c r="O861" s="121">
        <v>2149.2399999999998</v>
      </c>
      <c r="P861" s="121">
        <v>2149.2399999999998</v>
      </c>
      <c r="Q861" s="130" t="s">
        <v>681</v>
      </c>
      <c r="R861" s="131">
        <v>0</v>
      </c>
      <c r="S861" s="132">
        <v>3148504.4800000014</v>
      </c>
      <c r="T861" s="122" t="s">
        <v>506</v>
      </c>
      <c r="U861" s="2">
        <v>74729410</v>
      </c>
      <c r="V861" s="121">
        <v>-288664185</v>
      </c>
      <c r="W861" s="111">
        <v>470017</v>
      </c>
      <c r="X861" s="133">
        <v>46826137</v>
      </c>
      <c r="Y861" s="45"/>
    </row>
    <row r="862" spans="1:25">
      <c r="A862" s="299" t="s">
        <v>206</v>
      </c>
      <c r="B862" s="299" t="s">
        <v>207</v>
      </c>
      <c r="C862" s="125">
        <v>44651</v>
      </c>
      <c r="D862" s="125">
        <v>44651</v>
      </c>
      <c r="E862" s="125">
        <v>44673</v>
      </c>
      <c r="G862" s="127"/>
      <c r="H862" s="128" t="s">
        <v>498</v>
      </c>
      <c r="I862" s="73" t="s">
        <v>499</v>
      </c>
      <c r="J862" s="73" t="s">
        <v>500</v>
      </c>
      <c r="K862" s="73" t="s">
        <v>944</v>
      </c>
      <c r="L862" s="129">
        <v>11068.29</v>
      </c>
      <c r="M862" s="121">
        <v>100</v>
      </c>
      <c r="N862" s="121">
        <v>11068.29</v>
      </c>
      <c r="O862" s="121">
        <v>0</v>
      </c>
      <c r="P862" s="121">
        <v>11068.29</v>
      </c>
      <c r="Q862" s="130" t="s">
        <v>681</v>
      </c>
      <c r="R862" s="131">
        <v>3341494.5499999914</v>
      </c>
      <c r="S862" s="132">
        <v>0</v>
      </c>
      <c r="T862" s="122" t="s">
        <v>500</v>
      </c>
      <c r="U862" s="2">
        <v>77584732</v>
      </c>
      <c r="V862" s="121">
        <v>-283616991</v>
      </c>
      <c r="W862" s="111">
        <v>468973</v>
      </c>
      <c r="X862" s="133">
        <v>45820146</v>
      </c>
      <c r="Y862" s="45"/>
    </row>
    <row r="863" spans="1:25">
      <c r="A863" s="299" t="s">
        <v>182</v>
      </c>
      <c r="B863" s="299" t="s">
        <v>183</v>
      </c>
      <c r="C863" s="125">
        <v>44561</v>
      </c>
      <c r="D863" s="125">
        <v>44561</v>
      </c>
      <c r="E863" s="125">
        <v>44673</v>
      </c>
      <c r="G863" s="127" t="s">
        <v>1650</v>
      </c>
      <c r="H863" s="128" t="s">
        <v>498</v>
      </c>
      <c r="I863" s="73" t="s">
        <v>499</v>
      </c>
      <c r="J863" s="73" t="s">
        <v>500</v>
      </c>
      <c r="K863" s="73" t="s">
        <v>166</v>
      </c>
      <c r="L863" s="129">
        <v>0</v>
      </c>
      <c r="N863" s="121">
        <v>0</v>
      </c>
      <c r="O863" s="121">
        <v>1598.75</v>
      </c>
      <c r="P863" s="121">
        <v>1598.75</v>
      </c>
      <c r="Q863" s="130" t="s">
        <v>681</v>
      </c>
      <c r="R863" s="131">
        <v>0</v>
      </c>
      <c r="S863" s="132">
        <v>3150103.2300000014</v>
      </c>
      <c r="T863" s="122" t="s">
        <v>500</v>
      </c>
      <c r="U863" s="2">
        <v>75413287</v>
      </c>
      <c r="V863" s="121">
        <v>-288664093</v>
      </c>
      <c r="W863" s="111">
        <v>468973</v>
      </c>
      <c r="X863" s="133">
        <v>46826103</v>
      </c>
      <c r="Y863" s="45"/>
    </row>
    <row r="864" spans="1:25">
      <c r="A864" s="299" t="s">
        <v>182</v>
      </c>
      <c r="B864" s="299" t="s">
        <v>183</v>
      </c>
      <c r="C864" s="125">
        <v>44608</v>
      </c>
      <c r="D864" s="125">
        <v>44608</v>
      </c>
      <c r="E864" s="125">
        <v>44673</v>
      </c>
      <c r="F864" s="295" t="s">
        <v>908</v>
      </c>
      <c r="G864" s="127" t="s">
        <v>1651</v>
      </c>
      <c r="H864" s="128" t="s">
        <v>907</v>
      </c>
      <c r="I864" s="73" t="s">
        <v>905</v>
      </c>
      <c r="J864" s="73" t="s">
        <v>906</v>
      </c>
      <c r="K864" s="73" t="s">
        <v>166</v>
      </c>
      <c r="L864" s="129">
        <v>0</v>
      </c>
      <c r="N864" s="121">
        <v>0</v>
      </c>
      <c r="O864" s="121">
        <v>47694.01</v>
      </c>
      <c r="P864" s="121">
        <v>47694.01</v>
      </c>
      <c r="Q864" s="130" t="s">
        <v>681</v>
      </c>
      <c r="R864" s="131">
        <v>0</v>
      </c>
      <c r="S864" s="132">
        <v>3197797.2400000012</v>
      </c>
      <c r="T864" s="122" t="s">
        <v>906</v>
      </c>
      <c r="U864" s="2">
        <v>76163948</v>
      </c>
      <c r="V864" s="121">
        <v>-288663888</v>
      </c>
      <c r="W864" s="111">
        <v>466544</v>
      </c>
      <c r="X864" s="133">
        <v>46826064</v>
      </c>
      <c r="Y864" s="45"/>
    </row>
    <row r="865" spans="1:25">
      <c r="A865" s="299" t="s">
        <v>182</v>
      </c>
      <c r="B865" s="299" t="s">
        <v>183</v>
      </c>
      <c r="C865" s="125">
        <v>44530</v>
      </c>
      <c r="D865" s="125">
        <v>44530</v>
      </c>
      <c r="E865" s="125">
        <v>44673</v>
      </c>
      <c r="F865" s="295" t="s">
        <v>893</v>
      </c>
      <c r="G865" s="127" t="s">
        <v>1652</v>
      </c>
      <c r="H865" s="128" t="s">
        <v>892</v>
      </c>
      <c r="I865" s="73" t="s">
        <v>890</v>
      </c>
      <c r="J865" s="73" t="s">
        <v>891</v>
      </c>
      <c r="K865" s="73" t="s">
        <v>166</v>
      </c>
      <c r="L865" s="129">
        <v>0</v>
      </c>
      <c r="N865" s="121">
        <v>0</v>
      </c>
      <c r="O865" s="121">
        <v>1834.09</v>
      </c>
      <c r="P865" s="121">
        <v>1834.09</v>
      </c>
      <c r="Q865" s="130" t="s">
        <v>681</v>
      </c>
      <c r="R865" s="131">
        <v>0</v>
      </c>
      <c r="S865" s="132">
        <v>3199631.330000001</v>
      </c>
      <c r="T865" s="122" t="s">
        <v>891</v>
      </c>
      <c r="U865" s="2">
        <v>73095278</v>
      </c>
      <c r="V865" s="121">
        <v>-288663636</v>
      </c>
      <c r="W865" s="111">
        <v>458978</v>
      </c>
      <c r="X865" s="133">
        <v>46825999</v>
      </c>
      <c r="Y865" s="45"/>
    </row>
    <row r="866" spans="1:25">
      <c r="A866" s="299" t="s">
        <v>182</v>
      </c>
      <c r="B866" s="299" t="s">
        <v>183</v>
      </c>
      <c r="C866" s="125">
        <v>44561</v>
      </c>
      <c r="D866" s="125">
        <v>44561</v>
      </c>
      <c r="E866" s="125">
        <v>44673</v>
      </c>
      <c r="F866" s="295" t="s">
        <v>893</v>
      </c>
      <c r="G866" s="127" t="s">
        <v>1652</v>
      </c>
      <c r="H866" s="128" t="s">
        <v>892</v>
      </c>
      <c r="I866" s="73" t="s">
        <v>890</v>
      </c>
      <c r="J866" s="73" t="s">
        <v>891</v>
      </c>
      <c r="K866" s="73" t="s">
        <v>166</v>
      </c>
      <c r="L866" s="129">
        <v>0</v>
      </c>
      <c r="N866" s="121">
        <v>0</v>
      </c>
      <c r="O866" s="121">
        <v>9476.1200000000008</v>
      </c>
      <c r="P866" s="121">
        <v>9476.1200000000008</v>
      </c>
      <c r="Q866" s="130" t="s">
        <v>681</v>
      </c>
      <c r="R866" s="131">
        <v>0</v>
      </c>
      <c r="S866" s="132">
        <v>3209107.4500000011</v>
      </c>
      <c r="T866" s="122" t="s">
        <v>891</v>
      </c>
      <c r="U866" s="2">
        <v>73162650</v>
      </c>
      <c r="V866" s="121">
        <v>-288663641</v>
      </c>
      <c r="W866" s="111">
        <v>458978</v>
      </c>
      <c r="X866" s="133">
        <v>46826002</v>
      </c>
      <c r="Y866" s="45"/>
    </row>
    <row r="867" spans="1:25">
      <c r="A867" s="299" t="s">
        <v>182</v>
      </c>
      <c r="B867" s="299" t="s">
        <v>183</v>
      </c>
      <c r="C867" s="125">
        <v>44592</v>
      </c>
      <c r="D867" s="125">
        <v>44592</v>
      </c>
      <c r="E867" s="125">
        <v>44673</v>
      </c>
      <c r="F867" s="295" t="s">
        <v>893</v>
      </c>
      <c r="G867" s="127" t="s">
        <v>1652</v>
      </c>
      <c r="H867" s="128" t="s">
        <v>892</v>
      </c>
      <c r="I867" s="73" t="s">
        <v>890</v>
      </c>
      <c r="J867" s="73" t="s">
        <v>891</v>
      </c>
      <c r="K867" s="73" t="s">
        <v>166</v>
      </c>
      <c r="L867" s="129">
        <v>0</v>
      </c>
      <c r="N867" s="121">
        <v>0</v>
      </c>
      <c r="O867" s="121">
        <v>9476.1200000000008</v>
      </c>
      <c r="P867" s="121">
        <v>9476.1200000000008</v>
      </c>
      <c r="Q867" s="130" t="s">
        <v>681</v>
      </c>
      <c r="R867" s="131">
        <v>0</v>
      </c>
      <c r="S867" s="132">
        <v>3218583.5700000012</v>
      </c>
      <c r="T867" s="122" t="s">
        <v>891</v>
      </c>
      <c r="U867" s="2">
        <v>74079755</v>
      </c>
      <c r="V867" s="121">
        <v>-288663698</v>
      </c>
      <c r="W867" s="111">
        <v>458978</v>
      </c>
      <c r="X867" s="133">
        <v>46826005</v>
      </c>
      <c r="Y867" s="45"/>
    </row>
    <row r="868" spans="1:25">
      <c r="A868" s="299" t="s">
        <v>182</v>
      </c>
      <c r="B868" s="299" t="s">
        <v>183</v>
      </c>
      <c r="C868" s="125">
        <v>44560</v>
      </c>
      <c r="D868" s="125">
        <v>44560</v>
      </c>
      <c r="E868" s="125">
        <v>44673</v>
      </c>
      <c r="G868" s="127" t="s">
        <v>1653</v>
      </c>
      <c r="H868" s="128" t="s">
        <v>900</v>
      </c>
      <c r="I868" s="73" t="s">
        <v>898</v>
      </c>
      <c r="J868" s="73" t="s">
        <v>1654</v>
      </c>
      <c r="K868" s="73" t="s">
        <v>166</v>
      </c>
      <c r="L868" s="129">
        <v>0</v>
      </c>
      <c r="N868" s="121">
        <v>0</v>
      </c>
      <c r="O868" s="121">
        <v>78750</v>
      </c>
      <c r="P868" s="121">
        <v>78750</v>
      </c>
      <c r="Q868" s="130" t="s">
        <v>681</v>
      </c>
      <c r="R868" s="131">
        <v>0</v>
      </c>
      <c r="S868" s="132">
        <v>3297333.5700000012</v>
      </c>
      <c r="T868" s="122" t="s">
        <v>899</v>
      </c>
      <c r="U868" s="2">
        <v>73626745</v>
      </c>
      <c r="V868" s="121">
        <v>-288657703</v>
      </c>
      <c r="W868" s="111">
        <v>464322</v>
      </c>
      <c r="X868" s="133">
        <v>46824273</v>
      </c>
      <c r="Y868" s="45" t="s">
        <v>1655</v>
      </c>
    </row>
    <row r="869" spans="1:25">
      <c r="A869" s="299" t="s">
        <v>182</v>
      </c>
      <c r="B869" s="299" t="s">
        <v>183</v>
      </c>
      <c r="C869" s="125">
        <v>44592</v>
      </c>
      <c r="D869" s="125">
        <v>44592</v>
      </c>
      <c r="E869" s="125">
        <v>44673</v>
      </c>
      <c r="G869" s="127" t="s">
        <v>1653</v>
      </c>
      <c r="H869" s="128" t="s">
        <v>900</v>
      </c>
      <c r="I869" s="73" t="s">
        <v>898</v>
      </c>
      <c r="J869" s="73" t="s">
        <v>1654</v>
      </c>
      <c r="K869" s="73" t="s">
        <v>166</v>
      </c>
      <c r="L869" s="129">
        <v>0</v>
      </c>
      <c r="N869" s="121">
        <v>0</v>
      </c>
      <c r="O869" s="121">
        <v>93333.33</v>
      </c>
      <c r="P869" s="121">
        <v>93333.33</v>
      </c>
      <c r="Q869" s="130" t="s">
        <v>681</v>
      </c>
      <c r="R869" s="131">
        <v>0</v>
      </c>
      <c r="S869" s="132">
        <v>3390666.9000000013</v>
      </c>
      <c r="T869" s="122" t="s">
        <v>899</v>
      </c>
      <c r="U869" s="2">
        <v>75247568</v>
      </c>
      <c r="V869" s="121">
        <v>-288657717</v>
      </c>
      <c r="W869" s="111">
        <v>464322</v>
      </c>
      <c r="X869" s="133">
        <v>46824281</v>
      </c>
      <c r="Y869" s="45"/>
    </row>
    <row r="870" spans="1:25">
      <c r="A870" s="299" t="s">
        <v>206</v>
      </c>
      <c r="B870" s="299" t="s">
        <v>207</v>
      </c>
      <c r="C870" s="125">
        <v>44561</v>
      </c>
      <c r="D870" s="125">
        <v>44561</v>
      </c>
      <c r="E870" s="125">
        <v>44673</v>
      </c>
      <c r="F870" s="295" t="s">
        <v>885</v>
      </c>
      <c r="G870" s="127"/>
      <c r="H870" s="128" t="s">
        <v>884</v>
      </c>
      <c r="I870" s="73" t="s">
        <v>882</v>
      </c>
      <c r="J870" s="73" t="s">
        <v>883</v>
      </c>
      <c r="K870" s="73" t="s">
        <v>944</v>
      </c>
      <c r="L870" s="129">
        <v>9904.9599999999991</v>
      </c>
      <c r="M870" s="121">
        <v>100</v>
      </c>
      <c r="N870" s="121">
        <v>9904.9599999999991</v>
      </c>
      <c r="O870" s="121">
        <v>0</v>
      </c>
      <c r="P870" s="121">
        <v>9904.9599999999991</v>
      </c>
      <c r="Q870" s="130" t="s">
        <v>681</v>
      </c>
      <c r="R870" s="131">
        <v>3351399.5099999914</v>
      </c>
      <c r="S870" s="132">
        <v>0</v>
      </c>
      <c r="T870" s="122" t="s">
        <v>883</v>
      </c>
      <c r="U870" s="2"/>
      <c r="W870" s="111">
        <v>455404</v>
      </c>
      <c r="X870" s="133"/>
      <c r="Y870" s="45"/>
    </row>
    <row r="871" spans="1:25">
      <c r="A871" s="299" t="s">
        <v>182</v>
      </c>
      <c r="B871" s="299" t="s">
        <v>183</v>
      </c>
      <c r="C871" s="125">
        <v>44538</v>
      </c>
      <c r="D871" s="125">
        <v>44538</v>
      </c>
      <c r="E871" s="125">
        <v>44673</v>
      </c>
      <c r="F871" s="295" t="s">
        <v>885</v>
      </c>
      <c r="G871" s="127" t="s">
        <v>1656</v>
      </c>
      <c r="H871" s="128" t="s">
        <v>884</v>
      </c>
      <c r="I871" s="73" t="s">
        <v>882</v>
      </c>
      <c r="J871" s="73" t="s">
        <v>883</v>
      </c>
      <c r="K871" s="73" t="s">
        <v>166</v>
      </c>
      <c r="L871" s="129">
        <v>0</v>
      </c>
      <c r="N871" s="121">
        <v>0</v>
      </c>
      <c r="O871" s="121">
        <v>3814.66</v>
      </c>
      <c r="P871" s="121">
        <v>3814.66</v>
      </c>
      <c r="Q871" s="130" t="s">
        <v>681</v>
      </c>
      <c r="R871" s="131">
        <v>0</v>
      </c>
      <c r="S871" s="132">
        <v>3394481.5600000015</v>
      </c>
      <c r="T871" s="122" t="s">
        <v>883</v>
      </c>
      <c r="U871" s="2"/>
      <c r="W871" s="111">
        <v>456507</v>
      </c>
      <c r="X871" s="133"/>
      <c r="Y871" s="45"/>
    </row>
    <row r="872" spans="1:25">
      <c r="A872" s="228" t="s">
        <v>182</v>
      </c>
      <c r="B872" s="228" t="s">
        <v>183</v>
      </c>
      <c r="C872" s="229">
        <v>44561</v>
      </c>
      <c r="D872" s="229">
        <v>44561</v>
      </c>
      <c r="E872" s="229">
        <v>44673</v>
      </c>
      <c r="F872" s="296" t="s">
        <v>885</v>
      </c>
      <c r="G872" s="230" t="s">
        <v>1656</v>
      </c>
      <c r="H872" s="231" t="s">
        <v>884</v>
      </c>
      <c r="I872" s="232" t="s">
        <v>882</v>
      </c>
      <c r="J872" s="232" t="s">
        <v>883</v>
      </c>
      <c r="K872" s="232" t="s">
        <v>166</v>
      </c>
      <c r="L872" s="233">
        <v>0</v>
      </c>
      <c r="M872" s="234"/>
      <c r="N872" s="234">
        <v>0</v>
      </c>
      <c r="O872" s="234">
        <v>25732.43</v>
      </c>
      <c r="P872" s="234">
        <v>25732.43</v>
      </c>
      <c r="Q872" s="235" t="s">
        <v>681</v>
      </c>
      <c r="R872" s="236">
        <v>0</v>
      </c>
      <c r="S872" s="237">
        <v>3420213.9900000016</v>
      </c>
      <c r="T872" s="238" t="s">
        <v>883</v>
      </c>
      <c r="U872" s="239"/>
      <c r="V872" s="234"/>
      <c r="W872" s="240">
        <v>456183</v>
      </c>
      <c r="X872" s="241"/>
      <c r="Y872" s="242"/>
    </row>
    <row r="873" spans="1:25">
      <c r="A873" s="299" t="s">
        <v>206</v>
      </c>
      <c r="B873" s="299" t="s">
        <v>207</v>
      </c>
      <c r="C873" s="125">
        <v>44676</v>
      </c>
      <c r="D873" s="125">
        <v>44676</v>
      </c>
      <c r="E873" s="125">
        <v>44676</v>
      </c>
      <c r="G873" s="127"/>
      <c r="J873" s="73"/>
      <c r="K873" s="73" t="s">
        <v>709</v>
      </c>
      <c r="L873" s="129">
        <v>0</v>
      </c>
      <c r="N873" s="121">
        <v>36000000</v>
      </c>
      <c r="O873" s="121">
        <v>0</v>
      </c>
      <c r="P873" s="121">
        <v>36000000</v>
      </c>
      <c r="Q873" s="130" t="s">
        <v>681</v>
      </c>
      <c r="R873" s="131">
        <v>39351399.50999999</v>
      </c>
      <c r="S873" s="132">
        <v>0</v>
      </c>
      <c r="T873" s="122"/>
      <c r="U873" s="2">
        <v>2186578</v>
      </c>
      <c r="V873" s="121">
        <v>-289154955</v>
      </c>
      <c r="W873" s="111"/>
      <c r="X873" s="133">
        <v>46848805</v>
      </c>
      <c r="Y873" s="45" t="s">
        <v>1556</v>
      </c>
    </row>
    <row r="874" spans="1:25">
      <c r="A874" s="299" t="s">
        <v>206</v>
      </c>
      <c r="B874" s="299" t="s">
        <v>207</v>
      </c>
      <c r="C874" s="125">
        <v>44673</v>
      </c>
      <c r="D874" s="125">
        <v>44673</v>
      </c>
      <c r="E874" s="125">
        <v>44676</v>
      </c>
      <c r="G874" s="127"/>
      <c r="H874" s="128" t="s">
        <v>915</v>
      </c>
      <c r="I874" s="73" t="s">
        <v>874</v>
      </c>
      <c r="J874" s="73" t="s">
        <v>914</v>
      </c>
      <c r="K874" s="73" t="s">
        <v>817</v>
      </c>
      <c r="L874" s="129">
        <v>0</v>
      </c>
      <c r="N874" s="121">
        <v>87499.98</v>
      </c>
      <c r="O874" s="121">
        <v>0</v>
      </c>
      <c r="P874" s="121">
        <v>87499.98</v>
      </c>
      <c r="Q874" s="130" t="s">
        <v>681</v>
      </c>
      <c r="R874" s="131">
        <v>39438899.489999987</v>
      </c>
      <c r="S874" s="132">
        <v>0</v>
      </c>
      <c r="T874" s="122" t="s">
        <v>914</v>
      </c>
      <c r="U874" s="2"/>
      <c r="W874" s="111"/>
      <c r="X874" s="133"/>
      <c r="Y874" s="45" t="s">
        <v>1657</v>
      </c>
    </row>
    <row r="875" spans="1:25">
      <c r="A875" s="299" t="s">
        <v>206</v>
      </c>
      <c r="B875" s="299" t="s">
        <v>207</v>
      </c>
      <c r="C875" s="125">
        <v>44651</v>
      </c>
      <c r="D875" s="125">
        <v>44651</v>
      </c>
      <c r="E875" s="125">
        <v>44676</v>
      </c>
      <c r="F875" s="295" t="s">
        <v>505</v>
      </c>
      <c r="G875" s="127"/>
      <c r="H875" s="128" t="s">
        <v>504</v>
      </c>
      <c r="I875" s="73" t="s">
        <v>499</v>
      </c>
      <c r="J875" s="73" t="s">
        <v>506</v>
      </c>
      <c r="K875" s="73" t="s">
        <v>944</v>
      </c>
      <c r="L875" s="129">
        <v>14879.4</v>
      </c>
      <c r="M875" s="121">
        <v>100</v>
      </c>
      <c r="N875" s="121">
        <v>14879.4</v>
      </c>
      <c r="O875" s="121">
        <v>0</v>
      </c>
      <c r="P875" s="121">
        <v>14879.4</v>
      </c>
      <c r="Q875" s="130" t="s">
        <v>681</v>
      </c>
      <c r="R875" s="131">
        <v>39453778.889999986</v>
      </c>
      <c r="S875" s="132">
        <v>0</v>
      </c>
      <c r="T875" s="122" t="s">
        <v>506</v>
      </c>
      <c r="U875" s="2">
        <v>77351105</v>
      </c>
      <c r="V875" s="121">
        <v>-282682950</v>
      </c>
      <c r="W875" s="111">
        <v>470017</v>
      </c>
      <c r="X875" s="133">
        <v>45724880</v>
      </c>
      <c r="Y875" s="45"/>
    </row>
    <row r="876" spans="1:25">
      <c r="A876" s="299" t="s">
        <v>182</v>
      </c>
      <c r="B876" s="299" t="s">
        <v>183</v>
      </c>
      <c r="C876" s="125">
        <v>44651</v>
      </c>
      <c r="D876" s="125">
        <v>44651</v>
      </c>
      <c r="E876" s="125">
        <v>44676</v>
      </c>
      <c r="F876" s="295" t="s">
        <v>505</v>
      </c>
      <c r="G876" s="127" t="s">
        <v>1649</v>
      </c>
      <c r="H876" s="128" t="s">
        <v>504</v>
      </c>
      <c r="I876" s="73" t="s">
        <v>499</v>
      </c>
      <c r="J876" s="73" t="s">
        <v>506</v>
      </c>
      <c r="K876" s="73" t="s">
        <v>166</v>
      </c>
      <c r="L876" s="129">
        <v>0</v>
      </c>
      <c r="N876" s="121">
        <v>0</v>
      </c>
      <c r="O876" s="121">
        <v>96716.11</v>
      </c>
      <c r="P876" s="121">
        <v>96716.11</v>
      </c>
      <c r="Q876" s="130" t="s">
        <v>681</v>
      </c>
      <c r="R876" s="131">
        <v>0</v>
      </c>
      <c r="S876" s="132">
        <v>3516930.1000000015</v>
      </c>
      <c r="T876" s="122" t="s">
        <v>506</v>
      </c>
      <c r="U876" s="2">
        <v>75422260</v>
      </c>
      <c r="V876" s="121">
        <v>-289153077</v>
      </c>
      <c r="W876" s="111">
        <v>470017</v>
      </c>
      <c r="X876" s="133">
        <v>46848146</v>
      </c>
      <c r="Y876" s="45"/>
    </row>
    <row r="877" spans="1:25">
      <c r="A877" s="299" t="s">
        <v>206</v>
      </c>
      <c r="B877" s="299" t="s">
        <v>207</v>
      </c>
      <c r="C877" s="125">
        <v>44673</v>
      </c>
      <c r="D877" s="125">
        <v>44673</v>
      </c>
      <c r="E877" s="125">
        <v>44676</v>
      </c>
      <c r="G877" s="127"/>
      <c r="H877" s="128" t="s">
        <v>498</v>
      </c>
      <c r="I877" s="73" t="s">
        <v>499</v>
      </c>
      <c r="J877" s="73" t="s">
        <v>500</v>
      </c>
      <c r="K877" s="73" t="s">
        <v>817</v>
      </c>
      <c r="L877" s="129">
        <v>0</v>
      </c>
      <c r="N877" s="121">
        <v>82832.34</v>
      </c>
      <c r="O877" s="121">
        <v>0</v>
      </c>
      <c r="P877" s="121">
        <v>82832.34</v>
      </c>
      <c r="Q877" s="130" t="s">
        <v>681</v>
      </c>
      <c r="R877" s="131">
        <v>39536611.229999989</v>
      </c>
      <c r="S877" s="132">
        <v>0</v>
      </c>
      <c r="T877" s="122" t="s">
        <v>500</v>
      </c>
      <c r="U877" s="2"/>
      <c r="W877" s="111"/>
      <c r="X877" s="133"/>
      <c r="Y877" s="45" t="s">
        <v>1658</v>
      </c>
    </row>
    <row r="878" spans="1:25">
      <c r="A878" s="299" t="s">
        <v>206</v>
      </c>
      <c r="B878" s="299" t="s">
        <v>207</v>
      </c>
      <c r="C878" s="125">
        <v>44673</v>
      </c>
      <c r="D878" s="125">
        <v>44673</v>
      </c>
      <c r="E878" s="125">
        <v>44676</v>
      </c>
      <c r="G878" s="127"/>
      <c r="H878" s="128" t="s">
        <v>571</v>
      </c>
      <c r="I878" s="73" t="s">
        <v>572</v>
      </c>
      <c r="J878" s="73" t="s">
        <v>948</v>
      </c>
      <c r="K878" s="73" t="s">
        <v>817</v>
      </c>
      <c r="L878" s="129">
        <v>0</v>
      </c>
      <c r="N878" s="121">
        <v>49840.63</v>
      </c>
      <c r="O878" s="121">
        <v>0</v>
      </c>
      <c r="P878" s="121">
        <v>49840.63</v>
      </c>
      <c r="Q878" s="130" t="s">
        <v>681</v>
      </c>
      <c r="R878" s="131">
        <v>39586451.859999992</v>
      </c>
      <c r="S878" s="132">
        <v>0</v>
      </c>
      <c r="T878" s="122" t="s">
        <v>948</v>
      </c>
      <c r="U878" s="2"/>
      <c r="W878" s="111"/>
      <c r="X878" s="133"/>
      <c r="Y878" s="45" t="s">
        <v>1658</v>
      </c>
    </row>
    <row r="879" spans="1:25">
      <c r="A879" s="299" t="s">
        <v>206</v>
      </c>
      <c r="B879" s="299" t="s">
        <v>207</v>
      </c>
      <c r="C879" s="125">
        <v>44673</v>
      </c>
      <c r="D879" s="125">
        <v>44673</v>
      </c>
      <c r="E879" s="125">
        <v>44676</v>
      </c>
      <c r="F879" s="295" t="s">
        <v>908</v>
      </c>
      <c r="G879" s="127"/>
      <c r="H879" s="128" t="s">
        <v>907</v>
      </c>
      <c r="I879" s="73" t="s">
        <v>905</v>
      </c>
      <c r="J879" s="73" t="s">
        <v>906</v>
      </c>
      <c r="K879" s="73" t="s">
        <v>817</v>
      </c>
      <c r="L879" s="129">
        <v>0</v>
      </c>
      <c r="N879" s="121">
        <v>13735.33</v>
      </c>
      <c r="O879" s="121">
        <v>0</v>
      </c>
      <c r="P879" s="121">
        <v>13735.33</v>
      </c>
      <c r="Q879" s="130" t="s">
        <v>681</v>
      </c>
      <c r="R879" s="131">
        <v>39600187.18999999</v>
      </c>
      <c r="S879" s="132">
        <v>0</v>
      </c>
      <c r="T879" s="122" t="s">
        <v>906</v>
      </c>
      <c r="U879" s="2"/>
      <c r="W879" s="111"/>
      <c r="X879" s="133"/>
      <c r="Y879" s="45" t="s">
        <v>1659</v>
      </c>
    </row>
    <row r="880" spans="1:25">
      <c r="A880" s="299" t="s">
        <v>206</v>
      </c>
      <c r="B880" s="299" t="s">
        <v>207</v>
      </c>
      <c r="C880" s="125">
        <v>44673</v>
      </c>
      <c r="D880" s="125">
        <v>44673</v>
      </c>
      <c r="E880" s="125">
        <v>44676</v>
      </c>
      <c r="G880" s="127"/>
      <c r="H880" s="128" t="s">
        <v>919</v>
      </c>
      <c r="I880" s="73" t="s">
        <v>917</v>
      </c>
      <c r="J880" s="73" t="s">
        <v>918</v>
      </c>
      <c r="K880" s="73" t="s">
        <v>817</v>
      </c>
      <c r="L880" s="129">
        <v>0</v>
      </c>
      <c r="N880" s="121">
        <v>11766.69</v>
      </c>
      <c r="O880" s="121">
        <v>0</v>
      </c>
      <c r="P880" s="121">
        <v>11766.69</v>
      </c>
      <c r="Q880" s="130" t="s">
        <v>681</v>
      </c>
      <c r="R880" s="131">
        <v>39611953.879999988</v>
      </c>
      <c r="S880" s="132">
        <v>0</v>
      </c>
      <c r="T880" s="122" t="s">
        <v>918</v>
      </c>
      <c r="U880" s="2"/>
      <c r="W880" s="111"/>
      <c r="X880" s="133"/>
      <c r="Y880" s="45" t="s">
        <v>1660</v>
      </c>
    </row>
    <row r="881" spans="1:25">
      <c r="A881" s="299" t="s">
        <v>206</v>
      </c>
      <c r="B881" s="299" t="s">
        <v>207</v>
      </c>
      <c r="C881" s="125">
        <v>44673</v>
      </c>
      <c r="D881" s="125">
        <v>44673</v>
      </c>
      <c r="E881" s="125">
        <v>44676</v>
      </c>
      <c r="F881" s="295" t="s">
        <v>893</v>
      </c>
      <c r="G881" s="127"/>
      <c r="H881" s="128" t="s">
        <v>892</v>
      </c>
      <c r="I881" s="73" t="s">
        <v>890</v>
      </c>
      <c r="J881" s="73" t="s">
        <v>891</v>
      </c>
      <c r="K881" s="73" t="s">
        <v>817</v>
      </c>
      <c r="L881" s="129">
        <v>0</v>
      </c>
      <c r="N881" s="121">
        <v>17695.55</v>
      </c>
      <c r="O881" s="121">
        <v>0</v>
      </c>
      <c r="P881" s="121">
        <v>17695.55</v>
      </c>
      <c r="Q881" s="130" t="s">
        <v>681</v>
      </c>
      <c r="R881" s="131">
        <v>39629649.429999985</v>
      </c>
      <c r="S881" s="132">
        <v>0</v>
      </c>
      <c r="T881" s="122" t="s">
        <v>891</v>
      </c>
      <c r="U881" s="2"/>
      <c r="W881" s="111"/>
      <c r="X881" s="133"/>
      <c r="Y881" s="45" t="s">
        <v>1661</v>
      </c>
    </row>
    <row r="882" spans="1:25">
      <c r="A882" s="299" t="s">
        <v>206</v>
      </c>
      <c r="B882" s="299" t="s">
        <v>207</v>
      </c>
      <c r="C882" s="125">
        <v>44673</v>
      </c>
      <c r="D882" s="125">
        <v>44673</v>
      </c>
      <c r="E882" s="125">
        <v>44676</v>
      </c>
      <c r="G882" s="127"/>
      <c r="H882" s="128" t="s">
        <v>895</v>
      </c>
      <c r="I882" s="73" t="s">
        <v>890</v>
      </c>
      <c r="J882" s="73" t="s">
        <v>894</v>
      </c>
      <c r="K882" s="73" t="s">
        <v>817</v>
      </c>
      <c r="L882" s="129">
        <v>0</v>
      </c>
      <c r="N882" s="121">
        <v>77409.899999999994</v>
      </c>
      <c r="O882" s="121">
        <v>0</v>
      </c>
      <c r="P882" s="121">
        <v>77409.899999999994</v>
      </c>
      <c r="Q882" s="130" t="s">
        <v>681</v>
      </c>
      <c r="R882" s="131">
        <v>39707059.329999983</v>
      </c>
      <c r="S882" s="132">
        <v>0</v>
      </c>
      <c r="T882" s="122" t="s">
        <v>894</v>
      </c>
      <c r="U882" s="2"/>
      <c r="W882" s="111"/>
      <c r="X882" s="133"/>
      <c r="Y882" s="45" t="s">
        <v>1662</v>
      </c>
    </row>
    <row r="883" spans="1:25">
      <c r="A883" s="299" t="s">
        <v>206</v>
      </c>
      <c r="B883" s="299" t="s">
        <v>207</v>
      </c>
      <c r="C883" s="125">
        <v>44673</v>
      </c>
      <c r="D883" s="125">
        <v>44673</v>
      </c>
      <c r="E883" s="125">
        <v>44676</v>
      </c>
      <c r="G883" s="127"/>
      <c r="H883" s="128" t="s">
        <v>900</v>
      </c>
      <c r="I883" s="73" t="s">
        <v>898</v>
      </c>
      <c r="J883" s="73" t="s">
        <v>899</v>
      </c>
      <c r="K883" s="73" t="s">
        <v>817</v>
      </c>
      <c r="L883" s="129">
        <v>0</v>
      </c>
      <c r="N883" s="121">
        <v>209583.35</v>
      </c>
      <c r="O883" s="121">
        <v>0</v>
      </c>
      <c r="P883" s="121">
        <v>209583.35</v>
      </c>
      <c r="Q883" s="130" t="s">
        <v>681</v>
      </c>
      <c r="R883" s="131">
        <v>39916642.679999985</v>
      </c>
      <c r="S883" s="132">
        <v>0</v>
      </c>
      <c r="T883" s="122" t="s">
        <v>899</v>
      </c>
      <c r="U883" s="2"/>
      <c r="W883" s="111"/>
      <c r="X883" s="133"/>
      <c r="Y883" s="45" t="s">
        <v>1663</v>
      </c>
    </row>
    <row r="884" spans="1:25">
      <c r="A884" s="299" t="s">
        <v>206</v>
      </c>
      <c r="B884" s="299" t="s">
        <v>207</v>
      </c>
      <c r="C884" s="125">
        <v>44673</v>
      </c>
      <c r="D884" s="125">
        <v>44673</v>
      </c>
      <c r="E884" s="125">
        <v>44676</v>
      </c>
      <c r="F884" s="295" t="s">
        <v>889</v>
      </c>
      <c r="G884" s="127"/>
      <c r="H884" s="128" t="s">
        <v>888</v>
      </c>
      <c r="I884" s="73" t="s">
        <v>886</v>
      </c>
      <c r="J884" s="73" t="s">
        <v>887</v>
      </c>
      <c r="K884" s="73" t="s">
        <v>817</v>
      </c>
      <c r="L884" s="129">
        <v>0</v>
      </c>
      <c r="N884" s="121">
        <v>61118.75</v>
      </c>
      <c r="O884" s="121">
        <v>0</v>
      </c>
      <c r="P884" s="121">
        <v>61118.75</v>
      </c>
      <c r="Q884" s="130" t="s">
        <v>681</v>
      </c>
      <c r="R884" s="131">
        <v>39977761.429999985</v>
      </c>
      <c r="S884" s="132">
        <v>0</v>
      </c>
      <c r="T884" s="122" t="s">
        <v>887</v>
      </c>
      <c r="U884" s="2"/>
      <c r="W884" s="111"/>
      <c r="X884" s="133"/>
      <c r="Y884" s="45" t="s">
        <v>1662</v>
      </c>
    </row>
    <row r="885" spans="1:25">
      <c r="A885" s="299" t="s">
        <v>206</v>
      </c>
      <c r="B885" s="299" t="s">
        <v>207</v>
      </c>
      <c r="C885" s="125">
        <v>44673</v>
      </c>
      <c r="D885" s="125">
        <v>44673</v>
      </c>
      <c r="E885" s="125">
        <v>44676</v>
      </c>
      <c r="G885" s="127"/>
      <c r="H885" s="128" t="s">
        <v>903</v>
      </c>
      <c r="I885" s="73" t="s">
        <v>901</v>
      </c>
      <c r="J885" s="73" t="s">
        <v>902</v>
      </c>
      <c r="K885" s="73" t="s">
        <v>817</v>
      </c>
      <c r="L885" s="129">
        <v>0</v>
      </c>
      <c r="N885" s="121">
        <v>70125.509999999995</v>
      </c>
      <c r="O885" s="121">
        <v>0</v>
      </c>
      <c r="P885" s="121">
        <v>70125.509999999995</v>
      </c>
      <c r="Q885" s="130" t="s">
        <v>681</v>
      </c>
      <c r="R885" s="131">
        <v>40047886.939999983</v>
      </c>
      <c r="S885" s="132">
        <v>0</v>
      </c>
      <c r="T885" s="122" t="s">
        <v>902</v>
      </c>
      <c r="U885" s="2"/>
      <c r="W885" s="111"/>
      <c r="X885" s="133"/>
      <c r="Y885" s="45" t="s">
        <v>1664</v>
      </c>
    </row>
    <row r="886" spans="1:25">
      <c r="A886" s="228" t="s">
        <v>206</v>
      </c>
      <c r="B886" s="228" t="s">
        <v>207</v>
      </c>
      <c r="C886" s="229">
        <v>44673</v>
      </c>
      <c r="D886" s="229">
        <v>44673</v>
      </c>
      <c r="E886" s="229">
        <v>44676</v>
      </c>
      <c r="F886" s="296" t="s">
        <v>885</v>
      </c>
      <c r="G886" s="230"/>
      <c r="H886" s="231" t="s">
        <v>884</v>
      </c>
      <c r="I886" s="232" t="s">
        <v>882</v>
      </c>
      <c r="J886" s="232" t="s">
        <v>883</v>
      </c>
      <c r="K886" s="232" t="s">
        <v>817</v>
      </c>
      <c r="L886" s="233">
        <v>0</v>
      </c>
      <c r="M886" s="234"/>
      <c r="N886" s="234">
        <v>81203.960000000006</v>
      </c>
      <c r="O886" s="234">
        <v>0</v>
      </c>
      <c r="P886" s="234">
        <v>81203.960000000006</v>
      </c>
      <c r="Q886" s="235" t="s">
        <v>681</v>
      </c>
      <c r="R886" s="236">
        <v>40129090.899999984</v>
      </c>
      <c r="S886" s="237">
        <v>0</v>
      </c>
      <c r="T886" s="238" t="s">
        <v>883</v>
      </c>
      <c r="U886" s="239"/>
      <c r="V886" s="234"/>
      <c r="W886" s="240"/>
      <c r="X886" s="241"/>
      <c r="Y886" s="242" t="s">
        <v>1661</v>
      </c>
    </row>
    <row r="887" spans="1:25">
      <c r="A887" s="299" t="s">
        <v>206</v>
      </c>
      <c r="B887" s="299" t="s">
        <v>207</v>
      </c>
      <c r="C887" s="125">
        <v>44659</v>
      </c>
      <c r="D887" s="125">
        <v>44676</v>
      </c>
      <c r="E887" s="125">
        <v>44677</v>
      </c>
      <c r="F887" s="295" t="s">
        <v>569</v>
      </c>
      <c r="G887" s="127"/>
      <c r="H887" s="128" t="s">
        <v>568</v>
      </c>
      <c r="I887" s="73" t="s">
        <v>454</v>
      </c>
      <c r="J887" s="73" t="s">
        <v>570</v>
      </c>
      <c r="K887" s="73" t="s">
        <v>710</v>
      </c>
      <c r="L887" s="129">
        <v>10000000</v>
      </c>
      <c r="M887" s="121">
        <v>98</v>
      </c>
      <c r="N887" s="121">
        <v>-9800000</v>
      </c>
      <c r="O887" s="121">
        <v>0</v>
      </c>
      <c r="P887" s="121">
        <v>-9800000</v>
      </c>
      <c r="Q887" s="130" t="s">
        <v>681</v>
      </c>
      <c r="R887" s="131">
        <v>30329090.899999984</v>
      </c>
      <c r="S887" s="132">
        <v>0</v>
      </c>
      <c r="T887" s="122" t="s">
        <v>570</v>
      </c>
      <c r="U887" s="2">
        <v>79148103</v>
      </c>
      <c r="V887" s="121">
        <v>-289654272</v>
      </c>
      <c r="W887" s="111">
        <v>482541</v>
      </c>
      <c r="X887" s="133">
        <v>46877097</v>
      </c>
      <c r="Y887" s="45"/>
    </row>
    <row r="888" spans="1:25">
      <c r="A888" s="299" t="s">
        <v>182</v>
      </c>
      <c r="B888" s="299" t="s">
        <v>183</v>
      </c>
      <c r="C888" s="125">
        <v>44676</v>
      </c>
      <c r="D888" s="125">
        <v>44676</v>
      </c>
      <c r="E888" s="125">
        <v>44677</v>
      </c>
      <c r="F888" s="295" t="s">
        <v>569</v>
      </c>
      <c r="G888" s="127"/>
      <c r="H888" s="128" t="s">
        <v>568</v>
      </c>
      <c r="I888" s="73" t="s">
        <v>454</v>
      </c>
      <c r="J888" s="73" t="s">
        <v>570</v>
      </c>
      <c r="K888" s="73" t="s">
        <v>1665</v>
      </c>
      <c r="L888" s="129">
        <v>0</v>
      </c>
      <c r="N888" s="121">
        <v>0</v>
      </c>
      <c r="O888" s="121">
        <v>-313.99</v>
      </c>
      <c r="P888" s="121">
        <v>-313.99</v>
      </c>
      <c r="Q888" s="130" t="s">
        <v>681</v>
      </c>
      <c r="R888" s="131">
        <v>0</v>
      </c>
      <c r="S888" s="132">
        <v>3516616.1100000013</v>
      </c>
      <c r="T888" s="122" t="s">
        <v>570</v>
      </c>
      <c r="U888" s="2">
        <v>79148112</v>
      </c>
      <c r="V888" s="121">
        <v>-289654290</v>
      </c>
      <c r="W888" s="111"/>
      <c r="X888" s="133">
        <v>46877106</v>
      </c>
      <c r="Y888" s="45"/>
    </row>
    <row r="889" spans="1:25">
      <c r="A889" s="228" t="s">
        <v>182</v>
      </c>
      <c r="B889" s="228" t="s">
        <v>183</v>
      </c>
      <c r="C889" s="229">
        <v>44676</v>
      </c>
      <c r="D889" s="229">
        <v>44676</v>
      </c>
      <c r="E889" s="229">
        <v>44677</v>
      </c>
      <c r="F889" s="296" t="s">
        <v>569</v>
      </c>
      <c r="G889" s="230"/>
      <c r="H889" s="231" t="s">
        <v>568</v>
      </c>
      <c r="I889" s="232" t="s">
        <v>454</v>
      </c>
      <c r="J889" s="232" t="s">
        <v>570</v>
      </c>
      <c r="K889" s="232" t="s">
        <v>1666</v>
      </c>
      <c r="L889" s="233">
        <v>0</v>
      </c>
      <c r="M889" s="234"/>
      <c r="N889" s="234">
        <v>0</v>
      </c>
      <c r="O889" s="234">
        <v>5833.33</v>
      </c>
      <c r="P889" s="234">
        <v>5833.33</v>
      </c>
      <c r="Q889" s="235" t="s">
        <v>681</v>
      </c>
      <c r="R889" s="236">
        <v>0</v>
      </c>
      <c r="S889" s="237">
        <v>3522449.4400000013</v>
      </c>
      <c r="T889" s="238" t="s">
        <v>570</v>
      </c>
      <c r="U889" s="239">
        <v>79148109</v>
      </c>
      <c r="V889" s="234">
        <v>-289654282</v>
      </c>
      <c r="W889" s="240"/>
      <c r="X889" s="241">
        <v>46877102</v>
      </c>
      <c r="Y889" s="242"/>
    </row>
    <row r="890" spans="1:25">
      <c r="A890" s="299" t="s">
        <v>206</v>
      </c>
      <c r="B890" s="299" t="s">
        <v>207</v>
      </c>
      <c r="C890" s="125">
        <v>44673</v>
      </c>
      <c r="D890" s="125">
        <v>44673</v>
      </c>
      <c r="E890" s="125">
        <v>44678</v>
      </c>
      <c r="G890" s="127"/>
      <c r="H890" s="128" t="s">
        <v>915</v>
      </c>
      <c r="I890" s="73" t="s">
        <v>874</v>
      </c>
      <c r="J890" s="73" t="s">
        <v>914</v>
      </c>
      <c r="K890" s="73" t="s">
        <v>1667</v>
      </c>
      <c r="L890" s="129">
        <v>0</v>
      </c>
      <c r="N890" s="121">
        <v>-87499.98</v>
      </c>
      <c r="O890" s="121">
        <v>0</v>
      </c>
      <c r="P890" s="121">
        <v>-87499.98</v>
      </c>
      <c r="Q890" s="130" t="s">
        <v>681</v>
      </c>
      <c r="R890" s="131">
        <v>30241590.919999983</v>
      </c>
      <c r="S890" s="132">
        <v>0</v>
      </c>
      <c r="T890" s="122" t="s">
        <v>914</v>
      </c>
      <c r="U890" s="2"/>
      <c r="W890" s="111"/>
      <c r="X890" s="133"/>
      <c r="Y890" s="45" t="s">
        <v>1657</v>
      </c>
    </row>
    <row r="891" spans="1:25">
      <c r="A891" s="299" t="s">
        <v>206</v>
      </c>
      <c r="B891" s="299" t="s">
        <v>207</v>
      </c>
      <c r="C891" s="125">
        <v>44651</v>
      </c>
      <c r="D891" s="125">
        <v>44651</v>
      </c>
      <c r="E891" s="125">
        <v>44678</v>
      </c>
      <c r="G891" s="127"/>
      <c r="H891" s="128" t="s">
        <v>915</v>
      </c>
      <c r="I891" s="73" t="s">
        <v>874</v>
      </c>
      <c r="J891" s="73" t="s">
        <v>914</v>
      </c>
      <c r="K891" s="73" t="s">
        <v>944</v>
      </c>
      <c r="L891" s="129">
        <v>12494.98</v>
      </c>
      <c r="M891" s="121">
        <v>100</v>
      </c>
      <c r="N891" s="121">
        <v>12494.98</v>
      </c>
      <c r="O891" s="121">
        <v>0</v>
      </c>
      <c r="P891" s="121">
        <v>12494.98</v>
      </c>
      <c r="Q891" s="130" t="s">
        <v>681</v>
      </c>
      <c r="R891" s="131">
        <v>30254085.899999984</v>
      </c>
      <c r="S891" s="132">
        <v>0</v>
      </c>
      <c r="T891" s="122" t="s">
        <v>914</v>
      </c>
      <c r="U891" s="2"/>
      <c r="W891" s="111">
        <v>484384</v>
      </c>
      <c r="X891" s="133"/>
      <c r="Y891" s="45"/>
    </row>
    <row r="892" spans="1:25">
      <c r="A892" s="299" t="s">
        <v>182</v>
      </c>
      <c r="B892" s="299" t="s">
        <v>183</v>
      </c>
      <c r="C892" s="125">
        <v>44651</v>
      </c>
      <c r="D892" s="125">
        <v>44651</v>
      </c>
      <c r="E892" s="125">
        <v>44678</v>
      </c>
      <c r="G892" s="127" t="s">
        <v>1641</v>
      </c>
      <c r="H892" s="128" t="s">
        <v>915</v>
      </c>
      <c r="I892" s="73" t="s">
        <v>874</v>
      </c>
      <c r="J892" s="73" t="s">
        <v>914</v>
      </c>
      <c r="K892" s="73" t="s">
        <v>166</v>
      </c>
      <c r="L892" s="129">
        <v>0</v>
      </c>
      <c r="N892" s="121">
        <v>0</v>
      </c>
      <c r="O892" s="121">
        <v>75005</v>
      </c>
      <c r="P892" s="121">
        <v>75005</v>
      </c>
      <c r="Q892" s="130" t="s">
        <v>681</v>
      </c>
      <c r="R892" s="131">
        <v>0</v>
      </c>
      <c r="S892" s="132">
        <v>3597454.4400000013</v>
      </c>
      <c r="T892" s="122" t="s">
        <v>914</v>
      </c>
      <c r="U892" s="2"/>
      <c r="W892" s="111">
        <v>484384</v>
      </c>
      <c r="X892" s="133"/>
      <c r="Y892" s="45"/>
    </row>
    <row r="893" spans="1:25">
      <c r="A893" s="299" t="s">
        <v>206</v>
      </c>
      <c r="B893" s="299" t="s">
        <v>207</v>
      </c>
      <c r="C893" s="125">
        <v>44673</v>
      </c>
      <c r="D893" s="125">
        <v>44673</v>
      </c>
      <c r="E893" s="125">
        <v>44678</v>
      </c>
      <c r="G893" s="127"/>
      <c r="H893" s="128" t="s">
        <v>498</v>
      </c>
      <c r="I893" s="73" t="s">
        <v>499</v>
      </c>
      <c r="J893" s="73" t="s">
        <v>500</v>
      </c>
      <c r="K893" s="73" t="s">
        <v>1668</v>
      </c>
      <c r="L893" s="129">
        <v>0</v>
      </c>
      <c r="N893" s="121">
        <v>-82832.34</v>
      </c>
      <c r="O893" s="121">
        <v>0</v>
      </c>
      <c r="P893" s="121">
        <v>-82832.34</v>
      </c>
      <c r="Q893" s="130" t="s">
        <v>681</v>
      </c>
      <c r="R893" s="131">
        <v>30171253.559999984</v>
      </c>
      <c r="S893" s="132">
        <v>0</v>
      </c>
      <c r="T893" s="122" t="s">
        <v>500</v>
      </c>
      <c r="U893" s="2"/>
      <c r="W893" s="111"/>
      <c r="X893" s="133"/>
      <c r="Y893" s="45" t="s">
        <v>1658</v>
      </c>
    </row>
    <row r="894" spans="1:25">
      <c r="A894" s="299" t="s">
        <v>206</v>
      </c>
      <c r="B894" s="299" t="s">
        <v>207</v>
      </c>
      <c r="C894" s="125">
        <v>44561</v>
      </c>
      <c r="D894" s="125">
        <v>44561</v>
      </c>
      <c r="E894" s="125">
        <v>44678</v>
      </c>
      <c r="G894" s="127"/>
      <c r="H894" s="128" t="s">
        <v>498</v>
      </c>
      <c r="I894" s="73" t="s">
        <v>499</v>
      </c>
      <c r="J894" s="73" t="s">
        <v>500</v>
      </c>
      <c r="K894" s="73" t="s">
        <v>944</v>
      </c>
      <c r="L894" s="129">
        <v>11068.29</v>
      </c>
      <c r="M894" s="121">
        <v>100</v>
      </c>
      <c r="N894" s="121">
        <v>11068.29</v>
      </c>
      <c r="O894" s="121">
        <v>0</v>
      </c>
      <c r="P894" s="121">
        <v>11068.29</v>
      </c>
      <c r="Q894" s="130" t="s">
        <v>681</v>
      </c>
      <c r="R894" s="131">
        <v>30182321.849999983</v>
      </c>
      <c r="S894" s="132">
        <v>0</v>
      </c>
      <c r="T894" s="122" t="s">
        <v>500</v>
      </c>
      <c r="U894" s="2">
        <v>75413362</v>
      </c>
      <c r="V894" s="121">
        <v>-272523696</v>
      </c>
      <c r="W894" s="111">
        <v>468973</v>
      </c>
      <c r="X894" s="133">
        <v>44392492</v>
      </c>
      <c r="Y894" s="45"/>
    </row>
    <row r="895" spans="1:25">
      <c r="A895" s="299" t="s">
        <v>182</v>
      </c>
      <c r="B895" s="299" t="s">
        <v>183</v>
      </c>
      <c r="C895" s="125">
        <v>44651</v>
      </c>
      <c r="D895" s="125">
        <v>44651</v>
      </c>
      <c r="E895" s="125">
        <v>44678</v>
      </c>
      <c r="G895" s="127" t="s">
        <v>1650</v>
      </c>
      <c r="H895" s="128" t="s">
        <v>498</v>
      </c>
      <c r="I895" s="73" t="s">
        <v>499</v>
      </c>
      <c r="J895" s="73" t="s">
        <v>500</v>
      </c>
      <c r="K895" s="73" t="s">
        <v>166</v>
      </c>
      <c r="L895" s="129">
        <v>0</v>
      </c>
      <c r="N895" s="121">
        <v>0</v>
      </c>
      <c r="O895" s="121">
        <v>71764.05</v>
      </c>
      <c r="P895" s="121">
        <v>71764.05</v>
      </c>
      <c r="Q895" s="130" t="s">
        <v>681</v>
      </c>
      <c r="R895" s="131">
        <v>0</v>
      </c>
      <c r="S895" s="132">
        <v>3669218.4900000012</v>
      </c>
      <c r="T895" s="122" t="s">
        <v>500</v>
      </c>
      <c r="U895" s="2">
        <v>76284643</v>
      </c>
      <c r="V895" s="121">
        <v>-289153043</v>
      </c>
      <c r="W895" s="111">
        <v>468973</v>
      </c>
      <c r="X895" s="133">
        <v>46848132</v>
      </c>
      <c r="Y895" s="45"/>
    </row>
    <row r="896" spans="1:25">
      <c r="A896" s="299" t="s">
        <v>206</v>
      </c>
      <c r="B896" s="299" t="s">
        <v>207</v>
      </c>
      <c r="C896" s="125">
        <v>44673</v>
      </c>
      <c r="D896" s="125">
        <v>44673</v>
      </c>
      <c r="E896" s="125">
        <v>44678</v>
      </c>
      <c r="G896" s="127"/>
      <c r="H896" s="128" t="s">
        <v>571</v>
      </c>
      <c r="I896" s="73" t="s">
        <v>572</v>
      </c>
      <c r="J896" s="73" t="s">
        <v>948</v>
      </c>
      <c r="K896" s="73" t="s">
        <v>1669</v>
      </c>
      <c r="L896" s="129">
        <v>0</v>
      </c>
      <c r="N896" s="121">
        <v>-49840.63</v>
      </c>
      <c r="O896" s="121">
        <v>0</v>
      </c>
      <c r="P896" s="121">
        <v>-49840.63</v>
      </c>
      <c r="Q896" s="130" t="s">
        <v>681</v>
      </c>
      <c r="R896" s="131">
        <v>30132481.219999984</v>
      </c>
      <c r="S896" s="132">
        <v>0</v>
      </c>
      <c r="T896" s="122" t="s">
        <v>948</v>
      </c>
      <c r="U896" s="2"/>
      <c r="W896" s="111"/>
      <c r="X896" s="133"/>
      <c r="Y896" s="45" t="s">
        <v>1658</v>
      </c>
    </row>
    <row r="897" spans="1:25">
      <c r="A897" s="299" t="s">
        <v>206</v>
      </c>
      <c r="B897" s="299" t="s">
        <v>207</v>
      </c>
      <c r="C897" s="125">
        <v>44651</v>
      </c>
      <c r="D897" s="125">
        <v>44651</v>
      </c>
      <c r="E897" s="125">
        <v>44678</v>
      </c>
      <c r="G897" s="127"/>
      <c r="H897" s="128" t="s">
        <v>571</v>
      </c>
      <c r="I897" s="73" t="s">
        <v>572</v>
      </c>
      <c r="J897" s="73" t="s">
        <v>948</v>
      </c>
      <c r="K897" s="73" t="s">
        <v>944</v>
      </c>
      <c r="L897" s="129">
        <v>7687.5</v>
      </c>
      <c r="M897" s="121">
        <v>100</v>
      </c>
      <c r="N897" s="121">
        <v>7687.5</v>
      </c>
      <c r="O897" s="121">
        <v>0</v>
      </c>
      <c r="P897" s="121">
        <v>7687.5</v>
      </c>
      <c r="Q897" s="130" t="s">
        <v>681</v>
      </c>
      <c r="R897" s="131">
        <v>30140168.719999984</v>
      </c>
      <c r="S897" s="132">
        <v>0</v>
      </c>
      <c r="T897" s="122" t="s">
        <v>948</v>
      </c>
      <c r="U897" s="2">
        <v>77765590</v>
      </c>
      <c r="V897" s="121">
        <v>-283842716</v>
      </c>
      <c r="W897" s="111">
        <v>471935</v>
      </c>
      <c r="X897" s="133">
        <v>45874779</v>
      </c>
      <c r="Y897" s="45"/>
    </row>
    <row r="898" spans="1:25">
      <c r="A898" s="299" t="s">
        <v>182</v>
      </c>
      <c r="B898" s="299" t="s">
        <v>183</v>
      </c>
      <c r="C898" s="125">
        <v>44637</v>
      </c>
      <c r="D898" s="125">
        <v>44637</v>
      </c>
      <c r="E898" s="125">
        <v>44678</v>
      </c>
      <c r="G898" s="127" t="s">
        <v>1670</v>
      </c>
      <c r="H898" s="128" t="s">
        <v>571</v>
      </c>
      <c r="I898" s="73" t="s">
        <v>572</v>
      </c>
      <c r="J898" s="73" t="s">
        <v>948</v>
      </c>
      <c r="K898" s="73" t="s">
        <v>166</v>
      </c>
      <c r="L898" s="129">
        <v>0</v>
      </c>
      <c r="N898" s="121">
        <v>0</v>
      </c>
      <c r="O898" s="121">
        <v>42153.13</v>
      </c>
      <c r="P898" s="121">
        <v>42153.13</v>
      </c>
      <c r="Q898" s="130" t="s">
        <v>681</v>
      </c>
      <c r="R898" s="131">
        <v>0</v>
      </c>
      <c r="S898" s="132">
        <v>3711371.620000001</v>
      </c>
      <c r="T898" s="122" t="s">
        <v>948</v>
      </c>
      <c r="U898" s="2">
        <v>77133581</v>
      </c>
      <c r="V898" s="121">
        <v>-289952658</v>
      </c>
      <c r="W898" s="111">
        <v>471935</v>
      </c>
      <c r="X898" s="133">
        <v>46893342</v>
      </c>
      <c r="Y898" s="45"/>
    </row>
    <row r="899" spans="1:25">
      <c r="A899" s="299" t="s">
        <v>206</v>
      </c>
      <c r="B899" s="299" t="s">
        <v>207</v>
      </c>
      <c r="C899" s="125">
        <v>44673</v>
      </c>
      <c r="D899" s="125">
        <v>44673</v>
      </c>
      <c r="E899" s="125">
        <v>44678</v>
      </c>
      <c r="F899" s="295" t="s">
        <v>908</v>
      </c>
      <c r="G899" s="127"/>
      <c r="H899" s="128" t="s">
        <v>907</v>
      </c>
      <c r="I899" s="73" t="s">
        <v>905</v>
      </c>
      <c r="J899" s="73" t="s">
        <v>906</v>
      </c>
      <c r="K899" s="73" t="s">
        <v>1671</v>
      </c>
      <c r="L899" s="129">
        <v>0</v>
      </c>
      <c r="N899" s="121">
        <v>-13735.33</v>
      </c>
      <c r="O899" s="121">
        <v>0</v>
      </c>
      <c r="P899" s="121">
        <v>-13735.33</v>
      </c>
      <c r="Q899" s="130" t="s">
        <v>681</v>
      </c>
      <c r="R899" s="131">
        <v>30126433.389999986</v>
      </c>
      <c r="S899" s="132">
        <v>0</v>
      </c>
      <c r="T899" s="122" t="s">
        <v>906</v>
      </c>
      <c r="U899" s="2"/>
      <c r="W899" s="111"/>
      <c r="X899" s="133"/>
      <c r="Y899" s="45" t="s">
        <v>1659</v>
      </c>
    </row>
    <row r="900" spans="1:25">
      <c r="A900" s="299" t="s">
        <v>182</v>
      </c>
      <c r="B900" s="299" t="s">
        <v>183</v>
      </c>
      <c r="C900" s="125">
        <v>44651</v>
      </c>
      <c r="D900" s="125">
        <v>44651</v>
      </c>
      <c r="E900" s="125">
        <v>44678</v>
      </c>
      <c r="F900" s="295" t="s">
        <v>908</v>
      </c>
      <c r="G900" s="127" t="s">
        <v>1651</v>
      </c>
      <c r="H900" s="128" t="s">
        <v>907</v>
      </c>
      <c r="I900" s="73" t="s">
        <v>905</v>
      </c>
      <c r="J900" s="73" t="s">
        <v>906</v>
      </c>
      <c r="K900" s="73" t="s">
        <v>166</v>
      </c>
      <c r="L900" s="129">
        <v>0</v>
      </c>
      <c r="N900" s="121">
        <v>0</v>
      </c>
      <c r="O900" s="121">
        <v>13735.33</v>
      </c>
      <c r="P900" s="121">
        <v>13735.33</v>
      </c>
      <c r="Q900" s="130" t="s">
        <v>681</v>
      </c>
      <c r="R900" s="131">
        <v>0</v>
      </c>
      <c r="S900" s="132">
        <v>3725106.9500000011</v>
      </c>
      <c r="T900" s="122" t="s">
        <v>906</v>
      </c>
      <c r="U900" s="2"/>
      <c r="W900" s="111">
        <v>466544</v>
      </c>
      <c r="X900" s="133"/>
      <c r="Y900" s="45"/>
    </row>
    <row r="901" spans="1:25">
      <c r="A901" s="299" t="s">
        <v>206</v>
      </c>
      <c r="B901" s="299" t="s">
        <v>207</v>
      </c>
      <c r="C901" s="125">
        <v>44673</v>
      </c>
      <c r="D901" s="125">
        <v>44673</v>
      </c>
      <c r="E901" s="125">
        <v>44678</v>
      </c>
      <c r="G901" s="127"/>
      <c r="H901" s="128" t="s">
        <v>919</v>
      </c>
      <c r="I901" s="73" t="s">
        <v>917</v>
      </c>
      <c r="J901" s="73" t="s">
        <v>918</v>
      </c>
      <c r="K901" s="73" t="s">
        <v>1672</v>
      </c>
      <c r="L901" s="129">
        <v>0</v>
      </c>
      <c r="N901" s="121">
        <v>-11766.69</v>
      </c>
      <c r="O901" s="121">
        <v>0</v>
      </c>
      <c r="P901" s="121">
        <v>-11766.69</v>
      </c>
      <c r="Q901" s="130" t="s">
        <v>681</v>
      </c>
      <c r="R901" s="131">
        <v>30114666.699999984</v>
      </c>
      <c r="S901" s="132">
        <v>0</v>
      </c>
      <c r="T901" s="122" t="s">
        <v>918</v>
      </c>
      <c r="U901" s="2"/>
      <c r="W901" s="111"/>
      <c r="X901" s="133"/>
      <c r="Y901" s="45" t="s">
        <v>1660</v>
      </c>
    </row>
    <row r="902" spans="1:25">
      <c r="A902" s="299" t="s">
        <v>206</v>
      </c>
      <c r="B902" s="299" t="s">
        <v>207</v>
      </c>
      <c r="C902" s="125">
        <v>44651</v>
      </c>
      <c r="D902" s="125">
        <v>44651</v>
      </c>
      <c r="E902" s="125">
        <v>44678</v>
      </c>
      <c r="G902" s="127"/>
      <c r="H902" s="128" t="s">
        <v>919</v>
      </c>
      <c r="I902" s="73" t="s">
        <v>917</v>
      </c>
      <c r="J902" s="73" t="s">
        <v>918</v>
      </c>
      <c r="K902" s="73" t="s">
        <v>944</v>
      </c>
      <c r="L902" s="129">
        <v>11766.69</v>
      </c>
      <c r="M902" s="121">
        <v>100</v>
      </c>
      <c r="N902" s="121">
        <v>11766.69</v>
      </c>
      <c r="O902" s="121">
        <v>0</v>
      </c>
      <c r="P902" s="121">
        <v>11766.69</v>
      </c>
      <c r="Q902" s="130" t="s">
        <v>681</v>
      </c>
      <c r="R902" s="131">
        <v>30126433.389999986</v>
      </c>
      <c r="S902" s="132">
        <v>0</v>
      </c>
      <c r="T902" s="122" t="s">
        <v>918</v>
      </c>
      <c r="U902" s="2">
        <v>78453508</v>
      </c>
      <c r="V902" s="121">
        <v>-286644031</v>
      </c>
      <c r="W902" s="111">
        <v>470243</v>
      </c>
      <c r="X902" s="133">
        <v>46457291</v>
      </c>
      <c r="Y902" s="45"/>
    </row>
    <row r="903" spans="1:25">
      <c r="A903" s="299" t="s">
        <v>206</v>
      </c>
      <c r="B903" s="299" t="s">
        <v>207</v>
      </c>
      <c r="C903" s="125">
        <v>44673</v>
      </c>
      <c r="D903" s="125">
        <v>44673</v>
      </c>
      <c r="E903" s="125">
        <v>44678</v>
      </c>
      <c r="F903" s="295" t="s">
        <v>893</v>
      </c>
      <c r="G903" s="127"/>
      <c r="H903" s="128" t="s">
        <v>892</v>
      </c>
      <c r="I903" s="73" t="s">
        <v>890</v>
      </c>
      <c r="J903" s="73" t="s">
        <v>891</v>
      </c>
      <c r="K903" s="73" t="s">
        <v>1673</v>
      </c>
      <c r="L903" s="129">
        <v>0</v>
      </c>
      <c r="N903" s="121">
        <v>-17695.55</v>
      </c>
      <c r="O903" s="121">
        <v>0</v>
      </c>
      <c r="P903" s="121">
        <v>-17695.55</v>
      </c>
      <c r="Q903" s="130" t="s">
        <v>681</v>
      </c>
      <c r="R903" s="131">
        <v>30108737.839999985</v>
      </c>
      <c r="S903" s="132">
        <v>0</v>
      </c>
      <c r="T903" s="122" t="s">
        <v>891</v>
      </c>
      <c r="U903" s="2"/>
      <c r="W903" s="111"/>
      <c r="X903" s="133"/>
      <c r="Y903" s="45" t="s">
        <v>1661</v>
      </c>
    </row>
    <row r="904" spans="1:25">
      <c r="A904" s="299" t="s">
        <v>206</v>
      </c>
      <c r="B904" s="299" t="s">
        <v>207</v>
      </c>
      <c r="C904" s="125">
        <v>44561</v>
      </c>
      <c r="D904" s="125">
        <v>44561</v>
      </c>
      <c r="E904" s="125">
        <v>44678</v>
      </c>
      <c r="F904" s="295" t="s">
        <v>893</v>
      </c>
      <c r="G904" s="127"/>
      <c r="H904" s="128" t="s">
        <v>892</v>
      </c>
      <c r="I904" s="73" t="s">
        <v>890</v>
      </c>
      <c r="J904" s="73" t="s">
        <v>891</v>
      </c>
      <c r="K904" s="73" t="s">
        <v>944</v>
      </c>
      <c r="L904" s="129">
        <v>4112.3500000000004</v>
      </c>
      <c r="M904" s="121">
        <v>100</v>
      </c>
      <c r="N904" s="121">
        <v>4112.3500000000004</v>
      </c>
      <c r="O904" s="121">
        <v>0</v>
      </c>
      <c r="P904" s="121">
        <v>4112.3500000000004</v>
      </c>
      <c r="Q904" s="130" t="s">
        <v>681</v>
      </c>
      <c r="R904" s="131">
        <v>30112850.189999986</v>
      </c>
      <c r="S904" s="132">
        <v>0</v>
      </c>
      <c r="T904" s="122" t="s">
        <v>891</v>
      </c>
      <c r="U904" s="2">
        <v>74079735</v>
      </c>
      <c r="V904" s="121">
        <v>-268165568</v>
      </c>
      <c r="W904" s="111">
        <v>458978</v>
      </c>
      <c r="X904" s="133">
        <v>43520960</v>
      </c>
      <c r="Y904" s="45"/>
    </row>
    <row r="905" spans="1:25">
      <c r="A905" s="299" t="s">
        <v>182</v>
      </c>
      <c r="B905" s="299" t="s">
        <v>183</v>
      </c>
      <c r="C905" s="125">
        <v>44620</v>
      </c>
      <c r="D905" s="125">
        <v>44620</v>
      </c>
      <c r="E905" s="125">
        <v>44678</v>
      </c>
      <c r="F905" s="295" t="s">
        <v>893</v>
      </c>
      <c r="G905" s="127" t="s">
        <v>1652</v>
      </c>
      <c r="H905" s="128" t="s">
        <v>892</v>
      </c>
      <c r="I905" s="73" t="s">
        <v>890</v>
      </c>
      <c r="J905" s="73" t="s">
        <v>891</v>
      </c>
      <c r="K905" s="73" t="s">
        <v>166</v>
      </c>
      <c r="L905" s="129">
        <v>0</v>
      </c>
      <c r="N905" s="121">
        <v>0</v>
      </c>
      <c r="O905" s="121">
        <v>8537.48</v>
      </c>
      <c r="P905" s="121">
        <v>8537.48</v>
      </c>
      <c r="Q905" s="130" t="s">
        <v>681</v>
      </c>
      <c r="R905" s="131">
        <v>0</v>
      </c>
      <c r="S905" s="132">
        <v>3733644.4300000011</v>
      </c>
      <c r="T905" s="122" t="s">
        <v>891</v>
      </c>
      <c r="U905" s="2">
        <v>75625842</v>
      </c>
      <c r="V905" s="121">
        <v>-289963969</v>
      </c>
      <c r="W905" s="111">
        <v>458978</v>
      </c>
      <c r="X905" s="133">
        <v>46894813</v>
      </c>
      <c r="Y905" s="45"/>
    </row>
    <row r="906" spans="1:25">
      <c r="A906" s="299" t="s">
        <v>182</v>
      </c>
      <c r="B906" s="299" t="s">
        <v>183</v>
      </c>
      <c r="C906" s="125">
        <v>44651</v>
      </c>
      <c r="D906" s="125">
        <v>44651</v>
      </c>
      <c r="E906" s="125">
        <v>44678</v>
      </c>
      <c r="F906" s="295" t="s">
        <v>893</v>
      </c>
      <c r="G906" s="127" t="s">
        <v>1652</v>
      </c>
      <c r="H906" s="128" t="s">
        <v>892</v>
      </c>
      <c r="I906" s="73" t="s">
        <v>890</v>
      </c>
      <c r="J906" s="73" t="s">
        <v>891</v>
      </c>
      <c r="K906" s="73" t="s">
        <v>166</v>
      </c>
      <c r="L906" s="129">
        <v>0</v>
      </c>
      <c r="N906" s="121">
        <v>0</v>
      </c>
      <c r="O906" s="121">
        <v>5045.72</v>
      </c>
      <c r="P906" s="121">
        <v>5045.72</v>
      </c>
      <c r="Q906" s="130" t="s">
        <v>681</v>
      </c>
      <c r="R906" s="131">
        <v>0</v>
      </c>
      <c r="S906" s="132">
        <v>3738690.1500000013</v>
      </c>
      <c r="T906" s="122" t="s">
        <v>891</v>
      </c>
      <c r="U906" s="2">
        <v>76484354</v>
      </c>
      <c r="V906" s="121">
        <v>-289964023</v>
      </c>
      <c r="W906" s="111">
        <v>458978</v>
      </c>
      <c r="X906" s="133">
        <v>46894827</v>
      </c>
      <c r="Y906" s="45"/>
    </row>
    <row r="907" spans="1:25">
      <c r="A907" s="299" t="s">
        <v>206</v>
      </c>
      <c r="B907" s="299" t="s">
        <v>207</v>
      </c>
      <c r="C907" s="125">
        <v>44673</v>
      </c>
      <c r="D907" s="125">
        <v>44673</v>
      </c>
      <c r="E907" s="125">
        <v>44678</v>
      </c>
      <c r="G907" s="127"/>
      <c r="H907" s="128" t="s">
        <v>895</v>
      </c>
      <c r="I907" s="73" t="s">
        <v>890</v>
      </c>
      <c r="J907" s="73" t="s">
        <v>894</v>
      </c>
      <c r="K907" s="73" t="s">
        <v>1674</v>
      </c>
      <c r="L907" s="129">
        <v>0</v>
      </c>
      <c r="N907" s="121">
        <v>-77409.899999999994</v>
      </c>
      <c r="O907" s="121">
        <v>0</v>
      </c>
      <c r="P907" s="121">
        <v>-77409.899999999994</v>
      </c>
      <c r="Q907" s="130" t="s">
        <v>681</v>
      </c>
      <c r="R907" s="131">
        <v>30035440.289999988</v>
      </c>
      <c r="S907" s="132">
        <v>0</v>
      </c>
      <c r="T907" s="122" t="s">
        <v>894</v>
      </c>
      <c r="U907" s="2"/>
      <c r="W907" s="111"/>
      <c r="X907" s="133"/>
      <c r="Y907" s="45" t="s">
        <v>1662</v>
      </c>
    </row>
    <row r="908" spans="1:25">
      <c r="A908" s="299" t="s">
        <v>206</v>
      </c>
      <c r="B908" s="299" t="s">
        <v>207</v>
      </c>
      <c r="C908" s="125">
        <v>44651</v>
      </c>
      <c r="D908" s="125">
        <v>44651</v>
      </c>
      <c r="E908" s="125">
        <v>44678</v>
      </c>
      <c r="G908" s="127"/>
      <c r="H908" s="128" t="s">
        <v>895</v>
      </c>
      <c r="I908" s="73" t="s">
        <v>890</v>
      </c>
      <c r="J908" s="73" t="s">
        <v>894</v>
      </c>
      <c r="K908" s="73" t="s">
        <v>944</v>
      </c>
      <c r="L908" s="129">
        <v>8552.5400000000009</v>
      </c>
      <c r="M908" s="121">
        <v>100</v>
      </c>
      <c r="N908" s="121">
        <v>8552.5400000000009</v>
      </c>
      <c r="O908" s="121">
        <v>0</v>
      </c>
      <c r="P908" s="121">
        <v>8552.5400000000009</v>
      </c>
      <c r="Q908" s="130" t="s">
        <v>681</v>
      </c>
      <c r="R908" s="131">
        <v>30043992.829999987</v>
      </c>
      <c r="S908" s="132">
        <v>0</v>
      </c>
      <c r="T908" s="122" t="s">
        <v>894</v>
      </c>
      <c r="U908" s="2"/>
      <c r="W908" s="111">
        <v>396138</v>
      </c>
      <c r="X908" s="133"/>
      <c r="Y908" s="45"/>
    </row>
    <row r="909" spans="1:25">
      <c r="A909" s="299" t="s">
        <v>182</v>
      </c>
      <c r="B909" s="299" t="s">
        <v>183</v>
      </c>
      <c r="C909" s="125">
        <v>44530</v>
      </c>
      <c r="D909" s="125">
        <v>44530</v>
      </c>
      <c r="E909" s="125">
        <v>44678</v>
      </c>
      <c r="G909" s="127" t="s">
        <v>1675</v>
      </c>
      <c r="H909" s="128" t="s">
        <v>895</v>
      </c>
      <c r="I909" s="73" t="s">
        <v>890</v>
      </c>
      <c r="J909" s="73" t="s">
        <v>894</v>
      </c>
      <c r="K909" s="73" t="s">
        <v>166</v>
      </c>
      <c r="L909" s="129">
        <v>0</v>
      </c>
      <c r="N909" s="121">
        <v>0</v>
      </c>
      <c r="O909" s="121">
        <v>3790.91</v>
      </c>
      <c r="P909" s="121">
        <v>3790.91</v>
      </c>
      <c r="Q909" s="130" t="s">
        <v>681</v>
      </c>
      <c r="R909" s="131">
        <v>0</v>
      </c>
      <c r="S909" s="132">
        <v>3742481.0600000015</v>
      </c>
      <c r="T909" s="122" t="s">
        <v>894</v>
      </c>
      <c r="U909" s="2">
        <v>73197343</v>
      </c>
      <c r="V909" s="121">
        <v>-289964470</v>
      </c>
      <c r="W909" s="111">
        <v>396138</v>
      </c>
      <c r="X909" s="133">
        <v>46894868</v>
      </c>
      <c r="Y909" s="45"/>
    </row>
    <row r="910" spans="1:25">
      <c r="A910" s="299" t="s">
        <v>182</v>
      </c>
      <c r="B910" s="299" t="s">
        <v>183</v>
      </c>
      <c r="C910" s="125">
        <v>44561</v>
      </c>
      <c r="D910" s="125">
        <v>44561</v>
      </c>
      <c r="E910" s="125">
        <v>44678</v>
      </c>
      <c r="G910" s="127" t="s">
        <v>1675</v>
      </c>
      <c r="H910" s="128" t="s">
        <v>895</v>
      </c>
      <c r="I910" s="73" t="s">
        <v>890</v>
      </c>
      <c r="J910" s="73" t="s">
        <v>894</v>
      </c>
      <c r="K910" s="73" t="s">
        <v>166</v>
      </c>
      <c r="L910" s="129">
        <v>0</v>
      </c>
      <c r="N910" s="121">
        <v>0</v>
      </c>
      <c r="O910" s="121">
        <v>19586.38</v>
      </c>
      <c r="P910" s="121">
        <v>19586.38</v>
      </c>
      <c r="Q910" s="130" t="s">
        <v>681</v>
      </c>
      <c r="R910" s="131">
        <v>0</v>
      </c>
      <c r="S910" s="132">
        <v>3762067.4400000013</v>
      </c>
      <c r="T910" s="122" t="s">
        <v>894</v>
      </c>
      <c r="U910" s="2">
        <v>73910628</v>
      </c>
      <c r="V910" s="121">
        <v>-289964474</v>
      </c>
      <c r="W910" s="111">
        <v>396138</v>
      </c>
      <c r="X910" s="133">
        <v>46894870</v>
      </c>
      <c r="Y910" s="45"/>
    </row>
    <row r="911" spans="1:25">
      <c r="A911" s="299" t="s">
        <v>182</v>
      </c>
      <c r="B911" s="299" t="s">
        <v>183</v>
      </c>
      <c r="C911" s="125">
        <v>44592</v>
      </c>
      <c r="D911" s="125">
        <v>44592</v>
      </c>
      <c r="E911" s="125">
        <v>44678</v>
      </c>
      <c r="G911" s="127" t="s">
        <v>1675</v>
      </c>
      <c r="H911" s="128" t="s">
        <v>895</v>
      </c>
      <c r="I911" s="73" t="s">
        <v>890</v>
      </c>
      <c r="J911" s="73" t="s">
        <v>894</v>
      </c>
      <c r="K911" s="73" t="s">
        <v>166</v>
      </c>
      <c r="L911" s="129">
        <v>0</v>
      </c>
      <c r="N911" s="121">
        <v>0</v>
      </c>
      <c r="O911" s="121">
        <v>19536.669999999998</v>
      </c>
      <c r="P911" s="121">
        <v>19536.669999999998</v>
      </c>
      <c r="Q911" s="130" t="s">
        <v>681</v>
      </c>
      <c r="R911" s="131">
        <v>0</v>
      </c>
      <c r="S911" s="132">
        <v>3781604.1100000013</v>
      </c>
      <c r="T911" s="122" t="s">
        <v>894</v>
      </c>
      <c r="U911" s="2">
        <v>74079631</v>
      </c>
      <c r="V911" s="121">
        <v>-289964479</v>
      </c>
      <c r="W911" s="111">
        <v>396138</v>
      </c>
      <c r="X911" s="133">
        <v>46894873</v>
      </c>
      <c r="Y911" s="45"/>
    </row>
    <row r="912" spans="1:25">
      <c r="A912" s="299" t="s">
        <v>182</v>
      </c>
      <c r="B912" s="299" t="s">
        <v>183</v>
      </c>
      <c r="C912" s="125">
        <v>44620</v>
      </c>
      <c r="D912" s="125">
        <v>44620</v>
      </c>
      <c r="E912" s="125">
        <v>44678</v>
      </c>
      <c r="G912" s="127" t="s">
        <v>1675</v>
      </c>
      <c r="H912" s="128" t="s">
        <v>895</v>
      </c>
      <c r="I912" s="73" t="s">
        <v>890</v>
      </c>
      <c r="J912" s="73" t="s">
        <v>894</v>
      </c>
      <c r="K912" s="73" t="s">
        <v>166</v>
      </c>
      <c r="L912" s="129">
        <v>0</v>
      </c>
      <c r="N912" s="121">
        <v>0</v>
      </c>
      <c r="O912" s="121">
        <v>17646.03</v>
      </c>
      <c r="P912" s="121">
        <v>17646.03</v>
      </c>
      <c r="Q912" s="130" t="s">
        <v>681</v>
      </c>
      <c r="R912" s="131">
        <v>0</v>
      </c>
      <c r="S912" s="132">
        <v>3799250.1400000011</v>
      </c>
      <c r="T912" s="122" t="s">
        <v>894</v>
      </c>
      <c r="U912" s="2">
        <v>75625747</v>
      </c>
      <c r="V912" s="121">
        <v>-289964546</v>
      </c>
      <c r="W912" s="111">
        <v>396138</v>
      </c>
      <c r="X912" s="133">
        <v>46894875</v>
      </c>
      <c r="Y912" s="45"/>
    </row>
    <row r="913" spans="1:25">
      <c r="A913" s="299" t="s">
        <v>182</v>
      </c>
      <c r="B913" s="299" t="s">
        <v>183</v>
      </c>
      <c r="C913" s="125">
        <v>44651</v>
      </c>
      <c r="D913" s="125">
        <v>44651</v>
      </c>
      <c r="E913" s="125">
        <v>44678</v>
      </c>
      <c r="G913" s="127" t="s">
        <v>1675</v>
      </c>
      <c r="H913" s="128" t="s">
        <v>895</v>
      </c>
      <c r="I913" s="73" t="s">
        <v>890</v>
      </c>
      <c r="J913" s="73" t="s">
        <v>894</v>
      </c>
      <c r="K913" s="73" t="s">
        <v>166</v>
      </c>
      <c r="L913" s="129">
        <v>0</v>
      </c>
      <c r="N913" s="121">
        <v>0</v>
      </c>
      <c r="O913" s="121">
        <v>8297.3700000000008</v>
      </c>
      <c r="P913" s="121">
        <v>8297.3700000000008</v>
      </c>
      <c r="Q913" s="130" t="s">
        <v>681</v>
      </c>
      <c r="R913" s="131">
        <v>0</v>
      </c>
      <c r="S913" s="132">
        <v>3807547.5100000012</v>
      </c>
      <c r="T913" s="122" t="s">
        <v>894</v>
      </c>
      <c r="U913" s="2">
        <v>76485722</v>
      </c>
      <c r="V913" s="121">
        <v>-289973057</v>
      </c>
      <c r="W913" s="111">
        <v>396138</v>
      </c>
      <c r="X913" s="133">
        <v>46895501</v>
      </c>
      <c r="Y913" s="45"/>
    </row>
    <row r="914" spans="1:25">
      <c r="A914" s="299" t="s">
        <v>206</v>
      </c>
      <c r="B914" s="299" t="s">
        <v>207</v>
      </c>
      <c r="C914" s="125">
        <v>44673</v>
      </c>
      <c r="D914" s="125">
        <v>44673</v>
      </c>
      <c r="E914" s="125">
        <v>44678</v>
      </c>
      <c r="G914" s="127"/>
      <c r="H914" s="128" t="s">
        <v>900</v>
      </c>
      <c r="I914" s="73" t="s">
        <v>898</v>
      </c>
      <c r="J914" s="73" t="s">
        <v>899</v>
      </c>
      <c r="K914" s="73" t="s">
        <v>1676</v>
      </c>
      <c r="L914" s="129">
        <v>0</v>
      </c>
      <c r="N914" s="121">
        <v>-209583.35</v>
      </c>
      <c r="O914" s="121">
        <v>0</v>
      </c>
      <c r="P914" s="121">
        <v>-209583.35</v>
      </c>
      <c r="Q914" s="130" t="s">
        <v>681</v>
      </c>
      <c r="R914" s="131">
        <v>29834409.479999986</v>
      </c>
      <c r="S914" s="132">
        <v>0</v>
      </c>
      <c r="T914" s="122" t="s">
        <v>899</v>
      </c>
      <c r="U914" s="2"/>
      <c r="W914" s="111"/>
      <c r="X914" s="133"/>
      <c r="Y914" s="45" t="s">
        <v>1663</v>
      </c>
    </row>
    <row r="915" spans="1:25">
      <c r="A915" s="299" t="s">
        <v>206</v>
      </c>
      <c r="B915" s="299" t="s">
        <v>207</v>
      </c>
      <c r="C915" s="125">
        <v>44651</v>
      </c>
      <c r="D915" s="125">
        <v>44651</v>
      </c>
      <c r="E915" s="125">
        <v>44678</v>
      </c>
      <c r="G915" s="127"/>
      <c r="H915" s="128" t="s">
        <v>900</v>
      </c>
      <c r="I915" s="73" t="s">
        <v>898</v>
      </c>
      <c r="J915" s="73" t="s">
        <v>899</v>
      </c>
      <c r="K915" s="73" t="s">
        <v>944</v>
      </c>
      <c r="L915" s="129">
        <v>37500</v>
      </c>
      <c r="M915" s="121">
        <v>100</v>
      </c>
      <c r="N915" s="121">
        <v>37500</v>
      </c>
      <c r="O915" s="121">
        <v>0</v>
      </c>
      <c r="P915" s="121">
        <v>37500</v>
      </c>
      <c r="Q915" s="130" t="s">
        <v>681</v>
      </c>
      <c r="R915" s="131">
        <v>29871909.479999986</v>
      </c>
      <c r="S915" s="132">
        <v>0</v>
      </c>
      <c r="T915" s="122" t="s">
        <v>899</v>
      </c>
      <c r="U915" s="2">
        <v>78444549</v>
      </c>
      <c r="V915" s="121">
        <v>-286597762</v>
      </c>
      <c r="W915" s="111">
        <v>464322</v>
      </c>
      <c r="X915" s="133">
        <v>46442090</v>
      </c>
      <c r="Y915" s="45"/>
    </row>
    <row r="916" spans="1:25">
      <c r="A916" s="299" t="s">
        <v>182</v>
      </c>
      <c r="B916" s="299" t="s">
        <v>183</v>
      </c>
      <c r="C916" s="125">
        <v>44620</v>
      </c>
      <c r="D916" s="125">
        <v>44620</v>
      </c>
      <c r="E916" s="125">
        <v>44678</v>
      </c>
      <c r="G916" s="127" t="s">
        <v>1653</v>
      </c>
      <c r="H916" s="128" t="s">
        <v>900</v>
      </c>
      <c r="I916" s="73" t="s">
        <v>898</v>
      </c>
      <c r="J916" s="73" t="s">
        <v>1654</v>
      </c>
      <c r="K916" s="73" t="s">
        <v>166</v>
      </c>
      <c r="L916" s="129">
        <v>0</v>
      </c>
      <c r="N916" s="121">
        <v>0</v>
      </c>
      <c r="O916" s="121">
        <v>81666.67</v>
      </c>
      <c r="P916" s="121">
        <v>81666.67</v>
      </c>
      <c r="Q916" s="130" t="s">
        <v>681</v>
      </c>
      <c r="R916" s="131">
        <v>0</v>
      </c>
      <c r="S916" s="132">
        <v>3889214.1800000011</v>
      </c>
      <c r="T916" s="122" t="s">
        <v>899</v>
      </c>
      <c r="U916" s="2">
        <v>75801814</v>
      </c>
      <c r="V916" s="121">
        <v>-289950260</v>
      </c>
      <c r="W916" s="111">
        <v>464322</v>
      </c>
      <c r="X916" s="133">
        <v>46892858</v>
      </c>
      <c r="Y916" s="45"/>
    </row>
    <row r="917" spans="1:25">
      <c r="A917" s="299" t="s">
        <v>182</v>
      </c>
      <c r="B917" s="299" t="s">
        <v>183</v>
      </c>
      <c r="C917" s="125">
        <v>44651</v>
      </c>
      <c r="D917" s="125">
        <v>44651</v>
      </c>
      <c r="E917" s="125">
        <v>44678</v>
      </c>
      <c r="G917" s="127" t="s">
        <v>1653</v>
      </c>
      <c r="H917" s="128" t="s">
        <v>900</v>
      </c>
      <c r="I917" s="73" t="s">
        <v>898</v>
      </c>
      <c r="J917" s="73" t="s">
        <v>1654</v>
      </c>
      <c r="K917" s="73" t="s">
        <v>166</v>
      </c>
      <c r="L917" s="129">
        <v>0</v>
      </c>
      <c r="N917" s="121">
        <v>0</v>
      </c>
      <c r="O917" s="121">
        <v>90416.67</v>
      </c>
      <c r="P917" s="121">
        <v>90416.67</v>
      </c>
      <c r="Q917" s="130" t="s">
        <v>681</v>
      </c>
      <c r="R917" s="131">
        <v>0</v>
      </c>
      <c r="S917" s="132">
        <v>3979630.850000001</v>
      </c>
      <c r="T917" s="122" t="s">
        <v>899</v>
      </c>
      <c r="U917" s="2">
        <v>76799883</v>
      </c>
      <c r="V917" s="121">
        <v>-289950294</v>
      </c>
      <c r="W917" s="111">
        <v>464322</v>
      </c>
      <c r="X917" s="133">
        <v>46892864</v>
      </c>
      <c r="Y917" s="45"/>
    </row>
    <row r="918" spans="1:25">
      <c r="A918" s="299" t="s">
        <v>206</v>
      </c>
      <c r="B918" s="299" t="s">
        <v>207</v>
      </c>
      <c r="C918" s="125">
        <v>44673</v>
      </c>
      <c r="D918" s="125">
        <v>44673</v>
      </c>
      <c r="E918" s="125">
        <v>44678</v>
      </c>
      <c r="F918" s="295" t="s">
        <v>889</v>
      </c>
      <c r="G918" s="127"/>
      <c r="H918" s="128" t="s">
        <v>888</v>
      </c>
      <c r="I918" s="73" t="s">
        <v>886</v>
      </c>
      <c r="J918" s="73" t="s">
        <v>887</v>
      </c>
      <c r="K918" s="73" t="s">
        <v>1677</v>
      </c>
      <c r="L918" s="129">
        <v>0</v>
      </c>
      <c r="N918" s="121">
        <v>-61118.75</v>
      </c>
      <c r="O918" s="121">
        <v>0</v>
      </c>
      <c r="P918" s="121">
        <v>-61118.75</v>
      </c>
      <c r="Q918" s="130" t="s">
        <v>681</v>
      </c>
      <c r="R918" s="131">
        <v>29810790.729999986</v>
      </c>
      <c r="S918" s="132">
        <v>0</v>
      </c>
      <c r="T918" s="122" t="s">
        <v>887</v>
      </c>
      <c r="U918" s="2"/>
      <c r="W918" s="111"/>
      <c r="X918" s="133"/>
      <c r="Y918" s="45" t="s">
        <v>1662</v>
      </c>
    </row>
    <row r="919" spans="1:25">
      <c r="A919" s="299" t="s">
        <v>206</v>
      </c>
      <c r="B919" s="299" t="s">
        <v>207</v>
      </c>
      <c r="C919" s="125">
        <v>44651</v>
      </c>
      <c r="D919" s="125">
        <v>44651</v>
      </c>
      <c r="E919" s="125">
        <v>44678</v>
      </c>
      <c r="F919" s="295" t="s">
        <v>889</v>
      </c>
      <c r="G919" s="127"/>
      <c r="H919" s="128" t="s">
        <v>888</v>
      </c>
      <c r="I919" s="73" t="s">
        <v>886</v>
      </c>
      <c r="J919" s="73" t="s">
        <v>887</v>
      </c>
      <c r="K919" s="73" t="s">
        <v>944</v>
      </c>
      <c r="L919" s="129">
        <v>8750</v>
      </c>
      <c r="M919" s="121">
        <v>100</v>
      </c>
      <c r="N919" s="121">
        <v>8750</v>
      </c>
      <c r="O919" s="121">
        <v>0</v>
      </c>
      <c r="P919" s="121">
        <v>8750</v>
      </c>
      <c r="Q919" s="130" t="s">
        <v>681</v>
      </c>
      <c r="R919" s="131">
        <v>29819540.729999986</v>
      </c>
      <c r="S919" s="132">
        <v>0</v>
      </c>
      <c r="T919" s="122" t="s">
        <v>887</v>
      </c>
      <c r="U919" s="2">
        <v>78120601</v>
      </c>
      <c r="V919" s="121">
        <v>-284932166</v>
      </c>
      <c r="W919" s="111">
        <v>459844</v>
      </c>
      <c r="X919" s="133">
        <v>46003058</v>
      </c>
      <c r="Y919" s="45"/>
    </row>
    <row r="920" spans="1:25">
      <c r="A920" s="299" t="s">
        <v>182</v>
      </c>
      <c r="B920" s="299" t="s">
        <v>183</v>
      </c>
      <c r="C920" s="125">
        <v>44651</v>
      </c>
      <c r="D920" s="125">
        <v>44651</v>
      </c>
      <c r="E920" s="125">
        <v>44678</v>
      </c>
      <c r="F920" s="295" t="s">
        <v>889</v>
      </c>
      <c r="G920" s="127" t="s">
        <v>1637</v>
      </c>
      <c r="H920" s="128" t="s">
        <v>888</v>
      </c>
      <c r="I920" s="73" t="s">
        <v>886</v>
      </c>
      <c r="J920" s="73" t="s">
        <v>887</v>
      </c>
      <c r="K920" s="73" t="s">
        <v>166</v>
      </c>
      <c r="L920" s="129">
        <v>0</v>
      </c>
      <c r="N920" s="121">
        <v>0</v>
      </c>
      <c r="O920" s="121">
        <v>52368.75</v>
      </c>
      <c r="P920" s="121">
        <v>52368.75</v>
      </c>
      <c r="Q920" s="130" t="s">
        <v>681</v>
      </c>
      <c r="R920" s="131">
        <v>0</v>
      </c>
      <c r="S920" s="132">
        <v>4031999.600000001</v>
      </c>
      <c r="T920" s="122" t="s">
        <v>887</v>
      </c>
      <c r="U920" s="2">
        <v>74715685</v>
      </c>
      <c r="V920" s="121">
        <v>-289944841</v>
      </c>
      <c r="W920" s="111">
        <v>459844</v>
      </c>
      <c r="X920" s="133">
        <v>46892011</v>
      </c>
      <c r="Y920" s="45"/>
    </row>
    <row r="921" spans="1:25">
      <c r="A921" s="299" t="s">
        <v>206</v>
      </c>
      <c r="B921" s="299" t="s">
        <v>207</v>
      </c>
      <c r="C921" s="125">
        <v>44673</v>
      </c>
      <c r="D921" s="125">
        <v>44673</v>
      </c>
      <c r="E921" s="125">
        <v>44678</v>
      </c>
      <c r="G921" s="127"/>
      <c r="H921" s="128" t="s">
        <v>903</v>
      </c>
      <c r="I921" s="73" t="s">
        <v>901</v>
      </c>
      <c r="J921" s="73" t="s">
        <v>902</v>
      </c>
      <c r="K921" s="73" t="s">
        <v>1678</v>
      </c>
      <c r="L921" s="129">
        <v>0</v>
      </c>
      <c r="N921" s="121">
        <v>-70125.509999999995</v>
      </c>
      <c r="O921" s="121">
        <v>0</v>
      </c>
      <c r="P921" s="121">
        <v>-70125.509999999995</v>
      </c>
      <c r="Q921" s="130" t="s">
        <v>681</v>
      </c>
      <c r="R921" s="131">
        <v>29749415.219999984</v>
      </c>
      <c r="S921" s="132">
        <v>0</v>
      </c>
      <c r="T921" s="122" t="s">
        <v>902</v>
      </c>
      <c r="U921" s="2"/>
      <c r="W921" s="111"/>
      <c r="X921" s="133"/>
      <c r="Y921" s="45" t="s">
        <v>1664</v>
      </c>
    </row>
    <row r="922" spans="1:25">
      <c r="A922" s="299" t="s">
        <v>206</v>
      </c>
      <c r="B922" s="299" t="s">
        <v>207</v>
      </c>
      <c r="C922" s="125">
        <v>44651</v>
      </c>
      <c r="D922" s="125">
        <v>44651</v>
      </c>
      <c r="E922" s="125">
        <v>44678</v>
      </c>
      <c r="G922" s="127"/>
      <c r="H922" s="128" t="s">
        <v>903</v>
      </c>
      <c r="I922" s="73" t="s">
        <v>901</v>
      </c>
      <c r="J922" s="73" t="s">
        <v>902</v>
      </c>
      <c r="K922" s="73" t="s">
        <v>944</v>
      </c>
      <c r="L922" s="129">
        <v>8250.06</v>
      </c>
      <c r="M922" s="121">
        <v>100</v>
      </c>
      <c r="N922" s="121">
        <v>8250.06</v>
      </c>
      <c r="O922" s="121">
        <v>0</v>
      </c>
      <c r="P922" s="121">
        <v>8250.06</v>
      </c>
      <c r="Q922" s="130" t="s">
        <v>681</v>
      </c>
      <c r="R922" s="131">
        <v>29757665.279999983</v>
      </c>
      <c r="S922" s="132">
        <v>0</v>
      </c>
      <c r="T922" s="122" t="s">
        <v>902</v>
      </c>
      <c r="U922" s="2">
        <v>78498257</v>
      </c>
      <c r="V922" s="121">
        <v>-286763860</v>
      </c>
      <c r="W922" s="111">
        <v>466483</v>
      </c>
      <c r="X922" s="133">
        <v>46482632</v>
      </c>
      <c r="Y922" s="45"/>
    </row>
    <row r="923" spans="1:25">
      <c r="A923" s="299" t="s">
        <v>182</v>
      </c>
      <c r="B923" s="299" t="s">
        <v>183</v>
      </c>
      <c r="C923" s="125">
        <v>44651</v>
      </c>
      <c r="D923" s="125">
        <v>44651</v>
      </c>
      <c r="E923" s="125">
        <v>44678</v>
      </c>
      <c r="G923" s="127" t="s">
        <v>1635</v>
      </c>
      <c r="H923" s="128" t="s">
        <v>903</v>
      </c>
      <c r="I923" s="73" t="s">
        <v>901</v>
      </c>
      <c r="J923" s="73" t="s">
        <v>902</v>
      </c>
      <c r="K923" s="73" t="s">
        <v>166</v>
      </c>
      <c r="L923" s="129">
        <v>0</v>
      </c>
      <c r="N923" s="121">
        <v>0</v>
      </c>
      <c r="O923" s="121">
        <v>61875.45</v>
      </c>
      <c r="P923" s="121">
        <v>61875.45</v>
      </c>
      <c r="Q923" s="130" t="s">
        <v>681</v>
      </c>
      <c r="R923" s="131">
        <v>0</v>
      </c>
      <c r="S923" s="132">
        <v>4093875.0500000012</v>
      </c>
      <c r="T923" s="122" t="s">
        <v>902</v>
      </c>
      <c r="U923" s="2">
        <v>78875429</v>
      </c>
      <c r="V923" s="121">
        <v>-289953373</v>
      </c>
      <c r="W923" s="111">
        <v>466483</v>
      </c>
      <c r="X923" s="133">
        <v>46893433</v>
      </c>
      <c r="Y923" s="45"/>
    </row>
    <row r="924" spans="1:25">
      <c r="A924" s="299" t="s">
        <v>206</v>
      </c>
      <c r="B924" s="299" t="s">
        <v>207</v>
      </c>
      <c r="C924" s="125">
        <v>44673</v>
      </c>
      <c r="D924" s="125">
        <v>44673</v>
      </c>
      <c r="E924" s="125">
        <v>44678</v>
      </c>
      <c r="F924" s="295" t="s">
        <v>885</v>
      </c>
      <c r="G924" s="127"/>
      <c r="H924" s="128" t="s">
        <v>884</v>
      </c>
      <c r="I924" s="73" t="s">
        <v>882</v>
      </c>
      <c r="J924" s="73" t="s">
        <v>883</v>
      </c>
      <c r="K924" s="73" t="s">
        <v>1679</v>
      </c>
      <c r="L924" s="129">
        <v>0</v>
      </c>
      <c r="N924" s="121">
        <v>-81203.960000000006</v>
      </c>
      <c r="O924" s="121">
        <v>0</v>
      </c>
      <c r="P924" s="121">
        <v>-81203.960000000006</v>
      </c>
      <c r="Q924" s="130" t="s">
        <v>681</v>
      </c>
      <c r="R924" s="131">
        <v>29676461.319999982</v>
      </c>
      <c r="S924" s="132">
        <v>0</v>
      </c>
      <c r="T924" s="122" t="s">
        <v>883</v>
      </c>
      <c r="U924" s="2"/>
      <c r="W924" s="111"/>
      <c r="X924" s="133"/>
      <c r="Y924" s="45" t="s">
        <v>1661</v>
      </c>
    </row>
    <row r="925" spans="1:25">
      <c r="A925" s="299" t="s">
        <v>206</v>
      </c>
      <c r="B925" s="299" t="s">
        <v>207</v>
      </c>
      <c r="C925" s="125">
        <v>44651</v>
      </c>
      <c r="D925" s="125">
        <v>44651</v>
      </c>
      <c r="E925" s="125">
        <v>44678</v>
      </c>
      <c r="F925" s="295" t="s">
        <v>885</v>
      </c>
      <c r="G925" s="127"/>
      <c r="H925" s="128" t="s">
        <v>884</v>
      </c>
      <c r="I925" s="73" t="s">
        <v>882</v>
      </c>
      <c r="J925" s="73" t="s">
        <v>883</v>
      </c>
      <c r="K925" s="73" t="s">
        <v>944</v>
      </c>
      <c r="L925" s="129">
        <v>9904.9599999999991</v>
      </c>
      <c r="M925" s="121">
        <v>100</v>
      </c>
      <c r="N925" s="121">
        <v>9904.9599999999991</v>
      </c>
      <c r="O925" s="121">
        <v>0</v>
      </c>
      <c r="P925" s="121">
        <v>9904.9599999999991</v>
      </c>
      <c r="Q925" s="130" t="s">
        <v>681</v>
      </c>
      <c r="R925" s="131">
        <v>29686366.279999983</v>
      </c>
      <c r="S925" s="132">
        <v>0</v>
      </c>
      <c r="T925" s="122" t="s">
        <v>883</v>
      </c>
      <c r="U925" s="2"/>
      <c r="W925" s="111">
        <v>455404</v>
      </c>
      <c r="X925" s="133"/>
      <c r="Y925" s="45"/>
    </row>
    <row r="926" spans="1:25">
      <c r="A926" s="299" t="s">
        <v>182</v>
      </c>
      <c r="B926" s="299" t="s">
        <v>183</v>
      </c>
      <c r="C926" s="125">
        <v>44568</v>
      </c>
      <c r="D926" s="125">
        <v>44568</v>
      </c>
      <c r="E926" s="125">
        <v>44678</v>
      </c>
      <c r="F926" s="295" t="s">
        <v>885</v>
      </c>
      <c r="G926" s="127" t="s">
        <v>1656</v>
      </c>
      <c r="H926" s="128" t="s">
        <v>884</v>
      </c>
      <c r="I926" s="73" t="s">
        <v>882</v>
      </c>
      <c r="J926" s="73" t="s">
        <v>883</v>
      </c>
      <c r="K926" s="73" t="s">
        <v>166</v>
      </c>
      <c r="L926" s="129">
        <v>0</v>
      </c>
      <c r="N926" s="121">
        <v>0</v>
      </c>
      <c r="O926" s="121">
        <v>11988.93</v>
      </c>
      <c r="P926" s="121">
        <v>11988.93</v>
      </c>
      <c r="Q926" s="130" t="s">
        <v>681</v>
      </c>
      <c r="R926" s="131">
        <v>0</v>
      </c>
      <c r="S926" s="132">
        <v>4105863.9800000014</v>
      </c>
      <c r="T926" s="122" t="s">
        <v>883</v>
      </c>
      <c r="U926" s="2"/>
      <c r="W926" s="111">
        <v>456507</v>
      </c>
      <c r="X926" s="133"/>
      <c r="Y926" s="45"/>
    </row>
    <row r="927" spans="1:25">
      <c r="A927" s="299" t="s">
        <v>182</v>
      </c>
      <c r="B927" s="299" t="s">
        <v>183</v>
      </c>
      <c r="C927" s="125">
        <v>44588</v>
      </c>
      <c r="D927" s="125">
        <v>44588</v>
      </c>
      <c r="E927" s="125">
        <v>44678</v>
      </c>
      <c r="F927" s="295" t="s">
        <v>885</v>
      </c>
      <c r="G927" s="127" t="s">
        <v>1656</v>
      </c>
      <c r="H927" s="128" t="s">
        <v>884</v>
      </c>
      <c r="I927" s="73" t="s">
        <v>882</v>
      </c>
      <c r="J927" s="73" t="s">
        <v>883</v>
      </c>
      <c r="K927" s="73" t="s">
        <v>166</v>
      </c>
      <c r="L927" s="129">
        <v>0</v>
      </c>
      <c r="N927" s="121">
        <v>0</v>
      </c>
      <c r="O927" s="121">
        <v>29000.48</v>
      </c>
      <c r="P927" s="121">
        <v>29000.48</v>
      </c>
      <c r="Q927" s="130" t="s">
        <v>681</v>
      </c>
      <c r="R927" s="131">
        <v>0</v>
      </c>
      <c r="S927" s="132">
        <v>4134864.4600000014</v>
      </c>
      <c r="T927" s="122" t="s">
        <v>883</v>
      </c>
      <c r="U927" s="2"/>
      <c r="W927" s="111">
        <v>455404</v>
      </c>
      <c r="X927" s="133"/>
      <c r="Y927" s="45"/>
    </row>
    <row r="928" spans="1:25">
      <c r="A928" s="299" t="s">
        <v>182</v>
      </c>
      <c r="B928" s="299" t="s">
        <v>183</v>
      </c>
      <c r="C928" s="125">
        <v>44620</v>
      </c>
      <c r="D928" s="125">
        <v>44620</v>
      </c>
      <c r="E928" s="125">
        <v>44678</v>
      </c>
      <c r="F928" s="295" t="s">
        <v>885</v>
      </c>
      <c r="G928" s="127" t="s">
        <v>1656</v>
      </c>
      <c r="H928" s="128" t="s">
        <v>884</v>
      </c>
      <c r="I928" s="73" t="s">
        <v>882</v>
      </c>
      <c r="J928" s="73" t="s">
        <v>883</v>
      </c>
      <c r="K928" s="73" t="s">
        <v>166</v>
      </c>
      <c r="L928" s="129">
        <v>0</v>
      </c>
      <c r="N928" s="121">
        <v>0</v>
      </c>
      <c r="O928" s="121">
        <v>14967.99</v>
      </c>
      <c r="P928" s="121">
        <v>14967.99</v>
      </c>
      <c r="Q928" s="130" t="s">
        <v>681</v>
      </c>
      <c r="R928" s="131">
        <v>0</v>
      </c>
      <c r="S928" s="132">
        <v>4149832.4500000016</v>
      </c>
      <c r="T928" s="122" t="s">
        <v>883</v>
      </c>
      <c r="U928" s="2"/>
      <c r="W928" s="111">
        <v>455404</v>
      </c>
      <c r="X928" s="133"/>
      <c r="Y928" s="45"/>
    </row>
    <row r="929" spans="1:25">
      <c r="A929" s="299" t="s">
        <v>182</v>
      </c>
      <c r="B929" s="299" t="s">
        <v>183</v>
      </c>
      <c r="C929" s="125">
        <v>44647</v>
      </c>
      <c r="D929" s="125">
        <v>44647</v>
      </c>
      <c r="E929" s="125">
        <v>44678</v>
      </c>
      <c r="F929" s="295" t="s">
        <v>885</v>
      </c>
      <c r="G929" s="127" t="s">
        <v>1656</v>
      </c>
      <c r="H929" s="128" t="s">
        <v>884</v>
      </c>
      <c r="I929" s="73" t="s">
        <v>882</v>
      </c>
      <c r="J929" s="73" t="s">
        <v>883</v>
      </c>
      <c r="K929" s="73" t="s">
        <v>166</v>
      </c>
      <c r="L929" s="129">
        <v>0</v>
      </c>
      <c r="N929" s="121">
        <v>0</v>
      </c>
      <c r="O929" s="121">
        <v>12575.38</v>
      </c>
      <c r="P929" s="121">
        <v>12575.38</v>
      </c>
      <c r="Q929" s="130" t="s">
        <v>681</v>
      </c>
      <c r="R929" s="131">
        <v>0</v>
      </c>
      <c r="S929" s="132">
        <v>4162407.8300000015</v>
      </c>
      <c r="T929" s="122" t="s">
        <v>883</v>
      </c>
      <c r="U929" s="2"/>
      <c r="W929" s="111">
        <v>455404</v>
      </c>
      <c r="X929" s="133"/>
      <c r="Y929" s="45"/>
    </row>
    <row r="930" spans="1:25">
      <c r="A930" s="299" t="s">
        <v>182</v>
      </c>
      <c r="B930" s="299" t="s">
        <v>183</v>
      </c>
      <c r="C930" s="125">
        <v>44651</v>
      </c>
      <c r="D930" s="125">
        <v>44651</v>
      </c>
      <c r="E930" s="125">
        <v>44678</v>
      </c>
      <c r="F930" s="295" t="s">
        <v>885</v>
      </c>
      <c r="G930" s="127" t="s">
        <v>1656</v>
      </c>
      <c r="H930" s="128" t="s">
        <v>884</v>
      </c>
      <c r="I930" s="73" t="s">
        <v>882</v>
      </c>
      <c r="J930" s="73" t="s">
        <v>883</v>
      </c>
      <c r="K930" s="73" t="s">
        <v>166</v>
      </c>
      <c r="L930" s="129">
        <v>0</v>
      </c>
      <c r="N930" s="121">
        <v>0</v>
      </c>
      <c r="O930" s="121">
        <v>2766.22</v>
      </c>
      <c r="P930" s="121">
        <v>2766.22</v>
      </c>
      <c r="Q930" s="130" t="s">
        <v>681</v>
      </c>
      <c r="R930" s="131">
        <v>0</v>
      </c>
      <c r="S930" s="132">
        <v>4165174.0500000017</v>
      </c>
      <c r="T930" s="122" t="s">
        <v>883</v>
      </c>
      <c r="U930" s="2"/>
      <c r="W930" s="111">
        <v>456183</v>
      </c>
      <c r="X930" s="133"/>
      <c r="Y930" s="45"/>
    </row>
    <row r="931" spans="1:25">
      <c r="A931" s="228" t="s">
        <v>169</v>
      </c>
      <c r="B931" s="228" t="s">
        <v>171</v>
      </c>
      <c r="C931" s="229">
        <v>44651</v>
      </c>
      <c r="D931" s="229">
        <v>44651</v>
      </c>
      <c r="E931" s="229">
        <v>44678</v>
      </c>
      <c r="F931" s="296"/>
      <c r="G931" s="230"/>
      <c r="H931" s="231"/>
      <c r="I931" s="232"/>
      <c r="J931" s="232"/>
      <c r="K931" s="232" t="s">
        <v>1551</v>
      </c>
      <c r="L931" s="233">
        <v>0</v>
      </c>
      <c r="M931" s="234"/>
      <c r="N931" s="234">
        <v>-13660.05</v>
      </c>
      <c r="O931" s="234">
        <v>0</v>
      </c>
      <c r="P931" s="234">
        <v>-13660.05</v>
      </c>
      <c r="Q931" s="235" t="s">
        <v>681</v>
      </c>
      <c r="R931" s="236">
        <v>7.4578565545380116E-10</v>
      </c>
      <c r="S931" s="237">
        <v>0</v>
      </c>
      <c r="T931" s="238"/>
      <c r="U931" s="239">
        <v>2189092</v>
      </c>
      <c r="V931" s="234">
        <v>-289941614</v>
      </c>
      <c r="W931" s="240"/>
      <c r="X931" s="241">
        <v>46891740</v>
      </c>
      <c r="Y931" s="242" t="s">
        <v>1680</v>
      </c>
    </row>
    <row r="932" spans="1:25">
      <c r="A932" s="299" t="s">
        <v>182</v>
      </c>
      <c r="B932" s="299" t="s">
        <v>183</v>
      </c>
      <c r="C932" s="125">
        <v>44680</v>
      </c>
      <c r="D932" s="125">
        <v>44680</v>
      </c>
      <c r="E932" s="125">
        <v>44680</v>
      </c>
      <c r="F932" s="295" t="s">
        <v>734</v>
      </c>
      <c r="G932" s="127" t="s">
        <v>1518</v>
      </c>
      <c r="H932" s="128" t="s">
        <v>733</v>
      </c>
      <c r="I932" s="73" t="s">
        <v>731</v>
      </c>
      <c r="J932" s="73" t="s">
        <v>732</v>
      </c>
      <c r="K932" s="73" t="s">
        <v>166</v>
      </c>
      <c r="L932" s="129">
        <v>0</v>
      </c>
      <c r="N932" s="121">
        <v>0</v>
      </c>
      <c r="O932" s="121">
        <v>12090.33</v>
      </c>
      <c r="P932" s="121">
        <v>12090.33</v>
      </c>
      <c r="Q932" s="130" t="s">
        <v>681</v>
      </c>
      <c r="R932" s="131">
        <v>0</v>
      </c>
      <c r="S932" s="132">
        <v>4177264.3800000018</v>
      </c>
      <c r="T932" s="122" t="s">
        <v>732</v>
      </c>
      <c r="U932" s="2">
        <v>78727428</v>
      </c>
      <c r="V932" s="121">
        <v>-291260602</v>
      </c>
      <c r="W932" s="111">
        <v>387862</v>
      </c>
      <c r="X932" s="133">
        <v>47097362</v>
      </c>
      <c r="Y932" s="45"/>
    </row>
    <row r="933" spans="1:25">
      <c r="A933" s="299" t="s">
        <v>182</v>
      </c>
      <c r="B933" s="299" t="s">
        <v>183</v>
      </c>
      <c r="C933" s="125">
        <v>44680</v>
      </c>
      <c r="D933" s="125">
        <v>44680</v>
      </c>
      <c r="E933" s="125">
        <v>44680</v>
      </c>
      <c r="F933" s="295" t="s">
        <v>859</v>
      </c>
      <c r="G933" s="127" t="s">
        <v>1610</v>
      </c>
      <c r="H933" s="128" t="s">
        <v>858</v>
      </c>
      <c r="I933" s="73" t="s">
        <v>731</v>
      </c>
      <c r="J933" s="73" t="s">
        <v>857</v>
      </c>
      <c r="K933" s="73" t="s">
        <v>166</v>
      </c>
      <c r="L933" s="129">
        <v>0</v>
      </c>
      <c r="N933" s="121">
        <v>0</v>
      </c>
      <c r="O933" s="121">
        <v>41844.78</v>
      </c>
      <c r="P933" s="121">
        <v>41844.78</v>
      </c>
      <c r="Q933" s="130" t="s">
        <v>681</v>
      </c>
      <c r="R933" s="131">
        <v>0</v>
      </c>
      <c r="S933" s="132">
        <v>4219109.160000002</v>
      </c>
      <c r="T933" s="122" t="s">
        <v>857</v>
      </c>
      <c r="U933" s="2">
        <v>78436560</v>
      </c>
      <c r="V933" s="121">
        <v>-290371771</v>
      </c>
      <c r="W933" s="111">
        <v>443389</v>
      </c>
      <c r="X933" s="133">
        <v>46917124</v>
      </c>
      <c r="Y933" s="45"/>
    </row>
    <row r="934" spans="1:25">
      <c r="A934" s="299" t="s">
        <v>182</v>
      </c>
      <c r="B934" s="299" t="s">
        <v>183</v>
      </c>
      <c r="C934" s="125">
        <v>44680</v>
      </c>
      <c r="D934" s="125">
        <v>44680</v>
      </c>
      <c r="E934" s="125">
        <v>44680</v>
      </c>
      <c r="G934" s="127" t="s">
        <v>1597</v>
      </c>
      <c r="H934" s="128" t="s">
        <v>852</v>
      </c>
      <c r="I934" s="73" t="s">
        <v>850</v>
      </c>
      <c r="J934" s="73" t="s">
        <v>851</v>
      </c>
      <c r="K934" s="73" t="s">
        <v>166</v>
      </c>
      <c r="L934" s="129">
        <v>0</v>
      </c>
      <c r="N934" s="121">
        <v>0</v>
      </c>
      <c r="O934" s="121">
        <v>57577.74</v>
      </c>
      <c r="P934" s="121">
        <v>57577.74</v>
      </c>
      <c r="Q934" s="130" t="s">
        <v>681</v>
      </c>
      <c r="R934" s="131">
        <v>0</v>
      </c>
      <c r="S934" s="132">
        <v>4276686.9000000022</v>
      </c>
      <c r="T934" s="122" t="s">
        <v>851</v>
      </c>
      <c r="U934" s="2">
        <v>77270866</v>
      </c>
      <c r="V934" s="121">
        <v>-291111128</v>
      </c>
      <c r="W934" s="111">
        <v>441318</v>
      </c>
      <c r="X934" s="133">
        <v>46948051</v>
      </c>
      <c r="Y934" s="45"/>
    </row>
    <row r="935" spans="1:25">
      <c r="A935" s="299" t="s">
        <v>182</v>
      </c>
      <c r="B935" s="299" t="s">
        <v>183</v>
      </c>
      <c r="C935" s="125">
        <v>44680</v>
      </c>
      <c r="D935" s="125">
        <v>44680</v>
      </c>
      <c r="E935" s="125">
        <v>44680</v>
      </c>
      <c r="F935" s="295" t="s">
        <v>759</v>
      </c>
      <c r="G935" s="127" t="s">
        <v>1520</v>
      </c>
      <c r="H935" s="128" t="s">
        <v>758</v>
      </c>
      <c r="I935" s="73" t="s">
        <v>756</v>
      </c>
      <c r="J935" s="73" t="s">
        <v>757</v>
      </c>
      <c r="K935" s="73" t="s">
        <v>166</v>
      </c>
      <c r="L935" s="129">
        <v>0</v>
      </c>
      <c r="N935" s="121">
        <v>0</v>
      </c>
      <c r="O935" s="121">
        <v>91955.9</v>
      </c>
      <c r="P935" s="121">
        <v>91955.9</v>
      </c>
      <c r="Q935" s="130" t="s">
        <v>681</v>
      </c>
      <c r="R935" s="131">
        <v>0</v>
      </c>
      <c r="S935" s="132">
        <v>4368642.8000000026</v>
      </c>
      <c r="T935" s="122" t="s">
        <v>757</v>
      </c>
      <c r="U935" s="2">
        <v>77283630</v>
      </c>
      <c r="V935" s="121">
        <v>-291112291</v>
      </c>
      <c r="W935" s="111">
        <v>362904</v>
      </c>
      <c r="X935" s="133">
        <v>46949214</v>
      </c>
      <c r="Y935" s="45"/>
    </row>
    <row r="936" spans="1:25">
      <c r="A936" s="299" t="s">
        <v>182</v>
      </c>
      <c r="B936" s="299" t="s">
        <v>183</v>
      </c>
      <c r="C936" s="125">
        <v>44680</v>
      </c>
      <c r="D936" s="125">
        <v>44680</v>
      </c>
      <c r="E936" s="125">
        <v>44680</v>
      </c>
      <c r="G936" s="127" t="s">
        <v>1594</v>
      </c>
      <c r="H936" s="128" t="s">
        <v>855</v>
      </c>
      <c r="I936" s="73" t="s">
        <v>853</v>
      </c>
      <c r="J936" s="73" t="s">
        <v>854</v>
      </c>
      <c r="K936" s="73" t="s">
        <v>166</v>
      </c>
      <c r="L936" s="129">
        <v>0</v>
      </c>
      <c r="N936" s="121">
        <v>0</v>
      </c>
      <c r="O936" s="121">
        <v>26049.65</v>
      </c>
      <c r="P936" s="121">
        <v>26049.65</v>
      </c>
      <c r="Q936" s="130" t="s">
        <v>681</v>
      </c>
      <c r="R936" s="131">
        <v>0</v>
      </c>
      <c r="S936" s="132">
        <v>4394692.450000003</v>
      </c>
      <c r="T936" s="122" t="s">
        <v>854</v>
      </c>
      <c r="U936" s="2">
        <v>77267966</v>
      </c>
      <c r="V936" s="121">
        <v>-291111121</v>
      </c>
      <c r="W936" s="111">
        <v>441048</v>
      </c>
      <c r="X936" s="133">
        <v>46948044</v>
      </c>
      <c r="Y936" s="45"/>
    </row>
    <row r="937" spans="1:25">
      <c r="A937" s="299" t="s">
        <v>182</v>
      </c>
      <c r="B937" s="299" t="s">
        <v>183</v>
      </c>
      <c r="C937" s="125">
        <v>44680</v>
      </c>
      <c r="D937" s="125">
        <v>44680</v>
      </c>
      <c r="E937" s="125">
        <v>44680</v>
      </c>
      <c r="F937" s="295" t="s">
        <v>839</v>
      </c>
      <c r="G937" s="127" t="s">
        <v>1604</v>
      </c>
      <c r="H937" s="128" t="s">
        <v>838</v>
      </c>
      <c r="I937" s="73" t="s">
        <v>836</v>
      </c>
      <c r="J937" s="73" t="s">
        <v>837</v>
      </c>
      <c r="K937" s="73" t="s">
        <v>166</v>
      </c>
      <c r="L937" s="129">
        <v>0</v>
      </c>
      <c r="N937" s="121">
        <v>0</v>
      </c>
      <c r="O937" s="121">
        <v>28706.84</v>
      </c>
      <c r="P937" s="121">
        <v>28706.84</v>
      </c>
      <c r="Q937" s="130" t="s">
        <v>681</v>
      </c>
      <c r="R937" s="131">
        <v>0</v>
      </c>
      <c r="S937" s="132">
        <v>4423399.2900000028</v>
      </c>
      <c r="T937" s="122" t="s">
        <v>837</v>
      </c>
      <c r="U937" s="2">
        <v>75626363</v>
      </c>
      <c r="V937" s="121">
        <v>-291092391</v>
      </c>
      <c r="W937" s="111">
        <v>437570</v>
      </c>
      <c r="X937" s="133">
        <v>46929532</v>
      </c>
      <c r="Y937" s="45"/>
    </row>
    <row r="938" spans="1:25">
      <c r="A938" s="299" t="s">
        <v>182</v>
      </c>
      <c r="B938" s="299" t="s">
        <v>183</v>
      </c>
      <c r="C938" s="125">
        <v>44680</v>
      </c>
      <c r="D938" s="125">
        <v>44680</v>
      </c>
      <c r="E938" s="125">
        <v>44680</v>
      </c>
      <c r="F938" s="295" t="s">
        <v>466</v>
      </c>
      <c r="G938" s="127" t="s">
        <v>1608</v>
      </c>
      <c r="H938" s="128" t="s">
        <v>465</v>
      </c>
      <c r="I938" s="73" t="s">
        <v>467</v>
      </c>
      <c r="J938" s="73" t="s">
        <v>468</v>
      </c>
      <c r="K938" s="73" t="s">
        <v>166</v>
      </c>
      <c r="L938" s="129">
        <v>0</v>
      </c>
      <c r="N938" s="121">
        <v>0</v>
      </c>
      <c r="O938" s="121">
        <v>57797.89</v>
      </c>
      <c r="P938" s="121">
        <v>57797.89</v>
      </c>
      <c r="Q938" s="130" t="s">
        <v>681</v>
      </c>
      <c r="R938" s="131">
        <v>0</v>
      </c>
      <c r="S938" s="132">
        <v>4481197.1800000025</v>
      </c>
      <c r="T938" s="122" t="s">
        <v>468</v>
      </c>
      <c r="U938" s="2">
        <v>77656565</v>
      </c>
      <c r="V938" s="121">
        <v>-291149698</v>
      </c>
      <c r="W938" s="111">
        <v>445104</v>
      </c>
      <c r="X938" s="133">
        <v>46986606</v>
      </c>
      <c r="Y938" s="45"/>
    </row>
    <row r="939" spans="1:25">
      <c r="A939" s="299" t="s">
        <v>182</v>
      </c>
      <c r="B939" s="299" t="s">
        <v>183</v>
      </c>
      <c r="C939" s="125">
        <v>44680</v>
      </c>
      <c r="D939" s="125">
        <v>44680</v>
      </c>
      <c r="E939" s="125">
        <v>44680</v>
      </c>
      <c r="F939" s="295" t="s">
        <v>1037</v>
      </c>
      <c r="G939" s="127" t="s">
        <v>1521</v>
      </c>
      <c r="H939" s="128" t="s">
        <v>782</v>
      </c>
      <c r="I939" s="73" t="s">
        <v>780</v>
      </c>
      <c r="J939" s="73" t="s">
        <v>781</v>
      </c>
      <c r="K939" s="73" t="s">
        <v>166</v>
      </c>
      <c r="L939" s="129">
        <v>0</v>
      </c>
      <c r="N939" s="121">
        <v>0</v>
      </c>
      <c r="O939" s="121">
        <v>2301.87</v>
      </c>
      <c r="P939" s="121">
        <v>2301.87</v>
      </c>
      <c r="Q939" s="130" t="s">
        <v>681</v>
      </c>
      <c r="R939" s="131">
        <v>0</v>
      </c>
      <c r="S939" s="132">
        <v>4483499.0500000026</v>
      </c>
      <c r="T939" s="122" t="s">
        <v>781</v>
      </c>
      <c r="U939" s="2">
        <v>79072633</v>
      </c>
      <c r="V939" s="121">
        <v>-291270349</v>
      </c>
      <c r="W939" s="111">
        <v>364698</v>
      </c>
      <c r="X939" s="133">
        <v>47106898</v>
      </c>
      <c r="Y939" s="45"/>
    </row>
    <row r="940" spans="1:25">
      <c r="A940" s="299" t="s">
        <v>182</v>
      </c>
      <c r="B940" s="299" t="s">
        <v>183</v>
      </c>
      <c r="C940" s="125">
        <v>44680</v>
      </c>
      <c r="D940" s="125">
        <v>44680</v>
      </c>
      <c r="E940" s="125">
        <v>44680</v>
      </c>
      <c r="F940" s="295" t="s">
        <v>786</v>
      </c>
      <c r="G940" s="127" t="s">
        <v>1522</v>
      </c>
      <c r="H940" s="128" t="s">
        <v>785</v>
      </c>
      <c r="I940" s="73" t="s">
        <v>783</v>
      </c>
      <c r="J940" s="73" t="s">
        <v>784</v>
      </c>
      <c r="K940" s="73" t="s">
        <v>166</v>
      </c>
      <c r="L940" s="129">
        <v>0</v>
      </c>
      <c r="N940" s="121">
        <v>0</v>
      </c>
      <c r="O940" s="121">
        <v>15764.38</v>
      </c>
      <c r="P940" s="121">
        <v>15764.38</v>
      </c>
      <c r="Q940" s="130" t="s">
        <v>681</v>
      </c>
      <c r="R940" s="131">
        <v>0</v>
      </c>
      <c r="S940" s="132">
        <v>4499263.4300000025</v>
      </c>
      <c r="T940" s="122" t="s">
        <v>784</v>
      </c>
      <c r="U940" s="2">
        <v>78023175</v>
      </c>
      <c r="V940" s="121">
        <v>-291220986</v>
      </c>
      <c r="W940" s="111">
        <v>392748</v>
      </c>
      <c r="X940" s="133">
        <v>47057878</v>
      </c>
      <c r="Y940" s="45"/>
    </row>
    <row r="941" spans="1:25">
      <c r="A941" s="299" t="s">
        <v>182</v>
      </c>
      <c r="B941" s="299" t="s">
        <v>183</v>
      </c>
      <c r="C941" s="125">
        <v>44680</v>
      </c>
      <c r="D941" s="125">
        <v>44680</v>
      </c>
      <c r="E941" s="125">
        <v>44680</v>
      </c>
      <c r="F941" s="295" t="s">
        <v>790</v>
      </c>
      <c r="G941" s="127" t="s">
        <v>1523</v>
      </c>
      <c r="H941" s="128" t="s">
        <v>789</v>
      </c>
      <c r="I941" s="73" t="s">
        <v>787</v>
      </c>
      <c r="J941" s="73" t="s">
        <v>788</v>
      </c>
      <c r="K941" s="73" t="s">
        <v>166</v>
      </c>
      <c r="L941" s="129">
        <v>0</v>
      </c>
      <c r="N941" s="121">
        <v>0</v>
      </c>
      <c r="O941" s="121">
        <v>22294.2</v>
      </c>
      <c r="P941" s="121">
        <v>22294.2</v>
      </c>
      <c r="Q941" s="130" t="s">
        <v>681</v>
      </c>
      <c r="R941" s="131">
        <v>0</v>
      </c>
      <c r="S941" s="132">
        <v>4521557.6300000027</v>
      </c>
      <c r="T941" s="122" t="s">
        <v>788</v>
      </c>
      <c r="U941" s="2">
        <v>78066965</v>
      </c>
      <c r="V941" s="121">
        <v>-291225988</v>
      </c>
      <c r="W941" s="111">
        <v>323116</v>
      </c>
      <c r="X941" s="133">
        <v>47062880</v>
      </c>
      <c r="Y941" s="45"/>
    </row>
    <row r="942" spans="1:25">
      <c r="A942" s="228" t="s">
        <v>182</v>
      </c>
      <c r="B942" s="228" t="s">
        <v>183</v>
      </c>
      <c r="C942" s="229">
        <v>44680</v>
      </c>
      <c r="D942" s="229">
        <v>44680</v>
      </c>
      <c r="E942" s="229">
        <v>44680</v>
      </c>
      <c r="F942" s="296"/>
      <c r="G942" s="230" t="s">
        <v>1524</v>
      </c>
      <c r="H942" s="231" t="s">
        <v>793</v>
      </c>
      <c r="I942" s="232" t="s">
        <v>791</v>
      </c>
      <c r="J942" s="232" t="s">
        <v>792</v>
      </c>
      <c r="K942" s="232" t="s">
        <v>166</v>
      </c>
      <c r="L942" s="233">
        <v>0</v>
      </c>
      <c r="M942" s="234"/>
      <c r="N942" s="234">
        <v>0</v>
      </c>
      <c r="O942" s="234">
        <v>19618.39</v>
      </c>
      <c r="P942" s="234">
        <v>19618.39</v>
      </c>
      <c r="Q942" s="235" t="s">
        <v>681</v>
      </c>
      <c r="R942" s="236">
        <v>0</v>
      </c>
      <c r="S942" s="237">
        <v>4541176.0200000023</v>
      </c>
      <c r="T942" s="238" t="s">
        <v>792</v>
      </c>
      <c r="U942" s="239">
        <v>77267040</v>
      </c>
      <c r="V942" s="234">
        <v>-291111110</v>
      </c>
      <c r="W942" s="240">
        <v>364755</v>
      </c>
      <c r="X942" s="241">
        <v>46948033</v>
      </c>
      <c r="Y942" s="242"/>
    </row>
    <row r="943" spans="1:25">
      <c r="A943" s="299" t="s">
        <v>182</v>
      </c>
      <c r="B943" s="299" t="s">
        <v>183</v>
      </c>
      <c r="C943" s="125">
        <v>44683</v>
      </c>
      <c r="D943" s="125">
        <v>44683</v>
      </c>
      <c r="E943" s="125">
        <v>44683</v>
      </c>
      <c r="G943" s="127" t="s">
        <v>1618</v>
      </c>
      <c r="H943" s="128" t="s">
        <v>317</v>
      </c>
      <c r="I943" s="73" t="s">
        <v>318</v>
      </c>
      <c r="J943" s="73" t="s">
        <v>319</v>
      </c>
      <c r="K943" s="73" t="s">
        <v>166</v>
      </c>
      <c r="L943" s="129">
        <v>0</v>
      </c>
      <c r="N943" s="121">
        <v>0</v>
      </c>
      <c r="O943" s="121">
        <v>27993.9</v>
      </c>
      <c r="P943" s="121">
        <v>27993.9</v>
      </c>
      <c r="Q943" s="130" t="s">
        <v>681</v>
      </c>
      <c r="R943" s="131">
        <v>0</v>
      </c>
      <c r="S943" s="132">
        <v>4569169.9200000027</v>
      </c>
      <c r="T943" s="122" t="s">
        <v>319</v>
      </c>
      <c r="U943" s="2">
        <v>79507500</v>
      </c>
      <c r="V943" s="121">
        <v>-291566009</v>
      </c>
      <c r="W943" s="111">
        <v>454684</v>
      </c>
      <c r="X943" s="133">
        <v>47176569</v>
      </c>
      <c r="Y943" s="45"/>
    </row>
    <row r="944" spans="1:25">
      <c r="A944" s="228" t="s">
        <v>182</v>
      </c>
      <c r="B944" s="228" t="s">
        <v>183</v>
      </c>
      <c r="C944" s="229">
        <v>44683</v>
      </c>
      <c r="D944" s="229">
        <v>44683</v>
      </c>
      <c r="E944" s="229">
        <v>44683</v>
      </c>
      <c r="F944" s="296" t="s">
        <v>280</v>
      </c>
      <c r="G944" s="230" t="s">
        <v>1537</v>
      </c>
      <c r="H944" s="231" t="s">
        <v>279</v>
      </c>
      <c r="I944" s="232" t="s">
        <v>281</v>
      </c>
      <c r="J944" s="232" t="s">
        <v>282</v>
      </c>
      <c r="K944" s="232" t="s">
        <v>166</v>
      </c>
      <c r="L944" s="233">
        <v>0</v>
      </c>
      <c r="M944" s="234"/>
      <c r="N944" s="234">
        <v>0</v>
      </c>
      <c r="O944" s="234">
        <v>36545.57</v>
      </c>
      <c r="P944" s="234">
        <v>36545.57</v>
      </c>
      <c r="Q944" s="235" t="s">
        <v>681</v>
      </c>
      <c r="R944" s="236">
        <v>0</v>
      </c>
      <c r="S944" s="237">
        <v>4605715.490000003</v>
      </c>
      <c r="T944" s="238" t="s">
        <v>282</v>
      </c>
      <c r="U944" s="239">
        <v>79485187</v>
      </c>
      <c r="V944" s="234">
        <v>-291530048</v>
      </c>
      <c r="W944" s="240">
        <v>359783</v>
      </c>
      <c r="X944" s="241">
        <v>47168756</v>
      </c>
      <c r="Y944" s="242"/>
    </row>
    <row r="945" spans="1:25">
      <c r="A945" s="299" t="s">
        <v>182</v>
      </c>
      <c r="B945" s="299" t="s">
        <v>183</v>
      </c>
      <c r="C945" s="125">
        <v>44683</v>
      </c>
      <c r="D945" s="125">
        <v>44683</v>
      </c>
      <c r="E945" s="125">
        <v>44684</v>
      </c>
      <c r="F945" s="295" t="s">
        <v>569</v>
      </c>
      <c r="G945" s="127" t="s">
        <v>1681</v>
      </c>
      <c r="H945" s="128" t="s">
        <v>568</v>
      </c>
      <c r="I945" s="73" t="s">
        <v>454</v>
      </c>
      <c r="J945" s="73" t="s">
        <v>570</v>
      </c>
      <c r="K945" s="73" t="s">
        <v>166</v>
      </c>
      <c r="L945" s="129">
        <v>0</v>
      </c>
      <c r="N945" s="121">
        <v>0</v>
      </c>
      <c r="O945" s="121">
        <v>13611.11</v>
      </c>
      <c r="P945" s="121">
        <v>13611.11</v>
      </c>
      <c r="Q945" s="130" t="s">
        <v>681</v>
      </c>
      <c r="R945" s="131">
        <v>0</v>
      </c>
      <c r="S945" s="132">
        <v>4619326.6000000034</v>
      </c>
      <c r="T945" s="122" t="s">
        <v>570</v>
      </c>
      <c r="U945" s="2">
        <v>79551028</v>
      </c>
      <c r="V945" s="121">
        <v>-291677635</v>
      </c>
      <c r="W945" s="111">
        <v>482541</v>
      </c>
      <c r="X945" s="133">
        <v>47210950</v>
      </c>
      <c r="Y945" s="45"/>
    </row>
    <row r="946" spans="1:25">
      <c r="A946" s="299" t="s">
        <v>206</v>
      </c>
      <c r="B946" s="299" t="s">
        <v>207</v>
      </c>
      <c r="C946" s="125">
        <v>44651</v>
      </c>
      <c r="D946" s="125">
        <v>44680</v>
      </c>
      <c r="E946" s="125">
        <v>44684</v>
      </c>
      <c r="G946" s="127"/>
      <c r="H946" s="128" t="s">
        <v>557</v>
      </c>
      <c r="I946" s="73" t="s">
        <v>559</v>
      </c>
      <c r="J946" s="73" t="s">
        <v>943</v>
      </c>
      <c r="K946" s="73" t="s">
        <v>710</v>
      </c>
      <c r="L946" s="129">
        <v>13000000</v>
      </c>
      <c r="M946" s="121">
        <v>98.53125</v>
      </c>
      <c r="N946" s="121">
        <v>-12809062.5</v>
      </c>
      <c r="O946" s="121">
        <v>0</v>
      </c>
      <c r="P946" s="121">
        <v>-12809062.5</v>
      </c>
      <c r="Q946" s="130" t="s">
        <v>681</v>
      </c>
      <c r="R946" s="131">
        <v>16877303.779999983</v>
      </c>
      <c r="S946" s="132">
        <v>0</v>
      </c>
      <c r="T946" s="122" t="s">
        <v>943</v>
      </c>
      <c r="U946" s="2">
        <v>78467598</v>
      </c>
      <c r="V946" s="121">
        <v>-291614457</v>
      </c>
      <c r="W946" s="111">
        <v>483077</v>
      </c>
      <c r="X946" s="133">
        <v>47193298</v>
      </c>
      <c r="Y946" s="45"/>
    </row>
    <row r="947" spans="1:25">
      <c r="A947" s="299" t="s">
        <v>206</v>
      </c>
      <c r="B947" s="299" t="s">
        <v>207</v>
      </c>
      <c r="C947" s="125">
        <v>44652</v>
      </c>
      <c r="D947" s="125">
        <v>44652</v>
      </c>
      <c r="E947" s="125">
        <v>44684</v>
      </c>
      <c r="G947" s="127"/>
      <c r="H947" s="128" t="s">
        <v>317</v>
      </c>
      <c r="I947" s="73" t="s">
        <v>318</v>
      </c>
      <c r="J947" s="73" t="s">
        <v>319</v>
      </c>
      <c r="K947" s="73" t="s">
        <v>944</v>
      </c>
      <c r="L947" s="129">
        <v>13504.58</v>
      </c>
      <c r="M947" s="121">
        <v>100</v>
      </c>
      <c r="N947" s="121">
        <v>13504.58</v>
      </c>
      <c r="O947" s="121">
        <v>0</v>
      </c>
      <c r="P947" s="121">
        <v>13504.58</v>
      </c>
      <c r="Q947" s="130" t="s">
        <v>681</v>
      </c>
      <c r="R947" s="131">
        <v>16890808.359999981</v>
      </c>
      <c r="S947" s="132">
        <v>0</v>
      </c>
      <c r="T947" s="122" t="s">
        <v>319</v>
      </c>
      <c r="U947" s="2">
        <v>79557322</v>
      </c>
      <c r="V947" s="121">
        <v>-291689882</v>
      </c>
      <c r="W947" s="111">
        <v>454684</v>
      </c>
      <c r="X947" s="133">
        <v>47214268</v>
      </c>
      <c r="Y947" s="45"/>
    </row>
    <row r="948" spans="1:25">
      <c r="A948" s="299" t="s">
        <v>182</v>
      </c>
      <c r="B948" s="299" t="s">
        <v>183</v>
      </c>
      <c r="C948" s="125">
        <v>44652</v>
      </c>
      <c r="D948" s="125">
        <v>44652</v>
      </c>
      <c r="E948" s="125">
        <v>44684</v>
      </c>
      <c r="G948" s="127" t="s">
        <v>1618</v>
      </c>
      <c r="H948" s="128" t="s">
        <v>317</v>
      </c>
      <c r="I948" s="73" t="s">
        <v>318</v>
      </c>
      <c r="J948" s="73" t="s">
        <v>319</v>
      </c>
      <c r="K948" s="73" t="s">
        <v>166</v>
      </c>
      <c r="L948" s="129">
        <v>0</v>
      </c>
      <c r="N948" s="121">
        <v>0</v>
      </c>
      <c r="O948" s="121">
        <v>28999.57</v>
      </c>
      <c r="P948" s="121">
        <v>28999.57</v>
      </c>
      <c r="Q948" s="130" t="s">
        <v>681</v>
      </c>
      <c r="R948" s="131">
        <v>0</v>
      </c>
      <c r="S948" s="132">
        <v>4648326.1700000037</v>
      </c>
      <c r="T948" s="122" t="s">
        <v>319</v>
      </c>
      <c r="U948" s="2">
        <v>76961147</v>
      </c>
      <c r="V948" s="121">
        <v>-291691405</v>
      </c>
      <c r="W948" s="111">
        <v>454684</v>
      </c>
      <c r="X948" s="133">
        <v>47214322</v>
      </c>
      <c r="Y948" s="45"/>
    </row>
    <row r="949" spans="1:25">
      <c r="A949" s="299" t="s">
        <v>182</v>
      </c>
      <c r="B949" s="299" t="s">
        <v>183</v>
      </c>
      <c r="C949" s="125">
        <v>44684</v>
      </c>
      <c r="D949" s="125">
        <v>44684</v>
      </c>
      <c r="E949" s="125">
        <v>44684</v>
      </c>
      <c r="F949" s="295" t="s">
        <v>554</v>
      </c>
      <c r="G949" s="127" t="s">
        <v>1605</v>
      </c>
      <c r="H949" s="128" t="s">
        <v>553</v>
      </c>
      <c r="I949" s="73" t="s">
        <v>561</v>
      </c>
      <c r="J949" s="73" t="s">
        <v>562</v>
      </c>
      <c r="K949" s="73" t="s">
        <v>166</v>
      </c>
      <c r="L949" s="129">
        <v>0</v>
      </c>
      <c r="N949" s="121">
        <v>0</v>
      </c>
      <c r="O949" s="121">
        <v>81303.649999999994</v>
      </c>
      <c r="P949" s="121">
        <v>81303.649999999994</v>
      </c>
      <c r="Q949" s="130" t="s">
        <v>681</v>
      </c>
      <c r="R949" s="131">
        <v>0</v>
      </c>
      <c r="S949" s="132">
        <v>4729629.820000004</v>
      </c>
      <c r="T949" s="122" t="s">
        <v>562</v>
      </c>
      <c r="U949" s="2">
        <v>79551964</v>
      </c>
      <c r="V949" s="121">
        <v>-291678273</v>
      </c>
      <c r="W949" s="111">
        <v>331302</v>
      </c>
      <c r="X949" s="133">
        <v>47211223</v>
      </c>
      <c r="Y949" s="45"/>
    </row>
    <row r="950" spans="1:25">
      <c r="A950" s="299" t="s">
        <v>206</v>
      </c>
      <c r="B950" s="299" t="s">
        <v>207</v>
      </c>
      <c r="C950" s="125">
        <v>44651</v>
      </c>
      <c r="D950" s="125">
        <v>44651</v>
      </c>
      <c r="E950" s="125">
        <v>44684</v>
      </c>
      <c r="G950" s="127"/>
      <c r="H950" s="128" t="s">
        <v>881</v>
      </c>
      <c r="I950" s="73" t="s">
        <v>204</v>
      </c>
      <c r="J950" s="73" t="s">
        <v>880</v>
      </c>
      <c r="K950" s="73" t="s">
        <v>944</v>
      </c>
      <c r="L950" s="129">
        <v>14085.34</v>
      </c>
      <c r="M950" s="121">
        <v>100</v>
      </c>
      <c r="N950" s="121">
        <v>14085.34</v>
      </c>
      <c r="O950" s="121">
        <v>0</v>
      </c>
      <c r="P950" s="121">
        <v>14085.34</v>
      </c>
      <c r="Q950" s="130" t="s">
        <v>681</v>
      </c>
      <c r="R950" s="131">
        <v>16904893.699999981</v>
      </c>
      <c r="S950" s="132">
        <v>0</v>
      </c>
      <c r="T950" s="122" t="s">
        <v>880</v>
      </c>
      <c r="U950" s="2">
        <v>77966577</v>
      </c>
      <c r="V950" s="121">
        <v>-284727126</v>
      </c>
      <c r="W950" s="111">
        <v>455704</v>
      </c>
      <c r="X950" s="133">
        <v>45946257</v>
      </c>
      <c r="Y950" s="45"/>
    </row>
    <row r="951" spans="1:25">
      <c r="A951" s="299" t="s">
        <v>182</v>
      </c>
      <c r="B951" s="299" t="s">
        <v>183</v>
      </c>
      <c r="C951" s="125">
        <v>44561</v>
      </c>
      <c r="D951" s="125">
        <v>44561</v>
      </c>
      <c r="E951" s="125">
        <v>44684</v>
      </c>
      <c r="G951" s="127" t="s">
        <v>1636</v>
      </c>
      <c r="H951" s="128" t="s">
        <v>881</v>
      </c>
      <c r="I951" s="73" t="s">
        <v>204</v>
      </c>
      <c r="J951" s="73" t="s">
        <v>880</v>
      </c>
      <c r="K951" s="73" t="s">
        <v>166</v>
      </c>
      <c r="L951" s="129">
        <v>0</v>
      </c>
      <c r="N951" s="121">
        <v>0</v>
      </c>
      <c r="O951" s="121">
        <v>11190.02</v>
      </c>
      <c r="P951" s="121">
        <v>11190.02</v>
      </c>
      <c r="Q951" s="130" t="s">
        <v>681</v>
      </c>
      <c r="R951" s="131">
        <v>0</v>
      </c>
      <c r="S951" s="132">
        <v>4740819.8400000036</v>
      </c>
      <c r="T951" s="122" t="s">
        <v>880</v>
      </c>
      <c r="U951" s="2">
        <v>73917969</v>
      </c>
      <c r="V951" s="121">
        <v>-291625813</v>
      </c>
      <c r="W951" s="111">
        <v>455704</v>
      </c>
      <c r="X951" s="133">
        <v>47197193</v>
      </c>
      <c r="Y951" s="45"/>
    </row>
    <row r="952" spans="1:25">
      <c r="A952" s="299" t="s">
        <v>182</v>
      </c>
      <c r="B952" s="299" t="s">
        <v>183</v>
      </c>
      <c r="C952" s="125">
        <v>44592</v>
      </c>
      <c r="D952" s="125">
        <v>44592</v>
      </c>
      <c r="E952" s="125">
        <v>44684</v>
      </c>
      <c r="G952" s="127" t="s">
        <v>1636</v>
      </c>
      <c r="H952" s="128" t="s">
        <v>881</v>
      </c>
      <c r="I952" s="73" t="s">
        <v>204</v>
      </c>
      <c r="J952" s="73" t="s">
        <v>880</v>
      </c>
      <c r="K952" s="73" t="s">
        <v>166</v>
      </c>
      <c r="L952" s="129">
        <v>0</v>
      </c>
      <c r="N952" s="121">
        <v>0</v>
      </c>
      <c r="O952" s="121">
        <v>31456.66</v>
      </c>
      <c r="P952" s="121">
        <v>31456.66</v>
      </c>
      <c r="Q952" s="130" t="s">
        <v>681</v>
      </c>
      <c r="R952" s="131">
        <v>0</v>
      </c>
      <c r="S952" s="132">
        <v>4772276.5000000037</v>
      </c>
      <c r="T952" s="122" t="s">
        <v>880</v>
      </c>
      <c r="U952" s="2">
        <v>75449862</v>
      </c>
      <c r="V952" s="121">
        <v>-291633821</v>
      </c>
      <c r="W952" s="111">
        <v>455704</v>
      </c>
      <c r="X952" s="133">
        <v>47199710</v>
      </c>
      <c r="Y952" s="45"/>
    </row>
    <row r="953" spans="1:25">
      <c r="A953" s="228" t="s">
        <v>182</v>
      </c>
      <c r="B953" s="228" t="s">
        <v>183</v>
      </c>
      <c r="C953" s="229">
        <v>44680</v>
      </c>
      <c r="D953" s="229">
        <v>44680</v>
      </c>
      <c r="E953" s="229">
        <v>44684</v>
      </c>
      <c r="F953" s="296"/>
      <c r="G953" s="230" t="s">
        <v>1636</v>
      </c>
      <c r="H953" s="231" t="s">
        <v>881</v>
      </c>
      <c r="I953" s="232" t="s">
        <v>204</v>
      </c>
      <c r="J953" s="232" t="s">
        <v>880</v>
      </c>
      <c r="K953" s="232" t="s">
        <v>166</v>
      </c>
      <c r="L953" s="233">
        <v>0</v>
      </c>
      <c r="M953" s="234"/>
      <c r="N953" s="234">
        <v>0</v>
      </c>
      <c r="O953" s="234">
        <v>29353.45</v>
      </c>
      <c r="P953" s="234">
        <v>29353.45</v>
      </c>
      <c r="Q953" s="235" t="s">
        <v>681</v>
      </c>
      <c r="R953" s="236">
        <v>0</v>
      </c>
      <c r="S953" s="237">
        <v>4801629.9500000039</v>
      </c>
      <c r="T953" s="238" t="s">
        <v>880</v>
      </c>
      <c r="U953" s="239">
        <v>77966792</v>
      </c>
      <c r="V953" s="234">
        <v>-291212931</v>
      </c>
      <c r="W953" s="240">
        <v>455704</v>
      </c>
      <c r="X953" s="241">
        <v>47049823</v>
      </c>
      <c r="Y953" s="242"/>
    </row>
    <row r="954" spans="1:25">
      <c r="A954" s="299" t="s">
        <v>182</v>
      </c>
      <c r="B954" s="299" t="s">
        <v>183</v>
      </c>
      <c r="C954" s="125">
        <v>44680</v>
      </c>
      <c r="D954" s="125">
        <v>44680</v>
      </c>
      <c r="E954" s="125">
        <v>44685</v>
      </c>
      <c r="F954" s="295" t="s">
        <v>1038</v>
      </c>
      <c r="G954" s="127" t="s">
        <v>1682</v>
      </c>
      <c r="H954" s="128" t="s">
        <v>932</v>
      </c>
      <c r="I954" s="73" t="s">
        <v>930</v>
      </c>
      <c r="J954" s="73" t="s">
        <v>931</v>
      </c>
      <c r="K954" s="73" t="s">
        <v>166</v>
      </c>
      <c r="L954" s="129">
        <v>0</v>
      </c>
      <c r="N954" s="121">
        <v>0</v>
      </c>
      <c r="O954" s="121">
        <v>16154.81</v>
      </c>
      <c r="P954" s="121">
        <v>16154.81</v>
      </c>
      <c r="Q954" s="130" t="s">
        <v>681</v>
      </c>
      <c r="R954" s="131">
        <v>0</v>
      </c>
      <c r="S954" s="132">
        <v>4817784.7600000035</v>
      </c>
      <c r="T954" s="122" t="s">
        <v>931</v>
      </c>
      <c r="U954" s="2">
        <v>78646868</v>
      </c>
      <c r="V954" s="121">
        <v>-291258834</v>
      </c>
      <c r="W954" s="111">
        <v>481440</v>
      </c>
      <c r="X954" s="133">
        <v>47095707</v>
      </c>
      <c r="Y954" s="45"/>
    </row>
    <row r="955" spans="1:25">
      <c r="A955" s="299" t="s">
        <v>206</v>
      </c>
      <c r="B955" s="299" t="s">
        <v>207</v>
      </c>
      <c r="C955" s="125">
        <v>44469</v>
      </c>
      <c r="D955" s="125">
        <v>44469</v>
      </c>
      <c r="E955" s="125">
        <v>44685</v>
      </c>
      <c r="F955" s="295" t="s">
        <v>575</v>
      </c>
      <c r="G955" s="127"/>
      <c r="H955" s="128" t="s">
        <v>574</v>
      </c>
      <c r="I955" s="73" t="s">
        <v>564</v>
      </c>
      <c r="J955" s="73" t="s">
        <v>576</v>
      </c>
      <c r="K955" s="73" t="s">
        <v>944</v>
      </c>
      <c r="L955" s="129">
        <v>4421.25</v>
      </c>
      <c r="M955" s="121">
        <v>100</v>
      </c>
      <c r="N955" s="121">
        <v>4421.25</v>
      </c>
      <c r="O955" s="121">
        <v>0</v>
      </c>
      <c r="P955" s="121">
        <v>4421.25</v>
      </c>
      <c r="Q955" s="130" t="s">
        <v>681</v>
      </c>
      <c r="R955" s="131">
        <v>16909314.949999981</v>
      </c>
      <c r="S955" s="132">
        <v>0</v>
      </c>
      <c r="T955" s="122" t="s">
        <v>576</v>
      </c>
      <c r="U955" s="2">
        <v>79575027</v>
      </c>
      <c r="V955" s="121">
        <v>-291738256</v>
      </c>
      <c r="W955" s="111">
        <v>308606</v>
      </c>
      <c r="X955" s="133">
        <v>47228783</v>
      </c>
      <c r="Y955" s="45"/>
    </row>
    <row r="956" spans="1:25">
      <c r="A956" s="299" t="s">
        <v>206</v>
      </c>
      <c r="B956" s="299" t="s">
        <v>207</v>
      </c>
      <c r="C956" s="125">
        <v>44469</v>
      </c>
      <c r="D956" s="125">
        <v>44469</v>
      </c>
      <c r="E956" s="125">
        <v>44685</v>
      </c>
      <c r="F956" s="295" t="s">
        <v>575</v>
      </c>
      <c r="G956" s="127"/>
      <c r="H956" s="128" t="s">
        <v>574</v>
      </c>
      <c r="I956" s="73" t="s">
        <v>564</v>
      </c>
      <c r="J956" s="73" t="s">
        <v>576</v>
      </c>
      <c r="K956" s="73" t="s">
        <v>830</v>
      </c>
      <c r="L956" s="129">
        <v>8042.33</v>
      </c>
      <c r="M956" s="121">
        <v>100</v>
      </c>
      <c r="N956" s="121">
        <v>12953.7</v>
      </c>
      <c r="O956" s="121">
        <v>0</v>
      </c>
      <c r="P956" s="121">
        <v>12953.7</v>
      </c>
      <c r="Q956" s="130" t="s">
        <v>681</v>
      </c>
      <c r="R956" s="131">
        <v>16922268.64999998</v>
      </c>
      <c r="S956" s="132">
        <v>0</v>
      </c>
      <c r="T956" s="122" t="s">
        <v>576</v>
      </c>
      <c r="U956" s="2">
        <v>79575338</v>
      </c>
      <c r="V956" s="121">
        <v>-291739243</v>
      </c>
      <c r="W956" s="111">
        <v>409425</v>
      </c>
      <c r="X956" s="133">
        <v>47228944</v>
      </c>
      <c r="Y956" s="45"/>
    </row>
    <row r="957" spans="1:25">
      <c r="A957" s="299" t="s">
        <v>182</v>
      </c>
      <c r="B957" s="299" t="s">
        <v>183</v>
      </c>
      <c r="C957" s="125">
        <v>44469</v>
      </c>
      <c r="D957" s="125">
        <v>44469</v>
      </c>
      <c r="E957" s="125">
        <v>44685</v>
      </c>
      <c r="F957" s="295" t="s">
        <v>575</v>
      </c>
      <c r="G957" s="127" t="s">
        <v>1530</v>
      </c>
      <c r="H957" s="128" t="s">
        <v>574</v>
      </c>
      <c r="I957" s="73" t="s">
        <v>564</v>
      </c>
      <c r="J957" s="73" t="s">
        <v>576</v>
      </c>
      <c r="K957" s="73" t="s">
        <v>166</v>
      </c>
      <c r="L957" s="129">
        <v>0</v>
      </c>
      <c r="N957" s="121">
        <v>0</v>
      </c>
      <c r="O957" s="121">
        <v>14229.89</v>
      </c>
      <c r="P957" s="121">
        <v>14229.89</v>
      </c>
      <c r="Q957" s="130" t="s">
        <v>681</v>
      </c>
      <c r="R957" s="131">
        <v>0</v>
      </c>
      <c r="S957" s="132">
        <v>4832014.6500000032</v>
      </c>
      <c r="T957" s="122" t="s">
        <v>576</v>
      </c>
      <c r="U957" s="2">
        <v>70439686</v>
      </c>
      <c r="V957" s="121">
        <v>-291730272</v>
      </c>
      <c r="W957" s="111">
        <v>435251</v>
      </c>
      <c r="X957" s="133">
        <v>47225663</v>
      </c>
      <c r="Y957" s="45" t="s">
        <v>1535</v>
      </c>
    </row>
    <row r="958" spans="1:25">
      <c r="A958" s="299" t="s">
        <v>206</v>
      </c>
      <c r="B958" s="299" t="s">
        <v>207</v>
      </c>
      <c r="C958" s="125">
        <v>44651</v>
      </c>
      <c r="D958" s="125">
        <v>44651</v>
      </c>
      <c r="E958" s="125">
        <v>44685</v>
      </c>
      <c r="G958" s="127"/>
      <c r="H958" s="128" t="s">
        <v>566</v>
      </c>
      <c r="I958" s="73" t="s">
        <v>564</v>
      </c>
      <c r="J958" s="73" t="s">
        <v>567</v>
      </c>
      <c r="K958" s="73" t="s">
        <v>944</v>
      </c>
      <c r="L958" s="129">
        <v>26522.42</v>
      </c>
      <c r="M958" s="121">
        <v>100</v>
      </c>
      <c r="N958" s="121">
        <v>26522.42</v>
      </c>
      <c r="O958" s="121">
        <v>0</v>
      </c>
      <c r="P958" s="121">
        <v>26522.42</v>
      </c>
      <c r="Q958" s="130" t="s">
        <v>681</v>
      </c>
      <c r="R958" s="131">
        <v>16948791.069999982</v>
      </c>
      <c r="S958" s="132">
        <v>0</v>
      </c>
      <c r="T958" s="122" t="s">
        <v>567</v>
      </c>
      <c r="U958" s="2">
        <v>78175668</v>
      </c>
      <c r="V958" s="121">
        <v>-291749798</v>
      </c>
      <c r="W958" s="111">
        <v>390395</v>
      </c>
      <c r="X958" s="133">
        <v>47232142</v>
      </c>
      <c r="Y958" s="45"/>
    </row>
    <row r="959" spans="1:25">
      <c r="A959" s="228" t="s">
        <v>206</v>
      </c>
      <c r="B959" s="228" t="s">
        <v>207</v>
      </c>
      <c r="C959" s="229">
        <v>44561</v>
      </c>
      <c r="D959" s="229">
        <v>44561</v>
      </c>
      <c r="E959" s="229">
        <v>44685</v>
      </c>
      <c r="F959" s="296"/>
      <c r="G959" s="230"/>
      <c r="H959" s="231" t="s">
        <v>822</v>
      </c>
      <c r="I959" s="232" t="s">
        <v>564</v>
      </c>
      <c r="J959" s="232" t="s">
        <v>821</v>
      </c>
      <c r="K959" s="232" t="s">
        <v>944</v>
      </c>
      <c r="L959" s="233">
        <v>5258.35</v>
      </c>
      <c r="M959" s="234">
        <v>100</v>
      </c>
      <c r="N959" s="234">
        <v>5258.35</v>
      </c>
      <c r="O959" s="234">
        <v>0</v>
      </c>
      <c r="P959" s="234">
        <v>5258.35</v>
      </c>
      <c r="Q959" s="235" t="s">
        <v>681</v>
      </c>
      <c r="R959" s="236">
        <v>16954049.419999983</v>
      </c>
      <c r="S959" s="237">
        <v>0</v>
      </c>
      <c r="T959" s="238" t="s">
        <v>821</v>
      </c>
      <c r="U959" s="239">
        <v>75045147</v>
      </c>
      <c r="V959" s="234">
        <v>-291749823</v>
      </c>
      <c r="W959" s="240">
        <v>432710</v>
      </c>
      <c r="X959" s="241">
        <v>47232153</v>
      </c>
      <c r="Y959" s="242"/>
    </row>
    <row r="960" spans="1:25">
      <c r="A960" s="299" t="s">
        <v>182</v>
      </c>
      <c r="B960" s="299" t="s">
        <v>183</v>
      </c>
      <c r="C960" s="125">
        <v>44684</v>
      </c>
      <c r="D960" s="125">
        <v>44684</v>
      </c>
      <c r="E960" s="125">
        <v>44686</v>
      </c>
      <c r="G960" s="127" t="s">
        <v>1527</v>
      </c>
      <c r="H960" s="128" t="s">
        <v>779</v>
      </c>
      <c r="I960" s="73" t="s">
        <v>777</v>
      </c>
      <c r="J960" s="73" t="s">
        <v>778</v>
      </c>
      <c r="K960" s="73" t="s">
        <v>166</v>
      </c>
      <c r="L960" s="129">
        <v>0</v>
      </c>
      <c r="N960" s="121">
        <v>0</v>
      </c>
      <c r="O960" s="121">
        <v>26750.54</v>
      </c>
      <c r="P960" s="121">
        <v>26750.54</v>
      </c>
      <c r="Q960" s="130" t="s">
        <v>681</v>
      </c>
      <c r="R960" s="131">
        <v>0</v>
      </c>
      <c r="S960" s="132">
        <v>4858765.1900000032</v>
      </c>
      <c r="T960" s="122" t="s">
        <v>778</v>
      </c>
      <c r="U960" s="2">
        <v>79513499</v>
      </c>
      <c r="V960" s="121">
        <v>-291575084</v>
      </c>
      <c r="W960" s="111">
        <v>289571</v>
      </c>
      <c r="X960" s="133">
        <v>47178353</v>
      </c>
      <c r="Y960" s="45"/>
    </row>
    <row r="961" spans="1:25">
      <c r="A961" s="299" t="s">
        <v>206</v>
      </c>
      <c r="B961" s="299" t="s">
        <v>207</v>
      </c>
      <c r="C961" s="125">
        <v>44685</v>
      </c>
      <c r="D961" s="125">
        <v>44685</v>
      </c>
      <c r="E961" s="125">
        <v>44686</v>
      </c>
      <c r="F961" s="295" t="s">
        <v>575</v>
      </c>
      <c r="G961" s="127"/>
      <c r="H961" s="128" t="s">
        <v>574</v>
      </c>
      <c r="I961" s="73" t="s">
        <v>564</v>
      </c>
      <c r="J961" s="73" t="s">
        <v>576</v>
      </c>
      <c r="K961" s="73" t="s">
        <v>944</v>
      </c>
      <c r="L961" s="129">
        <v>21109.360000000001</v>
      </c>
      <c r="M961" s="121">
        <v>100</v>
      </c>
      <c r="N961" s="121">
        <v>21109.360000000001</v>
      </c>
      <c r="O961" s="121">
        <v>0</v>
      </c>
      <c r="P961" s="121">
        <v>21109.360000000001</v>
      </c>
      <c r="Q961" s="130" t="s">
        <v>681</v>
      </c>
      <c r="R961" s="131">
        <v>16975158.779999983</v>
      </c>
      <c r="S961" s="132">
        <v>0</v>
      </c>
      <c r="T961" s="122" t="s">
        <v>576</v>
      </c>
      <c r="U961" s="2">
        <v>79617187</v>
      </c>
      <c r="V961" s="121">
        <v>-291850367</v>
      </c>
      <c r="W961" s="111">
        <v>409426</v>
      </c>
      <c r="X961" s="133">
        <v>47255102</v>
      </c>
      <c r="Y961" s="45"/>
    </row>
    <row r="962" spans="1:25">
      <c r="A962" s="299" t="s">
        <v>206</v>
      </c>
      <c r="B962" s="299" t="s">
        <v>207</v>
      </c>
      <c r="C962" s="125">
        <v>44685</v>
      </c>
      <c r="D962" s="125">
        <v>44685</v>
      </c>
      <c r="E962" s="125">
        <v>44686</v>
      </c>
      <c r="G962" s="127"/>
      <c r="H962" s="128" t="s">
        <v>566</v>
      </c>
      <c r="I962" s="73" t="s">
        <v>564</v>
      </c>
      <c r="J962" s="73" t="s">
        <v>567</v>
      </c>
      <c r="K962" s="73" t="s">
        <v>944</v>
      </c>
      <c r="L962" s="129">
        <v>32222.9</v>
      </c>
      <c r="M962" s="121">
        <v>100</v>
      </c>
      <c r="N962" s="121">
        <v>32222.9</v>
      </c>
      <c r="O962" s="121">
        <v>0</v>
      </c>
      <c r="P962" s="121">
        <v>32222.9</v>
      </c>
      <c r="Q962" s="130" t="s">
        <v>681</v>
      </c>
      <c r="R962" s="131">
        <v>17007381.679999981</v>
      </c>
      <c r="S962" s="132">
        <v>0</v>
      </c>
      <c r="T962" s="122" t="s">
        <v>567</v>
      </c>
      <c r="U962" s="2">
        <v>79605762</v>
      </c>
      <c r="V962" s="121">
        <v>-291822385</v>
      </c>
      <c r="W962" s="111">
        <v>390395</v>
      </c>
      <c r="X962" s="133">
        <v>47248198</v>
      </c>
      <c r="Y962" s="45"/>
    </row>
    <row r="963" spans="1:25">
      <c r="A963" s="299" t="s">
        <v>206</v>
      </c>
      <c r="B963" s="299" t="s">
        <v>207</v>
      </c>
      <c r="C963" s="125">
        <v>44685</v>
      </c>
      <c r="D963" s="125">
        <v>44685</v>
      </c>
      <c r="E963" s="125">
        <v>44686</v>
      </c>
      <c r="G963" s="127"/>
      <c r="H963" s="128" t="s">
        <v>822</v>
      </c>
      <c r="I963" s="73" t="s">
        <v>564</v>
      </c>
      <c r="J963" s="73" t="s">
        <v>821</v>
      </c>
      <c r="K963" s="73" t="s">
        <v>944</v>
      </c>
      <c r="L963" s="129">
        <v>6388.53</v>
      </c>
      <c r="M963" s="121">
        <v>100</v>
      </c>
      <c r="N963" s="121">
        <v>6388.53</v>
      </c>
      <c r="O963" s="121">
        <v>0</v>
      </c>
      <c r="P963" s="121">
        <v>6388.53</v>
      </c>
      <c r="Q963" s="130" t="s">
        <v>681</v>
      </c>
      <c r="R963" s="131">
        <v>17013770.209999982</v>
      </c>
      <c r="S963" s="132">
        <v>0</v>
      </c>
      <c r="T963" s="122" t="s">
        <v>821</v>
      </c>
      <c r="U963" s="2">
        <v>79616661</v>
      </c>
      <c r="V963" s="121">
        <v>-291848461</v>
      </c>
      <c r="W963" s="111">
        <v>432710</v>
      </c>
      <c r="X963" s="133">
        <v>47254853</v>
      </c>
      <c r="Y963" s="45"/>
    </row>
    <row r="964" spans="1:25">
      <c r="A964" s="243" t="s">
        <v>206</v>
      </c>
      <c r="B964" s="243" t="s">
        <v>207</v>
      </c>
      <c r="C964" s="244">
        <v>44638</v>
      </c>
      <c r="D964" s="244">
        <v>44687</v>
      </c>
      <c r="E964" s="244">
        <v>44687</v>
      </c>
      <c r="F964" s="297"/>
      <c r="G964" s="245"/>
      <c r="H964" s="246" t="s">
        <v>793</v>
      </c>
      <c r="I964" s="247" t="s">
        <v>791</v>
      </c>
      <c r="J964" s="247" t="s">
        <v>792</v>
      </c>
      <c r="K964" s="247" t="s">
        <v>710</v>
      </c>
      <c r="L964" s="248">
        <v>6512157.0899999999</v>
      </c>
      <c r="M964" s="249">
        <v>98.03125</v>
      </c>
      <c r="N964" s="249">
        <v>-6383949</v>
      </c>
      <c r="O964" s="249">
        <v>0</v>
      </c>
      <c r="P964" s="249">
        <v>-6383949</v>
      </c>
      <c r="Q964" s="250" t="s">
        <v>681</v>
      </c>
      <c r="R964" s="251">
        <v>10629821.209999982</v>
      </c>
      <c r="S964" s="252">
        <v>0</v>
      </c>
      <c r="T964" s="253" t="s">
        <v>792</v>
      </c>
      <c r="U964" s="254">
        <v>78469183</v>
      </c>
      <c r="V964" s="249">
        <v>-291942071</v>
      </c>
      <c r="W964" s="255">
        <v>364755</v>
      </c>
      <c r="X964" s="256">
        <v>47272296</v>
      </c>
      <c r="Y964" s="257"/>
    </row>
    <row r="965" spans="1:25">
      <c r="A965" s="299" t="s">
        <v>206</v>
      </c>
      <c r="B965" s="299" t="s">
        <v>207</v>
      </c>
      <c r="C965" s="125">
        <v>44679</v>
      </c>
      <c r="D965" s="125">
        <v>44690</v>
      </c>
      <c r="E965" s="125">
        <v>44690</v>
      </c>
      <c r="F965" s="295" t="s">
        <v>953</v>
      </c>
      <c r="G965" s="127"/>
      <c r="H965" s="128" t="s">
        <v>954</v>
      </c>
      <c r="I965" s="73" t="s">
        <v>950</v>
      </c>
      <c r="J965" s="73" t="s">
        <v>951</v>
      </c>
      <c r="K965" s="73" t="s">
        <v>710</v>
      </c>
      <c r="L965" s="129">
        <v>5000000</v>
      </c>
      <c r="M965" s="121">
        <v>98.5</v>
      </c>
      <c r="N965" s="121">
        <v>-4925000</v>
      </c>
      <c r="O965" s="121">
        <v>0</v>
      </c>
      <c r="P965" s="121">
        <v>-4925000</v>
      </c>
      <c r="Q965" s="130" t="s">
        <v>681</v>
      </c>
      <c r="R965" s="131">
        <v>5704821.2099999823</v>
      </c>
      <c r="S965" s="132">
        <v>0</v>
      </c>
      <c r="T965" s="122" t="s">
        <v>951</v>
      </c>
      <c r="U965" s="2">
        <v>79638621</v>
      </c>
      <c r="V965" s="121">
        <v>-292053467</v>
      </c>
      <c r="W965" s="111">
        <v>488699</v>
      </c>
      <c r="X965" s="133">
        <v>47292497</v>
      </c>
      <c r="Y965" s="45"/>
    </row>
    <row r="966" spans="1:25">
      <c r="A966" s="299" t="s">
        <v>206</v>
      </c>
      <c r="B966" s="299" t="s">
        <v>207</v>
      </c>
      <c r="C966" s="125">
        <v>44635</v>
      </c>
      <c r="D966" s="125">
        <v>44686</v>
      </c>
      <c r="E966" s="125">
        <v>44690</v>
      </c>
      <c r="G966" s="127"/>
      <c r="H966" s="128" t="s">
        <v>793</v>
      </c>
      <c r="I966" s="73" t="s">
        <v>791</v>
      </c>
      <c r="J966" s="73" t="s">
        <v>792</v>
      </c>
      <c r="K966" s="73" t="s">
        <v>710</v>
      </c>
      <c r="L966" s="129">
        <v>3284631.01</v>
      </c>
      <c r="M966" s="121">
        <v>100</v>
      </c>
      <c r="N966" s="121">
        <v>-3284631.01</v>
      </c>
      <c r="O966" s="121">
        <v>0</v>
      </c>
      <c r="P966" s="121">
        <v>-3284631.01</v>
      </c>
      <c r="Q966" s="130" t="s">
        <v>681</v>
      </c>
      <c r="R966" s="131">
        <v>2420190.1999999825</v>
      </c>
      <c r="S966" s="132">
        <v>0</v>
      </c>
      <c r="T966" s="122" t="s">
        <v>792</v>
      </c>
      <c r="U966" s="2">
        <v>78407801</v>
      </c>
      <c r="V966" s="121">
        <v>-291865141</v>
      </c>
      <c r="W966" s="111">
        <v>364755</v>
      </c>
      <c r="X966" s="133">
        <v>47258153</v>
      </c>
      <c r="Y966" s="45"/>
    </row>
    <row r="967" spans="1:25">
      <c r="A967" s="243" t="s">
        <v>182</v>
      </c>
      <c r="B967" s="243" t="s">
        <v>183</v>
      </c>
      <c r="C967" s="244">
        <v>44683</v>
      </c>
      <c r="D967" s="244">
        <v>44683</v>
      </c>
      <c r="E967" s="244">
        <v>44691</v>
      </c>
      <c r="F967" s="297"/>
      <c r="G967" s="245" t="s">
        <v>1683</v>
      </c>
      <c r="H967" s="246" t="s">
        <v>947</v>
      </c>
      <c r="I967" s="247" t="s">
        <v>716</v>
      </c>
      <c r="J967" s="247" t="s">
        <v>946</v>
      </c>
      <c r="K967" s="247" t="s">
        <v>166</v>
      </c>
      <c r="L967" s="248">
        <v>0</v>
      </c>
      <c r="M967" s="249"/>
      <c r="N967" s="249">
        <v>0</v>
      </c>
      <c r="O967" s="249">
        <v>16205.93</v>
      </c>
      <c r="P967" s="249">
        <v>16205.93</v>
      </c>
      <c r="Q967" s="250" t="s">
        <v>681</v>
      </c>
      <c r="R967" s="251">
        <v>0</v>
      </c>
      <c r="S967" s="252">
        <v>4874971.1200000029</v>
      </c>
      <c r="T967" s="253" t="s">
        <v>946</v>
      </c>
      <c r="U967" s="254">
        <v>79503876</v>
      </c>
      <c r="V967" s="249">
        <v>-292119376</v>
      </c>
      <c r="W967" s="255">
        <v>462328</v>
      </c>
      <c r="X967" s="256">
        <v>47308214</v>
      </c>
      <c r="Y967" s="257"/>
    </row>
    <row r="968" spans="1:25">
      <c r="A968" s="299" t="s">
        <v>206</v>
      </c>
      <c r="B968" s="299" t="s">
        <v>207</v>
      </c>
      <c r="C968" s="125">
        <v>44691</v>
      </c>
      <c r="D968" s="125">
        <v>44691</v>
      </c>
      <c r="E968" s="125">
        <v>44692</v>
      </c>
      <c r="F968" s="295" t="s">
        <v>719</v>
      </c>
      <c r="G968" s="127"/>
      <c r="H968" s="128" t="s">
        <v>718</v>
      </c>
      <c r="I968" s="73" t="s">
        <v>716</v>
      </c>
      <c r="J968" s="73" t="s">
        <v>717</v>
      </c>
      <c r="K968" s="73" t="s">
        <v>944</v>
      </c>
      <c r="L968" s="129">
        <v>28997.98</v>
      </c>
      <c r="M968" s="121">
        <v>100</v>
      </c>
      <c r="N968" s="121">
        <v>28997.98</v>
      </c>
      <c r="O968" s="121">
        <v>0</v>
      </c>
      <c r="P968" s="121">
        <v>28997.98</v>
      </c>
      <c r="Q968" s="130" t="s">
        <v>681</v>
      </c>
      <c r="R968" s="131">
        <v>2449188.1799999825</v>
      </c>
      <c r="S968" s="132">
        <v>0</v>
      </c>
      <c r="T968" s="122" t="s">
        <v>717</v>
      </c>
      <c r="U968" s="2">
        <v>79733087</v>
      </c>
      <c r="V968" s="121">
        <v>-292168664</v>
      </c>
      <c r="W968" s="111">
        <v>312621</v>
      </c>
      <c r="X968" s="133">
        <v>47318913</v>
      </c>
      <c r="Y968" s="45"/>
    </row>
    <row r="969" spans="1:25">
      <c r="A969" s="299" t="s">
        <v>206</v>
      </c>
      <c r="B969" s="299" t="s">
        <v>207</v>
      </c>
      <c r="C969" s="125">
        <v>44691</v>
      </c>
      <c r="D969" s="125">
        <v>44691</v>
      </c>
      <c r="E969" s="125">
        <v>44692</v>
      </c>
      <c r="G969" s="127"/>
      <c r="H969" s="128" t="s">
        <v>947</v>
      </c>
      <c r="I969" s="73" t="s">
        <v>716</v>
      </c>
      <c r="J969" s="73" t="s">
        <v>946</v>
      </c>
      <c r="K969" s="73" t="s">
        <v>944</v>
      </c>
      <c r="L969" s="129">
        <v>18966.2</v>
      </c>
      <c r="M969" s="121">
        <v>100</v>
      </c>
      <c r="N969" s="121">
        <v>18966.2</v>
      </c>
      <c r="O969" s="121">
        <v>0</v>
      </c>
      <c r="P969" s="121">
        <v>18966.2</v>
      </c>
      <c r="Q969" s="130" t="s">
        <v>681</v>
      </c>
      <c r="R969" s="131">
        <v>2468154.3799999827</v>
      </c>
      <c r="S969" s="132">
        <v>0</v>
      </c>
      <c r="T969" s="122" t="s">
        <v>946</v>
      </c>
      <c r="U969" s="2">
        <v>79733415</v>
      </c>
      <c r="V969" s="121">
        <v>-292169090</v>
      </c>
      <c r="W969" s="111">
        <v>462328</v>
      </c>
      <c r="X969" s="133">
        <v>47319053</v>
      </c>
      <c r="Y969" s="45"/>
    </row>
    <row r="970" spans="1:25">
      <c r="A970" s="299" t="s">
        <v>206</v>
      </c>
      <c r="B970" s="299" t="s">
        <v>207</v>
      </c>
      <c r="C970" s="125">
        <v>44691</v>
      </c>
      <c r="D970" s="125">
        <v>44691</v>
      </c>
      <c r="E970" s="125">
        <v>44692</v>
      </c>
      <c r="G970" s="127"/>
      <c r="H970" s="128" t="s">
        <v>721</v>
      </c>
      <c r="I970" s="73" t="s">
        <v>716</v>
      </c>
      <c r="J970" s="73" t="s">
        <v>720</v>
      </c>
      <c r="K970" s="73" t="s">
        <v>944</v>
      </c>
      <c r="L970" s="129">
        <v>23254.48</v>
      </c>
      <c r="M970" s="121">
        <v>100</v>
      </c>
      <c r="N970" s="121">
        <v>23254.48</v>
      </c>
      <c r="O970" s="121">
        <v>0</v>
      </c>
      <c r="P970" s="121">
        <v>23254.48</v>
      </c>
      <c r="Q970" s="130" t="s">
        <v>681</v>
      </c>
      <c r="R970" s="131">
        <v>2491408.8599999826</v>
      </c>
      <c r="S970" s="132">
        <v>0</v>
      </c>
      <c r="T970" s="122" t="s">
        <v>720</v>
      </c>
      <c r="U970" s="2">
        <v>79751135</v>
      </c>
      <c r="V970" s="121">
        <v>-292215708</v>
      </c>
      <c r="W970" s="111">
        <v>375072</v>
      </c>
      <c r="X970" s="133">
        <v>47330706</v>
      </c>
      <c r="Y970" s="45"/>
    </row>
    <row r="971" spans="1:25">
      <c r="A971" s="299" t="s">
        <v>206</v>
      </c>
      <c r="B971" s="299" t="s">
        <v>207</v>
      </c>
      <c r="C971" s="125">
        <v>44691</v>
      </c>
      <c r="D971" s="125">
        <v>44691</v>
      </c>
      <c r="E971" s="125">
        <v>44692</v>
      </c>
      <c r="F971" s="295" t="s">
        <v>1037</v>
      </c>
      <c r="G971" s="127"/>
      <c r="H971" s="128" t="s">
        <v>782</v>
      </c>
      <c r="I971" s="73" t="s">
        <v>780</v>
      </c>
      <c r="J971" s="73" t="s">
        <v>781</v>
      </c>
      <c r="K971" s="73" t="s">
        <v>944</v>
      </c>
      <c r="L971" s="129">
        <v>12975.22</v>
      </c>
      <c r="M971" s="121">
        <v>100</v>
      </c>
      <c r="N971" s="121">
        <v>12975.22</v>
      </c>
      <c r="O971" s="121">
        <v>0</v>
      </c>
      <c r="P971" s="121">
        <v>12975.22</v>
      </c>
      <c r="Q971" s="130" t="s">
        <v>681</v>
      </c>
      <c r="R971" s="131">
        <v>2504384.0799999828</v>
      </c>
      <c r="S971" s="132">
        <v>0</v>
      </c>
      <c r="T971" s="122" t="s">
        <v>781</v>
      </c>
      <c r="U971" s="2">
        <v>79747764</v>
      </c>
      <c r="V971" s="121">
        <v>-292202777</v>
      </c>
      <c r="W971" s="111">
        <v>364698</v>
      </c>
      <c r="X971" s="133">
        <v>47327801</v>
      </c>
      <c r="Y971" s="45"/>
    </row>
    <row r="972" spans="1:25">
      <c r="A972" s="258" t="s">
        <v>182</v>
      </c>
      <c r="B972" s="258" t="s">
        <v>183</v>
      </c>
      <c r="C972" s="259">
        <v>44683</v>
      </c>
      <c r="D972" s="259">
        <v>44683</v>
      </c>
      <c r="E972" s="259">
        <v>44693</v>
      </c>
      <c r="F972" s="298" t="s">
        <v>575</v>
      </c>
      <c r="G972" s="260" t="s">
        <v>1530</v>
      </c>
      <c r="H972" s="261" t="s">
        <v>574</v>
      </c>
      <c r="I972" s="262" t="s">
        <v>564</v>
      </c>
      <c r="J972" s="262" t="s">
        <v>576</v>
      </c>
      <c r="K972" s="262" t="s">
        <v>166</v>
      </c>
      <c r="L972" s="263">
        <v>0</v>
      </c>
      <c r="M972" s="264"/>
      <c r="N972" s="264">
        <v>0</v>
      </c>
      <c r="O972" s="264">
        <v>14619.93</v>
      </c>
      <c r="P972" s="264">
        <v>14619.93</v>
      </c>
      <c r="Q972" s="265" t="s">
        <v>681</v>
      </c>
      <c r="R972" s="266">
        <v>0</v>
      </c>
      <c r="S972" s="267">
        <v>4889591.0500000026</v>
      </c>
      <c r="T972" s="268" t="s">
        <v>576</v>
      </c>
      <c r="U972" s="269">
        <v>75890492</v>
      </c>
      <c r="V972" s="264">
        <v>-292307737</v>
      </c>
      <c r="W972" s="270">
        <v>409425</v>
      </c>
      <c r="X972" s="271">
        <v>47346927</v>
      </c>
      <c r="Y972" s="272"/>
    </row>
    <row r="973" spans="1:25">
      <c r="A973" s="243" t="s">
        <v>182</v>
      </c>
      <c r="B973" s="243" t="s">
        <v>183</v>
      </c>
      <c r="C973" s="244">
        <v>44651</v>
      </c>
      <c r="D973" s="244">
        <v>44651</v>
      </c>
      <c r="E973" s="244">
        <v>44694</v>
      </c>
      <c r="F973" s="297" t="s">
        <v>908</v>
      </c>
      <c r="G973" s="245" t="s">
        <v>1651</v>
      </c>
      <c r="H973" s="246" t="s">
        <v>907</v>
      </c>
      <c r="I973" s="247" t="s">
        <v>905</v>
      </c>
      <c r="J973" s="247" t="s">
        <v>906</v>
      </c>
      <c r="K973" s="247" t="s">
        <v>1684</v>
      </c>
      <c r="L973" s="248">
        <v>0</v>
      </c>
      <c r="M973" s="249"/>
      <c r="N973" s="249">
        <v>0</v>
      </c>
      <c r="O973" s="249">
        <v>-13735.33</v>
      </c>
      <c r="P973" s="249">
        <v>-13735.33</v>
      </c>
      <c r="Q973" s="250" t="s">
        <v>681</v>
      </c>
      <c r="R973" s="251">
        <v>0</v>
      </c>
      <c r="S973" s="252">
        <v>4875855.7200000025</v>
      </c>
      <c r="T973" s="253" t="s">
        <v>906</v>
      </c>
      <c r="U973" s="254"/>
      <c r="V973" s="249"/>
      <c r="W973" s="255">
        <v>466544</v>
      </c>
      <c r="X973" s="256"/>
      <c r="Y973" s="257"/>
    </row>
    <row r="974" spans="1:25">
      <c r="A974" s="299" t="s">
        <v>206</v>
      </c>
      <c r="B974" s="299" t="s">
        <v>207</v>
      </c>
      <c r="C974" s="125">
        <v>44652</v>
      </c>
      <c r="D974" s="125">
        <v>44652</v>
      </c>
      <c r="E974" s="125">
        <v>44698</v>
      </c>
      <c r="G974" s="127"/>
      <c r="H974" s="128" t="s">
        <v>816</v>
      </c>
      <c r="I974" s="73" t="s">
        <v>812</v>
      </c>
      <c r="J974" s="73" t="s">
        <v>815</v>
      </c>
      <c r="K974" s="73" t="s">
        <v>944</v>
      </c>
      <c r="L974" s="129">
        <v>6554.36</v>
      </c>
      <c r="M974" s="121">
        <v>100</v>
      </c>
      <c r="N974" s="121">
        <v>6554.36</v>
      </c>
      <c r="O974" s="121">
        <v>0</v>
      </c>
      <c r="P974" s="121">
        <v>6554.36</v>
      </c>
      <c r="Q974" s="130" t="s">
        <v>681</v>
      </c>
      <c r="R974" s="131">
        <v>2510938.4399999827</v>
      </c>
      <c r="S974" s="132">
        <v>0</v>
      </c>
      <c r="T974" s="122" t="s">
        <v>815</v>
      </c>
      <c r="U974" s="2">
        <v>79855763</v>
      </c>
      <c r="V974" s="121">
        <v>-292580535</v>
      </c>
      <c r="W974" s="111">
        <v>423891</v>
      </c>
      <c r="X974" s="133">
        <v>47401651</v>
      </c>
      <c r="Y974" s="45"/>
    </row>
    <row r="975" spans="1:25">
      <c r="A975" s="299" t="s">
        <v>182</v>
      </c>
      <c r="B975" s="299" t="s">
        <v>183</v>
      </c>
      <c r="C975" s="125">
        <v>44652</v>
      </c>
      <c r="D975" s="125">
        <v>44652</v>
      </c>
      <c r="E975" s="125">
        <v>44698</v>
      </c>
      <c r="G975" s="127" t="s">
        <v>1578</v>
      </c>
      <c r="H975" s="128" t="s">
        <v>816</v>
      </c>
      <c r="I975" s="73" t="s">
        <v>812</v>
      </c>
      <c r="J975" s="73" t="s">
        <v>1600</v>
      </c>
      <c r="K975" s="73" t="s">
        <v>166</v>
      </c>
      <c r="L975" s="129">
        <v>0</v>
      </c>
      <c r="N975" s="121">
        <v>0</v>
      </c>
      <c r="O975" s="121">
        <v>10547.37</v>
      </c>
      <c r="P975" s="121">
        <v>10547.37</v>
      </c>
      <c r="Q975" s="130" t="s">
        <v>681</v>
      </c>
      <c r="R975" s="131">
        <v>0</v>
      </c>
      <c r="S975" s="132">
        <v>4886403.0900000026</v>
      </c>
      <c r="T975" s="122" t="s">
        <v>815</v>
      </c>
      <c r="U975" s="2">
        <v>78475994</v>
      </c>
      <c r="V975" s="121">
        <v>-292580583</v>
      </c>
      <c r="W975" s="111">
        <v>409940</v>
      </c>
      <c r="X975" s="133">
        <v>47401672</v>
      </c>
      <c r="Y975" s="45"/>
    </row>
    <row r="976" spans="1:25">
      <c r="A976" s="228" t="s">
        <v>182</v>
      </c>
      <c r="B976" s="228" t="s">
        <v>183</v>
      </c>
      <c r="C976" s="229">
        <v>44652</v>
      </c>
      <c r="D976" s="229">
        <v>44652</v>
      </c>
      <c r="E976" s="229">
        <v>44698</v>
      </c>
      <c r="F976" s="296"/>
      <c r="G976" s="230" t="s">
        <v>1578</v>
      </c>
      <c r="H976" s="231" t="s">
        <v>816</v>
      </c>
      <c r="I976" s="232" t="s">
        <v>812</v>
      </c>
      <c r="J976" s="232" t="s">
        <v>815</v>
      </c>
      <c r="K976" s="232" t="s">
        <v>166</v>
      </c>
      <c r="L976" s="233">
        <v>0</v>
      </c>
      <c r="M976" s="234"/>
      <c r="N976" s="234">
        <v>0</v>
      </c>
      <c r="O976" s="234">
        <v>28244.99</v>
      </c>
      <c r="P976" s="234">
        <v>28244.99</v>
      </c>
      <c r="Q976" s="235" t="s">
        <v>681</v>
      </c>
      <c r="R976" s="236">
        <v>0</v>
      </c>
      <c r="S976" s="237">
        <v>4914648.0800000029</v>
      </c>
      <c r="T976" s="238" t="s">
        <v>815</v>
      </c>
      <c r="U976" s="239">
        <v>78475995</v>
      </c>
      <c r="V976" s="234">
        <v>-292580588</v>
      </c>
      <c r="W976" s="240">
        <v>423891</v>
      </c>
      <c r="X976" s="241">
        <v>47401675</v>
      </c>
      <c r="Y976" s="242"/>
    </row>
    <row r="977" spans="1:25">
      <c r="A977" s="299" t="s">
        <v>206</v>
      </c>
      <c r="B977" s="299" t="s">
        <v>207</v>
      </c>
      <c r="C977" s="125">
        <v>44694</v>
      </c>
      <c r="D977" s="125">
        <v>44694</v>
      </c>
      <c r="E977" s="125">
        <v>44699</v>
      </c>
      <c r="G977" s="127"/>
      <c r="H977" s="128" t="s">
        <v>779</v>
      </c>
      <c r="I977" s="73" t="s">
        <v>777</v>
      </c>
      <c r="J977" s="73" t="s">
        <v>778</v>
      </c>
      <c r="K977" s="73" t="s">
        <v>944</v>
      </c>
      <c r="L977" s="129">
        <v>32431.32</v>
      </c>
      <c r="M977" s="121">
        <v>100</v>
      </c>
      <c r="N977" s="121">
        <v>32431.32</v>
      </c>
      <c r="O977" s="121">
        <v>0</v>
      </c>
      <c r="P977" s="121">
        <v>32431.32</v>
      </c>
      <c r="Q977" s="130" t="s">
        <v>681</v>
      </c>
      <c r="R977" s="131">
        <v>2543369.7599999825</v>
      </c>
      <c r="S977" s="132">
        <v>0</v>
      </c>
      <c r="T977" s="122" t="s">
        <v>778</v>
      </c>
      <c r="U977" s="2">
        <v>79895542</v>
      </c>
      <c r="V977" s="121">
        <v>-292692711</v>
      </c>
      <c r="W977" s="111">
        <v>289571</v>
      </c>
      <c r="X977" s="133">
        <v>47427625</v>
      </c>
      <c r="Y977" s="45"/>
    </row>
    <row r="978" spans="1:25">
      <c r="A978" s="299" t="s">
        <v>182</v>
      </c>
      <c r="B978" s="299" t="s">
        <v>183</v>
      </c>
      <c r="C978" s="125">
        <v>44699</v>
      </c>
      <c r="D978" s="125">
        <v>44699</v>
      </c>
      <c r="E978" s="125">
        <v>44699</v>
      </c>
      <c r="G978" s="127" t="s">
        <v>1607</v>
      </c>
      <c r="H978" s="128" t="s">
        <v>566</v>
      </c>
      <c r="I978" s="73" t="s">
        <v>564</v>
      </c>
      <c r="J978" s="73" t="s">
        <v>567</v>
      </c>
      <c r="K978" s="73" t="s">
        <v>166</v>
      </c>
      <c r="L978" s="129">
        <v>0</v>
      </c>
      <c r="N978" s="121">
        <v>0</v>
      </c>
      <c r="O978" s="121">
        <v>68721.210000000006</v>
      </c>
      <c r="P978" s="121">
        <v>68721.210000000006</v>
      </c>
      <c r="Q978" s="130" t="s">
        <v>681</v>
      </c>
      <c r="R978" s="131">
        <v>0</v>
      </c>
      <c r="S978" s="132">
        <v>4983369.2900000028</v>
      </c>
      <c r="T978" s="122" t="s">
        <v>567</v>
      </c>
      <c r="U978" s="2">
        <v>76363369</v>
      </c>
      <c r="V978" s="121">
        <v>-292650752</v>
      </c>
      <c r="W978" s="111">
        <v>390395</v>
      </c>
      <c r="X978" s="133">
        <v>47413967</v>
      </c>
      <c r="Y978" s="45"/>
    </row>
    <row r="979" spans="1:25">
      <c r="A979" s="243" t="s">
        <v>206</v>
      </c>
      <c r="B979" s="243" t="s">
        <v>207</v>
      </c>
      <c r="C979" s="244">
        <v>44694</v>
      </c>
      <c r="D979" s="244">
        <v>44694</v>
      </c>
      <c r="E979" s="244">
        <v>44704</v>
      </c>
      <c r="F979" s="297"/>
      <c r="G979" s="245"/>
      <c r="H979" s="246" t="s">
        <v>361</v>
      </c>
      <c r="I979" s="247" t="s">
        <v>362</v>
      </c>
      <c r="J979" s="247" t="s">
        <v>363</v>
      </c>
      <c r="K979" s="247" t="s">
        <v>944</v>
      </c>
      <c r="L979" s="248">
        <v>126413.93</v>
      </c>
      <c r="M979" s="249">
        <v>100</v>
      </c>
      <c r="N979" s="249">
        <v>126413.93</v>
      </c>
      <c r="O979" s="249">
        <v>0</v>
      </c>
      <c r="P979" s="249">
        <v>126413.93</v>
      </c>
      <c r="Q979" s="250" t="s">
        <v>681</v>
      </c>
      <c r="R979" s="251">
        <v>2669783.6899999827</v>
      </c>
      <c r="S979" s="252">
        <v>0</v>
      </c>
      <c r="T979" s="253" t="s">
        <v>363</v>
      </c>
      <c r="U979" s="254">
        <v>79868888</v>
      </c>
      <c r="V979" s="249">
        <v>-292615533</v>
      </c>
      <c r="W979" s="255">
        <v>356264</v>
      </c>
      <c r="X979" s="256">
        <v>47409271</v>
      </c>
      <c r="Y979" s="257"/>
    </row>
    <row r="980" spans="1:25">
      <c r="A980" s="299" t="s">
        <v>206</v>
      </c>
      <c r="B980" s="299" t="s">
        <v>207</v>
      </c>
      <c r="C980" s="125">
        <v>44712</v>
      </c>
      <c r="D980" s="125">
        <v>44712</v>
      </c>
      <c r="E980" s="125">
        <v>44712</v>
      </c>
      <c r="G980" s="127"/>
      <c r="J980" s="73"/>
      <c r="K980" s="73" t="s">
        <v>709</v>
      </c>
      <c r="L980" s="129">
        <v>0</v>
      </c>
      <c r="N980" s="121">
        <v>29000000</v>
      </c>
      <c r="O980" s="121">
        <v>0</v>
      </c>
      <c r="P980" s="121">
        <v>29000000</v>
      </c>
      <c r="Q980" s="130" t="s">
        <v>681</v>
      </c>
      <c r="R980" s="131">
        <v>31669783.689999983</v>
      </c>
      <c r="S980" s="132">
        <v>0</v>
      </c>
      <c r="T980" s="122"/>
      <c r="U980" s="2">
        <v>2212076</v>
      </c>
      <c r="V980" s="121">
        <v>-295657131</v>
      </c>
      <c r="W980" s="111"/>
      <c r="X980" s="133">
        <v>47765913</v>
      </c>
      <c r="Y980" s="45" t="s">
        <v>1556</v>
      </c>
    </row>
    <row r="981" spans="1:25">
      <c r="A981" s="299" t="s">
        <v>206</v>
      </c>
      <c r="B981" s="299" t="s">
        <v>207</v>
      </c>
      <c r="C981" s="125">
        <v>44712</v>
      </c>
      <c r="D981" s="125">
        <v>44712</v>
      </c>
      <c r="E981" s="125">
        <v>44712</v>
      </c>
      <c r="F981" s="295" t="s">
        <v>734</v>
      </c>
      <c r="G981" s="127"/>
      <c r="H981" s="128" t="s">
        <v>733</v>
      </c>
      <c r="I981" s="73" t="s">
        <v>731</v>
      </c>
      <c r="J981" s="73" t="s">
        <v>732</v>
      </c>
      <c r="K981" s="73" t="s">
        <v>944</v>
      </c>
      <c r="L981" s="129">
        <v>48291.95</v>
      </c>
      <c r="M981" s="121">
        <v>100</v>
      </c>
      <c r="N981" s="121">
        <v>48291.95</v>
      </c>
      <c r="O981" s="121">
        <v>0</v>
      </c>
      <c r="P981" s="121">
        <v>48291.95</v>
      </c>
      <c r="Q981" s="130" t="s">
        <v>681</v>
      </c>
      <c r="R981" s="131">
        <v>31718075.639999982</v>
      </c>
      <c r="S981" s="132">
        <v>0</v>
      </c>
      <c r="T981" s="122" t="s">
        <v>732</v>
      </c>
      <c r="U981" s="2">
        <v>80275032</v>
      </c>
      <c r="V981" s="121">
        <v>-294225466</v>
      </c>
      <c r="W981" s="111">
        <v>387862</v>
      </c>
      <c r="X981" s="133">
        <v>47565562</v>
      </c>
      <c r="Y981" s="45"/>
    </row>
    <row r="982" spans="1:25">
      <c r="A982" s="299" t="s">
        <v>182</v>
      </c>
      <c r="B982" s="299" t="s">
        <v>183</v>
      </c>
      <c r="C982" s="125">
        <v>44712</v>
      </c>
      <c r="D982" s="125">
        <v>44712</v>
      </c>
      <c r="E982" s="125">
        <v>44712</v>
      </c>
      <c r="F982" s="295" t="s">
        <v>734</v>
      </c>
      <c r="G982" s="127" t="s">
        <v>1518</v>
      </c>
      <c r="H982" s="128" t="s">
        <v>733</v>
      </c>
      <c r="I982" s="73" t="s">
        <v>731</v>
      </c>
      <c r="J982" s="73" t="s">
        <v>732</v>
      </c>
      <c r="K982" s="73" t="s">
        <v>166</v>
      </c>
      <c r="L982" s="129">
        <v>0</v>
      </c>
      <c r="N982" s="121">
        <v>0</v>
      </c>
      <c r="O982" s="121">
        <v>13341.05</v>
      </c>
      <c r="P982" s="121">
        <v>13341.05</v>
      </c>
      <c r="Q982" s="130" t="s">
        <v>681</v>
      </c>
      <c r="R982" s="131">
        <v>0</v>
      </c>
      <c r="S982" s="132">
        <v>4996710.3400000026</v>
      </c>
      <c r="T982" s="122" t="s">
        <v>732</v>
      </c>
      <c r="U982" s="2">
        <v>79301423</v>
      </c>
      <c r="V982" s="121">
        <v>-295542465</v>
      </c>
      <c r="W982" s="111">
        <v>387862</v>
      </c>
      <c r="X982" s="133">
        <v>47669660</v>
      </c>
      <c r="Y982" s="45"/>
    </row>
    <row r="983" spans="1:25">
      <c r="A983" s="299" t="s">
        <v>206</v>
      </c>
      <c r="B983" s="299" t="s">
        <v>207</v>
      </c>
      <c r="C983" s="125">
        <v>44712</v>
      </c>
      <c r="D983" s="125">
        <v>44712</v>
      </c>
      <c r="E983" s="125">
        <v>44712</v>
      </c>
      <c r="F983" s="295" t="s">
        <v>859</v>
      </c>
      <c r="G983" s="127"/>
      <c r="H983" s="128" t="s">
        <v>858</v>
      </c>
      <c r="I983" s="73" t="s">
        <v>731</v>
      </c>
      <c r="J983" s="73" t="s">
        <v>857</v>
      </c>
      <c r="K983" s="73" t="s">
        <v>944</v>
      </c>
      <c r="L983" s="129">
        <v>167139.01999999999</v>
      </c>
      <c r="M983" s="121">
        <v>100</v>
      </c>
      <c r="N983" s="121">
        <v>167139.01999999999</v>
      </c>
      <c r="O983" s="121">
        <v>0</v>
      </c>
      <c r="P983" s="121">
        <v>167139.01999999999</v>
      </c>
      <c r="Q983" s="130" t="s">
        <v>681</v>
      </c>
      <c r="R983" s="131">
        <v>31885214.659999982</v>
      </c>
      <c r="S983" s="132">
        <v>0</v>
      </c>
      <c r="T983" s="122" t="s">
        <v>857</v>
      </c>
      <c r="U983" s="2">
        <v>80086390</v>
      </c>
      <c r="V983" s="121">
        <v>-293780255</v>
      </c>
      <c r="W983" s="111">
        <v>443389</v>
      </c>
      <c r="X983" s="133">
        <v>47535675</v>
      </c>
      <c r="Y983" s="45"/>
    </row>
    <row r="984" spans="1:25">
      <c r="A984" s="299" t="s">
        <v>182</v>
      </c>
      <c r="B984" s="299" t="s">
        <v>183</v>
      </c>
      <c r="C984" s="125">
        <v>44712</v>
      </c>
      <c r="D984" s="125">
        <v>44712</v>
      </c>
      <c r="E984" s="125">
        <v>44712</v>
      </c>
      <c r="F984" s="295" t="s">
        <v>859</v>
      </c>
      <c r="G984" s="127" t="s">
        <v>1610</v>
      </c>
      <c r="H984" s="128" t="s">
        <v>858</v>
      </c>
      <c r="I984" s="73" t="s">
        <v>731</v>
      </c>
      <c r="J984" s="73" t="s">
        <v>857</v>
      </c>
      <c r="K984" s="73" t="s">
        <v>166</v>
      </c>
      <c r="L984" s="129">
        <v>0</v>
      </c>
      <c r="N984" s="121">
        <v>0</v>
      </c>
      <c r="O984" s="121">
        <v>46173.55</v>
      </c>
      <c r="P984" s="121">
        <v>46173.55</v>
      </c>
      <c r="Q984" s="130" t="s">
        <v>681</v>
      </c>
      <c r="R984" s="131">
        <v>0</v>
      </c>
      <c r="S984" s="132">
        <v>5042883.8900000025</v>
      </c>
      <c r="T984" s="122" t="s">
        <v>857</v>
      </c>
      <c r="U984" s="2">
        <v>79249286</v>
      </c>
      <c r="V984" s="121">
        <v>-295512980</v>
      </c>
      <c r="W984" s="111">
        <v>443389</v>
      </c>
      <c r="X984" s="133">
        <v>47640505</v>
      </c>
      <c r="Y984" s="45"/>
    </row>
    <row r="985" spans="1:25">
      <c r="A985" s="299" t="s">
        <v>182</v>
      </c>
      <c r="B985" s="299" t="s">
        <v>183</v>
      </c>
      <c r="C985" s="125">
        <v>44712</v>
      </c>
      <c r="D985" s="125">
        <v>44712</v>
      </c>
      <c r="E985" s="125">
        <v>44712</v>
      </c>
      <c r="G985" s="127" t="s">
        <v>1685</v>
      </c>
      <c r="H985" s="128" t="s">
        <v>557</v>
      </c>
      <c r="I985" s="73" t="s">
        <v>559</v>
      </c>
      <c r="J985" s="73" t="s">
        <v>943</v>
      </c>
      <c r="K985" s="73" t="s">
        <v>166</v>
      </c>
      <c r="L985" s="129">
        <v>0</v>
      </c>
      <c r="N985" s="121">
        <v>0</v>
      </c>
      <c r="O985" s="121">
        <v>78000</v>
      </c>
      <c r="P985" s="121">
        <v>78000</v>
      </c>
      <c r="Q985" s="130" t="s">
        <v>681</v>
      </c>
      <c r="R985" s="131">
        <v>0</v>
      </c>
      <c r="S985" s="132">
        <v>5120883.8900000025</v>
      </c>
      <c r="T985" s="122" t="s">
        <v>943</v>
      </c>
      <c r="U985" s="2">
        <v>80031456</v>
      </c>
      <c r="V985" s="121">
        <v>-295628880</v>
      </c>
      <c r="W985" s="111">
        <v>483077</v>
      </c>
      <c r="X985" s="133">
        <v>47755271</v>
      </c>
      <c r="Y985" s="45"/>
    </row>
    <row r="986" spans="1:25">
      <c r="A986" s="299" t="s">
        <v>182</v>
      </c>
      <c r="B986" s="299" t="s">
        <v>183</v>
      </c>
      <c r="C986" s="125">
        <v>44712</v>
      </c>
      <c r="D986" s="125">
        <v>44712</v>
      </c>
      <c r="E986" s="125">
        <v>44712</v>
      </c>
      <c r="F986" s="295" t="s">
        <v>759</v>
      </c>
      <c r="G986" s="127" t="s">
        <v>1520</v>
      </c>
      <c r="H986" s="128" t="s">
        <v>758</v>
      </c>
      <c r="I986" s="73" t="s">
        <v>756</v>
      </c>
      <c r="J986" s="73" t="s">
        <v>757</v>
      </c>
      <c r="K986" s="73" t="s">
        <v>166</v>
      </c>
      <c r="L986" s="129">
        <v>0</v>
      </c>
      <c r="N986" s="121">
        <v>0</v>
      </c>
      <c r="O986" s="121">
        <v>101468.58</v>
      </c>
      <c r="P986" s="121">
        <v>101468.58</v>
      </c>
      <c r="Q986" s="130" t="s">
        <v>681</v>
      </c>
      <c r="R986" s="131">
        <v>0</v>
      </c>
      <c r="S986" s="132">
        <v>5222352.4700000025</v>
      </c>
      <c r="T986" s="122" t="s">
        <v>757</v>
      </c>
      <c r="U986" s="2">
        <v>79023033</v>
      </c>
      <c r="V986" s="121">
        <v>-295458241</v>
      </c>
      <c r="W986" s="111">
        <v>362904</v>
      </c>
      <c r="X986" s="133">
        <v>47585818</v>
      </c>
      <c r="Y986" s="45"/>
    </row>
    <row r="987" spans="1:25">
      <c r="A987" s="299" t="s">
        <v>182</v>
      </c>
      <c r="B987" s="299" t="s">
        <v>183</v>
      </c>
      <c r="C987" s="125">
        <v>44712</v>
      </c>
      <c r="D987" s="125">
        <v>44712</v>
      </c>
      <c r="E987" s="125">
        <v>44712</v>
      </c>
      <c r="F987" s="295" t="s">
        <v>466</v>
      </c>
      <c r="G987" s="127" t="s">
        <v>1608</v>
      </c>
      <c r="H987" s="128" t="s">
        <v>465</v>
      </c>
      <c r="I987" s="73" t="s">
        <v>467</v>
      </c>
      <c r="J987" s="73" t="s">
        <v>468</v>
      </c>
      <c r="K987" s="73" t="s">
        <v>166</v>
      </c>
      <c r="L987" s="129">
        <v>0</v>
      </c>
      <c r="N987" s="121">
        <v>0</v>
      </c>
      <c r="O987" s="121">
        <v>63776.98</v>
      </c>
      <c r="P987" s="121">
        <v>63776.98</v>
      </c>
      <c r="Q987" s="130" t="s">
        <v>681</v>
      </c>
      <c r="R987" s="131">
        <v>0</v>
      </c>
      <c r="S987" s="132">
        <v>5286129.450000003</v>
      </c>
      <c r="T987" s="122" t="s">
        <v>468</v>
      </c>
      <c r="U987" s="2">
        <v>79375854</v>
      </c>
      <c r="V987" s="121">
        <v>-295583522</v>
      </c>
      <c r="W987" s="111">
        <v>445104</v>
      </c>
      <c r="X987" s="133">
        <v>47710370</v>
      </c>
      <c r="Y987" s="45"/>
    </row>
    <row r="988" spans="1:25">
      <c r="A988" s="299" t="s">
        <v>182</v>
      </c>
      <c r="B988" s="299" t="s">
        <v>183</v>
      </c>
      <c r="C988" s="125">
        <v>44712</v>
      </c>
      <c r="D988" s="125">
        <v>44712</v>
      </c>
      <c r="E988" s="125">
        <v>44712</v>
      </c>
      <c r="F988" s="295" t="s">
        <v>771</v>
      </c>
      <c r="G988" s="127" t="s">
        <v>1545</v>
      </c>
      <c r="H988" s="128" t="s">
        <v>770</v>
      </c>
      <c r="I988" s="73" t="s">
        <v>768</v>
      </c>
      <c r="J988" s="73" t="s">
        <v>769</v>
      </c>
      <c r="K988" s="73" t="s">
        <v>166</v>
      </c>
      <c r="L988" s="129">
        <v>0</v>
      </c>
      <c r="N988" s="121">
        <v>0</v>
      </c>
      <c r="O988" s="121">
        <v>55876.07</v>
      </c>
      <c r="P988" s="121">
        <v>55876.07</v>
      </c>
      <c r="Q988" s="130" t="s">
        <v>681</v>
      </c>
      <c r="R988" s="131">
        <v>0</v>
      </c>
      <c r="S988" s="132">
        <v>5342005.5200000033</v>
      </c>
      <c r="T988" s="122" t="s">
        <v>769</v>
      </c>
      <c r="U988" s="2">
        <v>76609540</v>
      </c>
      <c r="V988" s="121">
        <v>-295451613</v>
      </c>
      <c r="W988" s="111">
        <v>358166</v>
      </c>
      <c r="X988" s="133">
        <v>47579192</v>
      </c>
      <c r="Y988" s="45"/>
    </row>
    <row r="989" spans="1:25">
      <c r="A989" s="299" t="s">
        <v>182</v>
      </c>
      <c r="B989" s="299" t="s">
        <v>183</v>
      </c>
      <c r="C989" s="125">
        <v>44712</v>
      </c>
      <c r="D989" s="125">
        <v>44712</v>
      </c>
      <c r="E989" s="125">
        <v>44712</v>
      </c>
      <c r="F989" s="295" t="s">
        <v>280</v>
      </c>
      <c r="G989" s="127" t="s">
        <v>1537</v>
      </c>
      <c r="H989" s="128" t="s">
        <v>279</v>
      </c>
      <c r="I989" s="73" t="s">
        <v>281</v>
      </c>
      <c r="J989" s="73" t="s">
        <v>282</v>
      </c>
      <c r="K989" s="73" t="s">
        <v>166</v>
      </c>
      <c r="L989" s="129">
        <v>0</v>
      </c>
      <c r="N989" s="121">
        <v>0</v>
      </c>
      <c r="O989" s="121">
        <v>34559.46</v>
      </c>
      <c r="P989" s="121">
        <v>34559.46</v>
      </c>
      <c r="Q989" s="130" t="s">
        <v>681</v>
      </c>
      <c r="R989" s="131">
        <v>0</v>
      </c>
      <c r="S989" s="132">
        <v>5376564.9800000032</v>
      </c>
      <c r="T989" s="122" t="s">
        <v>282</v>
      </c>
      <c r="U989" s="2">
        <v>74947820</v>
      </c>
      <c r="V989" s="121">
        <v>-295447458</v>
      </c>
      <c r="W989" s="111">
        <v>382456</v>
      </c>
      <c r="X989" s="133">
        <v>47575037</v>
      </c>
      <c r="Y989" s="45"/>
    </row>
    <row r="990" spans="1:25">
      <c r="A990" s="299" t="s">
        <v>182</v>
      </c>
      <c r="B990" s="299" t="s">
        <v>183</v>
      </c>
      <c r="C990" s="125">
        <v>44712</v>
      </c>
      <c r="D990" s="125">
        <v>44712</v>
      </c>
      <c r="E990" s="125">
        <v>44712</v>
      </c>
      <c r="F990" s="295" t="s">
        <v>1037</v>
      </c>
      <c r="G990" s="127" t="s">
        <v>1521</v>
      </c>
      <c r="H990" s="128" t="s">
        <v>782</v>
      </c>
      <c r="I990" s="73" t="s">
        <v>780</v>
      </c>
      <c r="J990" s="73" t="s">
        <v>781</v>
      </c>
      <c r="K990" s="73" t="s">
        <v>166</v>
      </c>
      <c r="L990" s="129">
        <v>0</v>
      </c>
      <c r="N990" s="121">
        <v>0</v>
      </c>
      <c r="O990" s="121">
        <v>2488.9</v>
      </c>
      <c r="P990" s="121">
        <v>2488.9</v>
      </c>
      <c r="Q990" s="130" t="s">
        <v>681</v>
      </c>
      <c r="R990" s="131">
        <v>0</v>
      </c>
      <c r="S990" s="132">
        <v>5379053.8800000036</v>
      </c>
      <c r="T990" s="122" t="s">
        <v>781</v>
      </c>
      <c r="U990" s="2">
        <v>79301439</v>
      </c>
      <c r="V990" s="121">
        <v>-295542474</v>
      </c>
      <c r="W990" s="111">
        <v>364698</v>
      </c>
      <c r="X990" s="133">
        <v>47669669</v>
      </c>
      <c r="Y990" s="45"/>
    </row>
    <row r="991" spans="1:25">
      <c r="A991" s="299" t="s">
        <v>182</v>
      </c>
      <c r="B991" s="299" t="s">
        <v>183</v>
      </c>
      <c r="C991" s="125">
        <v>44712</v>
      </c>
      <c r="D991" s="125">
        <v>44712</v>
      </c>
      <c r="E991" s="125">
        <v>44712</v>
      </c>
      <c r="F991" s="295" t="s">
        <v>786</v>
      </c>
      <c r="G991" s="127" t="s">
        <v>1522</v>
      </c>
      <c r="H991" s="128" t="s">
        <v>785</v>
      </c>
      <c r="I991" s="73" t="s">
        <v>783</v>
      </c>
      <c r="J991" s="73" t="s">
        <v>784</v>
      </c>
      <c r="K991" s="73" t="s">
        <v>166</v>
      </c>
      <c r="L991" s="129">
        <v>0</v>
      </c>
      <c r="N991" s="121">
        <v>0</v>
      </c>
      <c r="O991" s="121">
        <v>18328.66</v>
      </c>
      <c r="P991" s="121">
        <v>18328.66</v>
      </c>
      <c r="Q991" s="130" t="s">
        <v>681</v>
      </c>
      <c r="R991" s="131">
        <v>0</v>
      </c>
      <c r="S991" s="132">
        <v>5397382.5400000038</v>
      </c>
      <c r="T991" s="122" t="s">
        <v>784</v>
      </c>
      <c r="U991" s="2">
        <v>79367445</v>
      </c>
      <c r="V991" s="121">
        <v>-295579606</v>
      </c>
      <c r="W991" s="111">
        <v>392748</v>
      </c>
      <c r="X991" s="133">
        <v>47706474</v>
      </c>
      <c r="Y991" s="45"/>
    </row>
    <row r="992" spans="1:25">
      <c r="A992" s="299" t="s">
        <v>182</v>
      </c>
      <c r="B992" s="299" t="s">
        <v>183</v>
      </c>
      <c r="C992" s="125">
        <v>44712</v>
      </c>
      <c r="D992" s="125">
        <v>44712</v>
      </c>
      <c r="E992" s="125">
        <v>44712</v>
      </c>
      <c r="F992" s="295" t="s">
        <v>575</v>
      </c>
      <c r="G992" s="127" t="s">
        <v>1530</v>
      </c>
      <c r="H992" s="128" t="s">
        <v>574</v>
      </c>
      <c r="I992" s="73" t="s">
        <v>564</v>
      </c>
      <c r="J992" s="73" t="s">
        <v>576</v>
      </c>
      <c r="K992" s="73" t="s">
        <v>166</v>
      </c>
      <c r="L992" s="129">
        <v>0</v>
      </c>
      <c r="N992" s="121">
        <v>0</v>
      </c>
      <c r="O992" s="121">
        <v>17434.48</v>
      </c>
      <c r="P992" s="121">
        <v>17434.48</v>
      </c>
      <c r="Q992" s="130" t="s">
        <v>681</v>
      </c>
      <c r="R992" s="131">
        <v>0</v>
      </c>
      <c r="S992" s="132">
        <v>5414817.0200000042</v>
      </c>
      <c r="T992" s="122" t="s">
        <v>576</v>
      </c>
      <c r="U992" s="2">
        <v>76652514</v>
      </c>
      <c r="V992" s="121">
        <v>-295798000</v>
      </c>
      <c r="W992" s="111">
        <v>409426</v>
      </c>
      <c r="X992" s="133">
        <v>47781797</v>
      </c>
      <c r="Y992" s="45"/>
    </row>
    <row r="993" spans="1:25">
      <c r="A993" s="228" t="s">
        <v>182</v>
      </c>
      <c r="B993" s="228" t="s">
        <v>183</v>
      </c>
      <c r="C993" s="229">
        <v>44712</v>
      </c>
      <c r="D993" s="229">
        <v>44712</v>
      </c>
      <c r="E993" s="229">
        <v>44712</v>
      </c>
      <c r="F993" s="296"/>
      <c r="G993" s="230" t="s">
        <v>1524</v>
      </c>
      <c r="H993" s="231" t="s">
        <v>793</v>
      </c>
      <c r="I993" s="232" t="s">
        <v>791</v>
      </c>
      <c r="J993" s="232" t="s">
        <v>792</v>
      </c>
      <c r="K993" s="232" t="s">
        <v>166</v>
      </c>
      <c r="L993" s="233">
        <v>0</v>
      </c>
      <c r="M993" s="234"/>
      <c r="N993" s="234">
        <v>0</v>
      </c>
      <c r="O993" s="234">
        <v>69909.83</v>
      </c>
      <c r="P993" s="234">
        <v>69909.83</v>
      </c>
      <c r="Q993" s="235" t="s">
        <v>681</v>
      </c>
      <c r="R993" s="236">
        <v>0</v>
      </c>
      <c r="S993" s="237">
        <v>5484726.8500000043</v>
      </c>
      <c r="T993" s="238" t="s">
        <v>792</v>
      </c>
      <c r="U993" s="239">
        <v>79048988</v>
      </c>
      <c r="V993" s="234">
        <v>-295458247</v>
      </c>
      <c r="W993" s="240">
        <v>364755</v>
      </c>
      <c r="X993" s="241">
        <v>47585824</v>
      </c>
      <c r="Y993" s="242"/>
    </row>
    <row r="994" spans="1:25">
      <c r="A994" s="299" t="s">
        <v>182</v>
      </c>
      <c r="B994" s="299" t="s">
        <v>183</v>
      </c>
      <c r="C994" s="125">
        <v>44713</v>
      </c>
      <c r="D994" s="125">
        <v>44713</v>
      </c>
      <c r="E994" s="125">
        <v>44713</v>
      </c>
      <c r="F994" s="295" t="s">
        <v>719</v>
      </c>
      <c r="G994" s="127" t="s">
        <v>1534</v>
      </c>
      <c r="H994" s="128" t="s">
        <v>718</v>
      </c>
      <c r="I994" s="73" t="s">
        <v>716</v>
      </c>
      <c r="J994" s="73" t="s">
        <v>717</v>
      </c>
      <c r="K994" s="73" t="s">
        <v>166</v>
      </c>
      <c r="L994" s="129">
        <v>0</v>
      </c>
      <c r="N994" s="121">
        <v>0</v>
      </c>
      <c r="O994" s="121">
        <v>23941.439999999999</v>
      </c>
      <c r="P994" s="121">
        <v>23941.439999999999</v>
      </c>
      <c r="Q994" s="130" t="s">
        <v>681</v>
      </c>
      <c r="R994" s="131">
        <v>0</v>
      </c>
      <c r="S994" s="132">
        <v>5508668.2900000047</v>
      </c>
      <c r="T994" s="122" t="s">
        <v>717</v>
      </c>
      <c r="U994" s="2">
        <v>79655824</v>
      </c>
      <c r="V994" s="121">
        <v>-295852851</v>
      </c>
      <c r="W994" s="111">
        <v>312621</v>
      </c>
      <c r="X994" s="133">
        <v>47798533</v>
      </c>
      <c r="Y994" s="45"/>
    </row>
    <row r="995" spans="1:25">
      <c r="A995" s="299" t="s">
        <v>182</v>
      </c>
      <c r="B995" s="299" t="s">
        <v>183</v>
      </c>
      <c r="C995" s="125">
        <v>44713</v>
      </c>
      <c r="D995" s="125">
        <v>44713</v>
      </c>
      <c r="E995" s="125">
        <v>44713</v>
      </c>
      <c r="G995" s="127" t="s">
        <v>1683</v>
      </c>
      <c r="H995" s="128" t="s">
        <v>947</v>
      </c>
      <c r="I995" s="73" t="s">
        <v>716</v>
      </c>
      <c r="J995" s="73" t="s">
        <v>946</v>
      </c>
      <c r="K995" s="73" t="s">
        <v>166</v>
      </c>
      <c r="L995" s="129">
        <v>0</v>
      </c>
      <c r="N995" s="121">
        <v>0</v>
      </c>
      <c r="O995" s="121">
        <v>15658.96</v>
      </c>
      <c r="P995" s="121">
        <v>15658.96</v>
      </c>
      <c r="Q995" s="130" t="s">
        <v>681</v>
      </c>
      <c r="R995" s="131">
        <v>0</v>
      </c>
      <c r="S995" s="132">
        <v>5524327.2500000047</v>
      </c>
      <c r="T995" s="122" t="s">
        <v>946</v>
      </c>
      <c r="U995" s="2">
        <v>79655693</v>
      </c>
      <c r="V995" s="121">
        <v>-295845149</v>
      </c>
      <c r="W995" s="111">
        <v>462328</v>
      </c>
      <c r="X995" s="133">
        <v>47794199</v>
      </c>
      <c r="Y995" s="45"/>
    </row>
    <row r="996" spans="1:25">
      <c r="A996" s="299" t="s">
        <v>182</v>
      </c>
      <c r="B996" s="299" t="s">
        <v>183</v>
      </c>
      <c r="C996" s="125">
        <v>44713</v>
      </c>
      <c r="D996" s="125">
        <v>44713</v>
      </c>
      <c r="E996" s="125">
        <v>44713</v>
      </c>
      <c r="G996" s="127" t="s">
        <v>1536</v>
      </c>
      <c r="H996" s="128" t="s">
        <v>721</v>
      </c>
      <c r="I996" s="73" t="s">
        <v>716</v>
      </c>
      <c r="J996" s="73" t="s">
        <v>720</v>
      </c>
      <c r="K996" s="73" t="s">
        <v>166</v>
      </c>
      <c r="L996" s="129">
        <v>0</v>
      </c>
      <c r="N996" s="121">
        <v>0</v>
      </c>
      <c r="O996" s="121">
        <v>19199.47</v>
      </c>
      <c r="P996" s="121">
        <v>19199.47</v>
      </c>
      <c r="Q996" s="130" t="s">
        <v>681</v>
      </c>
      <c r="R996" s="131">
        <v>0</v>
      </c>
      <c r="S996" s="132">
        <v>5543526.7200000044</v>
      </c>
      <c r="T996" s="122" t="s">
        <v>720</v>
      </c>
      <c r="U996" s="2">
        <v>80394306</v>
      </c>
      <c r="V996" s="121">
        <v>-295912030</v>
      </c>
      <c r="W996" s="111">
        <v>375072</v>
      </c>
      <c r="X996" s="133">
        <v>47810840</v>
      </c>
      <c r="Y996" s="45"/>
    </row>
    <row r="997" spans="1:25">
      <c r="A997" s="299" t="s">
        <v>182</v>
      </c>
      <c r="B997" s="299" t="s">
        <v>183</v>
      </c>
      <c r="C997" s="125">
        <v>44713</v>
      </c>
      <c r="D997" s="125">
        <v>44713</v>
      </c>
      <c r="E997" s="125">
        <v>44713</v>
      </c>
      <c r="F997" s="295" t="s">
        <v>767</v>
      </c>
      <c r="G997" s="127" t="s">
        <v>1544</v>
      </c>
      <c r="H997" s="128" t="s">
        <v>766</v>
      </c>
      <c r="I997" s="73" t="s">
        <v>764</v>
      </c>
      <c r="J997" s="73" t="s">
        <v>765</v>
      </c>
      <c r="K997" s="73" t="s">
        <v>166</v>
      </c>
      <c r="L997" s="129">
        <v>0</v>
      </c>
      <c r="N997" s="121">
        <v>0</v>
      </c>
      <c r="O997" s="121">
        <v>98588.6</v>
      </c>
      <c r="P997" s="121">
        <v>98588.6</v>
      </c>
      <c r="Q997" s="130" t="s">
        <v>681</v>
      </c>
      <c r="R997" s="131">
        <v>0</v>
      </c>
      <c r="S997" s="132">
        <v>5642115.320000004</v>
      </c>
      <c r="T997" s="122" t="s">
        <v>765</v>
      </c>
      <c r="U997" s="2">
        <v>80014716</v>
      </c>
      <c r="V997" s="121">
        <v>-295944194</v>
      </c>
      <c r="W997" s="111">
        <v>390874</v>
      </c>
      <c r="X997" s="133">
        <v>47817077</v>
      </c>
      <c r="Y997" s="45"/>
    </row>
    <row r="998" spans="1:25">
      <c r="A998" s="228" t="s">
        <v>182</v>
      </c>
      <c r="B998" s="228" t="s">
        <v>183</v>
      </c>
      <c r="C998" s="229">
        <v>44713</v>
      </c>
      <c r="D998" s="229">
        <v>44713</v>
      </c>
      <c r="E998" s="229">
        <v>44713</v>
      </c>
      <c r="F998" s="296"/>
      <c r="G998" s="230" t="s">
        <v>1527</v>
      </c>
      <c r="H998" s="231" t="s">
        <v>779</v>
      </c>
      <c r="I998" s="232" t="s">
        <v>777</v>
      </c>
      <c r="J998" s="232" t="s">
        <v>778</v>
      </c>
      <c r="K998" s="232" t="s">
        <v>166</v>
      </c>
      <c r="L998" s="233">
        <v>0</v>
      </c>
      <c r="M998" s="234"/>
      <c r="N998" s="234">
        <v>0</v>
      </c>
      <c r="O998" s="234">
        <v>24130.54</v>
      </c>
      <c r="P998" s="234">
        <v>24130.54</v>
      </c>
      <c r="Q998" s="235" t="s">
        <v>681</v>
      </c>
      <c r="R998" s="236">
        <v>0</v>
      </c>
      <c r="S998" s="237">
        <v>5666245.8600000041</v>
      </c>
      <c r="T998" s="238" t="s">
        <v>778</v>
      </c>
      <c r="U998" s="239">
        <v>79513493</v>
      </c>
      <c r="V998" s="234">
        <v>-295842701</v>
      </c>
      <c r="W998" s="240">
        <v>289571</v>
      </c>
      <c r="X998" s="241">
        <v>47791765</v>
      </c>
      <c r="Y998" s="242"/>
    </row>
    <row r="999" spans="1:25">
      <c r="A999" s="299" t="s">
        <v>182</v>
      </c>
      <c r="B999" s="299" t="s">
        <v>183</v>
      </c>
      <c r="C999" s="125">
        <v>44714</v>
      </c>
      <c r="D999" s="125">
        <v>44714</v>
      </c>
      <c r="E999" s="125">
        <v>44714</v>
      </c>
      <c r="F999" s="295" t="s">
        <v>569</v>
      </c>
      <c r="G999" s="127" t="s">
        <v>1681</v>
      </c>
      <c r="H999" s="128" t="s">
        <v>568</v>
      </c>
      <c r="I999" s="73" t="s">
        <v>454</v>
      </c>
      <c r="J999" s="73" t="s">
        <v>570</v>
      </c>
      <c r="K999" s="73" t="s">
        <v>166</v>
      </c>
      <c r="L999" s="129">
        <v>0</v>
      </c>
      <c r="N999" s="121">
        <v>0</v>
      </c>
      <c r="O999" s="121">
        <v>150.69</v>
      </c>
      <c r="P999" s="121">
        <v>150.69</v>
      </c>
      <c r="Q999" s="130" t="s">
        <v>681</v>
      </c>
      <c r="R999" s="131">
        <v>0</v>
      </c>
      <c r="S999" s="132">
        <v>5666396.5500000045</v>
      </c>
      <c r="T999" s="122" t="s">
        <v>570</v>
      </c>
      <c r="U999" s="2">
        <v>79483842</v>
      </c>
      <c r="V999" s="121">
        <v>-295970454</v>
      </c>
      <c r="W999" s="111">
        <v>488139</v>
      </c>
      <c r="X999" s="133">
        <v>47820845</v>
      </c>
      <c r="Y999" s="45"/>
    </row>
    <row r="1000" spans="1:25">
      <c r="A1000" s="299" t="s">
        <v>206</v>
      </c>
      <c r="B1000" s="299" t="s">
        <v>207</v>
      </c>
      <c r="C1000" s="125">
        <v>44638</v>
      </c>
      <c r="D1000" s="125">
        <v>44713</v>
      </c>
      <c r="E1000" s="125">
        <v>44714</v>
      </c>
      <c r="F1000" s="295" t="s">
        <v>346</v>
      </c>
      <c r="G1000" s="127"/>
      <c r="H1000" s="128" t="s">
        <v>345</v>
      </c>
      <c r="I1000" s="73" t="s">
        <v>164</v>
      </c>
      <c r="J1000" s="73" t="s">
        <v>347</v>
      </c>
      <c r="K1000" s="73" t="s">
        <v>710</v>
      </c>
      <c r="L1000" s="129">
        <v>13137019.369999999</v>
      </c>
      <c r="M1000" s="121">
        <v>98.53125</v>
      </c>
      <c r="N1000" s="121">
        <v>-12944069.4</v>
      </c>
      <c r="O1000" s="121">
        <v>0</v>
      </c>
      <c r="P1000" s="121">
        <v>-12944069.4</v>
      </c>
      <c r="Q1000" s="130" t="s">
        <v>681</v>
      </c>
      <c r="R1000" s="131">
        <v>18941145.259999983</v>
      </c>
      <c r="S1000" s="132">
        <v>0</v>
      </c>
      <c r="T1000" s="122" t="s">
        <v>347</v>
      </c>
      <c r="U1000" s="2">
        <v>78470144</v>
      </c>
      <c r="V1000" s="121">
        <v>-296010290</v>
      </c>
      <c r="W1000" s="111">
        <v>482797</v>
      </c>
      <c r="X1000" s="133">
        <v>47834240</v>
      </c>
      <c r="Y1000" s="45"/>
    </row>
    <row r="1001" spans="1:25">
      <c r="A1001" s="299" t="s">
        <v>206</v>
      </c>
      <c r="B1001" s="299" t="s">
        <v>207</v>
      </c>
      <c r="C1001" s="125">
        <v>44638</v>
      </c>
      <c r="D1001" s="125">
        <v>44713</v>
      </c>
      <c r="E1001" s="125">
        <v>44714</v>
      </c>
      <c r="F1001" s="295" t="s">
        <v>266</v>
      </c>
      <c r="G1001" s="127"/>
      <c r="H1001" s="128" t="s">
        <v>265</v>
      </c>
      <c r="I1001" s="73" t="s">
        <v>267</v>
      </c>
      <c r="J1001" s="73" t="s">
        <v>268</v>
      </c>
      <c r="K1001" s="73" t="s">
        <v>710</v>
      </c>
      <c r="L1001" s="129">
        <v>4987468.67</v>
      </c>
      <c r="M1001" s="121">
        <v>98.03125</v>
      </c>
      <c r="N1001" s="121">
        <v>-4889277.88</v>
      </c>
      <c r="O1001" s="121">
        <v>0</v>
      </c>
      <c r="P1001" s="121">
        <v>-4889277.88</v>
      </c>
      <c r="Q1001" s="130" t="s">
        <v>681</v>
      </c>
      <c r="R1001" s="131">
        <v>14051867.379999984</v>
      </c>
      <c r="S1001" s="132">
        <v>0</v>
      </c>
      <c r="T1001" s="122" t="s">
        <v>268</v>
      </c>
      <c r="U1001" s="2">
        <v>78469638</v>
      </c>
      <c r="V1001" s="121">
        <v>-296010419</v>
      </c>
      <c r="W1001" s="111">
        <v>456083</v>
      </c>
      <c r="X1001" s="133">
        <v>47834265</v>
      </c>
      <c r="Y1001" s="45"/>
    </row>
    <row r="1002" spans="1:25">
      <c r="A1002" s="228" t="s">
        <v>182</v>
      </c>
      <c r="B1002" s="228" t="s">
        <v>183</v>
      </c>
      <c r="C1002" s="229">
        <v>44712</v>
      </c>
      <c r="D1002" s="229">
        <v>44712</v>
      </c>
      <c r="E1002" s="229">
        <v>44714</v>
      </c>
      <c r="F1002" s="296" t="s">
        <v>790</v>
      </c>
      <c r="G1002" s="230" t="s">
        <v>1523</v>
      </c>
      <c r="H1002" s="231" t="s">
        <v>789</v>
      </c>
      <c r="I1002" s="232" t="s">
        <v>787</v>
      </c>
      <c r="J1002" s="232" t="s">
        <v>788</v>
      </c>
      <c r="K1002" s="232" t="s">
        <v>166</v>
      </c>
      <c r="L1002" s="233">
        <v>0</v>
      </c>
      <c r="M1002" s="234"/>
      <c r="N1002" s="234">
        <v>0</v>
      </c>
      <c r="O1002" s="234">
        <v>24600.49</v>
      </c>
      <c r="P1002" s="234">
        <v>24600.49</v>
      </c>
      <c r="Q1002" s="235" t="s">
        <v>681</v>
      </c>
      <c r="R1002" s="236">
        <v>0</v>
      </c>
      <c r="S1002" s="237">
        <v>5690997.0400000047</v>
      </c>
      <c r="T1002" s="238" t="s">
        <v>788</v>
      </c>
      <c r="U1002" s="239">
        <v>79377151</v>
      </c>
      <c r="V1002" s="234">
        <v>-295583929</v>
      </c>
      <c r="W1002" s="240">
        <v>323116</v>
      </c>
      <c r="X1002" s="241">
        <v>47710777</v>
      </c>
      <c r="Y1002" s="242"/>
    </row>
    <row r="1003" spans="1:25">
      <c r="A1003" s="299" t="s">
        <v>206</v>
      </c>
      <c r="B1003" s="299" t="s">
        <v>207</v>
      </c>
      <c r="C1003" s="125">
        <v>44635</v>
      </c>
      <c r="D1003" s="125">
        <v>44715</v>
      </c>
      <c r="E1003" s="125">
        <v>44715</v>
      </c>
      <c r="F1003" s="295" t="s">
        <v>734</v>
      </c>
      <c r="G1003" s="127"/>
      <c r="H1003" s="128" t="s">
        <v>733</v>
      </c>
      <c r="I1003" s="73" t="s">
        <v>731</v>
      </c>
      <c r="J1003" s="73" t="s">
        <v>732</v>
      </c>
      <c r="K1003" s="73" t="s">
        <v>710</v>
      </c>
      <c r="L1003" s="129">
        <v>3613325.87</v>
      </c>
      <c r="M1003" s="121">
        <v>99.4</v>
      </c>
      <c r="N1003" s="121">
        <v>-3591645.92</v>
      </c>
      <c r="O1003" s="121">
        <v>0</v>
      </c>
      <c r="P1003" s="121">
        <v>-3591645.92</v>
      </c>
      <c r="Q1003" s="130" t="s">
        <v>681</v>
      </c>
      <c r="R1003" s="131">
        <v>10460221.459999984</v>
      </c>
      <c r="S1003" s="132">
        <v>0</v>
      </c>
      <c r="T1003" s="122" t="s">
        <v>732</v>
      </c>
      <c r="U1003" s="2">
        <v>78407341</v>
      </c>
      <c r="V1003" s="121">
        <v>-296130735</v>
      </c>
      <c r="W1003" s="111">
        <v>387862</v>
      </c>
      <c r="X1003" s="133">
        <v>47862657</v>
      </c>
      <c r="Y1003" s="45"/>
    </row>
    <row r="1004" spans="1:25">
      <c r="A1004" s="299" t="s">
        <v>206</v>
      </c>
      <c r="B1004" s="299" t="s">
        <v>207</v>
      </c>
      <c r="C1004" s="125">
        <v>44715</v>
      </c>
      <c r="D1004" s="125">
        <v>44715</v>
      </c>
      <c r="E1004" s="125">
        <v>44715</v>
      </c>
      <c r="F1004" s="295" t="s">
        <v>734</v>
      </c>
      <c r="G1004" s="127"/>
      <c r="H1004" s="128" t="s">
        <v>733</v>
      </c>
      <c r="I1004" s="73" t="s">
        <v>731</v>
      </c>
      <c r="J1004" s="73" t="s">
        <v>732</v>
      </c>
      <c r="K1004" s="73" t="s">
        <v>856</v>
      </c>
      <c r="L1004" s="129">
        <v>0</v>
      </c>
      <c r="N1004" s="121">
        <v>537.99</v>
      </c>
      <c r="O1004" s="121">
        <v>0</v>
      </c>
      <c r="P1004" s="121">
        <v>537.99</v>
      </c>
      <c r="Q1004" s="130" t="s">
        <v>681</v>
      </c>
      <c r="R1004" s="131">
        <v>10460759.449999984</v>
      </c>
      <c r="S1004" s="132">
        <v>0</v>
      </c>
      <c r="T1004" s="122" t="s">
        <v>732</v>
      </c>
      <c r="U1004" s="2">
        <v>80475576</v>
      </c>
      <c r="V1004" s="121">
        <v>-296130869</v>
      </c>
      <c r="W1004" s="111"/>
      <c r="X1004" s="133">
        <v>47862658</v>
      </c>
      <c r="Y1004" s="45"/>
    </row>
    <row r="1005" spans="1:25">
      <c r="A1005" s="299" t="s">
        <v>182</v>
      </c>
      <c r="B1005" s="299" t="s">
        <v>183</v>
      </c>
      <c r="C1005" s="125">
        <v>44713</v>
      </c>
      <c r="D1005" s="125">
        <v>44713</v>
      </c>
      <c r="E1005" s="125">
        <v>44715</v>
      </c>
      <c r="G1005" s="127" t="s">
        <v>1618</v>
      </c>
      <c r="H1005" s="128" t="s">
        <v>317</v>
      </c>
      <c r="I1005" s="73" t="s">
        <v>318</v>
      </c>
      <c r="J1005" s="73" t="s">
        <v>319</v>
      </c>
      <c r="K1005" s="73" t="s">
        <v>166</v>
      </c>
      <c r="L1005" s="129">
        <v>0</v>
      </c>
      <c r="N1005" s="121">
        <v>0</v>
      </c>
      <c r="O1005" s="121">
        <v>28927.03</v>
      </c>
      <c r="P1005" s="121">
        <v>28927.03</v>
      </c>
      <c r="Q1005" s="130" t="s">
        <v>681</v>
      </c>
      <c r="R1005" s="131">
        <v>0</v>
      </c>
      <c r="S1005" s="132">
        <v>5719924.070000005</v>
      </c>
      <c r="T1005" s="122" t="s">
        <v>319</v>
      </c>
      <c r="U1005" s="2">
        <v>80462355</v>
      </c>
      <c r="V1005" s="121">
        <v>-296090320</v>
      </c>
      <c r="W1005" s="111">
        <v>454684</v>
      </c>
      <c r="X1005" s="133">
        <v>47852522</v>
      </c>
      <c r="Y1005" s="45"/>
    </row>
    <row r="1006" spans="1:25">
      <c r="A1006" s="243" t="s">
        <v>206</v>
      </c>
      <c r="B1006" s="243" t="s">
        <v>207</v>
      </c>
      <c r="C1006" s="244">
        <v>44692</v>
      </c>
      <c r="D1006" s="244">
        <v>44721</v>
      </c>
      <c r="E1006" s="244">
        <v>44721</v>
      </c>
      <c r="F1006" s="297"/>
      <c r="G1006" s="245"/>
      <c r="H1006" s="246" t="s">
        <v>919</v>
      </c>
      <c r="I1006" s="247" t="s">
        <v>917</v>
      </c>
      <c r="J1006" s="247" t="s">
        <v>918</v>
      </c>
      <c r="K1006" s="247" t="s">
        <v>710</v>
      </c>
      <c r="L1006" s="248">
        <v>7805091.8399999999</v>
      </c>
      <c r="M1006" s="249">
        <v>97.53125</v>
      </c>
      <c r="N1006" s="249">
        <v>-7612403.6399999997</v>
      </c>
      <c r="O1006" s="249">
        <v>0</v>
      </c>
      <c r="P1006" s="249">
        <v>-7612403.6399999997</v>
      </c>
      <c r="Q1006" s="250" t="s">
        <v>681</v>
      </c>
      <c r="R1006" s="251">
        <v>2848355.8099999847</v>
      </c>
      <c r="S1006" s="252">
        <v>0</v>
      </c>
      <c r="T1006" s="253" t="s">
        <v>918</v>
      </c>
      <c r="U1006" s="254">
        <v>80593227</v>
      </c>
      <c r="V1006" s="249">
        <v>-296493603</v>
      </c>
      <c r="W1006" s="255">
        <v>470243</v>
      </c>
      <c r="X1006" s="256">
        <v>47937527</v>
      </c>
      <c r="Y1006" s="257"/>
    </row>
    <row r="1007" spans="1:25">
      <c r="A1007" s="299" t="s">
        <v>206</v>
      </c>
      <c r="B1007" s="299" t="s">
        <v>207</v>
      </c>
      <c r="C1007" s="125">
        <v>44651</v>
      </c>
      <c r="D1007" s="125">
        <v>44651</v>
      </c>
      <c r="E1007" s="125">
        <v>44722</v>
      </c>
      <c r="G1007" s="127"/>
      <c r="H1007" s="128" t="s">
        <v>873</v>
      </c>
      <c r="I1007" s="73" t="s">
        <v>871</v>
      </c>
      <c r="J1007" s="73" t="s">
        <v>872</v>
      </c>
      <c r="K1007" s="73" t="s">
        <v>944</v>
      </c>
      <c r="L1007" s="129">
        <v>1783.77</v>
      </c>
      <c r="M1007" s="121">
        <v>100</v>
      </c>
      <c r="N1007" s="121">
        <v>1783.77</v>
      </c>
      <c r="O1007" s="121">
        <v>0</v>
      </c>
      <c r="P1007" s="121">
        <v>1783.77</v>
      </c>
      <c r="Q1007" s="130" t="s">
        <v>681</v>
      </c>
      <c r="R1007" s="131">
        <v>2850139.5799999847</v>
      </c>
      <c r="S1007" s="132">
        <v>0</v>
      </c>
      <c r="T1007" s="122" t="s">
        <v>872</v>
      </c>
      <c r="U1007" s="2">
        <v>80635750</v>
      </c>
      <c r="V1007" s="121">
        <v>-296594618</v>
      </c>
      <c r="W1007" s="111">
        <v>451506</v>
      </c>
      <c r="X1007" s="133">
        <v>47960438</v>
      </c>
      <c r="Y1007" s="45"/>
    </row>
    <row r="1008" spans="1:25">
      <c r="A1008" s="299" t="s">
        <v>182</v>
      </c>
      <c r="B1008" s="299" t="s">
        <v>183</v>
      </c>
      <c r="C1008" s="125">
        <v>44706</v>
      </c>
      <c r="D1008" s="125">
        <v>44706</v>
      </c>
      <c r="E1008" s="125">
        <v>44722</v>
      </c>
      <c r="F1008" s="295" t="s">
        <v>534</v>
      </c>
      <c r="G1008" s="127" t="s">
        <v>1574</v>
      </c>
      <c r="H1008" s="128" t="s">
        <v>533</v>
      </c>
      <c r="I1008" s="73" t="s">
        <v>535</v>
      </c>
      <c r="J1008" s="73" t="s">
        <v>536</v>
      </c>
      <c r="K1008" s="73" t="s">
        <v>166</v>
      </c>
      <c r="L1008" s="129">
        <v>0</v>
      </c>
      <c r="N1008" s="121">
        <v>0</v>
      </c>
      <c r="O1008" s="121">
        <v>948.03</v>
      </c>
      <c r="P1008" s="121">
        <v>948.03</v>
      </c>
      <c r="Q1008" s="130" t="s">
        <v>681</v>
      </c>
      <c r="R1008" s="131">
        <v>0</v>
      </c>
      <c r="S1008" s="132">
        <v>5720872.1000000052</v>
      </c>
      <c r="T1008" s="122" t="s">
        <v>536</v>
      </c>
      <c r="U1008" s="2">
        <v>80641611</v>
      </c>
      <c r="V1008" s="121">
        <v>-296607372</v>
      </c>
      <c r="W1008" s="111">
        <v>316263</v>
      </c>
      <c r="X1008" s="133">
        <v>47963296</v>
      </c>
      <c r="Y1008" s="45"/>
    </row>
    <row r="1009" spans="1:25">
      <c r="A1009" s="299" t="s">
        <v>182</v>
      </c>
      <c r="B1009" s="299" t="s">
        <v>183</v>
      </c>
      <c r="C1009" s="125">
        <v>44706</v>
      </c>
      <c r="D1009" s="125">
        <v>44706</v>
      </c>
      <c r="E1009" s="125">
        <v>44722</v>
      </c>
      <c r="F1009" s="295" t="s">
        <v>534</v>
      </c>
      <c r="G1009" s="127" t="s">
        <v>1574</v>
      </c>
      <c r="H1009" s="128" t="s">
        <v>533</v>
      </c>
      <c r="I1009" s="73" t="s">
        <v>535</v>
      </c>
      <c r="J1009" s="73" t="s">
        <v>536</v>
      </c>
      <c r="K1009" s="73" t="s">
        <v>166</v>
      </c>
      <c r="L1009" s="129">
        <v>0</v>
      </c>
      <c r="N1009" s="121">
        <v>0</v>
      </c>
      <c r="O1009" s="121">
        <v>2312.88</v>
      </c>
      <c r="P1009" s="121">
        <v>2312.88</v>
      </c>
      <c r="Q1009" s="130" t="s">
        <v>681</v>
      </c>
      <c r="R1009" s="131">
        <v>0</v>
      </c>
      <c r="S1009" s="132">
        <v>5723184.9800000051</v>
      </c>
      <c r="T1009" s="122" t="s">
        <v>536</v>
      </c>
      <c r="U1009" s="2">
        <v>80641588</v>
      </c>
      <c r="V1009" s="121">
        <v>-296607650</v>
      </c>
      <c r="W1009" s="111">
        <v>393470</v>
      </c>
      <c r="X1009" s="133">
        <v>47963303</v>
      </c>
      <c r="Y1009" s="45"/>
    </row>
    <row r="1010" spans="1:25">
      <c r="A1010" s="299" t="s">
        <v>182</v>
      </c>
      <c r="B1010" s="299" t="s">
        <v>183</v>
      </c>
      <c r="C1010" s="125">
        <v>44706</v>
      </c>
      <c r="D1010" s="125">
        <v>44706</v>
      </c>
      <c r="E1010" s="125">
        <v>44722</v>
      </c>
      <c r="F1010" s="295" t="s">
        <v>534</v>
      </c>
      <c r="G1010" s="127" t="s">
        <v>1574</v>
      </c>
      <c r="H1010" s="128" t="s">
        <v>533</v>
      </c>
      <c r="I1010" s="73" t="s">
        <v>535</v>
      </c>
      <c r="J1010" s="73" t="s">
        <v>536</v>
      </c>
      <c r="K1010" s="73" t="s">
        <v>166</v>
      </c>
      <c r="L1010" s="129">
        <v>0</v>
      </c>
      <c r="N1010" s="121">
        <v>0</v>
      </c>
      <c r="O1010" s="121">
        <v>945.62</v>
      </c>
      <c r="P1010" s="121">
        <v>945.62</v>
      </c>
      <c r="Q1010" s="130" t="s">
        <v>681</v>
      </c>
      <c r="R1010" s="131">
        <v>0</v>
      </c>
      <c r="S1010" s="132">
        <v>5724130.6000000052</v>
      </c>
      <c r="T1010" s="122" t="s">
        <v>536</v>
      </c>
      <c r="U1010" s="2">
        <v>70694982</v>
      </c>
      <c r="V1010" s="121">
        <v>-296607769</v>
      </c>
      <c r="W1010" s="111">
        <v>316263</v>
      </c>
      <c r="X1010" s="133">
        <v>47963317</v>
      </c>
      <c r="Y1010" s="45" t="s">
        <v>1535</v>
      </c>
    </row>
    <row r="1011" spans="1:25">
      <c r="A1011" s="228" t="s">
        <v>182</v>
      </c>
      <c r="B1011" s="228" t="s">
        <v>183</v>
      </c>
      <c r="C1011" s="229">
        <v>44706</v>
      </c>
      <c r="D1011" s="229">
        <v>44706</v>
      </c>
      <c r="E1011" s="229">
        <v>44722</v>
      </c>
      <c r="F1011" s="296" t="s">
        <v>534</v>
      </c>
      <c r="G1011" s="230" t="s">
        <v>1574</v>
      </c>
      <c r="H1011" s="231" t="s">
        <v>533</v>
      </c>
      <c r="I1011" s="232" t="s">
        <v>535</v>
      </c>
      <c r="J1011" s="232" t="s">
        <v>536</v>
      </c>
      <c r="K1011" s="232" t="s">
        <v>166</v>
      </c>
      <c r="L1011" s="233">
        <v>0</v>
      </c>
      <c r="M1011" s="234"/>
      <c r="N1011" s="234">
        <v>0</v>
      </c>
      <c r="O1011" s="234">
        <v>2308.1</v>
      </c>
      <c r="P1011" s="234">
        <v>2308.1</v>
      </c>
      <c r="Q1011" s="235" t="s">
        <v>681</v>
      </c>
      <c r="R1011" s="236">
        <v>0</v>
      </c>
      <c r="S1011" s="237">
        <v>5726438.7000000048</v>
      </c>
      <c r="T1011" s="238" t="s">
        <v>536</v>
      </c>
      <c r="U1011" s="239">
        <v>70694450</v>
      </c>
      <c r="V1011" s="234">
        <v>-296607777</v>
      </c>
      <c r="W1011" s="240">
        <v>393470</v>
      </c>
      <c r="X1011" s="241">
        <v>47963321</v>
      </c>
      <c r="Y1011" s="242" t="s">
        <v>1535</v>
      </c>
    </row>
    <row r="1012" spans="1:25">
      <c r="A1012" s="299" t="s">
        <v>182</v>
      </c>
      <c r="B1012" s="299" t="s">
        <v>183</v>
      </c>
      <c r="C1012" s="125">
        <v>44712</v>
      </c>
      <c r="D1012" s="125">
        <v>44712</v>
      </c>
      <c r="E1012" s="125">
        <v>44725</v>
      </c>
      <c r="G1012" s="127" t="s">
        <v>1597</v>
      </c>
      <c r="H1012" s="128" t="s">
        <v>852</v>
      </c>
      <c r="I1012" s="73" t="s">
        <v>850</v>
      </c>
      <c r="J1012" s="73" t="s">
        <v>851</v>
      </c>
      <c r="K1012" s="73" t="s">
        <v>166</v>
      </c>
      <c r="L1012" s="129">
        <v>0</v>
      </c>
      <c r="N1012" s="121">
        <v>0</v>
      </c>
      <c r="O1012" s="121">
        <v>57467.85</v>
      </c>
      <c r="P1012" s="121">
        <v>57467.85</v>
      </c>
      <c r="Q1012" s="130" t="s">
        <v>681</v>
      </c>
      <c r="R1012" s="131">
        <v>0</v>
      </c>
      <c r="S1012" s="132">
        <v>5783906.5500000045</v>
      </c>
      <c r="T1012" s="122" t="s">
        <v>851</v>
      </c>
      <c r="U1012" s="2">
        <v>79103374</v>
      </c>
      <c r="V1012" s="121">
        <v>-296722848</v>
      </c>
      <c r="W1012" s="111">
        <v>441318</v>
      </c>
      <c r="X1012" s="133">
        <v>47981308</v>
      </c>
      <c r="Y1012" s="45"/>
    </row>
    <row r="1013" spans="1:25">
      <c r="A1013" s="228" t="s">
        <v>182</v>
      </c>
      <c r="B1013" s="228" t="s">
        <v>183</v>
      </c>
      <c r="C1013" s="229">
        <v>44712</v>
      </c>
      <c r="D1013" s="229">
        <v>44712</v>
      </c>
      <c r="E1013" s="229">
        <v>44725</v>
      </c>
      <c r="F1013" s="296"/>
      <c r="G1013" s="230" t="s">
        <v>1594</v>
      </c>
      <c r="H1013" s="231" t="s">
        <v>855</v>
      </c>
      <c r="I1013" s="232" t="s">
        <v>853</v>
      </c>
      <c r="J1013" s="232" t="s">
        <v>854</v>
      </c>
      <c r="K1013" s="232" t="s">
        <v>166</v>
      </c>
      <c r="L1013" s="233">
        <v>0</v>
      </c>
      <c r="M1013" s="234"/>
      <c r="N1013" s="234">
        <v>0</v>
      </c>
      <c r="O1013" s="234">
        <v>36360.519999999997</v>
      </c>
      <c r="P1013" s="234">
        <v>36360.519999999997</v>
      </c>
      <c r="Q1013" s="235" t="s">
        <v>681</v>
      </c>
      <c r="R1013" s="236">
        <v>0</v>
      </c>
      <c r="S1013" s="237">
        <v>5820267.070000004</v>
      </c>
      <c r="T1013" s="238" t="s">
        <v>854</v>
      </c>
      <c r="U1013" s="239">
        <v>78999499</v>
      </c>
      <c r="V1013" s="234">
        <v>-296728215</v>
      </c>
      <c r="W1013" s="240">
        <v>441048</v>
      </c>
      <c r="X1013" s="241">
        <v>47982530</v>
      </c>
      <c r="Y1013" s="242"/>
    </row>
    <row r="1014" spans="1:25">
      <c r="A1014" s="299" t="s">
        <v>182</v>
      </c>
      <c r="B1014" s="299" t="s">
        <v>183</v>
      </c>
      <c r="C1014" s="125">
        <v>44683</v>
      </c>
      <c r="D1014" s="125">
        <v>44683</v>
      </c>
      <c r="E1014" s="125">
        <v>44727</v>
      </c>
      <c r="F1014" s="295" t="s">
        <v>719</v>
      </c>
      <c r="G1014" s="127" t="s">
        <v>1534</v>
      </c>
      <c r="H1014" s="128" t="s">
        <v>718</v>
      </c>
      <c r="I1014" s="73" t="s">
        <v>716</v>
      </c>
      <c r="J1014" s="73" t="s">
        <v>717</v>
      </c>
      <c r="K1014" s="73" t="s">
        <v>166</v>
      </c>
      <c r="L1014" s="129">
        <v>0</v>
      </c>
      <c r="N1014" s="121">
        <v>0</v>
      </c>
      <c r="O1014" s="121">
        <v>24906.560000000001</v>
      </c>
      <c r="P1014" s="121">
        <v>24906.560000000001</v>
      </c>
      <c r="Q1014" s="130" t="s">
        <v>681</v>
      </c>
      <c r="R1014" s="131">
        <v>0</v>
      </c>
      <c r="S1014" s="132">
        <v>5845173.6300000036</v>
      </c>
      <c r="T1014" s="122" t="s">
        <v>717</v>
      </c>
      <c r="U1014" s="2">
        <v>78368177</v>
      </c>
      <c r="V1014" s="121">
        <v>-296864865</v>
      </c>
      <c r="W1014" s="111">
        <v>312621</v>
      </c>
      <c r="X1014" s="133">
        <v>48013615</v>
      </c>
      <c r="Y1014" s="45" t="s">
        <v>1686</v>
      </c>
    </row>
    <row r="1015" spans="1:25">
      <c r="A1015" s="299" t="s">
        <v>182</v>
      </c>
      <c r="B1015" s="299" t="s">
        <v>183</v>
      </c>
      <c r="C1015" s="125">
        <v>44683</v>
      </c>
      <c r="D1015" s="125">
        <v>44683</v>
      </c>
      <c r="E1015" s="125">
        <v>44727</v>
      </c>
      <c r="G1015" s="127" t="s">
        <v>1536</v>
      </c>
      <c r="H1015" s="128" t="s">
        <v>721</v>
      </c>
      <c r="I1015" s="73" t="s">
        <v>716</v>
      </c>
      <c r="J1015" s="73" t="s">
        <v>720</v>
      </c>
      <c r="K1015" s="73" t="s">
        <v>166</v>
      </c>
      <c r="L1015" s="129">
        <v>0</v>
      </c>
      <c r="N1015" s="121">
        <v>0</v>
      </c>
      <c r="O1015" s="121">
        <v>19973.43</v>
      </c>
      <c r="P1015" s="121">
        <v>19973.43</v>
      </c>
      <c r="Q1015" s="130" t="s">
        <v>681</v>
      </c>
      <c r="R1015" s="131">
        <v>0</v>
      </c>
      <c r="S1015" s="132">
        <v>5865147.0600000033</v>
      </c>
      <c r="T1015" s="122" t="s">
        <v>720</v>
      </c>
      <c r="U1015" s="2">
        <v>78365005</v>
      </c>
      <c r="V1015" s="121">
        <v>-296864827</v>
      </c>
      <c r="W1015" s="111">
        <v>375072</v>
      </c>
      <c r="X1015" s="133">
        <v>48013599</v>
      </c>
      <c r="Y1015" s="45" t="s">
        <v>1686</v>
      </c>
    </row>
    <row r="1016" spans="1:25">
      <c r="A1016" s="299" t="s">
        <v>182</v>
      </c>
      <c r="B1016" s="299" t="s">
        <v>183</v>
      </c>
      <c r="C1016" s="125">
        <v>44673</v>
      </c>
      <c r="D1016" s="125">
        <v>44673</v>
      </c>
      <c r="E1016" s="125">
        <v>44727</v>
      </c>
      <c r="F1016" s="295" t="s">
        <v>908</v>
      </c>
      <c r="G1016" s="127"/>
      <c r="H1016" s="128" t="s">
        <v>907</v>
      </c>
      <c r="I1016" s="73" t="s">
        <v>905</v>
      </c>
      <c r="J1016" s="73" t="s">
        <v>906</v>
      </c>
      <c r="K1016" s="73" t="s">
        <v>817</v>
      </c>
      <c r="L1016" s="129">
        <v>0</v>
      </c>
      <c r="N1016" s="121">
        <v>0</v>
      </c>
      <c r="O1016" s="121">
        <v>13735.33</v>
      </c>
      <c r="P1016" s="121">
        <v>13735.33</v>
      </c>
      <c r="Q1016" s="130" t="s">
        <v>681</v>
      </c>
      <c r="R1016" s="131">
        <v>0</v>
      </c>
      <c r="S1016" s="132">
        <v>5878882.3900000034</v>
      </c>
      <c r="T1016" s="122" t="s">
        <v>906</v>
      </c>
      <c r="U1016" s="2"/>
      <c r="W1016" s="111"/>
      <c r="X1016" s="133"/>
      <c r="Y1016" s="45" t="s">
        <v>1659</v>
      </c>
    </row>
    <row r="1017" spans="1:25">
      <c r="A1017" s="299" t="s">
        <v>182</v>
      </c>
      <c r="B1017" s="299" t="s">
        <v>183</v>
      </c>
      <c r="C1017" s="125">
        <v>44697</v>
      </c>
      <c r="D1017" s="125">
        <v>44697</v>
      </c>
      <c r="E1017" s="125">
        <v>44727</v>
      </c>
      <c r="F1017" s="295" t="s">
        <v>908</v>
      </c>
      <c r="G1017" s="127" t="s">
        <v>1651</v>
      </c>
      <c r="H1017" s="128" t="s">
        <v>907</v>
      </c>
      <c r="I1017" s="73" t="s">
        <v>905</v>
      </c>
      <c r="J1017" s="73" t="s">
        <v>906</v>
      </c>
      <c r="K1017" s="73" t="s">
        <v>166</v>
      </c>
      <c r="L1017" s="129">
        <v>0</v>
      </c>
      <c r="N1017" s="121">
        <v>0</v>
      </c>
      <c r="O1017" s="121">
        <v>86627.89</v>
      </c>
      <c r="P1017" s="121">
        <v>86627.89</v>
      </c>
      <c r="Q1017" s="130" t="s">
        <v>681</v>
      </c>
      <c r="R1017" s="131">
        <v>0</v>
      </c>
      <c r="S1017" s="132">
        <v>5965510.2800000031</v>
      </c>
      <c r="T1017" s="122" t="s">
        <v>906</v>
      </c>
      <c r="U1017" s="2">
        <v>79837523</v>
      </c>
      <c r="V1017" s="121">
        <v>-296902974</v>
      </c>
      <c r="W1017" s="111">
        <v>466544</v>
      </c>
      <c r="X1017" s="133">
        <v>48022733</v>
      </c>
      <c r="Y1017" s="45"/>
    </row>
    <row r="1018" spans="1:25">
      <c r="A1018" s="299" t="s">
        <v>182</v>
      </c>
      <c r="B1018" s="299" t="s">
        <v>183</v>
      </c>
      <c r="C1018" s="125">
        <v>44620</v>
      </c>
      <c r="D1018" s="125">
        <v>44620</v>
      </c>
      <c r="E1018" s="125">
        <v>44727</v>
      </c>
      <c r="F1018" s="295" t="s">
        <v>575</v>
      </c>
      <c r="G1018" s="127" t="s">
        <v>1530</v>
      </c>
      <c r="H1018" s="128" t="s">
        <v>574</v>
      </c>
      <c r="I1018" s="73" t="s">
        <v>564</v>
      </c>
      <c r="J1018" s="73" t="s">
        <v>576</v>
      </c>
      <c r="K1018" s="73" t="s">
        <v>166</v>
      </c>
      <c r="L1018" s="129">
        <v>0</v>
      </c>
      <c r="N1018" s="121">
        <v>0</v>
      </c>
      <c r="O1018" s="121">
        <v>17160.02</v>
      </c>
      <c r="P1018" s="121">
        <v>17160.02</v>
      </c>
      <c r="Q1018" s="130" t="s">
        <v>681</v>
      </c>
      <c r="R1018" s="131">
        <v>0</v>
      </c>
      <c r="S1018" s="132">
        <v>5982670.3000000026</v>
      </c>
      <c r="T1018" s="122" t="s">
        <v>576</v>
      </c>
      <c r="U1018" s="2">
        <v>75043481</v>
      </c>
      <c r="V1018" s="121">
        <v>-296864919</v>
      </c>
      <c r="W1018" s="111">
        <v>409426</v>
      </c>
      <c r="X1018" s="133">
        <v>48013637</v>
      </c>
      <c r="Y1018" s="45" t="s">
        <v>1686</v>
      </c>
    </row>
    <row r="1019" spans="1:25">
      <c r="A1019" s="228" t="s">
        <v>182</v>
      </c>
      <c r="B1019" s="228" t="s">
        <v>183</v>
      </c>
      <c r="C1019" s="229">
        <v>44727</v>
      </c>
      <c r="D1019" s="229">
        <v>44727</v>
      </c>
      <c r="E1019" s="229">
        <v>44727</v>
      </c>
      <c r="F1019" s="296"/>
      <c r="G1019" s="230" t="s">
        <v>1548</v>
      </c>
      <c r="H1019" s="231" t="s">
        <v>796</v>
      </c>
      <c r="I1019" s="232" t="s">
        <v>794</v>
      </c>
      <c r="J1019" s="232" t="s">
        <v>795</v>
      </c>
      <c r="K1019" s="232" t="s">
        <v>166</v>
      </c>
      <c r="L1019" s="233">
        <v>0</v>
      </c>
      <c r="M1019" s="234"/>
      <c r="N1019" s="234">
        <v>0</v>
      </c>
      <c r="O1019" s="234">
        <v>19572.169999999998</v>
      </c>
      <c r="P1019" s="234">
        <v>19572.169999999998</v>
      </c>
      <c r="Q1019" s="235" t="s">
        <v>681</v>
      </c>
      <c r="R1019" s="236">
        <v>0</v>
      </c>
      <c r="S1019" s="237">
        <v>6002242.4700000025</v>
      </c>
      <c r="T1019" s="238" t="s">
        <v>795</v>
      </c>
      <c r="U1019" s="239">
        <v>77069549</v>
      </c>
      <c r="V1019" s="234">
        <v>-296843062</v>
      </c>
      <c r="W1019" s="240">
        <v>376035</v>
      </c>
      <c r="X1019" s="241">
        <v>48001244</v>
      </c>
      <c r="Y1019" s="242"/>
    </row>
    <row r="1020" spans="1:25">
      <c r="A1020" s="299" t="s">
        <v>182</v>
      </c>
      <c r="B1020" s="299" t="s">
        <v>183</v>
      </c>
      <c r="C1020" s="125">
        <v>44673</v>
      </c>
      <c r="D1020" s="125">
        <v>44673</v>
      </c>
      <c r="E1020" s="125">
        <v>44728</v>
      </c>
      <c r="F1020" s="295" t="s">
        <v>908</v>
      </c>
      <c r="G1020" s="127"/>
      <c r="H1020" s="128" t="s">
        <v>907</v>
      </c>
      <c r="I1020" s="73" t="s">
        <v>905</v>
      </c>
      <c r="J1020" s="73" t="s">
        <v>906</v>
      </c>
      <c r="K1020" s="73" t="s">
        <v>1687</v>
      </c>
      <c r="L1020" s="129">
        <v>0</v>
      </c>
      <c r="N1020" s="121">
        <v>0</v>
      </c>
      <c r="O1020" s="121">
        <v>-13735.33</v>
      </c>
      <c r="P1020" s="121">
        <v>-13735.33</v>
      </c>
      <c r="Q1020" s="130" t="s">
        <v>681</v>
      </c>
      <c r="R1020" s="131">
        <v>0</v>
      </c>
      <c r="S1020" s="132">
        <v>5988507.1400000025</v>
      </c>
      <c r="T1020" s="122" t="s">
        <v>906</v>
      </c>
      <c r="U1020" s="2"/>
      <c r="W1020" s="111"/>
      <c r="X1020" s="133"/>
      <c r="Y1020" s="45" t="s">
        <v>1659</v>
      </c>
    </row>
    <row r="1021" spans="1:25">
      <c r="A1021" s="299" t="s">
        <v>206</v>
      </c>
      <c r="B1021" s="299" t="s">
        <v>207</v>
      </c>
      <c r="C1021" s="125">
        <v>44651</v>
      </c>
      <c r="D1021" s="125">
        <v>44651</v>
      </c>
      <c r="E1021" s="125">
        <v>44728</v>
      </c>
      <c r="F1021" s="295" t="s">
        <v>908</v>
      </c>
      <c r="G1021" s="127"/>
      <c r="H1021" s="128" t="s">
        <v>907</v>
      </c>
      <c r="I1021" s="73" t="s">
        <v>905</v>
      </c>
      <c r="J1021" s="73" t="s">
        <v>906</v>
      </c>
      <c r="K1021" s="73" t="s">
        <v>944</v>
      </c>
      <c r="L1021" s="129">
        <v>13510.89</v>
      </c>
      <c r="M1021" s="121">
        <v>100</v>
      </c>
      <c r="N1021" s="121">
        <v>13510.89</v>
      </c>
      <c r="O1021" s="121">
        <v>0</v>
      </c>
      <c r="P1021" s="121">
        <v>13510.89</v>
      </c>
      <c r="Q1021" s="130" t="s">
        <v>681</v>
      </c>
      <c r="R1021" s="131">
        <v>2863650.4699999848</v>
      </c>
      <c r="S1021" s="132">
        <v>0</v>
      </c>
      <c r="T1021" s="122" t="s">
        <v>906</v>
      </c>
      <c r="U1021" s="2">
        <v>78511746</v>
      </c>
      <c r="V1021" s="121">
        <v>-286794372</v>
      </c>
      <c r="W1021" s="111">
        <v>466544</v>
      </c>
      <c r="X1021" s="133">
        <v>46490888</v>
      </c>
      <c r="Y1021" s="45"/>
    </row>
    <row r="1022" spans="1:25">
      <c r="A1022" s="299" t="s">
        <v>182</v>
      </c>
      <c r="B1022" s="299" t="s">
        <v>183</v>
      </c>
      <c r="C1022" s="125">
        <v>44697</v>
      </c>
      <c r="D1022" s="125">
        <v>44697</v>
      </c>
      <c r="E1022" s="125">
        <v>44728</v>
      </c>
      <c r="F1022" s="295" t="s">
        <v>908</v>
      </c>
      <c r="G1022" s="127" t="s">
        <v>1651</v>
      </c>
      <c r="H1022" s="128" t="s">
        <v>907</v>
      </c>
      <c r="I1022" s="73" t="s">
        <v>905</v>
      </c>
      <c r="J1022" s="73" t="s">
        <v>906</v>
      </c>
      <c r="K1022" s="73" t="s">
        <v>166</v>
      </c>
      <c r="L1022" s="129">
        <v>0</v>
      </c>
      <c r="N1022" s="121">
        <v>0</v>
      </c>
      <c r="O1022" s="121">
        <v>224.43</v>
      </c>
      <c r="P1022" s="121">
        <v>224.43</v>
      </c>
      <c r="Q1022" s="130" t="s">
        <v>681</v>
      </c>
      <c r="R1022" s="131">
        <v>0</v>
      </c>
      <c r="S1022" s="132">
        <v>5988731.5700000022</v>
      </c>
      <c r="T1022" s="122" t="s">
        <v>906</v>
      </c>
      <c r="U1022" s="2">
        <v>79837523</v>
      </c>
      <c r="V1022" s="121">
        <v>-296977778</v>
      </c>
      <c r="W1022" s="111">
        <v>466544</v>
      </c>
      <c r="X1022" s="133">
        <v>48042261</v>
      </c>
      <c r="Y1022" s="45"/>
    </row>
    <row r="1023" spans="1:25">
      <c r="A1023" s="299" t="s">
        <v>182</v>
      </c>
      <c r="B1023" s="299" t="s">
        <v>183</v>
      </c>
      <c r="C1023" s="125">
        <v>44651</v>
      </c>
      <c r="D1023" s="125">
        <v>44651</v>
      </c>
      <c r="E1023" s="125">
        <v>44728</v>
      </c>
      <c r="G1023" s="127" t="s">
        <v>1688</v>
      </c>
      <c r="H1023" s="128" t="s">
        <v>935</v>
      </c>
      <c r="I1023" s="73" t="s">
        <v>933</v>
      </c>
      <c r="J1023" s="73" t="s">
        <v>1689</v>
      </c>
      <c r="K1023" s="73" t="s">
        <v>166</v>
      </c>
      <c r="L1023" s="129">
        <v>0</v>
      </c>
      <c r="N1023" s="121">
        <v>0</v>
      </c>
      <c r="O1023" s="121">
        <v>15555.56</v>
      </c>
      <c r="P1023" s="121">
        <v>15555.56</v>
      </c>
      <c r="Q1023" s="130" t="s">
        <v>681</v>
      </c>
      <c r="R1023" s="131">
        <v>0</v>
      </c>
      <c r="S1023" s="132">
        <v>6004287.1300000018</v>
      </c>
      <c r="T1023" s="122" t="s">
        <v>934</v>
      </c>
      <c r="U1023" s="2">
        <v>79597891</v>
      </c>
      <c r="V1023" s="121">
        <v>-296979223</v>
      </c>
      <c r="W1023" s="111">
        <v>482936</v>
      </c>
      <c r="X1023" s="133">
        <v>48042671</v>
      </c>
      <c r="Y1023" s="45"/>
    </row>
    <row r="1024" spans="1:25">
      <c r="A1024" s="243" t="s">
        <v>182</v>
      </c>
      <c r="B1024" s="243" t="s">
        <v>183</v>
      </c>
      <c r="C1024" s="244">
        <v>44729</v>
      </c>
      <c r="D1024" s="244">
        <v>44729</v>
      </c>
      <c r="E1024" s="244">
        <v>44729</v>
      </c>
      <c r="F1024" s="297"/>
      <c r="G1024" s="245" t="s">
        <v>1607</v>
      </c>
      <c r="H1024" s="246" t="s">
        <v>566</v>
      </c>
      <c r="I1024" s="247" t="s">
        <v>564</v>
      </c>
      <c r="J1024" s="247" t="s">
        <v>567</v>
      </c>
      <c r="K1024" s="247" t="s">
        <v>166</v>
      </c>
      <c r="L1024" s="248">
        <v>0</v>
      </c>
      <c r="M1024" s="249"/>
      <c r="N1024" s="249">
        <v>0</v>
      </c>
      <c r="O1024" s="249">
        <v>26002.04</v>
      </c>
      <c r="P1024" s="249">
        <v>26002.04</v>
      </c>
      <c r="Q1024" s="250" t="s">
        <v>681</v>
      </c>
      <c r="R1024" s="251">
        <v>0</v>
      </c>
      <c r="S1024" s="252">
        <v>6030289.1700000018</v>
      </c>
      <c r="T1024" s="253" t="s">
        <v>567</v>
      </c>
      <c r="U1024" s="254"/>
      <c r="V1024" s="249"/>
      <c r="W1024" s="255">
        <v>390395</v>
      </c>
      <c r="X1024" s="256"/>
      <c r="Y1024" s="257"/>
    </row>
    <row r="1025" spans="1:25">
      <c r="A1025" s="299" t="s">
        <v>169</v>
      </c>
      <c r="B1025" s="299" t="s">
        <v>171</v>
      </c>
      <c r="C1025" s="125">
        <v>44733</v>
      </c>
      <c r="D1025" s="125">
        <v>44733</v>
      </c>
      <c r="E1025" s="125">
        <v>44733</v>
      </c>
      <c r="G1025" s="127"/>
      <c r="J1025" s="73"/>
      <c r="K1025" s="73" t="s">
        <v>1549</v>
      </c>
      <c r="L1025" s="129">
        <v>0</v>
      </c>
      <c r="N1025" s="121">
        <v>5560502.1900000004</v>
      </c>
      <c r="O1025" s="121">
        <v>0</v>
      </c>
      <c r="P1025" s="121">
        <v>5560502.1900000004</v>
      </c>
      <c r="Q1025" s="130" t="s">
        <v>681</v>
      </c>
      <c r="R1025" s="131">
        <v>5560502.1900000013</v>
      </c>
      <c r="S1025" s="132">
        <v>0</v>
      </c>
      <c r="T1025" s="122"/>
      <c r="U1025" s="2">
        <v>427187</v>
      </c>
      <c r="V1025" s="121">
        <v>-297238439</v>
      </c>
      <c r="W1025" s="111"/>
      <c r="X1025" s="133"/>
      <c r="Y1025" s="45" t="s">
        <v>1589</v>
      </c>
    </row>
    <row r="1026" spans="1:25">
      <c r="A1026" s="299" t="s">
        <v>182</v>
      </c>
      <c r="B1026" s="299" t="s">
        <v>183</v>
      </c>
      <c r="C1026" s="125">
        <v>44729</v>
      </c>
      <c r="D1026" s="125">
        <v>44729</v>
      </c>
      <c r="E1026" s="125">
        <v>44733</v>
      </c>
      <c r="G1026" s="127" t="s">
        <v>1607</v>
      </c>
      <c r="H1026" s="128" t="s">
        <v>566</v>
      </c>
      <c r="I1026" s="73" t="s">
        <v>564</v>
      </c>
      <c r="J1026" s="73" t="s">
        <v>567</v>
      </c>
      <c r="K1026" s="73" t="s">
        <v>1690</v>
      </c>
      <c r="L1026" s="129">
        <v>0</v>
      </c>
      <c r="N1026" s="121">
        <v>0</v>
      </c>
      <c r="O1026" s="121">
        <v>-26002.04</v>
      </c>
      <c r="P1026" s="121">
        <v>-26002.04</v>
      </c>
      <c r="Q1026" s="130" t="s">
        <v>681</v>
      </c>
      <c r="R1026" s="131">
        <v>0</v>
      </c>
      <c r="S1026" s="132">
        <v>6004287.1300000018</v>
      </c>
      <c r="T1026" s="122" t="s">
        <v>567</v>
      </c>
      <c r="U1026" s="2"/>
      <c r="W1026" s="111">
        <v>390395</v>
      </c>
      <c r="X1026" s="133"/>
      <c r="Y1026" s="45"/>
    </row>
    <row r="1027" spans="1:25">
      <c r="A1027" s="299" t="s">
        <v>182</v>
      </c>
      <c r="B1027" s="299" t="s">
        <v>183</v>
      </c>
      <c r="C1027" s="125">
        <v>44729</v>
      </c>
      <c r="D1027" s="125">
        <v>44729</v>
      </c>
      <c r="E1027" s="125">
        <v>44733</v>
      </c>
      <c r="G1027" s="127" t="s">
        <v>1607</v>
      </c>
      <c r="H1027" s="128" t="s">
        <v>566</v>
      </c>
      <c r="I1027" s="73" t="s">
        <v>564</v>
      </c>
      <c r="J1027" s="73" t="s">
        <v>567</v>
      </c>
      <c r="K1027" s="73" t="s">
        <v>166</v>
      </c>
      <c r="L1027" s="129">
        <v>0</v>
      </c>
      <c r="N1027" s="121">
        <v>0</v>
      </c>
      <c r="O1027" s="121">
        <v>22942.98</v>
      </c>
      <c r="P1027" s="121">
        <v>22942.98</v>
      </c>
      <c r="Q1027" s="130" t="s">
        <v>681</v>
      </c>
      <c r="R1027" s="131">
        <v>0</v>
      </c>
      <c r="S1027" s="132">
        <v>6027230.1100000022</v>
      </c>
      <c r="T1027" s="122" t="s">
        <v>567</v>
      </c>
      <c r="U1027" s="2">
        <v>80803924</v>
      </c>
      <c r="V1027" s="121">
        <v>-297251087</v>
      </c>
      <c r="W1027" s="111">
        <v>390395</v>
      </c>
      <c r="X1027" s="133">
        <v>48091858</v>
      </c>
      <c r="Y1027" s="45"/>
    </row>
    <row r="1028" spans="1:25">
      <c r="A1028" s="299" t="s">
        <v>182</v>
      </c>
      <c r="B1028" s="299" t="s">
        <v>183</v>
      </c>
      <c r="C1028" s="125">
        <v>44733</v>
      </c>
      <c r="D1028" s="125">
        <v>44733</v>
      </c>
      <c r="E1028" s="125">
        <v>44733</v>
      </c>
      <c r="G1028" s="127" t="s">
        <v>1607</v>
      </c>
      <c r="H1028" s="128" t="s">
        <v>566</v>
      </c>
      <c r="I1028" s="73" t="s">
        <v>564</v>
      </c>
      <c r="J1028" s="73" t="s">
        <v>567</v>
      </c>
      <c r="K1028" s="73" t="s">
        <v>166</v>
      </c>
      <c r="L1028" s="129">
        <v>0</v>
      </c>
      <c r="N1028" s="121">
        <v>0</v>
      </c>
      <c r="O1028" s="121">
        <v>3059.06</v>
      </c>
      <c r="P1028" s="121">
        <v>3059.06</v>
      </c>
      <c r="Q1028" s="130" t="s">
        <v>681</v>
      </c>
      <c r="R1028" s="131">
        <v>0</v>
      </c>
      <c r="S1028" s="132">
        <v>6030289.1700000018</v>
      </c>
      <c r="T1028" s="122" t="s">
        <v>567</v>
      </c>
      <c r="U1028" s="2">
        <v>79871914</v>
      </c>
      <c r="V1028" s="121">
        <v>-297177600</v>
      </c>
      <c r="W1028" s="111">
        <v>390395</v>
      </c>
      <c r="X1028" s="133">
        <v>48069970</v>
      </c>
      <c r="Y1028" s="45"/>
    </row>
    <row r="1029" spans="1:25">
      <c r="A1029" s="299" t="s">
        <v>182</v>
      </c>
      <c r="B1029" s="299" t="s">
        <v>183</v>
      </c>
      <c r="C1029" s="125">
        <v>44712</v>
      </c>
      <c r="D1029" s="125">
        <v>44712</v>
      </c>
      <c r="E1029" s="125">
        <v>44733</v>
      </c>
      <c r="G1029" s="127" t="s">
        <v>1636</v>
      </c>
      <c r="H1029" s="128" t="s">
        <v>881</v>
      </c>
      <c r="I1029" s="73" t="s">
        <v>204</v>
      </c>
      <c r="J1029" s="73" t="s">
        <v>880</v>
      </c>
      <c r="K1029" s="73" t="s">
        <v>166</v>
      </c>
      <c r="L1029" s="129">
        <v>0</v>
      </c>
      <c r="N1029" s="121">
        <v>0</v>
      </c>
      <c r="O1029" s="121">
        <v>32390.01</v>
      </c>
      <c r="P1029" s="121">
        <v>32390.01</v>
      </c>
      <c r="Q1029" s="130" t="s">
        <v>681</v>
      </c>
      <c r="R1029" s="131">
        <v>0</v>
      </c>
      <c r="S1029" s="132">
        <v>6062679.1800000016</v>
      </c>
      <c r="T1029" s="122" t="s">
        <v>880</v>
      </c>
      <c r="U1029" s="2">
        <v>79217356</v>
      </c>
      <c r="V1029" s="121">
        <v>-297193670</v>
      </c>
      <c r="W1029" s="111">
        <v>455704</v>
      </c>
      <c r="X1029" s="133">
        <v>48079559</v>
      </c>
      <c r="Y1029" s="45"/>
    </row>
    <row r="1030" spans="1:25">
      <c r="A1030" s="299" t="s">
        <v>169</v>
      </c>
      <c r="B1030" s="299" t="s">
        <v>171</v>
      </c>
      <c r="C1030" s="125">
        <v>44733</v>
      </c>
      <c r="D1030" s="125">
        <v>44733</v>
      </c>
      <c r="E1030" s="125">
        <v>44733</v>
      </c>
      <c r="G1030" s="127"/>
      <c r="J1030" s="73"/>
      <c r="K1030" s="73" t="s">
        <v>1551</v>
      </c>
      <c r="L1030" s="129">
        <v>0</v>
      </c>
      <c r="N1030" s="121">
        <v>-200</v>
      </c>
      <c r="O1030" s="121">
        <v>0</v>
      </c>
      <c r="P1030" s="121">
        <v>-200</v>
      </c>
      <c r="Q1030" s="130" t="s">
        <v>681</v>
      </c>
      <c r="R1030" s="131">
        <v>5560302.1900000013</v>
      </c>
      <c r="S1030" s="132">
        <v>0</v>
      </c>
      <c r="T1030" s="122"/>
      <c r="U1030" s="2">
        <v>2226853</v>
      </c>
      <c r="V1030" s="121">
        <v>-297238233</v>
      </c>
      <c r="W1030" s="111"/>
      <c r="X1030" s="133">
        <v>48090252</v>
      </c>
      <c r="Y1030" s="45" t="s">
        <v>1552</v>
      </c>
    </row>
    <row r="1031" spans="1:25">
      <c r="A1031" s="299" t="s">
        <v>169</v>
      </c>
      <c r="B1031" s="299" t="s">
        <v>171</v>
      </c>
      <c r="C1031" s="125">
        <v>44733</v>
      </c>
      <c r="D1031" s="125">
        <v>44733</v>
      </c>
      <c r="E1031" s="125">
        <v>44733</v>
      </c>
      <c r="G1031" s="127"/>
      <c r="J1031" s="73"/>
      <c r="K1031" s="73" t="s">
        <v>1551</v>
      </c>
      <c r="L1031" s="129">
        <v>0</v>
      </c>
      <c r="N1031" s="121">
        <v>-200</v>
      </c>
      <c r="O1031" s="121">
        <v>0</v>
      </c>
      <c r="P1031" s="121">
        <v>-200</v>
      </c>
      <c r="Q1031" s="130" t="s">
        <v>681</v>
      </c>
      <c r="R1031" s="131">
        <v>5560102.1900000013</v>
      </c>
      <c r="S1031" s="132">
        <v>0</v>
      </c>
      <c r="T1031" s="122"/>
      <c r="U1031" s="2">
        <v>2226854</v>
      </c>
      <c r="V1031" s="121">
        <v>-297238250</v>
      </c>
      <c r="W1031" s="111"/>
      <c r="X1031" s="133">
        <v>48090259</v>
      </c>
      <c r="Y1031" s="45" t="s">
        <v>1552</v>
      </c>
    </row>
    <row r="1032" spans="1:25">
      <c r="A1032" s="299" t="s">
        <v>169</v>
      </c>
      <c r="B1032" s="299" t="s">
        <v>171</v>
      </c>
      <c r="C1032" s="125">
        <v>44733</v>
      </c>
      <c r="D1032" s="125">
        <v>44733</v>
      </c>
      <c r="E1032" s="125">
        <v>44733</v>
      </c>
      <c r="G1032" s="127"/>
      <c r="J1032" s="73"/>
      <c r="K1032" s="73" t="s">
        <v>1551</v>
      </c>
      <c r="L1032" s="129">
        <v>0</v>
      </c>
      <c r="N1032" s="121">
        <v>-200</v>
      </c>
      <c r="O1032" s="121">
        <v>0</v>
      </c>
      <c r="P1032" s="121">
        <v>-200</v>
      </c>
      <c r="Q1032" s="130" t="s">
        <v>681</v>
      </c>
      <c r="R1032" s="131">
        <v>5559902.1900000013</v>
      </c>
      <c r="S1032" s="132">
        <v>0</v>
      </c>
      <c r="T1032" s="122"/>
      <c r="U1032" s="2">
        <v>2226855</v>
      </c>
      <c r="V1032" s="121">
        <v>-297238262</v>
      </c>
      <c r="W1032" s="111"/>
      <c r="X1032" s="133">
        <v>48090263</v>
      </c>
      <c r="Y1032" s="45" t="s">
        <v>1552</v>
      </c>
    </row>
    <row r="1033" spans="1:25">
      <c r="A1033" s="299" t="s">
        <v>169</v>
      </c>
      <c r="B1033" s="299" t="s">
        <v>171</v>
      </c>
      <c r="C1033" s="125">
        <v>44733</v>
      </c>
      <c r="D1033" s="125">
        <v>44733</v>
      </c>
      <c r="E1033" s="125">
        <v>44733</v>
      </c>
      <c r="G1033" s="127"/>
      <c r="J1033" s="73"/>
      <c r="K1033" s="73" t="s">
        <v>1551</v>
      </c>
      <c r="L1033" s="129">
        <v>0</v>
      </c>
      <c r="N1033" s="121">
        <v>-1681837.86</v>
      </c>
      <c r="O1033" s="121">
        <v>0</v>
      </c>
      <c r="P1033" s="121">
        <v>-1681837.86</v>
      </c>
      <c r="Q1033" s="130" t="s">
        <v>681</v>
      </c>
      <c r="R1033" s="131">
        <v>3878064.330000001</v>
      </c>
      <c r="S1033" s="132">
        <v>0</v>
      </c>
      <c r="T1033" s="122"/>
      <c r="U1033" s="2">
        <v>2226850</v>
      </c>
      <c r="V1033" s="121">
        <v>-297238199</v>
      </c>
      <c r="W1033" s="111"/>
      <c r="X1033" s="133">
        <v>48090239</v>
      </c>
      <c r="Y1033" s="45" t="s">
        <v>1555</v>
      </c>
    </row>
    <row r="1034" spans="1:25">
      <c r="A1034" s="299" t="s">
        <v>169</v>
      </c>
      <c r="B1034" s="299" t="s">
        <v>171</v>
      </c>
      <c r="C1034" s="125">
        <v>44733</v>
      </c>
      <c r="D1034" s="125">
        <v>44733</v>
      </c>
      <c r="E1034" s="125">
        <v>44733</v>
      </c>
      <c r="G1034" s="127"/>
      <c r="J1034" s="73"/>
      <c r="K1034" s="73" t="s">
        <v>1551</v>
      </c>
      <c r="L1034" s="129">
        <v>0</v>
      </c>
      <c r="N1034" s="121">
        <v>-3862063.58</v>
      </c>
      <c r="O1034" s="121">
        <v>0</v>
      </c>
      <c r="P1034" s="121">
        <v>-3862063.58</v>
      </c>
      <c r="Q1034" s="130" t="s">
        <v>681</v>
      </c>
      <c r="R1034" s="131">
        <v>16000.750000000931</v>
      </c>
      <c r="S1034" s="132">
        <v>0</v>
      </c>
      <c r="T1034" s="122"/>
      <c r="U1034" s="2">
        <v>2226852</v>
      </c>
      <c r="V1034" s="121">
        <v>-297238215</v>
      </c>
      <c r="W1034" s="111"/>
      <c r="X1034" s="133">
        <v>48090245</v>
      </c>
      <c r="Y1034" s="45" t="s">
        <v>1554</v>
      </c>
    </row>
    <row r="1035" spans="1:25">
      <c r="A1035" s="228" t="s">
        <v>182</v>
      </c>
      <c r="B1035" s="228" t="s">
        <v>183</v>
      </c>
      <c r="C1035" s="229">
        <v>44733</v>
      </c>
      <c r="D1035" s="229">
        <v>44733</v>
      </c>
      <c r="E1035" s="229">
        <v>44733</v>
      </c>
      <c r="F1035" s="296"/>
      <c r="G1035" s="230"/>
      <c r="H1035" s="231"/>
      <c r="I1035" s="232"/>
      <c r="J1035" s="232"/>
      <c r="K1035" s="232" t="s">
        <v>1549</v>
      </c>
      <c r="L1035" s="233">
        <v>0</v>
      </c>
      <c r="M1035" s="234"/>
      <c r="N1035" s="234">
        <v>0</v>
      </c>
      <c r="O1035" s="234">
        <v>-5560502.1900000004</v>
      </c>
      <c r="P1035" s="234">
        <v>-5560502.1900000004</v>
      </c>
      <c r="Q1035" s="235" t="s">
        <v>681</v>
      </c>
      <c r="R1035" s="236">
        <v>0</v>
      </c>
      <c r="S1035" s="237">
        <v>502176.99000000115</v>
      </c>
      <c r="T1035" s="238"/>
      <c r="U1035" s="239">
        <v>427187</v>
      </c>
      <c r="V1035" s="234">
        <v>-297238438</v>
      </c>
      <c r="W1035" s="240"/>
      <c r="X1035" s="241"/>
      <c r="Y1035" s="242" t="s">
        <v>1589</v>
      </c>
    </row>
    <row r="1036" spans="1:25">
      <c r="A1036" s="299" t="s">
        <v>182</v>
      </c>
      <c r="B1036" s="299" t="s">
        <v>183</v>
      </c>
      <c r="C1036" s="125">
        <v>44699</v>
      </c>
      <c r="D1036" s="125">
        <v>44699</v>
      </c>
      <c r="E1036" s="125">
        <v>44734</v>
      </c>
      <c r="F1036" s="295" t="s">
        <v>534</v>
      </c>
      <c r="G1036" s="127"/>
      <c r="H1036" s="128" t="s">
        <v>533</v>
      </c>
      <c r="I1036" s="73" t="s">
        <v>535</v>
      </c>
      <c r="J1036" s="73" t="s">
        <v>536</v>
      </c>
      <c r="K1036" s="73" t="s">
        <v>1158</v>
      </c>
      <c r="L1036" s="129">
        <v>0</v>
      </c>
      <c r="N1036" s="121">
        <v>0</v>
      </c>
      <c r="O1036" s="121">
        <v>683.72</v>
      </c>
      <c r="P1036" s="121">
        <v>683.72</v>
      </c>
      <c r="Q1036" s="130" t="s">
        <v>681</v>
      </c>
      <c r="R1036" s="131">
        <v>0</v>
      </c>
      <c r="S1036" s="132">
        <v>502860.71000000113</v>
      </c>
      <c r="T1036" s="122" t="s">
        <v>536</v>
      </c>
      <c r="U1036" s="2">
        <v>80880715</v>
      </c>
      <c r="V1036" s="121">
        <v>-297340203</v>
      </c>
      <c r="W1036" s="111"/>
      <c r="X1036" s="133">
        <v>48112057</v>
      </c>
      <c r="Y1036" s="45"/>
    </row>
    <row r="1037" spans="1:25">
      <c r="A1037" s="299" t="s">
        <v>182</v>
      </c>
      <c r="B1037" s="299" t="s">
        <v>183</v>
      </c>
      <c r="C1037" s="125">
        <v>44734</v>
      </c>
      <c r="D1037" s="125">
        <v>44734</v>
      </c>
      <c r="E1037" s="125">
        <v>44734</v>
      </c>
      <c r="G1037" s="127"/>
      <c r="H1037" s="128" t="s">
        <v>814</v>
      </c>
      <c r="I1037" s="73" t="s">
        <v>236</v>
      </c>
      <c r="J1037" s="73" t="s">
        <v>1039</v>
      </c>
      <c r="K1037" s="73" t="s">
        <v>1691</v>
      </c>
      <c r="L1037" s="129">
        <v>0</v>
      </c>
      <c r="N1037" s="121">
        <v>0</v>
      </c>
      <c r="O1037" s="121">
        <v>676.98</v>
      </c>
      <c r="P1037" s="121">
        <v>676.98</v>
      </c>
      <c r="Q1037" s="130" t="s">
        <v>681</v>
      </c>
      <c r="R1037" s="131">
        <v>0</v>
      </c>
      <c r="S1037" s="132">
        <v>503537.69000000111</v>
      </c>
      <c r="T1037" s="122" t="s">
        <v>1039</v>
      </c>
      <c r="U1037" s="2">
        <v>80874960</v>
      </c>
      <c r="V1037" s="121">
        <v>-297325314</v>
      </c>
      <c r="W1037" s="111"/>
      <c r="X1037" s="133">
        <v>48107958</v>
      </c>
      <c r="Y1037" s="45"/>
    </row>
    <row r="1038" spans="1:25">
      <c r="A1038" s="228" t="s">
        <v>182</v>
      </c>
      <c r="B1038" s="228" t="s">
        <v>183</v>
      </c>
      <c r="C1038" s="229">
        <v>44733</v>
      </c>
      <c r="D1038" s="229">
        <v>44734</v>
      </c>
      <c r="E1038" s="229">
        <v>44734</v>
      </c>
      <c r="F1038" s="296" t="s">
        <v>235</v>
      </c>
      <c r="G1038" s="230"/>
      <c r="H1038" s="231" t="s">
        <v>234</v>
      </c>
      <c r="I1038" s="232" t="s">
        <v>236</v>
      </c>
      <c r="J1038" s="232" t="s">
        <v>237</v>
      </c>
      <c r="K1038" s="232" t="s">
        <v>1691</v>
      </c>
      <c r="L1038" s="233">
        <v>0</v>
      </c>
      <c r="M1038" s="234"/>
      <c r="N1038" s="234">
        <v>0</v>
      </c>
      <c r="O1038" s="234">
        <v>3195.25</v>
      </c>
      <c r="P1038" s="234">
        <v>3195.25</v>
      </c>
      <c r="Q1038" s="235" t="s">
        <v>681</v>
      </c>
      <c r="R1038" s="236">
        <v>0</v>
      </c>
      <c r="S1038" s="237">
        <v>506732.94000000111</v>
      </c>
      <c r="T1038" s="238" t="s">
        <v>237</v>
      </c>
      <c r="U1038" s="239">
        <v>80868776</v>
      </c>
      <c r="V1038" s="234">
        <v>-297325349</v>
      </c>
      <c r="W1038" s="240"/>
      <c r="X1038" s="241">
        <v>48107968</v>
      </c>
      <c r="Y1038" s="242"/>
    </row>
    <row r="1039" spans="1:25">
      <c r="A1039" s="299" t="s">
        <v>206</v>
      </c>
      <c r="B1039" s="299" t="s">
        <v>207</v>
      </c>
      <c r="C1039" s="125">
        <v>44635</v>
      </c>
      <c r="D1039" s="125">
        <v>44734</v>
      </c>
      <c r="E1039" s="125">
        <v>44735</v>
      </c>
      <c r="F1039" s="295" t="s">
        <v>942</v>
      </c>
      <c r="G1039" s="127"/>
      <c r="H1039" s="128" t="s">
        <v>941</v>
      </c>
      <c r="I1039" s="73" t="s">
        <v>939</v>
      </c>
      <c r="J1039" s="73" t="s">
        <v>940</v>
      </c>
      <c r="K1039" s="73" t="s">
        <v>710</v>
      </c>
      <c r="L1039" s="129">
        <v>1687608.12</v>
      </c>
      <c r="M1039" s="121">
        <v>95.499799999999993</v>
      </c>
      <c r="N1039" s="121">
        <v>-1611662.38</v>
      </c>
      <c r="O1039" s="121">
        <v>0</v>
      </c>
      <c r="P1039" s="121">
        <v>-1611662.38</v>
      </c>
      <c r="Q1039" s="130" t="s">
        <v>681</v>
      </c>
      <c r="R1039" s="131">
        <v>1251988.0899999849</v>
      </c>
      <c r="S1039" s="132">
        <v>0</v>
      </c>
      <c r="T1039" s="122" t="s">
        <v>940</v>
      </c>
      <c r="U1039" s="2">
        <v>78407490</v>
      </c>
      <c r="V1039" s="121">
        <v>-297392534</v>
      </c>
      <c r="W1039" s="111">
        <v>373450</v>
      </c>
      <c r="X1039" s="133">
        <v>48125300</v>
      </c>
      <c r="Y1039" s="45"/>
    </row>
    <row r="1040" spans="1:25">
      <c r="A1040" s="299" t="s">
        <v>206</v>
      </c>
      <c r="B1040" s="299" t="s">
        <v>207</v>
      </c>
      <c r="C1040" s="125">
        <v>44635</v>
      </c>
      <c r="D1040" s="125">
        <v>44734</v>
      </c>
      <c r="E1040" s="125">
        <v>44735</v>
      </c>
      <c r="F1040" s="295" t="s">
        <v>942</v>
      </c>
      <c r="G1040" s="127"/>
      <c r="H1040" s="128" t="s">
        <v>941</v>
      </c>
      <c r="I1040" s="73" t="s">
        <v>939</v>
      </c>
      <c r="J1040" s="73" t="s">
        <v>940</v>
      </c>
      <c r="K1040" s="73" t="s">
        <v>856</v>
      </c>
      <c r="L1040" s="129">
        <v>0</v>
      </c>
      <c r="N1040" s="121">
        <v>210.71</v>
      </c>
      <c r="O1040" s="121">
        <v>0</v>
      </c>
      <c r="P1040" s="121">
        <v>210.71</v>
      </c>
      <c r="Q1040" s="130" t="s">
        <v>681</v>
      </c>
      <c r="R1040" s="131">
        <v>1252198.7999999849</v>
      </c>
      <c r="S1040" s="132">
        <v>0</v>
      </c>
      <c r="T1040" s="122" t="s">
        <v>940</v>
      </c>
      <c r="U1040" s="2">
        <v>80895246</v>
      </c>
      <c r="V1040" s="121">
        <v>-297392535</v>
      </c>
      <c r="W1040" s="111"/>
      <c r="X1040" s="133">
        <v>48125301</v>
      </c>
      <c r="Y1040" s="45"/>
    </row>
    <row r="1041" spans="1:25">
      <c r="A1041" s="243" t="s">
        <v>182</v>
      </c>
      <c r="B1041" s="243" t="s">
        <v>183</v>
      </c>
      <c r="C1041" s="244">
        <v>44739</v>
      </c>
      <c r="D1041" s="244">
        <v>44739</v>
      </c>
      <c r="E1041" s="244">
        <v>44739</v>
      </c>
      <c r="F1041" s="297"/>
      <c r="G1041" s="245" t="s">
        <v>1688</v>
      </c>
      <c r="H1041" s="246" t="s">
        <v>935</v>
      </c>
      <c r="I1041" s="247" t="s">
        <v>933</v>
      </c>
      <c r="J1041" s="247" t="s">
        <v>1689</v>
      </c>
      <c r="K1041" s="247" t="s">
        <v>166</v>
      </c>
      <c r="L1041" s="248">
        <v>0</v>
      </c>
      <c r="M1041" s="249"/>
      <c r="N1041" s="249">
        <v>0</v>
      </c>
      <c r="O1041" s="249">
        <v>176944.44</v>
      </c>
      <c r="P1041" s="249">
        <v>176944.44</v>
      </c>
      <c r="Q1041" s="250" t="s">
        <v>681</v>
      </c>
      <c r="R1041" s="251">
        <v>0</v>
      </c>
      <c r="S1041" s="252">
        <v>683677.38000000105</v>
      </c>
      <c r="T1041" s="253" t="s">
        <v>934</v>
      </c>
      <c r="U1041" s="254">
        <v>77283836</v>
      </c>
      <c r="V1041" s="249">
        <v>-300154831</v>
      </c>
      <c r="W1041" s="255">
        <v>482936</v>
      </c>
      <c r="X1041" s="256">
        <v>48193089</v>
      </c>
      <c r="Y1041" s="257"/>
    </row>
    <row r="1042" spans="1:25">
      <c r="A1042" s="299" t="s">
        <v>206</v>
      </c>
      <c r="B1042" s="299" t="s">
        <v>207</v>
      </c>
      <c r="C1042" s="125">
        <v>44741</v>
      </c>
      <c r="D1042" s="125">
        <v>44741</v>
      </c>
      <c r="E1042" s="125">
        <v>44741</v>
      </c>
      <c r="G1042" s="127"/>
      <c r="H1042" s="128" t="s">
        <v>530</v>
      </c>
      <c r="I1042" s="73" t="s">
        <v>531</v>
      </c>
      <c r="J1042" s="73" t="s">
        <v>532</v>
      </c>
      <c r="K1042" s="73" t="s">
        <v>944</v>
      </c>
      <c r="L1042" s="129">
        <v>5328.95</v>
      </c>
      <c r="M1042" s="121">
        <v>100</v>
      </c>
      <c r="N1042" s="121">
        <v>5328.95</v>
      </c>
      <c r="O1042" s="121">
        <v>0</v>
      </c>
      <c r="P1042" s="121">
        <v>5328.95</v>
      </c>
      <c r="Q1042" s="130" t="s">
        <v>681</v>
      </c>
      <c r="R1042" s="131">
        <v>1257527.7499999849</v>
      </c>
      <c r="S1042" s="132">
        <v>0</v>
      </c>
      <c r="T1042" s="122" t="s">
        <v>532</v>
      </c>
      <c r="U1042" s="2">
        <v>81762279</v>
      </c>
      <c r="V1042" s="121">
        <v>-303035901</v>
      </c>
      <c r="W1042" s="111">
        <v>454226</v>
      </c>
      <c r="X1042" s="133">
        <v>48446533</v>
      </c>
      <c r="Y1042" s="45"/>
    </row>
    <row r="1043" spans="1:25">
      <c r="A1043" s="228" t="s">
        <v>206</v>
      </c>
      <c r="B1043" s="228" t="s">
        <v>207</v>
      </c>
      <c r="C1043" s="229">
        <v>44740</v>
      </c>
      <c r="D1043" s="229">
        <v>44740</v>
      </c>
      <c r="E1043" s="229">
        <v>44741</v>
      </c>
      <c r="F1043" s="296"/>
      <c r="G1043" s="230"/>
      <c r="H1043" s="231" t="s">
        <v>796</v>
      </c>
      <c r="I1043" s="232" t="s">
        <v>794</v>
      </c>
      <c r="J1043" s="232" t="s">
        <v>795</v>
      </c>
      <c r="K1043" s="232" t="s">
        <v>944</v>
      </c>
      <c r="L1043" s="233">
        <v>138150.60999999999</v>
      </c>
      <c r="M1043" s="234">
        <v>100</v>
      </c>
      <c r="N1043" s="234">
        <v>138150.60999999999</v>
      </c>
      <c r="O1043" s="234">
        <v>0</v>
      </c>
      <c r="P1043" s="234">
        <v>138150.60999999999</v>
      </c>
      <c r="Q1043" s="235" t="s">
        <v>681</v>
      </c>
      <c r="R1043" s="236">
        <v>1395678.359999985</v>
      </c>
      <c r="S1043" s="237">
        <v>0</v>
      </c>
      <c r="T1043" s="238" t="s">
        <v>795</v>
      </c>
      <c r="U1043" s="239">
        <v>81405637</v>
      </c>
      <c r="V1043" s="234">
        <v>-302563148</v>
      </c>
      <c r="W1043" s="240">
        <v>376035</v>
      </c>
      <c r="X1043" s="241">
        <v>48325323</v>
      </c>
      <c r="Y1043" s="242"/>
    </row>
    <row r="1044" spans="1:25">
      <c r="A1044" s="299" t="s">
        <v>182</v>
      </c>
      <c r="B1044" s="299" t="s">
        <v>183</v>
      </c>
      <c r="C1044" s="125">
        <v>44742</v>
      </c>
      <c r="D1044" s="125">
        <v>44742</v>
      </c>
      <c r="E1044" s="125">
        <v>44742</v>
      </c>
      <c r="G1044" s="127" t="s">
        <v>1620</v>
      </c>
      <c r="H1044" s="128" t="s">
        <v>530</v>
      </c>
      <c r="I1044" s="73" t="s">
        <v>531</v>
      </c>
      <c r="J1044" s="73" t="s">
        <v>532</v>
      </c>
      <c r="K1044" s="73" t="s">
        <v>166</v>
      </c>
      <c r="L1044" s="129">
        <v>0</v>
      </c>
      <c r="N1044" s="121">
        <v>0</v>
      </c>
      <c r="O1044" s="121">
        <v>36188.22</v>
      </c>
      <c r="P1044" s="121">
        <v>36188.22</v>
      </c>
      <c r="Q1044" s="130" t="s">
        <v>681</v>
      </c>
      <c r="R1044" s="131">
        <v>0</v>
      </c>
      <c r="S1044" s="132">
        <v>719865.60000000102</v>
      </c>
      <c r="T1044" s="122" t="s">
        <v>532</v>
      </c>
      <c r="U1044" s="2">
        <v>81760690</v>
      </c>
      <c r="V1044" s="121">
        <v>-303033639</v>
      </c>
      <c r="W1044" s="111">
        <v>454226</v>
      </c>
      <c r="X1044" s="133">
        <v>48445676</v>
      </c>
      <c r="Y1044" s="45"/>
    </row>
    <row r="1045" spans="1:25">
      <c r="A1045" s="299" t="s">
        <v>206</v>
      </c>
      <c r="B1045" s="299" t="s">
        <v>207</v>
      </c>
      <c r="C1045" s="125">
        <v>44742</v>
      </c>
      <c r="D1045" s="125">
        <v>44742</v>
      </c>
      <c r="E1045" s="125">
        <v>44742</v>
      </c>
      <c r="F1045" s="295" t="s">
        <v>734</v>
      </c>
      <c r="G1045" s="127"/>
      <c r="H1045" s="128" t="s">
        <v>733</v>
      </c>
      <c r="I1045" s="73" t="s">
        <v>731</v>
      </c>
      <c r="J1045" s="73" t="s">
        <v>732</v>
      </c>
      <c r="K1045" s="73" t="s">
        <v>944</v>
      </c>
      <c r="L1045" s="129">
        <v>15133.13</v>
      </c>
      <c r="M1045" s="121">
        <v>100</v>
      </c>
      <c r="N1045" s="121">
        <v>15133.13</v>
      </c>
      <c r="O1045" s="121">
        <v>0</v>
      </c>
      <c r="P1045" s="121">
        <v>15133.13</v>
      </c>
      <c r="Q1045" s="130" t="s">
        <v>681</v>
      </c>
      <c r="R1045" s="131">
        <v>1410811.4899999849</v>
      </c>
      <c r="S1045" s="132">
        <v>0</v>
      </c>
      <c r="T1045" s="122" t="s">
        <v>732</v>
      </c>
      <c r="U1045" s="2">
        <v>81189339</v>
      </c>
      <c r="V1045" s="121">
        <v>-301325294</v>
      </c>
      <c r="W1045" s="111">
        <v>387862</v>
      </c>
      <c r="X1045" s="133">
        <v>48254585</v>
      </c>
      <c r="Y1045" s="45"/>
    </row>
    <row r="1046" spans="1:25">
      <c r="A1046" s="299" t="s">
        <v>182</v>
      </c>
      <c r="B1046" s="299" t="s">
        <v>183</v>
      </c>
      <c r="C1046" s="125">
        <v>44742</v>
      </c>
      <c r="D1046" s="125">
        <v>44742</v>
      </c>
      <c r="E1046" s="125">
        <v>44742</v>
      </c>
      <c r="F1046" s="295" t="s">
        <v>734</v>
      </c>
      <c r="G1046" s="127" t="s">
        <v>1518</v>
      </c>
      <c r="H1046" s="128" t="s">
        <v>733</v>
      </c>
      <c r="I1046" s="73" t="s">
        <v>731</v>
      </c>
      <c r="J1046" s="73" t="s">
        <v>732</v>
      </c>
      <c r="K1046" s="73" t="s">
        <v>166</v>
      </c>
      <c r="L1046" s="129">
        <v>0</v>
      </c>
      <c r="N1046" s="121">
        <v>0</v>
      </c>
      <c r="O1046" s="121">
        <v>30797.47</v>
      </c>
      <c r="P1046" s="121">
        <v>30797.47</v>
      </c>
      <c r="Q1046" s="130" t="s">
        <v>681</v>
      </c>
      <c r="R1046" s="131">
        <v>0</v>
      </c>
      <c r="S1046" s="132">
        <v>750663.070000001</v>
      </c>
      <c r="T1046" s="122" t="s">
        <v>732</v>
      </c>
      <c r="U1046" s="2">
        <v>80275067</v>
      </c>
      <c r="V1046" s="121">
        <v>-303835891</v>
      </c>
      <c r="W1046" s="111">
        <v>387862</v>
      </c>
      <c r="X1046" s="133">
        <v>48672877</v>
      </c>
      <c r="Y1046" s="45"/>
    </row>
    <row r="1047" spans="1:25">
      <c r="A1047" s="299" t="s">
        <v>206</v>
      </c>
      <c r="B1047" s="299" t="s">
        <v>207</v>
      </c>
      <c r="C1047" s="125">
        <v>44742</v>
      </c>
      <c r="D1047" s="125">
        <v>44742</v>
      </c>
      <c r="E1047" s="125">
        <v>44742</v>
      </c>
      <c r="F1047" s="295" t="s">
        <v>859</v>
      </c>
      <c r="G1047" s="127"/>
      <c r="H1047" s="128" t="s">
        <v>858</v>
      </c>
      <c r="I1047" s="73" t="s">
        <v>731</v>
      </c>
      <c r="J1047" s="73" t="s">
        <v>857</v>
      </c>
      <c r="K1047" s="73" t="s">
        <v>944</v>
      </c>
      <c r="L1047" s="129">
        <v>19384.36</v>
      </c>
      <c r="M1047" s="121">
        <v>100</v>
      </c>
      <c r="N1047" s="121">
        <v>19384.36</v>
      </c>
      <c r="O1047" s="121">
        <v>0</v>
      </c>
      <c r="P1047" s="121">
        <v>19384.36</v>
      </c>
      <c r="Q1047" s="130" t="s">
        <v>681</v>
      </c>
      <c r="R1047" s="131">
        <v>1430195.849999985</v>
      </c>
      <c r="S1047" s="132">
        <v>0</v>
      </c>
      <c r="T1047" s="122" t="s">
        <v>857</v>
      </c>
      <c r="U1047" s="2">
        <v>80993161</v>
      </c>
      <c r="V1047" s="121">
        <v>-300085136</v>
      </c>
      <c r="W1047" s="111">
        <v>443389</v>
      </c>
      <c r="X1047" s="133">
        <v>48174454</v>
      </c>
      <c r="Y1047" s="45"/>
    </row>
    <row r="1048" spans="1:25">
      <c r="A1048" s="299" t="s">
        <v>182</v>
      </c>
      <c r="B1048" s="299" t="s">
        <v>183</v>
      </c>
      <c r="C1048" s="125">
        <v>44742</v>
      </c>
      <c r="D1048" s="125">
        <v>44742</v>
      </c>
      <c r="E1048" s="125">
        <v>44742</v>
      </c>
      <c r="F1048" s="295" t="s">
        <v>859</v>
      </c>
      <c r="G1048" s="127" t="s">
        <v>1610</v>
      </c>
      <c r="H1048" s="128" t="s">
        <v>858</v>
      </c>
      <c r="I1048" s="73" t="s">
        <v>731</v>
      </c>
      <c r="J1048" s="73" t="s">
        <v>857</v>
      </c>
      <c r="K1048" s="73" t="s">
        <v>166</v>
      </c>
      <c r="L1048" s="129">
        <v>0</v>
      </c>
      <c r="N1048" s="121">
        <v>0</v>
      </c>
      <c r="O1048" s="121">
        <v>42721.27</v>
      </c>
      <c r="P1048" s="121">
        <v>42721.27</v>
      </c>
      <c r="Q1048" s="130" t="s">
        <v>681</v>
      </c>
      <c r="R1048" s="131">
        <v>0</v>
      </c>
      <c r="S1048" s="132">
        <v>793384.34000000102</v>
      </c>
      <c r="T1048" s="122" t="s">
        <v>857</v>
      </c>
      <c r="U1048" s="2">
        <v>80095152</v>
      </c>
      <c r="V1048" s="121">
        <v>-303730295</v>
      </c>
      <c r="W1048" s="111">
        <v>443389</v>
      </c>
      <c r="X1048" s="133">
        <v>48567640</v>
      </c>
      <c r="Y1048" s="45"/>
    </row>
    <row r="1049" spans="1:25">
      <c r="A1049" s="299" t="s">
        <v>206</v>
      </c>
      <c r="B1049" s="299" t="s">
        <v>207</v>
      </c>
      <c r="C1049" s="125">
        <v>44742</v>
      </c>
      <c r="D1049" s="125">
        <v>44742</v>
      </c>
      <c r="E1049" s="125">
        <v>44742</v>
      </c>
      <c r="G1049" s="127"/>
      <c r="H1049" s="128" t="s">
        <v>557</v>
      </c>
      <c r="I1049" s="73" t="s">
        <v>559</v>
      </c>
      <c r="J1049" s="73" t="s">
        <v>943</v>
      </c>
      <c r="K1049" s="73" t="s">
        <v>944</v>
      </c>
      <c r="L1049" s="129">
        <v>32500</v>
      </c>
      <c r="M1049" s="121">
        <v>100</v>
      </c>
      <c r="N1049" s="121">
        <v>32500</v>
      </c>
      <c r="O1049" s="121">
        <v>0</v>
      </c>
      <c r="P1049" s="121">
        <v>32500</v>
      </c>
      <c r="Q1049" s="130" t="s">
        <v>681</v>
      </c>
      <c r="R1049" s="131">
        <v>1462695.849999985</v>
      </c>
      <c r="S1049" s="132">
        <v>0</v>
      </c>
      <c r="T1049" s="122" t="s">
        <v>943</v>
      </c>
      <c r="U1049" s="2">
        <v>81803511</v>
      </c>
      <c r="V1049" s="121">
        <v>-303093360</v>
      </c>
      <c r="W1049" s="111">
        <v>483077</v>
      </c>
      <c r="X1049" s="133">
        <v>48460871</v>
      </c>
      <c r="Y1049" s="45"/>
    </row>
    <row r="1050" spans="1:25">
      <c r="A1050" s="299" t="s">
        <v>182</v>
      </c>
      <c r="B1050" s="299" t="s">
        <v>183</v>
      </c>
      <c r="C1050" s="125">
        <v>44742</v>
      </c>
      <c r="D1050" s="125">
        <v>44742</v>
      </c>
      <c r="E1050" s="125">
        <v>44742</v>
      </c>
      <c r="G1050" s="127" t="s">
        <v>1685</v>
      </c>
      <c r="H1050" s="128" t="s">
        <v>557</v>
      </c>
      <c r="I1050" s="73" t="s">
        <v>559</v>
      </c>
      <c r="J1050" s="73" t="s">
        <v>943</v>
      </c>
      <c r="K1050" s="73" t="s">
        <v>166</v>
      </c>
      <c r="L1050" s="129">
        <v>0</v>
      </c>
      <c r="N1050" s="121">
        <v>0</v>
      </c>
      <c r="O1050" s="121">
        <v>73775</v>
      </c>
      <c r="P1050" s="121">
        <v>73775</v>
      </c>
      <c r="Q1050" s="130" t="s">
        <v>681</v>
      </c>
      <c r="R1050" s="131">
        <v>0</v>
      </c>
      <c r="S1050" s="132">
        <v>867159.34000000102</v>
      </c>
      <c r="T1050" s="122" t="s">
        <v>943</v>
      </c>
      <c r="U1050" s="2">
        <v>79912464</v>
      </c>
      <c r="V1050" s="121">
        <v>-303712926</v>
      </c>
      <c r="W1050" s="111">
        <v>483077</v>
      </c>
      <c r="X1050" s="133">
        <v>48550921</v>
      </c>
      <c r="Y1050" s="45"/>
    </row>
    <row r="1051" spans="1:25">
      <c r="A1051" s="299" t="s">
        <v>206</v>
      </c>
      <c r="B1051" s="299" t="s">
        <v>207</v>
      </c>
      <c r="C1051" s="125">
        <v>44742</v>
      </c>
      <c r="D1051" s="125">
        <v>44742</v>
      </c>
      <c r="E1051" s="125">
        <v>44742</v>
      </c>
      <c r="G1051" s="127"/>
      <c r="H1051" s="128" t="s">
        <v>935</v>
      </c>
      <c r="I1051" s="73" t="s">
        <v>933</v>
      </c>
      <c r="J1051" s="73" t="s">
        <v>934</v>
      </c>
      <c r="K1051" s="73" t="s">
        <v>944</v>
      </c>
      <c r="L1051" s="129">
        <v>25000</v>
      </c>
      <c r="M1051" s="121">
        <v>100</v>
      </c>
      <c r="N1051" s="121">
        <v>25000</v>
      </c>
      <c r="O1051" s="121">
        <v>0</v>
      </c>
      <c r="P1051" s="121">
        <v>25000</v>
      </c>
      <c r="Q1051" s="130" t="s">
        <v>681</v>
      </c>
      <c r="R1051" s="131">
        <v>1487695.849999985</v>
      </c>
      <c r="S1051" s="132">
        <v>0</v>
      </c>
      <c r="T1051" s="122" t="s">
        <v>934</v>
      </c>
      <c r="U1051" s="2">
        <v>81035213</v>
      </c>
      <c r="V1051" s="121">
        <v>-300154717</v>
      </c>
      <c r="W1051" s="111">
        <v>482936</v>
      </c>
      <c r="X1051" s="133">
        <v>48193082</v>
      </c>
      <c r="Y1051" s="45"/>
    </row>
    <row r="1052" spans="1:25">
      <c r="A1052" s="299" t="s">
        <v>206</v>
      </c>
      <c r="B1052" s="299" t="s">
        <v>207</v>
      </c>
      <c r="C1052" s="125">
        <v>44742</v>
      </c>
      <c r="D1052" s="125">
        <v>44742</v>
      </c>
      <c r="E1052" s="125">
        <v>44742</v>
      </c>
      <c r="G1052" s="127"/>
      <c r="H1052" s="128" t="s">
        <v>361</v>
      </c>
      <c r="I1052" s="73" t="s">
        <v>362</v>
      </c>
      <c r="J1052" s="73" t="s">
        <v>363</v>
      </c>
      <c r="K1052" s="73" t="s">
        <v>944</v>
      </c>
      <c r="L1052" s="129">
        <v>20663.82</v>
      </c>
      <c r="M1052" s="121">
        <v>100</v>
      </c>
      <c r="N1052" s="121">
        <v>20663.82</v>
      </c>
      <c r="O1052" s="121">
        <v>0</v>
      </c>
      <c r="P1052" s="121">
        <v>20663.82</v>
      </c>
      <c r="Q1052" s="130" t="s">
        <v>681</v>
      </c>
      <c r="R1052" s="131">
        <v>1508359.669999985</v>
      </c>
      <c r="S1052" s="132">
        <v>0</v>
      </c>
      <c r="T1052" s="122" t="s">
        <v>363</v>
      </c>
      <c r="U1052" s="2">
        <v>81588908</v>
      </c>
      <c r="V1052" s="121">
        <v>-302802699</v>
      </c>
      <c r="W1052" s="111">
        <v>356264</v>
      </c>
      <c r="X1052" s="133">
        <v>48386174</v>
      </c>
      <c r="Y1052" s="45"/>
    </row>
    <row r="1053" spans="1:25">
      <c r="A1053" s="299" t="s">
        <v>182</v>
      </c>
      <c r="B1053" s="299" t="s">
        <v>183</v>
      </c>
      <c r="C1053" s="125">
        <v>44742</v>
      </c>
      <c r="D1053" s="125">
        <v>44742</v>
      </c>
      <c r="E1053" s="125">
        <v>44742</v>
      </c>
      <c r="G1053" s="127" t="s">
        <v>1561</v>
      </c>
      <c r="H1053" s="128" t="s">
        <v>361</v>
      </c>
      <c r="I1053" s="73" t="s">
        <v>362</v>
      </c>
      <c r="J1053" s="73" t="s">
        <v>363</v>
      </c>
      <c r="K1053" s="73" t="s">
        <v>166</v>
      </c>
      <c r="L1053" s="129">
        <v>0</v>
      </c>
      <c r="N1053" s="121">
        <v>0</v>
      </c>
      <c r="O1053" s="121">
        <v>90980.96</v>
      </c>
      <c r="P1053" s="121">
        <v>90980.96</v>
      </c>
      <c r="Q1053" s="130" t="s">
        <v>681</v>
      </c>
      <c r="R1053" s="131">
        <v>0</v>
      </c>
      <c r="S1053" s="132">
        <v>958140.30000000098</v>
      </c>
      <c r="T1053" s="122" t="s">
        <v>363</v>
      </c>
      <c r="U1053" s="2">
        <v>81588670</v>
      </c>
      <c r="V1053" s="121">
        <v>-302802277</v>
      </c>
      <c r="W1053" s="111">
        <v>356264</v>
      </c>
      <c r="X1053" s="133">
        <v>48386126</v>
      </c>
      <c r="Y1053" s="45"/>
    </row>
    <row r="1054" spans="1:25">
      <c r="A1054" s="299" t="s">
        <v>206</v>
      </c>
      <c r="B1054" s="299" t="s">
        <v>207</v>
      </c>
      <c r="C1054" s="125">
        <v>44742</v>
      </c>
      <c r="D1054" s="125">
        <v>44742</v>
      </c>
      <c r="E1054" s="125">
        <v>44742</v>
      </c>
      <c r="F1054" s="295" t="s">
        <v>929</v>
      </c>
      <c r="G1054" s="127"/>
      <c r="H1054" s="128" t="s">
        <v>928</v>
      </c>
      <c r="I1054" s="73" t="s">
        <v>926</v>
      </c>
      <c r="J1054" s="73" t="s">
        <v>927</v>
      </c>
      <c r="K1054" s="73" t="s">
        <v>944</v>
      </c>
      <c r="L1054" s="129">
        <v>10000</v>
      </c>
      <c r="M1054" s="121">
        <v>100</v>
      </c>
      <c r="N1054" s="121">
        <v>10000</v>
      </c>
      <c r="O1054" s="121">
        <v>0</v>
      </c>
      <c r="P1054" s="121">
        <v>10000</v>
      </c>
      <c r="Q1054" s="130" t="s">
        <v>681</v>
      </c>
      <c r="R1054" s="131">
        <v>1518359.669999985</v>
      </c>
      <c r="S1054" s="132">
        <v>0</v>
      </c>
      <c r="T1054" s="122" t="s">
        <v>927</v>
      </c>
      <c r="U1054" s="2">
        <v>81656785</v>
      </c>
      <c r="V1054" s="121">
        <v>-302896513</v>
      </c>
      <c r="W1054" s="111">
        <v>481437</v>
      </c>
      <c r="X1054" s="133">
        <v>48411226</v>
      </c>
      <c r="Y1054" s="45"/>
    </row>
    <row r="1055" spans="1:25">
      <c r="A1055" s="299" t="s">
        <v>206</v>
      </c>
      <c r="B1055" s="299" t="s">
        <v>207</v>
      </c>
      <c r="C1055" s="125">
        <v>44742</v>
      </c>
      <c r="D1055" s="125">
        <v>44742</v>
      </c>
      <c r="E1055" s="125">
        <v>44742</v>
      </c>
      <c r="G1055" s="127"/>
      <c r="H1055" s="128" t="s">
        <v>577</v>
      </c>
      <c r="I1055" s="73" t="s">
        <v>578</v>
      </c>
      <c r="J1055" s="73" t="s">
        <v>579</v>
      </c>
      <c r="K1055" s="73" t="s">
        <v>944</v>
      </c>
      <c r="L1055" s="129">
        <v>17330.12</v>
      </c>
      <c r="M1055" s="121">
        <v>100</v>
      </c>
      <c r="N1055" s="121">
        <v>17330.12</v>
      </c>
      <c r="O1055" s="121">
        <v>0</v>
      </c>
      <c r="P1055" s="121">
        <v>17330.12</v>
      </c>
      <c r="Q1055" s="130" t="s">
        <v>681</v>
      </c>
      <c r="R1055" s="131">
        <v>1535689.7899999851</v>
      </c>
      <c r="S1055" s="132">
        <v>0</v>
      </c>
      <c r="T1055" s="122" t="s">
        <v>579</v>
      </c>
      <c r="U1055" s="2">
        <v>81326521</v>
      </c>
      <c r="V1055" s="121">
        <v>-301494084</v>
      </c>
      <c r="W1055" s="111">
        <v>466060</v>
      </c>
      <c r="X1055" s="133">
        <v>48298407</v>
      </c>
      <c r="Y1055" s="45"/>
    </row>
    <row r="1056" spans="1:25">
      <c r="A1056" s="299" t="s">
        <v>182</v>
      </c>
      <c r="B1056" s="299" t="s">
        <v>183</v>
      </c>
      <c r="C1056" s="125">
        <v>44742</v>
      </c>
      <c r="D1056" s="125">
        <v>44742</v>
      </c>
      <c r="E1056" s="125">
        <v>44742</v>
      </c>
      <c r="G1056" s="127" t="s">
        <v>1632</v>
      </c>
      <c r="H1056" s="128" t="s">
        <v>577</v>
      </c>
      <c r="I1056" s="73" t="s">
        <v>578</v>
      </c>
      <c r="J1056" s="73" t="s">
        <v>579</v>
      </c>
      <c r="K1056" s="73" t="s">
        <v>166</v>
      </c>
      <c r="L1056" s="129">
        <v>0</v>
      </c>
      <c r="N1056" s="121">
        <v>0</v>
      </c>
      <c r="O1056" s="121">
        <v>72268.42</v>
      </c>
      <c r="P1056" s="121">
        <v>72268.42</v>
      </c>
      <c r="Q1056" s="130" t="s">
        <v>681</v>
      </c>
      <c r="R1056" s="131">
        <v>0</v>
      </c>
      <c r="S1056" s="132">
        <v>1030408.720000001</v>
      </c>
      <c r="T1056" s="122" t="s">
        <v>579</v>
      </c>
      <c r="U1056" s="2">
        <v>77268410</v>
      </c>
      <c r="V1056" s="121">
        <v>-303640217</v>
      </c>
      <c r="W1056" s="111">
        <v>466060</v>
      </c>
      <c r="X1056" s="133">
        <v>48479542</v>
      </c>
      <c r="Y1056" s="45"/>
    </row>
    <row r="1057" spans="1:25">
      <c r="A1057" s="299" t="s">
        <v>206</v>
      </c>
      <c r="B1057" s="299" t="s">
        <v>207</v>
      </c>
      <c r="C1057" s="125">
        <v>44742</v>
      </c>
      <c r="D1057" s="125">
        <v>44742</v>
      </c>
      <c r="E1057" s="125">
        <v>44742</v>
      </c>
      <c r="F1057" s="295" t="s">
        <v>839</v>
      </c>
      <c r="G1057" s="127"/>
      <c r="H1057" s="128" t="s">
        <v>838</v>
      </c>
      <c r="I1057" s="73" t="s">
        <v>836</v>
      </c>
      <c r="J1057" s="73" t="s">
        <v>837</v>
      </c>
      <c r="K1057" s="73" t="s">
        <v>944</v>
      </c>
      <c r="L1057" s="129">
        <v>4375</v>
      </c>
      <c r="M1057" s="121">
        <v>100</v>
      </c>
      <c r="N1057" s="121">
        <v>4375</v>
      </c>
      <c r="O1057" s="121">
        <v>0</v>
      </c>
      <c r="P1057" s="121">
        <v>4375</v>
      </c>
      <c r="Q1057" s="130" t="s">
        <v>681</v>
      </c>
      <c r="R1057" s="131">
        <v>1540064.7899999851</v>
      </c>
      <c r="S1057" s="132">
        <v>0</v>
      </c>
      <c r="T1057" s="122" t="s">
        <v>837</v>
      </c>
      <c r="U1057" s="2">
        <v>81807403</v>
      </c>
      <c r="V1057" s="121">
        <v>-303100104</v>
      </c>
      <c r="W1057" s="111">
        <v>437570</v>
      </c>
      <c r="X1057" s="133">
        <v>48462081</v>
      </c>
      <c r="Y1057" s="45"/>
    </row>
    <row r="1058" spans="1:25">
      <c r="A1058" s="299" t="s">
        <v>206</v>
      </c>
      <c r="B1058" s="299" t="s">
        <v>207</v>
      </c>
      <c r="C1058" s="125">
        <v>44742</v>
      </c>
      <c r="D1058" s="125">
        <v>44742</v>
      </c>
      <c r="E1058" s="125">
        <v>44742</v>
      </c>
      <c r="F1058" s="295" t="s">
        <v>771</v>
      </c>
      <c r="G1058" s="127"/>
      <c r="H1058" s="128" t="s">
        <v>770</v>
      </c>
      <c r="I1058" s="73" t="s">
        <v>768</v>
      </c>
      <c r="J1058" s="73" t="s">
        <v>769</v>
      </c>
      <c r="K1058" s="73" t="s">
        <v>944</v>
      </c>
      <c r="L1058" s="129">
        <v>10275.23</v>
      </c>
      <c r="M1058" s="121">
        <v>100</v>
      </c>
      <c r="N1058" s="121">
        <v>10275.23</v>
      </c>
      <c r="O1058" s="121">
        <v>0</v>
      </c>
      <c r="P1058" s="121">
        <v>10275.23</v>
      </c>
      <c r="Q1058" s="130" t="s">
        <v>681</v>
      </c>
      <c r="R1058" s="131">
        <v>1550340.0199999851</v>
      </c>
      <c r="S1058" s="132">
        <v>0</v>
      </c>
      <c r="T1058" s="122" t="s">
        <v>769</v>
      </c>
      <c r="U1058" s="2">
        <v>81748222</v>
      </c>
      <c r="V1058" s="121">
        <v>-303020276</v>
      </c>
      <c r="W1058" s="111">
        <v>358166</v>
      </c>
      <c r="X1058" s="133">
        <v>48442091</v>
      </c>
      <c r="Y1058" s="45"/>
    </row>
    <row r="1059" spans="1:25">
      <c r="A1059" s="299" t="s">
        <v>206</v>
      </c>
      <c r="B1059" s="299" t="s">
        <v>207</v>
      </c>
      <c r="C1059" s="125">
        <v>44742</v>
      </c>
      <c r="D1059" s="125">
        <v>44742</v>
      </c>
      <c r="E1059" s="125">
        <v>44742</v>
      </c>
      <c r="F1059" s="295" t="s">
        <v>280</v>
      </c>
      <c r="G1059" s="127"/>
      <c r="H1059" s="128" t="s">
        <v>279</v>
      </c>
      <c r="I1059" s="73" t="s">
        <v>281</v>
      </c>
      <c r="J1059" s="73" t="s">
        <v>282</v>
      </c>
      <c r="K1059" s="73" t="s">
        <v>944</v>
      </c>
      <c r="L1059" s="129">
        <v>13424.9</v>
      </c>
      <c r="M1059" s="121">
        <v>100</v>
      </c>
      <c r="N1059" s="121">
        <v>13424.9</v>
      </c>
      <c r="O1059" s="121">
        <v>0</v>
      </c>
      <c r="P1059" s="121">
        <v>13424.9</v>
      </c>
      <c r="Q1059" s="130" t="s">
        <v>681</v>
      </c>
      <c r="R1059" s="131">
        <v>1563764.919999985</v>
      </c>
      <c r="S1059" s="132">
        <v>0</v>
      </c>
      <c r="T1059" s="122" t="s">
        <v>282</v>
      </c>
      <c r="U1059" s="2">
        <v>81277431</v>
      </c>
      <c r="V1059" s="121">
        <v>-301436197</v>
      </c>
      <c r="W1059" s="111">
        <v>490562</v>
      </c>
      <c r="X1059" s="133">
        <v>48283798</v>
      </c>
      <c r="Y1059" s="45"/>
    </row>
    <row r="1060" spans="1:25">
      <c r="A1060" s="299" t="s">
        <v>182</v>
      </c>
      <c r="B1060" s="299" t="s">
        <v>183</v>
      </c>
      <c r="C1060" s="125">
        <v>44742</v>
      </c>
      <c r="D1060" s="125">
        <v>44742</v>
      </c>
      <c r="E1060" s="125">
        <v>44742</v>
      </c>
      <c r="F1060" s="295" t="s">
        <v>280</v>
      </c>
      <c r="G1060" s="127" t="s">
        <v>1537</v>
      </c>
      <c r="H1060" s="128" t="s">
        <v>279</v>
      </c>
      <c r="I1060" s="73" t="s">
        <v>281</v>
      </c>
      <c r="J1060" s="73" t="s">
        <v>282</v>
      </c>
      <c r="K1060" s="73" t="s">
        <v>166</v>
      </c>
      <c r="L1060" s="129">
        <v>0</v>
      </c>
      <c r="N1060" s="121">
        <v>0</v>
      </c>
      <c r="O1060" s="121">
        <v>124.6</v>
      </c>
      <c r="P1060" s="121">
        <v>124.6</v>
      </c>
      <c r="Q1060" s="130" t="s">
        <v>681</v>
      </c>
      <c r="R1060" s="131">
        <v>0</v>
      </c>
      <c r="S1060" s="132">
        <v>1030533.320000001</v>
      </c>
      <c r="T1060" s="122" t="s">
        <v>282</v>
      </c>
      <c r="U1060" s="2">
        <v>80152555</v>
      </c>
      <c r="V1060" s="121">
        <v>-303766613</v>
      </c>
      <c r="W1060" s="111">
        <v>490562</v>
      </c>
      <c r="X1060" s="133">
        <v>48603627</v>
      </c>
      <c r="Y1060" s="45"/>
    </row>
    <row r="1061" spans="1:25">
      <c r="A1061" s="299" t="s">
        <v>206</v>
      </c>
      <c r="B1061" s="299" t="s">
        <v>207</v>
      </c>
      <c r="C1061" s="125">
        <v>44742</v>
      </c>
      <c r="D1061" s="125">
        <v>44742</v>
      </c>
      <c r="E1061" s="125">
        <v>44742</v>
      </c>
      <c r="G1061" s="127"/>
      <c r="H1061" s="128" t="s">
        <v>793</v>
      </c>
      <c r="I1061" s="73" t="s">
        <v>791</v>
      </c>
      <c r="J1061" s="73" t="s">
        <v>792</v>
      </c>
      <c r="K1061" s="73" t="s">
        <v>944</v>
      </c>
      <c r="L1061" s="129">
        <v>33272.959999999999</v>
      </c>
      <c r="M1061" s="121">
        <v>100</v>
      </c>
      <c r="N1061" s="121">
        <v>33272.959999999999</v>
      </c>
      <c r="O1061" s="121">
        <v>0</v>
      </c>
      <c r="P1061" s="121">
        <v>33272.959999999999</v>
      </c>
      <c r="Q1061" s="130" t="s">
        <v>681</v>
      </c>
      <c r="R1061" s="131">
        <v>1597037.879999985</v>
      </c>
      <c r="S1061" s="132">
        <v>0</v>
      </c>
      <c r="T1061" s="122" t="s">
        <v>792</v>
      </c>
      <c r="U1061" s="2">
        <v>81806755</v>
      </c>
      <c r="V1061" s="121">
        <v>-303099374</v>
      </c>
      <c r="W1061" s="111">
        <v>364755</v>
      </c>
      <c r="X1061" s="133">
        <v>48461877</v>
      </c>
      <c r="Y1061" s="45"/>
    </row>
    <row r="1062" spans="1:25">
      <c r="A1062" s="228" t="s">
        <v>182</v>
      </c>
      <c r="B1062" s="228" t="s">
        <v>183</v>
      </c>
      <c r="C1062" s="229">
        <v>44742</v>
      </c>
      <c r="D1062" s="229">
        <v>44742</v>
      </c>
      <c r="E1062" s="229">
        <v>44742</v>
      </c>
      <c r="F1062" s="296"/>
      <c r="G1062" s="230" t="s">
        <v>1524</v>
      </c>
      <c r="H1062" s="231" t="s">
        <v>793</v>
      </c>
      <c r="I1062" s="232" t="s">
        <v>791</v>
      </c>
      <c r="J1062" s="232" t="s">
        <v>792</v>
      </c>
      <c r="K1062" s="232" t="s">
        <v>166</v>
      </c>
      <c r="L1062" s="233">
        <v>0</v>
      </c>
      <c r="M1062" s="234"/>
      <c r="N1062" s="234">
        <v>0</v>
      </c>
      <c r="O1062" s="234">
        <v>78106.61</v>
      </c>
      <c r="P1062" s="234">
        <v>78106.61</v>
      </c>
      <c r="Q1062" s="235" t="s">
        <v>681</v>
      </c>
      <c r="R1062" s="236">
        <v>0</v>
      </c>
      <c r="S1062" s="237">
        <v>1108639.9300000011</v>
      </c>
      <c r="T1062" s="238" t="s">
        <v>792</v>
      </c>
      <c r="U1062" s="239">
        <v>79911732</v>
      </c>
      <c r="V1062" s="234">
        <v>-303712915</v>
      </c>
      <c r="W1062" s="240">
        <v>364755</v>
      </c>
      <c r="X1062" s="241">
        <v>48550910</v>
      </c>
      <c r="Y1062" s="242"/>
    </row>
    <row r="1063" spans="1:25">
      <c r="A1063" s="299" t="s">
        <v>206</v>
      </c>
      <c r="B1063" s="299" t="s">
        <v>207</v>
      </c>
      <c r="C1063" s="125">
        <v>44742</v>
      </c>
      <c r="D1063" s="125">
        <v>44742</v>
      </c>
      <c r="E1063" s="125">
        <v>44743</v>
      </c>
      <c r="G1063" s="127"/>
      <c r="H1063" s="128" t="s">
        <v>849</v>
      </c>
      <c r="I1063" s="73" t="s">
        <v>847</v>
      </c>
      <c r="J1063" s="73" t="s">
        <v>848</v>
      </c>
      <c r="K1063" s="73" t="s">
        <v>944</v>
      </c>
      <c r="L1063" s="129">
        <v>10000</v>
      </c>
      <c r="M1063" s="121">
        <v>100</v>
      </c>
      <c r="N1063" s="121">
        <v>10000</v>
      </c>
      <c r="O1063" s="121">
        <v>0</v>
      </c>
      <c r="P1063" s="121">
        <v>10000</v>
      </c>
      <c r="Q1063" s="130" t="s">
        <v>681</v>
      </c>
      <c r="R1063" s="131">
        <v>1607037.879999985</v>
      </c>
      <c r="S1063" s="132">
        <v>0</v>
      </c>
      <c r="T1063" s="122" t="s">
        <v>848</v>
      </c>
      <c r="U1063" s="2">
        <v>80823806</v>
      </c>
      <c r="V1063" s="121">
        <v>-297197584</v>
      </c>
      <c r="W1063" s="111">
        <v>440324</v>
      </c>
      <c r="X1063" s="133">
        <v>48080966</v>
      </c>
      <c r="Y1063" s="45"/>
    </row>
    <row r="1064" spans="1:25">
      <c r="A1064" s="299" t="s">
        <v>182</v>
      </c>
      <c r="B1064" s="299" t="s">
        <v>183</v>
      </c>
      <c r="C1064" s="125">
        <v>44742</v>
      </c>
      <c r="D1064" s="125">
        <v>44742</v>
      </c>
      <c r="E1064" s="125">
        <v>44743</v>
      </c>
      <c r="G1064" s="127" t="s">
        <v>1592</v>
      </c>
      <c r="H1064" s="128" t="s">
        <v>849</v>
      </c>
      <c r="I1064" s="73" t="s">
        <v>847</v>
      </c>
      <c r="J1064" s="73" t="s">
        <v>848</v>
      </c>
      <c r="K1064" s="73" t="s">
        <v>166</v>
      </c>
      <c r="L1064" s="129">
        <v>0</v>
      </c>
      <c r="N1064" s="121">
        <v>0</v>
      </c>
      <c r="O1064" s="121">
        <v>70246.94</v>
      </c>
      <c r="P1064" s="121">
        <v>70246.94</v>
      </c>
      <c r="Q1064" s="130" t="s">
        <v>681</v>
      </c>
      <c r="R1064" s="131">
        <v>0</v>
      </c>
      <c r="S1064" s="132">
        <v>1178886.870000001</v>
      </c>
      <c r="T1064" s="122" t="s">
        <v>848</v>
      </c>
      <c r="U1064" s="2">
        <v>77267866</v>
      </c>
      <c r="V1064" s="121">
        <v>-303640211</v>
      </c>
      <c r="W1064" s="111">
        <v>440324</v>
      </c>
      <c r="X1064" s="133">
        <v>48479536</v>
      </c>
      <c r="Y1064" s="45"/>
    </row>
    <row r="1065" spans="1:25">
      <c r="A1065" s="299" t="s">
        <v>182</v>
      </c>
      <c r="B1065" s="299" t="s">
        <v>183</v>
      </c>
      <c r="C1065" s="125">
        <v>44742</v>
      </c>
      <c r="D1065" s="125">
        <v>44742</v>
      </c>
      <c r="E1065" s="125">
        <v>44743</v>
      </c>
      <c r="F1065" s="295" t="s">
        <v>937</v>
      </c>
      <c r="G1065" s="127" t="s">
        <v>1616</v>
      </c>
      <c r="H1065" s="128" t="s">
        <v>870</v>
      </c>
      <c r="I1065" s="73" t="s">
        <v>482</v>
      </c>
      <c r="J1065" s="73" t="s">
        <v>1692</v>
      </c>
      <c r="K1065" s="73" t="s">
        <v>166</v>
      </c>
      <c r="L1065" s="129">
        <v>0</v>
      </c>
      <c r="N1065" s="121">
        <v>0</v>
      </c>
      <c r="O1065" s="121">
        <v>59048.55</v>
      </c>
      <c r="P1065" s="121">
        <v>59048.55</v>
      </c>
      <c r="Q1065" s="130" t="s">
        <v>681</v>
      </c>
      <c r="R1065" s="131">
        <v>0</v>
      </c>
      <c r="S1065" s="132">
        <v>1237935.4200000011</v>
      </c>
      <c r="T1065" s="122" t="s">
        <v>936</v>
      </c>
      <c r="U1065" s="2">
        <v>82051969</v>
      </c>
      <c r="V1065" s="121">
        <v>-304293112</v>
      </c>
      <c r="W1065" s="111">
        <v>484145</v>
      </c>
      <c r="X1065" s="133">
        <v>48856736</v>
      </c>
      <c r="Y1065" s="45"/>
    </row>
    <row r="1066" spans="1:25">
      <c r="A1066" s="299" t="s">
        <v>206</v>
      </c>
      <c r="B1066" s="299" t="s">
        <v>207</v>
      </c>
      <c r="C1066" s="125">
        <v>44742</v>
      </c>
      <c r="D1066" s="125">
        <v>44742</v>
      </c>
      <c r="E1066" s="125">
        <v>44743</v>
      </c>
      <c r="F1066" s="295" t="s">
        <v>520</v>
      </c>
      <c r="G1066" s="127"/>
      <c r="H1066" s="128" t="s">
        <v>519</v>
      </c>
      <c r="I1066" s="73" t="s">
        <v>521</v>
      </c>
      <c r="J1066" s="73" t="s">
        <v>522</v>
      </c>
      <c r="K1066" s="73" t="s">
        <v>944</v>
      </c>
      <c r="L1066" s="129">
        <v>12500</v>
      </c>
      <c r="M1066" s="121">
        <v>100</v>
      </c>
      <c r="N1066" s="121">
        <v>12500</v>
      </c>
      <c r="O1066" s="121">
        <v>0</v>
      </c>
      <c r="P1066" s="121">
        <v>12500</v>
      </c>
      <c r="Q1066" s="130" t="s">
        <v>681</v>
      </c>
      <c r="R1066" s="131">
        <v>1619537.879999985</v>
      </c>
      <c r="S1066" s="132">
        <v>0</v>
      </c>
      <c r="T1066" s="122" t="s">
        <v>522</v>
      </c>
      <c r="U1066" s="2">
        <v>81598373</v>
      </c>
      <c r="V1066" s="121">
        <v>-302815491</v>
      </c>
      <c r="W1066" s="111">
        <v>446869</v>
      </c>
      <c r="X1066" s="133">
        <v>48389052</v>
      </c>
      <c r="Y1066" s="45"/>
    </row>
    <row r="1067" spans="1:25">
      <c r="A1067" s="299" t="s">
        <v>182</v>
      </c>
      <c r="B1067" s="299" t="s">
        <v>183</v>
      </c>
      <c r="C1067" s="125">
        <v>44742</v>
      </c>
      <c r="D1067" s="125">
        <v>44742</v>
      </c>
      <c r="E1067" s="125">
        <v>44743</v>
      </c>
      <c r="F1067" s="295" t="s">
        <v>520</v>
      </c>
      <c r="G1067" s="127" t="s">
        <v>1611</v>
      </c>
      <c r="H1067" s="128" t="s">
        <v>519</v>
      </c>
      <c r="I1067" s="73" t="s">
        <v>521</v>
      </c>
      <c r="J1067" s="73" t="s">
        <v>522</v>
      </c>
      <c r="K1067" s="73" t="s">
        <v>166</v>
      </c>
      <c r="L1067" s="129">
        <v>0</v>
      </c>
      <c r="N1067" s="121">
        <v>0</v>
      </c>
      <c r="O1067" s="121">
        <v>69166.320000000007</v>
      </c>
      <c r="P1067" s="121">
        <v>69166.320000000007</v>
      </c>
      <c r="Q1067" s="130" t="s">
        <v>681</v>
      </c>
      <c r="R1067" s="131">
        <v>0</v>
      </c>
      <c r="S1067" s="132">
        <v>1307101.7400000012</v>
      </c>
      <c r="T1067" s="122" t="s">
        <v>522</v>
      </c>
      <c r="U1067" s="2">
        <v>78439011</v>
      </c>
      <c r="V1067" s="121">
        <v>-302816762</v>
      </c>
      <c r="W1067" s="111">
        <v>446869</v>
      </c>
      <c r="X1067" s="133">
        <v>48389399</v>
      </c>
      <c r="Y1067" s="45"/>
    </row>
    <row r="1068" spans="1:25">
      <c r="A1068" s="299" t="s">
        <v>182</v>
      </c>
      <c r="B1068" s="299" t="s">
        <v>183</v>
      </c>
      <c r="C1068" s="125">
        <v>44743</v>
      </c>
      <c r="D1068" s="125">
        <v>44743</v>
      </c>
      <c r="E1068" s="125">
        <v>44743</v>
      </c>
      <c r="F1068" s="295" t="s">
        <v>719</v>
      </c>
      <c r="G1068" s="127" t="s">
        <v>1534</v>
      </c>
      <c r="H1068" s="128" t="s">
        <v>718</v>
      </c>
      <c r="I1068" s="73" t="s">
        <v>716</v>
      </c>
      <c r="J1068" s="73" t="s">
        <v>717</v>
      </c>
      <c r="K1068" s="73" t="s">
        <v>166</v>
      </c>
      <c r="L1068" s="129">
        <v>0</v>
      </c>
      <c r="N1068" s="121">
        <v>0</v>
      </c>
      <c r="O1068" s="121">
        <v>23886.79</v>
      </c>
      <c r="P1068" s="121">
        <v>23886.79</v>
      </c>
      <c r="Q1068" s="130" t="s">
        <v>681</v>
      </c>
      <c r="R1068" s="131">
        <v>0</v>
      </c>
      <c r="S1068" s="132">
        <v>1330988.5300000012</v>
      </c>
      <c r="T1068" s="122" t="s">
        <v>717</v>
      </c>
      <c r="U1068" s="2">
        <v>81969847</v>
      </c>
      <c r="V1068" s="121">
        <v>-304277086</v>
      </c>
      <c r="W1068" s="111">
        <v>312621</v>
      </c>
      <c r="X1068" s="133">
        <v>48852086</v>
      </c>
      <c r="Y1068" s="45"/>
    </row>
    <row r="1069" spans="1:25">
      <c r="A1069" s="299" t="s">
        <v>182</v>
      </c>
      <c r="B1069" s="299" t="s">
        <v>183</v>
      </c>
      <c r="C1069" s="125">
        <v>44743</v>
      </c>
      <c r="D1069" s="125">
        <v>44743</v>
      </c>
      <c r="E1069" s="125">
        <v>44743</v>
      </c>
      <c r="G1069" s="127" t="s">
        <v>1683</v>
      </c>
      <c r="H1069" s="128" t="s">
        <v>947</v>
      </c>
      <c r="I1069" s="73" t="s">
        <v>716</v>
      </c>
      <c r="J1069" s="73" t="s">
        <v>946</v>
      </c>
      <c r="K1069" s="73" t="s">
        <v>166</v>
      </c>
      <c r="L1069" s="129">
        <v>0</v>
      </c>
      <c r="N1069" s="121">
        <v>0</v>
      </c>
      <c r="O1069" s="121">
        <v>15623.21</v>
      </c>
      <c r="P1069" s="121">
        <v>15623.21</v>
      </c>
      <c r="Q1069" s="130" t="s">
        <v>681</v>
      </c>
      <c r="R1069" s="131">
        <v>0</v>
      </c>
      <c r="S1069" s="132">
        <v>1346611.7400000012</v>
      </c>
      <c r="T1069" s="122" t="s">
        <v>946</v>
      </c>
      <c r="U1069" s="2">
        <v>81969284</v>
      </c>
      <c r="V1069" s="121">
        <v>-304256624</v>
      </c>
      <c r="W1069" s="111">
        <v>462328</v>
      </c>
      <c r="X1069" s="133">
        <v>48845187</v>
      </c>
      <c r="Y1069" s="45"/>
    </row>
    <row r="1070" spans="1:25">
      <c r="A1070" s="299" t="s">
        <v>182</v>
      </c>
      <c r="B1070" s="299" t="s">
        <v>183</v>
      </c>
      <c r="C1070" s="125">
        <v>44743</v>
      </c>
      <c r="D1070" s="125">
        <v>44743</v>
      </c>
      <c r="E1070" s="125">
        <v>44743</v>
      </c>
      <c r="G1070" s="127" t="s">
        <v>1536</v>
      </c>
      <c r="H1070" s="128" t="s">
        <v>721</v>
      </c>
      <c r="I1070" s="73" t="s">
        <v>716</v>
      </c>
      <c r="J1070" s="73" t="s">
        <v>720</v>
      </c>
      <c r="K1070" s="73" t="s">
        <v>166</v>
      </c>
      <c r="L1070" s="129">
        <v>0</v>
      </c>
      <c r="N1070" s="121">
        <v>0</v>
      </c>
      <c r="O1070" s="121">
        <v>19155.64</v>
      </c>
      <c r="P1070" s="121">
        <v>19155.64</v>
      </c>
      <c r="Q1070" s="130" t="s">
        <v>681</v>
      </c>
      <c r="R1070" s="131">
        <v>0</v>
      </c>
      <c r="S1070" s="132">
        <v>1365767.3800000011</v>
      </c>
      <c r="T1070" s="122" t="s">
        <v>720</v>
      </c>
      <c r="U1070" s="2">
        <v>81969903</v>
      </c>
      <c r="V1070" s="121">
        <v>-304277087</v>
      </c>
      <c r="W1070" s="111">
        <v>375072</v>
      </c>
      <c r="X1070" s="133">
        <v>48852087</v>
      </c>
      <c r="Y1070" s="45"/>
    </row>
    <row r="1071" spans="1:25">
      <c r="A1071" s="299" t="s">
        <v>206</v>
      </c>
      <c r="B1071" s="299" t="s">
        <v>207</v>
      </c>
      <c r="C1071" s="125">
        <v>44742</v>
      </c>
      <c r="D1071" s="125">
        <v>44742</v>
      </c>
      <c r="E1071" s="125">
        <v>44743</v>
      </c>
      <c r="F1071" s="295" t="s">
        <v>938</v>
      </c>
      <c r="G1071" s="127"/>
      <c r="H1071" s="128" t="s">
        <v>879</v>
      </c>
      <c r="I1071" s="73" t="s">
        <v>877</v>
      </c>
      <c r="J1071" s="73" t="s">
        <v>878</v>
      </c>
      <c r="K1071" s="73" t="s">
        <v>944</v>
      </c>
      <c r="L1071" s="129">
        <v>5982.14</v>
      </c>
      <c r="M1071" s="121">
        <v>100</v>
      </c>
      <c r="N1071" s="121">
        <v>5982.14</v>
      </c>
      <c r="O1071" s="121">
        <v>0</v>
      </c>
      <c r="P1071" s="121">
        <v>5982.14</v>
      </c>
      <c r="Q1071" s="130" t="s">
        <v>681</v>
      </c>
      <c r="R1071" s="131">
        <v>1625520.0199999849</v>
      </c>
      <c r="S1071" s="132">
        <v>0</v>
      </c>
      <c r="T1071" s="122" t="s">
        <v>878</v>
      </c>
      <c r="U1071" s="2">
        <v>82001388</v>
      </c>
      <c r="V1071" s="121">
        <v>-304169356</v>
      </c>
      <c r="W1071" s="111">
        <v>473199</v>
      </c>
      <c r="X1071" s="133">
        <v>48816829</v>
      </c>
      <c r="Y1071" s="45"/>
    </row>
    <row r="1072" spans="1:25">
      <c r="A1072" s="299" t="s">
        <v>182</v>
      </c>
      <c r="B1072" s="299" t="s">
        <v>183</v>
      </c>
      <c r="C1072" s="125">
        <v>44742</v>
      </c>
      <c r="D1072" s="125">
        <v>44742</v>
      </c>
      <c r="E1072" s="125">
        <v>44743</v>
      </c>
      <c r="F1072" s="295" t="s">
        <v>938</v>
      </c>
      <c r="G1072" s="127" t="s">
        <v>1617</v>
      </c>
      <c r="H1072" s="128" t="s">
        <v>879</v>
      </c>
      <c r="I1072" s="73" t="s">
        <v>877</v>
      </c>
      <c r="J1072" s="73" t="s">
        <v>878</v>
      </c>
      <c r="K1072" s="73" t="s">
        <v>166</v>
      </c>
      <c r="L1072" s="129">
        <v>0</v>
      </c>
      <c r="N1072" s="121">
        <v>0</v>
      </c>
      <c r="O1072" s="121">
        <v>40660.089999999997</v>
      </c>
      <c r="P1072" s="121">
        <v>40660.089999999997</v>
      </c>
      <c r="Q1072" s="130" t="s">
        <v>681</v>
      </c>
      <c r="R1072" s="131">
        <v>0</v>
      </c>
      <c r="S1072" s="132">
        <v>1406427.4700000011</v>
      </c>
      <c r="T1072" s="122" t="s">
        <v>878</v>
      </c>
      <c r="U1072" s="2">
        <v>78981563</v>
      </c>
      <c r="V1072" s="121">
        <v>-303708208</v>
      </c>
      <c r="W1072" s="111">
        <v>453441</v>
      </c>
      <c r="X1072" s="133">
        <v>48546361</v>
      </c>
      <c r="Y1072" s="45"/>
    </row>
    <row r="1073" spans="1:25">
      <c r="A1073" s="299" t="s">
        <v>206</v>
      </c>
      <c r="B1073" s="299" t="s">
        <v>207</v>
      </c>
      <c r="C1073" s="125">
        <v>44742</v>
      </c>
      <c r="D1073" s="125">
        <v>44742</v>
      </c>
      <c r="E1073" s="125">
        <v>44743</v>
      </c>
      <c r="G1073" s="127"/>
      <c r="H1073" s="128" t="s">
        <v>571</v>
      </c>
      <c r="I1073" s="73" t="s">
        <v>572</v>
      </c>
      <c r="J1073" s="73" t="s">
        <v>948</v>
      </c>
      <c r="K1073" s="73" t="s">
        <v>944</v>
      </c>
      <c r="L1073" s="129">
        <v>7687.5</v>
      </c>
      <c r="M1073" s="121">
        <v>100</v>
      </c>
      <c r="N1073" s="121">
        <v>7687.5</v>
      </c>
      <c r="O1073" s="121">
        <v>0</v>
      </c>
      <c r="P1073" s="121">
        <v>7687.5</v>
      </c>
      <c r="Q1073" s="130" t="s">
        <v>681</v>
      </c>
      <c r="R1073" s="131">
        <v>1633207.5199999849</v>
      </c>
      <c r="S1073" s="132">
        <v>0</v>
      </c>
      <c r="T1073" s="122" t="s">
        <v>948</v>
      </c>
      <c r="U1073" s="2">
        <v>82014923</v>
      </c>
      <c r="V1073" s="121">
        <v>-304223279</v>
      </c>
      <c r="W1073" s="111">
        <v>471935</v>
      </c>
      <c r="X1073" s="133">
        <v>48823906</v>
      </c>
      <c r="Y1073" s="45"/>
    </row>
    <row r="1074" spans="1:25">
      <c r="A1074" s="299" t="s">
        <v>206</v>
      </c>
      <c r="B1074" s="299" t="s">
        <v>207</v>
      </c>
      <c r="C1074" s="125">
        <v>44742</v>
      </c>
      <c r="D1074" s="125">
        <v>44742</v>
      </c>
      <c r="E1074" s="125">
        <v>44743</v>
      </c>
      <c r="F1074" s="295" t="s">
        <v>759</v>
      </c>
      <c r="G1074" s="127"/>
      <c r="H1074" s="128" t="s">
        <v>758</v>
      </c>
      <c r="I1074" s="73" t="s">
        <v>756</v>
      </c>
      <c r="J1074" s="73" t="s">
        <v>757</v>
      </c>
      <c r="K1074" s="73" t="s">
        <v>944</v>
      </c>
      <c r="L1074" s="129">
        <v>32774.089999999997</v>
      </c>
      <c r="M1074" s="121">
        <v>100</v>
      </c>
      <c r="N1074" s="121">
        <v>32774.089999999997</v>
      </c>
      <c r="O1074" s="121">
        <v>0</v>
      </c>
      <c r="P1074" s="121">
        <v>32774.089999999997</v>
      </c>
      <c r="Q1074" s="130" t="s">
        <v>681</v>
      </c>
      <c r="R1074" s="131">
        <v>1665981.609999985</v>
      </c>
      <c r="S1074" s="132">
        <v>0</v>
      </c>
      <c r="T1074" s="122" t="s">
        <v>757</v>
      </c>
      <c r="U1074" s="2">
        <v>81030772</v>
      </c>
      <c r="V1074" s="121">
        <v>-300147575</v>
      </c>
      <c r="W1074" s="111">
        <v>362904</v>
      </c>
      <c r="X1074" s="133">
        <v>48191199</v>
      </c>
      <c r="Y1074" s="45"/>
    </row>
    <row r="1075" spans="1:25">
      <c r="A1075" s="299" t="s">
        <v>182</v>
      </c>
      <c r="B1075" s="299" t="s">
        <v>183</v>
      </c>
      <c r="C1075" s="125">
        <v>44742</v>
      </c>
      <c r="D1075" s="125">
        <v>44742</v>
      </c>
      <c r="E1075" s="125">
        <v>44743</v>
      </c>
      <c r="F1075" s="295" t="s">
        <v>759</v>
      </c>
      <c r="G1075" s="127" t="s">
        <v>1520</v>
      </c>
      <c r="H1075" s="128" t="s">
        <v>758</v>
      </c>
      <c r="I1075" s="73" t="s">
        <v>756</v>
      </c>
      <c r="J1075" s="73" t="s">
        <v>757</v>
      </c>
      <c r="K1075" s="73" t="s">
        <v>166</v>
      </c>
      <c r="L1075" s="129">
        <v>0</v>
      </c>
      <c r="N1075" s="121">
        <v>0</v>
      </c>
      <c r="O1075" s="121">
        <v>95760.97</v>
      </c>
      <c r="P1075" s="121">
        <v>95760.97</v>
      </c>
      <c r="Q1075" s="130" t="s">
        <v>681</v>
      </c>
      <c r="R1075" s="131">
        <v>0</v>
      </c>
      <c r="S1075" s="132">
        <v>1502188.4400000011</v>
      </c>
      <c r="T1075" s="122" t="s">
        <v>757</v>
      </c>
      <c r="U1075" s="2">
        <v>79912398</v>
      </c>
      <c r="V1075" s="121">
        <v>-303712923</v>
      </c>
      <c r="W1075" s="111">
        <v>362904</v>
      </c>
      <c r="X1075" s="133">
        <v>48550918</v>
      </c>
      <c r="Y1075" s="45"/>
    </row>
    <row r="1076" spans="1:25">
      <c r="A1076" s="299" t="s">
        <v>206</v>
      </c>
      <c r="B1076" s="299" t="s">
        <v>207</v>
      </c>
      <c r="C1076" s="125">
        <v>44742</v>
      </c>
      <c r="D1076" s="125">
        <v>44742</v>
      </c>
      <c r="E1076" s="125">
        <v>44743</v>
      </c>
      <c r="F1076" s="295" t="s">
        <v>466</v>
      </c>
      <c r="G1076" s="127"/>
      <c r="H1076" s="128" t="s">
        <v>465</v>
      </c>
      <c r="I1076" s="73" t="s">
        <v>467</v>
      </c>
      <c r="J1076" s="73" t="s">
        <v>468</v>
      </c>
      <c r="K1076" s="73" t="s">
        <v>944</v>
      </c>
      <c r="L1076" s="129">
        <v>25000</v>
      </c>
      <c r="M1076" s="121">
        <v>100</v>
      </c>
      <c r="N1076" s="121">
        <v>25000</v>
      </c>
      <c r="O1076" s="121">
        <v>0</v>
      </c>
      <c r="P1076" s="121">
        <v>25000</v>
      </c>
      <c r="Q1076" s="130" t="s">
        <v>681</v>
      </c>
      <c r="R1076" s="131">
        <v>1690981.609999985</v>
      </c>
      <c r="S1076" s="132">
        <v>0</v>
      </c>
      <c r="T1076" s="122" t="s">
        <v>468</v>
      </c>
      <c r="U1076" s="2">
        <v>81032116</v>
      </c>
      <c r="V1076" s="121">
        <v>-300149561</v>
      </c>
      <c r="W1076" s="111">
        <v>445104</v>
      </c>
      <c r="X1076" s="133">
        <v>48191648</v>
      </c>
      <c r="Y1076" s="45"/>
    </row>
    <row r="1077" spans="1:25">
      <c r="A1077" s="299" t="s">
        <v>182</v>
      </c>
      <c r="B1077" s="299" t="s">
        <v>183</v>
      </c>
      <c r="C1077" s="125">
        <v>44742</v>
      </c>
      <c r="D1077" s="125">
        <v>44742</v>
      </c>
      <c r="E1077" s="125">
        <v>44743</v>
      </c>
      <c r="F1077" s="295" t="s">
        <v>466</v>
      </c>
      <c r="G1077" s="127" t="s">
        <v>1608</v>
      </c>
      <c r="H1077" s="128" t="s">
        <v>465</v>
      </c>
      <c r="I1077" s="73" t="s">
        <v>467</v>
      </c>
      <c r="J1077" s="73" t="s">
        <v>468</v>
      </c>
      <c r="K1077" s="73" t="s">
        <v>166</v>
      </c>
      <c r="L1077" s="129">
        <v>0</v>
      </c>
      <c r="N1077" s="121">
        <v>0</v>
      </c>
      <c r="O1077" s="121">
        <v>60282.2</v>
      </c>
      <c r="P1077" s="121">
        <v>60282.2</v>
      </c>
      <c r="Q1077" s="130" t="s">
        <v>681</v>
      </c>
      <c r="R1077" s="131">
        <v>0</v>
      </c>
      <c r="S1077" s="132">
        <v>1562470.6400000011</v>
      </c>
      <c r="T1077" s="122" t="s">
        <v>468</v>
      </c>
      <c r="U1077" s="2">
        <v>80702960</v>
      </c>
      <c r="V1077" s="121">
        <v>-303877702</v>
      </c>
      <c r="W1077" s="111">
        <v>445104</v>
      </c>
      <c r="X1077" s="133">
        <v>48714306</v>
      </c>
      <c r="Y1077" s="45"/>
    </row>
    <row r="1078" spans="1:25">
      <c r="A1078" s="299" t="s">
        <v>206</v>
      </c>
      <c r="B1078" s="299" t="s">
        <v>207</v>
      </c>
      <c r="C1078" s="125">
        <v>44561</v>
      </c>
      <c r="D1078" s="125">
        <v>44561</v>
      </c>
      <c r="E1078" s="125">
        <v>44743</v>
      </c>
      <c r="F1078" s="295" t="s">
        <v>767</v>
      </c>
      <c r="G1078" s="127"/>
      <c r="H1078" s="128" t="s">
        <v>766</v>
      </c>
      <c r="I1078" s="73" t="s">
        <v>764</v>
      </c>
      <c r="J1078" s="73" t="s">
        <v>765</v>
      </c>
      <c r="K1078" s="73" t="s">
        <v>944</v>
      </c>
      <c r="L1078" s="129">
        <v>20000.009999999998</v>
      </c>
      <c r="M1078" s="121">
        <v>100</v>
      </c>
      <c r="N1078" s="121">
        <v>20000.009999999998</v>
      </c>
      <c r="O1078" s="121">
        <v>0</v>
      </c>
      <c r="P1078" s="121">
        <v>20000.009999999998</v>
      </c>
      <c r="Q1078" s="130" t="s">
        <v>681</v>
      </c>
      <c r="R1078" s="131">
        <v>1710981.619999985</v>
      </c>
      <c r="S1078" s="132">
        <v>0</v>
      </c>
      <c r="T1078" s="122" t="s">
        <v>765</v>
      </c>
      <c r="U1078" s="2">
        <v>74552890</v>
      </c>
      <c r="V1078" s="121">
        <v>-269669278</v>
      </c>
      <c r="W1078" s="111">
        <v>390874</v>
      </c>
      <c r="X1078" s="133">
        <v>43710158</v>
      </c>
      <c r="Y1078" s="45"/>
    </row>
    <row r="1079" spans="1:25">
      <c r="A1079" s="299" t="s">
        <v>182</v>
      </c>
      <c r="B1079" s="299" t="s">
        <v>183</v>
      </c>
      <c r="C1079" s="125">
        <v>44742</v>
      </c>
      <c r="D1079" s="125">
        <v>44742</v>
      </c>
      <c r="E1079" s="125">
        <v>44743</v>
      </c>
      <c r="F1079" s="295" t="s">
        <v>767</v>
      </c>
      <c r="G1079" s="127" t="s">
        <v>1544</v>
      </c>
      <c r="H1079" s="128" t="s">
        <v>766</v>
      </c>
      <c r="I1079" s="73" t="s">
        <v>764</v>
      </c>
      <c r="J1079" s="73" t="s">
        <v>765</v>
      </c>
      <c r="K1079" s="73" t="s">
        <v>166</v>
      </c>
      <c r="L1079" s="129">
        <v>0</v>
      </c>
      <c r="N1079" s="121">
        <v>0</v>
      </c>
      <c r="O1079" s="121">
        <v>123.47</v>
      </c>
      <c r="P1079" s="121">
        <v>123.47</v>
      </c>
      <c r="Q1079" s="130" t="s">
        <v>681</v>
      </c>
      <c r="R1079" s="131">
        <v>0</v>
      </c>
      <c r="S1079" s="132">
        <v>1562594.110000001</v>
      </c>
      <c r="T1079" s="122" t="s">
        <v>765</v>
      </c>
      <c r="U1079" s="2">
        <v>81828641</v>
      </c>
      <c r="V1079" s="121">
        <v>-303321084</v>
      </c>
      <c r="W1079" s="111">
        <v>390874</v>
      </c>
      <c r="X1079" s="133">
        <v>48474844</v>
      </c>
      <c r="Y1079" s="45"/>
    </row>
    <row r="1080" spans="1:25">
      <c r="A1080" s="299" t="s">
        <v>206</v>
      </c>
      <c r="B1080" s="299" t="s">
        <v>207</v>
      </c>
      <c r="C1080" s="125">
        <v>44742</v>
      </c>
      <c r="D1080" s="125">
        <v>44742</v>
      </c>
      <c r="E1080" s="125">
        <v>44743</v>
      </c>
      <c r="F1080" s="295" t="s">
        <v>942</v>
      </c>
      <c r="G1080" s="127"/>
      <c r="H1080" s="128" t="s">
        <v>941</v>
      </c>
      <c r="I1080" s="73" t="s">
        <v>939</v>
      </c>
      <c r="J1080" s="73" t="s">
        <v>940</v>
      </c>
      <c r="K1080" s="73" t="s">
        <v>944</v>
      </c>
      <c r="L1080" s="129">
        <v>4682.3</v>
      </c>
      <c r="M1080" s="121">
        <v>100</v>
      </c>
      <c r="N1080" s="121">
        <v>4682.3</v>
      </c>
      <c r="O1080" s="121">
        <v>0</v>
      </c>
      <c r="P1080" s="121">
        <v>4682.3</v>
      </c>
      <c r="Q1080" s="130" t="s">
        <v>681</v>
      </c>
      <c r="R1080" s="131">
        <v>1715663.919999985</v>
      </c>
      <c r="S1080" s="132">
        <v>0</v>
      </c>
      <c r="T1080" s="122" t="s">
        <v>940</v>
      </c>
      <c r="U1080" s="2">
        <v>81257459</v>
      </c>
      <c r="V1080" s="121">
        <v>-301413475</v>
      </c>
      <c r="W1080" s="111">
        <v>373450</v>
      </c>
      <c r="X1080" s="133">
        <v>48278334</v>
      </c>
      <c r="Y1080" s="45"/>
    </row>
    <row r="1081" spans="1:25">
      <c r="A1081" s="299" t="s">
        <v>182</v>
      </c>
      <c r="B1081" s="299" t="s">
        <v>183</v>
      </c>
      <c r="C1081" s="125">
        <v>44742</v>
      </c>
      <c r="D1081" s="125">
        <v>44742</v>
      </c>
      <c r="E1081" s="125">
        <v>44743</v>
      </c>
      <c r="F1081" s="295" t="s">
        <v>942</v>
      </c>
      <c r="G1081" s="127" t="s">
        <v>1693</v>
      </c>
      <c r="H1081" s="128" t="s">
        <v>941</v>
      </c>
      <c r="I1081" s="73" t="s">
        <v>939</v>
      </c>
      <c r="J1081" s="73" t="s">
        <v>940</v>
      </c>
      <c r="K1081" s="73" t="s">
        <v>166</v>
      </c>
      <c r="L1081" s="129">
        <v>0</v>
      </c>
      <c r="N1081" s="121">
        <v>0</v>
      </c>
      <c r="O1081" s="121">
        <v>2436.2600000000002</v>
      </c>
      <c r="P1081" s="121">
        <v>2436.2600000000002</v>
      </c>
      <c r="Q1081" s="130" t="s">
        <v>681</v>
      </c>
      <c r="R1081" s="131">
        <v>0</v>
      </c>
      <c r="S1081" s="132">
        <v>1565030.370000001</v>
      </c>
      <c r="T1081" s="122" t="s">
        <v>940</v>
      </c>
      <c r="U1081" s="2">
        <v>80942740</v>
      </c>
      <c r="V1081" s="121">
        <v>-301500287</v>
      </c>
      <c r="W1081" s="111">
        <v>373450</v>
      </c>
      <c r="X1081" s="133">
        <v>48299853</v>
      </c>
      <c r="Y1081" s="45"/>
    </row>
    <row r="1082" spans="1:25">
      <c r="A1082" s="299" t="s">
        <v>206</v>
      </c>
      <c r="B1082" s="299" t="s">
        <v>207</v>
      </c>
      <c r="C1082" s="125">
        <v>44742</v>
      </c>
      <c r="D1082" s="125">
        <v>44742</v>
      </c>
      <c r="E1082" s="125">
        <v>44743</v>
      </c>
      <c r="F1082" s="295" t="s">
        <v>953</v>
      </c>
      <c r="G1082" s="127"/>
      <c r="H1082" s="128" t="s">
        <v>954</v>
      </c>
      <c r="I1082" s="73" t="s">
        <v>950</v>
      </c>
      <c r="J1082" s="73" t="s">
        <v>951</v>
      </c>
      <c r="K1082" s="73" t="s">
        <v>944</v>
      </c>
      <c r="L1082" s="129">
        <v>12500</v>
      </c>
      <c r="M1082" s="121">
        <v>100</v>
      </c>
      <c r="N1082" s="121">
        <v>12500</v>
      </c>
      <c r="O1082" s="121">
        <v>0</v>
      </c>
      <c r="P1082" s="121">
        <v>12500</v>
      </c>
      <c r="Q1082" s="130" t="s">
        <v>681</v>
      </c>
      <c r="R1082" s="131">
        <v>1728163.919999985</v>
      </c>
      <c r="S1082" s="132">
        <v>0</v>
      </c>
      <c r="T1082" s="122" t="s">
        <v>951</v>
      </c>
      <c r="U1082" s="2">
        <v>81933607</v>
      </c>
      <c r="V1082" s="121">
        <v>-304058069</v>
      </c>
      <c r="W1082" s="111">
        <v>488699</v>
      </c>
      <c r="X1082" s="133">
        <v>48787782</v>
      </c>
      <c r="Y1082" s="45"/>
    </row>
    <row r="1083" spans="1:25">
      <c r="A1083" s="299" t="s">
        <v>182</v>
      </c>
      <c r="B1083" s="299" t="s">
        <v>183</v>
      </c>
      <c r="C1083" s="125">
        <v>44742</v>
      </c>
      <c r="D1083" s="125">
        <v>44742</v>
      </c>
      <c r="E1083" s="125">
        <v>44743</v>
      </c>
      <c r="F1083" s="295" t="s">
        <v>953</v>
      </c>
      <c r="G1083" s="127" t="s">
        <v>1694</v>
      </c>
      <c r="H1083" s="128" t="s">
        <v>954</v>
      </c>
      <c r="I1083" s="73" t="s">
        <v>950</v>
      </c>
      <c r="J1083" s="73" t="s">
        <v>1695</v>
      </c>
      <c r="K1083" s="73" t="s">
        <v>166</v>
      </c>
      <c r="L1083" s="129">
        <v>0</v>
      </c>
      <c r="N1083" s="121">
        <v>0</v>
      </c>
      <c r="O1083" s="121">
        <v>47125</v>
      </c>
      <c r="P1083" s="121">
        <v>47125</v>
      </c>
      <c r="Q1083" s="130" t="s">
        <v>681</v>
      </c>
      <c r="R1083" s="131">
        <v>0</v>
      </c>
      <c r="S1083" s="132">
        <v>1612155.370000001</v>
      </c>
      <c r="T1083" s="122" t="s">
        <v>951</v>
      </c>
      <c r="U1083" s="2">
        <v>80492455</v>
      </c>
      <c r="V1083" s="121">
        <v>-303868784</v>
      </c>
      <c r="W1083" s="111">
        <v>488699</v>
      </c>
      <c r="X1083" s="133">
        <v>48705610</v>
      </c>
      <c r="Y1083" s="45"/>
    </row>
    <row r="1084" spans="1:25">
      <c r="A1084" s="299" t="s">
        <v>182</v>
      </c>
      <c r="B1084" s="299" t="s">
        <v>183</v>
      </c>
      <c r="C1084" s="125">
        <v>44742</v>
      </c>
      <c r="D1084" s="125">
        <v>44742</v>
      </c>
      <c r="E1084" s="125">
        <v>44743</v>
      </c>
      <c r="F1084" s="295" t="s">
        <v>953</v>
      </c>
      <c r="G1084" s="127" t="s">
        <v>1694</v>
      </c>
      <c r="H1084" s="128" t="s">
        <v>954</v>
      </c>
      <c r="I1084" s="73" t="s">
        <v>950</v>
      </c>
      <c r="J1084" s="73" t="s">
        <v>1695</v>
      </c>
      <c r="K1084" s="73" t="s">
        <v>166</v>
      </c>
      <c r="L1084" s="129">
        <v>0</v>
      </c>
      <c r="N1084" s="121">
        <v>0</v>
      </c>
      <c r="O1084" s="121">
        <v>1739.12</v>
      </c>
      <c r="P1084" s="121">
        <v>1739.12</v>
      </c>
      <c r="Q1084" s="130" t="s">
        <v>681</v>
      </c>
      <c r="R1084" s="131">
        <v>0</v>
      </c>
      <c r="S1084" s="132">
        <v>1613894.4900000012</v>
      </c>
      <c r="T1084" s="122" t="s">
        <v>951</v>
      </c>
      <c r="U1084" s="2">
        <v>80492543</v>
      </c>
      <c r="V1084" s="121">
        <v>-303868859</v>
      </c>
      <c r="W1084" s="111">
        <v>488700</v>
      </c>
      <c r="X1084" s="133">
        <v>48705685</v>
      </c>
      <c r="Y1084" s="45"/>
    </row>
    <row r="1085" spans="1:25">
      <c r="A1085" s="299" t="s">
        <v>206</v>
      </c>
      <c r="B1085" s="299" t="s">
        <v>207</v>
      </c>
      <c r="C1085" s="125">
        <v>44742</v>
      </c>
      <c r="D1085" s="125">
        <v>44742</v>
      </c>
      <c r="E1085" s="125">
        <v>44743</v>
      </c>
      <c r="F1085" s="295" t="s">
        <v>554</v>
      </c>
      <c r="G1085" s="127"/>
      <c r="H1085" s="128" t="s">
        <v>553</v>
      </c>
      <c r="I1085" s="73" t="s">
        <v>561</v>
      </c>
      <c r="J1085" s="73" t="s">
        <v>562</v>
      </c>
      <c r="K1085" s="73" t="s">
        <v>944</v>
      </c>
      <c r="L1085" s="129">
        <v>12919.9</v>
      </c>
      <c r="M1085" s="121">
        <v>100</v>
      </c>
      <c r="N1085" s="121">
        <v>12919.9</v>
      </c>
      <c r="O1085" s="121">
        <v>0</v>
      </c>
      <c r="P1085" s="121">
        <v>12919.9</v>
      </c>
      <c r="Q1085" s="130" t="s">
        <v>681</v>
      </c>
      <c r="R1085" s="131">
        <v>1741083.8199999849</v>
      </c>
      <c r="S1085" s="132">
        <v>0</v>
      </c>
      <c r="T1085" s="122" t="s">
        <v>562</v>
      </c>
      <c r="U1085" s="2">
        <v>81920719</v>
      </c>
      <c r="V1085" s="121">
        <v>-304040258</v>
      </c>
      <c r="W1085" s="111">
        <v>331302</v>
      </c>
      <c r="X1085" s="133">
        <v>48782659</v>
      </c>
      <c r="Y1085" s="45"/>
    </row>
    <row r="1086" spans="1:25">
      <c r="A1086" s="299" t="s">
        <v>182</v>
      </c>
      <c r="B1086" s="299" t="s">
        <v>183</v>
      </c>
      <c r="C1086" s="125">
        <v>44742</v>
      </c>
      <c r="D1086" s="125">
        <v>44742</v>
      </c>
      <c r="E1086" s="125">
        <v>44743</v>
      </c>
      <c r="F1086" s="295" t="s">
        <v>554</v>
      </c>
      <c r="G1086" s="127" t="s">
        <v>1605</v>
      </c>
      <c r="H1086" s="128" t="s">
        <v>553</v>
      </c>
      <c r="I1086" s="73" t="s">
        <v>561</v>
      </c>
      <c r="J1086" s="73" t="s">
        <v>562</v>
      </c>
      <c r="K1086" s="73" t="s">
        <v>166</v>
      </c>
      <c r="L1086" s="129">
        <v>0</v>
      </c>
      <c r="N1086" s="121">
        <v>0</v>
      </c>
      <c r="O1086" s="121">
        <v>135.30000000000001</v>
      </c>
      <c r="P1086" s="121">
        <v>135.30000000000001</v>
      </c>
      <c r="Q1086" s="130" t="s">
        <v>681</v>
      </c>
      <c r="R1086" s="131">
        <v>0</v>
      </c>
      <c r="S1086" s="132">
        <v>1614029.7900000012</v>
      </c>
      <c r="T1086" s="122" t="s">
        <v>562</v>
      </c>
      <c r="U1086" s="2">
        <v>81920907</v>
      </c>
      <c r="V1086" s="121">
        <v>-304040562</v>
      </c>
      <c r="W1086" s="111">
        <v>331302</v>
      </c>
      <c r="X1086" s="133">
        <v>48782781</v>
      </c>
      <c r="Y1086" s="45"/>
    </row>
    <row r="1087" spans="1:25">
      <c r="A1087" s="299" t="s">
        <v>206</v>
      </c>
      <c r="B1087" s="299" t="s">
        <v>207</v>
      </c>
      <c r="C1087" s="125">
        <v>44742</v>
      </c>
      <c r="D1087" s="125">
        <v>44742</v>
      </c>
      <c r="E1087" s="125">
        <v>44743</v>
      </c>
      <c r="F1087" s="295" t="s">
        <v>790</v>
      </c>
      <c r="G1087" s="127"/>
      <c r="H1087" s="128" t="s">
        <v>789</v>
      </c>
      <c r="I1087" s="73" t="s">
        <v>787</v>
      </c>
      <c r="J1087" s="73" t="s">
        <v>788</v>
      </c>
      <c r="K1087" s="73" t="s">
        <v>944</v>
      </c>
      <c r="L1087" s="129">
        <v>14201.13</v>
      </c>
      <c r="M1087" s="121">
        <v>100</v>
      </c>
      <c r="N1087" s="121">
        <v>14201.13</v>
      </c>
      <c r="O1087" s="121">
        <v>0</v>
      </c>
      <c r="P1087" s="121">
        <v>14201.13</v>
      </c>
      <c r="Q1087" s="130" t="s">
        <v>681</v>
      </c>
      <c r="R1087" s="131">
        <v>1755284.9499999848</v>
      </c>
      <c r="S1087" s="132">
        <v>0</v>
      </c>
      <c r="T1087" s="122" t="s">
        <v>788</v>
      </c>
      <c r="U1087" s="2">
        <v>82085090</v>
      </c>
      <c r="V1087" s="121">
        <v>-304351806</v>
      </c>
      <c r="W1087" s="111">
        <v>323116</v>
      </c>
      <c r="X1087" s="133">
        <v>48874129</v>
      </c>
      <c r="Y1087" s="45"/>
    </row>
    <row r="1088" spans="1:25">
      <c r="A1088" s="299" t="s">
        <v>182</v>
      </c>
      <c r="B1088" s="299" t="s">
        <v>183</v>
      </c>
      <c r="C1088" s="125">
        <v>44742</v>
      </c>
      <c r="D1088" s="125">
        <v>44742</v>
      </c>
      <c r="E1088" s="125">
        <v>44743</v>
      </c>
      <c r="F1088" s="295" t="s">
        <v>790</v>
      </c>
      <c r="G1088" s="127" t="s">
        <v>1523</v>
      </c>
      <c r="H1088" s="128" t="s">
        <v>789</v>
      </c>
      <c r="I1088" s="73" t="s">
        <v>787</v>
      </c>
      <c r="J1088" s="73" t="s">
        <v>788</v>
      </c>
      <c r="K1088" s="73" t="s">
        <v>166</v>
      </c>
      <c r="L1088" s="129">
        <v>0</v>
      </c>
      <c r="N1088" s="121">
        <v>0</v>
      </c>
      <c r="O1088" s="121">
        <v>23312.76</v>
      </c>
      <c r="P1088" s="121">
        <v>23312.76</v>
      </c>
      <c r="Q1088" s="130" t="s">
        <v>681</v>
      </c>
      <c r="R1088" s="131">
        <v>0</v>
      </c>
      <c r="S1088" s="132">
        <v>1637342.5500000012</v>
      </c>
      <c r="T1088" s="122" t="s">
        <v>788</v>
      </c>
      <c r="U1088" s="2">
        <v>80264331</v>
      </c>
      <c r="V1088" s="121">
        <v>-303831348</v>
      </c>
      <c r="W1088" s="111">
        <v>323116</v>
      </c>
      <c r="X1088" s="133">
        <v>48668352</v>
      </c>
      <c r="Y1088" s="45"/>
    </row>
    <row r="1089" spans="1:25">
      <c r="A1089" s="299" t="s">
        <v>206</v>
      </c>
      <c r="B1089" s="299" t="s">
        <v>207</v>
      </c>
      <c r="C1089" s="125">
        <v>44742</v>
      </c>
      <c r="D1089" s="125">
        <v>44742</v>
      </c>
      <c r="E1089" s="125">
        <v>44743</v>
      </c>
      <c r="F1089" s="295" t="s">
        <v>549</v>
      </c>
      <c r="G1089" s="127"/>
      <c r="H1089" s="128" t="s">
        <v>548</v>
      </c>
      <c r="I1089" s="73" t="s">
        <v>550</v>
      </c>
      <c r="J1089" s="73" t="s">
        <v>551</v>
      </c>
      <c r="K1089" s="73" t="s">
        <v>944</v>
      </c>
      <c r="L1089" s="129">
        <v>24964.06</v>
      </c>
      <c r="M1089" s="121">
        <v>100</v>
      </c>
      <c r="N1089" s="121">
        <v>24964.06</v>
      </c>
      <c r="O1089" s="121">
        <v>0</v>
      </c>
      <c r="P1089" s="121">
        <v>24964.06</v>
      </c>
      <c r="Q1089" s="130" t="s">
        <v>681</v>
      </c>
      <c r="R1089" s="131">
        <v>1780249.0099999849</v>
      </c>
      <c r="S1089" s="132">
        <v>0</v>
      </c>
      <c r="T1089" s="122" t="s">
        <v>551</v>
      </c>
      <c r="U1089" s="2">
        <v>81854398</v>
      </c>
      <c r="V1089" s="121">
        <v>-303945374</v>
      </c>
      <c r="W1089" s="111">
        <v>436980</v>
      </c>
      <c r="X1089" s="133">
        <v>48756110</v>
      </c>
      <c r="Y1089" s="45"/>
    </row>
    <row r="1090" spans="1:25">
      <c r="A1090" s="228" t="s">
        <v>182</v>
      </c>
      <c r="B1090" s="228" t="s">
        <v>183</v>
      </c>
      <c r="C1090" s="229">
        <v>44743</v>
      </c>
      <c r="D1090" s="229">
        <v>44743</v>
      </c>
      <c r="E1090" s="229">
        <v>44743</v>
      </c>
      <c r="F1090" s="296" t="s">
        <v>549</v>
      </c>
      <c r="G1090" s="230" t="s">
        <v>1596</v>
      </c>
      <c r="H1090" s="231" t="s">
        <v>548</v>
      </c>
      <c r="I1090" s="232" t="s">
        <v>550</v>
      </c>
      <c r="J1090" s="232" t="s">
        <v>551</v>
      </c>
      <c r="K1090" s="232" t="s">
        <v>166</v>
      </c>
      <c r="L1090" s="233">
        <v>0</v>
      </c>
      <c r="M1090" s="234"/>
      <c r="N1090" s="234">
        <v>0</v>
      </c>
      <c r="O1090" s="234">
        <v>162495.56</v>
      </c>
      <c r="P1090" s="234">
        <v>162495.56</v>
      </c>
      <c r="Q1090" s="235" t="s">
        <v>681</v>
      </c>
      <c r="R1090" s="236">
        <v>0</v>
      </c>
      <c r="S1090" s="237">
        <v>1799838.1100000013</v>
      </c>
      <c r="T1090" s="238" t="s">
        <v>551</v>
      </c>
      <c r="U1090" s="239">
        <v>78440416</v>
      </c>
      <c r="V1090" s="234">
        <v>-301502803</v>
      </c>
      <c r="W1090" s="240">
        <v>436980</v>
      </c>
      <c r="X1090" s="241">
        <v>48300465</v>
      </c>
      <c r="Y1090" s="242"/>
    </row>
    <row r="1091" spans="1:25">
      <c r="A1091" s="299" t="s">
        <v>182</v>
      </c>
      <c r="B1091" s="299" t="s">
        <v>183</v>
      </c>
      <c r="C1091" s="125">
        <v>44747</v>
      </c>
      <c r="D1091" s="125">
        <v>44747</v>
      </c>
      <c r="E1091" s="125">
        <v>44747</v>
      </c>
      <c r="F1091" s="295" t="s">
        <v>569</v>
      </c>
      <c r="G1091" s="127" t="s">
        <v>1681</v>
      </c>
      <c r="H1091" s="128" t="s">
        <v>568</v>
      </c>
      <c r="I1091" s="73" t="s">
        <v>454</v>
      </c>
      <c r="J1091" s="73" t="s">
        <v>570</v>
      </c>
      <c r="K1091" s="73" t="s">
        <v>166</v>
      </c>
      <c r="L1091" s="129">
        <v>0</v>
      </c>
      <c r="N1091" s="121">
        <v>0</v>
      </c>
      <c r="O1091" s="121">
        <v>144.61000000000001</v>
      </c>
      <c r="P1091" s="121">
        <v>144.61000000000001</v>
      </c>
      <c r="Q1091" s="130" t="s">
        <v>681</v>
      </c>
      <c r="R1091" s="131">
        <v>0</v>
      </c>
      <c r="S1091" s="132">
        <v>1799982.7200000014</v>
      </c>
      <c r="T1091" s="122" t="s">
        <v>570</v>
      </c>
      <c r="U1091" s="2">
        <v>82191273</v>
      </c>
      <c r="V1091" s="121">
        <v>-304624297</v>
      </c>
      <c r="W1091" s="111">
        <v>488139</v>
      </c>
      <c r="X1091" s="133">
        <v>48929683</v>
      </c>
      <c r="Y1091" s="45"/>
    </row>
    <row r="1092" spans="1:25">
      <c r="A1092" s="228" t="s">
        <v>206</v>
      </c>
      <c r="B1092" s="228" t="s">
        <v>207</v>
      </c>
      <c r="C1092" s="229">
        <v>44742</v>
      </c>
      <c r="D1092" s="229">
        <v>44742</v>
      </c>
      <c r="E1092" s="229">
        <v>44747</v>
      </c>
      <c r="F1092" s="296" t="s">
        <v>937</v>
      </c>
      <c r="G1092" s="230"/>
      <c r="H1092" s="231" t="s">
        <v>870</v>
      </c>
      <c r="I1092" s="232" t="s">
        <v>482</v>
      </c>
      <c r="J1092" s="232" t="s">
        <v>936</v>
      </c>
      <c r="K1092" s="232" t="s">
        <v>944</v>
      </c>
      <c r="L1092" s="233">
        <v>8695.65</v>
      </c>
      <c r="M1092" s="234">
        <v>100</v>
      </c>
      <c r="N1092" s="234">
        <v>8695.65</v>
      </c>
      <c r="O1092" s="234">
        <v>0</v>
      </c>
      <c r="P1092" s="234">
        <v>8695.65</v>
      </c>
      <c r="Q1092" s="235" t="s">
        <v>681</v>
      </c>
      <c r="R1092" s="236">
        <v>1788944.6599999848</v>
      </c>
      <c r="S1092" s="237">
        <v>0</v>
      </c>
      <c r="T1092" s="238" t="s">
        <v>936</v>
      </c>
      <c r="U1092" s="239">
        <v>82159820</v>
      </c>
      <c r="V1092" s="234">
        <v>-304564220</v>
      </c>
      <c r="W1092" s="240">
        <v>484145</v>
      </c>
      <c r="X1092" s="241">
        <v>48916762</v>
      </c>
      <c r="Y1092" s="242"/>
    </row>
    <row r="1093" spans="1:25">
      <c r="A1093" s="299" t="s">
        <v>206</v>
      </c>
      <c r="B1093" s="299" t="s">
        <v>207</v>
      </c>
      <c r="C1093" s="125">
        <v>44742</v>
      </c>
      <c r="D1093" s="125">
        <v>44742</v>
      </c>
      <c r="E1093" s="125">
        <v>44749</v>
      </c>
      <c r="F1093" s="295" t="s">
        <v>719</v>
      </c>
      <c r="G1093" s="127"/>
      <c r="H1093" s="128" t="s">
        <v>718</v>
      </c>
      <c r="I1093" s="73" t="s">
        <v>716</v>
      </c>
      <c r="J1093" s="73" t="s">
        <v>717</v>
      </c>
      <c r="K1093" s="73" t="s">
        <v>944</v>
      </c>
      <c r="L1093" s="129">
        <v>39409.21</v>
      </c>
      <c r="M1093" s="121">
        <v>100</v>
      </c>
      <c r="N1093" s="121">
        <v>39409.21</v>
      </c>
      <c r="O1093" s="121">
        <v>0</v>
      </c>
      <c r="P1093" s="121">
        <v>39409.21</v>
      </c>
      <c r="Q1093" s="130" t="s">
        <v>681</v>
      </c>
      <c r="R1093" s="131">
        <v>1828353.8699999847</v>
      </c>
      <c r="S1093" s="132">
        <v>0</v>
      </c>
      <c r="T1093" s="122" t="s">
        <v>717</v>
      </c>
      <c r="U1093" s="2">
        <v>81226028</v>
      </c>
      <c r="V1093" s="121">
        <v>-301375697</v>
      </c>
      <c r="W1093" s="111">
        <v>312621</v>
      </c>
      <c r="X1093" s="133">
        <v>48268012</v>
      </c>
      <c r="Y1093" s="45"/>
    </row>
    <row r="1094" spans="1:25">
      <c r="A1094" s="299" t="s">
        <v>206</v>
      </c>
      <c r="B1094" s="299" t="s">
        <v>207</v>
      </c>
      <c r="C1094" s="125">
        <v>44742</v>
      </c>
      <c r="D1094" s="125">
        <v>44742</v>
      </c>
      <c r="E1094" s="125">
        <v>44749</v>
      </c>
      <c r="G1094" s="127"/>
      <c r="H1094" s="128" t="s">
        <v>947</v>
      </c>
      <c r="I1094" s="73" t="s">
        <v>716</v>
      </c>
      <c r="J1094" s="73" t="s">
        <v>946</v>
      </c>
      <c r="K1094" s="73" t="s">
        <v>944</v>
      </c>
      <c r="L1094" s="129">
        <v>25775.69</v>
      </c>
      <c r="M1094" s="121">
        <v>100</v>
      </c>
      <c r="N1094" s="121">
        <v>25775.69</v>
      </c>
      <c r="O1094" s="121">
        <v>0</v>
      </c>
      <c r="P1094" s="121">
        <v>25775.69</v>
      </c>
      <c r="Q1094" s="130" t="s">
        <v>681</v>
      </c>
      <c r="R1094" s="131">
        <v>1854129.5599999847</v>
      </c>
      <c r="S1094" s="132">
        <v>0</v>
      </c>
      <c r="T1094" s="122" t="s">
        <v>946</v>
      </c>
      <c r="U1094" s="2">
        <v>81227102</v>
      </c>
      <c r="V1094" s="121">
        <v>-301377679</v>
      </c>
      <c r="W1094" s="111">
        <v>462328</v>
      </c>
      <c r="X1094" s="133">
        <v>48268578</v>
      </c>
      <c r="Y1094" s="45"/>
    </row>
    <row r="1095" spans="1:25">
      <c r="A1095" s="299" t="s">
        <v>206</v>
      </c>
      <c r="B1095" s="299" t="s">
        <v>207</v>
      </c>
      <c r="C1095" s="125">
        <v>44742</v>
      </c>
      <c r="D1095" s="125">
        <v>44742</v>
      </c>
      <c r="E1095" s="125">
        <v>44749</v>
      </c>
      <c r="G1095" s="127"/>
      <c r="H1095" s="128" t="s">
        <v>721</v>
      </c>
      <c r="I1095" s="73" t="s">
        <v>716</v>
      </c>
      <c r="J1095" s="73" t="s">
        <v>720</v>
      </c>
      <c r="K1095" s="73" t="s">
        <v>944</v>
      </c>
      <c r="L1095" s="129">
        <v>31603.61</v>
      </c>
      <c r="M1095" s="121">
        <v>100</v>
      </c>
      <c r="N1095" s="121">
        <v>31603.61</v>
      </c>
      <c r="O1095" s="121">
        <v>0</v>
      </c>
      <c r="P1095" s="121">
        <v>31603.61</v>
      </c>
      <c r="Q1095" s="130" t="s">
        <v>681</v>
      </c>
      <c r="R1095" s="131">
        <v>1885733.1699999848</v>
      </c>
      <c r="S1095" s="132">
        <v>0</v>
      </c>
      <c r="T1095" s="122" t="s">
        <v>720</v>
      </c>
      <c r="U1095" s="2">
        <v>81228939</v>
      </c>
      <c r="V1095" s="121">
        <v>-301381324</v>
      </c>
      <c r="W1095" s="111">
        <v>375072</v>
      </c>
      <c r="X1095" s="133">
        <v>48269695</v>
      </c>
      <c r="Y1095" s="45"/>
    </row>
    <row r="1096" spans="1:25">
      <c r="A1096" s="299" t="s">
        <v>206</v>
      </c>
      <c r="B1096" s="299" t="s">
        <v>207</v>
      </c>
      <c r="C1096" s="125">
        <v>44635</v>
      </c>
      <c r="D1096" s="125">
        <v>44749</v>
      </c>
      <c r="E1096" s="125">
        <v>44749</v>
      </c>
      <c r="F1096" s="295" t="s">
        <v>938</v>
      </c>
      <c r="G1096" s="127"/>
      <c r="H1096" s="128" t="s">
        <v>879</v>
      </c>
      <c r="I1096" s="73" t="s">
        <v>877</v>
      </c>
      <c r="J1096" s="73" t="s">
        <v>878</v>
      </c>
      <c r="K1096" s="73" t="s">
        <v>830</v>
      </c>
      <c r="L1096" s="129">
        <v>2374910.7200000002</v>
      </c>
      <c r="M1096" s="121">
        <v>97.75</v>
      </c>
      <c r="N1096" s="121">
        <v>2321475.23</v>
      </c>
      <c r="O1096" s="121">
        <v>0</v>
      </c>
      <c r="P1096" s="121">
        <v>2321475.23</v>
      </c>
      <c r="Q1096" s="130" t="s">
        <v>681</v>
      </c>
      <c r="R1096" s="131">
        <v>4207208.3999999845</v>
      </c>
      <c r="S1096" s="132">
        <v>0</v>
      </c>
      <c r="T1096" s="122" t="s">
        <v>878</v>
      </c>
      <c r="U1096" s="2">
        <v>78404936</v>
      </c>
      <c r="V1096" s="121">
        <v>-304852398</v>
      </c>
      <c r="W1096" s="111">
        <v>453441</v>
      </c>
      <c r="X1096" s="133">
        <v>48985963</v>
      </c>
      <c r="Y1096" s="45"/>
    </row>
    <row r="1097" spans="1:25">
      <c r="A1097" s="299" t="s">
        <v>206</v>
      </c>
      <c r="B1097" s="299" t="s">
        <v>207</v>
      </c>
      <c r="C1097" s="125">
        <v>44742</v>
      </c>
      <c r="D1097" s="125">
        <v>44742</v>
      </c>
      <c r="E1097" s="125">
        <v>44749</v>
      </c>
      <c r="G1097" s="127"/>
      <c r="H1097" s="128" t="s">
        <v>881</v>
      </c>
      <c r="I1097" s="73" t="s">
        <v>204</v>
      </c>
      <c r="J1097" s="73" t="s">
        <v>880</v>
      </c>
      <c r="K1097" s="73" t="s">
        <v>944</v>
      </c>
      <c r="L1097" s="129">
        <v>14085.34</v>
      </c>
      <c r="M1097" s="121">
        <v>100</v>
      </c>
      <c r="N1097" s="121">
        <v>14085.34</v>
      </c>
      <c r="O1097" s="121">
        <v>0</v>
      </c>
      <c r="P1097" s="121">
        <v>14085.34</v>
      </c>
      <c r="Q1097" s="130" t="s">
        <v>681</v>
      </c>
      <c r="R1097" s="131">
        <v>4221293.7399999844</v>
      </c>
      <c r="S1097" s="132">
        <v>0</v>
      </c>
      <c r="T1097" s="122" t="s">
        <v>880</v>
      </c>
      <c r="U1097" s="2">
        <v>82294366</v>
      </c>
      <c r="V1097" s="121">
        <v>-304867358</v>
      </c>
      <c r="W1097" s="111">
        <v>455704</v>
      </c>
      <c r="X1097" s="133">
        <v>48988512</v>
      </c>
      <c r="Y1097" s="45"/>
    </row>
    <row r="1098" spans="1:25">
      <c r="A1098" s="228" t="s">
        <v>182</v>
      </c>
      <c r="B1098" s="228" t="s">
        <v>183</v>
      </c>
      <c r="C1098" s="229">
        <v>44742</v>
      </c>
      <c r="D1098" s="229">
        <v>44742</v>
      </c>
      <c r="E1098" s="229">
        <v>44749</v>
      </c>
      <c r="F1098" s="296"/>
      <c r="G1098" s="230" t="s">
        <v>1636</v>
      </c>
      <c r="H1098" s="231" t="s">
        <v>881</v>
      </c>
      <c r="I1098" s="232" t="s">
        <v>204</v>
      </c>
      <c r="J1098" s="232" t="s">
        <v>880</v>
      </c>
      <c r="K1098" s="232" t="s">
        <v>166</v>
      </c>
      <c r="L1098" s="233">
        <v>0</v>
      </c>
      <c r="M1098" s="234"/>
      <c r="N1098" s="234">
        <v>0</v>
      </c>
      <c r="O1098" s="234">
        <v>30643.93</v>
      </c>
      <c r="P1098" s="234">
        <v>30643.93</v>
      </c>
      <c r="Q1098" s="235" t="s">
        <v>681</v>
      </c>
      <c r="R1098" s="236">
        <v>0</v>
      </c>
      <c r="S1098" s="237">
        <v>1830626.6500000013</v>
      </c>
      <c r="T1098" s="238" t="s">
        <v>880</v>
      </c>
      <c r="U1098" s="239">
        <v>80727139</v>
      </c>
      <c r="V1098" s="234">
        <v>-304867550</v>
      </c>
      <c r="W1098" s="240">
        <v>455704</v>
      </c>
      <c r="X1098" s="241">
        <v>48988589</v>
      </c>
      <c r="Y1098" s="242"/>
    </row>
    <row r="1099" spans="1:25">
      <c r="A1099" s="299" t="s">
        <v>206</v>
      </c>
      <c r="B1099" s="299" t="s">
        <v>207</v>
      </c>
      <c r="C1099" s="125">
        <v>44743</v>
      </c>
      <c r="D1099" s="125">
        <v>44743</v>
      </c>
      <c r="E1099" s="125">
        <v>44750</v>
      </c>
      <c r="F1099" s="295" t="s">
        <v>569</v>
      </c>
      <c r="G1099" s="127"/>
      <c r="H1099" s="128" t="s">
        <v>568</v>
      </c>
      <c r="I1099" s="73" t="s">
        <v>454</v>
      </c>
      <c r="J1099" s="73" t="s">
        <v>570</v>
      </c>
      <c r="K1099" s="73" t="s">
        <v>944</v>
      </c>
      <c r="L1099" s="129">
        <v>25000</v>
      </c>
      <c r="M1099" s="121">
        <v>100</v>
      </c>
      <c r="N1099" s="121">
        <v>25000</v>
      </c>
      <c r="O1099" s="121">
        <v>0</v>
      </c>
      <c r="P1099" s="121">
        <v>25000</v>
      </c>
      <c r="Q1099" s="130" t="s">
        <v>681</v>
      </c>
      <c r="R1099" s="131">
        <v>4246293.7399999844</v>
      </c>
      <c r="S1099" s="132">
        <v>0</v>
      </c>
      <c r="T1099" s="122" t="s">
        <v>570</v>
      </c>
      <c r="U1099" s="2">
        <v>82329865</v>
      </c>
      <c r="V1099" s="121">
        <v>-304949209</v>
      </c>
      <c r="W1099" s="111">
        <v>488139</v>
      </c>
      <c r="X1099" s="133">
        <v>49007163</v>
      </c>
      <c r="Y1099" s="45"/>
    </row>
    <row r="1100" spans="1:25">
      <c r="A1100" s="299" t="s">
        <v>206</v>
      </c>
      <c r="B1100" s="299" t="s">
        <v>207</v>
      </c>
      <c r="C1100" s="125">
        <v>44742</v>
      </c>
      <c r="D1100" s="125">
        <v>44742</v>
      </c>
      <c r="E1100" s="125">
        <v>44750</v>
      </c>
      <c r="G1100" s="127"/>
      <c r="H1100" s="128" t="s">
        <v>728</v>
      </c>
      <c r="I1100" s="73" t="s">
        <v>726</v>
      </c>
      <c r="J1100" s="73" t="s">
        <v>727</v>
      </c>
      <c r="K1100" s="73" t="s">
        <v>944</v>
      </c>
      <c r="L1100" s="129">
        <v>5299.35</v>
      </c>
      <c r="M1100" s="121">
        <v>100</v>
      </c>
      <c r="N1100" s="121">
        <v>5299.35</v>
      </c>
      <c r="O1100" s="121">
        <v>0</v>
      </c>
      <c r="P1100" s="121">
        <v>5299.35</v>
      </c>
      <c r="Q1100" s="130" t="s">
        <v>681</v>
      </c>
      <c r="R1100" s="131">
        <v>4251593.089999984</v>
      </c>
      <c r="S1100" s="132">
        <v>0</v>
      </c>
      <c r="T1100" s="122" t="s">
        <v>727</v>
      </c>
      <c r="U1100" s="2">
        <v>82322441</v>
      </c>
      <c r="V1100" s="121">
        <v>-304934022</v>
      </c>
      <c r="W1100" s="111">
        <v>272565</v>
      </c>
      <c r="X1100" s="133">
        <v>49002772</v>
      </c>
      <c r="Y1100" s="45"/>
    </row>
    <row r="1101" spans="1:25">
      <c r="A1101" s="299" t="s">
        <v>182</v>
      </c>
      <c r="B1101" s="299" t="s">
        <v>183</v>
      </c>
      <c r="C1101" s="125">
        <v>44742</v>
      </c>
      <c r="D1101" s="125">
        <v>44742</v>
      </c>
      <c r="E1101" s="125">
        <v>44750</v>
      </c>
      <c r="G1101" s="127" t="s">
        <v>1568</v>
      </c>
      <c r="H1101" s="128" t="s">
        <v>728</v>
      </c>
      <c r="I1101" s="73" t="s">
        <v>726</v>
      </c>
      <c r="J1101" s="73" t="s">
        <v>727</v>
      </c>
      <c r="K1101" s="73" t="s">
        <v>166</v>
      </c>
      <c r="L1101" s="129">
        <v>0</v>
      </c>
      <c r="N1101" s="121">
        <v>0</v>
      </c>
      <c r="O1101" s="121">
        <v>34752.21</v>
      </c>
      <c r="P1101" s="121">
        <v>34752.21</v>
      </c>
      <c r="Q1101" s="130" t="s">
        <v>681</v>
      </c>
      <c r="R1101" s="131">
        <v>0</v>
      </c>
      <c r="S1101" s="132">
        <v>1865378.8600000013</v>
      </c>
      <c r="T1101" s="122" t="s">
        <v>727</v>
      </c>
      <c r="U1101" s="2">
        <v>78003630</v>
      </c>
      <c r="V1101" s="121">
        <v>-303672157</v>
      </c>
      <c r="W1101" s="111">
        <v>272565</v>
      </c>
      <c r="X1101" s="133">
        <v>48511187</v>
      </c>
      <c r="Y1101" s="45"/>
    </row>
    <row r="1102" spans="1:25">
      <c r="A1102" s="299" t="s">
        <v>206</v>
      </c>
      <c r="B1102" s="299" t="s">
        <v>207</v>
      </c>
      <c r="C1102" s="125">
        <v>44635</v>
      </c>
      <c r="D1102" s="125">
        <v>44750</v>
      </c>
      <c r="E1102" s="125">
        <v>44750</v>
      </c>
      <c r="F1102" s="295" t="s">
        <v>771</v>
      </c>
      <c r="G1102" s="127"/>
      <c r="H1102" s="128" t="s">
        <v>770</v>
      </c>
      <c r="I1102" s="73" t="s">
        <v>768</v>
      </c>
      <c r="J1102" s="73" t="s">
        <v>769</v>
      </c>
      <c r="K1102" s="73" t="s">
        <v>710</v>
      </c>
      <c r="L1102" s="129">
        <v>3692940.74</v>
      </c>
      <c r="M1102" s="121">
        <v>94.5</v>
      </c>
      <c r="N1102" s="121">
        <v>-3489829</v>
      </c>
      <c r="O1102" s="121">
        <v>0</v>
      </c>
      <c r="P1102" s="121">
        <v>-3489829</v>
      </c>
      <c r="Q1102" s="130" t="s">
        <v>681</v>
      </c>
      <c r="R1102" s="131">
        <v>761764.08999998402</v>
      </c>
      <c r="S1102" s="132">
        <v>0</v>
      </c>
      <c r="T1102" s="122" t="s">
        <v>769</v>
      </c>
      <c r="U1102" s="2">
        <v>78407453</v>
      </c>
      <c r="V1102" s="121">
        <v>-304964695</v>
      </c>
      <c r="W1102" s="111">
        <v>358166</v>
      </c>
      <c r="X1102" s="133">
        <v>49011058</v>
      </c>
      <c r="Y1102" s="45"/>
    </row>
    <row r="1103" spans="1:25">
      <c r="A1103" s="299" t="s">
        <v>206</v>
      </c>
      <c r="B1103" s="299" t="s">
        <v>207</v>
      </c>
      <c r="C1103" s="125">
        <v>44750</v>
      </c>
      <c r="D1103" s="125">
        <v>44750</v>
      </c>
      <c r="E1103" s="125">
        <v>44750</v>
      </c>
      <c r="F1103" s="295" t="s">
        <v>771</v>
      </c>
      <c r="G1103" s="127"/>
      <c r="H1103" s="128" t="s">
        <v>770</v>
      </c>
      <c r="I1103" s="73" t="s">
        <v>768</v>
      </c>
      <c r="J1103" s="73" t="s">
        <v>769</v>
      </c>
      <c r="K1103" s="73" t="s">
        <v>856</v>
      </c>
      <c r="L1103" s="129">
        <v>0</v>
      </c>
      <c r="N1103" s="121">
        <v>526.20000000000005</v>
      </c>
      <c r="O1103" s="121">
        <v>0</v>
      </c>
      <c r="P1103" s="121">
        <v>526.20000000000005</v>
      </c>
      <c r="Q1103" s="130" t="s">
        <v>681</v>
      </c>
      <c r="R1103" s="131">
        <v>762290.28999998397</v>
      </c>
      <c r="S1103" s="132">
        <v>0</v>
      </c>
      <c r="T1103" s="122" t="s">
        <v>769</v>
      </c>
      <c r="U1103" s="2">
        <v>82335581</v>
      </c>
      <c r="V1103" s="121">
        <v>-304964842</v>
      </c>
      <c r="W1103" s="111"/>
      <c r="X1103" s="133">
        <v>49011068</v>
      </c>
      <c r="Y1103" s="45"/>
    </row>
    <row r="1104" spans="1:25">
      <c r="A1104" s="243" t="s">
        <v>206</v>
      </c>
      <c r="B1104" s="243" t="s">
        <v>207</v>
      </c>
      <c r="C1104" s="244">
        <v>44635</v>
      </c>
      <c r="D1104" s="244">
        <v>44699</v>
      </c>
      <c r="E1104" s="244">
        <v>44753</v>
      </c>
      <c r="F1104" s="297"/>
      <c r="G1104" s="245"/>
      <c r="H1104" s="246" t="s">
        <v>855</v>
      </c>
      <c r="I1104" s="247" t="s">
        <v>853</v>
      </c>
      <c r="J1104" s="247" t="s">
        <v>854</v>
      </c>
      <c r="K1104" s="247" t="s">
        <v>710</v>
      </c>
      <c r="L1104" s="248">
        <v>3244717</v>
      </c>
      <c r="M1104" s="249">
        <v>99.5</v>
      </c>
      <c r="N1104" s="249">
        <v>-3228493.42</v>
      </c>
      <c r="O1104" s="249">
        <v>0</v>
      </c>
      <c r="P1104" s="249">
        <v>-3228493.42</v>
      </c>
      <c r="Q1104" s="250" t="s">
        <v>681</v>
      </c>
      <c r="R1104" s="251">
        <v>-2466203.1300000157</v>
      </c>
      <c r="S1104" s="252">
        <v>0</v>
      </c>
      <c r="T1104" s="253" t="s">
        <v>854</v>
      </c>
      <c r="U1104" s="254">
        <v>78407407</v>
      </c>
      <c r="V1104" s="249">
        <v>-305124313</v>
      </c>
      <c r="W1104" s="255">
        <v>441048</v>
      </c>
      <c r="X1104" s="256">
        <v>49037806</v>
      </c>
      <c r="Y1104" s="257"/>
    </row>
    <row r="1105" spans="1:25">
      <c r="A1105" s="299" t="s">
        <v>206</v>
      </c>
      <c r="B1105" s="299" t="s">
        <v>207</v>
      </c>
      <c r="C1105" s="125">
        <v>44749</v>
      </c>
      <c r="D1105" s="125">
        <v>44749</v>
      </c>
      <c r="E1105" s="125">
        <v>44754</v>
      </c>
      <c r="G1105" s="127"/>
      <c r="J1105" s="73"/>
      <c r="K1105" s="73" t="s">
        <v>709</v>
      </c>
      <c r="L1105" s="129">
        <v>0</v>
      </c>
      <c r="N1105" s="121">
        <v>18000000</v>
      </c>
      <c r="O1105" s="121">
        <v>0</v>
      </c>
      <c r="P1105" s="121">
        <v>18000000</v>
      </c>
      <c r="Q1105" s="130" t="s">
        <v>681</v>
      </c>
      <c r="R1105" s="131">
        <v>15533796.869999984</v>
      </c>
      <c r="S1105" s="132">
        <v>0</v>
      </c>
      <c r="T1105" s="122"/>
      <c r="U1105" s="2">
        <v>2241994</v>
      </c>
      <c r="V1105" s="121">
        <v>-304839265</v>
      </c>
      <c r="W1105" s="111"/>
      <c r="X1105" s="133">
        <v>48982635</v>
      </c>
      <c r="Y1105" s="45" t="s">
        <v>1556</v>
      </c>
    </row>
    <row r="1106" spans="1:25">
      <c r="A1106" s="299" t="s">
        <v>206</v>
      </c>
      <c r="B1106" s="299" t="s">
        <v>207</v>
      </c>
      <c r="C1106" s="125">
        <v>44753</v>
      </c>
      <c r="D1106" s="125">
        <v>44753</v>
      </c>
      <c r="E1106" s="125">
        <v>44754</v>
      </c>
      <c r="G1106" s="127"/>
      <c r="J1106" s="73"/>
      <c r="K1106" s="73" t="s">
        <v>709</v>
      </c>
      <c r="L1106" s="129">
        <v>0</v>
      </c>
      <c r="N1106" s="121">
        <v>5000000</v>
      </c>
      <c r="O1106" s="121">
        <v>0</v>
      </c>
      <c r="P1106" s="121">
        <v>5000000</v>
      </c>
      <c r="Q1106" s="130" t="s">
        <v>681</v>
      </c>
      <c r="R1106" s="131">
        <v>20533796.869999982</v>
      </c>
      <c r="S1106" s="132">
        <v>0</v>
      </c>
      <c r="T1106" s="122"/>
      <c r="U1106" s="2">
        <v>2243343</v>
      </c>
      <c r="V1106" s="121">
        <v>-305060547</v>
      </c>
      <c r="W1106" s="111"/>
      <c r="X1106" s="133">
        <v>49021557</v>
      </c>
      <c r="Y1106" s="45" t="s">
        <v>1556</v>
      </c>
    </row>
    <row r="1107" spans="1:25">
      <c r="A1107" s="299" t="s">
        <v>206</v>
      </c>
      <c r="B1107" s="299" t="s">
        <v>207</v>
      </c>
      <c r="C1107" s="125">
        <v>44742</v>
      </c>
      <c r="D1107" s="125">
        <v>44742</v>
      </c>
      <c r="E1107" s="125">
        <v>44754</v>
      </c>
      <c r="F1107" s="295" t="s">
        <v>346</v>
      </c>
      <c r="G1107" s="127"/>
      <c r="H1107" s="128" t="s">
        <v>345</v>
      </c>
      <c r="I1107" s="73" t="s">
        <v>164</v>
      </c>
      <c r="J1107" s="73" t="s">
        <v>347</v>
      </c>
      <c r="K1107" s="73" t="s">
        <v>944</v>
      </c>
      <c r="L1107" s="129">
        <v>33950.400000000001</v>
      </c>
      <c r="M1107" s="121">
        <v>100</v>
      </c>
      <c r="N1107" s="121">
        <v>33950.400000000001</v>
      </c>
      <c r="O1107" s="121">
        <v>0</v>
      </c>
      <c r="P1107" s="121">
        <v>33950.400000000001</v>
      </c>
      <c r="Q1107" s="130" t="s">
        <v>681</v>
      </c>
      <c r="R1107" s="131">
        <v>20567747.269999981</v>
      </c>
      <c r="S1107" s="132">
        <v>0</v>
      </c>
      <c r="T1107" s="122" t="s">
        <v>347</v>
      </c>
      <c r="U1107" s="2">
        <v>82372818</v>
      </c>
      <c r="V1107" s="121">
        <v>-305120393</v>
      </c>
      <c r="W1107" s="111">
        <v>482798</v>
      </c>
      <c r="X1107" s="133">
        <v>49036686</v>
      </c>
      <c r="Y1107" s="45"/>
    </row>
    <row r="1108" spans="1:25">
      <c r="A1108" s="299" t="s">
        <v>206</v>
      </c>
      <c r="B1108" s="299" t="s">
        <v>207</v>
      </c>
      <c r="C1108" s="125">
        <v>44635</v>
      </c>
      <c r="D1108" s="125">
        <v>44699</v>
      </c>
      <c r="E1108" s="125">
        <v>44754</v>
      </c>
      <c r="G1108" s="127"/>
      <c r="H1108" s="128" t="s">
        <v>852</v>
      </c>
      <c r="I1108" s="73" t="s">
        <v>850</v>
      </c>
      <c r="J1108" s="73" t="s">
        <v>851</v>
      </c>
      <c r="K1108" s="73" t="s">
        <v>830</v>
      </c>
      <c r="L1108" s="129">
        <v>2317066.91</v>
      </c>
      <c r="M1108" s="121">
        <v>99</v>
      </c>
      <c r="N1108" s="121">
        <v>2293896.2400000002</v>
      </c>
      <c r="O1108" s="121">
        <v>0</v>
      </c>
      <c r="P1108" s="121">
        <v>2293896.2400000002</v>
      </c>
      <c r="Q1108" s="130" t="s">
        <v>681</v>
      </c>
      <c r="R1108" s="131">
        <v>22861643.509999983</v>
      </c>
      <c r="S1108" s="132">
        <v>0</v>
      </c>
      <c r="T1108" s="122" t="s">
        <v>851</v>
      </c>
      <c r="U1108" s="2">
        <v>78404924</v>
      </c>
      <c r="V1108" s="121">
        <v>-305205239</v>
      </c>
      <c r="W1108" s="111">
        <v>441318</v>
      </c>
      <c r="X1108" s="133">
        <v>49056352</v>
      </c>
      <c r="Y1108" s="45"/>
    </row>
    <row r="1109" spans="1:25">
      <c r="A1109" s="299" t="s">
        <v>206</v>
      </c>
      <c r="B1109" s="299" t="s">
        <v>207</v>
      </c>
      <c r="C1109" s="125">
        <v>44742</v>
      </c>
      <c r="D1109" s="125">
        <v>44742</v>
      </c>
      <c r="E1109" s="125">
        <v>44754</v>
      </c>
      <c r="F1109" s="295" t="s">
        <v>1038</v>
      </c>
      <c r="G1109" s="127"/>
      <c r="H1109" s="128" t="s">
        <v>932</v>
      </c>
      <c r="I1109" s="73" t="s">
        <v>930</v>
      </c>
      <c r="J1109" s="73" t="s">
        <v>931</v>
      </c>
      <c r="K1109" s="73" t="s">
        <v>944</v>
      </c>
      <c r="L1109" s="129">
        <v>7427.5</v>
      </c>
      <c r="M1109" s="121">
        <v>100</v>
      </c>
      <c r="N1109" s="121">
        <v>7427.5</v>
      </c>
      <c r="O1109" s="121">
        <v>0</v>
      </c>
      <c r="P1109" s="121">
        <v>7427.5</v>
      </c>
      <c r="Q1109" s="130" t="s">
        <v>681</v>
      </c>
      <c r="R1109" s="131">
        <v>22869071.009999983</v>
      </c>
      <c r="S1109" s="132">
        <v>0</v>
      </c>
      <c r="T1109" s="122" t="s">
        <v>931</v>
      </c>
      <c r="U1109" s="2">
        <v>81992543</v>
      </c>
      <c r="V1109" s="121">
        <v>-304150170</v>
      </c>
      <c r="W1109" s="111">
        <v>481440</v>
      </c>
      <c r="X1109" s="133">
        <v>48812534</v>
      </c>
      <c r="Y1109" s="45"/>
    </row>
    <row r="1110" spans="1:25">
      <c r="A1110" s="299" t="s">
        <v>182</v>
      </c>
      <c r="B1110" s="299" t="s">
        <v>183</v>
      </c>
      <c r="C1110" s="125">
        <v>44742</v>
      </c>
      <c r="D1110" s="125">
        <v>44742</v>
      </c>
      <c r="E1110" s="125">
        <v>44754</v>
      </c>
      <c r="F1110" s="295" t="s">
        <v>1038</v>
      </c>
      <c r="G1110" s="127" t="s">
        <v>1682</v>
      </c>
      <c r="H1110" s="128" t="s">
        <v>932</v>
      </c>
      <c r="I1110" s="73" t="s">
        <v>930</v>
      </c>
      <c r="J1110" s="73" t="s">
        <v>931</v>
      </c>
      <c r="K1110" s="73" t="s">
        <v>166</v>
      </c>
      <c r="L1110" s="129">
        <v>0</v>
      </c>
      <c r="N1110" s="121">
        <v>0</v>
      </c>
      <c r="O1110" s="121">
        <v>17043.86</v>
      </c>
      <c r="P1110" s="121">
        <v>17043.86</v>
      </c>
      <c r="Q1110" s="130" t="s">
        <v>681</v>
      </c>
      <c r="R1110" s="131">
        <v>0</v>
      </c>
      <c r="S1110" s="132">
        <v>1882422.7200000014</v>
      </c>
      <c r="T1110" s="122" t="s">
        <v>931</v>
      </c>
      <c r="U1110" s="2">
        <v>80471897</v>
      </c>
      <c r="V1110" s="121">
        <v>-305165864</v>
      </c>
      <c r="W1110" s="111">
        <v>481440</v>
      </c>
      <c r="X1110" s="133">
        <v>49045152</v>
      </c>
      <c r="Y1110" s="45"/>
    </row>
    <row r="1111" spans="1:25">
      <c r="A1111" s="228" t="s">
        <v>206</v>
      </c>
      <c r="B1111" s="228" t="s">
        <v>207</v>
      </c>
      <c r="C1111" s="229">
        <v>44635</v>
      </c>
      <c r="D1111" s="229">
        <v>44736</v>
      </c>
      <c r="E1111" s="229">
        <v>44754</v>
      </c>
      <c r="F1111" s="296" t="s">
        <v>786</v>
      </c>
      <c r="G1111" s="230"/>
      <c r="H1111" s="231" t="s">
        <v>785</v>
      </c>
      <c r="I1111" s="232" t="s">
        <v>783</v>
      </c>
      <c r="J1111" s="232" t="s">
        <v>784</v>
      </c>
      <c r="K1111" s="232" t="s">
        <v>710</v>
      </c>
      <c r="L1111" s="233">
        <v>3673522.27</v>
      </c>
      <c r="M1111" s="234">
        <v>99.332999999999998</v>
      </c>
      <c r="N1111" s="234">
        <v>-3649019.88</v>
      </c>
      <c r="O1111" s="234">
        <v>0</v>
      </c>
      <c r="P1111" s="234">
        <v>-3649019.88</v>
      </c>
      <c r="Q1111" s="235" t="s">
        <v>681</v>
      </c>
      <c r="R1111" s="236">
        <v>19220051.129999984</v>
      </c>
      <c r="S1111" s="237">
        <v>0</v>
      </c>
      <c r="T1111" s="238" t="s">
        <v>784</v>
      </c>
      <c r="U1111" s="239">
        <v>78407605</v>
      </c>
      <c r="V1111" s="234">
        <v>-304848547</v>
      </c>
      <c r="W1111" s="240">
        <v>392748</v>
      </c>
      <c r="X1111" s="241">
        <v>48984684</v>
      </c>
      <c r="Y1111" s="242"/>
    </row>
    <row r="1112" spans="1:25">
      <c r="A1112" s="299" t="s">
        <v>206</v>
      </c>
      <c r="B1112" s="299" t="s">
        <v>207</v>
      </c>
      <c r="C1112" s="125">
        <v>44750</v>
      </c>
      <c r="D1112" s="125">
        <v>44755</v>
      </c>
      <c r="E1112" s="125">
        <v>44756</v>
      </c>
      <c r="G1112" s="127"/>
      <c r="H1112" s="128" t="s">
        <v>964</v>
      </c>
      <c r="I1112" s="73" t="s">
        <v>578</v>
      </c>
      <c r="J1112" s="73" t="s">
        <v>963</v>
      </c>
      <c r="K1112" s="73" t="s">
        <v>710</v>
      </c>
      <c r="L1112" s="129">
        <v>5000000</v>
      </c>
      <c r="M1112" s="121">
        <v>96</v>
      </c>
      <c r="N1112" s="121">
        <v>-4800000</v>
      </c>
      <c r="O1112" s="121">
        <v>0</v>
      </c>
      <c r="P1112" s="121">
        <v>-4800000</v>
      </c>
      <c r="Q1112" s="130" t="s">
        <v>681</v>
      </c>
      <c r="R1112" s="131">
        <v>14420051.129999984</v>
      </c>
      <c r="S1112" s="132">
        <v>0</v>
      </c>
      <c r="T1112" s="122" t="s">
        <v>963</v>
      </c>
      <c r="U1112" s="2"/>
      <c r="W1112" s="111">
        <v>496045</v>
      </c>
      <c r="X1112" s="133"/>
      <c r="Y1112" s="45"/>
    </row>
    <row r="1113" spans="1:25">
      <c r="A1113" s="299" t="s">
        <v>206</v>
      </c>
      <c r="B1113" s="299" t="s">
        <v>207</v>
      </c>
      <c r="C1113" s="125">
        <v>44742</v>
      </c>
      <c r="D1113" s="125">
        <v>44742</v>
      </c>
      <c r="E1113" s="125">
        <v>44756</v>
      </c>
      <c r="G1113" s="127"/>
      <c r="H1113" s="128" t="s">
        <v>855</v>
      </c>
      <c r="I1113" s="73" t="s">
        <v>853</v>
      </c>
      <c r="J1113" s="73" t="s">
        <v>854</v>
      </c>
      <c r="K1113" s="73" t="s">
        <v>944</v>
      </c>
      <c r="L1113" s="129">
        <v>20652.560000000001</v>
      </c>
      <c r="M1113" s="121">
        <v>100</v>
      </c>
      <c r="N1113" s="121">
        <v>20652.560000000001</v>
      </c>
      <c r="O1113" s="121">
        <v>0</v>
      </c>
      <c r="P1113" s="121">
        <v>20652.560000000001</v>
      </c>
      <c r="Q1113" s="130" t="s">
        <v>681</v>
      </c>
      <c r="R1113" s="131">
        <v>14440703.689999985</v>
      </c>
      <c r="S1113" s="132">
        <v>0</v>
      </c>
      <c r="T1113" s="122" t="s">
        <v>854</v>
      </c>
      <c r="U1113" s="2">
        <v>82478370</v>
      </c>
      <c r="V1113" s="121">
        <v>-305445193</v>
      </c>
      <c r="W1113" s="111">
        <v>441048</v>
      </c>
      <c r="X1113" s="133">
        <v>49103339</v>
      </c>
      <c r="Y1113" s="45"/>
    </row>
    <row r="1114" spans="1:25">
      <c r="A1114" s="299" t="s">
        <v>182</v>
      </c>
      <c r="B1114" s="299" t="s">
        <v>183</v>
      </c>
      <c r="C1114" s="125">
        <v>44742</v>
      </c>
      <c r="D1114" s="125">
        <v>44742</v>
      </c>
      <c r="E1114" s="125">
        <v>44756</v>
      </c>
      <c r="G1114" s="127" t="s">
        <v>1594</v>
      </c>
      <c r="H1114" s="128" t="s">
        <v>855</v>
      </c>
      <c r="I1114" s="73" t="s">
        <v>853</v>
      </c>
      <c r="J1114" s="73" t="s">
        <v>854</v>
      </c>
      <c r="K1114" s="73" t="s">
        <v>166</v>
      </c>
      <c r="L1114" s="129">
        <v>0</v>
      </c>
      <c r="N1114" s="121">
        <v>0</v>
      </c>
      <c r="O1114" s="121">
        <v>44931.51</v>
      </c>
      <c r="P1114" s="121">
        <v>44931.51</v>
      </c>
      <c r="Q1114" s="130" t="s">
        <v>681</v>
      </c>
      <c r="R1114" s="131">
        <v>0</v>
      </c>
      <c r="S1114" s="132">
        <v>1927354.2300000014</v>
      </c>
      <c r="T1114" s="122" t="s">
        <v>854</v>
      </c>
      <c r="U1114" s="2">
        <v>79910872</v>
      </c>
      <c r="V1114" s="121">
        <v>-305444994</v>
      </c>
      <c r="W1114" s="111">
        <v>441048</v>
      </c>
      <c r="X1114" s="133">
        <v>49103322</v>
      </c>
      <c r="Y1114" s="45"/>
    </row>
    <row r="1115" spans="1:25">
      <c r="A1115" s="299" t="s">
        <v>206</v>
      </c>
      <c r="B1115" s="299" t="s">
        <v>207</v>
      </c>
      <c r="C1115" s="125">
        <v>44742</v>
      </c>
      <c r="D1115" s="125">
        <v>44742</v>
      </c>
      <c r="E1115" s="125">
        <v>44756</v>
      </c>
      <c r="G1115" s="127"/>
      <c r="H1115" s="128" t="s">
        <v>779</v>
      </c>
      <c r="I1115" s="73" t="s">
        <v>777</v>
      </c>
      <c r="J1115" s="73" t="s">
        <v>778</v>
      </c>
      <c r="K1115" s="73" t="s">
        <v>817</v>
      </c>
      <c r="L1115" s="129">
        <v>0</v>
      </c>
      <c r="N1115" s="121">
        <v>4.75</v>
      </c>
      <c r="O1115" s="121">
        <v>0</v>
      </c>
      <c r="P1115" s="121">
        <v>4.75</v>
      </c>
      <c r="Q1115" s="130" t="s">
        <v>681</v>
      </c>
      <c r="R1115" s="131">
        <v>14440708.439999985</v>
      </c>
      <c r="S1115" s="132">
        <v>0</v>
      </c>
      <c r="T1115" s="122" t="s">
        <v>778</v>
      </c>
      <c r="U1115" s="2">
        <v>82478197</v>
      </c>
      <c r="V1115" s="121">
        <v>-305444371</v>
      </c>
      <c r="W1115" s="111"/>
      <c r="X1115" s="133">
        <v>49103027</v>
      </c>
      <c r="Y1115" s="45" t="s">
        <v>1696</v>
      </c>
    </row>
    <row r="1116" spans="1:25">
      <c r="A1116" s="299" t="s">
        <v>206</v>
      </c>
      <c r="B1116" s="299" t="s">
        <v>207</v>
      </c>
      <c r="C1116" s="125">
        <v>44742</v>
      </c>
      <c r="D1116" s="125">
        <v>44742</v>
      </c>
      <c r="E1116" s="125">
        <v>44756</v>
      </c>
      <c r="G1116" s="127"/>
      <c r="H1116" s="128" t="s">
        <v>779</v>
      </c>
      <c r="I1116" s="73" t="s">
        <v>777</v>
      </c>
      <c r="J1116" s="73" t="s">
        <v>778</v>
      </c>
      <c r="K1116" s="73" t="s">
        <v>944</v>
      </c>
      <c r="L1116" s="129">
        <v>4268124.8600000003</v>
      </c>
      <c r="M1116" s="121">
        <v>100</v>
      </c>
      <c r="N1116" s="121">
        <v>4268124.8600000003</v>
      </c>
      <c r="O1116" s="121">
        <v>0</v>
      </c>
      <c r="P1116" s="121">
        <v>4268124.8600000003</v>
      </c>
      <c r="Q1116" s="130" t="s">
        <v>681</v>
      </c>
      <c r="R1116" s="131">
        <v>18708833.299999986</v>
      </c>
      <c r="S1116" s="132">
        <v>0</v>
      </c>
      <c r="T1116" s="122" t="s">
        <v>778</v>
      </c>
      <c r="U1116" s="2">
        <v>81997759</v>
      </c>
      <c r="V1116" s="121">
        <v>-304163912</v>
      </c>
      <c r="W1116" s="111">
        <v>289571</v>
      </c>
      <c r="X1116" s="133">
        <v>48815413</v>
      </c>
      <c r="Y1116" s="45"/>
    </row>
    <row r="1117" spans="1:25">
      <c r="A1117" s="299" t="s">
        <v>206</v>
      </c>
      <c r="B1117" s="299" t="s">
        <v>207</v>
      </c>
      <c r="C1117" s="125">
        <v>44742</v>
      </c>
      <c r="D1117" s="125">
        <v>44742</v>
      </c>
      <c r="E1117" s="125">
        <v>44756</v>
      </c>
      <c r="G1117" s="127"/>
      <c r="H1117" s="128" t="s">
        <v>779</v>
      </c>
      <c r="I1117" s="73" t="s">
        <v>777</v>
      </c>
      <c r="J1117" s="73" t="s">
        <v>778</v>
      </c>
      <c r="K1117" s="73" t="s">
        <v>846</v>
      </c>
      <c r="L1117" s="129">
        <v>0</v>
      </c>
      <c r="N1117" s="121">
        <v>16005.49</v>
      </c>
      <c r="O1117" s="121">
        <v>0</v>
      </c>
      <c r="P1117" s="121">
        <v>16005.49</v>
      </c>
      <c r="Q1117" s="130" t="s">
        <v>681</v>
      </c>
      <c r="R1117" s="131">
        <v>18724838.789999984</v>
      </c>
      <c r="S1117" s="132">
        <v>0</v>
      </c>
      <c r="T1117" s="122" t="s">
        <v>778</v>
      </c>
      <c r="U1117" s="2">
        <v>81997725</v>
      </c>
      <c r="V1117" s="121">
        <v>-305444089</v>
      </c>
      <c r="W1117" s="111"/>
      <c r="X1117" s="133">
        <v>49103002</v>
      </c>
      <c r="Y1117" s="45"/>
    </row>
    <row r="1118" spans="1:25">
      <c r="A1118" s="228" t="s">
        <v>182</v>
      </c>
      <c r="B1118" s="228" t="s">
        <v>183</v>
      </c>
      <c r="C1118" s="229">
        <v>44742</v>
      </c>
      <c r="D1118" s="229">
        <v>44742</v>
      </c>
      <c r="E1118" s="229">
        <v>44756</v>
      </c>
      <c r="F1118" s="296"/>
      <c r="G1118" s="230" t="s">
        <v>1527</v>
      </c>
      <c r="H1118" s="231" t="s">
        <v>779</v>
      </c>
      <c r="I1118" s="232" t="s">
        <v>777</v>
      </c>
      <c r="J1118" s="232" t="s">
        <v>778</v>
      </c>
      <c r="K1118" s="232" t="s">
        <v>166</v>
      </c>
      <c r="L1118" s="233">
        <v>0</v>
      </c>
      <c r="M1118" s="234"/>
      <c r="N1118" s="234">
        <v>0</v>
      </c>
      <c r="O1118" s="234">
        <v>24279.65</v>
      </c>
      <c r="P1118" s="234">
        <v>24279.65</v>
      </c>
      <c r="Q1118" s="235" t="s">
        <v>681</v>
      </c>
      <c r="R1118" s="236">
        <v>0</v>
      </c>
      <c r="S1118" s="237">
        <v>1951633.8800000013</v>
      </c>
      <c r="T1118" s="238" t="s">
        <v>778</v>
      </c>
      <c r="U1118" s="239">
        <v>81997737</v>
      </c>
      <c r="V1118" s="234">
        <v>-305444018</v>
      </c>
      <c r="W1118" s="240">
        <v>289571</v>
      </c>
      <c r="X1118" s="241">
        <v>49102974</v>
      </c>
      <c r="Y1118" s="242" t="s">
        <v>1686</v>
      </c>
    </row>
    <row r="1119" spans="1:25">
      <c r="A1119" s="299" t="s">
        <v>206</v>
      </c>
      <c r="B1119" s="299" t="s">
        <v>207</v>
      </c>
      <c r="C1119" s="125">
        <v>44742</v>
      </c>
      <c r="D1119" s="125">
        <v>44742</v>
      </c>
      <c r="E1119" s="125">
        <v>44757</v>
      </c>
      <c r="G1119" s="127"/>
      <c r="H1119" s="128" t="s">
        <v>873</v>
      </c>
      <c r="I1119" s="73" t="s">
        <v>871</v>
      </c>
      <c r="J1119" s="73" t="s">
        <v>872</v>
      </c>
      <c r="K1119" s="73" t="s">
        <v>944</v>
      </c>
      <c r="L1119" s="129">
        <v>6137.97</v>
      </c>
      <c r="M1119" s="121">
        <v>100</v>
      </c>
      <c r="N1119" s="121">
        <v>6137.97</v>
      </c>
      <c r="O1119" s="121">
        <v>0</v>
      </c>
      <c r="P1119" s="121">
        <v>6137.97</v>
      </c>
      <c r="Q1119" s="130" t="s">
        <v>681</v>
      </c>
      <c r="R1119" s="131">
        <v>18730976.759999983</v>
      </c>
      <c r="S1119" s="132">
        <v>0</v>
      </c>
      <c r="T1119" s="122" t="s">
        <v>872</v>
      </c>
      <c r="U1119" s="2">
        <v>82503511</v>
      </c>
      <c r="V1119" s="121">
        <v>-305534599</v>
      </c>
      <c r="W1119" s="111">
        <v>451506</v>
      </c>
      <c r="X1119" s="133">
        <v>49127701</v>
      </c>
      <c r="Y1119" s="45"/>
    </row>
    <row r="1120" spans="1:25">
      <c r="A1120" s="299" t="s">
        <v>182</v>
      </c>
      <c r="B1120" s="299" t="s">
        <v>183</v>
      </c>
      <c r="C1120" s="125">
        <v>44742</v>
      </c>
      <c r="D1120" s="125">
        <v>44742</v>
      </c>
      <c r="E1120" s="125">
        <v>44757</v>
      </c>
      <c r="G1120" s="127" t="s">
        <v>1612</v>
      </c>
      <c r="H1120" s="128" t="s">
        <v>873</v>
      </c>
      <c r="I1120" s="73" t="s">
        <v>871</v>
      </c>
      <c r="J1120" s="73" t="s">
        <v>872</v>
      </c>
      <c r="K1120" s="73" t="s">
        <v>166</v>
      </c>
      <c r="L1120" s="129">
        <v>0</v>
      </c>
      <c r="N1120" s="121">
        <v>0</v>
      </c>
      <c r="O1120" s="121">
        <v>23156.77</v>
      </c>
      <c r="P1120" s="121">
        <v>23156.77</v>
      </c>
      <c r="Q1120" s="130" t="s">
        <v>681</v>
      </c>
      <c r="R1120" s="131">
        <v>0</v>
      </c>
      <c r="S1120" s="132">
        <v>1974790.6500000013</v>
      </c>
      <c r="T1120" s="122" t="s">
        <v>872</v>
      </c>
      <c r="U1120" s="2">
        <v>77888425</v>
      </c>
      <c r="V1120" s="121">
        <v>-297470579</v>
      </c>
      <c r="W1120" s="111">
        <v>451506</v>
      </c>
      <c r="X1120" s="133">
        <v>48141221</v>
      </c>
      <c r="Y1120" s="45"/>
    </row>
    <row r="1121" spans="1:25">
      <c r="A1121" s="299" t="s">
        <v>206</v>
      </c>
      <c r="B1121" s="299" t="s">
        <v>207</v>
      </c>
      <c r="C1121" s="125">
        <v>44635</v>
      </c>
      <c r="D1121" s="125">
        <v>44755</v>
      </c>
      <c r="E1121" s="125">
        <v>44757</v>
      </c>
      <c r="F1121" s="295" t="s">
        <v>1036</v>
      </c>
      <c r="G1121" s="127"/>
      <c r="H1121" s="128" t="s">
        <v>900</v>
      </c>
      <c r="I1121" s="73" t="s">
        <v>898</v>
      </c>
      <c r="J1121" s="73" t="s">
        <v>899</v>
      </c>
      <c r="K1121" s="73" t="s">
        <v>830</v>
      </c>
      <c r="L1121" s="129">
        <v>4925000</v>
      </c>
      <c r="M1121" s="121">
        <v>98</v>
      </c>
      <c r="N1121" s="121">
        <v>4826500</v>
      </c>
      <c r="O1121" s="121">
        <v>0</v>
      </c>
      <c r="P1121" s="121">
        <v>4826500</v>
      </c>
      <c r="Q1121" s="130" t="s">
        <v>681</v>
      </c>
      <c r="R1121" s="131">
        <v>23557476.759999983</v>
      </c>
      <c r="S1121" s="132">
        <v>0</v>
      </c>
      <c r="T1121" s="122" t="s">
        <v>899</v>
      </c>
      <c r="U1121" s="2">
        <v>78405102</v>
      </c>
      <c r="V1121" s="121">
        <v>-305545712</v>
      </c>
      <c r="W1121" s="111">
        <v>493703</v>
      </c>
      <c r="X1121" s="133">
        <v>49130998</v>
      </c>
      <c r="Y1121" s="45"/>
    </row>
    <row r="1122" spans="1:25">
      <c r="A1122" s="299" t="s">
        <v>206</v>
      </c>
      <c r="B1122" s="299" t="s">
        <v>207</v>
      </c>
      <c r="C1122" s="125">
        <v>44749</v>
      </c>
      <c r="D1122" s="125">
        <v>44749</v>
      </c>
      <c r="E1122" s="125">
        <v>44757</v>
      </c>
      <c r="F1122" s="295" t="s">
        <v>790</v>
      </c>
      <c r="G1122" s="127"/>
      <c r="H1122" s="128" t="s">
        <v>789</v>
      </c>
      <c r="I1122" s="73" t="s">
        <v>787</v>
      </c>
      <c r="J1122" s="73" t="s">
        <v>788</v>
      </c>
      <c r="K1122" s="73" t="s">
        <v>944</v>
      </c>
      <c r="L1122" s="129">
        <v>5017717.87</v>
      </c>
      <c r="M1122" s="121">
        <v>100</v>
      </c>
      <c r="N1122" s="121">
        <v>5017717.87</v>
      </c>
      <c r="O1122" s="121">
        <v>0</v>
      </c>
      <c r="P1122" s="121">
        <v>5017717.87</v>
      </c>
      <c r="Q1122" s="130" t="s">
        <v>681</v>
      </c>
      <c r="R1122" s="131">
        <v>28575194.629999984</v>
      </c>
      <c r="S1122" s="132">
        <v>0</v>
      </c>
      <c r="T1122" s="122" t="s">
        <v>788</v>
      </c>
      <c r="U1122" s="2">
        <v>82327695</v>
      </c>
      <c r="V1122" s="121">
        <v>-304944232</v>
      </c>
      <c r="W1122" s="111">
        <v>323116</v>
      </c>
      <c r="X1122" s="133">
        <v>49005619</v>
      </c>
      <c r="Y1122" s="45"/>
    </row>
    <row r="1123" spans="1:25">
      <c r="A1123" s="228" t="s">
        <v>182</v>
      </c>
      <c r="B1123" s="228" t="s">
        <v>183</v>
      </c>
      <c r="C1123" s="229">
        <v>44749</v>
      </c>
      <c r="D1123" s="229">
        <v>44749</v>
      </c>
      <c r="E1123" s="229">
        <v>44757</v>
      </c>
      <c r="F1123" s="296" t="s">
        <v>790</v>
      </c>
      <c r="G1123" s="230" t="s">
        <v>1523</v>
      </c>
      <c r="H1123" s="231" t="s">
        <v>789</v>
      </c>
      <c r="I1123" s="232" t="s">
        <v>787</v>
      </c>
      <c r="J1123" s="232" t="s">
        <v>788</v>
      </c>
      <c r="K1123" s="232" t="s">
        <v>166</v>
      </c>
      <c r="L1123" s="233">
        <v>0</v>
      </c>
      <c r="M1123" s="234"/>
      <c r="N1123" s="234">
        <v>0</v>
      </c>
      <c r="O1123" s="234">
        <v>7938.06</v>
      </c>
      <c r="P1123" s="234">
        <v>7938.06</v>
      </c>
      <c r="Q1123" s="235" t="s">
        <v>681</v>
      </c>
      <c r="R1123" s="236">
        <v>0</v>
      </c>
      <c r="S1123" s="237">
        <v>1982728.7100000014</v>
      </c>
      <c r="T1123" s="238" t="s">
        <v>788</v>
      </c>
      <c r="U1123" s="239">
        <v>82327419</v>
      </c>
      <c r="V1123" s="234">
        <v>-305542745</v>
      </c>
      <c r="W1123" s="240">
        <v>323116</v>
      </c>
      <c r="X1123" s="241">
        <v>49130150</v>
      </c>
      <c r="Y1123" s="242" t="s">
        <v>1686</v>
      </c>
    </row>
    <row r="1124" spans="1:25">
      <c r="A1124" s="299" t="s">
        <v>182</v>
      </c>
      <c r="B1124" s="299" t="s">
        <v>183</v>
      </c>
      <c r="C1124" s="125">
        <v>44760</v>
      </c>
      <c r="D1124" s="125">
        <v>44760</v>
      </c>
      <c r="E1124" s="125">
        <v>44760</v>
      </c>
      <c r="F1124" s="295" t="s">
        <v>719</v>
      </c>
      <c r="G1124" s="127"/>
      <c r="H1124" s="128" t="s">
        <v>718</v>
      </c>
      <c r="I1124" s="73" t="s">
        <v>716</v>
      </c>
      <c r="J1124" s="73" t="s">
        <v>717</v>
      </c>
      <c r="K1124" s="73" t="s">
        <v>1158</v>
      </c>
      <c r="L1124" s="129">
        <v>0</v>
      </c>
      <c r="N1124" s="121">
        <v>0</v>
      </c>
      <c r="O1124" s="121">
        <v>9788.9500000000007</v>
      </c>
      <c r="P1124" s="121">
        <v>9788.9500000000007</v>
      </c>
      <c r="Q1124" s="130" t="s">
        <v>681</v>
      </c>
      <c r="R1124" s="131">
        <v>0</v>
      </c>
      <c r="S1124" s="132">
        <v>1992517.6600000013</v>
      </c>
      <c r="T1124" s="122" t="s">
        <v>717</v>
      </c>
      <c r="U1124" s="2">
        <v>82546391</v>
      </c>
      <c r="V1124" s="121">
        <v>-305690898</v>
      </c>
      <c r="W1124" s="111"/>
      <c r="X1124" s="133">
        <v>49161738</v>
      </c>
      <c r="Y1124" s="45"/>
    </row>
    <row r="1125" spans="1:25">
      <c r="A1125" s="299" t="s">
        <v>182</v>
      </c>
      <c r="B1125" s="299" t="s">
        <v>183</v>
      </c>
      <c r="C1125" s="125">
        <v>44760</v>
      </c>
      <c r="D1125" s="125">
        <v>44760</v>
      </c>
      <c r="E1125" s="125">
        <v>44760</v>
      </c>
      <c r="G1125" s="127"/>
      <c r="H1125" s="128" t="s">
        <v>947</v>
      </c>
      <c r="I1125" s="73" t="s">
        <v>716</v>
      </c>
      <c r="J1125" s="73" t="s">
        <v>946</v>
      </c>
      <c r="K1125" s="73" t="s">
        <v>1158</v>
      </c>
      <c r="L1125" s="129">
        <v>0</v>
      </c>
      <c r="N1125" s="121">
        <v>0</v>
      </c>
      <c r="O1125" s="121">
        <v>6402.48</v>
      </c>
      <c r="P1125" s="121">
        <v>6402.48</v>
      </c>
      <c r="Q1125" s="130" t="s">
        <v>681</v>
      </c>
      <c r="R1125" s="131">
        <v>0</v>
      </c>
      <c r="S1125" s="132">
        <v>1998920.1400000013</v>
      </c>
      <c r="T1125" s="122" t="s">
        <v>946</v>
      </c>
      <c r="U1125" s="2">
        <v>82546356</v>
      </c>
      <c r="V1125" s="121">
        <v>-305690823</v>
      </c>
      <c r="W1125" s="111"/>
      <c r="X1125" s="133">
        <v>49161699</v>
      </c>
      <c r="Y1125" s="45"/>
    </row>
    <row r="1126" spans="1:25">
      <c r="A1126" s="299" t="s">
        <v>182</v>
      </c>
      <c r="B1126" s="299" t="s">
        <v>183</v>
      </c>
      <c r="C1126" s="125">
        <v>44760</v>
      </c>
      <c r="D1126" s="125">
        <v>44760</v>
      </c>
      <c r="E1126" s="125">
        <v>44760</v>
      </c>
      <c r="G1126" s="127"/>
      <c r="H1126" s="128" t="s">
        <v>721</v>
      </c>
      <c r="I1126" s="73" t="s">
        <v>716</v>
      </c>
      <c r="J1126" s="73" t="s">
        <v>720</v>
      </c>
      <c r="K1126" s="73" t="s">
        <v>1158</v>
      </c>
      <c r="L1126" s="129">
        <v>0</v>
      </c>
      <c r="N1126" s="121">
        <v>0</v>
      </c>
      <c r="O1126" s="121">
        <v>7850.09</v>
      </c>
      <c r="P1126" s="121">
        <v>7850.09</v>
      </c>
      <c r="Q1126" s="130" t="s">
        <v>681</v>
      </c>
      <c r="R1126" s="131">
        <v>0</v>
      </c>
      <c r="S1126" s="132">
        <v>2006770.2300000014</v>
      </c>
      <c r="T1126" s="122" t="s">
        <v>720</v>
      </c>
      <c r="U1126" s="2">
        <v>82546340</v>
      </c>
      <c r="V1126" s="121">
        <v>-305690792</v>
      </c>
      <c r="W1126" s="111"/>
      <c r="X1126" s="133">
        <v>49161684</v>
      </c>
      <c r="Y1126" s="45"/>
    </row>
    <row r="1127" spans="1:25">
      <c r="A1127" s="299" t="s">
        <v>206</v>
      </c>
      <c r="B1127" s="299" t="s">
        <v>207</v>
      </c>
      <c r="C1127" s="125">
        <v>44742</v>
      </c>
      <c r="D1127" s="125">
        <v>44742</v>
      </c>
      <c r="E1127" s="125">
        <v>44760</v>
      </c>
      <c r="G1127" s="127"/>
      <c r="H1127" s="128" t="s">
        <v>730</v>
      </c>
      <c r="I1127" s="73" t="s">
        <v>726</v>
      </c>
      <c r="J1127" s="73" t="s">
        <v>729</v>
      </c>
      <c r="K1127" s="73" t="s">
        <v>944</v>
      </c>
      <c r="L1127" s="129">
        <v>18726.78</v>
      </c>
      <c r="M1127" s="121">
        <v>100</v>
      </c>
      <c r="N1127" s="121">
        <v>18726.78</v>
      </c>
      <c r="O1127" s="121">
        <v>0</v>
      </c>
      <c r="P1127" s="121">
        <v>18726.78</v>
      </c>
      <c r="Q1127" s="130" t="s">
        <v>681</v>
      </c>
      <c r="R1127" s="131">
        <v>28593921.409999985</v>
      </c>
      <c r="S1127" s="132">
        <v>0</v>
      </c>
      <c r="T1127" s="122" t="s">
        <v>729</v>
      </c>
      <c r="U1127" s="2">
        <v>82539558</v>
      </c>
      <c r="V1127" s="121">
        <v>-305672731</v>
      </c>
      <c r="W1127" s="111">
        <v>372244</v>
      </c>
      <c r="X1127" s="133">
        <v>49156198</v>
      </c>
      <c r="Y1127" s="45"/>
    </row>
    <row r="1128" spans="1:25">
      <c r="A1128" s="299" t="s">
        <v>182</v>
      </c>
      <c r="B1128" s="299" t="s">
        <v>183</v>
      </c>
      <c r="C1128" s="125">
        <v>44742</v>
      </c>
      <c r="D1128" s="125">
        <v>44742</v>
      </c>
      <c r="E1128" s="125">
        <v>44760</v>
      </c>
      <c r="G1128" s="127" t="s">
        <v>1567</v>
      </c>
      <c r="H1128" s="128" t="s">
        <v>730</v>
      </c>
      <c r="I1128" s="73" t="s">
        <v>726</v>
      </c>
      <c r="J1128" s="73" t="s">
        <v>729</v>
      </c>
      <c r="K1128" s="73" t="s">
        <v>166</v>
      </c>
      <c r="L1128" s="129">
        <v>0</v>
      </c>
      <c r="N1128" s="121">
        <v>0</v>
      </c>
      <c r="O1128" s="121">
        <v>124418.38</v>
      </c>
      <c r="P1128" s="121">
        <v>124418.38</v>
      </c>
      <c r="Q1128" s="130" t="s">
        <v>681</v>
      </c>
      <c r="R1128" s="131">
        <v>0</v>
      </c>
      <c r="S1128" s="132">
        <v>2131188.6100000013</v>
      </c>
      <c r="T1128" s="122" t="s">
        <v>729</v>
      </c>
      <c r="U1128" s="2">
        <v>78936003</v>
      </c>
      <c r="V1128" s="121">
        <v>-305672488</v>
      </c>
      <c r="W1128" s="111">
        <v>372244</v>
      </c>
      <c r="X1128" s="133">
        <v>49156168</v>
      </c>
      <c r="Y1128" s="45" t="s">
        <v>1686</v>
      </c>
    </row>
    <row r="1129" spans="1:25">
      <c r="A1129" s="299" t="s">
        <v>206</v>
      </c>
      <c r="B1129" s="299" t="s">
        <v>207</v>
      </c>
      <c r="C1129" s="125">
        <v>44742</v>
      </c>
      <c r="D1129" s="125">
        <v>44742</v>
      </c>
      <c r="E1129" s="125">
        <v>44760</v>
      </c>
      <c r="F1129" s="295" t="s">
        <v>266</v>
      </c>
      <c r="G1129" s="127"/>
      <c r="H1129" s="128" t="s">
        <v>265</v>
      </c>
      <c r="I1129" s="73" t="s">
        <v>267</v>
      </c>
      <c r="J1129" s="73" t="s">
        <v>268</v>
      </c>
      <c r="K1129" s="73" t="s">
        <v>944</v>
      </c>
      <c r="L1129" s="129">
        <v>25000</v>
      </c>
      <c r="M1129" s="121">
        <v>100</v>
      </c>
      <c r="N1129" s="121">
        <v>25000</v>
      </c>
      <c r="O1129" s="121">
        <v>0</v>
      </c>
      <c r="P1129" s="121">
        <v>25000</v>
      </c>
      <c r="Q1129" s="130" t="s">
        <v>681</v>
      </c>
      <c r="R1129" s="131">
        <v>28618921.409999985</v>
      </c>
      <c r="S1129" s="132">
        <v>0</v>
      </c>
      <c r="T1129" s="122" t="s">
        <v>268</v>
      </c>
      <c r="U1129" s="2"/>
      <c r="W1129" s="111">
        <v>456083</v>
      </c>
      <c r="X1129" s="133"/>
      <c r="Y1129" s="45"/>
    </row>
    <row r="1130" spans="1:25">
      <c r="A1130" s="299" t="s">
        <v>182</v>
      </c>
      <c r="B1130" s="299" t="s">
        <v>183</v>
      </c>
      <c r="C1130" s="125">
        <v>44742</v>
      </c>
      <c r="D1130" s="125">
        <v>44742</v>
      </c>
      <c r="E1130" s="125">
        <v>44760</v>
      </c>
      <c r="F1130" s="295" t="s">
        <v>266</v>
      </c>
      <c r="G1130" s="127" t="s">
        <v>1645</v>
      </c>
      <c r="H1130" s="128" t="s">
        <v>265</v>
      </c>
      <c r="I1130" s="73" t="s">
        <v>267</v>
      </c>
      <c r="J1130" s="73" t="s">
        <v>268</v>
      </c>
      <c r="K1130" s="73" t="s">
        <v>166</v>
      </c>
      <c r="L1130" s="129">
        <v>0</v>
      </c>
      <c r="N1130" s="121">
        <v>0</v>
      </c>
      <c r="O1130" s="121">
        <v>175105.08</v>
      </c>
      <c r="P1130" s="121">
        <v>175105.08</v>
      </c>
      <c r="Q1130" s="130" t="s">
        <v>681</v>
      </c>
      <c r="R1130" s="131">
        <v>0</v>
      </c>
      <c r="S1130" s="132">
        <v>2306293.6900000013</v>
      </c>
      <c r="T1130" s="122" t="s">
        <v>268</v>
      </c>
      <c r="U1130" s="2">
        <v>78120752</v>
      </c>
      <c r="V1130" s="121">
        <v>-305674856</v>
      </c>
      <c r="W1130" s="111">
        <v>456083</v>
      </c>
      <c r="X1130" s="133">
        <v>49156762</v>
      </c>
      <c r="Y1130" s="45"/>
    </row>
    <row r="1131" spans="1:25">
      <c r="A1131" s="299" t="s">
        <v>206</v>
      </c>
      <c r="B1131" s="299" t="s">
        <v>207</v>
      </c>
      <c r="C1131" s="125">
        <v>44742</v>
      </c>
      <c r="D1131" s="125">
        <v>44742</v>
      </c>
      <c r="E1131" s="125">
        <v>44760</v>
      </c>
      <c r="G1131" s="127"/>
      <c r="H1131" s="128" t="s">
        <v>776</v>
      </c>
      <c r="I1131" s="73" t="s">
        <v>772</v>
      </c>
      <c r="J1131" s="73" t="s">
        <v>775</v>
      </c>
      <c r="K1131" s="73" t="s">
        <v>944</v>
      </c>
      <c r="L1131" s="129">
        <v>740.78</v>
      </c>
      <c r="M1131" s="121">
        <v>100</v>
      </c>
      <c r="N1131" s="121">
        <v>740.78</v>
      </c>
      <c r="O1131" s="121">
        <v>0</v>
      </c>
      <c r="P1131" s="121">
        <v>740.78</v>
      </c>
      <c r="Q1131" s="130" t="s">
        <v>681</v>
      </c>
      <c r="R1131" s="131">
        <v>28619662.189999986</v>
      </c>
      <c r="S1131" s="132">
        <v>0</v>
      </c>
      <c r="T1131" s="122" t="s">
        <v>775</v>
      </c>
      <c r="U1131" s="2">
        <v>81854771</v>
      </c>
      <c r="V1131" s="121">
        <v>-303946159</v>
      </c>
      <c r="W1131" s="111">
        <v>371681</v>
      </c>
      <c r="X1131" s="133">
        <v>48756380</v>
      </c>
      <c r="Y1131" s="45"/>
    </row>
    <row r="1132" spans="1:25">
      <c r="A1132" s="299" t="s">
        <v>182</v>
      </c>
      <c r="B1132" s="299" t="s">
        <v>183</v>
      </c>
      <c r="C1132" s="125">
        <v>44742</v>
      </c>
      <c r="D1132" s="125">
        <v>44742</v>
      </c>
      <c r="E1132" s="125">
        <v>44760</v>
      </c>
      <c r="G1132" s="127" t="s">
        <v>1547</v>
      </c>
      <c r="H1132" s="128" t="s">
        <v>776</v>
      </c>
      <c r="I1132" s="73" t="s">
        <v>772</v>
      </c>
      <c r="J1132" s="73" t="s">
        <v>775</v>
      </c>
      <c r="K1132" s="73" t="s">
        <v>166</v>
      </c>
      <c r="L1132" s="129">
        <v>0</v>
      </c>
      <c r="N1132" s="121">
        <v>0</v>
      </c>
      <c r="O1132" s="121">
        <v>4895.8900000000003</v>
      </c>
      <c r="P1132" s="121">
        <v>4895.8900000000003</v>
      </c>
      <c r="Q1132" s="130" t="s">
        <v>681</v>
      </c>
      <c r="R1132" s="131">
        <v>0</v>
      </c>
      <c r="S1132" s="132">
        <v>2311189.5800000015</v>
      </c>
      <c r="T1132" s="122" t="s">
        <v>775</v>
      </c>
      <c r="U1132" s="2">
        <v>78842862</v>
      </c>
      <c r="V1132" s="121">
        <v>-305672031</v>
      </c>
      <c r="W1132" s="111">
        <v>371681</v>
      </c>
      <c r="X1132" s="133">
        <v>49155988</v>
      </c>
      <c r="Y1132" s="45" t="s">
        <v>1686</v>
      </c>
    </row>
    <row r="1133" spans="1:25">
      <c r="A1133" s="299" t="s">
        <v>206</v>
      </c>
      <c r="B1133" s="299" t="s">
        <v>207</v>
      </c>
      <c r="C1133" s="125">
        <v>44742</v>
      </c>
      <c r="D1133" s="125">
        <v>44742</v>
      </c>
      <c r="E1133" s="125">
        <v>44760</v>
      </c>
      <c r="G1133" s="127"/>
      <c r="H1133" s="128" t="s">
        <v>774</v>
      </c>
      <c r="I1133" s="73" t="s">
        <v>772</v>
      </c>
      <c r="J1133" s="73" t="s">
        <v>773</v>
      </c>
      <c r="K1133" s="73" t="s">
        <v>944</v>
      </c>
      <c r="L1133" s="129">
        <v>3315.27</v>
      </c>
      <c r="M1133" s="121">
        <v>100</v>
      </c>
      <c r="N1133" s="121">
        <v>3315.27</v>
      </c>
      <c r="O1133" s="121">
        <v>0</v>
      </c>
      <c r="P1133" s="121">
        <v>3315.27</v>
      </c>
      <c r="Q1133" s="130" t="s">
        <v>681</v>
      </c>
      <c r="R1133" s="131">
        <v>28622977.459999986</v>
      </c>
      <c r="S1133" s="132">
        <v>0</v>
      </c>
      <c r="T1133" s="122" t="s">
        <v>773</v>
      </c>
      <c r="U1133" s="2">
        <v>81854627</v>
      </c>
      <c r="V1133" s="121">
        <v>-303945958</v>
      </c>
      <c r="W1133" s="111">
        <v>357916</v>
      </c>
      <c r="X1133" s="133">
        <v>48756307</v>
      </c>
      <c r="Y1133" s="45"/>
    </row>
    <row r="1134" spans="1:25">
      <c r="A1134" s="299" t="s">
        <v>182</v>
      </c>
      <c r="B1134" s="299" t="s">
        <v>183</v>
      </c>
      <c r="C1134" s="125">
        <v>44742</v>
      </c>
      <c r="D1134" s="125">
        <v>44742</v>
      </c>
      <c r="E1134" s="125">
        <v>44760</v>
      </c>
      <c r="G1134" s="127" t="s">
        <v>1569</v>
      </c>
      <c r="H1134" s="128" t="s">
        <v>774</v>
      </c>
      <c r="I1134" s="73" t="s">
        <v>772</v>
      </c>
      <c r="J1134" s="73" t="s">
        <v>773</v>
      </c>
      <c r="K1134" s="73" t="s">
        <v>166</v>
      </c>
      <c r="L1134" s="129">
        <v>0</v>
      </c>
      <c r="N1134" s="121">
        <v>0</v>
      </c>
      <c r="O1134" s="121">
        <v>21910.82</v>
      </c>
      <c r="P1134" s="121">
        <v>21910.82</v>
      </c>
      <c r="Q1134" s="130" t="s">
        <v>681</v>
      </c>
      <c r="R1134" s="131">
        <v>0</v>
      </c>
      <c r="S1134" s="132">
        <v>2333100.4000000013</v>
      </c>
      <c r="T1134" s="122" t="s">
        <v>773</v>
      </c>
      <c r="U1134" s="2">
        <v>82286000</v>
      </c>
      <c r="V1134" s="121">
        <v>-305672402</v>
      </c>
      <c r="W1134" s="111">
        <v>357916</v>
      </c>
      <c r="X1134" s="133">
        <v>49156135</v>
      </c>
      <c r="Y1134" s="45" t="s">
        <v>1686</v>
      </c>
    </row>
    <row r="1135" spans="1:25">
      <c r="A1135" s="299" t="s">
        <v>206</v>
      </c>
      <c r="B1135" s="299" t="s">
        <v>207</v>
      </c>
      <c r="C1135" s="125">
        <v>44742</v>
      </c>
      <c r="D1135" s="125">
        <v>44742</v>
      </c>
      <c r="E1135" s="125">
        <v>44760</v>
      </c>
      <c r="F1135" s="295" t="s">
        <v>922</v>
      </c>
      <c r="G1135" s="127"/>
      <c r="H1135" s="128" t="s">
        <v>921</v>
      </c>
      <c r="I1135" s="73" t="s">
        <v>180</v>
      </c>
      <c r="J1135" s="73" t="s">
        <v>920</v>
      </c>
      <c r="K1135" s="73" t="s">
        <v>944</v>
      </c>
      <c r="L1135" s="129">
        <v>63138.82</v>
      </c>
      <c r="M1135" s="121">
        <v>100</v>
      </c>
      <c r="N1135" s="121">
        <v>63138.82</v>
      </c>
      <c r="O1135" s="121">
        <v>0</v>
      </c>
      <c r="P1135" s="121">
        <v>63138.82</v>
      </c>
      <c r="Q1135" s="130" t="s">
        <v>681</v>
      </c>
      <c r="R1135" s="131">
        <v>28686116.279999986</v>
      </c>
      <c r="S1135" s="132">
        <v>0</v>
      </c>
      <c r="T1135" s="122" t="s">
        <v>920</v>
      </c>
      <c r="U1135" s="2">
        <v>82538876</v>
      </c>
      <c r="V1135" s="121">
        <v>-305671405</v>
      </c>
      <c r="W1135" s="111">
        <v>422568</v>
      </c>
      <c r="X1135" s="133">
        <v>49155892</v>
      </c>
      <c r="Y1135" s="45"/>
    </row>
    <row r="1136" spans="1:25">
      <c r="A1136" s="299" t="s">
        <v>182</v>
      </c>
      <c r="B1136" s="299" t="s">
        <v>183</v>
      </c>
      <c r="C1136" s="125">
        <v>44742</v>
      </c>
      <c r="D1136" s="125">
        <v>44742</v>
      </c>
      <c r="E1136" s="125">
        <v>44760</v>
      </c>
      <c r="F1136" s="295" t="s">
        <v>922</v>
      </c>
      <c r="G1136" s="127" t="s">
        <v>1646</v>
      </c>
      <c r="H1136" s="128" t="s">
        <v>921</v>
      </c>
      <c r="I1136" s="73" t="s">
        <v>180</v>
      </c>
      <c r="J1136" s="73" t="s">
        <v>920</v>
      </c>
      <c r="K1136" s="73" t="s">
        <v>166</v>
      </c>
      <c r="L1136" s="129">
        <v>0</v>
      </c>
      <c r="N1136" s="121">
        <v>0</v>
      </c>
      <c r="O1136" s="121">
        <v>238619.46</v>
      </c>
      <c r="P1136" s="121">
        <v>238619.46</v>
      </c>
      <c r="Q1136" s="130" t="s">
        <v>681</v>
      </c>
      <c r="R1136" s="131">
        <v>0</v>
      </c>
      <c r="S1136" s="132">
        <v>2571719.8600000013</v>
      </c>
      <c r="T1136" s="122" t="s">
        <v>920</v>
      </c>
      <c r="U1136" s="2">
        <v>77340841</v>
      </c>
      <c r="V1136" s="121">
        <v>-305671316</v>
      </c>
      <c r="W1136" s="111">
        <v>422568</v>
      </c>
      <c r="X1136" s="133">
        <v>49155875</v>
      </c>
      <c r="Y1136" s="45"/>
    </row>
    <row r="1137" spans="1:25">
      <c r="A1137" s="299" t="s">
        <v>206</v>
      </c>
      <c r="B1137" s="299" t="s">
        <v>207</v>
      </c>
      <c r="C1137" s="125">
        <v>44742</v>
      </c>
      <c r="D1137" s="125">
        <v>44742</v>
      </c>
      <c r="E1137" s="125">
        <v>44760</v>
      </c>
      <c r="F1137" s="295" t="s">
        <v>1037</v>
      </c>
      <c r="G1137" s="127"/>
      <c r="H1137" s="128" t="s">
        <v>782</v>
      </c>
      <c r="I1137" s="73" t="s">
        <v>780</v>
      </c>
      <c r="J1137" s="73" t="s">
        <v>781</v>
      </c>
      <c r="K1137" s="73" t="s">
        <v>944</v>
      </c>
      <c r="L1137" s="129">
        <v>1193.1199999999999</v>
      </c>
      <c r="M1137" s="121">
        <v>100</v>
      </c>
      <c r="N1137" s="121">
        <v>1193.1199999999999</v>
      </c>
      <c r="O1137" s="121">
        <v>0</v>
      </c>
      <c r="P1137" s="121">
        <v>1193.1199999999999</v>
      </c>
      <c r="Q1137" s="130" t="s">
        <v>681</v>
      </c>
      <c r="R1137" s="131">
        <v>28687309.399999987</v>
      </c>
      <c r="S1137" s="132">
        <v>0</v>
      </c>
      <c r="T1137" s="122" t="s">
        <v>781</v>
      </c>
      <c r="U1137" s="2">
        <v>81481736</v>
      </c>
      <c r="V1137" s="121">
        <v>-302658323</v>
      </c>
      <c r="W1137" s="111">
        <v>364698</v>
      </c>
      <c r="X1137" s="133">
        <v>48347872</v>
      </c>
      <c r="Y1137" s="45"/>
    </row>
    <row r="1138" spans="1:25">
      <c r="A1138" s="299" t="s">
        <v>182</v>
      </c>
      <c r="B1138" s="299" t="s">
        <v>183</v>
      </c>
      <c r="C1138" s="125">
        <v>44742</v>
      </c>
      <c r="D1138" s="125">
        <v>44742</v>
      </c>
      <c r="E1138" s="125">
        <v>44760</v>
      </c>
      <c r="F1138" s="295" t="s">
        <v>1037</v>
      </c>
      <c r="G1138" s="127" t="s">
        <v>1521</v>
      </c>
      <c r="H1138" s="128" t="s">
        <v>782</v>
      </c>
      <c r="I1138" s="73" t="s">
        <v>780</v>
      </c>
      <c r="J1138" s="73" t="s">
        <v>781</v>
      </c>
      <c r="K1138" s="73" t="s">
        <v>166</v>
      </c>
      <c r="L1138" s="129">
        <v>0</v>
      </c>
      <c r="N1138" s="121">
        <v>0</v>
      </c>
      <c r="O1138" s="121">
        <v>2328.63</v>
      </c>
      <c r="P1138" s="121">
        <v>2328.63</v>
      </c>
      <c r="Q1138" s="130" t="s">
        <v>681</v>
      </c>
      <c r="R1138" s="131">
        <v>0</v>
      </c>
      <c r="S1138" s="132">
        <v>2574048.4900000012</v>
      </c>
      <c r="T1138" s="122" t="s">
        <v>781</v>
      </c>
      <c r="U1138" s="2">
        <v>80875339</v>
      </c>
      <c r="V1138" s="121">
        <v>-305675332</v>
      </c>
      <c r="W1138" s="111">
        <v>364698</v>
      </c>
      <c r="X1138" s="133">
        <v>49156902</v>
      </c>
      <c r="Y1138" s="45" t="s">
        <v>1686</v>
      </c>
    </row>
    <row r="1139" spans="1:25">
      <c r="A1139" s="299" t="s">
        <v>182</v>
      </c>
      <c r="B1139" s="299" t="s">
        <v>183</v>
      </c>
      <c r="C1139" s="125">
        <v>44742</v>
      </c>
      <c r="D1139" s="125">
        <v>44742</v>
      </c>
      <c r="E1139" s="125">
        <v>44760</v>
      </c>
      <c r="F1139" s="295" t="s">
        <v>786</v>
      </c>
      <c r="G1139" s="127" t="s">
        <v>1522</v>
      </c>
      <c r="H1139" s="128" t="s">
        <v>785</v>
      </c>
      <c r="I1139" s="73" t="s">
        <v>783</v>
      </c>
      <c r="J1139" s="73" t="s">
        <v>784</v>
      </c>
      <c r="K1139" s="73" t="s">
        <v>166</v>
      </c>
      <c r="L1139" s="129">
        <v>0</v>
      </c>
      <c r="N1139" s="121">
        <v>0</v>
      </c>
      <c r="O1139" s="121">
        <v>21891.55</v>
      </c>
      <c r="P1139" s="121">
        <v>21891.55</v>
      </c>
      <c r="Q1139" s="130" t="s">
        <v>681</v>
      </c>
      <c r="R1139" s="131">
        <v>0</v>
      </c>
      <c r="S1139" s="132">
        <v>2595940.040000001</v>
      </c>
      <c r="T1139" s="122" t="s">
        <v>784</v>
      </c>
      <c r="U1139" s="2">
        <v>80216972</v>
      </c>
      <c r="V1139" s="121">
        <v>-305675677</v>
      </c>
      <c r="W1139" s="111">
        <v>392748</v>
      </c>
      <c r="X1139" s="133">
        <v>49157040</v>
      </c>
      <c r="Y1139" s="45" t="s">
        <v>1686</v>
      </c>
    </row>
    <row r="1140" spans="1:25">
      <c r="A1140" s="299" t="s">
        <v>206</v>
      </c>
      <c r="B1140" s="299" t="s">
        <v>207</v>
      </c>
      <c r="C1140" s="125">
        <v>44742</v>
      </c>
      <c r="D1140" s="125">
        <v>44742</v>
      </c>
      <c r="E1140" s="125">
        <v>44760</v>
      </c>
      <c r="G1140" s="127"/>
      <c r="H1140" s="128" t="s">
        <v>814</v>
      </c>
      <c r="I1140" s="73" t="s">
        <v>236</v>
      </c>
      <c r="J1140" s="73" t="s">
        <v>1039</v>
      </c>
      <c r="K1140" s="73" t="s">
        <v>944</v>
      </c>
      <c r="L1140" s="129">
        <v>1388.68</v>
      </c>
      <c r="M1140" s="121">
        <v>100</v>
      </c>
      <c r="N1140" s="121">
        <v>1388.68</v>
      </c>
      <c r="O1140" s="121">
        <v>0</v>
      </c>
      <c r="P1140" s="121">
        <v>1388.68</v>
      </c>
      <c r="Q1140" s="130" t="s">
        <v>681</v>
      </c>
      <c r="R1140" s="131">
        <v>28688698.079999987</v>
      </c>
      <c r="S1140" s="132">
        <v>0</v>
      </c>
      <c r="T1140" s="122" t="s">
        <v>1039</v>
      </c>
      <c r="U1140" s="2">
        <v>82484843</v>
      </c>
      <c r="V1140" s="121">
        <v>-305465517</v>
      </c>
      <c r="W1140" s="111">
        <v>423893</v>
      </c>
      <c r="X1140" s="133">
        <v>49107824</v>
      </c>
      <c r="Y1140" s="45"/>
    </row>
    <row r="1141" spans="1:25">
      <c r="A1141" s="299" t="s">
        <v>182</v>
      </c>
      <c r="B1141" s="299" t="s">
        <v>183</v>
      </c>
      <c r="C1141" s="125">
        <v>44742</v>
      </c>
      <c r="D1141" s="125">
        <v>44742</v>
      </c>
      <c r="E1141" s="125">
        <v>44760</v>
      </c>
      <c r="G1141" s="127" t="s">
        <v>1565</v>
      </c>
      <c r="H1141" s="128" t="s">
        <v>814</v>
      </c>
      <c r="I1141" s="73" t="s">
        <v>236</v>
      </c>
      <c r="J1141" s="73" t="s">
        <v>1039</v>
      </c>
      <c r="K1141" s="73" t="s">
        <v>166</v>
      </c>
      <c r="L1141" s="129">
        <v>0</v>
      </c>
      <c r="N1141" s="121">
        <v>0</v>
      </c>
      <c r="O1141" s="121">
        <v>8784.76</v>
      </c>
      <c r="P1141" s="121">
        <v>8784.76</v>
      </c>
      <c r="Q1141" s="130" t="s">
        <v>681</v>
      </c>
      <c r="R1141" s="131">
        <v>0</v>
      </c>
      <c r="S1141" s="132">
        <v>2604724.8000000007</v>
      </c>
      <c r="T1141" s="122" t="s">
        <v>1039</v>
      </c>
      <c r="U1141" s="2">
        <v>78473108</v>
      </c>
      <c r="V1141" s="121">
        <v>-305676300</v>
      </c>
      <c r="W1141" s="111">
        <v>423893</v>
      </c>
      <c r="X1141" s="133">
        <v>49157157</v>
      </c>
      <c r="Y1141" s="45" t="s">
        <v>1686</v>
      </c>
    </row>
    <row r="1142" spans="1:25">
      <c r="A1142" s="299" t="s">
        <v>206</v>
      </c>
      <c r="B1142" s="299" t="s">
        <v>207</v>
      </c>
      <c r="C1142" s="125">
        <v>44742</v>
      </c>
      <c r="D1142" s="125">
        <v>44742</v>
      </c>
      <c r="E1142" s="125">
        <v>44760</v>
      </c>
      <c r="F1142" s="295" t="s">
        <v>800</v>
      </c>
      <c r="G1142" s="127"/>
      <c r="H1142" s="128" t="s">
        <v>799</v>
      </c>
      <c r="I1142" s="73" t="s">
        <v>797</v>
      </c>
      <c r="J1142" s="73" t="s">
        <v>798</v>
      </c>
      <c r="K1142" s="73" t="s">
        <v>944</v>
      </c>
      <c r="L1142" s="129">
        <v>26045.43</v>
      </c>
      <c r="M1142" s="121">
        <v>100</v>
      </c>
      <c r="N1142" s="121">
        <v>26045.43</v>
      </c>
      <c r="O1142" s="121">
        <v>0</v>
      </c>
      <c r="P1142" s="121">
        <v>26045.43</v>
      </c>
      <c r="Q1142" s="130" t="s">
        <v>681</v>
      </c>
      <c r="R1142" s="131">
        <v>28714743.509999987</v>
      </c>
      <c r="S1142" s="132">
        <v>0</v>
      </c>
      <c r="T1142" s="122" t="s">
        <v>798</v>
      </c>
      <c r="U1142" s="2">
        <v>81634947</v>
      </c>
      <c r="V1142" s="121">
        <v>-302864684</v>
      </c>
      <c r="W1142" s="111">
        <v>359762</v>
      </c>
      <c r="X1142" s="133">
        <v>48402024</v>
      </c>
      <c r="Y1142" s="45"/>
    </row>
    <row r="1143" spans="1:25">
      <c r="A1143" s="299" t="s">
        <v>182</v>
      </c>
      <c r="B1143" s="299" t="s">
        <v>183</v>
      </c>
      <c r="C1143" s="125">
        <v>44680</v>
      </c>
      <c r="D1143" s="125">
        <v>44680</v>
      </c>
      <c r="E1143" s="125">
        <v>44760</v>
      </c>
      <c r="F1143" s="295" t="s">
        <v>800</v>
      </c>
      <c r="G1143" s="127" t="s">
        <v>1543</v>
      </c>
      <c r="H1143" s="128" t="s">
        <v>799</v>
      </c>
      <c r="I1143" s="73" t="s">
        <v>797</v>
      </c>
      <c r="J1143" s="73" t="s">
        <v>798</v>
      </c>
      <c r="K1143" s="73" t="s">
        <v>166</v>
      </c>
      <c r="L1143" s="129">
        <v>0</v>
      </c>
      <c r="N1143" s="121">
        <v>0</v>
      </c>
      <c r="O1143" s="121">
        <v>44577.09</v>
      </c>
      <c r="P1143" s="121">
        <v>44577.09</v>
      </c>
      <c r="Q1143" s="130" t="s">
        <v>681</v>
      </c>
      <c r="R1143" s="131">
        <v>0</v>
      </c>
      <c r="S1143" s="132">
        <v>2649301.8900000006</v>
      </c>
      <c r="T1143" s="122" t="s">
        <v>798</v>
      </c>
      <c r="U1143" s="2">
        <v>78466975</v>
      </c>
      <c r="V1143" s="121">
        <v>-305676775</v>
      </c>
      <c r="W1143" s="111">
        <v>359762</v>
      </c>
      <c r="X1143" s="133">
        <v>49157331</v>
      </c>
      <c r="Y1143" s="45" t="s">
        <v>1686</v>
      </c>
    </row>
    <row r="1144" spans="1:25">
      <c r="A1144" s="299" t="s">
        <v>182</v>
      </c>
      <c r="B1144" s="299" t="s">
        <v>183</v>
      </c>
      <c r="C1144" s="125">
        <v>44712</v>
      </c>
      <c r="D1144" s="125">
        <v>44712</v>
      </c>
      <c r="E1144" s="125">
        <v>44760</v>
      </c>
      <c r="F1144" s="295" t="s">
        <v>800</v>
      </c>
      <c r="G1144" s="127" t="s">
        <v>1543</v>
      </c>
      <c r="H1144" s="128" t="s">
        <v>799</v>
      </c>
      <c r="I1144" s="73" t="s">
        <v>797</v>
      </c>
      <c r="J1144" s="73" t="s">
        <v>798</v>
      </c>
      <c r="K1144" s="73" t="s">
        <v>166</v>
      </c>
      <c r="L1144" s="129">
        <v>0</v>
      </c>
      <c r="N1144" s="121">
        <v>0</v>
      </c>
      <c r="O1144" s="121">
        <v>49188.51</v>
      </c>
      <c r="P1144" s="121">
        <v>49188.51</v>
      </c>
      <c r="Q1144" s="130" t="s">
        <v>681</v>
      </c>
      <c r="R1144" s="131">
        <v>0</v>
      </c>
      <c r="S1144" s="132">
        <v>2698490.4000000004</v>
      </c>
      <c r="T1144" s="122" t="s">
        <v>798</v>
      </c>
      <c r="U1144" s="2">
        <v>79645897</v>
      </c>
      <c r="V1144" s="121">
        <v>-305677031</v>
      </c>
      <c r="W1144" s="111">
        <v>359762</v>
      </c>
      <c r="X1144" s="133">
        <v>49157460</v>
      </c>
      <c r="Y1144" s="45" t="s">
        <v>1686</v>
      </c>
    </row>
    <row r="1145" spans="1:25">
      <c r="A1145" s="299" t="s">
        <v>182</v>
      </c>
      <c r="B1145" s="299" t="s">
        <v>183</v>
      </c>
      <c r="C1145" s="125">
        <v>44742</v>
      </c>
      <c r="D1145" s="125">
        <v>44742</v>
      </c>
      <c r="E1145" s="125">
        <v>44760</v>
      </c>
      <c r="F1145" s="295" t="s">
        <v>800</v>
      </c>
      <c r="G1145" s="127" t="s">
        <v>1543</v>
      </c>
      <c r="H1145" s="128" t="s">
        <v>799</v>
      </c>
      <c r="I1145" s="73" t="s">
        <v>797</v>
      </c>
      <c r="J1145" s="73" t="s">
        <v>798</v>
      </c>
      <c r="K1145" s="73" t="s">
        <v>166</v>
      </c>
      <c r="L1145" s="129">
        <v>0</v>
      </c>
      <c r="N1145" s="121">
        <v>0</v>
      </c>
      <c r="O1145" s="121">
        <v>46266.83</v>
      </c>
      <c r="P1145" s="121">
        <v>46266.83</v>
      </c>
      <c r="Q1145" s="130" t="s">
        <v>681</v>
      </c>
      <c r="R1145" s="131">
        <v>0</v>
      </c>
      <c r="S1145" s="132">
        <v>2744757.2300000004</v>
      </c>
      <c r="T1145" s="122" t="s">
        <v>798</v>
      </c>
      <c r="U1145" s="2">
        <v>80765161</v>
      </c>
      <c r="V1145" s="121">
        <v>-305677054</v>
      </c>
      <c r="W1145" s="111">
        <v>359762</v>
      </c>
      <c r="X1145" s="133">
        <v>49157470</v>
      </c>
      <c r="Y1145" s="45" t="s">
        <v>1686</v>
      </c>
    </row>
    <row r="1146" spans="1:25">
      <c r="A1146" s="299" t="s">
        <v>206</v>
      </c>
      <c r="B1146" s="299" t="s">
        <v>207</v>
      </c>
      <c r="C1146" s="125">
        <v>44742</v>
      </c>
      <c r="D1146" s="125">
        <v>44742</v>
      </c>
      <c r="E1146" s="125">
        <v>44760</v>
      </c>
      <c r="F1146" s="295" t="s">
        <v>962</v>
      </c>
      <c r="G1146" s="127"/>
      <c r="H1146" s="128" t="s">
        <v>832</v>
      </c>
      <c r="I1146" s="73" t="s">
        <v>496</v>
      </c>
      <c r="J1146" s="73" t="s">
        <v>831</v>
      </c>
      <c r="K1146" s="73" t="s">
        <v>944</v>
      </c>
      <c r="L1146" s="129">
        <v>18750</v>
      </c>
      <c r="M1146" s="121">
        <v>100</v>
      </c>
      <c r="N1146" s="121">
        <v>18750</v>
      </c>
      <c r="O1146" s="121">
        <v>0</v>
      </c>
      <c r="P1146" s="121">
        <v>18750</v>
      </c>
      <c r="Q1146" s="130" t="s">
        <v>681</v>
      </c>
      <c r="R1146" s="131">
        <v>28733493.509999987</v>
      </c>
      <c r="S1146" s="132">
        <v>0</v>
      </c>
      <c r="T1146" s="122" t="s">
        <v>831</v>
      </c>
      <c r="U1146" s="2">
        <v>81825993</v>
      </c>
      <c r="V1146" s="121">
        <v>-303238602</v>
      </c>
      <c r="W1146" s="111">
        <v>435203</v>
      </c>
      <c r="X1146" s="133">
        <v>48473653</v>
      </c>
      <c r="Y1146" s="45"/>
    </row>
    <row r="1147" spans="1:25">
      <c r="A1147" s="299" t="s">
        <v>182</v>
      </c>
      <c r="B1147" s="299" t="s">
        <v>183</v>
      </c>
      <c r="C1147" s="125">
        <v>44742</v>
      </c>
      <c r="D1147" s="125">
        <v>44742</v>
      </c>
      <c r="E1147" s="125">
        <v>44760</v>
      </c>
      <c r="F1147" s="295" t="s">
        <v>962</v>
      </c>
      <c r="G1147" s="127" t="s">
        <v>1602</v>
      </c>
      <c r="H1147" s="128" t="s">
        <v>832</v>
      </c>
      <c r="I1147" s="73" t="s">
        <v>496</v>
      </c>
      <c r="J1147" s="73" t="s">
        <v>831</v>
      </c>
      <c r="K1147" s="73" t="s">
        <v>166</v>
      </c>
      <c r="L1147" s="129">
        <v>0</v>
      </c>
      <c r="N1147" s="121">
        <v>0</v>
      </c>
      <c r="O1147" s="121">
        <v>126801.68</v>
      </c>
      <c r="P1147" s="121">
        <v>126801.68</v>
      </c>
      <c r="Q1147" s="130" t="s">
        <v>681</v>
      </c>
      <c r="R1147" s="131">
        <v>0</v>
      </c>
      <c r="S1147" s="132">
        <v>2871558.9100000006</v>
      </c>
      <c r="T1147" s="122" t="s">
        <v>831</v>
      </c>
      <c r="U1147" s="2">
        <v>78974088</v>
      </c>
      <c r="V1147" s="121">
        <v>-305677328</v>
      </c>
      <c r="W1147" s="111">
        <v>435203</v>
      </c>
      <c r="X1147" s="133">
        <v>49157580</v>
      </c>
      <c r="Y1147" s="45"/>
    </row>
    <row r="1148" spans="1:25">
      <c r="A1148" s="228" t="s">
        <v>182</v>
      </c>
      <c r="B1148" s="228" t="s">
        <v>183</v>
      </c>
      <c r="C1148" s="229">
        <v>44742</v>
      </c>
      <c r="D1148" s="229">
        <v>44742</v>
      </c>
      <c r="E1148" s="229">
        <v>44760</v>
      </c>
      <c r="F1148" s="296" t="s">
        <v>962</v>
      </c>
      <c r="G1148" s="230" t="s">
        <v>1602</v>
      </c>
      <c r="H1148" s="231" t="s">
        <v>832</v>
      </c>
      <c r="I1148" s="232" t="s">
        <v>496</v>
      </c>
      <c r="J1148" s="232" t="s">
        <v>1697</v>
      </c>
      <c r="K1148" s="232" t="s">
        <v>166</v>
      </c>
      <c r="L1148" s="233">
        <v>0</v>
      </c>
      <c r="M1148" s="234"/>
      <c r="N1148" s="234">
        <v>0</v>
      </c>
      <c r="O1148" s="234">
        <v>1842.73</v>
      </c>
      <c r="P1148" s="234">
        <v>1842.73</v>
      </c>
      <c r="Q1148" s="235" t="s">
        <v>681</v>
      </c>
      <c r="R1148" s="236">
        <v>0</v>
      </c>
      <c r="S1148" s="237">
        <v>2873401.6400000006</v>
      </c>
      <c r="T1148" s="238" t="s">
        <v>831</v>
      </c>
      <c r="U1148" s="239">
        <v>81859828</v>
      </c>
      <c r="V1148" s="234">
        <v>-305677343</v>
      </c>
      <c r="W1148" s="240">
        <v>474721</v>
      </c>
      <c r="X1148" s="241">
        <v>49157587</v>
      </c>
      <c r="Y1148" s="242"/>
    </row>
    <row r="1149" spans="1:25">
      <c r="A1149" s="299" t="s">
        <v>206</v>
      </c>
      <c r="B1149" s="299" t="s">
        <v>207</v>
      </c>
      <c r="C1149" s="125">
        <v>44742</v>
      </c>
      <c r="D1149" s="125">
        <v>44742</v>
      </c>
      <c r="E1149" s="125">
        <v>44761</v>
      </c>
      <c r="F1149" s="295" t="s">
        <v>575</v>
      </c>
      <c r="G1149" s="127"/>
      <c r="H1149" s="128" t="s">
        <v>574</v>
      </c>
      <c r="I1149" s="73" t="s">
        <v>564</v>
      </c>
      <c r="J1149" s="73" t="s">
        <v>576</v>
      </c>
      <c r="K1149" s="73" t="s">
        <v>944</v>
      </c>
      <c r="L1149" s="129">
        <v>15029.4</v>
      </c>
      <c r="M1149" s="121">
        <v>100</v>
      </c>
      <c r="N1149" s="121">
        <v>15029.4</v>
      </c>
      <c r="O1149" s="121">
        <v>0</v>
      </c>
      <c r="P1149" s="121">
        <v>15029.4</v>
      </c>
      <c r="Q1149" s="130" t="s">
        <v>681</v>
      </c>
      <c r="R1149" s="131">
        <v>28748522.909999985</v>
      </c>
      <c r="S1149" s="132">
        <v>0</v>
      </c>
      <c r="T1149" s="122" t="s">
        <v>576</v>
      </c>
      <c r="U1149" s="2"/>
      <c r="W1149" s="111">
        <v>435251</v>
      </c>
      <c r="X1149" s="133"/>
      <c r="Y1149" s="45"/>
    </row>
    <row r="1150" spans="1:25">
      <c r="A1150" s="299" t="s">
        <v>206</v>
      </c>
      <c r="B1150" s="299" t="s">
        <v>207</v>
      </c>
      <c r="C1150" s="125">
        <v>44742</v>
      </c>
      <c r="D1150" s="125">
        <v>44742</v>
      </c>
      <c r="E1150" s="125">
        <v>44761</v>
      </c>
      <c r="F1150" s="295" t="s">
        <v>575</v>
      </c>
      <c r="G1150" s="127"/>
      <c r="H1150" s="128" t="s">
        <v>574</v>
      </c>
      <c r="I1150" s="73" t="s">
        <v>564</v>
      </c>
      <c r="J1150" s="73" t="s">
        <v>576</v>
      </c>
      <c r="K1150" s="73" t="s">
        <v>944</v>
      </c>
      <c r="L1150" s="129">
        <v>7.0000000000000007E-2</v>
      </c>
      <c r="M1150" s="121">
        <v>100</v>
      </c>
      <c r="N1150" s="121">
        <v>7.0000000000000007E-2</v>
      </c>
      <c r="O1150" s="121">
        <v>0</v>
      </c>
      <c r="P1150" s="121">
        <v>7.0000000000000007E-2</v>
      </c>
      <c r="Q1150" s="130" t="s">
        <v>681</v>
      </c>
      <c r="R1150" s="131">
        <v>28748522.979999986</v>
      </c>
      <c r="S1150" s="132">
        <v>0</v>
      </c>
      <c r="T1150" s="122" t="s">
        <v>576</v>
      </c>
      <c r="U1150" s="2"/>
      <c r="W1150" s="111">
        <v>409425</v>
      </c>
      <c r="X1150" s="133"/>
      <c r="Y1150" s="45"/>
    </row>
    <row r="1151" spans="1:25">
      <c r="A1151" s="299" t="s">
        <v>182</v>
      </c>
      <c r="B1151" s="299" t="s">
        <v>183</v>
      </c>
      <c r="C1151" s="125">
        <v>44742</v>
      </c>
      <c r="D1151" s="125">
        <v>44742</v>
      </c>
      <c r="E1151" s="125">
        <v>44761</v>
      </c>
      <c r="F1151" s="295" t="s">
        <v>575</v>
      </c>
      <c r="G1151" s="127" t="s">
        <v>1530</v>
      </c>
      <c r="H1151" s="128" t="s">
        <v>574</v>
      </c>
      <c r="I1151" s="73" t="s">
        <v>564</v>
      </c>
      <c r="J1151" s="73" t="s">
        <v>576</v>
      </c>
      <c r="K1151" s="73" t="s">
        <v>166</v>
      </c>
      <c r="L1151" s="129">
        <v>0</v>
      </c>
      <c r="N1151" s="121">
        <v>0</v>
      </c>
      <c r="O1151" s="121">
        <v>5650.7</v>
      </c>
      <c r="P1151" s="121">
        <v>5650.7</v>
      </c>
      <c r="Q1151" s="130" t="s">
        <v>681</v>
      </c>
      <c r="R1151" s="131">
        <v>0</v>
      </c>
      <c r="S1151" s="132">
        <v>2879052.3400000008</v>
      </c>
      <c r="T1151" s="122" t="s">
        <v>576</v>
      </c>
      <c r="U1151" s="2"/>
      <c r="W1151" s="111">
        <v>409426</v>
      </c>
      <c r="X1151" s="133"/>
      <c r="Y1151" s="45" t="s">
        <v>1686</v>
      </c>
    </row>
    <row r="1152" spans="1:25">
      <c r="A1152" s="299" t="s">
        <v>182</v>
      </c>
      <c r="B1152" s="299" t="s">
        <v>183</v>
      </c>
      <c r="C1152" s="125">
        <v>44742</v>
      </c>
      <c r="D1152" s="125">
        <v>44742</v>
      </c>
      <c r="E1152" s="125">
        <v>44761</v>
      </c>
      <c r="F1152" s="295" t="s">
        <v>575</v>
      </c>
      <c r="G1152" s="127" t="s">
        <v>1530</v>
      </c>
      <c r="H1152" s="128" t="s">
        <v>574</v>
      </c>
      <c r="I1152" s="73" t="s">
        <v>564</v>
      </c>
      <c r="J1152" s="73" t="s">
        <v>576</v>
      </c>
      <c r="K1152" s="73" t="s">
        <v>166</v>
      </c>
      <c r="L1152" s="129">
        <v>0</v>
      </c>
      <c r="N1152" s="121">
        <v>0</v>
      </c>
      <c r="O1152" s="121">
        <v>13494.28</v>
      </c>
      <c r="P1152" s="121">
        <v>13494.28</v>
      </c>
      <c r="Q1152" s="130" t="s">
        <v>681</v>
      </c>
      <c r="R1152" s="131">
        <v>0</v>
      </c>
      <c r="S1152" s="132">
        <v>2892546.6200000006</v>
      </c>
      <c r="T1152" s="122" t="s">
        <v>576</v>
      </c>
      <c r="U1152" s="2"/>
      <c r="W1152" s="111">
        <v>435251</v>
      </c>
      <c r="X1152" s="133"/>
      <c r="Y1152" s="45" t="s">
        <v>1686</v>
      </c>
    </row>
    <row r="1153" spans="1:25">
      <c r="A1153" s="299" t="s">
        <v>206</v>
      </c>
      <c r="B1153" s="299" t="s">
        <v>207</v>
      </c>
      <c r="C1153" s="125">
        <v>44742</v>
      </c>
      <c r="D1153" s="125">
        <v>44742</v>
      </c>
      <c r="E1153" s="125">
        <v>44761</v>
      </c>
      <c r="G1153" s="127"/>
      <c r="H1153" s="128" t="s">
        <v>566</v>
      </c>
      <c r="I1153" s="73" t="s">
        <v>564</v>
      </c>
      <c r="J1153" s="73" t="s">
        <v>567</v>
      </c>
      <c r="K1153" s="73" t="s">
        <v>944</v>
      </c>
      <c r="L1153" s="129">
        <v>22942.1</v>
      </c>
      <c r="M1153" s="121">
        <v>100</v>
      </c>
      <c r="N1153" s="121">
        <v>22942.1</v>
      </c>
      <c r="O1153" s="121">
        <v>0</v>
      </c>
      <c r="P1153" s="121">
        <v>22942.1</v>
      </c>
      <c r="Q1153" s="130" t="s">
        <v>681</v>
      </c>
      <c r="R1153" s="131">
        <v>28771465.079999987</v>
      </c>
      <c r="S1153" s="132">
        <v>0</v>
      </c>
      <c r="T1153" s="122" t="s">
        <v>567</v>
      </c>
      <c r="U1153" s="2">
        <v>82115894</v>
      </c>
      <c r="V1153" s="121">
        <v>-304400053</v>
      </c>
      <c r="W1153" s="111">
        <v>493715</v>
      </c>
      <c r="X1153" s="133">
        <v>48887980</v>
      </c>
      <c r="Y1153" s="45"/>
    </row>
    <row r="1154" spans="1:25">
      <c r="A1154" s="299" t="s">
        <v>206</v>
      </c>
      <c r="B1154" s="299" t="s">
        <v>207</v>
      </c>
      <c r="C1154" s="125">
        <v>44742</v>
      </c>
      <c r="D1154" s="125">
        <v>44742</v>
      </c>
      <c r="E1154" s="125">
        <v>44761</v>
      </c>
      <c r="G1154" s="127"/>
      <c r="H1154" s="128" t="s">
        <v>822</v>
      </c>
      <c r="I1154" s="73" t="s">
        <v>564</v>
      </c>
      <c r="J1154" s="73" t="s">
        <v>821</v>
      </c>
      <c r="K1154" s="73" t="s">
        <v>944</v>
      </c>
      <c r="L1154" s="129">
        <v>4548.51</v>
      </c>
      <c r="M1154" s="121">
        <v>100</v>
      </c>
      <c r="N1154" s="121">
        <v>4548.51</v>
      </c>
      <c r="O1154" s="121">
        <v>0</v>
      </c>
      <c r="P1154" s="121">
        <v>4548.51</v>
      </c>
      <c r="Q1154" s="130" t="s">
        <v>681</v>
      </c>
      <c r="R1154" s="131">
        <v>28776013.589999989</v>
      </c>
      <c r="S1154" s="132">
        <v>0</v>
      </c>
      <c r="T1154" s="122" t="s">
        <v>821</v>
      </c>
      <c r="U1154" s="2">
        <v>82402915</v>
      </c>
      <c r="V1154" s="121">
        <v>-305210666</v>
      </c>
      <c r="W1154" s="111">
        <v>486799</v>
      </c>
      <c r="X1154" s="133">
        <v>49057699</v>
      </c>
      <c r="Y1154" s="45"/>
    </row>
    <row r="1155" spans="1:25">
      <c r="A1155" s="228" t="s">
        <v>182</v>
      </c>
      <c r="B1155" s="228" t="s">
        <v>183</v>
      </c>
      <c r="C1155" s="229">
        <v>44742</v>
      </c>
      <c r="D1155" s="229">
        <v>44742</v>
      </c>
      <c r="E1155" s="229">
        <v>44761</v>
      </c>
      <c r="F1155" s="296"/>
      <c r="G1155" s="230" t="s">
        <v>1575</v>
      </c>
      <c r="H1155" s="231" t="s">
        <v>822</v>
      </c>
      <c r="I1155" s="232" t="s">
        <v>564</v>
      </c>
      <c r="J1155" s="232" t="s">
        <v>821</v>
      </c>
      <c r="K1155" s="232" t="s">
        <v>166</v>
      </c>
      <c r="L1155" s="233">
        <v>0</v>
      </c>
      <c r="M1155" s="234"/>
      <c r="N1155" s="234">
        <v>0</v>
      </c>
      <c r="O1155" s="234">
        <v>71.45</v>
      </c>
      <c r="P1155" s="234">
        <v>71.45</v>
      </c>
      <c r="Q1155" s="235" t="s">
        <v>681</v>
      </c>
      <c r="R1155" s="236">
        <v>0</v>
      </c>
      <c r="S1155" s="237">
        <v>2892618.0700000008</v>
      </c>
      <c r="T1155" s="238" t="s">
        <v>821</v>
      </c>
      <c r="U1155" s="239">
        <v>78960545</v>
      </c>
      <c r="V1155" s="234">
        <v>-305764084</v>
      </c>
      <c r="W1155" s="240">
        <v>486799</v>
      </c>
      <c r="X1155" s="241">
        <v>49176209</v>
      </c>
      <c r="Y1155" s="242"/>
    </row>
    <row r="1156" spans="1:25">
      <c r="A1156" s="299" t="s">
        <v>206</v>
      </c>
      <c r="B1156" s="299" t="s">
        <v>207</v>
      </c>
      <c r="C1156" s="125">
        <v>44761</v>
      </c>
      <c r="D1156" s="125">
        <v>44762</v>
      </c>
      <c r="E1156" s="125">
        <v>44762</v>
      </c>
      <c r="G1156" s="127"/>
      <c r="H1156" s="128" t="s">
        <v>967</v>
      </c>
      <c r="I1156" s="73" t="s">
        <v>965</v>
      </c>
      <c r="J1156" s="73" t="s">
        <v>966</v>
      </c>
      <c r="K1156" s="73" t="s">
        <v>710</v>
      </c>
      <c r="L1156" s="129">
        <v>6500000</v>
      </c>
      <c r="M1156" s="121">
        <v>98.03125</v>
      </c>
      <c r="N1156" s="121">
        <v>-6372031.25</v>
      </c>
      <c r="O1156" s="121">
        <v>0</v>
      </c>
      <c r="P1156" s="121">
        <v>-6372031.25</v>
      </c>
      <c r="Q1156" s="130" t="s">
        <v>681</v>
      </c>
      <c r="R1156" s="131">
        <v>22403982.339999989</v>
      </c>
      <c r="S1156" s="132">
        <v>0</v>
      </c>
      <c r="T1156" s="122" t="s">
        <v>966</v>
      </c>
      <c r="U1156" s="2">
        <v>82591909</v>
      </c>
      <c r="V1156" s="121">
        <v>-305890810</v>
      </c>
      <c r="W1156" s="111">
        <v>492671</v>
      </c>
      <c r="X1156" s="133">
        <v>49199541</v>
      </c>
      <c r="Y1156" s="45"/>
    </row>
    <row r="1157" spans="1:25">
      <c r="A1157" s="299" t="s">
        <v>206</v>
      </c>
      <c r="B1157" s="299" t="s">
        <v>207</v>
      </c>
      <c r="C1157" s="125">
        <v>44761</v>
      </c>
      <c r="D1157" s="125">
        <v>44762</v>
      </c>
      <c r="E1157" s="125">
        <v>44762</v>
      </c>
      <c r="F1157" s="295" t="s">
        <v>971</v>
      </c>
      <c r="G1157" s="127"/>
      <c r="H1157" s="128" t="s">
        <v>970</v>
      </c>
      <c r="I1157" s="73" t="s">
        <v>968</v>
      </c>
      <c r="J1157" s="73" t="s">
        <v>969</v>
      </c>
      <c r="K1157" s="73" t="s">
        <v>710</v>
      </c>
      <c r="L1157" s="129">
        <v>4987500</v>
      </c>
      <c r="M1157" s="121">
        <v>98.03125</v>
      </c>
      <c r="N1157" s="121">
        <v>-4889308.59</v>
      </c>
      <c r="O1157" s="121">
        <v>0</v>
      </c>
      <c r="P1157" s="121">
        <v>-4889308.59</v>
      </c>
      <c r="Q1157" s="130" t="s">
        <v>681</v>
      </c>
      <c r="R1157" s="131">
        <v>17514673.749999989</v>
      </c>
      <c r="S1157" s="132">
        <v>0</v>
      </c>
      <c r="T1157" s="122" t="s">
        <v>969</v>
      </c>
      <c r="U1157" s="2">
        <v>82613926</v>
      </c>
      <c r="V1157" s="121">
        <v>-305890261</v>
      </c>
      <c r="W1157" s="111">
        <v>496770</v>
      </c>
      <c r="X1157" s="133">
        <v>49199469</v>
      </c>
      <c r="Y1157" s="45"/>
    </row>
    <row r="1158" spans="1:25">
      <c r="A1158" s="258" t="s">
        <v>182</v>
      </c>
      <c r="B1158" s="258" t="s">
        <v>183</v>
      </c>
      <c r="C1158" s="259">
        <v>44763</v>
      </c>
      <c r="D1158" s="259">
        <v>44763</v>
      </c>
      <c r="E1158" s="259">
        <v>44763</v>
      </c>
      <c r="F1158" s="298"/>
      <c r="G1158" s="260" t="s">
        <v>1607</v>
      </c>
      <c r="H1158" s="261" t="s">
        <v>566</v>
      </c>
      <c r="I1158" s="262" t="s">
        <v>564</v>
      </c>
      <c r="J1158" s="262" t="s">
        <v>567</v>
      </c>
      <c r="K1158" s="262" t="s">
        <v>166</v>
      </c>
      <c r="L1158" s="263">
        <v>0</v>
      </c>
      <c r="M1158" s="264"/>
      <c r="N1158" s="264">
        <v>0</v>
      </c>
      <c r="O1158" s="264">
        <v>24825.41</v>
      </c>
      <c r="P1158" s="264">
        <v>24825.41</v>
      </c>
      <c r="Q1158" s="265" t="s">
        <v>681</v>
      </c>
      <c r="R1158" s="266">
        <v>0</v>
      </c>
      <c r="S1158" s="267">
        <v>2917443.4800000009</v>
      </c>
      <c r="T1158" s="268" t="s">
        <v>567</v>
      </c>
      <c r="U1158" s="269">
        <v>82546505</v>
      </c>
      <c r="V1158" s="264">
        <v>-305931457</v>
      </c>
      <c r="W1158" s="270">
        <v>493714</v>
      </c>
      <c r="X1158" s="271">
        <v>49209131</v>
      </c>
      <c r="Y1158" s="272"/>
    </row>
    <row r="1159" spans="1:25">
      <c r="A1159" s="243" t="s">
        <v>206</v>
      </c>
      <c r="B1159" s="243" t="s">
        <v>207</v>
      </c>
      <c r="C1159" s="244">
        <v>44635</v>
      </c>
      <c r="D1159" s="244">
        <v>44767</v>
      </c>
      <c r="E1159" s="244">
        <v>44767</v>
      </c>
      <c r="F1159" s="297"/>
      <c r="G1159" s="245"/>
      <c r="H1159" s="246" t="s">
        <v>876</v>
      </c>
      <c r="I1159" s="247" t="s">
        <v>874</v>
      </c>
      <c r="J1159" s="247" t="s">
        <v>875</v>
      </c>
      <c r="K1159" s="247" t="s">
        <v>710</v>
      </c>
      <c r="L1159" s="248">
        <v>3246343.65</v>
      </c>
      <c r="M1159" s="249">
        <v>99</v>
      </c>
      <c r="N1159" s="249">
        <v>-3213880.21</v>
      </c>
      <c r="O1159" s="249">
        <v>0</v>
      </c>
      <c r="P1159" s="249">
        <v>-3213880.21</v>
      </c>
      <c r="Q1159" s="250" t="s">
        <v>681</v>
      </c>
      <c r="R1159" s="251">
        <v>14300793.539999988</v>
      </c>
      <c r="S1159" s="252">
        <v>0</v>
      </c>
      <c r="T1159" s="253" t="s">
        <v>875</v>
      </c>
      <c r="U1159" s="254">
        <v>78407266</v>
      </c>
      <c r="V1159" s="249">
        <v>-306626439</v>
      </c>
      <c r="W1159" s="255">
        <v>454400</v>
      </c>
      <c r="X1159" s="256">
        <v>49266146</v>
      </c>
      <c r="Y1159" s="257"/>
    </row>
    <row r="1160" spans="1:25">
      <c r="A1160" s="299" t="s">
        <v>206</v>
      </c>
      <c r="B1160" s="299" t="s">
        <v>207</v>
      </c>
      <c r="C1160" s="125">
        <v>44635</v>
      </c>
      <c r="D1160" s="125">
        <v>44742</v>
      </c>
      <c r="E1160" s="125">
        <v>44768</v>
      </c>
      <c r="G1160" s="127"/>
      <c r="H1160" s="128" t="s">
        <v>895</v>
      </c>
      <c r="I1160" s="73" t="s">
        <v>890</v>
      </c>
      <c r="J1160" s="73" t="s">
        <v>894</v>
      </c>
      <c r="K1160" s="73" t="s">
        <v>830</v>
      </c>
      <c r="L1160" s="129">
        <v>1509462.57</v>
      </c>
      <c r="M1160" s="121">
        <v>97.25</v>
      </c>
      <c r="N1160" s="121">
        <v>1467952.35</v>
      </c>
      <c r="O1160" s="121">
        <v>0</v>
      </c>
      <c r="P1160" s="121">
        <v>1467952.35</v>
      </c>
      <c r="Q1160" s="130" t="s">
        <v>681</v>
      </c>
      <c r="R1160" s="131">
        <v>15768745.889999988</v>
      </c>
      <c r="S1160" s="132">
        <v>0</v>
      </c>
      <c r="T1160" s="122" t="s">
        <v>894</v>
      </c>
      <c r="U1160" s="2">
        <v>78405056</v>
      </c>
      <c r="V1160" s="121">
        <v>-306873780</v>
      </c>
      <c r="W1160" s="111">
        <v>396138</v>
      </c>
      <c r="X1160" s="133">
        <v>49275043</v>
      </c>
      <c r="Y1160" s="45"/>
    </row>
    <row r="1161" spans="1:25">
      <c r="A1161" s="299" t="s">
        <v>182</v>
      </c>
      <c r="B1161" s="299" t="s">
        <v>183</v>
      </c>
      <c r="C1161" s="125">
        <v>44742</v>
      </c>
      <c r="D1161" s="125">
        <v>44742</v>
      </c>
      <c r="E1161" s="125">
        <v>44768</v>
      </c>
      <c r="G1161" s="127" t="s">
        <v>1607</v>
      </c>
      <c r="H1161" s="128" t="s">
        <v>566</v>
      </c>
      <c r="I1161" s="73" t="s">
        <v>564</v>
      </c>
      <c r="J1161" s="73" t="s">
        <v>567</v>
      </c>
      <c r="K1161" s="73" t="s">
        <v>166</v>
      </c>
      <c r="L1161" s="129">
        <v>0</v>
      </c>
      <c r="N1161" s="121">
        <v>0</v>
      </c>
      <c r="O1161" s="121">
        <v>42.13</v>
      </c>
      <c r="P1161" s="121">
        <v>42.13</v>
      </c>
      <c r="Q1161" s="130" t="s">
        <v>681</v>
      </c>
      <c r="R1161" s="131">
        <v>0</v>
      </c>
      <c r="S1161" s="132">
        <v>2917485.6100000008</v>
      </c>
      <c r="T1161" s="122" t="s">
        <v>567</v>
      </c>
      <c r="U1161" s="2">
        <v>82748303</v>
      </c>
      <c r="V1161" s="121">
        <v>-306885480</v>
      </c>
      <c r="W1161" s="111">
        <v>493715</v>
      </c>
      <c r="X1161" s="133">
        <v>49277810</v>
      </c>
      <c r="Y1161" s="45"/>
    </row>
    <row r="1162" spans="1:25">
      <c r="A1162" s="299" t="s">
        <v>182</v>
      </c>
      <c r="B1162" s="299" t="s">
        <v>183</v>
      </c>
      <c r="C1162" s="125">
        <v>44760</v>
      </c>
      <c r="D1162" s="125">
        <v>44760</v>
      </c>
      <c r="E1162" s="125">
        <v>44768</v>
      </c>
      <c r="G1162" s="127" t="s">
        <v>1575</v>
      </c>
      <c r="H1162" s="128" t="s">
        <v>822</v>
      </c>
      <c r="I1162" s="73" t="s">
        <v>564</v>
      </c>
      <c r="J1162" s="73" t="s">
        <v>821</v>
      </c>
      <c r="K1162" s="73" t="s">
        <v>166</v>
      </c>
      <c r="L1162" s="129">
        <v>0</v>
      </c>
      <c r="N1162" s="121">
        <v>0</v>
      </c>
      <c r="O1162" s="121">
        <v>13816</v>
      </c>
      <c r="P1162" s="121">
        <v>13816</v>
      </c>
      <c r="Q1162" s="130" t="s">
        <v>681</v>
      </c>
      <c r="R1162" s="131">
        <v>0</v>
      </c>
      <c r="S1162" s="132">
        <v>2931301.6100000008</v>
      </c>
      <c r="T1162" s="122" t="s">
        <v>821</v>
      </c>
      <c r="U1162" s="2">
        <v>82546469</v>
      </c>
      <c r="V1162" s="121">
        <v>-306884963</v>
      </c>
      <c r="W1162" s="111">
        <v>432710</v>
      </c>
      <c r="X1162" s="133">
        <v>49277685</v>
      </c>
      <c r="Y1162" s="45"/>
    </row>
    <row r="1163" spans="1:25">
      <c r="A1163" s="228" t="s">
        <v>182</v>
      </c>
      <c r="B1163" s="228" t="s">
        <v>183</v>
      </c>
      <c r="C1163" s="229">
        <v>44760</v>
      </c>
      <c r="D1163" s="229">
        <v>44760</v>
      </c>
      <c r="E1163" s="229">
        <v>44768</v>
      </c>
      <c r="F1163" s="296"/>
      <c r="G1163" s="230" t="s">
        <v>1575</v>
      </c>
      <c r="H1163" s="231" t="s">
        <v>822</v>
      </c>
      <c r="I1163" s="232" t="s">
        <v>564</v>
      </c>
      <c r="J1163" s="232" t="s">
        <v>821</v>
      </c>
      <c r="K1163" s="232" t="s">
        <v>166</v>
      </c>
      <c r="L1163" s="233">
        <v>0</v>
      </c>
      <c r="M1163" s="234"/>
      <c r="N1163" s="234">
        <v>0</v>
      </c>
      <c r="O1163" s="234">
        <v>2.78</v>
      </c>
      <c r="P1163" s="234">
        <v>2.78</v>
      </c>
      <c r="Q1163" s="235" t="s">
        <v>681</v>
      </c>
      <c r="R1163" s="236">
        <v>0</v>
      </c>
      <c r="S1163" s="237">
        <v>2931304.3900000006</v>
      </c>
      <c r="T1163" s="238" t="s">
        <v>821</v>
      </c>
      <c r="U1163" s="239">
        <v>82546431</v>
      </c>
      <c r="V1163" s="234">
        <v>-306885089</v>
      </c>
      <c r="W1163" s="240">
        <v>486799</v>
      </c>
      <c r="X1163" s="241">
        <v>49277773</v>
      </c>
      <c r="Y1163" s="242"/>
    </row>
    <row r="1164" spans="1:25">
      <c r="A1164" s="299" t="s">
        <v>206</v>
      </c>
      <c r="B1164" s="299" t="s">
        <v>207</v>
      </c>
      <c r="C1164" s="125">
        <v>44742</v>
      </c>
      <c r="D1164" s="125">
        <v>44742</v>
      </c>
      <c r="E1164" s="125">
        <v>44769</v>
      </c>
      <c r="F1164" s="295" t="s">
        <v>266</v>
      </c>
      <c r="G1164" s="127"/>
      <c r="H1164" s="128" t="s">
        <v>265</v>
      </c>
      <c r="I1164" s="73" t="s">
        <v>267</v>
      </c>
      <c r="J1164" s="73" t="s">
        <v>268</v>
      </c>
      <c r="K1164" s="73" t="s">
        <v>1698</v>
      </c>
      <c r="L1164" s="129">
        <v>25000</v>
      </c>
      <c r="M1164" s="121">
        <v>100</v>
      </c>
      <c r="N1164" s="121">
        <v>-25000</v>
      </c>
      <c r="O1164" s="121">
        <v>0</v>
      </c>
      <c r="P1164" s="121">
        <v>-25000</v>
      </c>
      <c r="Q1164" s="130" t="s">
        <v>681</v>
      </c>
      <c r="R1164" s="131">
        <v>15743745.889999988</v>
      </c>
      <c r="S1164" s="132">
        <v>0</v>
      </c>
      <c r="T1164" s="122" t="s">
        <v>268</v>
      </c>
      <c r="U1164" s="2"/>
      <c r="W1164" s="111">
        <v>456083</v>
      </c>
      <c r="X1164" s="133"/>
      <c r="Y1164" s="45"/>
    </row>
    <row r="1165" spans="1:25">
      <c r="A1165" s="299" t="s">
        <v>206</v>
      </c>
      <c r="B1165" s="299" t="s">
        <v>207</v>
      </c>
      <c r="C1165" s="125">
        <v>44742</v>
      </c>
      <c r="D1165" s="125">
        <v>44742</v>
      </c>
      <c r="E1165" s="125">
        <v>44769</v>
      </c>
      <c r="F1165" s="295" t="s">
        <v>266</v>
      </c>
      <c r="G1165" s="127"/>
      <c r="H1165" s="128" t="s">
        <v>265</v>
      </c>
      <c r="I1165" s="73" t="s">
        <v>267</v>
      </c>
      <c r="J1165" s="73" t="s">
        <v>268</v>
      </c>
      <c r="K1165" s="73" t="s">
        <v>944</v>
      </c>
      <c r="L1165" s="129">
        <v>37531.33</v>
      </c>
      <c r="M1165" s="121">
        <v>100</v>
      </c>
      <c r="N1165" s="121">
        <v>37531.33</v>
      </c>
      <c r="O1165" s="121">
        <v>0</v>
      </c>
      <c r="P1165" s="121">
        <v>37531.33</v>
      </c>
      <c r="Q1165" s="130" t="s">
        <v>681</v>
      </c>
      <c r="R1165" s="131">
        <v>15781277.219999988</v>
      </c>
      <c r="S1165" s="132">
        <v>0</v>
      </c>
      <c r="T1165" s="122" t="s">
        <v>268</v>
      </c>
      <c r="U1165" s="2">
        <v>82882895</v>
      </c>
      <c r="V1165" s="121">
        <v>-307537433</v>
      </c>
      <c r="W1165" s="111">
        <v>456083</v>
      </c>
      <c r="X1165" s="133">
        <v>49304853</v>
      </c>
      <c r="Y1165" s="45"/>
    </row>
    <row r="1166" spans="1:25">
      <c r="A1166" s="299" t="s">
        <v>182</v>
      </c>
      <c r="B1166" s="299" t="s">
        <v>183</v>
      </c>
      <c r="C1166" s="125">
        <v>44742</v>
      </c>
      <c r="D1166" s="125">
        <v>44742</v>
      </c>
      <c r="E1166" s="125">
        <v>44769</v>
      </c>
      <c r="F1166" s="295" t="s">
        <v>266</v>
      </c>
      <c r="G1166" s="127" t="s">
        <v>1645</v>
      </c>
      <c r="H1166" s="128" t="s">
        <v>265</v>
      </c>
      <c r="I1166" s="73" t="s">
        <v>267</v>
      </c>
      <c r="J1166" s="73" t="s">
        <v>268</v>
      </c>
      <c r="K1166" s="73" t="s">
        <v>166</v>
      </c>
      <c r="L1166" s="129">
        <v>0</v>
      </c>
      <c r="N1166" s="121">
        <v>0</v>
      </c>
      <c r="O1166" s="121">
        <v>26623.1</v>
      </c>
      <c r="P1166" s="121">
        <v>26623.1</v>
      </c>
      <c r="Q1166" s="130" t="s">
        <v>681</v>
      </c>
      <c r="R1166" s="131">
        <v>0</v>
      </c>
      <c r="S1166" s="132">
        <v>2957927.4900000007</v>
      </c>
      <c r="T1166" s="122" t="s">
        <v>268</v>
      </c>
      <c r="U1166" s="2">
        <v>78120752</v>
      </c>
      <c r="V1166" s="121">
        <v>-307534077</v>
      </c>
      <c r="W1166" s="111">
        <v>456083</v>
      </c>
      <c r="X1166" s="133">
        <v>49304438</v>
      </c>
      <c r="Y1166" s="45"/>
    </row>
    <row r="1167" spans="1:25">
      <c r="A1167" s="299" t="s">
        <v>206</v>
      </c>
      <c r="B1167" s="299" t="s">
        <v>207</v>
      </c>
      <c r="C1167" s="125">
        <v>44742</v>
      </c>
      <c r="D1167" s="125">
        <v>44742</v>
      </c>
      <c r="E1167" s="125">
        <v>44769</v>
      </c>
      <c r="G1167" s="127"/>
      <c r="H1167" s="128" t="s">
        <v>852</v>
      </c>
      <c r="I1167" s="73" t="s">
        <v>850</v>
      </c>
      <c r="J1167" s="73" t="s">
        <v>851</v>
      </c>
      <c r="K1167" s="73" t="s">
        <v>944</v>
      </c>
      <c r="L1167" s="129">
        <v>38215.42</v>
      </c>
      <c r="M1167" s="121">
        <v>100</v>
      </c>
      <c r="N1167" s="121">
        <v>38215.42</v>
      </c>
      <c r="O1167" s="121">
        <v>0</v>
      </c>
      <c r="P1167" s="121">
        <v>38215.42</v>
      </c>
      <c r="Q1167" s="130" t="s">
        <v>681</v>
      </c>
      <c r="R1167" s="131">
        <v>15819492.639999988</v>
      </c>
      <c r="S1167" s="132">
        <v>0</v>
      </c>
      <c r="T1167" s="122" t="s">
        <v>851</v>
      </c>
      <c r="U1167" s="2">
        <v>82844080</v>
      </c>
      <c r="V1167" s="121">
        <v>-307496856</v>
      </c>
      <c r="W1167" s="111">
        <v>441318</v>
      </c>
      <c r="X1167" s="133">
        <v>49302187</v>
      </c>
      <c r="Y1167" s="45"/>
    </row>
    <row r="1168" spans="1:25">
      <c r="A1168" s="299" t="s">
        <v>182</v>
      </c>
      <c r="B1168" s="299" t="s">
        <v>183</v>
      </c>
      <c r="C1168" s="125">
        <v>44742</v>
      </c>
      <c r="D1168" s="125">
        <v>44742</v>
      </c>
      <c r="E1168" s="125">
        <v>44769</v>
      </c>
      <c r="G1168" s="127" t="s">
        <v>1597</v>
      </c>
      <c r="H1168" s="128" t="s">
        <v>852</v>
      </c>
      <c r="I1168" s="73" t="s">
        <v>850</v>
      </c>
      <c r="J1168" s="73" t="s">
        <v>851</v>
      </c>
      <c r="K1168" s="73" t="s">
        <v>166</v>
      </c>
      <c r="L1168" s="129">
        <v>0</v>
      </c>
      <c r="N1168" s="121">
        <v>0</v>
      </c>
      <c r="O1168" s="121">
        <v>45941.31</v>
      </c>
      <c r="P1168" s="121">
        <v>45941.31</v>
      </c>
      <c r="Q1168" s="130" t="s">
        <v>681</v>
      </c>
      <c r="R1168" s="131">
        <v>0</v>
      </c>
      <c r="S1168" s="132">
        <v>3003868.8000000007</v>
      </c>
      <c r="T1168" s="122" t="s">
        <v>851</v>
      </c>
      <c r="U1168" s="2">
        <v>79973464</v>
      </c>
      <c r="V1168" s="121">
        <v>-307497506</v>
      </c>
      <c r="W1168" s="111">
        <v>441318</v>
      </c>
      <c r="X1168" s="133">
        <v>49302223</v>
      </c>
      <c r="Y1168" s="45"/>
    </row>
    <row r="1169" spans="1:25">
      <c r="A1169" s="299" t="s">
        <v>206</v>
      </c>
      <c r="B1169" s="299" t="s">
        <v>207</v>
      </c>
      <c r="C1169" s="125">
        <v>44635</v>
      </c>
      <c r="D1169" s="125">
        <v>44768</v>
      </c>
      <c r="E1169" s="125">
        <v>44769</v>
      </c>
      <c r="F1169" s="295" t="s">
        <v>839</v>
      </c>
      <c r="G1169" s="127"/>
      <c r="H1169" s="128" t="s">
        <v>838</v>
      </c>
      <c r="I1169" s="73" t="s">
        <v>836</v>
      </c>
      <c r="J1169" s="73" t="s">
        <v>837</v>
      </c>
      <c r="K1169" s="73" t="s">
        <v>830</v>
      </c>
      <c r="L1169" s="129">
        <v>1533505.02</v>
      </c>
      <c r="M1169" s="121">
        <v>99</v>
      </c>
      <c r="N1169" s="121">
        <v>1518169.97</v>
      </c>
      <c r="O1169" s="121">
        <v>0</v>
      </c>
      <c r="P1169" s="121">
        <v>1518169.97</v>
      </c>
      <c r="Q1169" s="130" t="s">
        <v>681</v>
      </c>
      <c r="R1169" s="131">
        <v>17337662.609999988</v>
      </c>
      <c r="S1169" s="132">
        <v>0</v>
      </c>
      <c r="T1169" s="122" t="s">
        <v>837</v>
      </c>
      <c r="U1169" s="2">
        <v>78419852</v>
      </c>
      <c r="V1169" s="121">
        <v>-307473859</v>
      </c>
      <c r="W1169" s="111">
        <v>437570</v>
      </c>
      <c r="X1169" s="133">
        <v>49300307</v>
      </c>
      <c r="Y1169" s="45"/>
    </row>
    <row r="1170" spans="1:25">
      <c r="A1170" s="299" t="s">
        <v>206</v>
      </c>
      <c r="B1170" s="299" t="s">
        <v>207</v>
      </c>
      <c r="C1170" s="125">
        <v>44635</v>
      </c>
      <c r="D1170" s="125">
        <v>44768</v>
      </c>
      <c r="E1170" s="125">
        <v>44769</v>
      </c>
      <c r="F1170" s="295" t="s">
        <v>839</v>
      </c>
      <c r="G1170" s="127"/>
      <c r="H1170" s="128" t="s">
        <v>838</v>
      </c>
      <c r="I1170" s="73" t="s">
        <v>836</v>
      </c>
      <c r="J1170" s="73" t="s">
        <v>837</v>
      </c>
      <c r="K1170" s="73" t="s">
        <v>860</v>
      </c>
      <c r="L1170" s="129">
        <v>0</v>
      </c>
      <c r="N1170" s="121">
        <v>-77.45</v>
      </c>
      <c r="O1170" s="121">
        <v>0</v>
      </c>
      <c r="P1170" s="121">
        <v>-77.45</v>
      </c>
      <c r="Q1170" s="130" t="s">
        <v>681</v>
      </c>
      <c r="R1170" s="131">
        <v>17337585.159999989</v>
      </c>
      <c r="S1170" s="132">
        <v>0</v>
      </c>
      <c r="T1170" s="122" t="s">
        <v>837</v>
      </c>
      <c r="U1170" s="2">
        <v>82823297</v>
      </c>
      <c r="V1170" s="121">
        <v>-307473860</v>
      </c>
      <c r="W1170" s="111"/>
      <c r="X1170" s="133">
        <v>49300308</v>
      </c>
      <c r="Y1170" s="45"/>
    </row>
    <row r="1171" spans="1:25">
      <c r="A1171" s="299" t="s">
        <v>206</v>
      </c>
      <c r="B1171" s="299" t="s">
        <v>207</v>
      </c>
      <c r="C1171" s="125">
        <v>44743</v>
      </c>
      <c r="D1171" s="125">
        <v>44743</v>
      </c>
      <c r="E1171" s="125">
        <v>44769</v>
      </c>
      <c r="G1171" s="127"/>
      <c r="H1171" s="128" t="s">
        <v>317</v>
      </c>
      <c r="I1171" s="73" t="s">
        <v>318</v>
      </c>
      <c r="J1171" s="73" t="s">
        <v>319</v>
      </c>
      <c r="K1171" s="73" t="s">
        <v>944</v>
      </c>
      <c r="L1171" s="129">
        <v>13504.58</v>
      </c>
      <c r="M1171" s="121">
        <v>100</v>
      </c>
      <c r="N1171" s="121">
        <v>13504.58</v>
      </c>
      <c r="O1171" s="121">
        <v>0</v>
      </c>
      <c r="P1171" s="121">
        <v>13504.58</v>
      </c>
      <c r="Q1171" s="130" t="s">
        <v>681</v>
      </c>
      <c r="R1171" s="131">
        <v>17351089.739999987</v>
      </c>
      <c r="S1171" s="132">
        <v>0</v>
      </c>
      <c r="T1171" s="122" t="s">
        <v>319</v>
      </c>
      <c r="U1171" s="2">
        <v>82842244</v>
      </c>
      <c r="V1171" s="121">
        <v>-307494639</v>
      </c>
      <c r="W1171" s="111">
        <v>454684</v>
      </c>
      <c r="X1171" s="133">
        <v>49302064</v>
      </c>
      <c r="Y1171" s="45"/>
    </row>
    <row r="1172" spans="1:25">
      <c r="A1172" s="299" t="s">
        <v>182</v>
      </c>
      <c r="B1172" s="299" t="s">
        <v>183</v>
      </c>
      <c r="C1172" s="125">
        <v>44743</v>
      </c>
      <c r="D1172" s="125">
        <v>44743</v>
      </c>
      <c r="E1172" s="125">
        <v>44769</v>
      </c>
      <c r="G1172" s="127" t="s">
        <v>1618</v>
      </c>
      <c r="H1172" s="128" t="s">
        <v>317</v>
      </c>
      <c r="I1172" s="73" t="s">
        <v>318</v>
      </c>
      <c r="J1172" s="73" t="s">
        <v>319</v>
      </c>
      <c r="K1172" s="73" t="s">
        <v>166</v>
      </c>
      <c r="L1172" s="129">
        <v>0</v>
      </c>
      <c r="N1172" s="121">
        <v>0</v>
      </c>
      <c r="O1172" s="121">
        <v>28530.6</v>
      </c>
      <c r="P1172" s="121">
        <v>28530.6</v>
      </c>
      <c r="Q1172" s="130" t="s">
        <v>681</v>
      </c>
      <c r="R1172" s="131">
        <v>0</v>
      </c>
      <c r="S1172" s="132">
        <v>3032399.4000000008</v>
      </c>
      <c r="T1172" s="122" t="s">
        <v>319</v>
      </c>
      <c r="U1172" s="2">
        <v>80722944</v>
      </c>
      <c r="V1172" s="121">
        <v>-307494779</v>
      </c>
      <c r="W1172" s="111">
        <v>454684</v>
      </c>
      <c r="X1172" s="133">
        <v>49302080</v>
      </c>
      <c r="Y1172" s="45"/>
    </row>
    <row r="1173" spans="1:25">
      <c r="A1173" s="299" t="s">
        <v>206</v>
      </c>
      <c r="B1173" s="299" t="s">
        <v>207</v>
      </c>
      <c r="C1173" s="125">
        <v>44763</v>
      </c>
      <c r="D1173" s="125">
        <v>44769</v>
      </c>
      <c r="E1173" s="125">
        <v>44769</v>
      </c>
      <c r="G1173" s="127"/>
      <c r="H1173" s="128" t="s">
        <v>377</v>
      </c>
      <c r="I1173" s="73" t="s">
        <v>379</v>
      </c>
      <c r="J1173" s="73" t="s">
        <v>380</v>
      </c>
      <c r="K1173" s="73" t="s">
        <v>710</v>
      </c>
      <c r="L1173" s="129">
        <v>11250000</v>
      </c>
      <c r="M1173" s="121">
        <v>98.25</v>
      </c>
      <c r="N1173" s="121">
        <v>-11053125</v>
      </c>
      <c r="O1173" s="121">
        <v>0</v>
      </c>
      <c r="P1173" s="121">
        <v>-11053125</v>
      </c>
      <c r="Q1173" s="130" t="s">
        <v>681</v>
      </c>
      <c r="R1173" s="131">
        <v>6297964.7399999872</v>
      </c>
      <c r="S1173" s="132">
        <v>0</v>
      </c>
      <c r="T1173" s="122" t="s">
        <v>380</v>
      </c>
      <c r="U1173" s="2">
        <v>82721653</v>
      </c>
      <c r="V1173" s="121">
        <v>-307452718</v>
      </c>
      <c r="W1173" s="111">
        <v>495380</v>
      </c>
      <c r="X1173" s="133">
        <v>49298111</v>
      </c>
      <c r="Y1173" s="45"/>
    </row>
    <row r="1174" spans="1:25">
      <c r="A1174" s="299" t="s">
        <v>206</v>
      </c>
      <c r="B1174" s="299" t="s">
        <v>207</v>
      </c>
      <c r="C1174" s="125">
        <v>44743</v>
      </c>
      <c r="D1174" s="125">
        <v>44743</v>
      </c>
      <c r="E1174" s="125">
        <v>44769</v>
      </c>
      <c r="F1174" s="295" t="s">
        <v>235</v>
      </c>
      <c r="G1174" s="127"/>
      <c r="H1174" s="128" t="s">
        <v>234</v>
      </c>
      <c r="I1174" s="73" t="s">
        <v>236</v>
      </c>
      <c r="J1174" s="73" t="s">
        <v>237</v>
      </c>
      <c r="K1174" s="73" t="s">
        <v>944</v>
      </c>
      <c r="L1174" s="129">
        <v>6554.36</v>
      </c>
      <c r="M1174" s="121">
        <v>100</v>
      </c>
      <c r="N1174" s="121">
        <v>6554.36</v>
      </c>
      <c r="O1174" s="121">
        <v>0</v>
      </c>
      <c r="P1174" s="121">
        <v>6554.36</v>
      </c>
      <c r="Q1174" s="130" t="s">
        <v>681</v>
      </c>
      <c r="R1174" s="131">
        <v>6304519.0999999875</v>
      </c>
      <c r="S1174" s="132">
        <v>0</v>
      </c>
      <c r="T1174" s="122" t="s">
        <v>237</v>
      </c>
      <c r="U1174" s="2">
        <v>82179965</v>
      </c>
      <c r="V1174" s="121">
        <v>-304605223</v>
      </c>
      <c r="W1174" s="111">
        <v>495127</v>
      </c>
      <c r="X1174" s="133">
        <v>48925063</v>
      </c>
      <c r="Y1174" s="45"/>
    </row>
    <row r="1175" spans="1:25">
      <c r="A1175" s="228" t="s">
        <v>182</v>
      </c>
      <c r="B1175" s="228" t="s">
        <v>183</v>
      </c>
      <c r="C1175" s="229">
        <v>44743</v>
      </c>
      <c r="D1175" s="229">
        <v>44743</v>
      </c>
      <c r="E1175" s="229">
        <v>44769</v>
      </c>
      <c r="F1175" s="296" t="s">
        <v>235</v>
      </c>
      <c r="G1175" s="230" t="s">
        <v>1699</v>
      </c>
      <c r="H1175" s="231" t="s">
        <v>234</v>
      </c>
      <c r="I1175" s="232" t="s">
        <v>236</v>
      </c>
      <c r="J1175" s="232" t="s">
        <v>237</v>
      </c>
      <c r="K1175" s="232" t="s">
        <v>166</v>
      </c>
      <c r="L1175" s="233">
        <v>0</v>
      </c>
      <c r="M1175" s="234"/>
      <c r="N1175" s="234">
        <v>0</v>
      </c>
      <c r="O1175" s="234">
        <v>41424.43</v>
      </c>
      <c r="P1175" s="234">
        <v>41424.43</v>
      </c>
      <c r="Q1175" s="235" t="s">
        <v>681</v>
      </c>
      <c r="R1175" s="236">
        <v>0</v>
      </c>
      <c r="S1175" s="237">
        <v>3073823.830000001</v>
      </c>
      <c r="T1175" s="238" t="s">
        <v>237</v>
      </c>
      <c r="U1175" s="239">
        <v>80953306</v>
      </c>
      <c r="V1175" s="234">
        <v>-307495270</v>
      </c>
      <c r="W1175" s="240">
        <v>435616</v>
      </c>
      <c r="X1175" s="241">
        <v>49302104</v>
      </c>
      <c r="Y1175" s="242"/>
    </row>
    <row r="1176" spans="1:25">
      <c r="A1176" s="299" t="s">
        <v>182</v>
      </c>
      <c r="B1176" s="299" t="s">
        <v>183</v>
      </c>
      <c r="C1176" s="125">
        <v>44742</v>
      </c>
      <c r="D1176" s="125">
        <v>44742</v>
      </c>
      <c r="E1176" s="125">
        <v>44770</v>
      </c>
      <c r="F1176" s="295" t="s">
        <v>346</v>
      </c>
      <c r="G1176" s="127" t="s">
        <v>1700</v>
      </c>
      <c r="H1176" s="128" t="s">
        <v>345</v>
      </c>
      <c r="I1176" s="73" t="s">
        <v>164</v>
      </c>
      <c r="J1176" s="73" t="s">
        <v>347</v>
      </c>
      <c r="K1176" s="73" t="s">
        <v>166</v>
      </c>
      <c r="L1176" s="129">
        <v>0</v>
      </c>
      <c r="N1176" s="121">
        <v>0</v>
      </c>
      <c r="O1176" s="121">
        <v>38474.74</v>
      </c>
      <c r="P1176" s="121">
        <v>38474.74</v>
      </c>
      <c r="Q1176" s="130" t="s">
        <v>681</v>
      </c>
      <c r="R1176" s="131">
        <v>0</v>
      </c>
      <c r="S1176" s="132">
        <v>3112298.5700000012</v>
      </c>
      <c r="T1176" s="122" t="s">
        <v>347</v>
      </c>
      <c r="U1176" s="2">
        <v>80950800</v>
      </c>
      <c r="V1176" s="121">
        <v>-307963671</v>
      </c>
      <c r="W1176" s="111">
        <v>482798</v>
      </c>
      <c r="X1176" s="133">
        <v>49334307</v>
      </c>
      <c r="Y1176" s="45"/>
    </row>
    <row r="1177" spans="1:25">
      <c r="A1177" s="228" t="s">
        <v>182</v>
      </c>
      <c r="B1177" s="228" t="s">
        <v>183</v>
      </c>
      <c r="C1177" s="229">
        <v>44742</v>
      </c>
      <c r="D1177" s="229">
        <v>44742</v>
      </c>
      <c r="E1177" s="229">
        <v>44770</v>
      </c>
      <c r="F1177" s="296" t="s">
        <v>346</v>
      </c>
      <c r="G1177" s="230" t="s">
        <v>1700</v>
      </c>
      <c r="H1177" s="231" t="s">
        <v>345</v>
      </c>
      <c r="I1177" s="232" t="s">
        <v>164</v>
      </c>
      <c r="J1177" s="232" t="s">
        <v>347</v>
      </c>
      <c r="K1177" s="232" t="s">
        <v>166</v>
      </c>
      <c r="L1177" s="233">
        <v>0</v>
      </c>
      <c r="M1177" s="234"/>
      <c r="N1177" s="234">
        <v>0</v>
      </c>
      <c r="O1177" s="234">
        <v>7504.83</v>
      </c>
      <c r="P1177" s="234">
        <v>7504.83</v>
      </c>
      <c r="Q1177" s="235" t="s">
        <v>681</v>
      </c>
      <c r="R1177" s="236">
        <v>0</v>
      </c>
      <c r="S1177" s="237">
        <v>3119803.4000000013</v>
      </c>
      <c r="T1177" s="238" t="s">
        <v>347</v>
      </c>
      <c r="U1177" s="239">
        <v>80950799</v>
      </c>
      <c r="V1177" s="234">
        <v>-307963943</v>
      </c>
      <c r="W1177" s="240">
        <v>482797</v>
      </c>
      <c r="X1177" s="241">
        <v>49334316</v>
      </c>
      <c r="Y1177" s="242"/>
    </row>
    <row r="1178" spans="1:25">
      <c r="A1178" s="299" t="s">
        <v>182</v>
      </c>
      <c r="B1178" s="299" t="s">
        <v>183</v>
      </c>
      <c r="C1178" s="125">
        <v>44771</v>
      </c>
      <c r="D1178" s="125">
        <v>44771</v>
      </c>
      <c r="E1178" s="125">
        <v>44771</v>
      </c>
      <c r="F1178" s="295" t="s">
        <v>734</v>
      </c>
      <c r="G1178" s="127" t="s">
        <v>1518</v>
      </c>
      <c r="H1178" s="128" t="s">
        <v>733</v>
      </c>
      <c r="I1178" s="73" t="s">
        <v>731</v>
      </c>
      <c r="J1178" s="73" t="s">
        <v>732</v>
      </c>
      <c r="K1178" s="73" t="s">
        <v>166</v>
      </c>
      <c r="L1178" s="129">
        <v>0</v>
      </c>
      <c r="N1178" s="121">
        <v>0</v>
      </c>
      <c r="O1178" s="121">
        <v>34491</v>
      </c>
      <c r="P1178" s="121">
        <v>34491</v>
      </c>
      <c r="Q1178" s="130" t="s">
        <v>681</v>
      </c>
      <c r="R1178" s="131">
        <v>0</v>
      </c>
      <c r="S1178" s="132">
        <v>3154294.4000000013</v>
      </c>
      <c r="T1178" s="122" t="s">
        <v>732</v>
      </c>
      <c r="U1178" s="2">
        <v>82533721</v>
      </c>
      <c r="V1178" s="121">
        <v>-308637950</v>
      </c>
      <c r="W1178" s="111">
        <v>387862</v>
      </c>
      <c r="X1178" s="133">
        <v>49523238</v>
      </c>
      <c r="Y1178" s="45"/>
    </row>
    <row r="1179" spans="1:25">
      <c r="A1179" s="299" t="s">
        <v>182</v>
      </c>
      <c r="B1179" s="299" t="s">
        <v>183</v>
      </c>
      <c r="C1179" s="125">
        <v>44771</v>
      </c>
      <c r="D1179" s="125">
        <v>44771</v>
      </c>
      <c r="E1179" s="125">
        <v>44771</v>
      </c>
      <c r="F1179" s="295" t="s">
        <v>859</v>
      </c>
      <c r="G1179" s="127" t="s">
        <v>1610</v>
      </c>
      <c r="H1179" s="128" t="s">
        <v>858</v>
      </c>
      <c r="I1179" s="73" t="s">
        <v>731</v>
      </c>
      <c r="J1179" s="73" t="s">
        <v>857</v>
      </c>
      <c r="K1179" s="73" t="s">
        <v>166</v>
      </c>
      <c r="L1179" s="129">
        <v>0</v>
      </c>
      <c r="N1179" s="121">
        <v>0</v>
      </c>
      <c r="O1179" s="121">
        <v>44860.02</v>
      </c>
      <c r="P1179" s="121">
        <v>44860.02</v>
      </c>
      <c r="Q1179" s="130" t="s">
        <v>681</v>
      </c>
      <c r="R1179" s="131">
        <v>0</v>
      </c>
      <c r="S1179" s="132">
        <v>3199154.4200000013</v>
      </c>
      <c r="T1179" s="122" t="s">
        <v>857</v>
      </c>
      <c r="U1179" s="2">
        <v>81630124</v>
      </c>
      <c r="V1179" s="121">
        <v>-308579255</v>
      </c>
      <c r="W1179" s="111">
        <v>443389</v>
      </c>
      <c r="X1179" s="133">
        <v>49464683</v>
      </c>
      <c r="Y1179" s="45"/>
    </row>
    <row r="1180" spans="1:25">
      <c r="A1180" s="299" t="s">
        <v>182</v>
      </c>
      <c r="B1180" s="299" t="s">
        <v>183</v>
      </c>
      <c r="C1180" s="125">
        <v>44771</v>
      </c>
      <c r="D1180" s="125">
        <v>44771</v>
      </c>
      <c r="E1180" s="125">
        <v>44771</v>
      </c>
      <c r="F1180" s="295" t="s">
        <v>759</v>
      </c>
      <c r="G1180" s="127" t="s">
        <v>1520</v>
      </c>
      <c r="H1180" s="128" t="s">
        <v>758</v>
      </c>
      <c r="I1180" s="73" t="s">
        <v>756</v>
      </c>
      <c r="J1180" s="73" t="s">
        <v>757</v>
      </c>
      <c r="K1180" s="73" t="s">
        <v>166</v>
      </c>
      <c r="L1180" s="129">
        <v>0</v>
      </c>
      <c r="N1180" s="121">
        <v>0</v>
      </c>
      <c r="O1180" s="121">
        <v>98546.2</v>
      </c>
      <c r="P1180" s="121">
        <v>98546.2</v>
      </c>
      <c r="Q1180" s="130" t="s">
        <v>681</v>
      </c>
      <c r="R1180" s="131">
        <v>0</v>
      </c>
      <c r="S1180" s="132">
        <v>3297700.6200000015</v>
      </c>
      <c r="T1180" s="122" t="s">
        <v>757</v>
      </c>
      <c r="U1180" s="2">
        <v>81030554</v>
      </c>
      <c r="V1180" s="121">
        <v>-308477072</v>
      </c>
      <c r="W1180" s="111">
        <v>362904</v>
      </c>
      <c r="X1180" s="133">
        <v>49362959</v>
      </c>
      <c r="Y1180" s="45"/>
    </row>
    <row r="1181" spans="1:25">
      <c r="A1181" s="299" t="s">
        <v>182</v>
      </c>
      <c r="B1181" s="299" t="s">
        <v>183</v>
      </c>
      <c r="C1181" s="125">
        <v>44771</v>
      </c>
      <c r="D1181" s="125">
        <v>44771</v>
      </c>
      <c r="E1181" s="125">
        <v>44771</v>
      </c>
      <c r="G1181" s="127" t="s">
        <v>1594</v>
      </c>
      <c r="H1181" s="128" t="s">
        <v>855</v>
      </c>
      <c r="I1181" s="73" t="s">
        <v>853</v>
      </c>
      <c r="J1181" s="73" t="s">
        <v>854</v>
      </c>
      <c r="K1181" s="73" t="s">
        <v>166</v>
      </c>
      <c r="L1181" s="129">
        <v>0</v>
      </c>
      <c r="N1181" s="121">
        <v>0</v>
      </c>
      <c r="O1181" s="121">
        <v>47330.94</v>
      </c>
      <c r="P1181" s="121">
        <v>47330.94</v>
      </c>
      <c r="Q1181" s="130" t="s">
        <v>681</v>
      </c>
      <c r="R1181" s="131">
        <v>0</v>
      </c>
      <c r="S1181" s="132">
        <v>3345031.5600000015</v>
      </c>
      <c r="T1181" s="122" t="s">
        <v>854</v>
      </c>
      <c r="U1181" s="2">
        <v>81244920</v>
      </c>
      <c r="V1181" s="121">
        <v>-308505008</v>
      </c>
      <c r="W1181" s="111">
        <v>441048</v>
      </c>
      <c r="X1181" s="133">
        <v>49390667</v>
      </c>
      <c r="Y1181" s="45"/>
    </row>
    <row r="1182" spans="1:25">
      <c r="A1182" s="299" t="s">
        <v>182</v>
      </c>
      <c r="B1182" s="299" t="s">
        <v>183</v>
      </c>
      <c r="C1182" s="125">
        <v>44771</v>
      </c>
      <c r="D1182" s="125">
        <v>44771</v>
      </c>
      <c r="E1182" s="125">
        <v>44771</v>
      </c>
      <c r="F1182" s="295" t="s">
        <v>839</v>
      </c>
      <c r="G1182" s="127" t="s">
        <v>1604</v>
      </c>
      <c r="H1182" s="128" t="s">
        <v>838</v>
      </c>
      <c r="I1182" s="73" t="s">
        <v>836</v>
      </c>
      <c r="J1182" s="73" t="s">
        <v>837</v>
      </c>
      <c r="K1182" s="73" t="s">
        <v>166</v>
      </c>
      <c r="L1182" s="129">
        <v>0</v>
      </c>
      <c r="N1182" s="121">
        <v>0</v>
      </c>
      <c r="O1182" s="121">
        <v>28749.040000000001</v>
      </c>
      <c r="P1182" s="121">
        <v>28749.040000000001</v>
      </c>
      <c r="Q1182" s="130" t="s">
        <v>681</v>
      </c>
      <c r="R1182" s="131">
        <v>0</v>
      </c>
      <c r="S1182" s="132">
        <v>3373780.6000000015</v>
      </c>
      <c r="T1182" s="122" t="s">
        <v>837</v>
      </c>
      <c r="U1182" s="2">
        <v>75626394</v>
      </c>
      <c r="V1182" s="121">
        <v>-308453113</v>
      </c>
      <c r="W1182" s="111">
        <v>437570</v>
      </c>
      <c r="X1182" s="133">
        <v>49339345</v>
      </c>
      <c r="Y1182" s="45"/>
    </row>
    <row r="1183" spans="1:25">
      <c r="A1183" s="299" t="s">
        <v>206</v>
      </c>
      <c r="B1183" s="299" t="s">
        <v>207</v>
      </c>
      <c r="C1183" s="125">
        <v>44771</v>
      </c>
      <c r="D1183" s="125">
        <v>44771</v>
      </c>
      <c r="E1183" s="125">
        <v>44771</v>
      </c>
      <c r="F1183" s="295" t="s">
        <v>466</v>
      </c>
      <c r="G1183" s="127"/>
      <c r="H1183" s="128" t="s">
        <v>465</v>
      </c>
      <c r="I1183" s="73" t="s">
        <v>467</v>
      </c>
      <c r="J1183" s="73" t="s">
        <v>468</v>
      </c>
      <c r="K1183" s="73" t="s">
        <v>944</v>
      </c>
      <c r="L1183" s="129">
        <v>57142.86</v>
      </c>
      <c r="M1183" s="121">
        <v>100</v>
      </c>
      <c r="N1183" s="121">
        <v>57142.86</v>
      </c>
      <c r="O1183" s="121">
        <v>0</v>
      </c>
      <c r="P1183" s="121">
        <v>57142.86</v>
      </c>
      <c r="Q1183" s="130" t="s">
        <v>681</v>
      </c>
      <c r="R1183" s="131">
        <v>6361661.9599999879</v>
      </c>
      <c r="S1183" s="132">
        <v>0</v>
      </c>
      <c r="T1183" s="122" t="s">
        <v>468</v>
      </c>
      <c r="U1183" s="2">
        <v>83060400</v>
      </c>
      <c r="V1183" s="121">
        <v>-307980779</v>
      </c>
      <c r="W1183" s="111">
        <v>445104</v>
      </c>
      <c r="X1183" s="133">
        <v>49336581</v>
      </c>
      <c r="Y1183" s="45"/>
    </row>
    <row r="1184" spans="1:25">
      <c r="A1184" s="299" t="s">
        <v>182</v>
      </c>
      <c r="B1184" s="299" t="s">
        <v>183</v>
      </c>
      <c r="C1184" s="125">
        <v>44771</v>
      </c>
      <c r="D1184" s="125">
        <v>44771</v>
      </c>
      <c r="E1184" s="125">
        <v>44771</v>
      </c>
      <c r="F1184" s="295" t="s">
        <v>466</v>
      </c>
      <c r="G1184" s="127" t="s">
        <v>1608</v>
      </c>
      <c r="H1184" s="128" t="s">
        <v>465</v>
      </c>
      <c r="I1184" s="73" t="s">
        <v>467</v>
      </c>
      <c r="J1184" s="73" t="s">
        <v>468</v>
      </c>
      <c r="K1184" s="73" t="s">
        <v>166</v>
      </c>
      <c r="L1184" s="129">
        <v>0</v>
      </c>
      <c r="N1184" s="121">
        <v>0</v>
      </c>
      <c r="O1184" s="121">
        <v>62949.02</v>
      </c>
      <c r="P1184" s="121">
        <v>62949.02</v>
      </c>
      <c r="Q1184" s="130" t="s">
        <v>681</v>
      </c>
      <c r="R1184" s="131">
        <v>0</v>
      </c>
      <c r="S1184" s="132">
        <v>3436729.6200000015</v>
      </c>
      <c r="T1184" s="122" t="s">
        <v>468</v>
      </c>
      <c r="U1184" s="2">
        <v>81814819</v>
      </c>
      <c r="V1184" s="121">
        <v>-308605478</v>
      </c>
      <c r="W1184" s="111">
        <v>445104</v>
      </c>
      <c r="X1184" s="133">
        <v>49490905</v>
      </c>
      <c r="Y1184" s="45"/>
    </row>
    <row r="1185" spans="1:25">
      <c r="A1185" s="299" t="s">
        <v>182</v>
      </c>
      <c r="B1185" s="299" t="s">
        <v>183</v>
      </c>
      <c r="C1185" s="125">
        <v>44771</v>
      </c>
      <c r="D1185" s="125">
        <v>44771</v>
      </c>
      <c r="E1185" s="125">
        <v>44771</v>
      </c>
      <c r="F1185" s="295" t="s">
        <v>554</v>
      </c>
      <c r="G1185" s="127" t="s">
        <v>1605</v>
      </c>
      <c r="H1185" s="128" t="s">
        <v>553</v>
      </c>
      <c r="I1185" s="73" t="s">
        <v>561</v>
      </c>
      <c r="J1185" s="73" t="s">
        <v>562</v>
      </c>
      <c r="K1185" s="73" t="s">
        <v>166</v>
      </c>
      <c r="L1185" s="129">
        <v>0</v>
      </c>
      <c r="N1185" s="121">
        <v>0</v>
      </c>
      <c r="O1185" s="121">
        <v>80200.259999999995</v>
      </c>
      <c r="P1185" s="121">
        <v>80200.259999999995</v>
      </c>
      <c r="Q1185" s="130" t="s">
        <v>681</v>
      </c>
      <c r="R1185" s="131">
        <v>0</v>
      </c>
      <c r="S1185" s="132">
        <v>3516929.8800000013</v>
      </c>
      <c r="T1185" s="122" t="s">
        <v>562</v>
      </c>
      <c r="U1185" s="2">
        <v>79552201</v>
      </c>
      <c r="V1185" s="121">
        <v>-308721178</v>
      </c>
      <c r="W1185" s="111">
        <v>331302</v>
      </c>
      <c r="X1185" s="133">
        <v>49560234</v>
      </c>
      <c r="Y1185" s="45"/>
    </row>
    <row r="1186" spans="1:25">
      <c r="A1186" s="299" t="s">
        <v>182</v>
      </c>
      <c r="B1186" s="299" t="s">
        <v>183</v>
      </c>
      <c r="C1186" s="125">
        <v>44771</v>
      </c>
      <c r="D1186" s="125">
        <v>44771</v>
      </c>
      <c r="E1186" s="125">
        <v>44771</v>
      </c>
      <c r="F1186" s="295" t="s">
        <v>280</v>
      </c>
      <c r="G1186" s="127" t="s">
        <v>1537</v>
      </c>
      <c r="H1186" s="128" t="s">
        <v>279</v>
      </c>
      <c r="I1186" s="73" t="s">
        <v>281</v>
      </c>
      <c r="J1186" s="73" t="s">
        <v>282</v>
      </c>
      <c r="K1186" s="73" t="s">
        <v>166</v>
      </c>
      <c r="L1186" s="129">
        <v>0</v>
      </c>
      <c r="N1186" s="121">
        <v>0</v>
      </c>
      <c r="O1186" s="121">
        <v>35340.769999999997</v>
      </c>
      <c r="P1186" s="121">
        <v>35340.769999999997</v>
      </c>
      <c r="Q1186" s="130" t="s">
        <v>681</v>
      </c>
      <c r="R1186" s="131">
        <v>0</v>
      </c>
      <c r="S1186" s="132">
        <v>3552270.6500000013</v>
      </c>
      <c r="T1186" s="122" t="s">
        <v>282</v>
      </c>
      <c r="U1186" s="2">
        <v>75769281</v>
      </c>
      <c r="V1186" s="121">
        <v>-308453474</v>
      </c>
      <c r="W1186" s="111">
        <v>359783</v>
      </c>
      <c r="X1186" s="133">
        <v>49339706</v>
      </c>
      <c r="Y1186" s="45"/>
    </row>
    <row r="1187" spans="1:25">
      <c r="A1187" s="299" t="s">
        <v>182</v>
      </c>
      <c r="B1187" s="299" t="s">
        <v>183</v>
      </c>
      <c r="C1187" s="125">
        <v>44771</v>
      </c>
      <c r="D1187" s="125">
        <v>44771</v>
      </c>
      <c r="E1187" s="125">
        <v>44771</v>
      </c>
      <c r="F1187" s="295" t="s">
        <v>1037</v>
      </c>
      <c r="G1187" s="127" t="s">
        <v>1521</v>
      </c>
      <c r="H1187" s="128" t="s">
        <v>782</v>
      </c>
      <c r="I1187" s="73" t="s">
        <v>780</v>
      </c>
      <c r="J1187" s="73" t="s">
        <v>781</v>
      </c>
      <c r="K1187" s="73" t="s">
        <v>166</v>
      </c>
      <c r="L1187" s="129">
        <v>0</v>
      </c>
      <c r="N1187" s="121">
        <v>0</v>
      </c>
      <c r="O1187" s="121">
        <v>2444.39</v>
      </c>
      <c r="P1187" s="121">
        <v>2444.39</v>
      </c>
      <c r="Q1187" s="130" t="s">
        <v>681</v>
      </c>
      <c r="R1187" s="131">
        <v>0</v>
      </c>
      <c r="S1187" s="132">
        <v>3554715.0400000014</v>
      </c>
      <c r="T1187" s="122" t="s">
        <v>781</v>
      </c>
      <c r="U1187" s="2">
        <v>81482827</v>
      </c>
      <c r="V1187" s="121">
        <v>-308549559</v>
      </c>
      <c r="W1187" s="111">
        <v>364698</v>
      </c>
      <c r="X1187" s="133">
        <v>49435090</v>
      </c>
      <c r="Y1187" s="45"/>
    </row>
    <row r="1188" spans="1:25">
      <c r="A1188" s="299" t="s">
        <v>182</v>
      </c>
      <c r="B1188" s="299" t="s">
        <v>183</v>
      </c>
      <c r="C1188" s="125">
        <v>44771</v>
      </c>
      <c r="D1188" s="125">
        <v>44771</v>
      </c>
      <c r="E1188" s="125">
        <v>44771</v>
      </c>
      <c r="F1188" s="295" t="s">
        <v>786</v>
      </c>
      <c r="G1188" s="127" t="s">
        <v>1522</v>
      </c>
      <c r="H1188" s="128" t="s">
        <v>785</v>
      </c>
      <c r="I1188" s="73" t="s">
        <v>783</v>
      </c>
      <c r="J1188" s="73" t="s">
        <v>784</v>
      </c>
      <c r="K1188" s="73" t="s">
        <v>166</v>
      </c>
      <c r="L1188" s="129">
        <v>0</v>
      </c>
      <c r="N1188" s="121">
        <v>0</v>
      </c>
      <c r="O1188" s="121">
        <v>39569.360000000001</v>
      </c>
      <c r="P1188" s="121">
        <v>39569.360000000001</v>
      </c>
      <c r="Q1188" s="130" t="s">
        <v>681</v>
      </c>
      <c r="R1188" s="131">
        <v>0</v>
      </c>
      <c r="S1188" s="132">
        <v>3594284.4000000013</v>
      </c>
      <c r="T1188" s="122" t="s">
        <v>784</v>
      </c>
      <c r="U1188" s="2">
        <v>81755907</v>
      </c>
      <c r="V1188" s="121">
        <v>-308599806</v>
      </c>
      <c r="W1188" s="111">
        <v>392748</v>
      </c>
      <c r="X1188" s="133">
        <v>49485233</v>
      </c>
      <c r="Y1188" s="45"/>
    </row>
    <row r="1189" spans="1:25">
      <c r="A1189" s="228" t="s">
        <v>182</v>
      </c>
      <c r="B1189" s="228" t="s">
        <v>183</v>
      </c>
      <c r="C1189" s="229">
        <v>44771</v>
      </c>
      <c r="D1189" s="229">
        <v>44771</v>
      </c>
      <c r="E1189" s="229">
        <v>44771</v>
      </c>
      <c r="F1189" s="296"/>
      <c r="G1189" s="230" t="s">
        <v>1524</v>
      </c>
      <c r="H1189" s="231" t="s">
        <v>793</v>
      </c>
      <c r="I1189" s="232" t="s">
        <v>791</v>
      </c>
      <c r="J1189" s="232" t="s">
        <v>792</v>
      </c>
      <c r="K1189" s="232" t="s">
        <v>166</v>
      </c>
      <c r="L1189" s="233">
        <v>0</v>
      </c>
      <c r="M1189" s="234"/>
      <c r="N1189" s="234">
        <v>0</v>
      </c>
      <c r="O1189" s="234">
        <v>81821.11</v>
      </c>
      <c r="P1189" s="234">
        <v>81821.11</v>
      </c>
      <c r="Q1189" s="235" t="s">
        <v>681</v>
      </c>
      <c r="R1189" s="236">
        <v>0</v>
      </c>
      <c r="S1189" s="237">
        <v>3676105.5100000012</v>
      </c>
      <c r="T1189" s="238" t="s">
        <v>792</v>
      </c>
      <c r="U1189" s="239">
        <v>81807673</v>
      </c>
      <c r="V1189" s="234">
        <v>-308604745</v>
      </c>
      <c r="W1189" s="240">
        <v>364755</v>
      </c>
      <c r="X1189" s="241">
        <v>49490172</v>
      </c>
      <c r="Y1189" s="242"/>
    </row>
    <row r="1190" spans="1:25">
      <c r="A1190" s="299" t="s">
        <v>182</v>
      </c>
      <c r="B1190" s="299" t="s">
        <v>183</v>
      </c>
      <c r="C1190" s="125">
        <v>44774</v>
      </c>
      <c r="D1190" s="125">
        <v>44774</v>
      </c>
      <c r="E1190" s="125">
        <v>44774</v>
      </c>
      <c r="F1190" s="295" t="s">
        <v>719</v>
      </c>
      <c r="G1190" s="127" t="s">
        <v>1534</v>
      </c>
      <c r="H1190" s="128" t="s">
        <v>718</v>
      </c>
      <c r="I1190" s="73" t="s">
        <v>716</v>
      </c>
      <c r="J1190" s="73" t="s">
        <v>717</v>
      </c>
      <c r="K1190" s="73" t="s">
        <v>166</v>
      </c>
      <c r="L1190" s="129">
        <v>0</v>
      </c>
      <c r="N1190" s="121">
        <v>0</v>
      </c>
      <c r="O1190" s="121">
        <v>27443.86</v>
      </c>
      <c r="P1190" s="121">
        <v>27443.86</v>
      </c>
      <c r="Q1190" s="130" t="s">
        <v>681</v>
      </c>
      <c r="R1190" s="131">
        <v>0</v>
      </c>
      <c r="S1190" s="132">
        <v>3703549.370000001</v>
      </c>
      <c r="T1190" s="122" t="s">
        <v>717</v>
      </c>
      <c r="U1190" s="2">
        <v>81970557</v>
      </c>
      <c r="V1190" s="121">
        <v>-308879735</v>
      </c>
      <c r="W1190" s="111">
        <v>312621</v>
      </c>
      <c r="X1190" s="133">
        <v>49588757</v>
      </c>
      <c r="Y1190" s="45"/>
    </row>
    <row r="1191" spans="1:25">
      <c r="A1191" s="299" t="s">
        <v>182</v>
      </c>
      <c r="B1191" s="299" t="s">
        <v>183</v>
      </c>
      <c r="C1191" s="125">
        <v>44774</v>
      </c>
      <c r="D1191" s="125">
        <v>44774</v>
      </c>
      <c r="E1191" s="125">
        <v>44774</v>
      </c>
      <c r="G1191" s="127" t="s">
        <v>1683</v>
      </c>
      <c r="H1191" s="128" t="s">
        <v>947</v>
      </c>
      <c r="I1191" s="73" t="s">
        <v>716</v>
      </c>
      <c r="J1191" s="73" t="s">
        <v>946</v>
      </c>
      <c r="K1191" s="73" t="s">
        <v>166</v>
      </c>
      <c r="L1191" s="129">
        <v>0</v>
      </c>
      <c r="N1191" s="121">
        <v>0</v>
      </c>
      <c r="O1191" s="121">
        <v>17949.73</v>
      </c>
      <c r="P1191" s="121">
        <v>17949.73</v>
      </c>
      <c r="Q1191" s="130" t="s">
        <v>681</v>
      </c>
      <c r="R1191" s="131">
        <v>0</v>
      </c>
      <c r="S1191" s="132">
        <v>3721499.100000001</v>
      </c>
      <c r="T1191" s="122" t="s">
        <v>946</v>
      </c>
      <c r="U1191" s="2">
        <v>81970959</v>
      </c>
      <c r="V1191" s="121">
        <v>-308864946</v>
      </c>
      <c r="W1191" s="111">
        <v>462328</v>
      </c>
      <c r="X1191" s="133">
        <v>49579110</v>
      </c>
      <c r="Y1191" s="45"/>
    </row>
    <row r="1192" spans="1:25">
      <c r="A1192" s="228" t="s">
        <v>182</v>
      </c>
      <c r="B1192" s="228" t="s">
        <v>183</v>
      </c>
      <c r="C1192" s="229">
        <v>44774</v>
      </c>
      <c r="D1192" s="229">
        <v>44774</v>
      </c>
      <c r="E1192" s="229">
        <v>44774</v>
      </c>
      <c r="F1192" s="296"/>
      <c r="G1192" s="230" t="s">
        <v>1536</v>
      </c>
      <c r="H1192" s="231" t="s">
        <v>721</v>
      </c>
      <c r="I1192" s="232" t="s">
        <v>716</v>
      </c>
      <c r="J1192" s="232" t="s">
        <v>720</v>
      </c>
      <c r="K1192" s="232" t="s">
        <v>166</v>
      </c>
      <c r="L1192" s="233">
        <v>0</v>
      </c>
      <c r="M1192" s="234"/>
      <c r="N1192" s="234">
        <v>0</v>
      </c>
      <c r="O1192" s="234">
        <v>22008.18</v>
      </c>
      <c r="P1192" s="234">
        <v>22008.18</v>
      </c>
      <c r="Q1192" s="235" t="s">
        <v>681</v>
      </c>
      <c r="R1192" s="236">
        <v>0</v>
      </c>
      <c r="S1192" s="237">
        <v>3743507.2800000012</v>
      </c>
      <c r="T1192" s="238" t="s">
        <v>720</v>
      </c>
      <c r="U1192" s="239">
        <v>81970902</v>
      </c>
      <c r="V1192" s="234">
        <v>-308879736</v>
      </c>
      <c r="W1192" s="240">
        <v>375072</v>
      </c>
      <c r="X1192" s="241">
        <v>49588758</v>
      </c>
      <c r="Y1192" s="242"/>
    </row>
    <row r="1193" spans="1:25">
      <c r="A1193" s="299" t="s">
        <v>182</v>
      </c>
      <c r="B1193" s="299" t="s">
        <v>183</v>
      </c>
      <c r="C1193" s="125">
        <v>44775</v>
      </c>
      <c r="D1193" s="125">
        <v>44775</v>
      </c>
      <c r="E1193" s="125">
        <v>44775</v>
      </c>
      <c r="F1193" s="295" t="s">
        <v>569</v>
      </c>
      <c r="G1193" s="127" t="s">
        <v>1681</v>
      </c>
      <c r="H1193" s="128" t="s">
        <v>568</v>
      </c>
      <c r="I1193" s="73" t="s">
        <v>454</v>
      </c>
      <c r="J1193" s="73" t="s">
        <v>570</v>
      </c>
      <c r="K1193" s="73" t="s">
        <v>166</v>
      </c>
      <c r="L1193" s="129">
        <v>0</v>
      </c>
      <c r="N1193" s="121">
        <v>0</v>
      </c>
      <c r="O1193" s="121">
        <v>184152.56</v>
      </c>
      <c r="P1193" s="121">
        <v>184152.56</v>
      </c>
      <c r="Q1193" s="130" t="s">
        <v>681</v>
      </c>
      <c r="R1193" s="131">
        <v>0</v>
      </c>
      <c r="S1193" s="132">
        <v>3927659.8400000012</v>
      </c>
      <c r="T1193" s="122" t="s">
        <v>570</v>
      </c>
      <c r="U1193" s="2">
        <v>79623984</v>
      </c>
      <c r="V1193" s="121">
        <v>-308951429</v>
      </c>
      <c r="W1193" s="111">
        <v>482541</v>
      </c>
      <c r="X1193" s="133">
        <v>49603075</v>
      </c>
      <c r="Y1193" s="45"/>
    </row>
    <row r="1194" spans="1:25">
      <c r="A1194" s="228" t="s">
        <v>182</v>
      </c>
      <c r="B1194" s="228" t="s">
        <v>183</v>
      </c>
      <c r="C1194" s="229">
        <v>44771</v>
      </c>
      <c r="D1194" s="229">
        <v>44771</v>
      </c>
      <c r="E1194" s="229">
        <v>44775</v>
      </c>
      <c r="F1194" s="296" t="s">
        <v>893</v>
      </c>
      <c r="G1194" s="230" t="s">
        <v>1652</v>
      </c>
      <c r="H1194" s="231" t="s">
        <v>892</v>
      </c>
      <c r="I1194" s="232" t="s">
        <v>890</v>
      </c>
      <c r="J1194" s="232" t="s">
        <v>891</v>
      </c>
      <c r="K1194" s="232" t="s">
        <v>166</v>
      </c>
      <c r="L1194" s="233">
        <v>0</v>
      </c>
      <c r="M1194" s="234"/>
      <c r="N1194" s="234">
        <v>0</v>
      </c>
      <c r="O1194" s="234">
        <v>9665.89</v>
      </c>
      <c r="P1194" s="234">
        <v>9665.89</v>
      </c>
      <c r="Q1194" s="235" t="s">
        <v>681</v>
      </c>
      <c r="R1194" s="236">
        <v>0</v>
      </c>
      <c r="S1194" s="237">
        <v>3937325.7300000014</v>
      </c>
      <c r="T1194" s="238" t="s">
        <v>891</v>
      </c>
      <c r="U1194" s="239">
        <v>83078857</v>
      </c>
      <c r="V1194" s="234">
        <v>-309034103</v>
      </c>
      <c r="W1194" s="240">
        <v>458978</v>
      </c>
      <c r="X1194" s="241">
        <v>49627403</v>
      </c>
      <c r="Y1194" s="242"/>
    </row>
    <row r="1195" spans="1:25">
      <c r="A1195" s="299" t="s">
        <v>206</v>
      </c>
      <c r="B1195" s="299" t="s">
        <v>207</v>
      </c>
      <c r="C1195" s="125">
        <v>44635</v>
      </c>
      <c r="D1195" s="125">
        <v>44774</v>
      </c>
      <c r="E1195" s="125">
        <v>44777</v>
      </c>
      <c r="F1195" s="295" t="s">
        <v>937</v>
      </c>
      <c r="G1195" s="127"/>
      <c r="H1195" s="128" t="s">
        <v>870</v>
      </c>
      <c r="I1195" s="73" t="s">
        <v>482</v>
      </c>
      <c r="J1195" s="73" t="s">
        <v>936</v>
      </c>
      <c r="K1195" s="73" t="s">
        <v>830</v>
      </c>
      <c r="L1195" s="129">
        <v>3270044.68</v>
      </c>
      <c r="M1195" s="121">
        <v>98.25</v>
      </c>
      <c r="N1195" s="121">
        <v>3212818.89</v>
      </c>
      <c r="O1195" s="121">
        <v>0</v>
      </c>
      <c r="P1195" s="121">
        <v>3212818.89</v>
      </c>
      <c r="Q1195" s="130" t="s">
        <v>681</v>
      </c>
      <c r="R1195" s="131">
        <v>9574480.8499999885</v>
      </c>
      <c r="S1195" s="132">
        <v>0</v>
      </c>
      <c r="T1195" s="122" t="s">
        <v>936</v>
      </c>
      <c r="U1195" s="2">
        <v>78418479</v>
      </c>
      <c r="V1195" s="121">
        <v>-309069677</v>
      </c>
      <c r="W1195" s="111">
        <v>484145</v>
      </c>
      <c r="X1195" s="133">
        <v>49633119</v>
      </c>
      <c r="Y1195" s="45"/>
    </row>
    <row r="1196" spans="1:25">
      <c r="A1196" s="299" t="s">
        <v>206</v>
      </c>
      <c r="B1196" s="299" t="s">
        <v>207</v>
      </c>
      <c r="C1196" s="125">
        <v>44770</v>
      </c>
      <c r="D1196" s="125">
        <v>44776</v>
      </c>
      <c r="E1196" s="125">
        <v>44777</v>
      </c>
      <c r="F1196" s="295" t="s">
        <v>346</v>
      </c>
      <c r="G1196" s="127"/>
      <c r="H1196" s="128" t="s">
        <v>345</v>
      </c>
      <c r="I1196" s="73" t="s">
        <v>164</v>
      </c>
      <c r="J1196" s="73" t="s">
        <v>347</v>
      </c>
      <c r="K1196" s="73" t="s">
        <v>830</v>
      </c>
      <c r="L1196" s="129">
        <v>1510000</v>
      </c>
      <c r="M1196" s="121">
        <v>99</v>
      </c>
      <c r="N1196" s="121">
        <v>1494900</v>
      </c>
      <c r="O1196" s="121">
        <v>0</v>
      </c>
      <c r="P1196" s="121">
        <v>1494900</v>
      </c>
      <c r="Q1196" s="130" t="s">
        <v>681</v>
      </c>
      <c r="R1196" s="131">
        <v>11069380.849999988</v>
      </c>
      <c r="S1196" s="132">
        <v>0</v>
      </c>
      <c r="T1196" s="122" t="s">
        <v>347</v>
      </c>
      <c r="U1196" s="2">
        <v>83184457</v>
      </c>
      <c r="V1196" s="121">
        <v>-309107831</v>
      </c>
      <c r="W1196" s="111">
        <v>482797</v>
      </c>
      <c r="X1196" s="133">
        <v>49644529</v>
      </c>
      <c r="Y1196" s="45"/>
    </row>
    <row r="1197" spans="1:25">
      <c r="A1197" s="228" t="s">
        <v>206</v>
      </c>
      <c r="B1197" s="228" t="s">
        <v>207</v>
      </c>
      <c r="C1197" s="229">
        <v>44770</v>
      </c>
      <c r="D1197" s="229">
        <v>44776</v>
      </c>
      <c r="E1197" s="229">
        <v>44777</v>
      </c>
      <c r="F1197" s="296" t="s">
        <v>971</v>
      </c>
      <c r="G1197" s="230"/>
      <c r="H1197" s="231" t="s">
        <v>970</v>
      </c>
      <c r="I1197" s="232" t="s">
        <v>968</v>
      </c>
      <c r="J1197" s="232" t="s">
        <v>969</v>
      </c>
      <c r="K1197" s="232" t="s">
        <v>830</v>
      </c>
      <c r="L1197" s="233">
        <v>4987500</v>
      </c>
      <c r="M1197" s="234">
        <v>98.03125</v>
      </c>
      <c r="N1197" s="234">
        <v>4889308.59</v>
      </c>
      <c r="O1197" s="234">
        <v>0</v>
      </c>
      <c r="P1197" s="234">
        <v>4889308.59</v>
      </c>
      <c r="Q1197" s="235" t="s">
        <v>681</v>
      </c>
      <c r="R1197" s="236">
        <v>15958689.439999988</v>
      </c>
      <c r="S1197" s="237">
        <v>0</v>
      </c>
      <c r="T1197" s="238" t="s">
        <v>969</v>
      </c>
      <c r="U1197" s="239">
        <v>83184302</v>
      </c>
      <c r="V1197" s="234">
        <v>-309107714</v>
      </c>
      <c r="W1197" s="240">
        <v>496770</v>
      </c>
      <c r="X1197" s="241">
        <v>49644488</v>
      </c>
      <c r="Y1197" s="242"/>
    </row>
    <row r="1198" spans="1:25">
      <c r="A1198" s="299" t="s">
        <v>206</v>
      </c>
      <c r="B1198" s="299" t="s">
        <v>207</v>
      </c>
      <c r="C1198" s="125">
        <v>44651</v>
      </c>
      <c r="D1198" s="125">
        <v>44651</v>
      </c>
      <c r="E1198" s="125">
        <v>44778</v>
      </c>
      <c r="G1198" s="127"/>
      <c r="H1198" s="128" t="s">
        <v>915</v>
      </c>
      <c r="I1198" s="73" t="s">
        <v>874</v>
      </c>
      <c r="J1198" s="73" t="s">
        <v>914</v>
      </c>
      <c r="K1198" s="73" t="s">
        <v>1701</v>
      </c>
      <c r="L1198" s="129">
        <v>12494.98</v>
      </c>
      <c r="M1198" s="121">
        <v>100</v>
      </c>
      <c r="N1198" s="121">
        <v>-12494.98</v>
      </c>
      <c r="O1198" s="121">
        <v>0</v>
      </c>
      <c r="P1198" s="121">
        <v>-12494.98</v>
      </c>
      <c r="Q1198" s="130" t="s">
        <v>681</v>
      </c>
      <c r="R1198" s="131">
        <v>15946194.459999988</v>
      </c>
      <c r="S1198" s="132">
        <v>0</v>
      </c>
      <c r="T1198" s="122" t="s">
        <v>914</v>
      </c>
      <c r="U1198" s="2"/>
      <c r="W1198" s="111">
        <v>484384</v>
      </c>
      <c r="X1198" s="133"/>
      <c r="Y1198" s="45"/>
    </row>
    <row r="1199" spans="1:25">
      <c r="A1199" s="299" t="s">
        <v>182</v>
      </c>
      <c r="B1199" s="299" t="s">
        <v>183</v>
      </c>
      <c r="C1199" s="125">
        <v>44651</v>
      </c>
      <c r="D1199" s="125">
        <v>44651</v>
      </c>
      <c r="E1199" s="125">
        <v>44778</v>
      </c>
      <c r="G1199" s="127" t="s">
        <v>1641</v>
      </c>
      <c r="H1199" s="128" t="s">
        <v>915</v>
      </c>
      <c r="I1199" s="73" t="s">
        <v>874</v>
      </c>
      <c r="J1199" s="73" t="s">
        <v>914</v>
      </c>
      <c r="K1199" s="73" t="s">
        <v>1702</v>
      </c>
      <c r="L1199" s="129">
        <v>0</v>
      </c>
      <c r="N1199" s="121">
        <v>0</v>
      </c>
      <c r="O1199" s="121">
        <v>-75005</v>
      </c>
      <c r="P1199" s="121">
        <v>-75005</v>
      </c>
      <c r="Q1199" s="130" t="s">
        <v>681</v>
      </c>
      <c r="R1199" s="131">
        <v>0</v>
      </c>
      <c r="S1199" s="132">
        <v>3862320.7300000014</v>
      </c>
      <c r="T1199" s="122" t="s">
        <v>914</v>
      </c>
      <c r="U1199" s="2"/>
      <c r="W1199" s="111">
        <v>484384</v>
      </c>
      <c r="X1199" s="133"/>
      <c r="Y1199" s="45"/>
    </row>
    <row r="1200" spans="1:25">
      <c r="A1200" s="299" t="s">
        <v>182</v>
      </c>
      <c r="B1200" s="299" t="s">
        <v>183</v>
      </c>
      <c r="C1200" s="125">
        <v>44771</v>
      </c>
      <c r="D1200" s="125">
        <v>44771</v>
      </c>
      <c r="E1200" s="125">
        <v>44778</v>
      </c>
      <c r="F1200" s="295" t="s">
        <v>1038</v>
      </c>
      <c r="G1200" s="127" t="s">
        <v>1682</v>
      </c>
      <c r="H1200" s="128" t="s">
        <v>932</v>
      </c>
      <c r="I1200" s="73" t="s">
        <v>930</v>
      </c>
      <c r="J1200" s="73" t="s">
        <v>931</v>
      </c>
      <c r="K1200" s="73" t="s">
        <v>166</v>
      </c>
      <c r="L1200" s="129">
        <v>0</v>
      </c>
      <c r="N1200" s="121">
        <v>0</v>
      </c>
      <c r="O1200" s="121">
        <v>17607.27</v>
      </c>
      <c r="P1200" s="121">
        <v>17607.27</v>
      </c>
      <c r="Q1200" s="130" t="s">
        <v>681</v>
      </c>
      <c r="R1200" s="131">
        <v>0</v>
      </c>
      <c r="S1200" s="132">
        <v>3879928.0000000014</v>
      </c>
      <c r="T1200" s="122" t="s">
        <v>931</v>
      </c>
      <c r="U1200" s="2">
        <v>81992008</v>
      </c>
      <c r="V1200" s="121">
        <v>-308617737</v>
      </c>
      <c r="W1200" s="111">
        <v>481440</v>
      </c>
      <c r="X1200" s="133">
        <v>49503085</v>
      </c>
      <c r="Y1200" s="45"/>
    </row>
    <row r="1201" spans="1:25">
      <c r="A1201" s="228" t="s">
        <v>182</v>
      </c>
      <c r="B1201" s="228" t="s">
        <v>183</v>
      </c>
      <c r="C1201" s="229">
        <v>44771</v>
      </c>
      <c r="D1201" s="229">
        <v>44771</v>
      </c>
      <c r="E1201" s="229">
        <v>44778</v>
      </c>
      <c r="F1201" s="296"/>
      <c r="G1201" s="230" t="s">
        <v>1636</v>
      </c>
      <c r="H1201" s="231" t="s">
        <v>881</v>
      </c>
      <c r="I1201" s="232" t="s">
        <v>204</v>
      </c>
      <c r="J1201" s="232" t="s">
        <v>880</v>
      </c>
      <c r="K1201" s="232" t="s">
        <v>166</v>
      </c>
      <c r="L1201" s="233">
        <v>0</v>
      </c>
      <c r="M1201" s="234"/>
      <c r="N1201" s="234">
        <v>0</v>
      </c>
      <c r="O1201" s="234">
        <v>32280.37</v>
      </c>
      <c r="P1201" s="234">
        <v>32280.37</v>
      </c>
      <c r="Q1201" s="235" t="s">
        <v>681</v>
      </c>
      <c r="R1201" s="236">
        <v>0</v>
      </c>
      <c r="S1201" s="237">
        <v>3912208.3700000015</v>
      </c>
      <c r="T1201" s="238" t="s">
        <v>880</v>
      </c>
      <c r="U1201" s="239">
        <v>82679189</v>
      </c>
      <c r="V1201" s="234">
        <v>-309292037</v>
      </c>
      <c r="W1201" s="240">
        <v>455704</v>
      </c>
      <c r="X1201" s="241">
        <v>49685677</v>
      </c>
      <c r="Y1201" s="242"/>
    </row>
    <row r="1202" spans="1:25">
      <c r="A1202" s="299" t="s">
        <v>206</v>
      </c>
      <c r="B1202" s="299" t="s">
        <v>207</v>
      </c>
      <c r="C1202" s="125">
        <v>44742</v>
      </c>
      <c r="D1202" s="125">
        <v>44742</v>
      </c>
      <c r="E1202" s="125">
        <v>44781</v>
      </c>
      <c r="G1202" s="127"/>
      <c r="H1202" s="128" t="s">
        <v>915</v>
      </c>
      <c r="I1202" s="73" t="s">
        <v>874</v>
      </c>
      <c r="J1202" s="73" t="s">
        <v>914</v>
      </c>
      <c r="K1202" s="73" t="s">
        <v>944</v>
      </c>
      <c r="L1202" s="129">
        <v>12495</v>
      </c>
      <c r="M1202" s="121">
        <v>100</v>
      </c>
      <c r="N1202" s="121">
        <v>12495</v>
      </c>
      <c r="O1202" s="121">
        <v>0</v>
      </c>
      <c r="P1202" s="121">
        <v>12495</v>
      </c>
      <c r="Q1202" s="130" t="s">
        <v>681</v>
      </c>
      <c r="R1202" s="131">
        <v>15958689.459999988</v>
      </c>
      <c r="S1202" s="132">
        <v>0</v>
      </c>
      <c r="T1202" s="122" t="s">
        <v>914</v>
      </c>
      <c r="U1202" s="2">
        <v>83288206</v>
      </c>
      <c r="V1202" s="121">
        <v>-309253209</v>
      </c>
      <c r="W1202" s="111">
        <v>486556</v>
      </c>
      <c r="X1202" s="133">
        <v>49676960</v>
      </c>
      <c r="Y1202" s="45"/>
    </row>
    <row r="1203" spans="1:25">
      <c r="A1203" s="228" t="s">
        <v>206</v>
      </c>
      <c r="B1203" s="228" t="s">
        <v>207</v>
      </c>
      <c r="C1203" s="229">
        <v>44635</v>
      </c>
      <c r="D1203" s="229">
        <v>44781</v>
      </c>
      <c r="E1203" s="229">
        <v>44781</v>
      </c>
      <c r="F1203" s="296" t="s">
        <v>885</v>
      </c>
      <c r="G1203" s="230"/>
      <c r="H1203" s="231" t="s">
        <v>884</v>
      </c>
      <c r="I1203" s="232" t="s">
        <v>882</v>
      </c>
      <c r="J1203" s="232" t="s">
        <v>883</v>
      </c>
      <c r="K1203" s="232" t="s">
        <v>830</v>
      </c>
      <c r="L1203" s="233">
        <v>3932193.47</v>
      </c>
      <c r="M1203" s="234">
        <v>98</v>
      </c>
      <c r="N1203" s="234">
        <v>3853549.6</v>
      </c>
      <c r="O1203" s="234">
        <v>0</v>
      </c>
      <c r="P1203" s="234">
        <v>3853549.6</v>
      </c>
      <c r="Q1203" s="235" t="s">
        <v>681</v>
      </c>
      <c r="R1203" s="236">
        <v>19812239.059999987</v>
      </c>
      <c r="S1203" s="237">
        <v>0</v>
      </c>
      <c r="T1203" s="238" t="s">
        <v>883</v>
      </c>
      <c r="U1203" s="239">
        <v>78420162</v>
      </c>
      <c r="V1203" s="234">
        <v>-330965004</v>
      </c>
      <c r="W1203" s="240">
        <v>455404</v>
      </c>
      <c r="X1203" s="241">
        <v>52382139</v>
      </c>
      <c r="Y1203" s="242"/>
    </row>
    <row r="1204" spans="1:25">
      <c r="A1204" s="299" t="s">
        <v>182</v>
      </c>
      <c r="B1204" s="299" t="s">
        <v>183</v>
      </c>
      <c r="C1204" s="125">
        <v>44771</v>
      </c>
      <c r="D1204" s="125">
        <v>44771</v>
      </c>
      <c r="E1204" s="125">
        <v>44782</v>
      </c>
      <c r="G1204" s="127" t="s">
        <v>1635</v>
      </c>
      <c r="H1204" s="128" t="s">
        <v>903</v>
      </c>
      <c r="I1204" s="73" t="s">
        <v>901</v>
      </c>
      <c r="J1204" s="73" t="s">
        <v>902</v>
      </c>
      <c r="K1204" s="73" t="s">
        <v>166</v>
      </c>
      <c r="L1204" s="129">
        <v>0</v>
      </c>
      <c r="N1204" s="121">
        <v>0</v>
      </c>
      <c r="O1204" s="121">
        <v>17875.810000000001</v>
      </c>
      <c r="P1204" s="121">
        <v>17875.810000000001</v>
      </c>
      <c r="Q1204" s="130" t="s">
        <v>681</v>
      </c>
      <c r="R1204" s="131">
        <v>0</v>
      </c>
      <c r="S1204" s="132">
        <v>3930084.1800000016</v>
      </c>
      <c r="T1204" s="122" t="s">
        <v>902</v>
      </c>
      <c r="U1204" s="2">
        <v>82357444</v>
      </c>
      <c r="V1204" s="121">
        <v>-309436913</v>
      </c>
      <c r="W1204" s="111">
        <v>466483</v>
      </c>
      <c r="X1204" s="133">
        <v>49717421</v>
      </c>
      <c r="Y1204" s="45"/>
    </row>
    <row r="1205" spans="1:25">
      <c r="A1205" s="299" t="s">
        <v>182</v>
      </c>
      <c r="B1205" s="299" t="s">
        <v>183</v>
      </c>
      <c r="C1205" s="125">
        <v>44771</v>
      </c>
      <c r="D1205" s="125">
        <v>44771</v>
      </c>
      <c r="E1205" s="125">
        <v>44782</v>
      </c>
      <c r="F1205" s="295" t="s">
        <v>575</v>
      </c>
      <c r="G1205" s="127" t="s">
        <v>1530</v>
      </c>
      <c r="H1205" s="128" t="s">
        <v>574</v>
      </c>
      <c r="I1205" s="73" t="s">
        <v>564</v>
      </c>
      <c r="J1205" s="73" t="s">
        <v>576</v>
      </c>
      <c r="K1205" s="73" t="s">
        <v>166</v>
      </c>
      <c r="L1205" s="129">
        <v>0</v>
      </c>
      <c r="N1205" s="121">
        <v>0</v>
      </c>
      <c r="O1205" s="121">
        <v>4630.78</v>
      </c>
      <c r="P1205" s="121">
        <v>4630.78</v>
      </c>
      <c r="Q1205" s="130" t="s">
        <v>681</v>
      </c>
      <c r="R1205" s="131">
        <v>0</v>
      </c>
      <c r="S1205" s="132">
        <v>3934714.9600000014</v>
      </c>
      <c r="T1205" s="122" t="s">
        <v>576</v>
      </c>
      <c r="U1205" s="2"/>
      <c r="W1205" s="111">
        <v>435251</v>
      </c>
      <c r="X1205" s="133"/>
      <c r="Y1205" s="45"/>
    </row>
    <row r="1206" spans="1:25">
      <c r="A1206" s="299" t="s">
        <v>182</v>
      </c>
      <c r="B1206" s="299" t="s">
        <v>183</v>
      </c>
      <c r="C1206" s="125">
        <v>44771</v>
      </c>
      <c r="D1206" s="125">
        <v>44771</v>
      </c>
      <c r="E1206" s="125">
        <v>44782</v>
      </c>
      <c r="F1206" s="295" t="s">
        <v>575</v>
      </c>
      <c r="G1206" s="127" t="s">
        <v>1530</v>
      </c>
      <c r="H1206" s="128" t="s">
        <v>574</v>
      </c>
      <c r="I1206" s="73" t="s">
        <v>564</v>
      </c>
      <c r="J1206" s="73" t="s">
        <v>576</v>
      </c>
      <c r="K1206" s="73" t="s">
        <v>166</v>
      </c>
      <c r="L1206" s="129">
        <v>0</v>
      </c>
      <c r="N1206" s="121">
        <v>0</v>
      </c>
      <c r="O1206" s="121">
        <v>15118.34</v>
      </c>
      <c r="P1206" s="121">
        <v>15118.34</v>
      </c>
      <c r="Q1206" s="130" t="s">
        <v>681</v>
      </c>
      <c r="R1206" s="131">
        <v>0</v>
      </c>
      <c r="S1206" s="132">
        <v>3949833.3000000012</v>
      </c>
      <c r="T1206" s="122" t="s">
        <v>576</v>
      </c>
      <c r="U1206" s="2"/>
      <c r="W1206" s="111">
        <v>409425</v>
      </c>
      <c r="X1206" s="133"/>
      <c r="Y1206" s="45"/>
    </row>
    <row r="1207" spans="1:25">
      <c r="A1207" s="228" t="s">
        <v>182</v>
      </c>
      <c r="B1207" s="228" t="s">
        <v>183</v>
      </c>
      <c r="C1207" s="229">
        <v>44771</v>
      </c>
      <c r="D1207" s="229">
        <v>44771</v>
      </c>
      <c r="E1207" s="229">
        <v>44782</v>
      </c>
      <c r="F1207" s="296" t="s">
        <v>575</v>
      </c>
      <c r="G1207" s="230" t="s">
        <v>1530</v>
      </c>
      <c r="H1207" s="231" t="s">
        <v>574</v>
      </c>
      <c r="I1207" s="232" t="s">
        <v>564</v>
      </c>
      <c r="J1207" s="232" t="s">
        <v>576</v>
      </c>
      <c r="K1207" s="232" t="s">
        <v>166</v>
      </c>
      <c r="L1207" s="233">
        <v>0</v>
      </c>
      <c r="M1207" s="234"/>
      <c r="N1207" s="234">
        <v>0</v>
      </c>
      <c r="O1207" s="234">
        <v>5948.91</v>
      </c>
      <c r="P1207" s="234">
        <v>5948.91</v>
      </c>
      <c r="Q1207" s="235" t="s">
        <v>681</v>
      </c>
      <c r="R1207" s="236">
        <v>0</v>
      </c>
      <c r="S1207" s="237">
        <v>3955782.2100000014</v>
      </c>
      <c r="T1207" s="238" t="s">
        <v>576</v>
      </c>
      <c r="U1207" s="239"/>
      <c r="V1207" s="234"/>
      <c r="W1207" s="240">
        <v>409426</v>
      </c>
      <c r="X1207" s="241"/>
      <c r="Y1207" s="242"/>
    </row>
    <row r="1208" spans="1:25">
      <c r="A1208" s="299" t="s">
        <v>206</v>
      </c>
      <c r="B1208" s="299" t="s">
        <v>207</v>
      </c>
      <c r="C1208" s="125">
        <v>44742</v>
      </c>
      <c r="D1208" s="125">
        <v>44771</v>
      </c>
      <c r="E1208" s="125">
        <v>44784</v>
      </c>
      <c r="F1208" s="295" t="s">
        <v>246</v>
      </c>
      <c r="G1208" s="127"/>
      <c r="H1208" s="128" t="s">
        <v>245</v>
      </c>
      <c r="I1208" s="73" t="s">
        <v>164</v>
      </c>
      <c r="J1208" s="73" t="s">
        <v>247</v>
      </c>
      <c r="K1208" s="73" t="s">
        <v>710</v>
      </c>
      <c r="L1208" s="129">
        <v>391412.47</v>
      </c>
      <c r="M1208" s="121">
        <v>98.53125</v>
      </c>
      <c r="N1208" s="121">
        <v>-385663.6</v>
      </c>
      <c r="O1208" s="121">
        <v>0</v>
      </c>
      <c r="P1208" s="121">
        <v>-385663.6</v>
      </c>
      <c r="Q1208" s="130" t="s">
        <v>681</v>
      </c>
      <c r="R1208" s="131">
        <v>19426575.459999986</v>
      </c>
      <c r="S1208" s="132">
        <v>0</v>
      </c>
      <c r="T1208" s="122" t="s">
        <v>247</v>
      </c>
      <c r="U1208" s="2">
        <v>82110884</v>
      </c>
      <c r="V1208" s="121">
        <v>-309589037</v>
      </c>
      <c r="W1208" s="111">
        <v>499194</v>
      </c>
      <c r="X1208" s="133">
        <v>49744863</v>
      </c>
      <c r="Y1208" s="45"/>
    </row>
    <row r="1209" spans="1:25">
      <c r="A1209" s="299" t="s">
        <v>206</v>
      </c>
      <c r="B1209" s="299" t="s">
        <v>207</v>
      </c>
      <c r="C1209" s="125">
        <v>44722</v>
      </c>
      <c r="D1209" s="125">
        <v>44771</v>
      </c>
      <c r="E1209" s="125">
        <v>44784</v>
      </c>
      <c r="F1209" s="295" t="s">
        <v>246</v>
      </c>
      <c r="G1209" s="127"/>
      <c r="H1209" s="128" t="s">
        <v>245</v>
      </c>
      <c r="I1209" s="73" t="s">
        <v>164</v>
      </c>
      <c r="J1209" s="73" t="s">
        <v>247</v>
      </c>
      <c r="K1209" s="73" t="s">
        <v>710</v>
      </c>
      <c r="L1209" s="129">
        <v>923660.27</v>
      </c>
      <c r="M1209" s="121">
        <v>98.5</v>
      </c>
      <c r="N1209" s="121">
        <v>-909805.37</v>
      </c>
      <c r="O1209" s="121">
        <v>0</v>
      </c>
      <c r="P1209" s="121">
        <v>-909805.37</v>
      </c>
      <c r="Q1209" s="130" t="s">
        <v>681</v>
      </c>
      <c r="R1209" s="131">
        <v>18516770.089999985</v>
      </c>
      <c r="S1209" s="132">
        <v>0</v>
      </c>
      <c r="T1209" s="122" t="s">
        <v>247</v>
      </c>
      <c r="U1209" s="2">
        <v>80904106</v>
      </c>
      <c r="V1209" s="121">
        <v>-309588996</v>
      </c>
      <c r="W1209" s="111">
        <v>499194</v>
      </c>
      <c r="X1209" s="133">
        <v>49744846</v>
      </c>
      <c r="Y1209" s="45"/>
    </row>
    <row r="1210" spans="1:25">
      <c r="A1210" s="228" t="s">
        <v>206</v>
      </c>
      <c r="B1210" s="228" t="s">
        <v>207</v>
      </c>
      <c r="C1210" s="229">
        <v>44742</v>
      </c>
      <c r="D1210" s="229">
        <v>44771</v>
      </c>
      <c r="E1210" s="229">
        <v>44784</v>
      </c>
      <c r="F1210" s="296" t="s">
        <v>346</v>
      </c>
      <c r="G1210" s="230"/>
      <c r="H1210" s="231" t="s">
        <v>345</v>
      </c>
      <c r="I1210" s="232" t="s">
        <v>164</v>
      </c>
      <c r="J1210" s="232" t="s">
        <v>347</v>
      </c>
      <c r="K1210" s="232" t="s">
        <v>710</v>
      </c>
      <c r="L1210" s="233">
        <v>913896.09</v>
      </c>
      <c r="M1210" s="234">
        <v>98.53125</v>
      </c>
      <c r="N1210" s="234">
        <v>-900473.24</v>
      </c>
      <c r="O1210" s="234">
        <v>0</v>
      </c>
      <c r="P1210" s="234">
        <v>-900473.24</v>
      </c>
      <c r="Q1210" s="235" t="s">
        <v>681</v>
      </c>
      <c r="R1210" s="236">
        <v>17616296.849999987</v>
      </c>
      <c r="S1210" s="237">
        <v>0</v>
      </c>
      <c r="T1210" s="238" t="s">
        <v>347</v>
      </c>
      <c r="U1210" s="239">
        <v>82110696</v>
      </c>
      <c r="V1210" s="234">
        <v>-309530025</v>
      </c>
      <c r="W1210" s="240">
        <v>482797</v>
      </c>
      <c r="X1210" s="241">
        <v>49735051</v>
      </c>
      <c r="Y1210" s="242"/>
    </row>
    <row r="1211" spans="1:25">
      <c r="A1211" s="299" t="s">
        <v>182</v>
      </c>
      <c r="B1211" s="299" t="s">
        <v>183</v>
      </c>
      <c r="C1211" s="125">
        <v>44743</v>
      </c>
      <c r="D1211" s="125">
        <v>44743</v>
      </c>
      <c r="E1211" s="125">
        <v>44790</v>
      </c>
      <c r="G1211" s="127" t="s">
        <v>1614</v>
      </c>
      <c r="H1211" s="128" t="s">
        <v>876</v>
      </c>
      <c r="I1211" s="73" t="s">
        <v>874</v>
      </c>
      <c r="J1211" s="73" t="s">
        <v>875</v>
      </c>
      <c r="K1211" s="73" t="s">
        <v>166</v>
      </c>
      <c r="L1211" s="129">
        <v>0</v>
      </c>
      <c r="N1211" s="121">
        <v>0</v>
      </c>
      <c r="O1211" s="121">
        <v>70365.75</v>
      </c>
      <c r="P1211" s="121">
        <v>70365.75</v>
      </c>
      <c r="Q1211" s="130" t="s">
        <v>681</v>
      </c>
      <c r="R1211" s="131">
        <v>0</v>
      </c>
      <c r="S1211" s="132">
        <v>4026147.9600000014</v>
      </c>
      <c r="T1211" s="122" t="s">
        <v>875</v>
      </c>
      <c r="U1211" s="2">
        <v>78948691</v>
      </c>
      <c r="V1211" s="121">
        <v>-309879403</v>
      </c>
      <c r="W1211" s="111">
        <v>454400</v>
      </c>
      <c r="X1211" s="133">
        <v>49801613</v>
      </c>
      <c r="Y1211" s="45"/>
    </row>
    <row r="1212" spans="1:25">
      <c r="A1212" s="299" t="s">
        <v>182</v>
      </c>
      <c r="B1212" s="299" t="s">
        <v>183</v>
      </c>
      <c r="C1212" s="125">
        <v>44771</v>
      </c>
      <c r="D1212" s="125">
        <v>44771</v>
      </c>
      <c r="E1212" s="125">
        <v>44790</v>
      </c>
      <c r="G1212" s="127" t="s">
        <v>1685</v>
      </c>
      <c r="H1212" s="128" t="s">
        <v>557</v>
      </c>
      <c r="I1212" s="73" t="s">
        <v>559</v>
      </c>
      <c r="J1212" s="73" t="s">
        <v>943</v>
      </c>
      <c r="K1212" s="73" t="s">
        <v>166</v>
      </c>
      <c r="L1212" s="129">
        <v>0</v>
      </c>
      <c r="N1212" s="121">
        <v>0</v>
      </c>
      <c r="O1212" s="121">
        <v>77509.63</v>
      </c>
      <c r="P1212" s="121">
        <v>77509.63</v>
      </c>
      <c r="Q1212" s="130" t="s">
        <v>681</v>
      </c>
      <c r="R1212" s="131">
        <v>0</v>
      </c>
      <c r="S1212" s="132">
        <v>4103657.5900000012</v>
      </c>
      <c r="T1212" s="122" t="s">
        <v>943</v>
      </c>
      <c r="U1212" s="2">
        <v>81803459</v>
      </c>
      <c r="V1212" s="121">
        <v>-309884357</v>
      </c>
      <c r="W1212" s="111">
        <v>483077</v>
      </c>
      <c r="X1212" s="133">
        <v>49803036</v>
      </c>
      <c r="Y1212" s="45"/>
    </row>
    <row r="1213" spans="1:25">
      <c r="A1213" s="299" t="s">
        <v>182</v>
      </c>
      <c r="B1213" s="299" t="s">
        <v>183</v>
      </c>
      <c r="C1213" s="125">
        <v>44771</v>
      </c>
      <c r="D1213" s="125">
        <v>44771</v>
      </c>
      <c r="E1213" s="125">
        <v>44790</v>
      </c>
      <c r="G1213" s="127" t="s">
        <v>1597</v>
      </c>
      <c r="H1213" s="128" t="s">
        <v>852</v>
      </c>
      <c r="I1213" s="73" t="s">
        <v>850</v>
      </c>
      <c r="J1213" s="73" t="s">
        <v>851</v>
      </c>
      <c r="K1213" s="73" t="s">
        <v>166</v>
      </c>
      <c r="L1213" s="129">
        <v>0</v>
      </c>
      <c r="N1213" s="121">
        <v>0</v>
      </c>
      <c r="O1213" s="121">
        <v>39206.18</v>
      </c>
      <c r="P1213" s="121">
        <v>39206.18</v>
      </c>
      <c r="Q1213" s="130" t="s">
        <v>681</v>
      </c>
      <c r="R1213" s="131">
        <v>0</v>
      </c>
      <c r="S1213" s="132">
        <v>4142863.7700000014</v>
      </c>
      <c r="T1213" s="122" t="s">
        <v>851</v>
      </c>
      <c r="U1213" s="2">
        <v>82578870</v>
      </c>
      <c r="V1213" s="121">
        <v>-309886407</v>
      </c>
      <c r="W1213" s="111">
        <v>441318</v>
      </c>
      <c r="X1213" s="133">
        <v>49803558</v>
      </c>
      <c r="Y1213" s="45"/>
    </row>
    <row r="1214" spans="1:25">
      <c r="A1214" s="228" t="s">
        <v>206</v>
      </c>
      <c r="B1214" s="228" t="s">
        <v>207</v>
      </c>
      <c r="C1214" s="229">
        <v>44635</v>
      </c>
      <c r="D1214" s="229">
        <v>44785</v>
      </c>
      <c r="E1214" s="229">
        <v>44790</v>
      </c>
      <c r="F1214" s="296" t="s">
        <v>908</v>
      </c>
      <c r="G1214" s="230"/>
      <c r="H1214" s="231" t="s">
        <v>907</v>
      </c>
      <c r="I1214" s="232" t="s">
        <v>905</v>
      </c>
      <c r="J1214" s="232" t="s">
        <v>906</v>
      </c>
      <c r="K1214" s="232" t="s">
        <v>830</v>
      </c>
      <c r="L1214" s="233">
        <v>5377334.7000000002</v>
      </c>
      <c r="M1214" s="234">
        <v>98</v>
      </c>
      <c r="N1214" s="234">
        <v>5269788.01</v>
      </c>
      <c r="O1214" s="234">
        <v>0</v>
      </c>
      <c r="P1214" s="234">
        <v>5269788.01</v>
      </c>
      <c r="Q1214" s="235" t="s">
        <v>681</v>
      </c>
      <c r="R1214" s="236">
        <v>22886084.859999985</v>
      </c>
      <c r="S1214" s="237">
        <v>0</v>
      </c>
      <c r="T1214" s="238" t="s">
        <v>906</v>
      </c>
      <c r="U1214" s="239">
        <v>78405009</v>
      </c>
      <c r="V1214" s="234">
        <v>-309894758</v>
      </c>
      <c r="W1214" s="240">
        <v>466544</v>
      </c>
      <c r="X1214" s="241">
        <v>49804691</v>
      </c>
      <c r="Y1214" s="242"/>
    </row>
    <row r="1215" spans="1:25">
      <c r="A1215" s="299" t="s">
        <v>182</v>
      </c>
      <c r="B1215" s="299" t="s">
        <v>183</v>
      </c>
      <c r="C1215" s="125">
        <v>44776</v>
      </c>
      <c r="D1215" s="125">
        <v>44776</v>
      </c>
      <c r="E1215" s="125">
        <v>44791</v>
      </c>
      <c r="F1215" s="295" t="s">
        <v>481</v>
      </c>
      <c r="G1215" s="127" t="s">
        <v>1703</v>
      </c>
      <c r="H1215" s="128" t="s">
        <v>480</v>
      </c>
      <c r="I1215" s="73" t="s">
        <v>482</v>
      </c>
      <c r="J1215" s="73" t="s">
        <v>1704</v>
      </c>
      <c r="K1215" s="73" t="s">
        <v>166</v>
      </c>
      <c r="L1215" s="129">
        <v>0</v>
      </c>
      <c r="N1215" s="121">
        <v>0</v>
      </c>
      <c r="O1215" s="121">
        <v>8848.48</v>
      </c>
      <c r="P1215" s="121">
        <v>8848.48</v>
      </c>
      <c r="Q1215" s="130" t="s">
        <v>681</v>
      </c>
      <c r="R1215" s="131">
        <v>0</v>
      </c>
      <c r="S1215" s="132">
        <v>4151712.2500000014</v>
      </c>
      <c r="T1215" s="122" t="s">
        <v>483</v>
      </c>
      <c r="U1215" s="2">
        <v>83527286</v>
      </c>
      <c r="V1215" s="121">
        <v>-310049863</v>
      </c>
      <c r="W1215" s="111">
        <v>464772</v>
      </c>
      <c r="X1215" s="133">
        <v>49842000</v>
      </c>
      <c r="Y1215" s="45" t="s">
        <v>1705</v>
      </c>
    </row>
    <row r="1216" spans="1:25">
      <c r="A1216" s="299" t="s">
        <v>182</v>
      </c>
      <c r="B1216" s="299" t="s">
        <v>183</v>
      </c>
      <c r="C1216" s="125">
        <v>44782</v>
      </c>
      <c r="D1216" s="125">
        <v>44782</v>
      </c>
      <c r="E1216" s="125">
        <v>44791</v>
      </c>
      <c r="F1216" s="295" t="s">
        <v>527</v>
      </c>
      <c r="G1216" s="127"/>
      <c r="H1216" s="128" t="s">
        <v>526</v>
      </c>
      <c r="I1216" s="73" t="s">
        <v>528</v>
      </c>
      <c r="J1216" s="73" t="s">
        <v>529</v>
      </c>
      <c r="K1216" s="73" t="s">
        <v>1557</v>
      </c>
      <c r="L1216" s="129">
        <v>0</v>
      </c>
      <c r="N1216" s="121">
        <v>0</v>
      </c>
      <c r="O1216" s="121">
        <v>14952.86</v>
      </c>
      <c r="P1216" s="121">
        <v>14952.86</v>
      </c>
      <c r="Q1216" s="130" t="s">
        <v>681</v>
      </c>
      <c r="R1216" s="131">
        <v>0</v>
      </c>
      <c r="S1216" s="132">
        <v>4166665.1100000013</v>
      </c>
      <c r="T1216" s="122" t="s">
        <v>529</v>
      </c>
      <c r="U1216" s="2">
        <v>83370454</v>
      </c>
      <c r="V1216" s="121">
        <v>-310064865</v>
      </c>
      <c r="W1216" s="111"/>
      <c r="X1216" s="133">
        <v>49845814</v>
      </c>
      <c r="Y1216" s="45"/>
    </row>
    <row r="1217" spans="1:25">
      <c r="A1217" s="299" t="s">
        <v>182</v>
      </c>
      <c r="B1217" s="299" t="s">
        <v>183</v>
      </c>
      <c r="C1217" s="125">
        <v>44774</v>
      </c>
      <c r="D1217" s="125">
        <v>44774</v>
      </c>
      <c r="E1217" s="125">
        <v>44791</v>
      </c>
      <c r="G1217" s="127" t="s">
        <v>1618</v>
      </c>
      <c r="H1217" s="128" t="s">
        <v>317</v>
      </c>
      <c r="I1217" s="73" t="s">
        <v>318</v>
      </c>
      <c r="J1217" s="73" t="s">
        <v>319</v>
      </c>
      <c r="K1217" s="73" t="s">
        <v>166</v>
      </c>
      <c r="L1217" s="129">
        <v>0</v>
      </c>
      <c r="N1217" s="121">
        <v>0</v>
      </c>
      <c r="O1217" s="121">
        <v>32486.45</v>
      </c>
      <c r="P1217" s="121">
        <v>32486.45</v>
      </c>
      <c r="Q1217" s="130" t="s">
        <v>681</v>
      </c>
      <c r="R1217" s="131">
        <v>0</v>
      </c>
      <c r="S1217" s="132">
        <v>4199151.5600000015</v>
      </c>
      <c r="T1217" s="122" t="s">
        <v>319</v>
      </c>
      <c r="U1217" s="2">
        <v>82532882</v>
      </c>
      <c r="V1217" s="121">
        <v>-310062791</v>
      </c>
      <c r="W1217" s="111">
        <v>454684</v>
      </c>
      <c r="X1217" s="133">
        <v>49845120</v>
      </c>
      <c r="Y1217" s="45"/>
    </row>
    <row r="1218" spans="1:25">
      <c r="A1218" s="228" t="s">
        <v>182</v>
      </c>
      <c r="B1218" s="228" t="s">
        <v>183</v>
      </c>
      <c r="C1218" s="229">
        <v>44777</v>
      </c>
      <c r="D1218" s="229">
        <v>44777</v>
      </c>
      <c r="E1218" s="229">
        <v>44791</v>
      </c>
      <c r="F1218" s="296"/>
      <c r="G1218" s="230" t="s">
        <v>1706</v>
      </c>
      <c r="H1218" s="231" t="s">
        <v>925</v>
      </c>
      <c r="I1218" s="232" t="s">
        <v>923</v>
      </c>
      <c r="J1218" s="232" t="s">
        <v>924</v>
      </c>
      <c r="K1218" s="232" t="s">
        <v>166</v>
      </c>
      <c r="L1218" s="233">
        <v>0</v>
      </c>
      <c r="M1218" s="234"/>
      <c r="N1218" s="234">
        <v>0</v>
      </c>
      <c r="O1218" s="234">
        <v>16500</v>
      </c>
      <c r="P1218" s="234">
        <v>16500</v>
      </c>
      <c r="Q1218" s="235" t="s">
        <v>681</v>
      </c>
      <c r="R1218" s="236">
        <v>0</v>
      </c>
      <c r="S1218" s="237">
        <v>4215651.5600000015</v>
      </c>
      <c r="T1218" s="238" t="s">
        <v>924</v>
      </c>
      <c r="U1218" s="239">
        <v>79579987</v>
      </c>
      <c r="V1218" s="234">
        <v>-310075033</v>
      </c>
      <c r="W1218" s="240">
        <v>478408</v>
      </c>
      <c r="X1218" s="241">
        <v>49847620</v>
      </c>
      <c r="Y1218" s="242"/>
    </row>
    <row r="1219" spans="1:25">
      <c r="A1219" s="299" t="s">
        <v>206</v>
      </c>
      <c r="B1219" s="299" t="s">
        <v>207</v>
      </c>
      <c r="C1219" s="125">
        <v>44785</v>
      </c>
      <c r="D1219" s="125">
        <v>44785</v>
      </c>
      <c r="E1219" s="125">
        <v>44792</v>
      </c>
      <c r="G1219" s="127"/>
      <c r="H1219" s="128" t="s">
        <v>876</v>
      </c>
      <c r="I1219" s="73" t="s">
        <v>874</v>
      </c>
      <c r="J1219" s="73" t="s">
        <v>875</v>
      </c>
      <c r="K1219" s="73" t="s">
        <v>817</v>
      </c>
      <c r="L1219" s="129">
        <v>0</v>
      </c>
      <c r="N1219" s="121">
        <v>1052984.69</v>
      </c>
      <c r="O1219" s="121">
        <v>0</v>
      </c>
      <c r="P1219" s="121">
        <v>1052984.69</v>
      </c>
      <c r="Q1219" s="130" t="s">
        <v>681</v>
      </c>
      <c r="R1219" s="131">
        <v>23939069.549999986</v>
      </c>
      <c r="S1219" s="132">
        <v>0</v>
      </c>
      <c r="T1219" s="122" t="s">
        <v>875</v>
      </c>
      <c r="U1219" s="2"/>
      <c r="W1219" s="111"/>
      <c r="X1219" s="133"/>
      <c r="Y1219" s="45" t="s">
        <v>1707</v>
      </c>
    </row>
    <row r="1220" spans="1:25">
      <c r="A1220" s="299" t="s">
        <v>206</v>
      </c>
      <c r="B1220" s="299" t="s">
        <v>207</v>
      </c>
      <c r="C1220" s="125">
        <v>44777</v>
      </c>
      <c r="D1220" s="125">
        <v>44777</v>
      </c>
      <c r="E1220" s="125">
        <v>44792</v>
      </c>
      <c r="F1220" s="295" t="s">
        <v>505</v>
      </c>
      <c r="G1220" s="127"/>
      <c r="H1220" s="128" t="s">
        <v>504</v>
      </c>
      <c r="I1220" s="73" t="s">
        <v>499</v>
      </c>
      <c r="J1220" s="73" t="s">
        <v>506</v>
      </c>
      <c r="K1220" s="73" t="s">
        <v>944</v>
      </c>
      <c r="L1220" s="129">
        <v>7247.48</v>
      </c>
      <c r="M1220" s="121">
        <v>100</v>
      </c>
      <c r="N1220" s="121">
        <v>7247.48</v>
      </c>
      <c r="O1220" s="121">
        <v>0</v>
      </c>
      <c r="P1220" s="121">
        <v>7247.48</v>
      </c>
      <c r="Q1220" s="130" t="s">
        <v>681</v>
      </c>
      <c r="R1220" s="131">
        <v>23946317.029999986</v>
      </c>
      <c r="S1220" s="132">
        <v>0</v>
      </c>
      <c r="T1220" s="122" t="s">
        <v>506</v>
      </c>
      <c r="U1220" s="2">
        <v>83584078</v>
      </c>
      <c r="V1220" s="121">
        <v>-310147909</v>
      </c>
      <c r="W1220" s="111">
        <v>470017</v>
      </c>
      <c r="X1220" s="133">
        <v>49861318</v>
      </c>
      <c r="Y1220" s="45"/>
    </row>
    <row r="1221" spans="1:25">
      <c r="A1221" s="299" t="s">
        <v>206</v>
      </c>
      <c r="B1221" s="299" t="s">
        <v>207</v>
      </c>
      <c r="C1221" s="125">
        <v>44742</v>
      </c>
      <c r="D1221" s="125">
        <v>44742</v>
      </c>
      <c r="E1221" s="125">
        <v>44792</v>
      </c>
      <c r="G1221" s="127"/>
      <c r="H1221" s="128" t="s">
        <v>498</v>
      </c>
      <c r="I1221" s="73" t="s">
        <v>499</v>
      </c>
      <c r="J1221" s="73" t="s">
        <v>500</v>
      </c>
      <c r="K1221" s="73" t="s">
        <v>944</v>
      </c>
      <c r="L1221" s="129">
        <v>11068.29</v>
      </c>
      <c r="M1221" s="121">
        <v>100</v>
      </c>
      <c r="N1221" s="121">
        <v>11068.29</v>
      </c>
      <c r="O1221" s="121">
        <v>0</v>
      </c>
      <c r="P1221" s="121">
        <v>11068.29</v>
      </c>
      <c r="Q1221" s="130" t="s">
        <v>681</v>
      </c>
      <c r="R1221" s="131">
        <v>23957385.319999985</v>
      </c>
      <c r="S1221" s="132">
        <v>0</v>
      </c>
      <c r="T1221" s="122" t="s">
        <v>500</v>
      </c>
      <c r="U1221" s="2">
        <v>83584473</v>
      </c>
      <c r="V1221" s="121">
        <v>-310149503</v>
      </c>
      <c r="W1221" s="111">
        <v>468973</v>
      </c>
      <c r="X1221" s="133">
        <v>49861684</v>
      </c>
      <c r="Y1221" s="45"/>
    </row>
    <row r="1222" spans="1:25">
      <c r="A1222" s="299" t="s">
        <v>206</v>
      </c>
      <c r="B1222" s="299" t="s">
        <v>207</v>
      </c>
      <c r="C1222" s="125">
        <v>44777</v>
      </c>
      <c r="D1222" s="125">
        <v>44777</v>
      </c>
      <c r="E1222" s="125">
        <v>44792</v>
      </c>
      <c r="G1222" s="127"/>
      <c r="H1222" s="128" t="s">
        <v>498</v>
      </c>
      <c r="I1222" s="73" t="s">
        <v>499</v>
      </c>
      <c r="J1222" s="73" t="s">
        <v>500</v>
      </c>
      <c r="K1222" s="73" t="s">
        <v>944</v>
      </c>
      <c r="L1222" s="129">
        <v>5377.62</v>
      </c>
      <c r="M1222" s="121">
        <v>100</v>
      </c>
      <c r="N1222" s="121">
        <v>5377.62</v>
      </c>
      <c r="O1222" s="121">
        <v>0</v>
      </c>
      <c r="P1222" s="121">
        <v>5377.62</v>
      </c>
      <c r="Q1222" s="130" t="s">
        <v>681</v>
      </c>
      <c r="R1222" s="131">
        <v>23962762.939999986</v>
      </c>
      <c r="S1222" s="132">
        <v>0</v>
      </c>
      <c r="T1222" s="122" t="s">
        <v>500</v>
      </c>
      <c r="U1222" s="2">
        <v>83583657</v>
      </c>
      <c r="V1222" s="121">
        <v>-310147246</v>
      </c>
      <c r="W1222" s="111">
        <v>468973</v>
      </c>
      <c r="X1222" s="133">
        <v>49861092</v>
      </c>
      <c r="Y1222" s="45"/>
    </row>
    <row r="1223" spans="1:25">
      <c r="A1223" s="299" t="s">
        <v>182</v>
      </c>
      <c r="B1223" s="299" t="s">
        <v>183</v>
      </c>
      <c r="C1223" s="125">
        <v>44742</v>
      </c>
      <c r="D1223" s="125">
        <v>44742</v>
      </c>
      <c r="E1223" s="125">
        <v>44792</v>
      </c>
      <c r="G1223" s="127" t="s">
        <v>1650</v>
      </c>
      <c r="H1223" s="128" t="s">
        <v>498</v>
      </c>
      <c r="I1223" s="73" t="s">
        <v>499</v>
      </c>
      <c r="J1223" s="73" t="s">
        <v>500</v>
      </c>
      <c r="K1223" s="73" t="s">
        <v>166</v>
      </c>
      <c r="L1223" s="129">
        <v>0</v>
      </c>
      <c r="N1223" s="121">
        <v>0</v>
      </c>
      <c r="O1223" s="121">
        <v>72464.25</v>
      </c>
      <c r="P1223" s="121">
        <v>72464.25</v>
      </c>
      <c r="Q1223" s="130" t="s">
        <v>681</v>
      </c>
      <c r="R1223" s="131">
        <v>0</v>
      </c>
      <c r="S1223" s="132">
        <v>4288115.8100000015</v>
      </c>
      <c r="T1223" s="122" t="s">
        <v>500</v>
      </c>
      <c r="U1223" s="2">
        <v>81677831</v>
      </c>
      <c r="V1223" s="121">
        <v>-310149599</v>
      </c>
      <c r="W1223" s="111">
        <v>468973</v>
      </c>
      <c r="X1223" s="133">
        <v>49861718</v>
      </c>
      <c r="Y1223" s="45"/>
    </row>
    <row r="1224" spans="1:25">
      <c r="A1224" s="228" t="s">
        <v>182</v>
      </c>
      <c r="B1224" s="228" t="s">
        <v>183</v>
      </c>
      <c r="C1224" s="229">
        <v>44792</v>
      </c>
      <c r="D1224" s="229">
        <v>44792</v>
      </c>
      <c r="E1224" s="229">
        <v>44792</v>
      </c>
      <c r="F1224" s="296"/>
      <c r="G1224" s="230" t="s">
        <v>1607</v>
      </c>
      <c r="H1224" s="231" t="s">
        <v>566</v>
      </c>
      <c r="I1224" s="232" t="s">
        <v>564</v>
      </c>
      <c r="J1224" s="232" t="s">
        <v>567</v>
      </c>
      <c r="K1224" s="232" t="s">
        <v>166</v>
      </c>
      <c r="L1224" s="233">
        <v>0</v>
      </c>
      <c r="M1224" s="234"/>
      <c r="N1224" s="234">
        <v>0</v>
      </c>
      <c r="O1224" s="234">
        <v>148.65</v>
      </c>
      <c r="P1224" s="234">
        <v>148.65</v>
      </c>
      <c r="Q1224" s="235" t="s">
        <v>681</v>
      </c>
      <c r="R1224" s="236">
        <v>0</v>
      </c>
      <c r="S1224" s="237">
        <v>4288264.4600000018</v>
      </c>
      <c r="T1224" s="238" t="s">
        <v>567</v>
      </c>
      <c r="U1224" s="239">
        <v>83585652</v>
      </c>
      <c r="V1224" s="234">
        <v>-310151682</v>
      </c>
      <c r="W1224" s="240">
        <v>500310</v>
      </c>
      <c r="X1224" s="241">
        <v>49862499</v>
      </c>
      <c r="Y1224" s="242"/>
    </row>
    <row r="1225" spans="1:25">
      <c r="A1225" s="299" t="s">
        <v>182</v>
      </c>
      <c r="B1225" s="299" t="s">
        <v>183</v>
      </c>
      <c r="C1225" s="125">
        <v>44795</v>
      </c>
      <c r="D1225" s="125">
        <v>44795</v>
      </c>
      <c r="E1225" s="125">
        <v>44797</v>
      </c>
      <c r="G1225" s="127" t="s">
        <v>1708</v>
      </c>
      <c r="H1225" s="128" t="s">
        <v>216</v>
      </c>
      <c r="I1225" s="73" t="s">
        <v>218</v>
      </c>
      <c r="J1225" s="73" t="s">
        <v>904</v>
      </c>
      <c r="K1225" s="73" t="s">
        <v>166</v>
      </c>
      <c r="L1225" s="129">
        <v>0</v>
      </c>
      <c r="N1225" s="121">
        <v>0</v>
      </c>
      <c r="O1225" s="121">
        <v>463.69</v>
      </c>
      <c r="P1225" s="121">
        <v>463.69</v>
      </c>
      <c r="Q1225" s="130" t="s">
        <v>681</v>
      </c>
      <c r="R1225" s="131">
        <v>0</v>
      </c>
      <c r="S1225" s="132">
        <v>4288728.1500000022</v>
      </c>
      <c r="T1225" s="122" t="s">
        <v>904</v>
      </c>
      <c r="U1225" s="2">
        <v>83549291</v>
      </c>
      <c r="V1225" s="121">
        <v>-310397985</v>
      </c>
      <c r="W1225" s="111">
        <v>483307</v>
      </c>
      <c r="X1225" s="133">
        <v>49910786</v>
      </c>
      <c r="Y1225" s="45"/>
    </row>
    <row r="1226" spans="1:25">
      <c r="A1226" s="228" t="s">
        <v>182</v>
      </c>
      <c r="B1226" s="228" t="s">
        <v>183</v>
      </c>
      <c r="C1226" s="229">
        <v>44795</v>
      </c>
      <c r="D1226" s="229">
        <v>44795</v>
      </c>
      <c r="E1226" s="229">
        <v>44797</v>
      </c>
      <c r="F1226" s="296"/>
      <c r="G1226" s="230" t="s">
        <v>1708</v>
      </c>
      <c r="H1226" s="231" t="s">
        <v>216</v>
      </c>
      <c r="I1226" s="232" t="s">
        <v>218</v>
      </c>
      <c r="J1226" s="232" t="s">
        <v>904</v>
      </c>
      <c r="K1226" s="232" t="s">
        <v>166</v>
      </c>
      <c r="L1226" s="233">
        <v>0</v>
      </c>
      <c r="M1226" s="234"/>
      <c r="N1226" s="234">
        <v>0</v>
      </c>
      <c r="O1226" s="234">
        <v>2047.16</v>
      </c>
      <c r="P1226" s="234">
        <v>2047.16</v>
      </c>
      <c r="Q1226" s="235" t="s">
        <v>681</v>
      </c>
      <c r="R1226" s="236">
        <v>0</v>
      </c>
      <c r="S1226" s="237">
        <v>4290775.3100000024</v>
      </c>
      <c r="T1226" s="238" t="s">
        <v>904</v>
      </c>
      <c r="U1226" s="239">
        <v>83549533</v>
      </c>
      <c r="V1226" s="234">
        <v>-310398039</v>
      </c>
      <c r="W1226" s="240">
        <v>483309</v>
      </c>
      <c r="X1226" s="241">
        <v>49910795</v>
      </c>
      <c r="Y1226" s="242"/>
    </row>
    <row r="1227" spans="1:25">
      <c r="A1227" s="299" t="s">
        <v>182</v>
      </c>
      <c r="B1227" s="299" t="s">
        <v>183</v>
      </c>
      <c r="C1227" s="125">
        <v>44798</v>
      </c>
      <c r="D1227" s="125">
        <v>44798</v>
      </c>
      <c r="E1227" s="125">
        <v>44798</v>
      </c>
      <c r="G1227" s="127" t="s">
        <v>1643</v>
      </c>
      <c r="H1227" s="128" t="s">
        <v>919</v>
      </c>
      <c r="I1227" s="73" t="s">
        <v>917</v>
      </c>
      <c r="J1227" s="73" t="s">
        <v>918</v>
      </c>
      <c r="K1227" s="73" t="s">
        <v>166</v>
      </c>
      <c r="L1227" s="129">
        <v>0</v>
      </c>
      <c r="N1227" s="121">
        <v>0</v>
      </c>
      <c r="O1227" s="121">
        <v>15851.94</v>
      </c>
      <c r="P1227" s="121">
        <v>15851.94</v>
      </c>
      <c r="Q1227" s="130" t="s">
        <v>681</v>
      </c>
      <c r="R1227" s="131">
        <v>0</v>
      </c>
      <c r="S1227" s="132">
        <v>4306627.2500000028</v>
      </c>
      <c r="T1227" s="122" t="s">
        <v>918</v>
      </c>
      <c r="U1227" s="2">
        <v>80070228</v>
      </c>
      <c r="V1227" s="121">
        <v>-310513859</v>
      </c>
      <c r="W1227" s="111">
        <v>470243</v>
      </c>
      <c r="X1227" s="133">
        <v>49942803</v>
      </c>
      <c r="Y1227" s="45"/>
    </row>
    <row r="1228" spans="1:25">
      <c r="A1228" s="299" t="s">
        <v>182</v>
      </c>
      <c r="B1228" s="299" t="s">
        <v>183</v>
      </c>
      <c r="C1228" s="125">
        <v>44797</v>
      </c>
      <c r="D1228" s="125">
        <v>44797</v>
      </c>
      <c r="E1228" s="125">
        <v>44798</v>
      </c>
      <c r="F1228" s="295" t="s">
        <v>491</v>
      </c>
      <c r="G1228" s="127"/>
      <c r="H1228" s="128" t="s">
        <v>490</v>
      </c>
      <c r="I1228" s="73" t="s">
        <v>972</v>
      </c>
      <c r="J1228" s="73" t="s">
        <v>493</v>
      </c>
      <c r="K1228" s="73" t="s">
        <v>1665</v>
      </c>
      <c r="L1228" s="129">
        <v>0</v>
      </c>
      <c r="N1228" s="121">
        <v>0</v>
      </c>
      <c r="O1228" s="121">
        <v>-493.5</v>
      </c>
      <c r="P1228" s="121">
        <v>-493.5</v>
      </c>
      <c r="Q1228" s="130" t="s">
        <v>681</v>
      </c>
      <c r="R1228" s="131">
        <v>0</v>
      </c>
      <c r="S1228" s="132">
        <v>4306133.7500000028</v>
      </c>
      <c r="T1228" s="122" t="s">
        <v>493</v>
      </c>
      <c r="U1228" s="2">
        <v>83680501</v>
      </c>
      <c r="V1228" s="121">
        <v>-310473284</v>
      </c>
      <c r="W1228" s="111"/>
      <c r="X1228" s="133">
        <v>49932190</v>
      </c>
      <c r="Y1228" s="45"/>
    </row>
    <row r="1229" spans="1:25">
      <c r="A1229" s="299" t="s">
        <v>182</v>
      </c>
      <c r="B1229" s="299" t="s">
        <v>183</v>
      </c>
      <c r="C1229" s="125">
        <v>44797</v>
      </c>
      <c r="D1229" s="125">
        <v>44797</v>
      </c>
      <c r="E1229" s="125">
        <v>44798</v>
      </c>
      <c r="F1229" s="295" t="s">
        <v>491</v>
      </c>
      <c r="G1229" s="127"/>
      <c r="H1229" s="128" t="s">
        <v>490</v>
      </c>
      <c r="I1229" s="73" t="s">
        <v>972</v>
      </c>
      <c r="J1229" s="73" t="s">
        <v>493</v>
      </c>
      <c r="K1229" s="73" t="s">
        <v>1665</v>
      </c>
      <c r="L1229" s="129">
        <v>0</v>
      </c>
      <c r="N1229" s="121">
        <v>0</v>
      </c>
      <c r="O1229" s="121">
        <v>-685.14</v>
      </c>
      <c r="P1229" s="121">
        <v>-685.14</v>
      </c>
      <c r="Q1229" s="130" t="s">
        <v>681</v>
      </c>
      <c r="R1229" s="131">
        <v>0</v>
      </c>
      <c r="S1229" s="132">
        <v>4305448.6100000031</v>
      </c>
      <c r="T1229" s="122" t="s">
        <v>493</v>
      </c>
      <c r="U1229" s="2">
        <v>83680528</v>
      </c>
      <c r="V1229" s="121">
        <v>-310473349</v>
      </c>
      <c r="W1229" s="111"/>
      <c r="X1229" s="133">
        <v>49932214</v>
      </c>
      <c r="Y1229" s="45"/>
    </row>
    <row r="1230" spans="1:25">
      <c r="A1230" s="299" t="s">
        <v>182</v>
      </c>
      <c r="B1230" s="299" t="s">
        <v>183</v>
      </c>
      <c r="C1230" s="125">
        <v>44797</v>
      </c>
      <c r="D1230" s="125">
        <v>44797</v>
      </c>
      <c r="E1230" s="125">
        <v>44798</v>
      </c>
      <c r="F1230" s="295" t="s">
        <v>491</v>
      </c>
      <c r="G1230" s="127"/>
      <c r="H1230" s="128" t="s">
        <v>490</v>
      </c>
      <c r="I1230" s="73" t="s">
        <v>972</v>
      </c>
      <c r="J1230" s="73" t="s">
        <v>493</v>
      </c>
      <c r="K1230" s="73" t="s">
        <v>1665</v>
      </c>
      <c r="L1230" s="129">
        <v>0</v>
      </c>
      <c r="N1230" s="121">
        <v>0</v>
      </c>
      <c r="O1230" s="121">
        <v>-341.6</v>
      </c>
      <c r="P1230" s="121">
        <v>-341.6</v>
      </c>
      <c r="Q1230" s="130" t="s">
        <v>681</v>
      </c>
      <c r="R1230" s="131">
        <v>0</v>
      </c>
      <c r="S1230" s="132">
        <v>4305107.0100000035</v>
      </c>
      <c r="T1230" s="122" t="s">
        <v>493</v>
      </c>
      <c r="U1230" s="2">
        <v>83680628</v>
      </c>
      <c r="V1230" s="121">
        <v>-310473546</v>
      </c>
      <c r="W1230" s="111"/>
      <c r="X1230" s="133">
        <v>49932260</v>
      </c>
      <c r="Y1230" s="45"/>
    </row>
    <row r="1231" spans="1:25">
      <c r="A1231" s="299" t="s">
        <v>182</v>
      </c>
      <c r="B1231" s="299" t="s">
        <v>183</v>
      </c>
      <c r="C1231" s="125">
        <v>44797</v>
      </c>
      <c r="D1231" s="125">
        <v>44797</v>
      </c>
      <c r="E1231" s="125">
        <v>44798</v>
      </c>
      <c r="F1231" s="295" t="s">
        <v>491</v>
      </c>
      <c r="G1231" s="127"/>
      <c r="H1231" s="128" t="s">
        <v>490</v>
      </c>
      <c r="I1231" s="73" t="s">
        <v>972</v>
      </c>
      <c r="J1231" s="73" t="s">
        <v>493</v>
      </c>
      <c r="K1231" s="73" t="s">
        <v>1666</v>
      </c>
      <c r="L1231" s="129">
        <v>0</v>
      </c>
      <c r="N1231" s="121">
        <v>0</v>
      </c>
      <c r="O1231" s="121">
        <v>1611.37</v>
      </c>
      <c r="P1231" s="121">
        <v>1611.37</v>
      </c>
      <c r="Q1231" s="130" t="s">
        <v>681</v>
      </c>
      <c r="R1231" s="131">
        <v>0</v>
      </c>
      <c r="S1231" s="132">
        <v>4306718.3800000036</v>
      </c>
      <c r="T1231" s="122" t="s">
        <v>493</v>
      </c>
      <c r="U1231" s="2">
        <v>83680491</v>
      </c>
      <c r="V1231" s="121">
        <v>-310473262</v>
      </c>
      <c r="W1231" s="111"/>
      <c r="X1231" s="133">
        <v>49932182</v>
      </c>
      <c r="Y1231" s="45"/>
    </row>
    <row r="1232" spans="1:25">
      <c r="A1232" s="299" t="s">
        <v>182</v>
      </c>
      <c r="B1232" s="299" t="s">
        <v>183</v>
      </c>
      <c r="C1232" s="125">
        <v>44797</v>
      </c>
      <c r="D1232" s="125">
        <v>44797</v>
      </c>
      <c r="E1232" s="125">
        <v>44798</v>
      </c>
      <c r="F1232" s="295" t="s">
        <v>491</v>
      </c>
      <c r="G1232" s="127"/>
      <c r="H1232" s="128" t="s">
        <v>490</v>
      </c>
      <c r="I1232" s="73" t="s">
        <v>972</v>
      </c>
      <c r="J1232" s="73" t="s">
        <v>493</v>
      </c>
      <c r="K1232" s="73" t="s">
        <v>1666</v>
      </c>
      <c r="L1232" s="129">
        <v>0</v>
      </c>
      <c r="N1232" s="121">
        <v>0</v>
      </c>
      <c r="O1232" s="121">
        <v>2232</v>
      </c>
      <c r="P1232" s="121">
        <v>2232</v>
      </c>
      <c r="Q1232" s="130" t="s">
        <v>681</v>
      </c>
      <c r="R1232" s="131">
        <v>0</v>
      </c>
      <c r="S1232" s="132">
        <v>4308950.3800000036</v>
      </c>
      <c r="T1232" s="122" t="s">
        <v>493</v>
      </c>
      <c r="U1232" s="2">
        <v>83680519</v>
      </c>
      <c r="V1232" s="121">
        <v>-310473329</v>
      </c>
      <c r="W1232" s="111"/>
      <c r="X1232" s="133">
        <v>49932207</v>
      </c>
      <c r="Y1232" s="45"/>
    </row>
    <row r="1233" spans="1:25">
      <c r="A1233" s="228" t="s">
        <v>182</v>
      </c>
      <c r="B1233" s="228" t="s">
        <v>183</v>
      </c>
      <c r="C1233" s="229">
        <v>44797</v>
      </c>
      <c r="D1233" s="229">
        <v>44797</v>
      </c>
      <c r="E1233" s="229">
        <v>44798</v>
      </c>
      <c r="F1233" s="296" t="s">
        <v>491</v>
      </c>
      <c r="G1233" s="230"/>
      <c r="H1233" s="231" t="s">
        <v>490</v>
      </c>
      <c r="I1233" s="232" t="s">
        <v>972</v>
      </c>
      <c r="J1233" s="232" t="s">
        <v>493</v>
      </c>
      <c r="K1233" s="232" t="s">
        <v>1666</v>
      </c>
      <c r="L1233" s="233">
        <v>0</v>
      </c>
      <c r="M1233" s="234"/>
      <c r="N1233" s="234">
        <v>0</v>
      </c>
      <c r="O1233" s="234">
        <v>1117.92</v>
      </c>
      <c r="P1233" s="234">
        <v>1117.92</v>
      </c>
      <c r="Q1233" s="235" t="s">
        <v>681</v>
      </c>
      <c r="R1233" s="236">
        <v>0</v>
      </c>
      <c r="S1233" s="237">
        <v>4310068.3000000035</v>
      </c>
      <c r="T1233" s="238" t="s">
        <v>493</v>
      </c>
      <c r="U1233" s="239">
        <v>83680599</v>
      </c>
      <c r="V1233" s="234">
        <v>-310473482</v>
      </c>
      <c r="W1233" s="240"/>
      <c r="X1233" s="241">
        <v>49932231</v>
      </c>
      <c r="Y1233" s="242"/>
    </row>
    <row r="1234" spans="1:25">
      <c r="A1234" s="299" t="s">
        <v>206</v>
      </c>
      <c r="B1234" s="299" t="s">
        <v>207</v>
      </c>
      <c r="C1234" s="125">
        <v>44742</v>
      </c>
      <c r="D1234" s="125">
        <v>44742</v>
      </c>
      <c r="E1234" s="125">
        <v>44799</v>
      </c>
      <c r="G1234" s="127"/>
      <c r="H1234" s="128" t="s">
        <v>324</v>
      </c>
      <c r="I1234" s="73" t="s">
        <v>325</v>
      </c>
      <c r="J1234" s="73" t="s">
        <v>326</v>
      </c>
      <c r="K1234" s="73" t="s">
        <v>944</v>
      </c>
      <c r="L1234" s="129">
        <v>29105.95</v>
      </c>
      <c r="M1234" s="121">
        <v>100</v>
      </c>
      <c r="N1234" s="121">
        <v>29105.95</v>
      </c>
      <c r="O1234" s="121">
        <v>0</v>
      </c>
      <c r="P1234" s="121">
        <v>29105.95</v>
      </c>
      <c r="Q1234" s="130" t="s">
        <v>681</v>
      </c>
      <c r="R1234" s="131">
        <v>23991868.889999986</v>
      </c>
      <c r="S1234" s="132">
        <v>0</v>
      </c>
      <c r="T1234" s="122" t="s">
        <v>326</v>
      </c>
      <c r="U1234" s="2">
        <v>83436783</v>
      </c>
      <c r="V1234" s="121">
        <v>-309685155</v>
      </c>
      <c r="W1234" s="111">
        <v>493823</v>
      </c>
      <c r="X1234" s="133">
        <v>49764737</v>
      </c>
      <c r="Y1234" s="45"/>
    </row>
    <row r="1235" spans="1:25">
      <c r="A1235" s="299" t="s">
        <v>182</v>
      </c>
      <c r="B1235" s="299" t="s">
        <v>183</v>
      </c>
      <c r="C1235" s="125">
        <v>44742</v>
      </c>
      <c r="D1235" s="125">
        <v>44742</v>
      </c>
      <c r="E1235" s="125">
        <v>44799</v>
      </c>
      <c r="G1235" s="127" t="s">
        <v>1562</v>
      </c>
      <c r="H1235" s="128" t="s">
        <v>324</v>
      </c>
      <c r="I1235" s="73" t="s">
        <v>325</v>
      </c>
      <c r="J1235" s="73" t="s">
        <v>326</v>
      </c>
      <c r="K1235" s="73" t="s">
        <v>166</v>
      </c>
      <c r="L1235" s="129">
        <v>0</v>
      </c>
      <c r="N1235" s="121">
        <v>0</v>
      </c>
      <c r="O1235" s="121">
        <v>107392</v>
      </c>
      <c r="P1235" s="121">
        <v>107392</v>
      </c>
      <c r="Q1235" s="130" t="s">
        <v>681</v>
      </c>
      <c r="R1235" s="131">
        <v>0</v>
      </c>
      <c r="S1235" s="132">
        <v>4417460.3000000035</v>
      </c>
      <c r="T1235" s="122" t="s">
        <v>326</v>
      </c>
      <c r="U1235" s="2">
        <v>80980191</v>
      </c>
      <c r="V1235" s="121">
        <v>-309685068</v>
      </c>
      <c r="W1235" s="111">
        <v>493823</v>
      </c>
      <c r="X1235" s="133">
        <v>49764703</v>
      </c>
      <c r="Y1235" s="45" t="s">
        <v>1686</v>
      </c>
    </row>
    <row r="1236" spans="1:25">
      <c r="A1236" s="299" t="s">
        <v>182</v>
      </c>
      <c r="B1236" s="299" t="s">
        <v>183</v>
      </c>
      <c r="C1236" s="125">
        <v>44742</v>
      </c>
      <c r="D1236" s="125">
        <v>44742</v>
      </c>
      <c r="E1236" s="125">
        <v>44799</v>
      </c>
      <c r="G1236" s="127" t="s">
        <v>1562</v>
      </c>
      <c r="H1236" s="128" t="s">
        <v>324</v>
      </c>
      <c r="I1236" s="73" t="s">
        <v>325</v>
      </c>
      <c r="J1236" s="73" t="s">
        <v>326</v>
      </c>
      <c r="K1236" s="73" t="s">
        <v>166</v>
      </c>
      <c r="L1236" s="129">
        <v>0</v>
      </c>
      <c r="N1236" s="121">
        <v>0</v>
      </c>
      <c r="O1236" s="121">
        <v>102877.49</v>
      </c>
      <c r="P1236" s="121">
        <v>102877.49</v>
      </c>
      <c r="Q1236" s="130" t="s">
        <v>681</v>
      </c>
      <c r="R1236" s="131">
        <v>0</v>
      </c>
      <c r="S1236" s="132">
        <v>4520337.7900000038</v>
      </c>
      <c r="T1236" s="122" t="s">
        <v>326</v>
      </c>
      <c r="U1236" s="2">
        <v>80980197</v>
      </c>
      <c r="V1236" s="121">
        <v>-310998131</v>
      </c>
      <c r="W1236" s="111">
        <v>493824</v>
      </c>
      <c r="X1236" s="133">
        <v>49955060</v>
      </c>
      <c r="Y1236" s="45" t="s">
        <v>1686</v>
      </c>
    </row>
    <row r="1237" spans="1:25">
      <c r="A1237" s="228" t="s">
        <v>182</v>
      </c>
      <c r="B1237" s="228" t="s">
        <v>183</v>
      </c>
      <c r="C1237" s="229">
        <v>44799</v>
      </c>
      <c r="D1237" s="229">
        <v>44799</v>
      </c>
      <c r="E1237" s="229">
        <v>44799</v>
      </c>
      <c r="F1237" s="296" t="s">
        <v>575</v>
      </c>
      <c r="G1237" s="230" t="s">
        <v>1530</v>
      </c>
      <c r="H1237" s="231" t="s">
        <v>574</v>
      </c>
      <c r="I1237" s="232" t="s">
        <v>564</v>
      </c>
      <c r="J1237" s="232" t="s">
        <v>576</v>
      </c>
      <c r="K1237" s="232" t="s">
        <v>166</v>
      </c>
      <c r="L1237" s="233">
        <v>0</v>
      </c>
      <c r="M1237" s="234"/>
      <c r="N1237" s="234">
        <v>0</v>
      </c>
      <c r="O1237" s="234">
        <v>111.9</v>
      </c>
      <c r="P1237" s="234">
        <v>111.9</v>
      </c>
      <c r="Q1237" s="235" t="s">
        <v>681</v>
      </c>
      <c r="R1237" s="236">
        <v>0</v>
      </c>
      <c r="S1237" s="237">
        <v>4520449.6900000041</v>
      </c>
      <c r="T1237" s="238" t="s">
        <v>576</v>
      </c>
      <c r="U1237" s="239"/>
      <c r="V1237" s="234"/>
      <c r="W1237" s="240">
        <v>409426</v>
      </c>
      <c r="X1237" s="241"/>
      <c r="Y1237" s="242"/>
    </row>
    <row r="1238" spans="1:25">
      <c r="A1238" s="299" t="s">
        <v>182</v>
      </c>
      <c r="B1238" s="299" t="s">
        <v>183</v>
      </c>
      <c r="C1238" s="125">
        <v>44802</v>
      </c>
      <c r="D1238" s="125">
        <v>44802</v>
      </c>
      <c r="E1238" s="125">
        <v>44802</v>
      </c>
      <c r="G1238" s="127" t="s">
        <v>1708</v>
      </c>
      <c r="H1238" s="128" t="s">
        <v>216</v>
      </c>
      <c r="I1238" s="73" t="s">
        <v>218</v>
      </c>
      <c r="J1238" s="73" t="s">
        <v>904</v>
      </c>
      <c r="K1238" s="73" t="s">
        <v>166</v>
      </c>
      <c r="L1238" s="129">
        <v>0</v>
      </c>
      <c r="N1238" s="121">
        <v>0</v>
      </c>
      <c r="O1238" s="121">
        <v>342.15</v>
      </c>
      <c r="P1238" s="121">
        <v>342.15</v>
      </c>
      <c r="Q1238" s="130" t="s">
        <v>681</v>
      </c>
      <c r="R1238" s="131">
        <v>0</v>
      </c>
      <c r="S1238" s="132">
        <v>4520791.8400000045</v>
      </c>
      <c r="T1238" s="122" t="s">
        <v>904</v>
      </c>
      <c r="U1238" s="2">
        <v>83655968</v>
      </c>
      <c r="V1238" s="121">
        <v>-310396073</v>
      </c>
      <c r="W1238" s="111">
        <v>500669</v>
      </c>
      <c r="X1238" s="133">
        <v>49910088</v>
      </c>
      <c r="Y1238" s="45"/>
    </row>
    <row r="1239" spans="1:25">
      <c r="A1239" s="299" t="s">
        <v>182</v>
      </c>
      <c r="B1239" s="299" t="s">
        <v>183</v>
      </c>
      <c r="C1239" s="125">
        <v>44802</v>
      </c>
      <c r="D1239" s="125">
        <v>44802</v>
      </c>
      <c r="E1239" s="125">
        <v>44802</v>
      </c>
      <c r="G1239" s="127" t="s">
        <v>1708</v>
      </c>
      <c r="H1239" s="128" t="s">
        <v>216</v>
      </c>
      <c r="I1239" s="73" t="s">
        <v>218</v>
      </c>
      <c r="J1239" s="73" t="s">
        <v>904</v>
      </c>
      <c r="K1239" s="73" t="s">
        <v>166</v>
      </c>
      <c r="L1239" s="129">
        <v>0</v>
      </c>
      <c r="N1239" s="121">
        <v>0</v>
      </c>
      <c r="O1239" s="121">
        <v>668.42</v>
      </c>
      <c r="P1239" s="121">
        <v>668.42</v>
      </c>
      <c r="Q1239" s="130" t="s">
        <v>681</v>
      </c>
      <c r="R1239" s="131">
        <v>0</v>
      </c>
      <c r="S1239" s="132">
        <v>4521460.2600000044</v>
      </c>
      <c r="T1239" s="122" t="s">
        <v>904</v>
      </c>
      <c r="U1239" s="2">
        <v>83372537</v>
      </c>
      <c r="V1239" s="121">
        <v>-311773362</v>
      </c>
      <c r="W1239" s="111">
        <v>483308</v>
      </c>
      <c r="X1239" s="133">
        <v>49966748</v>
      </c>
      <c r="Y1239" s="45"/>
    </row>
    <row r="1240" spans="1:25">
      <c r="A1240" s="243" t="s">
        <v>182</v>
      </c>
      <c r="B1240" s="243" t="s">
        <v>183</v>
      </c>
      <c r="C1240" s="244">
        <v>44803</v>
      </c>
      <c r="D1240" s="244">
        <v>44803</v>
      </c>
      <c r="E1240" s="244">
        <v>44803</v>
      </c>
      <c r="F1240" s="297"/>
      <c r="G1240" s="245" t="s">
        <v>1635</v>
      </c>
      <c r="H1240" s="246" t="s">
        <v>903</v>
      </c>
      <c r="I1240" s="247" t="s">
        <v>901</v>
      </c>
      <c r="J1240" s="247" t="s">
        <v>902</v>
      </c>
      <c r="K1240" s="247" t="s">
        <v>166</v>
      </c>
      <c r="L1240" s="248">
        <v>0</v>
      </c>
      <c r="M1240" s="249"/>
      <c r="N1240" s="249">
        <v>0</v>
      </c>
      <c r="O1240" s="249">
        <v>26704.68</v>
      </c>
      <c r="P1240" s="249">
        <v>26704.68</v>
      </c>
      <c r="Q1240" s="250" t="s">
        <v>681</v>
      </c>
      <c r="R1240" s="251">
        <v>0</v>
      </c>
      <c r="S1240" s="252">
        <v>4548164.9400000041</v>
      </c>
      <c r="T1240" s="253" t="s">
        <v>902</v>
      </c>
      <c r="U1240" s="254">
        <v>83995460</v>
      </c>
      <c r="V1240" s="249">
        <v>-312391402</v>
      </c>
      <c r="W1240" s="255">
        <v>466483</v>
      </c>
      <c r="X1240" s="256">
        <v>49994994</v>
      </c>
      <c r="Y1240" s="257"/>
    </row>
    <row r="1241" spans="1:25">
      <c r="A1241" s="299" t="s">
        <v>206</v>
      </c>
      <c r="B1241" s="299" t="s">
        <v>207</v>
      </c>
      <c r="C1241" s="125">
        <v>44777</v>
      </c>
      <c r="D1241" s="125">
        <v>44796</v>
      </c>
      <c r="E1241" s="125">
        <v>44804</v>
      </c>
      <c r="F1241" s="295" t="s">
        <v>984</v>
      </c>
      <c r="G1241" s="127"/>
      <c r="H1241" s="128" t="s">
        <v>983</v>
      </c>
      <c r="I1241" s="73" t="s">
        <v>981</v>
      </c>
      <c r="J1241" s="73" t="s">
        <v>982</v>
      </c>
      <c r="K1241" s="73" t="s">
        <v>710</v>
      </c>
      <c r="L1241" s="129">
        <v>333333.33</v>
      </c>
      <c r="M1241" s="121">
        <v>91.5</v>
      </c>
      <c r="N1241" s="121">
        <v>-305000</v>
      </c>
      <c r="O1241" s="121">
        <v>0</v>
      </c>
      <c r="P1241" s="121">
        <v>-305000</v>
      </c>
      <c r="Q1241" s="130" t="s">
        <v>681</v>
      </c>
      <c r="R1241" s="131">
        <v>23686868.889999986</v>
      </c>
      <c r="S1241" s="132">
        <v>0</v>
      </c>
      <c r="T1241" s="122" t="s">
        <v>982</v>
      </c>
      <c r="U1241" s="2">
        <v>83585562</v>
      </c>
      <c r="V1241" s="121">
        <v>-310392136</v>
      </c>
      <c r="W1241" s="111">
        <v>474334</v>
      </c>
      <c r="X1241" s="133">
        <v>49908996</v>
      </c>
      <c r="Y1241" s="45"/>
    </row>
    <row r="1242" spans="1:25">
      <c r="A1242" s="299" t="s">
        <v>206</v>
      </c>
      <c r="B1242" s="299" t="s">
        <v>207</v>
      </c>
      <c r="C1242" s="125">
        <v>44804</v>
      </c>
      <c r="D1242" s="125">
        <v>44804</v>
      </c>
      <c r="E1242" s="125">
        <v>44804</v>
      </c>
      <c r="F1242" s="295" t="s">
        <v>466</v>
      </c>
      <c r="G1242" s="127"/>
      <c r="H1242" s="128" t="s">
        <v>465</v>
      </c>
      <c r="I1242" s="73" t="s">
        <v>467</v>
      </c>
      <c r="J1242" s="73" t="s">
        <v>468</v>
      </c>
      <c r="K1242" s="73" t="s">
        <v>944</v>
      </c>
      <c r="L1242" s="129">
        <v>28571.43</v>
      </c>
      <c r="M1242" s="121">
        <v>100</v>
      </c>
      <c r="N1242" s="121">
        <v>28571.43</v>
      </c>
      <c r="O1242" s="121">
        <v>0</v>
      </c>
      <c r="P1242" s="121">
        <v>28571.43</v>
      </c>
      <c r="Q1242" s="130" t="s">
        <v>681</v>
      </c>
      <c r="R1242" s="131">
        <v>23715440.319999985</v>
      </c>
      <c r="S1242" s="132">
        <v>0</v>
      </c>
      <c r="T1242" s="122" t="s">
        <v>468</v>
      </c>
      <c r="U1242" s="2">
        <v>84000377</v>
      </c>
      <c r="V1242" s="121">
        <v>-312392146</v>
      </c>
      <c r="W1242" s="111">
        <v>445104</v>
      </c>
      <c r="X1242" s="133">
        <v>49995220</v>
      </c>
      <c r="Y1242" s="45"/>
    </row>
    <row r="1243" spans="1:25">
      <c r="A1243" s="299" t="s">
        <v>206</v>
      </c>
      <c r="B1243" s="299" t="s">
        <v>207</v>
      </c>
      <c r="C1243" s="125">
        <v>44775</v>
      </c>
      <c r="D1243" s="125">
        <v>44797</v>
      </c>
      <c r="E1243" s="125">
        <v>44804</v>
      </c>
      <c r="F1243" s="295" t="s">
        <v>491</v>
      </c>
      <c r="G1243" s="127"/>
      <c r="H1243" s="128" t="s">
        <v>490</v>
      </c>
      <c r="I1243" s="73" t="s">
        <v>972</v>
      </c>
      <c r="J1243" s="73" t="s">
        <v>493</v>
      </c>
      <c r="K1243" s="73" t="s">
        <v>710</v>
      </c>
      <c r="L1243" s="129">
        <v>666666.66</v>
      </c>
      <c r="M1243" s="121">
        <v>85.5</v>
      </c>
      <c r="N1243" s="121">
        <v>-569999.99</v>
      </c>
      <c r="O1243" s="121">
        <v>0</v>
      </c>
      <c r="P1243" s="121">
        <v>-569999.99</v>
      </c>
      <c r="Q1243" s="130" t="s">
        <v>681</v>
      </c>
      <c r="R1243" s="131">
        <v>23145440.329999987</v>
      </c>
      <c r="S1243" s="132">
        <v>0</v>
      </c>
      <c r="T1243" s="122" t="s">
        <v>493</v>
      </c>
      <c r="U1243" s="2">
        <v>83375753</v>
      </c>
      <c r="V1243" s="121">
        <v>-310473235</v>
      </c>
      <c r="W1243" s="111">
        <v>441123</v>
      </c>
      <c r="X1243" s="133">
        <v>49932174</v>
      </c>
      <c r="Y1243" s="45"/>
    </row>
    <row r="1244" spans="1:25">
      <c r="A1244" s="299" t="s">
        <v>206</v>
      </c>
      <c r="B1244" s="299" t="s">
        <v>207</v>
      </c>
      <c r="C1244" s="125">
        <v>44777</v>
      </c>
      <c r="D1244" s="125">
        <v>44797</v>
      </c>
      <c r="E1244" s="125">
        <v>44804</v>
      </c>
      <c r="F1244" s="295" t="s">
        <v>491</v>
      </c>
      <c r="G1244" s="127"/>
      <c r="H1244" s="128" t="s">
        <v>490</v>
      </c>
      <c r="I1244" s="73" t="s">
        <v>972</v>
      </c>
      <c r="J1244" s="73" t="s">
        <v>493</v>
      </c>
      <c r="K1244" s="73" t="s">
        <v>710</v>
      </c>
      <c r="L1244" s="129">
        <v>666666.68000000005</v>
      </c>
      <c r="M1244" s="121">
        <v>85.5</v>
      </c>
      <c r="N1244" s="121">
        <v>-570000.01</v>
      </c>
      <c r="O1244" s="121">
        <v>0</v>
      </c>
      <c r="P1244" s="121">
        <v>-570000.01</v>
      </c>
      <c r="Q1244" s="130" t="s">
        <v>681</v>
      </c>
      <c r="R1244" s="131">
        <v>22575440.319999985</v>
      </c>
      <c r="S1244" s="132">
        <v>0</v>
      </c>
      <c r="T1244" s="122" t="s">
        <v>493</v>
      </c>
      <c r="U1244" s="2">
        <v>83376718</v>
      </c>
      <c r="V1244" s="121">
        <v>-310473438</v>
      </c>
      <c r="W1244" s="111">
        <v>441123</v>
      </c>
      <c r="X1244" s="133">
        <v>49932229</v>
      </c>
      <c r="Y1244" s="45"/>
    </row>
    <row r="1245" spans="1:25">
      <c r="A1245" s="228" t="s">
        <v>206</v>
      </c>
      <c r="B1245" s="228" t="s">
        <v>207</v>
      </c>
      <c r="C1245" s="229">
        <v>44777</v>
      </c>
      <c r="D1245" s="229">
        <v>44797</v>
      </c>
      <c r="E1245" s="229">
        <v>44804</v>
      </c>
      <c r="F1245" s="296" t="s">
        <v>491</v>
      </c>
      <c r="G1245" s="230"/>
      <c r="H1245" s="231" t="s">
        <v>490</v>
      </c>
      <c r="I1245" s="232" t="s">
        <v>972</v>
      </c>
      <c r="J1245" s="232" t="s">
        <v>493</v>
      </c>
      <c r="K1245" s="232" t="s">
        <v>710</v>
      </c>
      <c r="L1245" s="233">
        <v>999999.99</v>
      </c>
      <c r="M1245" s="234">
        <v>85.75</v>
      </c>
      <c r="N1245" s="234">
        <v>-857499.99</v>
      </c>
      <c r="O1245" s="234">
        <v>0</v>
      </c>
      <c r="P1245" s="234">
        <v>-857499.99</v>
      </c>
      <c r="Q1245" s="235" t="s">
        <v>681</v>
      </c>
      <c r="R1245" s="236">
        <v>21717940.329999987</v>
      </c>
      <c r="S1245" s="237">
        <v>0</v>
      </c>
      <c r="T1245" s="238" t="s">
        <v>493</v>
      </c>
      <c r="U1245" s="239">
        <v>83376053</v>
      </c>
      <c r="V1245" s="234">
        <v>-310473318</v>
      </c>
      <c r="W1245" s="240">
        <v>441123</v>
      </c>
      <c r="X1245" s="241">
        <v>49932203</v>
      </c>
      <c r="Y1245" s="242"/>
    </row>
    <row r="1246" spans="1:25">
      <c r="A1246" s="299" t="s">
        <v>182</v>
      </c>
      <c r="B1246" s="299" t="s">
        <v>183</v>
      </c>
      <c r="C1246" s="125">
        <v>44805</v>
      </c>
      <c r="D1246" s="125">
        <v>44805</v>
      </c>
      <c r="E1246" s="125">
        <v>44805</v>
      </c>
      <c r="F1246" s="295" t="s">
        <v>719</v>
      </c>
      <c r="G1246" s="127" t="s">
        <v>1534</v>
      </c>
      <c r="H1246" s="128" t="s">
        <v>718</v>
      </c>
      <c r="I1246" s="73" t="s">
        <v>716</v>
      </c>
      <c r="J1246" s="73" t="s">
        <v>717</v>
      </c>
      <c r="K1246" s="73" t="s">
        <v>166</v>
      </c>
      <c r="L1246" s="129">
        <v>0</v>
      </c>
      <c r="N1246" s="121">
        <v>0</v>
      </c>
      <c r="O1246" s="121">
        <v>30362.6</v>
      </c>
      <c r="P1246" s="121">
        <v>30362.6</v>
      </c>
      <c r="Q1246" s="130" t="s">
        <v>681</v>
      </c>
      <c r="R1246" s="131">
        <v>0</v>
      </c>
      <c r="S1246" s="132">
        <v>4578527.5400000038</v>
      </c>
      <c r="T1246" s="122" t="s">
        <v>717</v>
      </c>
      <c r="U1246" s="2">
        <v>83113655</v>
      </c>
      <c r="V1246" s="121">
        <v>-313184719</v>
      </c>
      <c r="W1246" s="111">
        <v>312621</v>
      </c>
      <c r="X1246" s="133">
        <v>50228030</v>
      </c>
      <c r="Y1246" s="45"/>
    </row>
    <row r="1247" spans="1:25">
      <c r="A1247" s="299" t="s">
        <v>182</v>
      </c>
      <c r="B1247" s="299" t="s">
        <v>183</v>
      </c>
      <c r="C1247" s="125">
        <v>44805</v>
      </c>
      <c r="D1247" s="125">
        <v>44805</v>
      </c>
      <c r="E1247" s="125">
        <v>44805</v>
      </c>
      <c r="G1247" s="127" t="s">
        <v>1683</v>
      </c>
      <c r="H1247" s="128" t="s">
        <v>947</v>
      </c>
      <c r="I1247" s="73" t="s">
        <v>716</v>
      </c>
      <c r="J1247" s="73" t="s">
        <v>946</v>
      </c>
      <c r="K1247" s="73" t="s">
        <v>166</v>
      </c>
      <c r="L1247" s="129">
        <v>0</v>
      </c>
      <c r="N1247" s="121">
        <v>0</v>
      </c>
      <c r="O1247" s="121">
        <v>19858.73</v>
      </c>
      <c r="P1247" s="121">
        <v>19858.73</v>
      </c>
      <c r="Q1247" s="130" t="s">
        <v>681</v>
      </c>
      <c r="R1247" s="131">
        <v>0</v>
      </c>
      <c r="S1247" s="132">
        <v>4598386.2700000042</v>
      </c>
      <c r="T1247" s="122" t="s">
        <v>946</v>
      </c>
      <c r="U1247" s="2">
        <v>83114063</v>
      </c>
      <c r="V1247" s="121">
        <v>-313174503</v>
      </c>
      <c r="W1247" s="111">
        <v>462328</v>
      </c>
      <c r="X1247" s="133">
        <v>50221436</v>
      </c>
      <c r="Y1247" s="45"/>
    </row>
    <row r="1248" spans="1:25">
      <c r="A1248" s="299" t="s">
        <v>182</v>
      </c>
      <c r="B1248" s="299" t="s">
        <v>183</v>
      </c>
      <c r="C1248" s="125">
        <v>44805</v>
      </c>
      <c r="D1248" s="125">
        <v>44805</v>
      </c>
      <c r="E1248" s="125">
        <v>44805</v>
      </c>
      <c r="G1248" s="127" t="s">
        <v>1536</v>
      </c>
      <c r="H1248" s="128" t="s">
        <v>721</v>
      </c>
      <c r="I1248" s="73" t="s">
        <v>716</v>
      </c>
      <c r="J1248" s="73" t="s">
        <v>720</v>
      </c>
      <c r="K1248" s="73" t="s">
        <v>166</v>
      </c>
      <c r="L1248" s="129">
        <v>0</v>
      </c>
      <c r="N1248" s="121">
        <v>0</v>
      </c>
      <c r="O1248" s="121">
        <v>24348.82</v>
      </c>
      <c r="P1248" s="121">
        <v>24348.82</v>
      </c>
      <c r="Q1248" s="130" t="s">
        <v>681</v>
      </c>
      <c r="R1248" s="131">
        <v>0</v>
      </c>
      <c r="S1248" s="132">
        <v>4622735.0900000045</v>
      </c>
      <c r="T1248" s="122" t="s">
        <v>720</v>
      </c>
      <c r="U1248" s="2">
        <v>83113724</v>
      </c>
      <c r="V1248" s="121">
        <v>-313184720</v>
      </c>
      <c r="W1248" s="111">
        <v>375072</v>
      </c>
      <c r="X1248" s="133">
        <v>50228031</v>
      </c>
      <c r="Y1248" s="45"/>
    </row>
    <row r="1249" spans="1:25">
      <c r="A1249" s="299" t="s">
        <v>182</v>
      </c>
      <c r="B1249" s="299" t="s">
        <v>183</v>
      </c>
      <c r="C1249" s="125">
        <v>44796</v>
      </c>
      <c r="D1249" s="125">
        <v>44796</v>
      </c>
      <c r="E1249" s="125">
        <v>44805</v>
      </c>
      <c r="F1249" s="295" t="s">
        <v>984</v>
      </c>
      <c r="G1249" s="127"/>
      <c r="H1249" s="128" t="s">
        <v>983</v>
      </c>
      <c r="I1249" s="73" t="s">
        <v>981</v>
      </c>
      <c r="J1249" s="73" t="s">
        <v>982</v>
      </c>
      <c r="K1249" s="73" t="s">
        <v>1665</v>
      </c>
      <c r="L1249" s="129">
        <v>0</v>
      </c>
      <c r="N1249" s="121">
        <v>0</v>
      </c>
      <c r="O1249" s="121">
        <v>-101.72</v>
      </c>
      <c r="P1249" s="121">
        <v>-101.72</v>
      </c>
      <c r="Q1249" s="130" t="s">
        <v>681</v>
      </c>
      <c r="R1249" s="131">
        <v>0</v>
      </c>
      <c r="S1249" s="132">
        <v>4622633.3700000048</v>
      </c>
      <c r="T1249" s="122" t="s">
        <v>982</v>
      </c>
      <c r="U1249" s="2">
        <v>83651252</v>
      </c>
      <c r="V1249" s="121">
        <v>-310392162</v>
      </c>
      <c r="W1249" s="111"/>
      <c r="X1249" s="133">
        <v>49909010</v>
      </c>
      <c r="Y1249" s="45"/>
    </row>
    <row r="1250" spans="1:25">
      <c r="A1250" s="299" t="s">
        <v>182</v>
      </c>
      <c r="B1250" s="299" t="s">
        <v>183</v>
      </c>
      <c r="C1250" s="125">
        <v>44796</v>
      </c>
      <c r="D1250" s="125">
        <v>44796</v>
      </c>
      <c r="E1250" s="125">
        <v>44805</v>
      </c>
      <c r="F1250" s="295" t="s">
        <v>984</v>
      </c>
      <c r="G1250" s="127"/>
      <c r="H1250" s="128" t="s">
        <v>983</v>
      </c>
      <c r="I1250" s="73" t="s">
        <v>981</v>
      </c>
      <c r="J1250" s="73" t="s">
        <v>982</v>
      </c>
      <c r="K1250" s="73" t="s">
        <v>1666</v>
      </c>
      <c r="L1250" s="129">
        <v>0</v>
      </c>
      <c r="N1250" s="121">
        <v>0</v>
      </c>
      <c r="O1250" s="121">
        <v>352.88</v>
      </c>
      <c r="P1250" s="121">
        <v>352.88</v>
      </c>
      <c r="Q1250" s="130" t="s">
        <v>681</v>
      </c>
      <c r="R1250" s="131">
        <v>0</v>
      </c>
      <c r="S1250" s="132">
        <v>4622986.2500000047</v>
      </c>
      <c r="T1250" s="122" t="s">
        <v>982</v>
      </c>
      <c r="U1250" s="2">
        <v>83651249</v>
      </c>
      <c r="V1250" s="121">
        <v>-310392157</v>
      </c>
      <c r="W1250" s="111"/>
      <c r="X1250" s="133">
        <v>49909007</v>
      </c>
      <c r="Y1250" s="45"/>
    </row>
    <row r="1251" spans="1:25">
      <c r="A1251" s="299" t="s">
        <v>182</v>
      </c>
      <c r="B1251" s="299" t="s">
        <v>183</v>
      </c>
      <c r="C1251" s="125">
        <v>44804</v>
      </c>
      <c r="D1251" s="125">
        <v>44804</v>
      </c>
      <c r="E1251" s="125">
        <v>44805</v>
      </c>
      <c r="F1251" s="295" t="s">
        <v>984</v>
      </c>
      <c r="G1251" s="127" t="s">
        <v>1709</v>
      </c>
      <c r="H1251" s="128" t="s">
        <v>983</v>
      </c>
      <c r="I1251" s="73" t="s">
        <v>981</v>
      </c>
      <c r="J1251" s="73" t="s">
        <v>982</v>
      </c>
      <c r="K1251" s="73" t="s">
        <v>166</v>
      </c>
      <c r="L1251" s="129">
        <v>0</v>
      </c>
      <c r="N1251" s="121">
        <v>0</v>
      </c>
      <c r="O1251" s="121">
        <v>564.61</v>
      </c>
      <c r="P1251" s="121">
        <v>564.61</v>
      </c>
      <c r="Q1251" s="130" t="s">
        <v>681</v>
      </c>
      <c r="R1251" s="131">
        <v>0</v>
      </c>
      <c r="S1251" s="132">
        <v>4623550.860000005</v>
      </c>
      <c r="T1251" s="122" t="s">
        <v>982</v>
      </c>
      <c r="U1251" s="2">
        <v>83709175</v>
      </c>
      <c r="V1251" s="121">
        <v>-313029373</v>
      </c>
      <c r="W1251" s="111">
        <v>474334</v>
      </c>
      <c r="X1251" s="133">
        <v>50182997</v>
      </c>
      <c r="Y1251" s="45"/>
    </row>
    <row r="1252" spans="1:25">
      <c r="A1252" s="299" t="s">
        <v>182</v>
      </c>
      <c r="B1252" s="299" t="s">
        <v>183</v>
      </c>
      <c r="C1252" s="125">
        <v>44804</v>
      </c>
      <c r="D1252" s="125">
        <v>44804</v>
      </c>
      <c r="E1252" s="125">
        <v>44805</v>
      </c>
      <c r="F1252" s="295" t="s">
        <v>734</v>
      </c>
      <c r="G1252" s="127" t="s">
        <v>1518</v>
      </c>
      <c r="H1252" s="128" t="s">
        <v>733</v>
      </c>
      <c r="I1252" s="73" t="s">
        <v>731</v>
      </c>
      <c r="J1252" s="73" t="s">
        <v>732</v>
      </c>
      <c r="K1252" s="73" t="s">
        <v>166</v>
      </c>
      <c r="L1252" s="129">
        <v>0</v>
      </c>
      <c r="N1252" s="121">
        <v>0</v>
      </c>
      <c r="O1252" s="121">
        <v>42985.53</v>
      </c>
      <c r="P1252" s="121">
        <v>42985.53</v>
      </c>
      <c r="Q1252" s="130" t="s">
        <v>681</v>
      </c>
      <c r="R1252" s="131">
        <v>0</v>
      </c>
      <c r="S1252" s="132">
        <v>4666536.3900000053</v>
      </c>
      <c r="T1252" s="122" t="s">
        <v>732</v>
      </c>
      <c r="U1252" s="2">
        <v>83073129</v>
      </c>
      <c r="V1252" s="121">
        <v>-312997218</v>
      </c>
      <c r="W1252" s="111">
        <v>387862</v>
      </c>
      <c r="X1252" s="133">
        <v>50151761</v>
      </c>
      <c r="Y1252" s="45"/>
    </row>
    <row r="1253" spans="1:25">
      <c r="A1253" s="299" t="s">
        <v>182</v>
      </c>
      <c r="B1253" s="299" t="s">
        <v>183</v>
      </c>
      <c r="C1253" s="125">
        <v>44804</v>
      </c>
      <c r="D1253" s="125">
        <v>44804</v>
      </c>
      <c r="E1253" s="125">
        <v>44805</v>
      </c>
      <c r="F1253" s="295" t="s">
        <v>859</v>
      </c>
      <c r="G1253" s="127" t="s">
        <v>1610</v>
      </c>
      <c r="H1253" s="128" t="s">
        <v>858</v>
      </c>
      <c r="I1253" s="73" t="s">
        <v>731</v>
      </c>
      <c r="J1253" s="73" t="s">
        <v>857</v>
      </c>
      <c r="K1253" s="73" t="s">
        <v>166</v>
      </c>
      <c r="L1253" s="129">
        <v>0</v>
      </c>
      <c r="N1253" s="121">
        <v>0</v>
      </c>
      <c r="O1253" s="121">
        <v>55908.26</v>
      </c>
      <c r="P1253" s="121">
        <v>55908.26</v>
      </c>
      <c r="Q1253" s="130" t="s">
        <v>681</v>
      </c>
      <c r="R1253" s="131">
        <v>0</v>
      </c>
      <c r="S1253" s="132">
        <v>4722444.650000005</v>
      </c>
      <c r="T1253" s="122" t="s">
        <v>857</v>
      </c>
      <c r="U1253" s="2">
        <v>83030816</v>
      </c>
      <c r="V1253" s="121">
        <v>-312982785</v>
      </c>
      <c r="W1253" s="111">
        <v>443389</v>
      </c>
      <c r="X1253" s="133">
        <v>50137338</v>
      </c>
      <c r="Y1253" s="45"/>
    </row>
    <row r="1254" spans="1:25">
      <c r="A1254" s="299" t="s">
        <v>182</v>
      </c>
      <c r="B1254" s="299" t="s">
        <v>183</v>
      </c>
      <c r="C1254" s="125">
        <v>44804</v>
      </c>
      <c r="D1254" s="125">
        <v>44804</v>
      </c>
      <c r="E1254" s="125">
        <v>44805</v>
      </c>
      <c r="G1254" s="127" t="s">
        <v>1685</v>
      </c>
      <c r="H1254" s="128" t="s">
        <v>557</v>
      </c>
      <c r="I1254" s="73" t="s">
        <v>559</v>
      </c>
      <c r="J1254" s="73" t="s">
        <v>943</v>
      </c>
      <c r="K1254" s="73" t="s">
        <v>166</v>
      </c>
      <c r="L1254" s="129">
        <v>0</v>
      </c>
      <c r="N1254" s="121">
        <v>0</v>
      </c>
      <c r="O1254" s="121">
        <v>96521.43</v>
      </c>
      <c r="P1254" s="121">
        <v>96521.43</v>
      </c>
      <c r="Q1254" s="130" t="s">
        <v>681</v>
      </c>
      <c r="R1254" s="131">
        <v>0</v>
      </c>
      <c r="S1254" s="132">
        <v>4818966.0800000047</v>
      </c>
      <c r="T1254" s="122" t="s">
        <v>943</v>
      </c>
      <c r="U1254" s="2">
        <v>83003783</v>
      </c>
      <c r="V1254" s="121">
        <v>-312972089</v>
      </c>
      <c r="W1254" s="111">
        <v>483077</v>
      </c>
      <c r="X1254" s="133">
        <v>50126678</v>
      </c>
      <c r="Y1254" s="45"/>
    </row>
    <row r="1255" spans="1:25">
      <c r="A1255" s="299" t="s">
        <v>182</v>
      </c>
      <c r="B1255" s="299" t="s">
        <v>183</v>
      </c>
      <c r="C1255" s="125">
        <v>44804</v>
      </c>
      <c r="D1255" s="125">
        <v>44804</v>
      </c>
      <c r="E1255" s="125">
        <v>44805</v>
      </c>
      <c r="F1255" s="295" t="s">
        <v>759</v>
      </c>
      <c r="G1255" s="127" t="s">
        <v>1520</v>
      </c>
      <c r="H1255" s="128" t="s">
        <v>758</v>
      </c>
      <c r="I1255" s="73" t="s">
        <v>756</v>
      </c>
      <c r="J1255" s="73" t="s">
        <v>757</v>
      </c>
      <c r="K1255" s="73" t="s">
        <v>166</v>
      </c>
      <c r="L1255" s="129">
        <v>0</v>
      </c>
      <c r="N1255" s="121">
        <v>0</v>
      </c>
      <c r="O1255" s="121">
        <v>120256.38</v>
      </c>
      <c r="P1255" s="121">
        <v>120256.38</v>
      </c>
      <c r="Q1255" s="130" t="s">
        <v>681</v>
      </c>
      <c r="R1255" s="131">
        <v>0</v>
      </c>
      <c r="S1255" s="132">
        <v>4939222.4600000046</v>
      </c>
      <c r="T1255" s="122" t="s">
        <v>757</v>
      </c>
      <c r="U1255" s="2">
        <v>82987328</v>
      </c>
      <c r="V1255" s="121">
        <v>-312963731</v>
      </c>
      <c r="W1255" s="111">
        <v>362904</v>
      </c>
      <c r="X1255" s="133">
        <v>50118324</v>
      </c>
      <c r="Y1255" s="45"/>
    </row>
    <row r="1256" spans="1:25">
      <c r="A1256" s="299" t="s">
        <v>182</v>
      </c>
      <c r="B1256" s="299" t="s">
        <v>183</v>
      </c>
      <c r="C1256" s="125">
        <v>44804</v>
      </c>
      <c r="D1256" s="125">
        <v>44804</v>
      </c>
      <c r="E1256" s="125">
        <v>44805</v>
      </c>
      <c r="F1256" s="295" t="s">
        <v>893</v>
      </c>
      <c r="G1256" s="127" t="s">
        <v>1652</v>
      </c>
      <c r="H1256" s="128" t="s">
        <v>892</v>
      </c>
      <c r="I1256" s="73" t="s">
        <v>890</v>
      </c>
      <c r="J1256" s="73" t="s">
        <v>891</v>
      </c>
      <c r="K1256" s="73" t="s">
        <v>166</v>
      </c>
      <c r="L1256" s="129">
        <v>0</v>
      </c>
      <c r="N1256" s="121">
        <v>0</v>
      </c>
      <c r="O1256" s="121">
        <v>12046.43</v>
      </c>
      <c r="P1256" s="121">
        <v>12046.43</v>
      </c>
      <c r="Q1256" s="130" t="s">
        <v>681</v>
      </c>
      <c r="R1256" s="131">
        <v>0</v>
      </c>
      <c r="S1256" s="132">
        <v>4951268.8900000043</v>
      </c>
      <c r="T1256" s="122" t="s">
        <v>891</v>
      </c>
      <c r="U1256" s="2">
        <v>83064678</v>
      </c>
      <c r="V1256" s="121">
        <v>-313123475</v>
      </c>
      <c r="W1256" s="111">
        <v>458978</v>
      </c>
      <c r="X1256" s="133">
        <v>50209616</v>
      </c>
      <c r="Y1256" s="45"/>
    </row>
    <row r="1257" spans="1:25">
      <c r="A1257" s="299" t="s">
        <v>182</v>
      </c>
      <c r="B1257" s="299" t="s">
        <v>183</v>
      </c>
      <c r="C1257" s="125">
        <v>44804</v>
      </c>
      <c r="D1257" s="125">
        <v>44804</v>
      </c>
      <c r="E1257" s="125">
        <v>44805</v>
      </c>
      <c r="G1257" s="127" t="s">
        <v>1594</v>
      </c>
      <c r="H1257" s="128" t="s">
        <v>855</v>
      </c>
      <c r="I1257" s="73" t="s">
        <v>853</v>
      </c>
      <c r="J1257" s="73" t="s">
        <v>854</v>
      </c>
      <c r="K1257" s="73" t="s">
        <v>166</v>
      </c>
      <c r="L1257" s="129">
        <v>0</v>
      </c>
      <c r="N1257" s="121">
        <v>0</v>
      </c>
      <c r="O1257" s="121">
        <v>59166.63</v>
      </c>
      <c r="P1257" s="121">
        <v>59166.63</v>
      </c>
      <c r="Q1257" s="130" t="s">
        <v>681</v>
      </c>
      <c r="R1257" s="131">
        <v>0</v>
      </c>
      <c r="S1257" s="132">
        <v>5010435.5200000042</v>
      </c>
      <c r="T1257" s="122" t="s">
        <v>854</v>
      </c>
      <c r="U1257" s="2">
        <v>82754270</v>
      </c>
      <c r="V1257" s="121">
        <v>-312852277</v>
      </c>
      <c r="W1257" s="111">
        <v>441048</v>
      </c>
      <c r="X1257" s="133">
        <v>50007180</v>
      </c>
      <c r="Y1257" s="45"/>
    </row>
    <row r="1258" spans="1:25">
      <c r="A1258" s="299" t="s">
        <v>182</v>
      </c>
      <c r="B1258" s="299" t="s">
        <v>183</v>
      </c>
      <c r="C1258" s="125">
        <v>44804</v>
      </c>
      <c r="D1258" s="125">
        <v>44804</v>
      </c>
      <c r="E1258" s="125">
        <v>44805</v>
      </c>
      <c r="F1258" s="295" t="s">
        <v>466</v>
      </c>
      <c r="G1258" s="127" t="s">
        <v>1608</v>
      </c>
      <c r="H1258" s="128" t="s">
        <v>465</v>
      </c>
      <c r="I1258" s="73" t="s">
        <v>467</v>
      </c>
      <c r="J1258" s="73" t="s">
        <v>468</v>
      </c>
      <c r="K1258" s="73" t="s">
        <v>166</v>
      </c>
      <c r="L1258" s="129">
        <v>0</v>
      </c>
      <c r="N1258" s="121">
        <v>0</v>
      </c>
      <c r="O1258" s="121">
        <v>77569.820000000007</v>
      </c>
      <c r="P1258" s="121">
        <v>77569.820000000007</v>
      </c>
      <c r="Q1258" s="130" t="s">
        <v>681</v>
      </c>
      <c r="R1258" s="131">
        <v>0</v>
      </c>
      <c r="S1258" s="132">
        <v>5088005.3400000045</v>
      </c>
      <c r="T1258" s="122" t="s">
        <v>468</v>
      </c>
      <c r="U1258" s="2">
        <v>83060422</v>
      </c>
      <c r="V1258" s="121">
        <v>-312392241</v>
      </c>
      <c r="W1258" s="111">
        <v>445104</v>
      </c>
      <c r="X1258" s="133">
        <v>49995231</v>
      </c>
      <c r="Y1258" s="45"/>
    </row>
    <row r="1259" spans="1:25">
      <c r="A1259" s="299" t="s">
        <v>182</v>
      </c>
      <c r="B1259" s="299" t="s">
        <v>183</v>
      </c>
      <c r="C1259" s="125">
        <v>44805</v>
      </c>
      <c r="D1259" s="125">
        <v>44805</v>
      </c>
      <c r="E1259" s="125">
        <v>44805</v>
      </c>
      <c r="F1259" s="295" t="s">
        <v>767</v>
      </c>
      <c r="G1259" s="127" t="s">
        <v>1544</v>
      </c>
      <c r="H1259" s="128" t="s">
        <v>766</v>
      </c>
      <c r="I1259" s="73" t="s">
        <v>764</v>
      </c>
      <c r="J1259" s="73" t="s">
        <v>765</v>
      </c>
      <c r="K1259" s="73" t="s">
        <v>166</v>
      </c>
      <c r="L1259" s="129">
        <v>0</v>
      </c>
      <c r="N1259" s="121">
        <v>0</v>
      </c>
      <c r="O1259" s="121">
        <v>117631.67</v>
      </c>
      <c r="P1259" s="121">
        <v>117631.67</v>
      </c>
      <c r="Q1259" s="130" t="s">
        <v>681</v>
      </c>
      <c r="R1259" s="131">
        <v>0</v>
      </c>
      <c r="S1259" s="132">
        <v>5205637.0100000044</v>
      </c>
      <c r="T1259" s="122" t="s">
        <v>765</v>
      </c>
      <c r="U1259" s="2">
        <v>80803172</v>
      </c>
      <c r="V1259" s="121">
        <v>-313246068</v>
      </c>
      <c r="W1259" s="111">
        <v>390874</v>
      </c>
      <c r="X1259" s="133">
        <v>50243868</v>
      </c>
      <c r="Y1259" s="45"/>
    </row>
    <row r="1260" spans="1:25">
      <c r="A1260" s="299" t="s">
        <v>182</v>
      </c>
      <c r="B1260" s="299" t="s">
        <v>183</v>
      </c>
      <c r="C1260" s="125">
        <v>44804</v>
      </c>
      <c r="D1260" s="125">
        <v>44804</v>
      </c>
      <c r="E1260" s="125">
        <v>44805</v>
      </c>
      <c r="F1260" s="295" t="s">
        <v>771</v>
      </c>
      <c r="G1260" s="127" t="s">
        <v>1545</v>
      </c>
      <c r="H1260" s="128" t="s">
        <v>770</v>
      </c>
      <c r="I1260" s="73" t="s">
        <v>768</v>
      </c>
      <c r="J1260" s="73" t="s">
        <v>769</v>
      </c>
      <c r="K1260" s="73" t="s">
        <v>166</v>
      </c>
      <c r="L1260" s="129">
        <v>0</v>
      </c>
      <c r="N1260" s="121">
        <v>0</v>
      </c>
      <c r="O1260" s="121">
        <v>102946.89</v>
      </c>
      <c r="P1260" s="121">
        <v>102946.89</v>
      </c>
      <c r="Q1260" s="130" t="s">
        <v>681</v>
      </c>
      <c r="R1260" s="131">
        <v>0</v>
      </c>
      <c r="S1260" s="132">
        <v>5308583.9000000041</v>
      </c>
      <c r="T1260" s="122" t="s">
        <v>769</v>
      </c>
      <c r="U1260" s="2">
        <v>80265750</v>
      </c>
      <c r="V1260" s="121">
        <v>-312845101</v>
      </c>
      <c r="W1260" s="111">
        <v>358166</v>
      </c>
      <c r="X1260" s="133">
        <v>50000018</v>
      </c>
      <c r="Y1260" s="45"/>
    </row>
    <row r="1261" spans="1:25">
      <c r="A1261" s="299" t="s">
        <v>206</v>
      </c>
      <c r="B1261" s="299" t="s">
        <v>207</v>
      </c>
      <c r="C1261" s="125">
        <v>44295</v>
      </c>
      <c r="D1261" s="125">
        <v>44804</v>
      </c>
      <c r="E1261" s="125">
        <v>44805</v>
      </c>
      <c r="F1261" s="295" t="s">
        <v>486</v>
      </c>
      <c r="G1261" s="127"/>
      <c r="H1261" s="128" t="s">
        <v>485</v>
      </c>
      <c r="I1261" s="73" t="s">
        <v>281</v>
      </c>
      <c r="J1261" s="73" t="s">
        <v>487</v>
      </c>
      <c r="K1261" s="73" t="s">
        <v>710</v>
      </c>
      <c r="L1261" s="129">
        <v>967151.54</v>
      </c>
      <c r="M1261" s="121">
        <v>100.25</v>
      </c>
      <c r="N1261" s="121">
        <v>-969569.42</v>
      </c>
      <c r="O1261" s="121">
        <v>0</v>
      </c>
      <c r="P1261" s="121">
        <v>-969569.42</v>
      </c>
      <c r="Q1261" s="130" t="s">
        <v>681</v>
      </c>
      <c r="R1261" s="131">
        <v>20748370.909999985</v>
      </c>
      <c r="S1261" s="132">
        <v>0</v>
      </c>
      <c r="T1261" s="122" t="s">
        <v>487</v>
      </c>
      <c r="U1261" s="2">
        <v>65544144</v>
      </c>
      <c r="V1261" s="121">
        <v>-313213200</v>
      </c>
      <c r="W1261" s="111">
        <v>402562</v>
      </c>
      <c r="X1261" s="133">
        <v>50235736</v>
      </c>
      <c r="Y1261" s="45"/>
    </row>
    <row r="1262" spans="1:25">
      <c r="A1262" s="299" t="s">
        <v>206</v>
      </c>
      <c r="B1262" s="299" t="s">
        <v>207</v>
      </c>
      <c r="C1262" s="125">
        <v>44295</v>
      </c>
      <c r="D1262" s="125">
        <v>44804</v>
      </c>
      <c r="E1262" s="125">
        <v>44805</v>
      </c>
      <c r="F1262" s="295" t="s">
        <v>486</v>
      </c>
      <c r="G1262" s="127"/>
      <c r="H1262" s="128" t="s">
        <v>485</v>
      </c>
      <c r="I1262" s="73" t="s">
        <v>281</v>
      </c>
      <c r="J1262" s="73" t="s">
        <v>487</v>
      </c>
      <c r="K1262" s="73" t="s">
        <v>856</v>
      </c>
      <c r="L1262" s="129">
        <v>0</v>
      </c>
      <c r="N1262" s="121">
        <v>-1332.12</v>
      </c>
      <c r="O1262" s="121">
        <v>0</v>
      </c>
      <c r="P1262" s="121">
        <v>-1332.12</v>
      </c>
      <c r="Q1262" s="130" t="s">
        <v>681</v>
      </c>
      <c r="R1262" s="131">
        <v>20747038.789999984</v>
      </c>
      <c r="S1262" s="132">
        <v>0</v>
      </c>
      <c r="T1262" s="122" t="s">
        <v>487</v>
      </c>
      <c r="U1262" s="2">
        <v>84091620</v>
      </c>
      <c r="V1262" s="121">
        <v>-313213201</v>
      </c>
      <c r="W1262" s="111"/>
      <c r="X1262" s="133">
        <v>50235737</v>
      </c>
      <c r="Y1262" s="45"/>
    </row>
    <row r="1263" spans="1:25">
      <c r="A1263" s="299" t="s">
        <v>182</v>
      </c>
      <c r="B1263" s="299" t="s">
        <v>183</v>
      </c>
      <c r="C1263" s="125">
        <v>44804</v>
      </c>
      <c r="D1263" s="125">
        <v>44804</v>
      </c>
      <c r="E1263" s="125">
        <v>44805</v>
      </c>
      <c r="F1263" s="295" t="s">
        <v>280</v>
      </c>
      <c r="G1263" s="127" t="s">
        <v>1537</v>
      </c>
      <c r="H1263" s="128" t="s">
        <v>279</v>
      </c>
      <c r="I1263" s="73" t="s">
        <v>281</v>
      </c>
      <c r="J1263" s="73" t="s">
        <v>282</v>
      </c>
      <c r="K1263" s="73" t="s">
        <v>166</v>
      </c>
      <c r="L1263" s="129">
        <v>0</v>
      </c>
      <c r="N1263" s="121">
        <v>0</v>
      </c>
      <c r="O1263" s="121">
        <v>42834.34</v>
      </c>
      <c r="P1263" s="121">
        <v>42834.34</v>
      </c>
      <c r="Q1263" s="130" t="s">
        <v>681</v>
      </c>
      <c r="R1263" s="131">
        <v>0</v>
      </c>
      <c r="S1263" s="132">
        <v>5351418.2400000039</v>
      </c>
      <c r="T1263" s="122" t="s">
        <v>282</v>
      </c>
      <c r="U1263" s="2">
        <v>80157030</v>
      </c>
      <c r="V1263" s="121">
        <v>-312843318</v>
      </c>
      <c r="W1263" s="111">
        <v>490563</v>
      </c>
      <c r="X1263" s="133">
        <v>49998235</v>
      </c>
      <c r="Y1263" s="45"/>
    </row>
    <row r="1264" spans="1:25">
      <c r="A1264" s="299" t="s">
        <v>182</v>
      </c>
      <c r="B1264" s="299" t="s">
        <v>183</v>
      </c>
      <c r="C1264" s="125">
        <v>44804</v>
      </c>
      <c r="D1264" s="125">
        <v>44804</v>
      </c>
      <c r="E1264" s="125">
        <v>44805</v>
      </c>
      <c r="F1264" s="295" t="s">
        <v>1037</v>
      </c>
      <c r="G1264" s="127" t="s">
        <v>1521</v>
      </c>
      <c r="H1264" s="128" t="s">
        <v>782</v>
      </c>
      <c r="I1264" s="73" t="s">
        <v>780</v>
      </c>
      <c r="J1264" s="73" t="s">
        <v>781</v>
      </c>
      <c r="K1264" s="73" t="s">
        <v>166</v>
      </c>
      <c r="L1264" s="129">
        <v>0</v>
      </c>
      <c r="N1264" s="121">
        <v>0</v>
      </c>
      <c r="O1264" s="121">
        <v>3046.4</v>
      </c>
      <c r="P1264" s="121">
        <v>3046.4</v>
      </c>
      <c r="Q1264" s="130" t="s">
        <v>681</v>
      </c>
      <c r="R1264" s="131">
        <v>0</v>
      </c>
      <c r="S1264" s="132">
        <v>5354464.6400000043</v>
      </c>
      <c r="T1264" s="122" t="s">
        <v>781</v>
      </c>
      <c r="U1264" s="2">
        <v>83034276</v>
      </c>
      <c r="V1264" s="121">
        <v>-312983826</v>
      </c>
      <c r="W1264" s="111">
        <v>364698</v>
      </c>
      <c r="X1264" s="133">
        <v>50138379</v>
      </c>
      <c r="Y1264" s="45"/>
    </row>
    <row r="1265" spans="1:25">
      <c r="A1265" s="299" t="s">
        <v>182</v>
      </c>
      <c r="B1265" s="299" t="s">
        <v>183</v>
      </c>
      <c r="C1265" s="125">
        <v>44804</v>
      </c>
      <c r="D1265" s="125">
        <v>44804</v>
      </c>
      <c r="E1265" s="125">
        <v>44805</v>
      </c>
      <c r="F1265" s="295" t="s">
        <v>1038</v>
      </c>
      <c r="G1265" s="127" t="s">
        <v>1682</v>
      </c>
      <c r="H1265" s="128" t="s">
        <v>932</v>
      </c>
      <c r="I1265" s="73" t="s">
        <v>930</v>
      </c>
      <c r="J1265" s="73" t="s">
        <v>931</v>
      </c>
      <c r="K1265" s="73" t="s">
        <v>166</v>
      </c>
      <c r="L1265" s="129">
        <v>0</v>
      </c>
      <c r="N1265" s="121">
        <v>0</v>
      </c>
      <c r="O1265" s="121">
        <v>9135.82</v>
      </c>
      <c r="P1265" s="121">
        <v>9135.82</v>
      </c>
      <c r="Q1265" s="130" t="s">
        <v>681</v>
      </c>
      <c r="R1265" s="131">
        <v>0</v>
      </c>
      <c r="S1265" s="132">
        <v>5363600.4600000046</v>
      </c>
      <c r="T1265" s="122" t="s">
        <v>931</v>
      </c>
      <c r="U1265" s="2">
        <v>83056374</v>
      </c>
      <c r="V1265" s="121">
        <v>-313123721</v>
      </c>
      <c r="W1265" s="111">
        <v>481440</v>
      </c>
      <c r="X1265" s="133">
        <v>50209683</v>
      </c>
      <c r="Y1265" s="45"/>
    </row>
    <row r="1266" spans="1:25">
      <c r="A1266" s="299" t="s">
        <v>182</v>
      </c>
      <c r="B1266" s="299" t="s">
        <v>183</v>
      </c>
      <c r="C1266" s="125">
        <v>44804</v>
      </c>
      <c r="D1266" s="125">
        <v>44804</v>
      </c>
      <c r="E1266" s="125">
        <v>44805</v>
      </c>
      <c r="F1266" s="295" t="s">
        <v>786</v>
      </c>
      <c r="G1266" s="127" t="s">
        <v>1522</v>
      </c>
      <c r="H1266" s="128" t="s">
        <v>785</v>
      </c>
      <c r="I1266" s="73" t="s">
        <v>783</v>
      </c>
      <c r="J1266" s="73" t="s">
        <v>784</v>
      </c>
      <c r="K1266" s="73" t="s">
        <v>166</v>
      </c>
      <c r="L1266" s="129">
        <v>0</v>
      </c>
      <c r="N1266" s="121">
        <v>0</v>
      </c>
      <c r="O1266" s="121">
        <v>49624.56</v>
      </c>
      <c r="P1266" s="121">
        <v>49624.56</v>
      </c>
      <c r="Q1266" s="130" t="s">
        <v>681</v>
      </c>
      <c r="R1266" s="131">
        <v>0</v>
      </c>
      <c r="S1266" s="132">
        <v>5413225.0200000042</v>
      </c>
      <c r="T1266" s="122" t="s">
        <v>784</v>
      </c>
      <c r="U1266" s="2">
        <v>82891638</v>
      </c>
      <c r="V1266" s="121">
        <v>-312919043</v>
      </c>
      <c r="W1266" s="111">
        <v>392748</v>
      </c>
      <c r="X1266" s="133">
        <v>50073774</v>
      </c>
      <c r="Y1266" s="45"/>
    </row>
    <row r="1267" spans="1:25">
      <c r="A1267" s="299" t="s">
        <v>182</v>
      </c>
      <c r="B1267" s="299" t="s">
        <v>183</v>
      </c>
      <c r="C1267" s="125">
        <v>44804</v>
      </c>
      <c r="D1267" s="125">
        <v>44804</v>
      </c>
      <c r="E1267" s="125">
        <v>44805</v>
      </c>
      <c r="G1267" s="127" t="s">
        <v>1524</v>
      </c>
      <c r="H1267" s="128" t="s">
        <v>793</v>
      </c>
      <c r="I1267" s="73" t="s">
        <v>791</v>
      </c>
      <c r="J1267" s="73" t="s">
        <v>792</v>
      </c>
      <c r="K1267" s="73" t="s">
        <v>166</v>
      </c>
      <c r="L1267" s="129">
        <v>0</v>
      </c>
      <c r="N1267" s="121">
        <v>0</v>
      </c>
      <c r="O1267" s="121">
        <v>99764.89</v>
      </c>
      <c r="P1267" s="121">
        <v>99764.89</v>
      </c>
      <c r="Q1267" s="130" t="s">
        <v>681</v>
      </c>
      <c r="R1267" s="131">
        <v>0</v>
      </c>
      <c r="S1267" s="132">
        <v>5512989.9100000039</v>
      </c>
      <c r="T1267" s="122" t="s">
        <v>792</v>
      </c>
      <c r="U1267" s="2">
        <v>82882910</v>
      </c>
      <c r="V1267" s="121">
        <v>-312913399</v>
      </c>
      <c r="W1267" s="111">
        <v>364755</v>
      </c>
      <c r="X1267" s="133">
        <v>50068130</v>
      </c>
      <c r="Y1267" s="45"/>
    </row>
    <row r="1268" spans="1:25">
      <c r="A1268" s="299" t="s">
        <v>182</v>
      </c>
      <c r="B1268" s="299" t="s">
        <v>183</v>
      </c>
      <c r="C1268" s="125">
        <v>44804</v>
      </c>
      <c r="D1268" s="125">
        <v>44804</v>
      </c>
      <c r="E1268" s="125">
        <v>44805</v>
      </c>
      <c r="G1268" s="127" t="s">
        <v>1708</v>
      </c>
      <c r="H1268" s="128" t="s">
        <v>216</v>
      </c>
      <c r="I1268" s="73" t="s">
        <v>218</v>
      </c>
      <c r="J1268" s="73" t="s">
        <v>904</v>
      </c>
      <c r="K1268" s="73" t="s">
        <v>166</v>
      </c>
      <c r="L1268" s="129">
        <v>0</v>
      </c>
      <c r="N1268" s="121">
        <v>0</v>
      </c>
      <c r="O1268" s="121">
        <v>1530.21</v>
      </c>
      <c r="P1268" s="121">
        <v>1530.21</v>
      </c>
      <c r="Q1268" s="130" t="s">
        <v>681</v>
      </c>
      <c r="R1268" s="131">
        <v>0</v>
      </c>
      <c r="S1268" s="132">
        <v>5514520.1200000038</v>
      </c>
      <c r="T1268" s="122" t="s">
        <v>904</v>
      </c>
      <c r="U1268" s="2">
        <v>83656034</v>
      </c>
      <c r="V1268" s="121">
        <v>-313099479</v>
      </c>
      <c r="W1268" s="111">
        <v>500672</v>
      </c>
      <c r="X1268" s="133">
        <v>50202791</v>
      </c>
      <c r="Y1268" s="45"/>
    </row>
    <row r="1269" spans="1:25">
      <c r="A1269" s="299" t="s">
        <v>182</v>
      </c>
      <c r="B1269" s="299" t="s">
        <v>183</v>
      </c>
      <c r="C1269" s="125">
        <v>44804</v>
      </c>
      <c r="D1269" s="125">
        <v>44804</v>
      </c>
      <c r="E1269" s="125">
        <v>44805</v>
      </c>
      <c r="G1269" s="127" t="s">
        <v>1708</v>
      </c>
      <c r="H1269" s="128" t="s">
        <v>216</v>
      </c>
      <c r="I1269" s="73" t="s">
        <v>218</v>
      </c>
      <c r="J1269" s="73" t="s">
        <v>904</v>
      </c>
      <c r="K1269" s="73" t="s">
        <v>166</v>
      </c>
      <c r="L1269" s="129">
        <v>0</v>
      </c>
      <c r="N1269" s="121">
        <v>0</v>
      </c>
      <c r="O1269" s="121">
        <v>18916.169999999998</v>
      </c>
      <c r="P1269" s="121">
        <v>18916.169999999998</v>
      </c>
      <c r="Q1269" s="130" t="s">
        <v>681</v>
      </c>
      <c r="R1269" s="131">
        <v>0</v>
      </c>
      <c r="S1269" s="132">
        <v>5533436.2900000038</v>
      </c>
      <c r="T1269" s="122" t="s">
        <v>904</v>
      </c>
      <c r="U1269" s="2">
        <v>83656056</v>
      </c>
      <c r="V1269" s="121">
        <v>-313099607</v>
      </c>
      <c r="W1269" s="111">
        <v>500673</v>
      </c>
      <c r="X1269" s="133">
        <v>50202796</v>
      </c>
      <c r="Y1269" s="45"/>
    </row>
    <row r="1270" spans="1:25">
      <c r="A1270" s="258" t="s">
        <v>182</v>
      </c>
      <c r="B1270" s="258" t="s">
        <v>183</v>
      </c>
      <c r="C1270" s="259">
        <v>44810</v>
      </c>
      <c r="D1270" s="259">
        <v>44810</v>
      </c>
      <c r="E1270" s="259">
        <v>44810</v>
      </c>
      <c r="F1270" s="298" t="s">
        <v>929</v>
      </c>
      <c r="G1270" s="260" t="s">
        <v>1710</v>
      </c>
      <c r="H1270" s="261" t="s">
        <v>928</v>
      </c>
      <c r="I1270" s="262" t="s">
        <v>926</v>
      </c>
      <c r="J1270" s="262" t="s">
        <v>927</v>
      </c>
      <c r="K1270" s="262" t="s">
        <v>166</v>
      </c>
      <c r="L1270" s="263">
        <v>0</v>
      </c>
      <c r="M1270" s="264"/>
      <c r="N1270" s="264">
        <v>0</v>
      </c>
      <c r="O1270" s="264">
        <v>59677.2</v>
      </c>
      <c r="P1270" s="264">
        <v>59677.2</v>
      </c>
      <c r="Q1270" s="265" t="s">
        <v>681</v>
      </c>
      <c r="R1270" s="266">
        <v>0</v>
      </c>
      <c r="S1270" s="267">
        <v>5593113.4900000039</v>
      </c>
      <c r="T1270" s="268" t="s">
        <v>927</v>
      </c>
      <c r="U1270" s="269">
        <v>80465784</v>
      </c>
      <c r="V1270" s="264">
        <v>-313464205</v>
      </c>
      <c r="W1270" s="270">
        <v>481437</v>
      </c>
      <c r="X1270" s="271">
        <v>50288311</v>
      </c>
      <c r="Y1270" s="272" t="s">
        <v>1711</v>
      </c>
    </row>
    <row r="1271" spans="1:25">
      <c r="A1271" s="243" t="s">
        <v>182</v>
      </c>
      <c r="B1271" s="243" t="s">
        <v>183</v>
      </c>
      <c r="C1271" s="244">
        <v>44811</v>
      </c>
      <c r="D1271" s="244">
        <v>44811</v>
      </c>
      <c r="E1271" s="244">
        <v>44811</v>
      </c>
      <c r="F1271" s="297" t="s">
        <v>569</v>
      </c>
      <c r="G1271" s="245" t="s">
        <v>1681</v>
      </c>
      <c r="H1271" s="246" t="s">
        <v>568</v>
      </c>
      <c r="I1271" s="247" t="s">
        <v>454</v>
      </c>
      <c r="J1271" s="247" t="s">
        <v>570</v>
      </c>
      <c r="K1271" s="247" t="s">
        <v>166</v>
      </c>
      <c r="L1271" s="248">
        <v>0</v>
      </c>
      <c r="M1271" s="249"/>
      <c r="N1271" s="249">
        <v>0</v>
      </c>
      <c r="O1271" s="249">
        <v>174.95</v>
      </c>
      <c r="P1271" s="249">
        <v>174.95</v>
      </c>
      <c r="Q1271" s="250" t="s">
        <v>681</v>
      </c>
      <c r="R1271" s="251">
        <v>0</v>
      </c>
      <c r="S1271" s="252">
        <v>5593288.4400000041</v>
      </c>
      <c r="T1271" s="253" t="s">
        <v>570</v>
      </c>
      <c r="U1271" s="254">
        <v>84219967</v>
      </c>
      <c r="V1271" s="249">
        <v>-313540175</v>
      </c>
      <c r="W1271" s="255">
        <v>497908</v>
      </c>
      <c r="X1271" s="256">
        <v>50303267</v>
      </c>
      <c r="Y1271" s="257"/>
    </row>
    <row r="1272" spans="1:25">
      <c r="A1272" s="299" t="s">
        <v>182</v>
      </c>
      <c r="B1272" s="299" t="s">
        <v>183</v>
      </c>
      <c r="C1272" s="125">
        <v>44804</v>
      </c>
      <c r="D1272" s="125">
        <v>44804</v>
      </c>
      <c r="E1272" s="125">
        <v>44813</v>
      </c>
      <c r="G1272" s="127" t="s">
        <v>1597</v>
      </c>
      <c r="H1272" s="128" t="s">
        <v>852</v>
      </c>
      <c r="I1272" s="73" t="s">
        <v>850</v>
      </c>
      <c r="J1272" s="73" t="s">
        <v>851</v>
      </c>
      <c r="K1272" s="73" t="s">
        <v>166</v>
      </c>
      <c r="L1272" s="129">
        <v>0</v>
      </c>
      <c r="N1272" s="121">
        <v>0</v>
      </c>
      <c r="O1272" s="121">
        <v>59289.760000000002</v>
      </c>
      <c r="P1272" s="121">
        <v>59289.760000000002</v>
      </c>
      <c r="Q1272" s="130" t="s">
        <v>681</v>
      </c>
      <c r="R1272" s="131">
        <v>0</v>
      </c>
      <c r="S1272" s="132">
        <v>5652578.2000000039</v>
      </c>
      <c r="T1272" s="122" t="s">
        <v>851</v>
      </c>
      <c r="U1272" s="2">
        <v>83030807</v>
      </c>
      <c r="V1272" s="121">
        <v>-313669708</v>
      </c>
      <c r="W1272" s="111">
        <v>441318</v>
      </c>
      <c r="X1272" s="133">
        <v>50334953</v>
      </c>
      <c r="Y1272" s="45"/>
    </row>
    <row r="1273" spans="1:25">
      <c r="A1273" s="299" t="s">
        <v>182</v>
      </c>
      <c r="B1273" s="299" t="s">
        <v>183</v>
      </c>
      <c r="C1273" s="125">
        <v>44813</v>
      </c>
      <c r="D1273" s="125">
        <v>44813</v>
      </c>
      <c r="E1273" s="125">
        <v>44813</v>
      </c>
      <c r="G1273" s="127" t="s">
        <v>1708</v>
      </c>
      <c r="H1273" s="128" t="s">
        <v>216</v>
      </c>
      <c r="I1273" s="73" t="s">
        <v>218</v>
      </c>
      <c r="J1273" s="73" t="s">
        <v>904</v>
      </c>
      <c r="K1273" s="73" t="s">
        <v>166</v>
      </c>
      <c r="L1273" s="129">
        <v>0</v>
      </c>
      <c r="N1273" s="121">
        <v>0</v>
      </c>
      <c r="O1273" s="121">
        <v>4415.45</v>
      </c>
      <c r="P1273" s="121">
        <v>4415.45</v>
      </c>
      <c r="Q1273" s="130" t="s">
        <v>681</v>
      </c>
      <c r="R1273" s="131">
        <v>0</v>
      </c>
      <c r="S1273" s="132">
        <v>5656993.6500000041</v>
      </c>
      <c r="T1273" s="122" t="s">
        <v>904</v>
      </c>
      <c r="U1273" s="2">
        <v>83656077</v>
      </c>
      <c r="V1273" s="121">
        <v>-313667227</v>
      </c>
      <c r="W1273" s="111">
        <v>500674</v>
      </c>
      <c r="X1273" s="133">
        <v>50334484</v>
      </c>
      <c r="Y1273" s="45"/>
    </row>
    <row r="1274" spans="1:25">
      <c r="A1274" s="258" t="s">
        <v>182</v>
      </c>
      <c r="B1274" s="258" t="s">
        <v>183</v>
      </c>
      <c r="C1274" s="259">
        <v>44816</v>
      </c>
      <c r="D1274" s="259">
        <v>44816</v>
      </c>
      <c r="E1274" s="259">
        <v>44816</v>
      </c>
      <c r="F1274" s="298" t="s">
        <v>581</v>
      </c>
      <c r="G1274" s="260" t="s">
        <v>1712</v>
      </c>
      <c r="H1274" s="261" t="s">
        <v>580</v>
      </c>
      <c r="I1274" s="262" t="s">
        <v>582</v>
      </c>
      <c r="J1274" s="262" t="s">
        <v>583</v>
      </c>
      <c r="K1274" s="262" t="s">
        <v>166</v>
      </c>
      <c r="L1274" s="263">
        <v>0</v>
      </c>
      <c r="M1274" s="264"/>
      <c r="N1274" s="264">
        <v>0</v>
      </c>
      <c r="O1274" s="264">
        <v>71676.899999999994</v>
      </c>
      <c r="P1274" s="264">
        <v>71676.899999999994</v>
      </c>
      <c r="Q1274" s="265" t="s">
        <v>681</v>
      </c>
      <c r="R1274" s="266">
        <v>0</v>
      </c>
      <c r="S1274" s="267">
        <v>5728670.5500000045</v>
      </c>
      <c r="T1274" s="268" t="s">
        <v>583</v>
      </c>
      <c r="U1274" s="269">
        <v>84303156</v>
      </c>
      <c r="V1274" s="264">
        <v>-313771478</v>
      </c>
      <c r="W1274" s="270">
        <v>482710</v>
      </c>
      <c r="X1274" s="271">
        <v>50350268</v>
      </c>
      <c r="Y1274" s="272" t="s">
        <v>1713</v>
      </c>
    </row>
    <row r="1275" spans="1:25">
      <c r="A1275" s="243" t="s">
        <v>182</v>
      </c>
      <c r="B1275" s="243" t="s">
        <v>183</v>
      </c>
      <c r="C1275" s="244">
        <v>44805</v>
      </c>
      <c r="D1275" s="244">
        <v>44805</v>
      </c>
      <c r="E1275" s="244">
        <v>44817</v>
      </c>
      <c r="F1275" s="297"/>
      <c r="G1275" s="245" t="s">
        <v>1618</v>
      </c>
      <c r="H1275" s="246" t="s">
        <v>317</v>
      </c>
      <c r="I1275" s="247" t="s">
        <v>318</v>
      </c>
      <c r="J1275" s="247" t="s">
        <v>319</v>
      </c>
      <c r="K1275" s="247" t="s">
        <v>166</v>
      </c>
      <c r="L1275" s="248">
        <v>0</v>
      </c>
      <c r="M1275" s="249"/>
      <c r="N1275" s="249">
        <v>0</v>
      </c>
      <c r="O1275" s="249">
        <v>35143.46</v>
      </c>
      <c r="P1275" s="249">
        <v>35143.46</v>
      </c>
      <c r="Q1275" s="250" t="s">
        <v>681</v>
      </c>
      <c r="R1275" s="251">
        <v>0</v>
      </c>
      <c r="S1275" s="252">
        <v>5763814.0100000044</v>
      </c>
      <c r="T1275" s="253" t="s">
        <v>319</v>
      </c>
      <c r="U1275" s="254">
        <v>83370166</v>
      </c>
      <c r="V1275" s="249">
        <v>-313850886</v>
      </c>
      <c r="W1275" s="255">
        <v>454684</v>
      </c>
      <c r="X1275" s="256">
        <v>50364638</v>
      </c>
      <c r="Y1275" s="257"/>
    </row>
    <row r="1276" spans="1:25">
      <c r="A1276" s="299" t="s">
        <v>206</v>
      </c>
      <c r="B1276" s="299" t="s">
        <v>207</v>
      </c>
      <c r="C1276" s="125">
        <v>44777</v>
      </c>
      <c r="D1276" s="125">
        <v>44810</v>
      </c>
      <c r="E1276" s="125">
        <v>44818</v>
      </c>
      <c r="F1276" s="295" t="s">
        <v>976</v>
      </c>
      <c r="G1276" s="127"/>
      <c r="H1276" s="128" t="s">
        <v>975</v>
      </c>
      <c r="I1276" s="73" t="s">
        <v>973</v>
      </c>
      <c r="J1276" s="73" t="s">
        <v>974</v>
      </c>
      <c r="K1276" s="73" t="s">
        <v>710</v>
      </c>
      <c r="L1276" s="129">
        <v>1500000</v>
      </c>
      <c r="M1276" s="121">
        <v>95.25</v>
      </c>
      <c r="N1276" s="121">
        <v>-1428750</v>
      </c>
      <c r="O1276" s="121">
        <v>0</v>
      </c>
      <c r="P1276" s="121">
        <v>-1428750</v>
      </c>
      <c r="Q1276" s="130" t="s">
        <v>681</v>
      </c>
      <c r="R1276" s="131">
        <v>19318288.789999984</v>
      </c>
      <c r="S1276" s="132">
        <v>0</v>
      </c>
      <c r="T1276" s="122" t="s">
        <v>974</v>
      </c>
      <c r="U1276" s="2">
        <v>83428532</v>
      </c>
      <c r="V1276" s="121">
        <v>-313794174</v>
      </c>
      <c r="W1276" s="111">
        <v>452350</v>
      </c>
      <c r="X1276" s="133">
        <v>50356062</v>
      </c>
      <c r="Y1276" s="45"/>
    </row>
    <row r="1277" spans="1:25">
      <c r="A1277" s="299" t="s">
        <v>182</v>
      </c>
      <c r="B1277" s="299" t="s">
        <v>183</v>
      </c>
      <c r="C1277" s="125">
        <v>44810</v>
      </c>
      <c r="D1277" s="125">
        <v>44810</v>
      </c>
      <c r="E1277" s="125">
        <v>44818</v>
      </c>
      <c r="F1277" s="295" t="s">
        <v>976</v>
      </c>
      <c r="G1277" s="127"/>
      <c r="H1277" s="128" t="s">
        <v>975</v>
      </c>
      <c r="I1277" s="73" t="s">
        <v>973</v>
      </c>
      <c r="J1277" s="73" t="s">
        <v>974</v>
      </c>
      <c r="K1277" s="73" t="s">
        <v>1665</v>
      </c>
      <c r="L1277" s="129">
        <v>0</v>
      </c>
      <c r="N1277" s="121">
        <v>0</v>
      </c>
      <c r="O1277" s="121">
        <v>-2472.6</v>
      </c>
      <c r="P1277" s="121">
        <v>-2472.6</v>
      </c>
      <c r="Q1277" s="130" t="s">
        <v>681</v>
      </c>
      <c r="R1277" s="131">
        <v>0</v>
      </c>
      <c r="S1277" s="132">
        <v>5761341.4100000048</v>
      </c>
      <c r="T1277" s="122" t="s">
        <v>974</v>
      </c>
      <c r="U1277" s="2">
        <v>84315396</v>
      </c>
      <c r="V1277" s="121">
        <v>-313794191</v>
      </c>
      <c r="W1277" s="111"/>
      <c r="X1277" s="133">
        <v>50356069</v>
      </c>
      <c r="Y1277" s="45"/>
    </row>
    <row r="1278" spans="1:25">
      <c r="A1278" s="299" t="s">
        <v>182</v>
      </c>
      <c r="B1278" s="299" t="s">
        <v>183</v>
      </c>
      <c r="C1278" s="125">
        <v>44810</v>
      </c>
      <c r="D1278" s="125">
        <v>44810</v>
      </c>
      <c r="E1278" s="125">
        <v>44818</v>
      </c>
      <c r="F1278" s="295" t="s">
        <v>976</v>
      </c>
      <c r="G1278" s="127"/>
      <c r="H1278" s="128" t="s">
        <v>975</v>
      </c>
      <c r="I1278" s="73" t="s">
        <v>973</v>
      </c>
      <c r="J1278" s="73" t="s">
        <v>974</v>
      </c>
      <c r="K1278" s="73" t="s">
        <v>1666</v>
      </c>
      <c r="L1278" s="129">
        <v>0</v>
      </c>
      <c r="N1278" s="121">
        <v>0</v>
      </c>
      <c r="O1278" s="121">
        <v>7695.83</v>
      </c>
      <c r="P1278" s="121">
        <v>7695.83</v>
      </c>
      <c r="Q1278" s="130" t="s">
        <v>681</v>
      </c>
      <c r="R1278" s="131">
        <v>0</v>
      </c>
      <c r="S1278" s="132">
        <v>5769037.2400000049</v>
      </c>
      <c r="T1278" s="122" t="s">
        <v>974</v>
      </c>
      <c r="U1278" s="2">
        <v>84315394</v>
      </c>
      <c r="V1278" s="121">
        <v>-313794187</v>
      </c>
      <c r="W1278" s="111"/>
      <c r="X1278" s="133">
        <v>50356067</v>
      </c>
      <c r="Y1278" s="45"/>
    </row>
    <row r="1279" spans="1:25">
      <c r="A1279" s="299" t="s">
        <v>206</v>
      </c>
      <c r="B1279" s="299" t="s">
        <v>207</v>
      </c>
      <c r="C1279" s="125">
        <v>44770</v>
      </c>
      <c r="D1279" s="125">
        <v>44811</v>
      </c>
      <c r="E1279" s="125">
        <v>44818</v>
      </c>
      <c r="F1279" s="295" t="s">
        <v>585</v>
      </c>
      <c r="G1279" s="127"/>
      <c r="H1279" s="128" t="s">
        <v>584</v>
      </c>
      <c r="I1279" s="73" t="s">
        <v>586</v>
      </c>
      <c r="J1279" s="73" t="s">
        <v>587</v>
      </c>
      <c r="K1279" s="73" t="s">
        <v>830</v>
      </c>
      <c r="L1279" s="129">
        <v>3092555.55</v>
      </c>
      <c r="M1279" s="121">
        <v>98.5</v>
      </c>
      <c r="N1279" s="121">
        <v>3046167.22</v>
      </c>
      <c r="O1279" s="121">
        <v>0</v>
      </c>
      <c r="P1279" s="121">
        <v>3046167.22</v>
      </c>
      <c r="Q1279" s="130" t="s">
        <v>681</v>
      </c>
      <c r="R1279" s="131">
        <v>22364456.009999983</v>
      </c>
      <c r="S1279" s="132">
        <v>0</v>
      </c>
      <c r="T1279" s="122" t="s">
        <v>587</v>
      </c>
      <c r="U1279" s="2">
        <v>83184276</v>
      </c>
      <c r="V1279" s="121">
        <v>-313989666</v>
      </c>
      <c r="W1279" s="111">
        <v>452939</v>
      </c>
      <c r="X1279" s="133">
        <v>50395473</v>
      </c>
      <c r="Y1279" s="45"/>
    </row>
    <row r="1280" spans="1:25">
      <c r="A1280" s="299" t="s">
        <v>182</v>
      </c>
      <c r="B1280" s="299" t="s">
        <v>183</v>
      </c>
      <c r="C1280" s="125">
        <v>44804</v>
      </c>
      <c r="D1280" s="125">
        <v>44804</v>
      </c>
      <c r="E1280" s="125">
        <v>44818</v>
      </c>
      <c r="F1280" s="295" t="s">
        <v>1038</v>
      </c>
      <c r="G1280" s="127" t="s">
        <v>1682</v>
      </c>
      <c r="H1280" s="128" t="s">
        <v>932</v>
      </c>
      <c r="I1280" s="73" t="s">
        <v>930</v>
      </c>
      <c r="J1280" s="73" t="s">
        <v>931</v>
      </c>
      <c r="K1280" s="73" t="s">
        <v>166</v>
      </c>
      <c r="L1280" s="129">
        <v>0</v>
      </c>
      <c r="N1280" s="121">
        <v>0</v>
      </c>
      <c r="O1280" s="121">
        <v>12769.07</v>
      </c>
      <c r="P1280" s="121">
        <v>12769.07</v>
      </c>
      <c r="Q1280" s="130" t="s">
        <v>681</v>
      </c>
      <c r="R1280" s="131">
        <v>0</v>
      </c>
      <c r="S1280" s="132">
        <v>5781806.3100000052</v>
      </c>
      <c r="T1280" s="122" t="s">
        <v>931</v>
      </c>
      <c r="U1280" s="2">
        <v>83056374</v>
      </c>
      <c r="V1280" s="121">
        <v>-313952313</v>
      </c>
      <c r="W1280" s="111">
        <v>481440</v>
      </c>
      <c r="X1280" s="133">
        <v>50382840</v>
      </c>
      <c r="Y1280" s="45"/>
    </row>
    <row r="1281" spans="1:25">
      <c r="A1281" s="299" t="s">
        <v>206</v>
      </c>
      <c r="B1281" s="299" t="s">
        <v>207</v>
      </c>
      <c r="C1281" s="125">
        <v>44635</v>
      </c>
      <c r="D1281" s="125">
        <v>44811</v>
      </c>
      <c r="E1281" s="125">
        <v>44818</v>
      </c>
      <c r="F1281" s="295" t="s">
        <v>800</v>
      </c>
      <c r="G1281" s="127"/>
      <c r="H1281" s="128" t="s">
        <v>799</v>
      </c>
      <c r="I1281" s="73" t="s">
        <v>797</v>
      </c>
      <c r="J1281" s="73" t="s">
        <v>798</v>
      </c>
      <c r="K1281" s="73" t="s">
        <v>710</v>
      </c>
      <c r="L1281" s="129">
        <v>1331253.4099999999</v>
      </c>
      <c r="M1281" s="121">
        <v>98.5</v>
      </c>
      <c r="N1281" s="121">
        <v>-1311284.6000000001</v>
      </c>
      <c r="O1281" s="121">
        <v>0</v>
      </c>
      <c r="P1281" s="121">
        <v>-1311284.6000000001</v>
      </c>
      <c r="Q1281" s="130" t="s">
        <v>681</v>
      </c>
      <c r="R1281" s="131">
        <v>21053171.409999982</v>
      </c>
      <c r="S1281" s="132">
        <v>0</v>
      </c>
      <c r="T1281" s="122" t="s">
        <v>798</v>
      </c>
      <c r="U1281" s="2">
        <v>78408074</v>
      </c>
      <c r="V1281" s="121">
        <v>-313793511</v>
      </c>
      <c r="W1281" s="111">
        <v>359762</v>
      </c>
      <c r="X1281" s="133">
        <v>50355802</v>
      </c>
      <c r="Y1281" s="45"/>
    </row>
    <row r="1282" spans="1:25">
      <c r="A1282" s="299" t="s">
        <v>206</v>
      </c>
      <c r="B1282" s="299" t="s">
        <v>207</v>
      </c>
      <c r="C1282" s="125">
        <v>44811</v>
      </c>
      <c r="D1282" s="125">
        <v>44811</v>
      </c>
      <c r="E1282" s="125">
        <v>44818</v>
      </c>
      <c r="F1282" s="295" t="s">
        <v>800</v>
      </c>
      <c r="G1282" s="127"/>
      <c r="H1282" s="128" t="s">
        <v>799</v>
      </c>
      <c r="I1282" s="73" t="s">
        <v>797</v>
      </c>
      <c r="J1282" s="73" t="s">
        <v>798</v>
      </c>
      <c r="K1282" s="73" t="s">
        <v>856</v>
      </c>
      <c r="L1282" s="129">
        <v>0</v>
      </c>
      <c r="N1282" s="121">
        <v>103.65</v>
      </c>
      <c r="O1282" s="121">
        <v>0</v>
      </c>
      <c r="P1282" s="121">
        <v>103.65</v>
      </c>
      <c r="Q1282" s="130" t="s">
        <v>681</v>
      </c>
      <c r="R1282" s="131">
        <v>21053275.05999998</v>
      </c>
      <c r="S1282" s="132">
        <v>0</v>
      </c>
      <c r="T1282" s="122" t="s">
        <v>798</v>
      </c>
      <c r="U1282" s="2">
        <v>84315126</v>
      </c>
      <c r="V1282" s="121">
        <v>-313793524</v>
      </c>
      <c r="W1282" s="111"/>
      <c r="X1282" s="133">
        <v>50355807</v>
      </c>
      <c r="Y1282" s="45"/>
    </row>
    <row r="1283" spans="1:25">
      <c r="A1283" s="299" t="s">
        <v>182</v>
      </c>
      <c r="B1283" s="299" t="s">
        <v>183</v>
      </c>
      <c r="C1283" s="125">
        <v>44805</v>
      </c>
      <c r="D1283" s="125">
        <v>44805</v>
      </c>
      <c r="E1283" s="125">
        <v>44818</v>
      </c>
      <c r="G1283" s="127" t="s">
        <v>1636</v>
      </c>
      <c r="H1283" s="128" t="s">
        <v>881</v>
      </c>
      <c r="I1283" s="73" t="s">
        <v>204</v>
      </c>
      <c r="J1283" s="73" t="s">
        <v>880</v>
      </c>
      <c r="K1283" s="73" t="s">
        <v>166</v>
      </c>
      <c r="L1283" s="129">
        <v>0</v>
      </c>
      <c r="N1283" s="121">
        <v>0</v>
      </c>
      <c r="O1283" s="121">
        <v>40352.480000000003</v>
      </c>
      <c r="P1283" s="121">
        <v>40352.480000000003</v>
      </c>
      <c r="Q1283" s="130" t="s">
        <v>681</v>
      </c>
      <c r="R1283" s="131">
        <v>0</v>
      </c>
      <c r="S1283" s="132">
        <v>5822158.7900000056</v>
      </c>
      <c r="T1283" s="122" t="s">
        <v>880</v>
      </c>
      <c r="U1283" s="2">
        <v>83257163</v>
      </c>
      <c r="V1283" s="121">
        <v>-313921983</v>
      </c>
      <c r="W1283" s="111">
        <v>455704</v>
      </c>
      <c r="X1283" s="133">
        <v>50376052</v>
      </c>
      <c r="Y1283" s="45"/>
    </row>
    <row r="1284" spans="1:25">
      <c r="A1284" s="228" t="s">
        <v>206</v>
      </c>
      <c r="B1284" s="228" t="s">
        <v>207</v>
      </c>
      <c r="C1284" s="229">
        <v>44722</v>
      </c>
      <c r="D1284" s="229">
        <v>44805</v>
      </c>
      <c r="E1284" s="229">
        <v>44818</v>
      </c>
      <c r="F1284" s="296" t="s">
        <v>538</v>
      </c>
      <c r="G1284" s="230"/>
      <c r="H1284" s="231" t="s">
        <v>537</v>
      </c>
      <c r="I1284" s="232" t="s">
        <v>539</v>
      </c>
      <c r="J1284" s="232" t="s">
        <v>540</v>
      </c>
      <c r="K1284" s="232" t="s">
        <v>710</v>
      </c>
      <c r="L1284" s="233">
        <v>2904517.69</v>
      </c>
      <c r="M1284" s="234">
        <v>100</v>
      </c>
      <c r="N1284" s="234">
        <v>-2904517.69</v>
      </c>
      <c r="O1284" s="234">
        <v>0</v>
      </c>
      <c r="P1284" s="234">
        <v>-2904517.69</v>
      </c>
      <c r="Q1284" s="235" t="s">
        <v>681</v>
      </c>
      <c r="R1284" s="236">
        <v>18148757.369999979</v>
      </c>
      <c r="S1284" s="237">
        <v>0</v>
      </c>
      <c r="T1284" s="238" t="s">
        <v>540</v>
      </c>
      <c r="U1284" s="239">
        <v>80808306</v>
      </c>
      <c r="V1284" s="234">
        <v>-313989382</v>
      </c>
      <c r="W1284" s="240">
        <v>499382</v>
      </c>
      <c r="X1284" s="241">
        <v>50395335</v>
      </c>
      <c r="Y1284" s="242"/>
    </row>
    <row r="1285" spans="1:25">
      <c r="A1285" s="299" t="s">
        <v>182</v>
      </c>
      <c r="B1285" s="299" t="s">
        <v>183</v>
      </c>
      <c r="C1285" s="125">
        <v>44804</v>
      </c>
      <c r="D1285" s="125">
        <v>44804</v>
      </c>
      <c r="E1285" s="125">
        <v>44819</v>
      </c>
      <c r="G1285" s="127" t="s">
        <v>1714</v>
      </c>
      <c r="H1285" s="128" t="s">
        <v>989</v>
      </c>
      <c r="I1285" s="73" t="s">
        <v>917</v>
      </c>
      <c r="J1285" s="73" t="s">
        <v>1715</v>
      </c>
      <c r="K1285" s="73" t="s">
        <v>166</v>
      </c>
      <c r="L1285" s="129">
        <v>0</v>
      </c>
      <c r="N1285" s="121">
        <v>0</v>
      </c>
      <c r="O1285" s="121">
        <v>41936.1</v>
      </c>
      <c r="P1285" s="121">
        <v>41936.1</v>
      </c>
      <c r="Q1285" s="130" t="s">
        <v>681</v>
      </c>
      <c r="R1285" s="131">
        <v>0</v>
      </c>
      <c r="S1285" s="132">
        <v>5864094.8900000053</v>
      </c>
      <c r="T1285" s="122" t="s">
        <v>988</v>
      </c>
      <c r="U1285" s="2">
        <v>84411877</v>
      </c>
      <c r="V1285" s="121">
        <v>-314050070</v>
      </c>
      <c r="W1285" s="111">
        <v>488405</v>
      </c>
      <c r="X1285" s="133">
        <v>50408708</v>
      </c>
      <c r="Y1285" s="45"/>
    </row>
    <row r="1286" spans="1:25">
      <c r="A1286" s="299" t="s">
        <v>182</v>
      </c>
      <c r="B1286" s="299" t="s">
        <v>183</v>
      </c>
      <c r="C1286" s="125">
        <v>44819</v>
      </c>
      <c r="D1286" s="125">
        <v>44819</v>
      </c>
      <c r="E1286" s="125">
        <v>44819</v>
      </c>
      <c r="G1286" s="127" t="s">
        <v>1548</v>
      </c>
      <c r="H1286" s="128" t="s">
        <v>796</v>
      </c>
      <c r="I1286" s="73" t="s">
        <v>794</v>
      </c>
      <c r="J1286" s="73" t="s">
        <v>795</v>
      </c>
      <c r="K1286" s="73" t="s">
        <v>166</v>
      </c>
      <c r="L1286" s="129">
        <v>0</v>
      </c>
      <c r="N1286" s="121">
        <v>0</v>
      </c>
      <c r="O1286" s="121">
        <v>20993.200000000001</v>
      </c>
      <c r="P1286" s="121">
        <v>20993.200000000001</v>
      </c>
      <c r="Q1286" s="130" t="s">
        <v>681</v>
      </c>
      <c r="R1286" s="131">
        <v>0</v>
      </c>
      <c r="S1286" s="132">
        <v>5885088.0900000054</v>
      </c>
      <c r="T1286" s="122" t="s">
        <v>795</v>
      </c>
      <c r="U1286" s="2">
        <v>81405988</v>
      </c>
      <c r="V1286" s="121">
        <v>-313977213</v>
      </c>
      <c r="W1286" s="111">
        <v>376035</v>
      </c>
      <c r="X1286" s="133">
        <v>50385527</v>
      </c>
      <c r="Y1286" s="45"/>
    </row>
    <row r="1287" spans="1:25">
      <c r="A1287" s="228" t="s">
        <v>182</v>
      </c>
      <c r="B1287" s="228" t="s">
        <v>183</v>
      </c>
      <c r="C1287" s="229">
        <v>44819</v>
      </c>
      <c r="D1287" s="229">
        <v>44819</v>
      </c>
      <c r="E1287" s="229">
        <v>44819</v>
      </c>
      <c r="F1287" s="296"/>
      <c r="G1287" s="230" t="s">
        <v>1708</v>
      </c>
      <c r="H1287" s="231" t="s">
        <v>216</v>
      </c>
      <c r="I1287" s="232" t="s">
        <v>218</v>
      </c>
      <c r="J1287" s="232" t="s">
        <v>904</v>
      </c>
      <c r="K1287" s="232" t="s">
        <v>166</v>
      </c>
      <c r="L1287" s="233">
        <v>0</v>
      </c>
      <c r="M1287" s="234"/>
      <c r="N1287" s="234">
        <v>0</v>
      </c>
      <c r="O1287" s="234">
        <v>8617.6299999999992</v>
      </c>
      <c r="P1287" s="234">
        <v>8617.6299999999992</v>
      </c>
      <c r="Q1287" s="235" t="s">
        <v>681</v>
      </c>
      <c r="R1287" s="236">
        <v>0</v>
      </c>
      <c r="S1287" s="237">
        <v>5893705.7200000053</v>
      </c>
      <c r="T1287" s="238" t="s">
        <v>904</v>
      </c>
      <c r="U1287" s="239">
        <v>83656013</v>
      </c>
      <c r="V1287" s="234">
        <v>-314020898</v>
      </c>
      <c r="W1287" s="240">
        <v>500671</v>
      </c>
      <c r="X1287" s="241">
        <v>50404542</v>
      </c>
      <c r="Y1287" s="242"/>
    </row>
    <row r="1288" spans="1:25">
      <c r="A1288" s="299" t="s">
        <v>182</v>
      </c>
      <c r="B1288" s="299" t="s">
        <v>183</v>
      </c>
      <c r="C1288" s="125">
        <v>44742</v>
      </c>
      <c r="D1288" s="125">
        <v>44742</v>
      </c>
      <c r="E1288" s="125">
        <v>44820</v>
      </c>
      <c r="F1288" s="295" t="s">
        <v>346</v>
      </c>
      <c r="G1288" s="127" t="s">
        <v>1700</v>
      </c>
      <c r="H1288" s="128" t="s">
        <v>345</v>
      </c>
      <c r="I1288" s="73" t="s">
        <v>164</v>
      </c>
      <c r="J1288" s="73" t="s">
        <v>347</v>
      </c>
      <c r="K1288" s="73" t="s">
        <v>166</v>
      </c>
      <c r="L1288" s="129">
        <v>0</v>
      </c>
      <c r="N1288" s="121">
        <v>0</v>
      </c>
      <c r="O1288" s="121">
        <v>669.48</v>
      </c>
      <c r="P1288" s="121">
        <v>669.48</v>
      </c>
      <c r="Q1288" s="130" t="s">
        <v>681</v>
      </c>
      <c r="R1288" s="131">
        <v>0</v>
      </c>
      <c r="S1288" s="132">
        <v>5894375.2000000058</v>
      </c>
      <c r="T1288" s="122" t="s">
        <v>347</v>
      </c>
      <c r="U1288" s="2">
        <v>80950799</v>
      </c>
      <c r="V1288" s="121">
        <v>-314078628</v>
      </c>
      <c r="W1288" s="111">
        <v>482797</v>
      </c>
      <c r="X1288" s="133">
        <v>50415385</v>
      </c>
      <c r="Y1288" s="45"/>
    </row>
    <row r="1289" spans="1:25">
      <c r="A1289" s="299" t="s">
        <v>182</v>
      </c>
      <c r="B1289" s="299" t="s">
        <v>183</v>
      </c>
      <c r="C1289" s="125">
        <v>44742</v>
      </c>
      <c r="D1289" s="125">
        <v>44742</v>
      </c>
      <c r="E1289" s="125">
        <v>44820</v>
      </c>
      <c r="F1289" s="295" t="s">
        <v>346</v>
      </c>
      <c r="G1289" s="127" t="s">
        <v>1700</v>
      </c>
      <c r="H1289" s="128" t="s">
        <v>345</v>
      </c>
      <c r="I1289" s="73" t="s">
        <v>164</v>
      </c>
      <c r="J1289" s="73" t="s">
        <v>347</v>
      </c>
      <c r="K1289" s="73" t="s">
        <v>166</v>
      </c>
      <c r="L1289" s="129">
        <v>0</v>
      </c>
      <c r="N1289" s="121">
        <v>0</v>
      </c>
      <c r="O1289" s="121">
        <v>14657.05</v>
      </c>
      <c r="P1289" s="121">
        <v>14657.05</v>
      </c>
      <c r="Q1289" s="130" t="s">
        <v>681</v>
      </c>
      <c r="R1289" s="131">
        <v>0</v>
      </c>
      <c r="S1289" s="132">
        <v>5909032.2500000056</v>
      </c>
      <c r="T1289" s="122" t="s">
        <v>347</v>
      </c>
      <c r="U1289" s="2">
        <v>80950800</v>
      </c>
      <c r="V1289" s="121">
        <v>-314078641</v>
      </c>
      <c r="W1289" s="111">
        <v>482798</v>
      </c>
      <c r="X1289" s="133">
        <v>50415392</v>
      </c>
      <c r="Y1289" s="45"/>
    </row>
    <row r="1290" spans="1:25">
      <c r="A1290" s="228" t="s">
        <v>182</v>
      </c>
      <c r="B1290" s="228" t="s">
        <v>183</v>
      </c>
      <c r="C1290" s="229">
        <v>44742</v>
      </c>
      <c r="D1290" s="229">
        <v>44742</v>
      </c>
      <c r="E1290" s="229">
        <v>44820</v>
      </c>
      <c r="F1290" s="296" t="s">
        <v>505</v>
      </c>
      <c r="G1290" s="230" t="s">
        <v>1649</v>
      </c>
      <c r="H1290" s="231" t="s">
        <v>504</v>
      </c>
      <c r="I1290" s="232" t="s">
        <v>499</v>
      </c>
      <c r="J1290" s="232" t="s">
        <v>506</v>
      </c>
      <c r="K1290" s="232" t="s">
        <v>166</v>
      </c>
      <c r="L1290" s="233">
        <v>0</v>
      </c>
      <c r="M1290" s="234"/>
      <c r="N1290" s="234">
        <v>0</v>
      </c>
      <c r="O1290" s="234">
        <v>112539.46</v>
      </c>
      <c r="P1290" s="234">
        <v>112539.46</v>
      </c>
      <c r="Q1290" s="235" t="s">
        <v>681</v>
      </c>
      <c r="R1290" s="236">
        <v>0</v>
      </c>
      <c r="S1290" s="237">
        <v>6021571.7100000056</v>
      </c>
      <c r="T1290" s="238" t="s">
        <v>506</v>
      </c>
      <c r="U1290" s="239">
        <v>79773498</v>
      </c>
      <c r="V1290" s="234">
        <v>-314079089</v>
      </c>
      <c r="W1290" s="240">
        <v>470017</v>
      </c>
      <c r="X1290" s="241">
        <v>50415445</v>
      </c>
      <c r="Y1290" s="242"/>
    </row>
    <row r="1291" spans="1:25">
      <c r="A1291" s="299" t="s">
        <v>206</v>
      </c>
      <c r="B1291" s="299" t="s">
        <v>207</v>
      </c>
      <c r="C1291" s="125">
        <v>44818</v>
      </c>
      <c r="D1291" s="125">
        <v>44818</v>
      </c>
      <c r="E1291" s="125">
        <v>44823</v>
      </c>
      <c r="F1291" s="295" t="s">
        <v>246</v>
      </c>
      <c r="G1291" s="127"/>
      <c r="H1291" s="128" t="s">
        <v>245</v>
      </c>
      <c r="I1291" s="73" t="s">
        <v>164</v>
      </c>
      <c r="J1291" s="73" t="s">
        <v>247</v>
      </c>
      <c r="K1291" s="73" t="s">
        <v>993</v>
      </c>
      <c r="L1291" s="129">
        <v>0</v>
      </c>
      <c r="N1291" s="121">
        <v>127.12</v>
      </c>
      <c r="O1291" s="121">
        <v>0</v>
      </c>
      <c r="P1291" s="121">
        <v>127.12</v>
      </c>
      <c r="Q1291" s="130" t="s">
        <v>681</v>
      </c>
      <c r="R1291" s="131">
        <v>18148884.48999998</v>
      </c>
      <c r="S1291" s="132">
        <v>0</v>
      </c>
      <c r="T1291" s="122" t="s">
        <v>247</v>
      </c>
      <c r="U1291" s="2">
        <v>84452705</v>
      </c>
      <c r="V1291" s="121">
        <v>-314196920</v>
      </c>
      <c r="W1291" s="111"/>
      <c r="X1291" s="133">
        <v>50433756</v>
      </c>
      <c r="Y1291" s="45"/>
    </row>
    <row r="1292" spans="1:25">
      <c r="A1292" s="228" t="s">
        <v>182</v>
      </c>
      <c r="B1292" s="228" t="s">
        <v>183</v>
      </c>
      <c r="C1292" s="229">
        <v>44823</v>
      </c>
      <c r="D1292" s="229">
        <v>44823</v>
      </c>
      <c r="E1292" s="229">
        <v>44823</v>
      </c>
      <c r="F1292" s="296"/>
      <c r="G1292" s="230" t="s">
        <v>1670</v>
      </c>
      <c r="H1292" s="231" t="s">
        <v>571</v>
      </c>
      <c r="I1292" s="232" t="s">
        <v>572</v>
      </c>
      <c r="J1292" s="232" t="s">
        <v>948</v>
      </c>
      <c r="K1292" s="232" t="s">
        <v>166</v>
      </c>
      <c r="L1292" s="233">
        <v>0</v>
      </c>
      <c r="M1292" s="234"/>
      <c r="N1292" s="234">
        <v>0</v>
      </c>
      <c r="O1292" s="234">
        <v>45905.91</v>
      </c>
      <c r="P1292" s="234">
        <v>45905.91</v>
      </c>
      <c r="Q1292" s="235" t="s">
        <v>681</v>
      </c>
      <c r="R1292" s="236">
        <v>0</v>
      </c>
      <c r="S1292" s="237">
        <v>6067477.6200000057</v>
      </c>
      <c r="T1292" s="238" t="s">
        <v>948</v>
      </c>
      <c r="U1292" s="239">
        <v>84452048</v>
      </c>
      <c r="V1292" s="234">
        <v>-314195892</v>
      </c>
      <c r="W1292" s="240">
        <v>471935</v>
      </c>
      <c r="X1292" s="241">
        <v>50433438</v>
      </c>
      <c r="Y1292" s="242" t="s">
        <v>1716</v>
      </c>
    </row>
    <row r="1293" spans="1:25">
      <c r="A1293" s="299" t="s">
        <v>169</v>
      </c>
      <c r="B1293" s="299" t="s">
        <v>171</v>
      </c>
      <c r="C1293" s="125">
        <v>44824</v>
      </c>
      <c r="D1293" s="125">
        <v>44824</v>
      </c>
      <c r="E1293" s="125">
        <v>44824</v>
      </c>
      <c r="G1293" s="127"/>
      <c r="J1293" s="73"/>
      <c r="K1293" s="73" t="s">
        <v>1549</v>
      </c>
      <c r="L1293" s="129">
        <v>0</v>
      </c>
      <c r="N1293" s="121">
        <v>5343234.47</v>
      </c>
      <c r="O1293" s="121">
        <v>0</v>
      </c>
      <c r="P1293" s="121">
        <v>5343234.47</v>
      </c>
      <c r="Q1293" s="130" t="s">
        <v>681</v>
      </c>
      <c r="R1293" s="131">
        <v>5359235.2200000007</v>
      </c>
      <c r="S1293" s="132">
        <v>0</v>
      </c>
      <c r="T1293" s="122"/>
      <c r="U1293" s="2">
        <v>450900</v>
      </c>
      <c r="V1293" s="121">
        <v>-314260141</v>
      </c>
      <c r="W1293" s="111"/>
      <c r="X1293" s="133"/>
      <c r="Y1293" s="45" t="s">
        <v>1589</v>
      </c>
    </row>
    <row r="1294" spans="1:25">
      <c r="A1294" s="299" t="s">
        <v>206</v>
      </c>
      <c r="B1294" s="299" t="s">
        <v>207</v>
      </c>
      <c r="C1294" s="125">
        <v>44782</v>
      </c>
      <c r="D1294" s="125">
        <v>44824</v>
      </c>
      <c r="E1294" s="125">
        <v>44824</v>
      </c>
      <c r="F1294" s="295" t="s">
        <v>554</v>
      </c>
      <c r="G1294" s="127"/>
      <c r="H1294" s="128" t="s">
        <v>553</v>
      </c>
      <c r="I1294" s="73" t="s">
        <v>561</v>
      </c>
      <c r="J1294" s="73" t="s">
        <v>562</v>
      </c>
      <c r="K1294" s="73" t="s">
        <v>710</v>
      </c>
      <c r="L1294" s="129">
        <v>2000000</v>
      </c>
      <c r="M1294" s="121">
        <v>92.5</v>
      </c>
      <c r="N1294" s="121">
        <v>-1850000</v>
      </c>
      <c r="O1294" s="121">
        <v>0</v>
      </c>
      <c r="P1294" s="121">
        <v>-1850000</v>
      </c>
      <c r="Q1294" s="130" t="s">
        <v>681</v>
      </c>
      <c r="R1294" s="131">
        <v>16298884.48999998</v>
      </c>
      <c r="S1294" s="132">
        <v>0</v>
      </c>
      <c r="T1294" s="122" t="s">
        <v>562</v>
      </c>
      <c r="U1294" s="2">
        <v>83645363</v>
      </c>
      <c r="V1294" s="121">
        <v>-314268610</v>
      </c>
      <c r="W1294" s="111">
        <v>331302</v>
      </c>
      <c r="X1294" s="133">
        <v>50451783</v>
      </c>
      <c r="Y1294" s="45"/>
    </row>
    <row r="1295" spans="1:25">
      <c r="A1295" s="299" t="s">
        <v>182</v>
      </c>
      <c r="B1295" s="299" t="s">
        <v>183</v>
      </c>
      <c r="C1295" s="125">
        <v>44823</v>
      </c>
      <c r="D1295" s="125">
        <v>44823</v>
      </c>
      <c r="E1295" s="125">
        <v>44824</v>
      </c>
      <c r="G1295" s="127" t="s">
        <v>1708</v>
      </c>
      <c r="H1295" s="128" t="s">
        <v>216</v>
      </c>
      <c r="I1295" s="73" t="s">
        <v>218</v>
      </c>
      <c r="J1295" s="73" t="s">
        <v>904</v>
      </c>
      <c r="K1295" s="73" t="s">
        <v>166</v>
      </c>
      <c r="L1295" s="129">
        <v>0</v>
      </c>
      <c r="N1295" s="121">
        <v>0</v>
      </c>
      <c r="O1295" s="121">
        <v>1502</v>
      </c>
      <c r="P1295" s="121">
        <v>1502</v>
      </c>
      <c r="Q1295" s="130" t="s">
        <v>681</v>
      </c>
      <c r="R1295" s="131">
        <v>0</v>
      </c>
      <c r="S1295" s="132">
        <v>6068979.6200000057</v>
      </c>
      <c r="T1295" s="122" t="s">
        <v>904</v>
      </c>
      <c r="U1295" s="2">
        <v>83655988</v>
      </c>
      <c r="V1295" s="121">
        <v>-314245869</v>
      </c>
      <c r="W1295" s="111">
        <v>500670</v>
      </c>
      <c r="X1295" s="133">
        <v>50445218</v>
      </c>
      <c r="Y1295" s="45"/>
    </row>
    <row r="1296" spans="1:25">
      <c r="A1296" s="228" t="s">
        <v>169</v>
      </c>
      <c r="B1296" s="228" t="s">
        <v>171</v>
      </c>
      <c r="C1296" s="229">
        <v>44778</v>
      </c>
      <c r="D1296" s="229">
        <v>44778</v>
      </c>
      <c r="E1296" s="229">
        <v>44824</v>
      </c>
      <c r="F1296" s="296"/>
      <c r="G1296" s="230"/>
      <c r="H1296" s="231"/>
      <c r="I1296" s="232"/>
      <c r="J1296" s="232"/>
      <c r="K1296" s="232" t="s">
        <v>1551</v>
      </c>
      <c r="L1296" s="233">
        <v>0</v>
      </c>
      <c r="M1296" s="234"/>
      <c r="N1296" s="234">
        <v>-16000.75</v>
      </c>
      <c r="O1296" s="234">
        <v>0</v>
      </c>
      <c r="P1296" s="234">
        <v>-16000.75</v>
      </c>
      <c r="Q1296" s="235" t="s">
        <v>681</v>
      </c>
      <c r="R1296" s="236">
        <v>5343234.4700000007</v>
      </c>
      <c r="S1296" s="237">
        <v>0</v>
      </c>
      <c r="T1296" s="238"/>
      <c r="U1296" s="239">
        <v>2301019</v>
      </c>
      <c r="V1296" s="234">
        <v>-314259837</v>
      </c>
      <c r="W1296" s="240"/>
      <c r="X1296" s="241">
        <v>50449174</v>
      </c>
      <c r="Y1296" s="242" t="s">
        <v>1717</v>
      </c>
    </row>
    <row r="1297" spans="1:25">
      <c r="A1297" s="299" t="s">
        <v>206</v>
      </c>
      <c r="B1297" s="299" t="s">
        <v>207</v>
      </c>
      <c r="C1297" s="125">
        <v>44785</v>
      </c>
      <c r="D1297" s="125">
        <v>44785</v>
      </c>
      <c r="E1297" s="125">
        <v>44825</v>
      </c>
      <c r="G1297" s="127"/>
      <c r="H1297" s="128" t="s">
        <v>876</v>
      </c>
      <c r="I1297" s="73" t="s">
        <v>874</v>
      </c>
      <c r="J1297" s="73" t="s">
        <v>875</v>
      </c>
      <c r="K1297" s="73" t="s">
        <v>1718</v>
      </c>
      <c r="L1297" s="129">
        <v>0</v>
      </c>
      <c r="N1297" s="121">
        <v>-1052984.69</v>
      </c>
      <c r="O1297" s="121">
        <v>0</v>
      </c>
      <c r="P1297" s="121">
        <v>-1052984.69</v>
      </c>
      <c r="Q1297" s="130" t="s">
        <v>681</v>
      </c>
      <c r="R1297" s="131">
        <v>15245899.79999998</v>
      </c>
      <c r="S1297" s="132">
        <v>0</v>
      </c>
      <c r="T1297" s="122" t="s">
        <v>875</v>
      </c>
      <c r="U1297" s="2"/>
      <c r="W1297" s="111"/>
      <c r="X1297" s="133"/>
      <c r="Y1297" s="45" t="s">
        <v>1707</v>
      </c>
    </row>
    <row r="1298" spans="1:25">
      <c r="A1298" s="299" t="s">
        <v>182</v>
      </c>
      <c r="B1298" s="299" t="s">
        <v>183</v>
      </c>
      <c r="C1298" s="125">
        <v>44561</v>
      </c>
      <c r="D1298" s="125">
        <v>44561</v>
      </c>
      <c r="E1298" s="125">
        <v>44825</v>
      </c>
      <c r="G1298" s="127" t="s">
        <v>1614</v>
      </c>
      <c r="H1298" s="128" t="s">
        <v>876</v>
      </c>
      <c r="I1298" s="73" t="s">
        <v>874</v>
      </c>
      <c r="J1298" s="73" t="s">
        <v>875</v>
      </c>
      <c r="K1298" s="73" t="s">
        <v>166</v>
      </c>
      <c r="L1298" s="129">
        <v>0</v>
      </c>
      <c r="N1298" s="121">
        <v>0</v>
      </c>
      <c r="O1298" s="121">
        <v>15295</v>
      </c>
      <c r="P1298" s="121">
        <v>15295</v>
      </c>
      <c r="Q1298" s="130" t="s">
        <v>681</v>
      </c>
      <c r="R1298" s="131">
        <v>0</v>
      </c>
      <c r="S1298" s="132">
        <v>6084274.6200000057</v>
      </c>
      <c r="T1298" s="122" t="s">
        <v>875</v>
      </c>
      <c r="U1298" s="2">
        <v>71217668</v>
      </c>
      <c r="V1298" s="121">
        <v>-314340970</v>
      </c>
      <c r="W1298" s="111">
        <v>459503</v>
      </c>
      <c r="X1298" s="133">
        <v>50466153</v>
      </c>
      <c r="Y1298" s="45"/>
    </row>
    <row r="1299" spans="1:25">
      <c r="A1299" s="299" t="s">
        <v>182</v>
      </c>
      <c r="B1299" s="299" t="s">
        <v>183</v>
      </c>
      <c r="C1299" s="125">
        <v>44651</v>
      </c>
      <c r="D1299" s="125">
        <v>44651</v>
      </c>
      <c r="E1299" s="125">
        <v>44825</v>
      </c>
      <c r="G1299" s="127" t="s">
        <v>1614</v>
      </c>
      <c r="H1299" s="128" t="s">
        <v>876</v>
      </c>
      <c r="I1299" s="73" t="s">
        <v>874</v>
      </c>
      <c r="J1299" s="73" t="s">
        <v>875</v>
      </c>
      <c r="K1299" s="73" t="s">
        <v>166</v>
      </c>
      <c r="L1299" s="129">
        <v>0</v>
      </c>
      <c r="N1299" s="121">
        <v>0</v>
      </c>
      <c r="O1299" s="121">
        <v>2000</v>
      </c>
      <c r="P1299" s="121">
        <v>2000</v>
      </c>
      <c r="Q1299" s="130" t="s">
        <v>681</v>
      </c>
      <c r="R1299" s="131">
        <v>0</v>
      </c>
      <c r="S1299" s="132">
        <v>6086274.6200000057</v>
      </c>
      <c r="T1299" s="122" t="s">
        <v>875</v>
      </c>
      <c r="U1299" s="2">
        <v>74483625</v>
      </c>
      <c r="V1299" s="121">
        <v>-314340221</v>
      </c>
      <c r="W1299" s="111">
        <v>459503</v>
      </c>
      <c r="X1299" s="133">
        <v>50466123</v>
      </c>
      <c r="Y1299" s="45"/>
    </row>
    <row r="1300" spans="1:25">
      <c r="A1300" s="299" t="s">
        <v>182</v>
      </c>
      <c r="B1300" s="299" t="s">
        <v>183</v>
      </c>
      <c r="C1300" s="125">
        <v>44651</v>
      </c>
      <c r="D1300" s="125">
        <v>44651</v>
      </c>
      <c r="E1300" s="125">
        <v>44825</v>
      </c>
      <c r="G1300" s="127" t="s">
        <v>1614</v>
      </c>
      <c r="H1300" s="128" t="s">
        <v>876</v>
      </c>
      <c r="I1300" s="73" t="s">
        <v>874</v>
      </c>
      <c r="J1300" s="73" t="s">
        <v>875</v>
      </c>
      <c r="K1300" s="73" t="s">
        <v>166</v>
      </c>
      <c r="L1300" s="129">
        <v>0</v>
      </c>
      <c r="N1300" s="121">
        <v>0</v>
      </c>
      <c r="O1300" s="121">
        <v>12962.5</v>
      </c>
      <c r="P1300" s="121">
        <v>12962.5</v>
      </c>
      <c r="Q1300" s="130" t="s">
        <v>681</v>
      </c>
      <c r="R1300" s="131">
        <v>0</v>
      </c>
      <c r="S1300" s="132">
        <v>6099237.1200000057</v>
      </c>
      <c r="T1300" s="122" t="s">
        <v>875</v>
      </c>
      <c r="U1300" s="2">
        <v>74483625</v>
      </c>
      <c r="V1300" s="121">
        <v>-314340975</v>
      </c>
      <c r="W1300" s="111">
        <v>459503</v>
      </c>
      <c r="X1300" s="133">
        <v>50466155</v>
      </c>
      <c r="Y1300" s="45"/>
    </row>
    <row r="1301" spans="1:25">
      <c r="A1301" s="299" t="s">
        <v>182</v>
      </c>
      <c r="B1301" s="299" t="s">
        <v>183</v>
      </c>
      <c r="C1301" s="125">
        <v>44652</v>
      </c>
      <c r="D1301" s="125">
        <v>44652</v>
      </c>
      <c r="E1301" s="125">
        <v>44825</v>
      </c>
      <c r="G1301" s="127" t="s">
        <v>1614</v>
      </c>
      <c r="H1301" s="128" t="s">
        <v>876</v>
      </c>
      <c r="I1301" s="73" t="s">
        <v>874</v>
      </c>
      <c r="J1301" s="73" t="s">
        <v>875</v>
      </c>
      <c r="K1301" s="73" t="s">
        <v>166</v>
      </c>
      <c r="L1301" s="129">
        <v>0</v>
      </c>
      <c r="N1301" s="121">
        <v>0</v>
      </c>
      <c r="O1301" s="121">
        <v>1020.2</v>
      </c>
      <c r="P1301" s="121">
        <v>1020.2</v>
      </c>
      <c r="Q1301" s="130" t="s">
        <v>681</v>
      </c>
      <c r="R1301" s="131">
        <v>0</v>
      </c>
      <c r="S1301" s="132">
        <v>6100257.3200000059</v>
      </c>
      <c r="T1301" s="122" t="s">
        <v>875</v>
      </c>
      <c r="U1301" s="2">
        <v>77984077</v>
      </c>
      <c r="V1301" s="121">
        <v>-314340980</v>
      </c>
      <c r="W1301" s="111">
        <v>454400</v>
      </c>
      <c r="X1301" s="133">
        <v>50466157</v>
      </c>
      <c r="Y1301" s="45"/>
    </row>
    <row r="1302" spans="1:25">
      <c r="A1302" s="299" t="s">
        <v>182</v>
      </c>
      <c r="B1302" s="299" t="s">
        <v>183</v>
      </c>
      <c r="C1302" s="125">
        <v>44743</v>
      </c>
      <c r="D1302" s="125">
        <v>44743</v>
      </c>
      <c r="E1302" s="125">
        <v>44825</v>
      </c>
      <c r="G1302" s="127" t="s">
        <v>1614</v>
      </c>
      <c r="H1302" s="128" t="s">
        <v>876</v>
      </c>
      <c r="I1302" s="73" t="s">
        <v>874</v>
      </c>
      <c r="J1302" s="73" t="s">
        <v>875</v>
      </c>
      <c r="K1302" s="73" t="s">
        <v>166</v>
      </c>
      <c r="L1302" s="129">
        <v>0</v>
      </c>
      <c r="N1302" s="121">
        <v>0</v>
      </c>
      <c r="O1302" s="121">
        <v>6104.85</v>
      </c>
      <c r="P1302" s="121">
        <v>6104.85</v>
      </c>
      <c r="Q1302" s="130" t="s">
        <v>681</v>
      </c>
      <c r="R1302" s="131">
        <v>0</v>
      </c>
      <c r="S1302" s="132">
        <v>6106362.1700000055</v>
      </c>
      <c r="T1302" s="122" t="s">
        <v>875</v>
      </c>
      <c r="U1302" s="2">
        <v>78948691</v>
      </c>
      <c r="V1302" s="121">
        <v>-314340983</v>
      </c>
      <c r="W1302" s="111">
        <v>454400</v>
      </c>
      <c r="X1302" s="133">
        <v>50466159</v>
      </c>
      <c r="Y1302" s="45"/>
    </row>
    <row r="1303" spans="1:25">
      <c r="A1303" s="299" t="s">
        <v>182</v>
      </c>
      <c r="B1303" s="299" t="s">
        <v>183</v>
      </c>
      <c r="C1303" s="125">
        <v>44774</v>
      </c>
      <c r="D1303" s="125">
        <v>44774</v>
      </c>
      <c r="E1303" s="125">
        <v>44825</v>
      </c>
      <c r="G1303" s="127" t="s">
        <v>1614</v>
      </c>
      <c r="H1303" s="128" t="s">
        <v>876</v>
      </c>
      <c r="I1303" s="73" t="s">
        <v>874</v>
      </c>
      <c r="J1303" s="73" t="s">
        <v>875</v>
      </c>
      <c r="K1303" s="73" t="s">
        <v>166</v>
      </c>
      <c r="L1303" s="129">
        <v>0</v>
      </c>
      <c r="N1303" s="121">
        <v>0</v>
      </c>
      <c r="O1303" s="121">
        <v>29907.31</v>
      </c>
      <c r="P1303" s="121">
        <v>29907.31</v>
      </c>
      <c r="Q1303" s="130" t="s">
        <v>681</v>
      </c>
      <c r="R1303" s="131">
        <v>0</v>
      </c>
      <c r="S1303" s="132">
        <v>6136269.4800000051</v>
      </c>
      <c r="T1303" s="122" t="s">
        <v>875</v>
      </c>
      <c r="U1303" s="2">
        <v>83163894</v>
      </c>
      <c r="V1303" s="121">
        <v>-314339289</v>
      </c>
      <c r="W1303" s="111">
        <v>497997</v>
      </c>
      <c r="X1303" s="133">
        <v>50465945</v>
      </c>
      <c r="Y1303" s="45"/>
    </row>
    <row r="1304" spans="1:25">
      <c r="A1304" s="299" t="s">
        <v>182</v>
      </c>
      <c r="B1304" s="299" t="s">
        <v>183</v>
      </c>
      <c r="C1304" s="125">
        <v>44774</v>
      </c>
      <c r="D1304" s="125">
        <v>44774</v>
      </c>
      <c r="E1304" s="125">
        <v>44825</v>
      </c>
      <c r="G1304" s="127" t="s">
        <v>1614</v>
      </c>
      <c r="H1304" s="128" t="s">
        <v>876</v>
      </c>
      <c r="I1304" s="73" t="s">
        <v>874</v>
      </c>
      <c r="J1304" s="73" t="s">
        <v>875</v>
      </c>
      <c r="K1304" s="73" t="s">
        <v>166</v>
      </c>
      <c r="L1304" s="129">
        <v>0</v>
      </c>
      <c r="N1304" s="121">
        <v>0</v>
      </c>
      <c r="O1304" s="121">
        <v>43188.65</v>
      </c>
      <c r="P1304" s="121">
        <v>43188.65</v>
      </c>
      <c r="Q1304" s="130" t="s">
        <v>681</v>
      </c>
      <c r="R1304" s="131">
        <v>0</v>
      </c>
      <c r="S1304" s="132">
        <v>6179458.1300000055</v>
      </c>
      <c r="T1304" s="122" t="s">
        <v>875</v>
      </c>
      <c r="U1304" s="2">
        <v>83162805</v>
      </c>
      <c r="V1304" s="121">
        <v>-314340944</v>
      </c>
      <c r="W1304" s="111">
        <v>454400</v>
      </c>
      <c r="X1304" s="133">
        <v>50466141</v>
      </c>
      <c r="Y1304" s="45"/>
    </row>
    <row r="1305" spans="1:25">
      <c r="A1305" s="299" t="s">
        <v>182</v>
      </c>
      <c r="B1305" s="299" t="s">
        <v>183</v>
      </c>
      <c r="C1305" s="125">
        <v>44561</v>
      </c>
      <c r="D1305" s="125">
        <v>44561</v>
      </c>
      <c r="E1305" s="125">
        <v>44825</v>
      </c>
      <c r="G1305" s="127" t="s">
        <v>1641</v>
      </c>
      <c r="H1305" s="128" t="s">
        <v>915</v>
      </c>
      <c r="I1305" s="73" t="s">
        <v>874</v>
      </c>
      <c r="J1305" s="73" t="s">
        <v>914</v>
      </c>
      <c r="K1305" s="73" t="s">
        <v>166</v>
      </c>
      <c r="L1305" s="129">
        <v>0</v>
      </c>
      <c r="N1305" s="121">
        <v>0</v>
      </c>
      <c r="O1305" s="121">
        <v>120.31</v>
      </c>
      <c r="P1305" s="121">
        <v>120.31</v>
      </c>
      <c r="Q1305" s="130" t="s">
        <v>681</v>
      </c>
      <c r="R1305" s="131">
        <v>0</v>
      </c>
      <c r="S1305" s="132">
        <v>6179578.4400000051</v>
      </c>
      <c r="T1305" s="122" t="s">
        <v>914</v>
      </c>
      <c r="U1305" s="2">
        <v>80361898</v>
      </c>
      <c r="V1305" s="121">
        <v>-314337417</v>
      </c>
      <c r="W1305" s="111">
        <v>462619</v>
      </c>
      <c r="X1305" s="133">
        <v>50465428</v>
      </c>
      <c r="Y1305" s="45"/>
    </row>
    <row r="1306" spans="1:25">
      <c r="A1306" s="299" t="s">
        <v>182</v>
      </c>
      <c r="B1306" s="299" t="s">
        <v>183</v>
      </c>
      <c r="C1306" s="125">
        <v>44561</v>
      </c>
      <c r="D1306" s="125">
        <v>44561</v>
      </c>
      <c r="E1306" s="125">
        <v>44825</v>
      </c>
      <c r="G1306" s="127" t="s">
        <v>1641</v>
      </c>
      <c r="H1306" s="128" t="s">
        <v>915</v>
      </c>
      <c r="I1306" s="73" t="s">
        <v>874</v>
      </c>
      <c r="J1306" s="73" t="s">
        <v>914</v>
      </c>
      <c r="K1306" s="73" t="s">
        <v>166</v>
      </c>
      <c r="L1306" s="129">
        <v>0</v>
      </c>
      <c r="N1306" s="121">
        <v>0</v>
      </c>
      <c r="O1306" s="121">
        <v>1879.69</v>
      </c>
      <c r="P1306" s="121">
        <v>1879.69</v>
      </c>
      <c r="Q1306" s="130" t="s">
        <v>681</v>
      </c>
      <c r="R1306" s="131">
        <v>0</v>
      </c>
      <c r="S1306" s="132">
        <v>6181458.1300000055</v>
      </c>
      <c r="T1306" s="122" t="s">
        <v>914</v>
      </c>
      <c r="U1306" s="2">
        <v>80361890</v>
      </c>
      <c r="V1306" s="121">
        <v>-314337440</v>
      </c>
      <c r="W1306" s="111">
        <v>462513</v>
      </c>
      <c r="X1306" s="133">
        <v>50465435</v>
      </c>
      <c r="Y1306" s="45"/>
    </row>
    <row r="1307" spans="1:25">
      <c r="A1307" s="299" t="s">
        <v>182</v>
      </c>
      <c r="B1307" s="299" t="s">
        <v>183</v>
      </c>
      <c r="C1307" s="125">
        <v>44652</v>
      </c>
      <c r="D1307" s="125">
        <v>44652</v>
      </c>
      <c r="E1307" s="125">
        <v>44825</v>
      </c>
      <c r="G1307" s="127" t="s">
        <v>1641</v>
      </c>
      <c r="H1307" s="128" t="s">
        <v>915</v>
      </c>
      <c r="I1307" s="73" t="s">
        <v>874</v>
      </c>
      <c r="J1307" s="73" t="s">
        <v>914</v>
      </c>
      <c r="K1307" s="73" t="s">
        <v>166</v>
      </c>
      <c r="L1307" s="129">
        <v>0</v>
      </c>
      <c r="N1307" s="121">
        <v>0</v>
      </c>
      <c r="O1307" s="121">
        <v>989.42</v>
      </c>
      <c r="P1307" s="121">
        <v>989.42</v>
      </c>
      <c r="Q1307" s="130" t="s">
        <v>681</v>
      </c>
      <c r="R1307" s="131">
        <v>0</v>
      </c>
      <c r="S1307" s="132">
        <v>6182447.5500000054</v>
      </c>
      <c r="T1307" s="122" t="s">
        <v>914</v>
      </c>
      <c r="U1307" s="2">
        <v>78076768</v>
      </c>
      <c r="V1307" s="121">
        <v>-314337504</v>
      </c>
      <c r="W1307" s="111">
        <v>484496</v>
      </c>
      <c r="X1307" s="133">
        <v>50465461</v>
      </c>
      <c r="Y1307" s="45"/>
    </row>
    <row r="1308" spans="1:25">
      <c r="A1308" s="299" t="s">
        <v>182</v>
      </c>
      <c r="B1308" s="299" t="s">
        <v>183</v>
      </c>
      <c r="C1308" s="125">
        <v>44742</v>
      </c>
      <c r="D1308" s="125">
        <v>44742</v>
      </c>
      <c r="E1308" s="125">
        <v>44825</v>
      </c>
      <c r="G1308" s="127" t="s">
        <v>1641</v>
      </c>
      <c r="H1308" s="128" t="s">
        <v>915</v>
      </c>
      <c r="I1308" s="73" t="s">
        <v>874</v>
      </c>
      <c r="J1308" s="73" t="s">
        <v>914</v>
      </c>
      <c r="K1308" s="73" t="s">
        <v>166</v>
      </c>
      <c r="L1308" s="129">
        <v>0</v>
      </c>
      <c r="N1308" s="121">
        <v>0</v>
      </c>
      <c r="O1308" s="121">
        <v>87277.58</v>
      </c>
      <c r="P1308" s="121">
        <v>87277.58</v>
      </c>
      <c r="Q1308" s="130" t="s">
        <v>681</v>
      </c>
      <c r="R1308" s="131">
        <v>0</v>
      </c>
      <c r="S1308" s="132">
        <v>6269725.1300000055</v>
      </c>
      <c r="T1308" s="122" t="s">
        <v>914</v>
      </c>
      <c r="U1308" s="2">
        <v>78880947</v>
      </c>
      <c r="V1308" s="121">
        <v>-314337526</v>
      </c>
      <c r="W1308" s="111">
        <v>486556</v>
      </c>
      <c r="X1308" s="133">
        <v>50465471</v>
      </c>
      <c r="Y1308" s="45"/>
    </row>
    <row r="1309" spans="1:25">
      <c r="A1309" s="299" t="s">
        <v>182</v>
      </c>
      <c r="B1309" s="299" t="s">
        <v>183</v>
      </c>
      <c r="C1309" s="125">
        <v>44774</v>
      </c>
      <c r="D1309" s="125">
        <v>44774</v>
      </c>
      <c r="E1309" s="125">
        <v>44825</v>
      </c>
      <c r="G1309" s="127" t="s">
        <v>1641</v>
      </c>
      <c r="H1309" s="128" t="s">
        <v>915</v>
      </c>
      <c r="I1309" s="73" t="s">
        <v>874</v>
      </c>
      <c r="J1309" s="73" t="s">
        <v>914</v>
      </c>
      <c r="K1309" s="73" t="s">
        <v>166</v>
      </c>
      <c r="L1309" s="129">
        <v>0</v>
      </c>
      <c r="N1309" s="121">
        <v>0</v>
      </c>
      <c r="O1309" s="121">
        <v>6966.51</v>
      </c>
      <c r="P1309" s="121">
        <v>6966.51</v>
      </c>
      <c r="Q1309" s="130" t="s">
        <v>681</v>
      </c>
      <c r="R1309" s="131">
        <v>0</v>
      </c>
      <c r="S1309" s="132">
        <v>6276691.6400000053</v>
      </c>
      <c r="T1309" s="122" t="s">
        <v>914</v>
      </c>
      <c r="U1309" s="2">
        <v>83164280</v>
      </c>
      <c r="V1309" s="121">
        <v>-314336112</v>
      </c>
      <c r="W1309" s="111">
        <v>486556</v>
      </c>
      <c r="X1309" s="133">
        <v>50465160</v>
      </c>
      <c r="Y1309" s="45"/>
    </row>
    <row r="1310" spans="1:25">
      <c r="A1310" s="299" t="s">
        <v>182</v>
      </c>
      <c r="B1310" s="299" t="s">
        <v>183</v>
      </c>
      <c r="C1310" s="125">
        <v>44774</v>
      </c>
      <c r="D1310" s="125">
        <v>44774</v>
      </c>
      <c r="E1310" s="125">
        <v>44825</v>
      </c>
      <c r="G1310" s="127" t="s">
        <v>1641</v>
      </c>
      <c r="H1310" s="128" t="s">
        <v>915</v>
      </c>
      <c r="I1310" s="73" t="s">
        <v>874</v>
      </c>
      <c r="J1310" s="73" t="s">
        <v>914</v>
      </c>
      <c r="K1310" s="73" t="s">
        <v>166</v>
      </c>
      <c r="L1310" s="129">
        <v>0</v>
      </c>
      <c r="N1310" s="121">
        <v>0</v>
      </c>
      <c r="O1310" s="121">
        <v>24880.36</v>
      </c>
      <c r="P1310" s="121">
        <v>24880.36</v>
      </c>
      <c r="Q1310" s="130" t="s">
        <v>681</v>
      </c>
      <c r="R1310" s="131">
        <v>0</v>
      </c>
      <c r="S1310" s="132">
        <v>6301572.0000000056</v>
      </c>
      <c r="T1310" s="122" t="s">
        <v>914</v>
      </c>
      <c r="U1310" s="2">
        <v>83164280</v>
      </c>
      <c r="V1310" s="121">
        <v>-314337546</v>
      </c>
      <c r="W1310" s="111">
        <v>486556</v>
      </c>
      <c r="X1310" s="133">
        <v>50465473</v>
      </c>
      <c r="Y1310" s="45"/>
    </row>
    <row r="1311" spans="1:25">
      <c r="A1311" s="228" t="s">
        <v>182</v>
      </c>
      <c r="B1311" s="228" t="s">
        <v>183</v>
      </c>
      <c r="C1311" s="229">
        <v>44824</v>
      </c>
      <c r="D1311" s="229">
        <v>44824</v>
      </c>
      <c r="E1311" s="229">
        <v>44825</v>
      </c>
      <c r="F1311" s="296"/>
      <c r="G1311" s="230"/>
      <c r="H1311" s="231"/>
      <c r="I1311" s="232"/>
      <c r="J1311" s="232"/>
      <c r="K1311" s="232" t="s">
        <v>1549</v>
      </c>
      <c r="L1311" s="233">
        <v>0</v>
      </c>
      <c r="M1311" s="234"/>
      <c r="N1311" s="234">
        <v>0</v>
      </c>
      <c r="O1311" s="234">
        <v>-5343234.47</v>
      </c>
      <c r="P1311" s="234">
        <v>-5343234.47</v>
      </c>
      <c r="Q1311" s="235" t="s">
        <v>681</v>
      </c>
      <c r="R1311" s="236">
        <v>0</v>
      </c>
      <c r="S1311" s="237">
        <v>958337.53000000585</v>
      </c>
      <c r="T1311" s="238"/>
      <c r="U1311" s="239">
        <v>450900</v>
      </c>
      <c r="V1311" s="234">
        <v>-314260140</v>
      </c>
      <c r="W1311" s="240"/>
      <c r="X1311" s="241"/>
      <c r="Y1311" s="242" t="s">
        <v>1589</v>
      </c>
    </row>
    <row r="1312" spans="1:25">
      <c r="A1312" s="299" t="s">
        <v>206</v>
      </c>
      <c r="B1312" s="299" t="s">
        <v>207</v>
      </c>
      <c r="C1312" s="125">
        <v>44774</v>
      </c>
      <c r="D1312" s="125">
        <v>44774</v>
      </c>
      <c r="E1312" s="125">
        <v>44826</v>
      </c>
      <c r="G1312" s="127"/>
      <c r="H1312" s="128" t="s">
        <v>876</v>
      </c>
      <c r="I1312" s="73" t="s">
        <v>874</v>
      </c>
      <c r="J1312" s="73" t="s">
        <v>875</v>
      </c>
      <c r="K1312" s="73" t="s">
        <v>944</v>
      </c>
      <c r="L1312" s="129">
        <v>4964993.72</v>
      </c>
      <c r="M1312" s="121">
        <v>100</v>
      </c>
      <c r="N1312" s="121">
        <v>4964993.72</v>
      </c>
      <c r="O1312" s="121">
        <v>0</v>
      </c>
      <c r="P1312" s="121">
        <v>4964993.72</v>
      </c>
      <c r="Q1312" s="130" t="s">
        <v>681</v>
      </c>
      <c r="R1312" s="131">
        <v>20210893.519999981</v>
      </c>
      <c r="S1312" s="132">
        <v>0</v>
      </c>
      <c r="T1312" s="122" t="s">
        <v>875</v>
      </c>
      <c r="U1312" s="2">
        <v>84389928</v>
      </c>
      <c r="V1312" s="121">
        <v>-313990820</v>
      </c>
      <c r="W1312" s="111">
        <v>497997</v>
      </c>
      <c r="X1312" s="133">
        <v>50396041</v>
      </c>
      <c r="Y1312" s="45"/>
    </row>
    <row r="1313" spans="1:25">
      <c r="A1313" s="299" t="s">
        <v>206</v>
      </c>
      <c r="B1313" s="299" t="s">
        <v>207</v>
      </c>
      <c r="C1313" s="125">
        <v>44774</v>
      </c>
      <c r="D1313" s="125">
        <v>44774</v>
      </c>
      <c r="E1313" s="125">
        <v>44826</v>
      </c>
      <c r="G1313" s="127"/>
      <c r="H1313" s="128" t="s">
        <v>876</v>
      </c>
      <c r="I1313" s="73" t="s">
        <v>874</v>
      </c>
      <c r="J1313" s="73" t="s">
        <v>875</v>
      </c>
      <c r="K1313" s="73" t="s">
        <v>830</v>
      </c>
      <c r="L1313" s="129">
        <v>3248849.93</v>
      </c>
      <c r="M1313" s="121">
        <v>100</v>
      </c>
      <c r="N1313" s="121">
        <v>3248849.93</v>
      </c>
      <c r="O1313" s="121">
        <v>0</v>
      </c>
      <c r="P1313" s="121">
        <v>3248849.93</v>
      </c>
      <c r="Q1313" s="130" t="s">
        <v>681</v>
      </c>
      <c r="R1313" s="131">
        <v>23459743.449999981</v>
      </c>
      <c r="S1313" s="132">
        <v>0</v>
      </c>
      <c r="T1313" s="122" t="s">
        <v>875</v>
      </c>
      <c r="U1313" s="2">
        <v>84509447</v>
      </c>
      <c r="V1313" s="121">
        <v>-314339409</v>
      </c>
      <c r="W1313" s="111">
        <v>454400</v>
      </c>
      <c r="X1313" s="133">
        <v>50465953</v>
      </c>
      <c r="Y1313" s="45"/>
    </row>
    <row r="1314" spans="1:25">
      <c r="A1314" s="299" t="s">
        <v>182</v>
      </c>
      <c r="B1314" s="299" t="s">
        <v>183</v>
      </c>
      <c r="C1314" s="125">
        <v>44743</v>
      </c>
      <c r="D1314" s="125">
        <v>44743</v>
      </c>
      <c r="E1314" s="125">
        <v>44826</v>
      </c>
      <c r="G1314" s="127" t="s">
        <v>1614</v>
      </c>
      <c r="H1314" s="128" t="s">
        <v>876</v>
      </c>
      <c r="I1314" s="73" t="s">
        <v>874</v>
      </c>
      <c r="J1314" s="73" t="s">
        <v>875</v>
      </c>
      <c r="K1314" s="73" t="s">
        <v>166</v>
      </c>
      <c r="L1314" s="129">
        <v>0</v>
      </c>
      <c r="N1314" s="121">
        <v>0</v>
      </c>
      <c r="O1314" s="121">
        <v>25423.53</v>
      </c>
      <c r="P1314" s="121">
        <v>25423.53</v>
      </c>
      <c r="Q1314" s="130" t="s">
        <v>681</v>
      </c>
      <c r="R1314" s="131">
        <v>0</v>
      </c>
      <c r="S1314" s="132">
        <v>983761.06000000588</v>
      </c>
      <c r="T1314" s="122" t="s">
        <v>875</v>
      </c>
      <c r="U1314" s="2">
        <v>78948691</v>
      </c>
      <c r="V1314" s="121">
        <v>-314389164</v>
      </c>
      <c r="W1314" s="111">
        <v>454400</v>
      </c>
      <c r="X1314" s="133">
        <v>50476877</v>
      </c>
      <c r="Y1314" s="45"/>
    </row>
    <row r="1315" spans="1:25">
      <c r="A1315" s="299" t="s">
        <v>206</v>
      </c>
      <c r="B1315" s="299" t="s">
        <v>207</v>
      </c>
      <c r="C1315" s="125">
        <v>44651</v>
      </c>
      <c r="D1315" s="125">
        <v>44651</v>
      </c>
      <c r="E1315" s="125">
        <v>44826</v>
      </c>
      <c r="G1315" s="127"/>
      <c r="H1315" s="128" t="s">
        <v>915</v>
      </c>
      <c r="I1315" s="73" t="s">
        <v>874</v>
      </c>
      <c r="J1315" s="73" t="s">
        <v>914</v>
      </c>
      <c r="K1315" s="73" t="s">
        <v>944</v>
      </c>
      <c r="L1315" s="129">
        <v>14494.98</v>
      </c>
      <c r="M1315" s="121">
        <v>100</v>
      </c>
      <c r="N1315" s="121">
        <v>14494.98</v>
      </c>
      <c r="O1315" s="121">
        <v>0</v>
      </c>
      <c r="P1315" s="121">
        <v>14494.98</v>
      </c>
      <c r="Q1315" s="130" t="s">
        <v>681</v>
      </c>
      <c r="R1315" s="131">
        <v>23474238.429999981</v>
      </c>
      <c r="S1315" s="132">
        <v>0</v>
      </c>
      <c r="T1315" s="122" t="s">
        <v>914</v>
      </c>
      <c r="U1315" s="2">
        <v>83287809</v>
      </c>
      <c r="V1315" s="121">
        <v>-309252551</v>
      </c>
      <c r="W1315" s="111">
        <v>484384</v>
      </c>
      <c r="X1315" s="133">
        <v>49676775</v>
      </c>
      <c r="Y1315" s="45"/>
    </row>
    <row r="1316" spans="1:25">
      <c r="A1316" s="299" t="s">
        <v>206</v>
      </c>
      <c r="B1316" s="299" t="s">
        <v>207</v>
      </c>
      <c r="C1316" s="125">
        <v>44774</v>
      </c>
      <c r="D1316" s="125">
        <v>44774</v>
      </c>
      <c r="E1316" s="125">
        <v>44826</v>
      </c>
      <c r="G1316" s="127"/>
      <c r="H1316" s="128" t="s">
        <v>915</v>
      </c>
      <c r="I1316" s="73" t="s">
        <v>874</v>
      </c>
      <c r="J1316" s="73" t="s">
        <v>914</v>
      </c>
      <c r="K1316" s="73" t="s">
        <v>944</v>
      </c>
      <c r="L1316" s="129">
        <v>4973010.0199999996</v>
      </c>
      <c r="M1316" s="121">
        <v>100</v>
      </c>
      <c r="N1316" s="121">
        <v>4973010.0199999996</v>
      </c>
      <c r="O1316" s="121">
        <v>0</v>
      </c>
      <c r="P1316" s="121">
        <v>4973010.0199999996</v>
      </c>
      <c r="Q1316" s="130" t="s">
        <v>681</v>
      </c>
      <c r="R1316" s="131">
        <v>28447248.449999981</v>
      </c>
      <c r="S1316" s="132">
        <v>0</v>
      </c>
      <c r="T1316" s="122" t="s">
        <v>914</v>
      </c>
      <c r="U1316" s="2">
        <v>83288628</v>
      </c>
      <c r="V1316" s="121">
        <v>-309253645</v>
      </c>
      <c r="W1316" s="111">
        <v>486556</v>
      </c>
      <c r="X1316" s="133">
        <v>49677173</v>
      </c>
      <c r="Y1316" s="45"/>
    </row>
    <row r="1317" spans="1:25">
      <c r="A1317" s="299" t="s">
        <v>182</v>
      </c>
      <c r="B1317" s="299" t="s">
        <v>183</v>
      </c>
      <c r="C1317" s="125">
        <v>44742</v>
      </c>
      <c r="D1317" s="125">
        <v>44742</v>
      </c>
      <c r="E1317" s="125">
        <v>44826</v>
      </c>
      <c r="F1317" s="295" t="s">
        <v>527</v>
      </c>
      <c r="G1317" s="127" t="s">
        <v>1719</v>
      </c>
      <c r="H1317" s="128" t="s">
        <v>526</v>
      </c>
      <c r="I1317" s="73" t="s">
        <v>528</v>
      </c>
      <c r="J1317" s="73" t="s">
        <v>529</v>
      </c>
      <c r="K1317" s="73" t="s">
        <v>166</v>
      </c>
      <c r="L1317" s="129">
        <v>0</v>
      </c>
      <c r="N1317" s="121">
        <v>0</v>
      </c>
      <c r="O1317" s="121">
        <v>11.16</v>
      </c>
      <c r="P1317" s="121">
        <v>11.16</v>
      </c>
      <c r="Q1317" s="130" t="s">
        <v>681</v>
      </c>
      <c r="R1317" s="131">
        <v>0</v>
      </c>
      <c r="S1317" s="132">
        <v>983772.22000000591</v>
      </c>
      <c r="T1317" s="122" t="s">
        <v>529</v>
      </c>
      <c r="U1317" s="2">
        <v>81841686</v>
      </c>
      <c r="V1317" s="121">
        <v>-314406136</v>
      </c>
      <c r="W1317" s="111">
        <v>385452</v>
      </c>
      <c r="X1317" s="133">
        <v>50481109</v>
      </c>
      <c r="Y1317" s="45"/>
    </row>
    <row r="1318" spans="1:25">
      <c r="A1318" s="299" t="s">
        <v>182</v>
      </c>
      <c r="B1318" s="299" t="s">
        <v>183</v>
      </c>
      <c r="C1318" s="125">
        <v>44742</v>
      </c>
      <c r="D1318" s="125">
        <v>44742</v>
      </c>
      <c r="E1318" s="125">
        <v>44826</v>
      </c>
      <c r="F1318" s="295" t="s">
        <v>527</v>
      </c>
      <c r="G1318" s="127" t="s">
        <v>1719</v>
      </c>
      <c r="H1318" s="128" t="s">
        <v>526</v>
      </c>
      <c r="I1318" s="73" t="s">
        <v>528</v>
      </c>
      <c r="J1318" s="73" t="s">
        <v>529</v>
      </c>
      <c r="K1318" s="73" t="s">
        <v>166</v>
      </c>
      <c r="L1318" s="129">
        <v>0</v>
      </c>
      <c r="N1318" s="121">
        <v>0</v>
      </c>
      <c r="O1318" s="121">
        <v>1.8</v>
      </c>
      <c r="P1318" s="121">
        <v>1.8</v>
      </c>
      <c r="Q1318" s="130" t="s">
        <v>681</v>
      </c>
      <c r="R1318" s="131">
        <v>0</v>
      </c>
      <c r="S1318" s="132">
        <v>983774.02000000596</v>
      </c>
      <c r="T1318" s="122" t="s">
        <v>529</v>
      </c>
      <c r="U1318" s="2">
        <v>82217696</v>
      </c>
      <c r="V1318" s="121">
        <v>-314406137</v>
      </c>
      <c r="W1318" s="111">
        <v>390065</v>
      </c>
      <c r="X1318" s="133">
        <v>50481110</v>
      </c>
      <c r="Y1318" s="45"/>
    </row>
    <row r="1319" spans="1:25">
      <c r="A1319" s="299" t="s">
        <v>182</v>
      </c>
      <c r="B1319" s="299" t="s">
        <v>183</v>
      </c>
      <c r="C1319" s="125">
        <v>44742</v>
      </c>
      <c r="D1319" s="125">
        <v>44742</v>
      </c>
      <c r="E1319" s="125">
        <v>44826</v>
      </c>
      <c r="F1319" s="295" t="s">
        <v>527</v>
      </c>
      <c r="G1319" s="127" t="s">
        <v>1719</v>
      </c>
      <c r="H1319" s="128" t="s">
        <v>526</v>
      </c>
      <c r="I1319" s="73" t="s">
        <v>528</v>
      </c>
      <c r="J1319" s="73" t="s">
        <v>529</v>
      </c>
      <c r="K1319" s="73" t="s">
        <v>166</v>
      </c>
      <c r="L1319" s="129">
        <v>0</v>
      </c>
      <c r="N1319" s="121">
        <v>0</v>
      </c>
      <c r="O1319" s="121">
        <v>1.77</v>
      </c>
      <c r="P1319" s="121">
        <v>1.77</v>
      </c>
      <c r="Q1319" s="130" t="s">
        <v>681</v>
      </c>
      <c r="R1319" s="131">
        <v>0</v>
      </c>
      <c r="S1319" s="132">
        <v>983775.79000000597</v>
      </c>
      <c r="T1319" s="122" t="s">
        <v>529</v>
      </c>
      <c r="U1319" s="2">
        <v>81841741</v>
      </c>
      <c r="V1319" s="121">
        <v>-314406142</v>
      </c>
      <c r="W1319" s="111">
        <v>394131</v>
      </c>
      <c r="X1319" s="133">
        <v>50481113</v>
      </c>
      <c r="Y1319" s="45"/>
    </row>
    <row r="1320" spans="1:25">
      <c r="A1320" s="299" t="s">
        <v>182</v>
      </c>
      <c r="B1320" s="299" t="s">
        <v>183</v>
      </c>
      <c r="C1320" s="125">
        <v>44742</v>
      </c>
      <c r="D1320" s="125">
        <v>44742</v>
      </c>
      <c r="E1320" s="125">
        <v>44826</v>
      </c>
      <c r="F1320" s="295" t="s">
        <v>527</v>
      </c>
      <c r="G1320" s="127" t="s">
        <v>1719</v>
      </c>
      <c r="H1320" s="128" t="s">
        <v>526</v>
      </c>
      <c r="I1320" s="73" t="s">
        <v>528</v>
      </c>
      <c r="J1320" s="73" t="s">
        <v>529</v>
      </c>
      <c r="K1320" s="73" t="s">
        <v>166</v>
      </c>
      <c r="L1320" s="129">
        <v>0</v>
      </c>
      <c r="N1320" s="121">
        <v>0</v>
      </c>
      <c r="O1320" s="121">
        <v>4.21</v>
      </c>
      <c r="P1320" s="121">
        <v>4.21</v>
      </c>
      <c r="Q1320" s="130" t="s">
        <v>681</v>
      </c>
      <c r="R1320" s="131">
        <v>0</v>
      </c>
      <c r="S1320" s="132">
        <v>983780.00000000594</v>
      </c>
      <c r="T1320" s="122" t="s">
        <v>529</v>
      </c>
      <c r="U1320" s="2">
        <v>81841762</v>
      </c>
      <c r="V1320" s="121">
        <v>-314406148</v>
      </c>
      <c r="W1320" s="111">
        <v>396771</v>
      </c>
      <c r="X1320" s="133">
        <v>50481116</v>
      </c>
      <c r="Y1320" s="45"/>
    </row>
    <row r="1321" spans="1:25">
      <c r="A1321" s="299" t="s">
        <v>182</v>
      </c>
      <c r="B1321" s="299" t="s">
        <v>183</v>
      </c>
      <c r="C1321" s="125">
        <v>44748</v>
      </c>
      <c r="D1321" s="125">
        <v>44748</v>
      </c>
      <c r="E1321" s="125">
        <v>44826</v>
      </c>
      <c r="F1321" s="295" t="s">
        <v>527</v>
      </c>
      <c r="G1321" s="127" t="s">
        <v>1719</v>
      </c>
      <c r="H1321" s="128" t="s">
        <v>526</v>
      </c>
      <c r="I1321" s="73" t="s">
        <v>528</v>
      </c>
      <c r="J1321" s="73" t="s">
        <v>529</v>
      </c>
      <c r="K1321" s="73" t="s">
        <v>166</v>
      </c>
      <c r="L1321" s="129">
        <v>0</v>
      </c>
      <c r="N1321" s="121">
        <v>0</v>
      </c>
      <c r="O1321" s="121">
        <v>8702.6200000000008</v>
      </c>
      <c r="P1321" s="121">
        <v>8702.6200000000008</v>
      </c>
      <c r="Q1321" s="130" t="s">
        <v>681</v>
      </c>
      <c r="R1321" s="131">
        <v>0</v>
      </c>
      <c r="S1321" s="132">
        <v>992482.62000000593</v>
      </c>
      <c r="T1321" s="122" t="s">
        <v>529</v>
      </c>
      <c r="U1321" s="2">
        <v>81376664</v>
      </c>
      <c r="V1321" s="121">
        <v>-314406151</v>
      </c>
      <c r="W1321" s="111">
        <v>385452</v>
      </c>
      <c r="X1321" s="133">
        <v>50481118</v>
      </c>
      <c r="Y1321" s="45"/>
    </row>
    <row r="1322" spans="1:25">
      <c r="A1322" s="299" t="s">
        <v>182</v>
      </c>
      <c r="B1322" s="299" t="s">
        <v>183</v>
      </c>
      <c r="C1322" s="125">
        <v>44754</v>
      </c>
      <c r="D1322" s="125">
        <v>44754</v>
      </c>
      <c r="E1322" s="125">
        <v>44826</v>
      </c>
      <c r="F1322" s="295" t="s">
        <v>527</v>
      </c>
      <c r="G1322" s="127" t="s">
        <v>1719</v>
      </c>
      <c r="H1322" s="128" t="s">
        <v>526</v>
      </c>
      <c r="I1322" s="73" t="s">
        <v>528</v>
      </c>
      <c r="J1322" s="73" t="s">
        <v>529</v>
      </c>
      <c r="K1322" s="73" t="s">
        <v>166</v>
      </c>
      <c r="L1322" s="129">
        <v>0</v>
      </c>
      <c r="N1322" s="121">
        <v>0</v>
      </c>
      <c r="O1322" s="121">
        <v>2069.92</v>
      </c>
      <c r="P1322" s="121">
        <v>2069.92</v>
      </c>
      <c r="Q1322" s="130" t="s">
        <v>681</v>
      </c>
      <c r="R1322" s="131">
        <v>0</v>
      </c>
      <c r="S1322" s="132">
        <v>994552.54000000597</v>
      </c>
      <c r="T1322" s="122" t="s">
        <v>529</v>
      </c>
      <c r="U1322" s="2">
        <v>81841752</v>
      </c>
      <c r="V1322" s="121">
        <v>-314406197</v>
      </c>
      <c r="W1322" s="111">
        <v>394131</v>
      </c>
      <c r="X1322" s="133">
        <v>50481120</v>
      </c>
      <c r="Y1322" s="45"/>
    </row>
    <row r="1323" spans="1:25">
      <c r="A1323" s="299" t="s">
        <v>182</v>
      </c>
      <c r="B1323" s="299" t="s">
        <v>183</v>
      </c>
      <c r="C1323" s="125">
        <v>44782</v>
      </c>
      <c r="D1323" s="125">
        <v>44782</v>
      </c>
      <c r="E1323" s="125">
        <v>44826</v>
      </c>
      <c r="F1323" s="295" t="s">
        <v>527</v>
      </c>
      <c r="G1323" s="127" t="s">
        <v>1719</v>
      </c>
      <c r="H1323" s="128" t="s">
        <v>526</v>
      </c>
      <c r="I1323" s="73" t="s">
        <v>528</v>
      </c>
      <c r="J1323" s="73" t="s">
        <v>529</v>
      </c>
      <c r="K1323" s="73" t="s">
        <v>166</v>
      </c>
      <c r="L1323" s="129">
        <v>0</v>
      </c>
      <c r="N1323" s="121">
        <v>0</v>
      </c>
      <c r="O1323" s="121">
        <v>12607.42</v>
      </c>
      <c r="P1323" s="121">
        <v>12607.42</v>
      </c>
      <c r="Q1323" s="130" t="s">
        <v>681</v>
      </c>
      <c r="R1323" s="131">
        <v>0</v>
      </c>
      <c r="S1323" s="132">
        <v>1007159.960000006</v>
      </c>
      <c r="T1323" s="122" t="s">
        <v>529</v>
      </c>
      <c r="U1323" s="2">
        <v>81841764</v>
      </c>
      <c r="V1323" s="121">
        <v>-314406238</v>
      </c>
      <c r="W1323" s="111">
        <v>396771</v>
      </c>
      <c r="X1323" s="133">
        <v>50481122</v>
      </c>
      <c r="Y1323" s="45"/>
    </row>
    <row r="1324" spans="1:25">
      <c r="A1324" s="299" t="s">
        <v>182</v>
      </c>
      <c r="B1324" s="299" t="s">
        <v>183</v>
      </c>
      <c r="C1324" s="125">
        <v>44804</v>
      </c>
      <c r="D1324" s="125">
        <v>44804</v>
      </c>
      <c r="E1324" s="125">
        <v>44826</v>
      </c>
      <c r="F1324" s="295" t="s">
        <v>527</v>
      </c>
      <c r="G1324" s="127" t="s">
        <v>1719</v>
      </c>
      <c r="H1324" s="128" t="s">
        <v>526</v>
      </c>
      <c r="I1324" s="73" t="s">
        <v>528</v>
      </c>
      <c r="J1324" s="73" t="s">
        <v>529</v>
      </c>
      <c r="K1324" s="73" t="s">
        <v>166</v>
      </c>
      <c r="L1324" s="129">
        <v>0</v>
      </c>
      <c r="N1324" s="121">
        <v>0</v>
      </c>
      <c r="O1324" s="121">
        <v>20653.86</v>
      </c>
      <c r="P1324" s="121">
        <v>20653.86</v>
      </c>
      <c r="Q1324" s="130" t="s">
        <v>681</v>
      </c>
      <c r="R1324" s="131">
        <v>0</v>
      </c>
      <c r="S1324" s="132">
        <v>1027813.820000006</v>
      </c>
      <c r="T1324" s="122" t="s">
        <v>529</v>
      </c>
      <c r="U1324" s="2">
        <v>84053746</v>
      </c>
      <c r="V1324" s="121">
        <v>-314406133</v>
      </c>
      <c r="W1324" s="111">
        <v>390065</v>
      </c>
      <c r="X1324" s="133">
        <v>50481106</v>
      </c>
      <c r="Y1324" s="45"/>
    </row>
    <row r="1325" spans="1:25">
      <c r="A1325" s="299" t="s">
        <v>182</v>
      </c>
      <c r="B1325" s="299" t="s">
        <v>183</v>
      </c>
      <c r="C1325" s="125">
        <v>44826</v>
      </c>
      <c r="D1325" s="125">
        <v>44826</v>
      </c>
      <c r="E1325" s="125">
        <v>44826</v>
      </c>
      <c r="F1325" s="295" t="s">
        <v>987</v>
      </c>
      <c r="G1325" s="127"/>
      <c r="H1325" s="128" t="s">
        <v>986</v>
      </c>
      <c r="I1325" s="73" t="s">
        <v>524</v>
      </c>
      <c r="J1325" s="73" t="s">
        <v>985</v>
      </c>
      <c r="K1325" s="73" t="s">
        <v>1665</v>
      </c>
      <c r="L1325" s="129">
        <v>0</v>
      </c>
      <c r="N1325" s="121">
        <v>0</v>
      </c>
      <c r="O1325" s="121">
        <v>-4558.82</v>
      </c>
      <c r="P1325" s="121">
        <v>-4558.82</v>
      </c>
      <c r="Q1325" s="130" t="s">
        <v>681</v>
      </c>
      <c r="R1325" s="131">
        <v>0</v>
      </c>
      <c r="S1325" s="132">
        <v>1023255.0000000061</v>
      </c>
      <c r="T1325" s="122" t="s">
        <v>985</v>
      </c>
      <c r="U1325" s="2">
        <v>84531181</v>
      </c>
      <c r="V1325" s="121">
        <v>-314424060</v>
      </c>
      <c r="W1325" s="111"/>
      <c r="X1325" s="133">
        <v>50485129</v>
      </c>
      <c r="Y1325" s="45"/>
    </row>
    <row r="1326" spans="1:25">
      <c r="A1326" s="299" t="s">
        <v>182</v>
      </c>
      <c r="B1326" s="299" t="s">
        <v>183</v>
      </c>
      <c r="C1326" s="125">
        <v>44826</v>
      </c>
      <c r="D1326" s="125">
        <v>44826</v>
      </c>
      <c r="E1326" s="125">
        <v>44826</v>
      </c>
      <c r="F1326" s="295" t="s">
        <v>491</v>
      </c>
      <c r="G1326" s="127" t="s">
        <v>1720</v>
      </c>
      <c r="H1326" s="128" t="s">
        <v>490</v>
      </c>
      <c r="I1326" s="73" t="s">
        <v>972</v>
      </c>
      <c r="J1326" s="73" t="s">
        <v>493</v>
      </c>
      <c r="K1326" s="73" t="s">
        <v>166</v>
      </c>
      <c r="L1326" s="129">
        <v>0</v>
      </c>
      <c r="N1326" s="121">
        <v>0</v>
      </c>
      <c r="O1326" s="121">
        <v>12909.56</v>
      </c>
      <c r="P1326" s="121">
        <v>12909.56</v>
      </c>
      <c r="Q1326" s="130" t="s">
        <v>681</v>
      </c>
      <c r="R1326" s="131">
        <v>0</v>
      </c>
      <c r="S1326" s="132">
        <v>1036164.5600000061</v>
      </c>
      <c r="T1326" s="122" t="s">
        <v>493</v>
      </c>
      <c r="U1326" s="2">
        <v>84441574</v>
      </c>
      <c r="V1326" s="121">
        <v>-314381534</v>
      </c>
      <c r="W1326" s="111">
        <v>441123</v>
      </c>
      <c r="X1326" s="133">
        <v>50474546</v>
      </c>
      <c r="Y1326" s="45"/>
    </row>
    <row r="1327" spans="1:25">
      <c r="A1327" s="299" t="s">
        <v>169</v>
      </c>
      <c r="B1327" s="299" t="s">
        <v>171</v>
      </c>
      <c r="C1327" s="125">
        <v>44824</v>
      </c>
      <c r="D1327" s="125">
        <v>44824</v>
      </c>
      <c r="E1327" s="125">
        <v>44826</v>
      </c>
      <c r="G1327" s="127"/>
      <c r="J1327" s="73"/>
      <c r="K1327" s="73" t="s">
        <v>1551</v>
      </c>
      <c r="L1327" s="129">
        <v>0</v>
      </c>
      <c r="N1327" s="121">
        <v>-200</v>
      </c>
      <c r="O1327" s="121">
        <v>0</v>
      </c>
      <c r="P1327" s="121">
        <v>-200</v>
      </c>
      <c r="Q1327" s="130" t="s">
        <v>681</v>
      </c>
      <c r="R1327" s="131">
        <v>5343034.4700000007</v>
      </c>
      <c r="S1327" s="132">
        <v>0</v>
      </c>
      <c r="T1327" s="122"/>
      <c r="U1327" s="2">
        <v>2301022</v>
      </c>
      <c r="V1327" s="121">
        <v>-314260224</v>
      </c>
      <c r="W1327" s="111"/>
      <c r="X1327" s="133">
        <v>50449243</v>
      </c>
      <c r="Y1327" s="45" t="s">
        <v>1552</v>
      </c>
    </row>
    <row r="1328" spans="1:25">
      <c r="A1328" s="299" t="s">
        <v>169</v>
      </c>
      <c r="B1328" s="299" t="s">
        <v>171</v>
      </c>
      <c r="C1328" s="125">
        <v>44824</v>
      </c>
      <c r="D1328" s="125">
        <v>44824</v>
      </c>
      <c r="E1328" s="125">
        <v>44826</v>
      </c>
      <c r="G1328" s="127"/>
      <c r="J1328" s="73"/>
      <c r="K1328" s="73" t="s">
        <v>1551</v>
      </c>
      <c r="L1328" s="129">
        <v>0</v>
      </c>
      <c r="N1328" s="121">
        <v>-200</v>
      </c>
      <c r="O1328" s="121">
        <v>0</v>
      </c>
      <c r="P1328" s="121">
        <v>-200</v>
      </c>
      <c r="Q1328" s="130" t="s">
        <v>681</v>
      </c>
      <c r="R1328" s="131">
        <v>5342834.4700000007</v>
      </c>
      <c r="S1328" s="132">
        <v>0</v>
      </c>
      <c r="T1328" s="122"/>
      <c r="U1328" s="2">
        <v>2301023</v>
      </c>
      <c r="V1328" s="121">
        <v>-314260240</v>
      </c>
      <c r="W1328" s="111"/>
      <c r="X1328" s="133">
        <v>50449251</v>
      </c>
      <c r="Y1328" s="45" t="s">
        <v>1552</v>
      </c>
    </row>
    <row r="1329" spans="1:25">
      <c r="A1329" s="299" t="s">
        <v>169</v>
      </c>
      <c r="B1329" s="299" t="s">
        <v>171</v>
      </c>
      <c r="C1329" s="125">
        <v>44824</v>
      </c>
      <c r="D1329" s="125">
        <v>44824</v>
      </c>
      <c r="E1329" s="125">
        <v>44826</v>
      </c>
      <c r="G1329" s="127"/>
      <c r="J1329" s="73"/>
      <c r="K1329" s="73" t="s">
        <v>1551</v>
      </c>
      <c r="L1329" s="129">
        <v>0</v>
      </c>
      <c r="N1329" s="121">
        <v>-200</v>
      </c>
      <c r="O1329" s="121">
        <v>0</v>
      </c>
      <c r="P1329" s="121">
        <v>-200</v>
      </c>
      <c r="Q1329" s="130" t="s">
        <v>681</v>
      </c>
      <c r="R1329" s="131">
        <v>5342634.4700000007</v>
      </c>
      <c r="S1329" s="132">
        <v>0</v>
      </c>
      <c r="T1329" s="122"/>
      <c r="U1329" s="2">
        <v>2301024</v>
      </c>
      <c r="V1329" s="121">
        <v>-314260251</v>
      </c>
      <c r="W1329" s="111"/>
      <c r="X1329" s="133">
        <v>50449258</v>
      </c>
      <c r="Y1329" s="45" t="s">
        <v>1552</v>
      </c>
    </row>
    <row r="1330" spans="1:25">
      <c r="A1330" s="299" t="s">
        <v>169</v>
      </c>
      <c r="B1330" s="299" t="s">
        <v>171</v>
      </c>
      <c r="C1330" s="125">
        <v>44824</v>
      </c>
      <c r="D1330" s="125">
        <v>44824</v>
      </c>
      <c r="E1330" s="125">
        <v>44826</v>
      </c>
      <c r="G1330" s="127"/>
      <c r="J1330" s="73"/>
      <c r="K1330" s="73" t="s">
        <v>1551</v>
      </c>
      <c r="L1330" s="129">
        <v>0</v>
      </c>
      <c r="N1330" s="121">
        <v>-2415373.19</v>
      </c>
      <c r="O1330" s="121">
        <v>0</v>
      </c>
      <c r="P1330" s="121">
        <v>-2415373.19</v>
      </c>
      <c r="Q1330" s="130" t="s">
        <v>681</v>
      </c>
      <c r="R1330" s="131">
        <v>2927261.2800000007</v>
      </c>
      <c r="S1330" s="132">
        <v>0</v>
      </c>
      <c r="T1330" s="122"/>
      <c r="U1330" s="2">
        <v>2301021</v>
      </c>
      <c r="V1330" s="121">
        <v>-314260207</v>
      </c>
      <c r="W1330" s="111"/>
      <c r="X1330" s="133">
        <v>50449233</v>
      </c>
      <c r="Y1330" s="45" t="s">
        <v>1554</v>
      </c>
    </row>
    <row r="1331" spans="1:25">
      <c r="A1331" s="228" t="s">
        <v>169</v>
      </c>
      <c r="B1331" s="228" t="s">
        <v>171</v>
      </c>
      <c r="C1331" s="229">
        <v>44824</v>
      </c>
      <c r="D1331" s="229">
        <v>44824</v>
      </c>
      <c r="E1331" s="229">
        <v>44826</v>
      </c>
      <c r="F1331" s="296"/>
      <c r="G1331" s="230"/>
      <c r="H1331" s="231"/>
      <c r="I1331" s="232"/>
      <c r="J1331" s="232"/>
      <c r="K1331" s="232" t="s">
        <v>1551</v>
      </c>
      <c r="L1331" s="233">
        <v>0</v>
      </c>
      <c r="M1331" s="234"/>
      <c r="N1331" s="234">
        <v>-2908685.28</v>
      </c>
      <c r="O1331" s="234">
        <v>0</v>
      </c>
      <c r="P1331" s="234">
        <v>-2908685.28</v>
      </c>
      <c r="Q1331" s="235" t="s">
        <v>681</v>
      </c>
      <c r="R1331" s="236">
        <v>18576.000000000931</v>
      </c>
      <c r="S1331" s="237">
        <v>0</v>
      </c>
      <c r="T1331" s="238"/>
      <c r="U1331" s="239">
        <v>2301020</v>
      </c>
      <c r="V1331" s="234">
        <v>-314260191</v>
      </c>
      <c r="W1331" s="240"/>
      <c r="X1331" s="241">
        <v>50449224</v>
      </c>
      <c r="Y1331" s="242" t="s">
        <v>1555</v>
      </c>
    </row>
    <row r="1332" spans="1:25">
      <c r="A1332" s="299" t="s">
        <v>206</v>
      </c>
      <c r="B1332" s="299" t="s">
        <v>207</v>
      </c>
      <c r="C1332" s="125">
        <v>44802</v>
      </c>
      <c r="D1332" s="125">
        <v>44826</v>
      </c>
      <c r="E1332" s="125">
        <v>44827</v>
      </c>
      <c r="F1332" s="295" t="s">
        <v>987</v>
      </c>
      <c r="G1332" s="127"/>
      <c r="H1332" s="128" t="s">
        <v>986</v>
      </c>
      <c r="I1332" s="73" t="s">
        <v>524</v>
      </c>
      <c r="J1332" s="73" t="s">
        <v>985</v>
      </c>
      <c r="K1332" s="73" t="s">
        <v>710</v>
      </c>
      <c r="L1332" s="129">
        <v>5000000</v>
      </c>
      <c r="M1332" s="121">
        <v>98.03125</v>
      </c>
      <c r="N1332" s="121">
        <v>-4901562.5</v>
      </c>
      <c r="O1332" s="121">
        <v>0</v>
      </c>
      <c r="P1332" s="121">
        <v>-4901562.5</v>
      </c>
      <c r="Q1332" s="130" t="s">
        <v>681</v>
      </c>
      <c r="R1332" s="131">
        <v>23545685.949999981</v>
      </c>
      <c r="S1332" s="132">
        <v>0</v>
      </c>
      <c r="T1332" s="122" t="s">
        <v>985</v>
      </c>
      <c r="U1332" s="2">
        <v>83923135</v>
      </c>
      <c r="V1332" s="121">
        <v>-314423911</v>
      </c>
      <c r="W1332" s="111">
        <v>497189</v>
      </c>
      <c r="X1332" s="133">
        <v>50485120</v>
      </c>
      <c r="Y1332" s="45"/>
    </row>
    <row r="1333" spans="1:25">
      <c r="A1333" s="299" t="s">
        <v>182</v>
      </c>
      <c r="B1333" s="299" t="s">
        <v>183</v>
      </c>
      <c r="C1333" s="125">
        <v>44826</v>
      </c>
      <c r="D1333" s="125">
        <v>44826</v>
      </c>
      <c r="E1333" s="125">
        <v>44827</v>
      </c>
      <c r="G1333" s="127" t="s">
        <v>1607</v>
      </c>
      <c r="H1333" s="128" t="s">
        <v>566</v>
      </c>
      <c r="I1333" s="73" t="s">
        <v>564</v>
      </c>
      <c r="J1333" s="73" t="s">
        <v>567</v>
      </c>
      <c r="K1333" s="73" t="s">
        <v>166</v>
      </c>
      <c r="L1333" s="129">
        <v>0</v>
      </c>
      <c r="N1333" s="121">
        <v>0</v>
      </c>
      <c r="O1333" s="121">
        <v>147.76</v>
      </c>
      <c r="P1333" s="121">
        <v>147.76</v>
      </c>
      <c r="Q1333" s="130" t="s">
        <v>681</v>
      </c>
      <c r="R1333" s="131">
        <v>0</v>
      </c>
      <c r="S1333" s="132">
        <v>1036312.3200000061</v>
      </c>
      <c r="T1333" s="122" t="s">
        <v>567</v>
      </c>
      <c r="U1333" s="2">
        <v>84556337</v>
      </c>
      <c r="V1333" s="121">
        <v>-314498589</v>
      </c>
      <c r="W1333" s="111">
        <v>500310</v>
      </c>
      <c r="X1333" s="133">
        <v>50499022</v>
      </c>
      <c r="Y1333" s="45"/>
    </row>
    <row r="1334" spans="1:25">
      <c r="A1334" s="299" t="s">
        <v>182</v>
      </c>
      <c r="B1334" s="299" t="s">
        <v>183</v>
      </c>
      <c r="C1334" s="125">
        <v>44826</v>
      </c>
      <c r="D1334" s="125">
        <v>44826</v>
      </c>
      <c r="E1334" s="125">
        <v>44827</v>
      </c>
      <c r="G1334" s="127" t="s">
        <v>1708</v>
      </c>
      <c r="H1334" s="128" t="s">
        <v>216</v>
      </c>
      <c r="I1334" s="73" t="s">
        <v>218</v>
      </c>
      <c r="J1334" s="73" t="s">
        <v>904</v>
      </c>
      <c r="K1334" s="73" t="s">
        <v>166</v>
      </c>
      <c r="L1334" s="129">
        <v>0</v>
      </c>
      <c r="N1334" s="121">
        <v>0</v>
      </c>
      <c r="O1334" s="121">
        <v>22196.16</v>
      </c>
      <c r="P1334" s="121">
        <v>22196.16</v>
      </c>
      <c r="Q1334" s="130" t="s">
        <v>681</v>
      </c>
      <c r="R1334" s="131">
        <v>0</v>
      </c>
      <c r="S1334" s="132">
        <v>1058508.480000006</v>
      </c>
      <c r="T1334" s="122" t="s">
        <v>904</v>
      </c>
      <c r="U1334" s="2">
        <v>83655943</v>
      </c>
      <c r="V1334" s="121">
        <v>-314488587</v>
      </c>
      <c r="W1334" s="111">
        <v>500668</v>
      </c>
      <c r="X1334" s="133">
        <v>50496244</v>
      </c>
      <c r="Y1334" s="45"/>
    </row>
    <row r="1335" spans="1:25">
      <c r="A1335" s="228" t="s">
        <v>206</v>
      </c>
      <c r="B1335" s="228" t="s">
        <v>207</v>
      </c>
      <c r="C1335" s="229">
        <v>44827</v>
      </c>
      <c r="D1335" s="229">
        <v>44827</v>
      </c>
      <c r="E1335" s="229">
        <v>44827</v>
      </c>
      <c r="F1335" s="296"/>
      <c r="G1335" s="230"/>
      <c r="H1335" s="231"/>
      <c r="I1335" s="232"/>
      <c r="J1335" s="232"/>
      <c r="K1335" s="232" t="s">
        <v>709</v>
      </c>
      <c r="L1335" s="233">
        <v>0</v>
      </c>
      <c r="M1335" s="234"/>
      <c r="N1335" s="234">
        <v>-13000000</v>
      </c>
      <c r="O1335" s="234">
        <v>0</v>
      </c>
      <c r="P1335" s="234">
        <v>-13000000</v>
      </c>
      <c r="Q1335" s="235" t="s">
        <v>681</v>
      </c>
      <c r="R1335" s="236">
        <v>10545685.949999981</v>
      </c>
      <c r="S1335" s="237">
        <v>0</v>
      </c>
      <c r="T1335" s="238"/>
      <c r="U1335" s="239">
        <v>2302669</v>
      </c>
      <c r="V1335" s="234">
        <v>-314468459</v>
      </c>
      <c r="W1335" s="240"/>
      <c r="X1335" s="241">
        <v>50491193</v>
      </c>
      <c r="Y1335" s="242" t="s">
        <v>1556</v>
      </c>
    </row>
    <row r="1336" spans="1:25">
      <c r="A1336" s="299" t="s">
        <v>206</v>
      </c>
      <c r="B1336" s="299" t="s">
        <v>207</v>
      </c>
      <c r="C1336" s="125">
        <v>44750</v>
      </c>
      <c r="D1336" s="125">
        <v>44755</v>
      </c>
      <c r="E1336" s="125">
        <v>44830</v>
      </c>
      <c r="G1336" s="127"/>
      <c r="H1336" s="128" t="s">
        <v>577</v>
      </c>
      <c r="I1336" s="73" t="s">
        <v>578</v>
      </c>
      <c r="J1336" s="73" t="s">
        <v>579</v>
      </c>
      <c r="K1336" s="73" t="s">
        <v>710</v>
      </c>
      <c r="L1336" s="129">
        <v>5000000</v>
      </c>
      <c r="M1336" s="121">
        <v>96</v>
      </c>
      <c r="N1336" s="121">
        <v>-4800000</v>
      </c>
      <c r="O1336" s="121">
        <v>0</v>
      </c>
      <c r="P1336" s="121">
        <v>-4800000</v>
      </c>
      <c r="Q1336" s="130" t="s">
        <v>681</v>
      </c>
      <c r="R1336" s="131">
        <v>5745685.9499999806</v>
      </c>
      <c r="S1336" s="132">
        <v>0</v>
      </c>
      <c r="T1336" s="122" t="s">
        <v>579</v>
      </c>
      <c r="U1336" s="2">
        <v>84604181</v>
      </c>
      <c r="V1336" s="121">
        <v>-316275189</v>
      </c>
      <c r="W1336" s="111">
        <v>466060</v>
      </c>
      <c r="X1336" s="133">
        <v>50524805</v>
      </c>
      <c r="Y1336" s="45"/>
    </row>
    <row r="1337" spans="1:25">
      <c r="A1337" s="299" t="s">
        <v>206</v>
      </c>
      <c r="B1337" s="299" t="s">
        <v>207</v>
      </c>
      <c r="C1337" s="125">
        <v>44750</v>
      </c>
      <c r="D1337" s="125">
        <v>44755</v>
      </c>
      <c r="E1337" s="125">
        <v>44830</v>
      </c>
      <c r="G1337" s="127"/>
      <c r="H1337" s="128" t="s">
        <v>964</v>
      </c>
      <c r="I1337" s="73" t="s">
        <v>578</v>
      </c>
      <c r="J1337" s="73" t="s">
        <v>963</v>
      </c>
      <c r="K1337" s="73" t="s">
        <v>1721</v>
      </c>
      <c r="L1337" s="129">
        <v>5000000</v>
      </c>
      <c r="M1337" s="121">
        <v>96</v>
      </c>
      <c r="N1337" s="121">
        <v>4800000</v>
      </c>
      <c r="O1337" s="121">
        <v>0</v>
      </c>
      <c r="P1337" s="121">
        <v>4800000</v>
      </c>
      <c r="Q1337" s="130" t="s">
        <v>681</v>
      </c>
      <c r="R1337" s="131">
        <v>10545685.949999981</v>
      </c>
      <c r="S1337" s="132">
        <v>0</v>
      </c>
      <c r="T1337" s="122" t="s">
        <v>963</v>
      </c>
      <c r="U1337" s="2"/>
      <c r="W1337" s="111">
        <v>496045</v>
      </c>
      <c r="X1337" s="133"/>
      <c r="Y1337" s="45"/>
    </row>
    <row r="1338" spans="1:25">
      <c r="A1338" s="299" t="s">
        <v>182</v>
      </c>
      <c r="B1338" s="299" t="s">
        <v>183</v>
      </c>
      <c r="C1338" s="125">
        <v>44823</v>
      </c>
      <c r="D1338" s="125">
        <v>44823</v>
      </c>
      <c r="E1338" s="125">
        <v>44830</v>
      </c>
      <c r="G1338" s="127" t="s">
        <v>1542</v>
      </c>
      <c r="H1338" s="128" t="s">
        <v>563</v>
      </c>
      <c r="I1338" s="73" t="s">
        <v>564</v>
      </c>
      <c r="J1338" s="73" t="s">
        <v>565</v>
      </c>
      <c r="K1338" s="73" t="s">
        <v>166</v>
      </c>
      <c r="L1338" s="129">
        <v>0</v>
      </c>
      <c r="N1338" s="121">
        <v>0</v>
      </c>
      <c r="O1338" s="121">
        <v>83.86</v>
      </c>
      <c r="P1338" s="121">
        <v>83.86</v>
      </c>
      <c r="Q1338" s="130" t="s">
        <v>681</v>
      </c>
      <c r="R1338" s="131">
        <v>0</v>
      </c>
      <c r="S1338" s="132">
        <v>1058592.3400000061</v>
      </c>
      <c r="T1338" s="122" t="s">
        <v>565</v>
      </c>
      <c r="U1338" s="2">
        <v>84606645</v>
      </c>
      <c r="V1338" s="121">
        <v>-316273447</v>
      </c>
      <c r="W1338" s="111">
        <v>503917</v>
      </c>
      <c r="X1338" s="133">
        <v>50524120</v>
      </c>
      <c r="Y1338" s="45"/>
    </row>
    <row r="1339" spans="1:25">
      <c r="A1339" s="299" t="s">
        <v>169</v>
      </c>
      <c r="B1339" s="299" t="s">
        <v>171</v>
      </c>
      <c r="C1339" s="125">
        <v>44826</v>
      </c>
      <c r="D1339" s="125">
        <v>44826</v>
      </c>
      <c r="E1339" s="125">
        <v>44830</v>
      </c>
      <c r="G1339" s="127"/>
      <c r="J1339" s="73"/>
      <c r="K1339" s="73" t="s">
        <v>1551</v>
      </c>
      <c r="L1339" s="129">
        <v>0</v>
      </c>
      <c r="N1339" s="121">
        <v>-18576</v>
      </c>
      <c r="O1339" s="121">
        <v>0</v>
      </c>
      <c r="P1339" s="121">
        <v>-18576</v>
      </c>
      <c r="Q1339" s="130" t="s">
        <v>681</v>
      </c>
      <c r="R1339" s="131">
        <v>9.3132257461547852E-10</v>
      </c>
      <c r="S1339" s="132">
        <v>0</v>
      </c>
      <c r="T1339" s="122"/>
      <c r="U1339" s="2">
        <v>2303810</v>
      </c>
      <c r="V1339" s="121">
        <v>-316282415</v>
      </c>
      <c r="W1339" s="111"/>
      <c r="X1339" s="133">
        <v>50527224</v>
      </c>
      <c r="Y1339" s="45" t="s">
        <v>1722</v>
      </c>
    </row>
    <row r="1340" spans="1:25">
      <c r="A1340" s="243" t="s">
        <v>182</v>
      </c>
      <c r="B1340" s="243" t="s">
        <v>183</v>
      </c>
      <c r="C1340" s="244">
        <v>44833</v>
      </c>
      <c r="D1340" s="244">
        <v>44833</v>
      </c>
      <c r="E1340" s="244">
        <v>44833</v>
      </c>
      <c r="F1340" s="297"/>
      <c r="G1340" s="245" t="s">
        <v>1708</v>
      </c>
      <c r="H1340" s="246" t="s">
        <v>216</v>
      </c>
      <c r="I1340" s="247" t="s">
        <v>218</v>
      </c>
      <c r="J1340" s="247" t="s">
        <v>904</v>
      </c>
      <c r="K1340" s="247" t="s">
        <v>166</v>
      </c>
      <c r="L1340" s="248">
        <v>0</v>
      </c>
      <c r="M1340" s="249"/>
      <c r="N1340" s="249">
        <v>0</v>
      </c>
      <c r="O1340" s="249">
        <v>2893.6</v>
      </c>
      <c r="P1340" s="249">
        <v>2893.6</v>
      </c>
      <c r="Q1340" s="250" t="s">
        <v>681</v>
      </c>
      <c r="R1340" s="251">
        <v>0</v>
      </c>
      <c r="S1340" s="252">
        <v>1061485.9400000062</v>
      </c>
      <c r="T1340" s="253" t="s">
        <v>904</v>
      </c>
      <c r="U1340" s="254">
        <v>83996965</v>
      </c>
      <c r="V1340" s="249">
        <v>-320262034</v>
      </c>
      <c r="W1340" s="255">
        <v>500669</v>
      </c>
      <c r="X1340" s="256">
        <v>50838304</v>
      </c>
      <c r="Y1340" s="257"/>
    </row>
    <row r="1341" spans="1:25">
      <c r="A1341" s="299" t="s">
        <v>206</v>
      </c>
      <c r="B1341" s="299" t="s">
        <v>207</v>
      </c>
      <c r="C1341" s="125">
        <v>44834</v>
      </c>
      <c r="D1341" s="125">
        <v>44834</v>
      </c>
      <c r="E1341" s="125">
        <v>44834</v>
      </c>
      <c r="G1341" s="127"/>
      <c r="H1341" s="128" t="s">
        <v>849</v>
      </c>
      <c r="I1341" s="73" t="s">
        <v>847</v>
      </c>
      <c r="J1341" s="73" t="s">
        <v>848</v>
      </c>
      <c r="K1341" s="73" t="s">
        <v>944</v>
      </c>
      <c r="L1341" s="129">
        <v>10000</v>
      </c>
      <c r="M1341" s="121">
        <v>100</v>
      </c>
      <c r="N1341" s="121">
        <v>10000</v>
      </c>
      <c r="O1341" s="121">
        <v>0</v>
      </c>
      <c r="P1341" s="121">
        <v>10000</v>
      </c>
      <c r="Q1341" s="130" t="s">
        <v>681</v>
      </c>
      <c r="R1341" s="131">
        <v>10555685.949999981</v>
      </c>
      <c r="S1341" s="132">
        <v>0</v>
      </c>
      <c r="T1341" s="122" t="s">
        <v>848</v>
      </c>
      <c r="U1341" s="2">
        <v>84726899</v>
      </c>
      <c r="V1341" s="121">
        <v>-317353745</v>
      </c>
      <c r="W1341" s="111">
        <v>440324</v>
      </c>
      <c r="X1341" s="133">
        <v>50577752</v>
      </c>
      <c r="Y1341" s="45"/>
    </row>
    <row r="1342" spans="1:25">
      <c r="A1342" s="299" t="s">
        <v>182</v>
      </c>
      <c r="B1342" s="299" t="s">
        <v>183</v>
      </c>
      <c r="C1342" s="125">
        <v>44834</v>
      </c>
      <c r="D1342" s="125">
        <v>44834</v>
      </c>
      <c r="E1342" s="125">
        <v>44834</v>
      </c>
      <c r="G1342" s="127" t="s">
        <v>1592</v>
      </c>
      <c r="H1342" s="128" t="s">
        <v>849</v>
      </c>
      <c r="I1342" s="73" t="s">
        <v>847</v>
      </c>
      <c r="J1342" s="73" t="s">
        <v>848</v>
      </c>
      <c r="K1342" s="73" t="s">
        <v>166</v>
      </c>
      <c r="L1342" s="129">
        <v>0</v>
      </c>
      <c r="N1342" s="121">
        <v>0</v>
      </c>
      <c r="O1342" s="121">
        <v>83494.350000000006</v>
      </c>
      <c r="P1342" s="121">
        <v>83494.350000000006</v>
      </c>
      <c r="Q1342" s="130" t="s">
        <v>681</v>
      </c>
      <c r="R1342" s="131">
        <v>0</v>
      </c>
      <c r="S1342" s="132">
        <v>1144980.2900000063</v>
      </c>
      <c r="T1342" s="122" t="s">
        <v>848</v>
      </c>
      <c r="U1342" s="2">
        <v>82715931</v>
      </c>
      <c r="V1342" s="121">
        <v>-321203363</v>
      </c>
      <c r="W1342" s="111">
        <v>440324</v>
      </c>
      <c r="X1342" s="133">
        <v>50936100</v>
      </c>
      <c r="Y1342" s="45"/>
    </row>
    <row r="1343" spans="1:25">
      <c r="A1343" s="299" t="s">
        <v>182</v>
      </c>
      <c r="B1343" s="299" t="s">
        <v>183</v>
      </c>
      <c r="C1343" s="125">
        <v>44834</v>
      </c>
      <c r="D1343" s="125">
        <v>44834</v>
      </c>
      <c r="E1343" s="125">
        <v>44834</v>
      </c>
      <c r="F1343" s="295" t="s">
        <v>937</v>
      </c>
      <c r="G1343" s="127" t="s">
        <v>1616</v>
      </c>
      <c r="H1343" s="128" t="s">
        <v>870</v>
      </c>
      <c r="I1343" s="73" t="s">
        <v>482</v>
      </c>
      <c r="J1343" s="73" t="s">
        <v>1692</v>
      </c>
      <c r="K1343" s="73" t="s">
        <v>166</v>
      </c>
      <c r="L1343" s="129">
        <v>0</v>
      </c>
      <c r="N1343" s="121">
        <v>0</v>
      </c>
      <c r="O1343" s="121">
        <v>22761.02</v>
      </c>
      <c r="P1343" s="121">
        <v>22761.02</v>
      </c>
      <c r="Q1343" s="130" t="s">
        <v>681</v>
      </c>
      <c r="R1343" s="131">
        <v>0</v>
      </c>
      <c r="S1343" s="132">
        <v>1167741.3100000063</v>
      </c>
      <c r="T1343" s="122" t="s">
        <v>936</v>
      </c>
      <c r="U1343" s="2">
        <v>82565981</v>
      </c>
      <c r="V1343" s="121">
        <v>-321199414</v>
      </c>
      <c r="W1343" s="111">
        <v>484145</v>
      </c>
      <c r="X1343" s="133">
        <v>50932203</v>
      </c>
      <c r="Y1343" s="45"/>
    </row>
    <row r="1344" spans="1:25">
      <c r="A1344" s="299" t="s">
        <v>206</v>
      </c>
      <c r="B1344" s="299" t="s">
        <v>207</v>
      </c>
      <c r="C1344" s="125">
        <v>44834</v>
      </c>
      <c r="D1344" s="125">
        <v>44834</v>
      </c>
      <c r="E1344" s="125">
        <v>44834</v>
      </c>
      <c r="F1344" s="295" t="s">
        <v>520</v>
      </c>
      <c r="G1344" s="127"/>
      <c r="H1344" s="128" t="s">
        <v>519</v>
      </c>
      <c r="I1344" s="73" t="s">
        <v>521</v>
      </c>
      <c r="J1344" s="73" t="s">
        <v>522</v>
      </c>
      <c r="K1344" s="73" t="s">
        <v>944</v>
      </c>
      <c r="L1344" s="129">
        <v>12500</v>
      </c>
      <c r="M1344" s="121">
        <v>100</v>
      </c>
      <c r="N1344" s="121">
        <v>12500</v>
      </c>
      <c r="O1344" s="121">
        <v>0</v>
      </c>
      <c r="P1344" s="121">
        <v>12500</v>
      </c>
      <c r="Q1344" s="130" t="s">
        <v>681</v>
      </c>
      <c r="R1344" s="131">
        <v>10568185.949999981</v>
      </c>
      <c r="S1344" s="132">
        <v>0</v>
      </c>
      <c r="T1344" s="122" t="s">
        <v>522</v>
      </c>
      <c r="U1344" s="2">
        <v>85130074</v>
      </c>
      <c r="V1344" s="121">
        <v>-318819372</v>
      </c>
      <c r="W1344" s="111">
        <v>446869</v>
      </c>
      <c r="X1344" s="133">
        <v>50713937</v>
      </c>
      <c r="Y1344" s="45"/>
    </row>
    <row r="1345" spans="1:25">
      <c r="A1345" s="299" t="s">
        <v>182</v>
      </c>
      <c r="B1345" s="299" t="s">
        <v>183</v>
      </c>
      <c r="C1345" s="125">
        <v>44834</v>
      </c>
      <c r="D1345" s="125">
        <v>44834</v>
      </c>
      <c r="E1345" s="125">
        <v>44834</v>
      </c>
      <c r="F1345" s="295" t="s">
        <v>520</v>
      </c>
      <c r="G1345" s="127" t="s">
        <v>1611</v>
      </c>
      <c r="H1345" s="128" t="s">
        <v>519</v>
      </c>
      <c r="I1345" s="73" t="s">
        <v>521</v>
      </c>
      <c r="J1345" s="73" t="s">
        <v>522</v>
      </c>
      <c r="K1345" s="73" t="s">
        <v>166</v>
      </c>
      <c r="L1345" s="129">
        <v>0</v>
      </c>
      <c r="N1345" s="121">
        <v>0</v>
      </c>
      <c r="O1345" s="121">
        <v>88779.06</v>
      </c>
      <c r="P1345" s="121">
        <v>88779.06</v>
      </c>
      <c r="Q1345" s="130" t="s">
        <v>681</v>
      </c>
      <c r="R1345" s="131">
        <v>0</v>
      </c>
      <c r="S1345" s="132">
        <v>1256520.3700000064</v>
      </c>
      <c r="T1345" s="122" t="s">
        <v>522</v>
      </c>
      <c r="U1345" s="2">
        <v>85815538</v>
      </c>
      <c r="V1345" s="121">
        <v>-321778258</v>
      </c>
      <c r="W1345" s="111">
        <v>446869</v>
      </c>
      <c r="X1345" s="133">
        <v>51247229</v>
      </c>
      <c r="Y1345" s="45"/>
    </row>
    <row r="1346" spans="1:25">
      <c r="A1346" s="299" t="s">
        <v>206</v>
      </c>
      <c r="B1346" s="299" t="s">
        <v>207</v>
      </c>
      <c r="C1346" s="125">
        <v>44834</v>
      </c>
      <c r="D1346" s="125">
        <v>44834</v>
      </c>
      <c r="E1346" s="125">
        <v>44834</v>
      </c>
      <c r="G1346" s="127"/>
      <c r="H1346" s="128" t="s">
        <v>967</v>
      </c>
      <c r="I1346" s="73" t="s">
        <v>965</v>
      </c>
      <c r="J1346" s="73" t="s">
        <v>966</v>
      </c>
      <c r="K1346" s="73" t="s">
        <v>944</v>
      </c>
      <c r="L1346" s="129">
        <v>16250</v>
      </c>
      <c r="M1346" s="121">
        <v>100</v>
      </c>
      <c r="N1346" s="121">
        <v>16250</v>
      </c>
      <c r="O1346" s="121">
        <v>0</v>
      </c>
      <c r="P1346" s="121">
        <v>16250</v>
      </c>
      <c r="Q1346" s="130" t="s">
        <v>681</v>
      </c>
      <c r="R1346" s="131">
        <v>10584435.949999981</v>
      </c>
      <c r="S1346" s="132">
        <v>0</v>
      </c>
      <c r="T1346" s="122" t="s">
        <v>966</v>
      </c>
      <c r="U1346" s="2">
        <v>85086658</v>
      </c>
      <c r="V1346" s="121">
        <v>-318762203</v>
      </c>
      <c r="W1346" s="111">
        <v>492671</v>
      </c>
      <c r="X1346" s="133">
        <v>50698205</v>
      </c>
      <c r="Y1346" s="45"/>
    </row>
    <row r="1347" spans="1:25">
      <c r="A1347" s="299" t="s">
        <v>182</v>
      </c>
      <c r="B1347" s="299" t="s">
        <v>183</v>
      </c>
      <c r="C1347" s="125">
        <v>44834</v>
      </c>
      <c r="D1347" s="125">
        <v>44834</v>
      </c>
      <c r="E1347" s="125">
        <v>44834</v>
      </c>
      <c r="G1347" s="127" t="s">
        <v>1723</v>
      </c>
      <c r="H1347" s="128" t="s">
        <v>967</v>
      </c>
      <c r="I1347" s="73" t="s">
        <v>965</v>
      </c>
      <c r="J1347" s="73" t="s">
        <v>966</v>
      </c>
      <c r="K1347" s="73" t="s">
        <v>166</v>
      </c>
      <c r="L1347" s="129">
        <v>0</v>
      </c>
      <c r="N1347" s="121">
        <v>0</v>
      </c>
      <c r="O1347" s="121">
        <v>104707.72</v>
      </c>
      <c r="P1347" s="121">
        <v>104707.72</v>
      </c>
      <c r="Q1347" s="130" t="s">
        <v>681</v>
      </c>
      <c r="R1347" s="131">
        <v>0</v>
      </c>
      <c r="S1347" s="132">
        <v>1361228.0900000064</v>
      </c>
      <c r="T1347" s="122" t="s">
        <v>966</v>
      </c>
      <c r="U1347" s="2">
        <v>84569280</v>
      </c>
      <c r="V1347" s="121">
        <v>-321413480</v>
      </c>
      <c r="W1347" s="111">
        <v>492671</v>
      </c>
      <c r="X1347" s="133">
        <v>51128702</v>
      </c>
      <c r="Y1347" s="45"/>
    </row>
    <row r="1348" spans="1:25">
      <c r="A1348" s="299" t="s">
        <v>206</v>
      </c>
      <c r="B1348" s="299" t="s">
        <v>207</v>
      </c>
      <c r="C1348" s="125">
        <v>44834</v>
      </c>
      <c r="D1348" s="125">
        <v>44834</v>
      </c>
      <c r="E1348" s="125">
        <v>44834</v>
      </c>
      <c r="F1348" s="295" t="s">
        <v>984</v>
      </c>
      <c r="G1348" s="127"/>
      <c r="H1348" s="128" t="s">
        <v>983</v>
      </c>
      <c r="I1348" s="73" t="s">
        <v>981</v>
      </c>
      <c r="J1348" s="73" t="s">
        <v>982</v>
      </c>
      <c r="K1348" s="73" t="s">
        <v>944</v>
      </c>
      <c r="L1348" s="129">
        <v>835.42</v>
      </c>
      <c r="M1348" s="121">
        <v>100</v>
      </c>
      <c r="N1348" s="121">
        <v>835.42</v>
      </c>
      <c r="O1348" s="121">
        <v>0</v>
      </c>
      <c r="P1348" s="121">
        <v>835.42</v>
      </c>
      <c r="Q1348" s="130" t="s">
        <v>681</v>
      </c>
      <c r="R1348" s="131">
        <v>10585271.369999981</v>
      </c>
      <c r="S1348" s="132">
        <v>0</v>
      </c>
      <c r="T1348" s="122" t="s">
        <v>982</v>
      </c>
      <c r="U1348" s="2">
        <v>84681610</v>
      </c>
      <c r="V1348" s="121">
        <v>-317296100</v>
      </c>
      <c r="W1348" s="111">
        <v>474334</v>
      </c>
      <c r="X1348" s="133">
        <v>50559072</v>
      </c>
      <c r="Y1348" s="45"/>
    </row>
    <row r="1349" spans="1:25">
      <c r="A1349" s="299" t="s">
        <v>182</v>
      </c>
      <c r="B1349" s="299" t="s">
        <v>183</v>
      </c>
      <c r="C1349" s="125">
        <v>44834</v>
      </c>
      <c r="D1349" s="125">
        <v>44834</v>
      </c>
      <c r="E1349" s="125">
        <v>44834</v>
      </c>
      <c r="F1349" s="295" t="s">
        <v>984</v>
      </c>
      <c r="G1349" s="127" t="s">
        <v>1709</v>
      </c>
      <c r="H1349" s="128" t="s">
        <v>983</v>
      </c>
      <c r="I1349" s="73" t="s">
        <v>981</v>
      </c>
      <c r="J1349" s="73" t="s">
        <v>982</v>
      </c>
      <c r="K1349" s="73" t="s">
        <v>166</v>
      </c>
      <c r="L1349" s="129">
        <v>0</v>
      </c>
      <c r="N1349" s="121">
        <v>0</v>
      </c>
      <c r="O1349" s="121">
        <v>2159.41</v>
      </c>
      <c r="P1349" s="121">
        <v>2159.41</v>
      </c>
      <c r="Q1349" s="130" t="s">
        <v>681</v>
      </c>
      <c r="R1349" s="131">
        <v>0</v>
      </c>
      <c r="S1349" s="132">
        <v>1363387.5000000063</v>
      </c>
      <c r="T1349" s="122" t="s">
        <v>982</v>
      </c>
      <c r="U1349" s="2">
        <v>83937399</v>
      </c>
      <c r="V1349" s="121">
        <v>-321343055</v>
      </c>
      <c r="W1349" s="111">
        <v>474334</v>
      </c>
      <c r="X1349" s="133">
        <v>51067489</v>
      </c>
      <c r="Y1349" s="45"/>
    </row>
    <row r="1350" spans="1:25">
      <c r="A1350" s="299" t="s">
        <v>206</v>
      </c>
      <c r="B1350" s="299" t="s">
        <v>207</v>
      </c>
      <c r="C1350" s="125">
        <v>44834</v>
      </c>
      <c r="D1350" s="125">
        <v>44834</v>
      </c>
      <c r="E1350" s="125">
        <v>44834</v>
      </c>
      <c r="F1350" s="295" t="s">
        <v>734</v>
      </c>
      <c r="G1350" s="127"/>
      <c r="H1350" s="128" t="s">
        <v>733</v>
      </c>
      <c r="I1350" s="73" t="s">
        <v>731</v>
      </c>
      <c r="J1350" s="73" t="s">
        <v>732</v>
      </c>
      <c r="K1350" s="73" t="s">
        <v>944</v>
      </c>
      <c r="L1350" s="129">
        <v>15133.13</v>
      </c>
      <c r="M1350" s="121">
        <v>100</v>
      </c>
      <c r="N1350" s="121">
        <v>15133.13</v>
      </c>
      <c r="O1350" s="121">
        <v>0</v>
      </c>
      <c r="P1350" s="121">
        <v>15133.13</v>
      </c>
      <c r="Q1350" s="130" t="s">
        <v>681</v>
      </c>
      <c r="R1350" s="131">
        <v>10600404.499999981</v>
      </c>
      <c r="S1350" s="132">
        <v>0</v>
      </c>
      <c r="T1350" s="122" t="s">
        <v>732</v>
      </c>
      <c r="U1350" s="2">
        <v>85095091</v>
      </c>
      <c r="V1350" s="121">
        <v>-318772820</v>
      </c>
      <c r="W1350" s="111">
        <v>387862</v>
      </c>
      <c r="X1350" s="133">
        <v>50701437</v>
      </c>
      <c r="Y1350" s="45"/>
    </row>
    <row r="1351" spans="1:25">
      <c r="A1351" s="299" t="s">
        <v>206</v>
      </c>
      <c r="B1351" s="299" t="s">
        <v>207</v>
      </c>
      <c r="C1351" s="125">
        <v>44834</v>
      </c>
      <c r="D1351" s="125">
        <v>44834</v>
      </c>
      <c r="E1351" s="125">
        <v>44834</v>
      </c>
      <c r="F1351" s="295" t="s">
        <v>859</v>
      </c>
      <c r="G1351" s="127"/>
      <c r="H1351" s="128" t="s">
        <v>858</v>
      </c>
      <c r="I1351" s="73" t="s">
        <v>731</v>
      </c>
      <c r="J1351" s="73" t="s">
        <v>857</v>
      </c>
      <c r="K1351" s="73" t="s">
        <v>944</v>
      </c>
      <c r="L1351" s="129">
        <v>19384.36</v>
      </c>
      <c r="M1351" s="121">
        <v>100</v>
      </c>
      <c r="N1351" s="121">
        <v>19384.36</v>
      </c>
      <c r="O1351" s="121">
        <v>0</v>
      </c>
      <c r="P1351" s="121">
        <v>19384.36</v>
      </c>
      <c r="Q1351" s="130" t="s">
        <v>681</v>
      </c>
      <c r="R1351" s="131">
        <v>10619788.859999981</v>
      </c>
      <c r="S1351" s="132">
        <v>0</v>
      </c>
      <c r="T1351" s="122" t="s">
        <v>857</v>
      </c>
      <c r="U1351" s="2">
        <v>85092737</v>
      </c>
      <c r="V1351" s="121">
        <v>-318769566</v>
      </c>
      <c r="W1351" s="111">
        <v>443389</v>
      </c>
      <c r="X1351" s="133">
        <v>50700894</v>
      </c>
      <c r="Y1351" s="45"/>
    </row>
    <row r="1352" spans="1:25">
      <c r="A1352" s="299" t="s">
        <v>182</v>
      </c>
      <c r="B1352" s="299" t="s">
        <v>183</v>
      </c>
      <c r="C1352" s="125">
        <v>44834</v>
      </c>
      <c r="D1352" s="125">
        <v>44834</v>
      </c>
      <c r="E1352" s="125">
        <v>44834</v>
      </c>
      <c r="F1352" s="295" t="s">
        <v>859</v>
      </c>
      <c r="G1352" s="127" t="s">
        <v>1610</v>
      </c>
      <c r="H1352" s="128" t="s">
        <v>858</v>
      </c>
      <c r="I1352" s="73" t="s">
        <v>731</v>
      </c>
      <c r="J1352" s="73" t="s">
        <v>857</v>
      </c>
      <c r="K1352" s="73" t="s">
        <v>166</v>
      </c>
      <c r="L1352" s="129">
        <v>0</v>
      </c>
      <c r="N1352" s="121">
        <v>0</v>
      </c>
      <c r="O1352" s="121">
        <v>51774.15</v>
      </c>
      <c r="P1352" s="121">
        <v>51774.15</v>
      </c>
      <c r="Q1352" s="130" t="s">
        <v>681</v>
      </c>
      <c r="R1352" s="131">
        <v>0</v>
      </c>
      <c r="S1352" s="132">
        <v>1415161.6500000062</v>
      </c>
      <c r="T1352" s="122" t="s">
        <v>857</v>
      </c>
      <c r="U1352" s="2">
        <v>83745179</v>
      </c>
      <c r="V1352" s="121">
        <v>-321224118</v>
      </c>
      <c r="W1352" s="111">
        <v>443389</v>
      </c>
      <c r="X1352" s="133">
        <v>50956732</v>
      </c>
      <c r="Y1352" s="45"/>
    </row>
    <row r="1353" spans="1:25">
      <c r="A1353" s="299" t="s">
        <v>206</v>
      </c>
      <c r="B1353" s="299" t="s">
        <v>207</v>
      </c>
      <c r="C1353" s="125">
        <v>44834</v>
      </c>
      <c r="D1353" s="125">
        <v>44834</v>
      </c>
      <c r="E1353" s="125">
        <v>44834</v>
      </c>
      <c r="G1353" s="127"/>
      <c r="H1353" s="128" t="s">
        <v>557</v>
      </c>
      <c r="I1353" s="73" t="s">
        <v>559</v>
      </c>
      <c r="J1353" s="73" t="s">
        <v>943</v>
      </c>
      <c r="K1353" s="73" t="s">
        <v>944</v>
      </c>
      <c r="L1353" s="129">
        <v>32500</v>
      </c>
      <c r="M1353" s="121">
        <v>100</v>
      </c>
      <c r="N1353" s="121">
        <v>32500</v>
      </c>
      <c r="O1353" s="121">
        <v>0</v>
      </c>
      <c r="P1353" s="121">
        <v>32500</v>
      </c>
      <c r="Q1353" s="130" t="s">
        <v>681</v>
      </c>
      <c r="R1353" s="131">
        <v>10652288.859999981</v>
      </c>
      <c r="S1353" s="132">
        <v>0</v>
      </c>
      <c r="T1353" s="122" t="s">
        <v>943</v>
      </c>
      <c r="U1353" s="2">
        <v>84549075</v>
      </c>
      <c r="V1353" s="121">
        <v>-314486530</v>
      </c>
      <c r="W1353" s="111">
        <v>483077</v>
      </c>
      <c r="X1353" s="133">
        <v>50495608</v>
      </c>
      <c r="Y1353" s="45"/>
    </row>
    <row r="1354" spans="1:25">
      <c r="A1354" s="299" t="s">
        <v>182</v>
      </c>
      <c r="B1354" s="299" t="s">
        <v>183</v>
      </c>
      <c r="C1354" s="125">
        <v>44834</v>
      </c>
      <c r="D1354" s="125">
        <v>44834</v>
      </c>
      <c r="E1354" s="125">
        <v>44834</v>
      </c>
      <c r="G1354" s="127" t="s">
        <v>1685</v>
      </c>
      <c r="H1354" s="128" t="s">
        <v>557</v>
      </c>
      <c r="I1354" s="73" t="s">
        <v>559</v>
      </c>
      <c r="J1354" s="73" t="s">
        <v>943</v>
      </c>
      <c r="K1354" s="73" t="s">
        <v>166</v>
      </c>
      <c r="L1354" s="129">
        <v>0</v>
      </c>
      <c r="N1354" s="121">
        <v>0</v>
      </c>
      <c r="O1354" s="121">
        <v>89367.69</v>
      </c>
      <c r="P1354" s="121">
        <v>89367.69</v>
      </c>
      <c r="Q1354" s="130" t="s">
        <v>681</v>
      </c>
      <c r="R1354" s="131">
        <v>0</v>
      </c>
      <c r="S1354" s="132">
        <v>1504529.3400000061</v>
      </c>
      <c r="T1354" s="122" t="s">
        <v>943</v>
      </c>
      <c r="U1354" s="2">
        <v>83991384</v>
      </c>
      <c r="V1354" s="121">
        <v>-321369586</v>
      </c>
      <c r="W1354" s="111">
        <v>483077</v>
      </c>
      <c r="X1354" s="133">
        <v>51089232</v>
      </c>
      <c r="Y1354" s="45"/>
    </row>
    <row r="1355" spans="1:25">
      <c r="A1355" s="299" t="s">
        <v>206</v>
      </c>
      <c r="B1355" s="299" t="s">
        <v>207</v>
      </c>
      <c r="C1355" s="125">
        <v>44834</v>
      </c>
      <c r="D1355" s="125">
        <v>44834</v>
      </c>
      <c r="E1355" s="125">
        <v>44834</v>
      </c>
      <c r="G1355" s="127"/>
      <c r="H1355" s="128" t="s">
        <v>852</v>
      </c>
      <c r="I1355" s="73" t="s">
        <v>850</v>
      </c>
      <c r="J1355" s="73" t="s">
        <v>851</v>
      </c>
      <c r="K1355" s="73" t="s">
        <v>944</v>
      </c>
      <c r="L1355" s="129">
        <v>38215.42</v>
      </c>
      <c r="M1355" s="121">
        <v>100</v>
      </c>
      <c r="N1355" s="121">
        <v>38215.42</v>
      </c>
      <c r="O1355" s="121">
        <v>0</v>
      </c>
      <c r="P1355" s="121">
        <v>38215.42</v>
      </c>
      <c r="Q1355" s="130" t="s">
        <v>681</v>
      </c>
      <c r="R1355" s="131">
        <v>10690504.279999981</v>
      </c>
      <c r="S1355" s="132">
        <v>0</v>
      </c>
      <c r="T1355" s="122" t="s">
        <v>851</v>
      </c>
      <c r="U1355" s="2">
        <v>84608197</v>
      </c>
      <c r="V1355" s="121">
        <v>-316275153</v>
      </c>
      <c r="W1355" s="111">
        <v>441318</v>
      </c>
      <c r="X1355" s="133">
        <v>50524791</v>
      </c>
      <c r="Y1355" s="45"/>
    </row>
    <row r="1356" spans="1:25">
      <c r="A1356" s="299" t="s">
        <v>182</v>
      </c>
      <c r="B1356" s="299" t="s">
        <v>183</v>
      </c>
      <c r="C1356" s="125">
        <v>44834</v>
      </c>
      <c r="D1356" s="125">
        <v>44834</v>
      </c>
      <c r="E1356" s="125">
        <v>44834</v>
      </c>
      <c r="G1356" s="127" t="s">
        <v>1597</v>
      </c>
      <c r="H1356" s="128" t="s">
        <v>852</v>
      </c>
      <c r="I1356" s="73" t="s">
        <v>850</v>
      </c>
      <c r="J1356" s="73" t="s">
        <v>851</v>
      </c>
      <c r="K1356" s="73" t="s">
        <v>166</v>
      </c>
      <c r="L1356" s="129">
        <v>0</v>
      </c>
      <c r="N1356" s="121">
        <v>0</v>
      </c>
      <c r="O1356" s="121">
        <v>54837.72</v>
      </c>
      <c r="P1356" s="121">
        <v>54837.72</v>
      </c>
      <c r="Q1356" s="130" t="s">
        <v>681</v>
      </c>
      <c r="R1356" s="131">
        <v>0</v>
      </c>
      <c r="S1356" s="132">
        <v>1559367.0600000061</v>
      </c>
      <c r="T1356" s="122" t="s">
        <v>851</v>
      </c>
      <c r="U1356" s="2">
        <v>83873055</v>
      </c>
      <c r="V1356" s="121">
        <v>-321307543</v>
      </c>
      <c r="W1356" s="111">
        <v>441318</v>
      </c>
      <c r="X1356" s="133">
        <v>51035993</v>
      </c>
      <c r="Y1356" s="45"/>
    </row>
    <row r="1357" spans="1:25">
      <c r="A1357" s="299" t="s">
        <v>206</v>
      </c>
      <c r="B1357" s="299" t="s">
        <v>207</v>
      </c>
      <c r="C1357" s="125">
        <v>44834</v>
      </c>
      <c r="D1357" s="125">
        <v>44834</v>
      </c>
      <c r="E1357" s="125">
        <v>44834</v>
      </c>
      <c r="G1357" s="127"/>
      <c r="H1357" s="128" t="s">
        <v>571</v>
      </c>
      <c r="I1357" s="73" t="s">
        <v>572</v>
      </c>
      <c r="J1357" s="73" t="s">
        <v>948</v>
      </c>
      <c r="K1357" s="73" t="s">
        <v>944</v>
      </c>
      <c r="L1357" s="129">
        <v>7687.5</v>
      </c>
      <c r="M1357" s="121">
        <v>100</v>
      </c>
      <c r="N1357" s="121">
        <v>7687.5</v>
      </c>
      <c r="O1357" s="121">
        <v>0</v>
      </c>
      <c r="P1357" s="121">
        <v>7687.5</v>
      </c>
      <c r="Q1357" s="130" t="s">
        <v>681</v>
      </c>
      <c r="R1357" s="131">
        <v>10698191.779999981</v>
      </c>
      <c r="S1357" s="132">
        <v>0</v>
      </c>
      <c r="T1357" s="122" t="s">
        <v>948</v>
      </c>
      <c r="U1357" s="2">
        <v>84945311</v>
      </c>
      <c r="V1357" s="121">
        <v>-318590094</v>
      </c>
      <c r="W1357" s="111">
        <v>471935</v>
      </c>
      <c r="X1357" s="133">
        <v>50654268</v>
      </c>
      <c r="Y1357" s="45"/>
    </row>
    <row r="1358" spans="1:25">
      <c r="A1358" s="299" t="s">
        <v>206</v>
      </c>
      <c r="B1358" s="299" t="s">
        <v>207</v>
      </c>
      <c r="C1358" s="125">
        <v>44834</v>
      </c>
      <c r="D1358" s="125">
        <v>44834</v>
      </c>
      <c r="E1358" s="125">
        <v>44834</v>
      </c>
      <c r="G1358" s="127"/>
      <c r="H1358" s="128" t="s">
        <v>935</v>
      </c>
      <c r="I1358" s="73" t="s">
        <v>933</v>
      </c>
      <c r="J1358" s="73" t="s">
        <v>934</v>
      </c>
      <c r="K1358" s="73" t="s">
        <v>944</v>
      </c>
      <c r="L1358" s="129">
        <v>25000</v>
      </c>
      <c r="M1358" s="121">
        <v>100</v>
      </c>
      <c r="N1358" s="121">
        <v>25000</v>
      </c>
      <c r="O1358" s="121">
        <v>0</v>
      </c>
      <c r="P1358" s="121">
        <v>25000</v>
      </c>
      <c r="Q1358" s="130" t="s">
        <v>681</v>
      </c>
      <c r="R1358" s="131">
        <v>10723191.779999981</v>
      </c>
      <c r="S1358" s="132">
        <v>0</v>
      </c>
      <c r="T1358" s="122" t="s">
        <v>934</v>
      </c>
      <c r="U1358" s="2">
        <v>84601142</v>
      </c>
      <c r="V1358" s="121">
        <v>-316264455</v>
      </c>
      <c r="W1358" s="111">
        <v>482936</v>
      </c>
      <c r="X1358" s="133">
        <v>50521790</v>
      </c>
      <c r="Y1358" s="45"/>
    </row>
    <row r="1359" spans="1:25">
      <c r="A1359" s="299" t="s">
        <v>182</v>
      </c>
      <c r="B1359" s="299" t="s">
        <v>183</v>
      </c>
      <c r="C1359" s="125">
        <v>44834</v>
      </c>
      <c r="D1359" s="125">
        <v>44834</v>
      </c>
      <c r="E1359" s="125">
        <v>44834</v>
      </c>
      <c r="G1359" s="127" t="s">
        <v>1688</v>
      </c>
      <c r="H1359" s="128" t="s">
        <v>935</v>
      </c>
      <c r="I1359" s="73" t="s">
        <v>933</v>
      </c>
      <c r="J1359" s="73" t="s">
        <v>1689</v>
      </c>
      <c r="K1359" s="73" t="s">
        <v>166</v>
      </c>
      <c r="L1359" s="129">
        <v>0</v>
      </c>
      <c r="N1359" s="121">
        <v>0</v>
      </c>
      <c r="O1359" s="121">
        <v>178441.67</v>
      </c>
      <c r="P1359" s="121">
        <v>178441.67</v>
      </c>
      <c r="Q1359" s="130" t="s">
        <v>681</v>
      </c>
      <c r="R1359" s="131">
        <v>0</v>
      </c>
      <c r="S1359" s="132">
        <v>1737808.730000006</v>
      </c>
      <c r="T1359" s="122" t="s">
        <v>934</v>
      </c>
      <c r="U1359" s="2">
        <v>84601240</v>
      </c>
      <c r="V1359" s="121">
        <v>-320103064</v>
      </c>
      <c r="W1359" s="111">
        <v>482936</v>
      </c>
      <c r="X1359" s="133">
        <v>50792972</v>
      </c>
      <c r="Y1359" s="45"/>
    </row>
    <row r="1360" spans="1:25">
      <c r="A1360" s="299" t="s">
        <v>206</v>
      </c>
      <c r="B1360" s="299" t="s">
        <v>207</v>
      </c>
      <c r="C1360" s="125">
        <v>44834</v>
      </c>
      <c r="D1360" s="125">
        <v>44834</v>
      </c>
      <c r="E1360" s="125">
        <v>44834</v>
      </c>
      <c r="G1360" s="127"/>
      <c r="H1360" s="128" t="s">
        <v>361</v>
      </c>
      <c r="I1360" s="73" t="s">
        <v>362</v>
      </c>
      <c r="J1360" s="73" t="s">
        <v>363</v>
      </c>
      <c r="K1360" s="73" t="s">
        <v>944</v>
      </c>
      <c r="L1360" s="129">
        <v>20663.82</v>
      </c>
      <c r="M1360" s="121">
        <v>100</v>
      </c>
      <c r="N1360" s="121">
        <v>20663.82</v>
      </c>
      <c r="O1360" s="121">
        <v>0</v>
      </c>
      <c r="P1360" s="121">
        <v>20663.82</v>
      </c>
      <c r="Q1360" s="130" t="s">
        <v>681</v>
      </c>
      <c r="R1360" s="131">
        <v>10743855.599999981</v>
      </c>
      <c r="S1360" s="132">
        <v>0</v>
      </c>
      <c r="T1360" s="122" t="s">
        <v>363</v>
      </c>
      <c r="U1360" s="2">
        <v>84601817</v>
      </c>
      <c r="V1360" s="121">
        <v>-316265706</v>
      </c>
      <c r="W1360" s="111">
        <v>356264</v>
      </c>
      <c r="X1360" s="133">
        <v>50522005</v>
      </c>
      <c r="Y1360" s="45"/>
    </row>
    <row r="1361" spans="1:25">
      <c r="A1361" s="299" t="s">
        <v>182</v>
      </c>
      <c r="B1361" s="299" t="s">
        <v>183</v>
      </c>
      <c r="C1361" s="125">
        <v>44834</v>
      </c>
      <c r="D1361" s="125">
        <v>44834</v>
      </c>
      <c r="E1361" s="125">
        <v>44834</v>
      </c>
      <c r="G1361" s="127" t="s">
        <v>1561</v>
      </c>
      <c r="H1361" s="128" t="s">
        <v>361</v>
      </c>
      <c r="I1361" s="73" t="s">
        <v>362</v>
      </c>
      <c r="J1361" s="73" t="s">
        <v>363</v>
      </c>
      <c r="K1361" s="73" t="s">
        <v>166</v>
      </c>
      <c r="L1361" s="129">
        <v>0</v>
      </c>
      <c r="N1361" s="121">
        <v>0</v>
      </c>
      <c r="O1361" s="121">
        <v>110545.13</v>
      </c>
      <c r="P1361" s="121">
        <v>110545.13</v>
      </c>
      <c r="Q1361" s="130" t="s">
        <v>681</v>
      </c>
      <c r="R1361" s="131">
        <v>0</v>
      </c>
      <c r="S1361" s="132">
        <v>1848353.8600000059</v>
      </c>
      <c r="T1361" s="122" t="s">
        <v>363</v>
      </c>
      <c r="U1361" s="2">
        <v>81589098</v>
      </c>
      <c r="V1361" s="121">
        <v>-321165986</v>
      </c>
      <c r="W1361" s="111">
        <v>356264</v>
      </c>
      <c r="X1361" s="133">
        <v>50899126</v>
      </c>
      <c r="Y1361" s="45"/>
    </row>
    <row r="1362" spans="1:25">
      <c r="A1362" s="299" t="s">
        <v>206</v>
      </c>
      <c r="B1362" s="299" t="s">
        <v>207</v>
      </c>
      <c r="C1362" s="125">
        <v>44834</v>
      </c>
      <c r="D1362" s="125">
        <v>44834</v>
      </c>
      <c r="E1362" s="125">
        <v>44834</v>
      </c>
      <c r="F1362" s="295" t="s">
        <v>929</v>
      </c>
      <c r="G1362" s="127"/>
      <c r="H1362" s="128" t="s">
        <v>928</v>
      </c>
      <c r="I1362" s="73" t="s">
        <v>926</v>
      </c>
      <c r="J1362" s="73" t="s">
        <v>927</v>
      </c>
      <c r="K1362" s="73" t="s">
        <v>944</v>
      </c>
      <c r="L1362" s="129">
        <v>10000</v>
      </c>
      <c r="M1362" s="121">
        <v>100</v>
      </c>
      <c r="N1362" s="121">
        <v>10000</v>
      </c>
      <c r="O1362" s="121">
        <v>0</v>
      </c>
      <c r="P1362" s="121">
        <v>10000</v>
      </c>
      <c r="Q1362" s="130" t="s">
        <v>681</v>
      </c>
      <c r="R1362" s="131">
        <v>10753855.599999981</v>
      </c>
      <c r="S1362" s="132">
        <v>0</v>
      </c>
      <c r="T1362" s="122" t="s">
        <v>927</v>
      </c>
      <c r="U1362" s="2">
        <v>84714218</v>
      </c>
      <c r="V1362" s="121">
        <v>-317337718</v>
      </c>
      <c r="W1362" s="111">
        <v>481437</v>
      </c>
      <c r="X1362" s="133">
        <v>50572783</v>
      </c>
      <c r="Y1362" s="45"/>
    </row>
    <row r="1363" spans="1:25">
      <c r="A1363" s="299" t="s">
        <v>206</v>
      </c>
      <c r="B1363" s="299" t="s">
        <v>207</v>
      </c>
      <c r="C1363" s="125">
        <v>44834</v>
      </c>
      <c r="D1363" s="125">
        <v>44834</v>
      </c>
      <c r="E1363" s="125">
        <v>44834</v>
      </c>
      <c r="F1363" s="295" t="s">
        <v>759</v>
      </c>
      <c r="G1363" s="127"/>
      <c r="H1363" s="128" t="s">
        <v>758</v>
      </c>
      <c r="I1363" s="73" t="s">
        <v>756</v>
      </c>
      <c r="J1363" s="73" t="s">
        <v>757</v>
      </c>
      <c r="K1363" s="73" t="s">
        <v>944</v>
      </c>
      <c r="L1363" s="129">
        <v>32774.089999999997</v>
      </c>
      <c r="M1363" s="121">
        <v>100</v>
      </c>
      <c r="N1363" s="121">
        <v>32774.089999999997</v>
      </c>
      <c r="O1363" s="121">
        <v>0</v>
      </c>
      <c r="P1363" s="121">
        <v>32774.089999999997</v>
      </c>
      <c r="Q1363" s="130" t="s">
        <v>681</v>
      </c>
      <c r="R1363" s="131">
        <v>10786629.689999981</v>
      </c>
      <c r="S1363" s="132">
        <v>0</v>
      </c>
      <c r="T1363" s="122" t="s">
        <v>757</v>
      </c>
      <c r="U1363" s="2">
        <v>85447600</v>
      </c>
      <c r="V1363" s="121">
        <v>-320175795</v>
      </c>
      <c r="W1363" s="111">
        <v>362904</v>
      </c>
      <c r="X1363" s="133">
        <v>50813597</v>
      </c>
      <c r="Y1363" s="45"/>
    </row>
    <row r="1364" spans="1:25">
      <c r="A1364" s="299" t="s">
        <v>182</v>
      </c>
      <c r="B1364" s="299" t="s">
        <v>183</v>
      </c>
      <c r="C1364" s="125">
        <v>44834</v>
      </c>
      <c r="D1364" s="125">
        <v>44834</v>
      </c>
      <c r="E1364" s="125">
        <v>44834</v>
      </c>
      <c r="F1364" s="295" t="s">
        <v>759</v>
      </c>
      <c r="G1364" s="127" t="s">
        <v>1520</v>
      </c>
      <c r="H1364" s="128" t="s">
        <v>758</v>
      </c>
      <c r="I1364" s="73" t="s">
        <v>756</v>
      </c>
      <c r="J1364" s="73" t="s">
        <v>757</v>
      </c>
      <c r="K1364" s="73" t="s">
        <v>166</v>
      </c>
      <c r="L1364" s="129">
        <v>0</v>
      </c>
      <c r="N1364" s="121">
        <v>0</v>
      </c>
      <c r="O1364" s="121">
        <v>110905.33</v>
      </c>
      <c r="P1364" s="121">
        <v>110905.33</v>
      </c>
      <c r="Q1364" s="130" t="s">
        <v>681</v>
      </c>
      <c r="R1364" s="131">
        <v>0</v>
      </c>
      <c r="S1364" s="132">
        <v>1959259.190000006</v>
      </c>
      <c r="T1364" s="122" t="s">
        <v>757</v>
      </c>
      <c r="U1364" s="2">
        <v>83998180</v>
      </c>
      <c r="V1364" s="121">
        <v>-321373376</v>
      </c>
      <c r="W1364" s="111">
        <v>362904</v>
      </c>
      <c r="X1364" s="133">
        <v>51092549</v>
      </c>
      <c r="Y1364" s="45"/>
    </row>
    <row r="1365" spans="1:25">
      <c r="A1365" s="299" t="s">
        <v>182</v>
      </c>
      <c r="B1365" s="299" t="s">
        <v>183</v>
      </c>
      <c r="C1365" s="125">
        <v>44834</v>
      </c>
      <c r="D1365" s="125">
        <v>44834</v>
      </c>
      <c r="E1365" s="125">
        <v>44834</v>
      </c>
      <c r="F1365" s="295" t="s">
        <v>976</v>
      </c>
      <c r="G1365" s="127" t="s">
        <v>1724</v>
      </c>
      <c r="H1365" s="128" t="s">
        <v>975</v>
      </c>
      <c r="I1365" s="73" t="s">
        <v>973</v>
      </c>
      <c r="J1365" s="73" t="s">
        <v>1725</v>
      </c>
      <c r="K1365" s="73" t="s">
        <v>166</v>
      </c>
      <c r="L1365" s="129">
        <v>0</v>
      </c>
      <c r="N1365" s="121">
        <v>0</v>
      </c>
      <c r="O1365" s="121">
        <v>7250</v>
      </c>
      <c r="P1365" s="121">
        <v>7250</v>
      </c>
      <c r="Q1365" s="130" t="s">
        <v>681</v>
      </c>
      <c r="R1365" s="131">
        <v>0</v>
      </c>
      <c r="S1365" s="132">
        <v>1966509.190000006</v>
      </c>
      <c r="T1365" s="122" t="s">
        <v>974</v>
      </c>
      <c r="U1365" s="2">
        <v>84566107</v>
      </c>
      <c r="V1365" s="121">
        <v>-321410933</v>
      </c>
      <c r="W1365" s="111">
        <v>452350</v>
      </c>
      <c r="X1365" s="133">
        <v>51126155</v>
      </c>
      <c r="Y1365" s="45"/>
    </row>
    <row r="1366" spans="1:25">
      <c r="A1366" s="299" t="s">
        <v>206</v>
      </c>
      <c r="B1366" s="299" t="s">
        <v>207</v>
      </c>
      <c r="C1366" s="125">
        <v>44834</v>
      </c>
      <c r="D1366" s="125">
        <v>44834</v>
      </c>
      <c r="E1366" s="125">
        <v>44834</v>
      </c>
      <c r="G1366" s="127"/>
      <c r="H1366" s="128" t="s">
        <v>855</v>
      </c>
      <c r="I1366" s="73" t="s">
        <v>853</v>
      </c>
      <c r="J1366" s="73" t="s">
        <v>854</v>
      </c>
      <c r="K1366" s="73" t="s">
        <v>944</v>
      </c>
      <c r="L1366" s="129">
        <v>20652.560000000001</v>
      </c>
      <c r="M1366" s="121">
        <v>100</v>
      </c>
      <c r="N1366" s="121">
        <v>20652.560000000001</v>
      </c>
      <c r="O1366" s="121">
        <v>0</v>
      </c>
      <c r="P1366" s="121">
        <v>20652.560000000001</v>
      </c>
      <c r="Q1366" s="130" t="s">
        <v>681</v>
      </c>
      <c r="R1366" s="131">
        <v>10807282.249999981</v>
      </c>
      <c r="S1366" s="132">
        <v>0</v>
      </c>
      <c r="T1366" s="122" t="s">
        <v>854</v>
      </c>
      <c r="U1366" s="2">
        <v>84761977</v>
      </c>
      <c r="V1366" s="121">
        <v>-317398576</v>
      </c>
      <c r="W1366" s="111">
        <v>441048</v>
      </c>
      <c r="X1366" s="133">
        <v>50591919</v>
      </c>
      <c r="Y1366" s="45"/>
    </row>
    <row r="1367" spans="1:25">
      <c r="A1367" s="299" t="s">
        <v>182</v>
      </c>
      <c r="B1367" s="299" t="s">
        <v>183</v>
      </c>
      <c r="C1367" s="125">
        <v>44834</v>
      </c>
      <c r="D1367" s="125">
        <v>44834</v>
      </c>
      <c r="E1367" s="125">
        <v>44834</v>
      </c>
      <c r="G1367" s="127" t="s">
        <v>1594</v>
      </c>
      <c r="H1367" s="128" t="s">
        <v>855</v>
      </c>
      <c r="I1367" s="73" t="s">
        <v>853</v>
      </c>
      <c r="J1367" s="73" t="s">
        <v>854</v>
      </c>
      <c r="K1367" s="73" t="s">
        <v>166</v>
      </c>
      <c r="L1367" s="129">
        <v>0</v>
      </c>
      <c r="N1367" s="121">
        <v>0</v>
      </c>
      <c r="O1367" s="121">
        <v>54823.45</v>
      </c>
      <c r="P1367" s="121">
        <v>54823.45</v>
      </c>
      <c r="Q1367" s="130" t="s">
        <v>681</v>
      </c>
      <c r="R1367" s="131">
        <v>0</v>
      </c>
      <c r="S1367" s="132">
        <v>2021332.640000006</v>
      </c>
      <c r="T1367" s="122" t="s">
        <v>854</v>
      </c>
      <c r="U1367" s="2">
        <v>83963241</v>
      </c>
      <c r="V1367" s="121">
        <v>-321355872</v>
      </c>
      <c r="W1367" s="111">
        <v>441048</v>
      </c>
      <c r="X1367" s="133">
        <v>51076811</v>
      </c>
      <c r="Y1367" s="45"/>
    </row>
    <row r="1368" spans="1:25">
      <c r="A1368" s="299" t="s">
        <v>206</v>
      </c>
      <c r="B1368" s="299" t="s">
        <v>207</v>
      </c>
      <c r="C1368" s="125">
        <v>44834</v>
      </c>
      <c r="D1368" s="125">
        <v>44834</v>
      </c>
      <c r="E1368" s="125">
        <v>44834</v>
      </c>
      <c r="F1368" s="295" t="s">
        <v>839</v>
      </c>
      <c r="G1368" s="127"/>
      <c r="H1368" s="128" t="s">
        <v>838</v>
      </c>
      <c r="I1368" s="73" t="s">
        <v>836</v>
      </c>
      <c r="J1368" s="73" t="s">
        <v>837</v>
      </c>
      <c r="K1368" s="73" t="s">
        <v>944</v>
      </c>
      <c r="L1368" s="129">
        <v>502.51</v>
      </c>
      <c r="M1368" s="121">
        <v>100</v>
      </c>
      <c r="N1368" s="121">
        <v>502.51</v>
      </c>
      <c r="O1368" s="121">
        <v>0</v>
      </c>
      <c r="P1368" s="121">
        <v>502.51</v>
      </c>
      <c r="Q1368" s="130" t="s">
        <v>681</v>
      </c>
      <c r="R1368" s="131">
        <v>10807784.759999981</v>
      </c>
      <c r="S1368" s="132">
        <v>0</v>
      </c>
      <c r="T1368" s="122" t="s">
        <v>837</v>
      </c>
      <c r="U1368" s="2">
        <v>84803598</v>
      </c>
      <c r="V1368" s="121">
        <v>-318403309</v>
      </c>
      <c r="W1368" s="111">
        <v>437570</v>
      </c>
      <c r="X1368" s="133">
        <v>50602887</v>
      </c>
      <c r="Y1368" s="45"/>
    </row>
    <row r="1369" spans="1:25">
      <c r="A1369" s="299" t="s">
        <v>182</v>
      </c>
      <c r="B1369" s="299" t="s">
        <v>183</v>
      </c>
      <c r="C1369" s="125">
        <v>44826</v>
      </c>
      <c r="D1369" s="125">
        <v>44826</v>
      </c>
      <c r="E1369" s="125">
        <v>44834</v>
      </c>
      <c r="F1369" s="295" t="s">
        <v>987</v>
      </c>
      <c r="G1369" s="127"/>
      <c r="H1369" s="128" t="s">
        <v>986</v>
      </c>
      <c r="I1369" s="73" t="s">
        <v>524</v>
      </c>
      <c r="J1369" s="73" t="s">
        <v>985</v>
      </c>
      <c r="K1369" s="73" t="s">
        <v>1666</v>
      </c>
      <c r="L1369" s="129">
        <v>0</v>
      </c>
      <c r="N1369" s="121">
        <v>0</v>
      </c>
      <c r="O1369" s="121">
        <v>17453.740000000002</v>
      </c>
      <c r="P1369" s="121">
        <v>17453.740000000002</v>
      </c>
      <c r="Q1369" s="130" t="s">
        <v>681</v>
      </c>
      <c r="R1369" s="131">
        <v>0</v>
      </c>
      <c r="S1369" s="132">
        <v>2038786.3800000059</v>
      </c>
      <c r="T1369" s="122" t="s">
        <v>985</v>
      </c>
      <c r="U1369" s="2">
        <v>84531172</v>
      </c>
      <c r="V1369" s="121">
        <v>-314424047</v>
      </c>
      <c r="W1369" s="111"/>
      <c r="X1369" s="133">
        <v>50485126</v>
      </c>
      <c r="Y1369" s="45"/>
    </row>
    <row r="1370" spans="1:25">
      <c r="A1370" s="299" t="s">
        <v>206</v>
      </c>
      <c r="B1370" s="299" t="s">
        <v>207</v>
      </c>
      <c r="C1370" s="125">
        <v>44834</v>
      </c>
      <c r="D1370" s="125">
        <v>44834</v>
      </c>
      <c r="E1370" s="125">
        <v>44834</v>
      </c>
      <c r="F1370" s="295" t="s">
        <v>466</v>
      </c>
      <c r="G1370" s="127"/>
      <c r="H1370" s="128" t="s">
        <v>465</v>
      </c>
      <c r="I1370" s="73" t="s">
        <v>467</v>
      </c>
      <c r="J1370" s="73" t="s">
        <v>468</v>
      </c>
      <c r="K1370" s="73" t="s">
        <v>944</v>
      </c>
      <c r="L1370" s="129">
        <v>53571.43</v>
      </c>
      <c r="M1370" s="121">
        <v>100</v>
      </c>
      <c r="N1370" s="121">
        <v>53571.43</v>
      </c>
      <c r="O1370" s="121">
        <v>0</v>
      </c>
      <c r="P1370" s="121">
        <v>53571.43</v>
      </c>
      <c r="Q1370" s="130" t="s">
        <v>681</v>
      </c>
      <c r="R1370" s="131">
        <v>10861356.189999981</v>
      </c>
      <c r="S1370" s="132">
        <v>0</v>
      </c>
      <c r="T1370" s="122" t="s">
        <v>468</v>
      </c>
      <c r="U1370" s="2">
        <v>84681384</v>
      </c>
      <c r="V1370" s="121">
        <v>-317295763</v>
      </c>
      <c r="W1370" s="111">
        <v>445104</v>
      </c>
      <c r="X1370" s="133">
        <v>50559011</v>
      </c>
      <c r="Y1370" s="45"/>
    </row>
    <row r="1371" spans="1:25">
      <c r="A1371" s="299" t="s">
        <v>182</v>
      </c>
      <c r="B1371" s="299" t="s">
        <v>183</v>
      </c>
      <c r="C1371" s="125">
        <v>44834</v>
      </c>
      <c r="D1371" s="125">
        <v>44834</v>
      </c>
      <c r="E1371" s="125">
        <v>44834</v>
      </c>
      <c r="F1371" s="295" t="s">
        <v>466</v>
      </c>
      <c r="G1371" s="127" t="s">
        <v>1608</v>
      </c>
      <c r="H1371" s="128" t="s">
        <v>465</v>
      </c>
      <c r="I1371" s="73" t="s">
        <v>467</v>
      </c>
      <c r="J1371" s="73" t="s">
        <v>468</v>
      </c>
      <c r="K1371" s="73" t="s">
        <v>166</v>
      </c>
      <c r="L1371" s="129">
        <v>0</v>
      </c>
      <c r="N1371" s="121">
        <v>0</v>
      </c>
      <c r="O1371" s="121">
        <v>71548.740000000005</v>
      </c>
      <c r="P1371" s="121">
        <v>71548.740000000005</v>
      </c>
      <c r="Q1371" s="130" t="s">
        <v>681</v>
      </c>
      <c r="R1371" s="131">
        <v>0</v>
      </c>
      <c r="S1371" s="132">
        <v>2110335.1200000062</v>
      </c>
      <c r="T1371" s="122" t="s">
        <v>468</v>
      </c>
      <c r="U1371" s="2">
        <v>84000496</v>
      </c>
      <c r="V1371" s="121">
        <v>-321374403</v>
      </c>
      <c r="W1371" s="111">
        <v>445104</v>
      </c>
      <c r="X1371" s="133">
        <v>51093470</v>
      </c>
      <c r="Y1371" s="45"/>
    </row>
    <row r="1372" spans="1:25">
      <c r="A1372" s="299" t="s">
        <v>206</v>
      </c>
      <c r="B1372" s="299" t="s">
        <v>207</v>
      </c>
      <c r="C1372" s="125">
        <v>44834</v>
      </c>
      <c r="D1372" s="125">
        <v>44834</v>
      </c>
      <c r="E1372" s="125">
        <v>44834</v>
      </c>
      <c r="F1372" s="295" t="s">
        <v>771</v>
      </c>
      <c r="G1372" s="127"/>
      <c r="H1372" s="128" t="s">
        <v>770</v>
      </c>
      <c r="I1372" s="73" t="s">
        <v>768</v>
      </c>
      <c r="J1372" s="73" t="s">
        <v>769</v>
      </c>
      <c r="K1372" s="73" t="s">
        <v>944</v>
      </c>
      <c r="L1372" s="129">
        <v>19867.28</v>
      </c>
      <c r="M1372" s="121">
        <v>100</v>
      </c>
      <c r="N1372" s="121">
        <v>19867.28</v>
      </c>
      <c r="O1372" s="121">
        <v>0</v>
      </c>
      <c r="P1372" s="121">
        <v>19867.28</v>
      </c>
      <c r="Q1372" s="130" t="s">
        <v>681</v>
      </c>
      <c r="R1372" s="131">
        <v>10881223.46999998</v>
      </c>
      <c r="S1372" s="132">
        <v>0</v>
      </c>
      <c r="T1372" s="122" t="s">
        <v>769</v>
      </c>
      <c r="U1372" s="2">
        <v>85592392</v>
      </c>
      <c r="V1372" s="121">
        <v>-320748648</v>
      </c>
      <c r="W1372" s="111">
        <v>358166</v>
      </c>
      <c r="X1372" s="133">
        <v>50866097</v>
      </c>
      <c r="Y1372" s="45"/>
    </row>
    <row r="1373" spans="1:25">
      <c r="A1373" s="299" t="s">
        <v>206</v>
      </c>
      <c r="B1373" s="299" t="s">
        <v>207</v>
      </c>
      <c r="C1373" s="125">
        <v>44834</v>
      </c>
      <c r="D1373" s="125">
        <v>44834</v>
      </c>
      <c r="E1373" s="125">
        <v>44834</v>
      </c>
      <c r="F1373" s="295" t="s">
        <v>942</v>
      </c>
      <c r="G1373" s="127"/>
      <c r="H1373" s="128" t="s">
        <v>941</v>
      </c>
      <c r="I1373" s="73" t="s">
        <v>939</v>
      </c>
      <c r="J1373" s="73" t="s">
        <v>940</v>
      </c>
      <c r="K1373" s="73" t="s">
        <v>944</v>
      </c>
      <c r="L1373" s="129">
        <v>4682.3</v>
      </c>
      <c r="M1373" s="121">
        <v>100</v>
      </c>
      <c r="N1373" s="121">
        <v>4682.3</v>
      </c>
      <c r="O1373" s="121">
        <v>0</v>
      </c>
      <c r="P1373" s="121">
        <v>4682.3</v>
      </c>
      <c r="Q1373" s="130" t="s">
        <v>681</v>
      </c>
      <c r="R1373" s="131">
        <v>10885905.769999981</v>
      </c>
      <c r="S1373" s="132">
        <v>0</v>
      </c>
      <c r="T1373" s="122" t="s">
        <v>940</v>
      </c>
      <c r="U1373" s="2">
        <v>84603518</v>
      </c>
      <c r="V1373" s="121">
        <v>-316268020</v>
      </c>
      <c r="W1373" s="111">
        <v>373450</v>
      </c>
      <c r="X1373" s="133">
        <v>50522835</v>
      </c>
      <c r="Y1373" s="45"/>
    </row>
    <row r="1374" spans="1:25">
      <c r="A1374" s="299" t="s">
        <v>182</v>
      </c>
      <c r="B1374" s="299" t="s">
        <v>183</v>
      </c>
      <c r="C1374" s="125">
        <v>44834</v>
      </c>
      <c r="D1374" s="125">
        <v>44834</v>
      </c>
      <c r="E1374" s="125">
        <v>44834</v>
      </c>
      <c r="F1374" s="295" t="s">
        <v>942</v>
      </c>
      <c r="G1374" s="127" t="s">
        <v>1693</v>
      </c>
      <c r="H1374" s="128" t="s">
        <v>941</v>
      </c>
      <c r="I1374" s="73" t="s">
        <v>939</v>
      </c>
      <c r="J1374" s="73" t="s">
        <v>940</v>
      </c>
      <c r="K1374" s="73" t="s">
        <v>166</v>
      </c>
      <c r="L1374" s="129">
        <v>0</v>
      </c>
      <c r="N1374" s="121">
        <v>0</v>
      </c>
      <c r="O1374" s="121">
        <v>33333.129999999997</v>
      </c>
      <c r="P1374" s="121">
        <v>33333.129999999997</v>
      </c>
      <c r="Q1374" s="130" t="s">
        <v>681</v>
      </c>
      <c r="R1374" s="131">
        <v>0</v>
      </c>
      <c r="S1374" s="132">
        <v>2143668.2500000061</v>
      </c>
      <c r="T1374" s="122" t="s">
        <v>940</v>
      </c>
      <c r="U1374" s="2">
        <v>81646495</v>
      </c>
      <c r="V1374" s="121">
        <v>-321169840</v>
      </c>
      <c r="W1374" s="111">
        <v>373450</v>
      </c>
      <c r="X1374" s="133">
        <v>50902980</v>
      </c>
      <c r="Y1374" s="45"/>
    </row>
    <row r="1375" spans="1:25">
      <c r="A1375" s="299" t="s">
        <v>182</v>
      </c>
      <c r="B1375" s="299" t="s">
        <v>183</v>
      </c>
      <c r="C1375" s="125">
        <v>44834</v>
      </c>
      <c r="D1375" s="125">
        <v>44834</v>
      </c>
      <c r="E1375" s="125">
        <v>44834</v>
      </c>
      <c r="F1375" s="295" t="s">
        <v>378</v>
      </c>
      <c r="G1375" s="127" t="s">
        <v>1726</v>
      </c>
      <c r="H1375" s="128" t="s">
        <v>377</v>
      </c>
      <c r="I1375" s="73" t="s">
        <v>379</v>
      </c>
      <c r="J1375" s="73" t="s">
        <v>380</v>
      </c>
      <c r="K1375" s="73" t="s">
        <v>166</v>
      </c>
      <c r="L1375" s="129">
        <v>0</v>
      </c>
      <c r="N1375" s="121">
        <v>0</v>
      </c>
      <c r="O1375" s="121">
        <v>159588.60999999999</v>
      </c>
      <c r="P1375" s="121">
        <v>159588.60999999999</v>
      </c>
      <c r="Q1375" s="130" t="s">
        <v>681</v>
      </c>
      <c r="R1375" s="131">
        <v>0</v>
      </c>
      <c r="S1375" s="132">
        <v>2303256.8600000059</v>
      </c>
      <c r="T1375" s="122" t="s">
        <v>380</v>
      </c>
      <c r="U1375" s="2">
        <v>84569564</v>
      </c>
      <c r="V1375" s="121">
        <v>-321413684</v>
      </c>
      <c r="W1375" s="111">
        <v>495380</v>
      </c>
      <c r="X1375" s="133">
        <v>51128906</v>
      </c>
      <c r="Y1375" s="45"/>
    </row>
    <row r="1376" spans="1:25">
      <c r="A1376" s="299" t="s">
        <v>206</v>
      </c>
      <c r="B1376" s="299" t="s">
        <v>207</v>
      </c>
      <c r="C1376" s="125">
        <v>44834</v>
      </c>
      <c r="D1376" s="125">
        <v>44834</v>
      </c>
      <c r="E1376" s="125">
        <v>44834</v>
      </c>
      <c r="F1376" s="295" t="s">
        <v>953</v>
      </c>
      <c r="G1376" s="127"/>
      <c r="H1376" s="128" t="s">
        <v>954</v>
      </c>
      <c r="I1376" s="73" t="s">
        <v>950</v>
      </c>
      <c r="J1376" s="73" t="s">
        <v>951</v>
      </c>
      <c r="K1376" s="73" t="s">
        <v>944</v>
      </c>
      <c r="L1376" s="129">
        <v>12500</v>
      </c>
      <c r="M1376" s="121">
        <v>100</v>
      </c>
      <c r="N1376" s="121">
        <v>12500</v>
      </c>
      <c r="O1376" s="121">
        <v>0</v>
      </c>
      <c r="P1376" s="121">
        <v>12500</v>
      </c>
      <c r="Q1376" s="130" t="s">
        <v>681</v>
      </c>
      <c r="R1376" s="131">
        <v>10898405.769999981</v>
      </c>
      <c r="S1376" s="132">
        <v>0</v>
      </c>
      <c r="T1376" s="122" t="s">
        <v>951</v>
      </c>
      <c r="U1376" s="2">
        <v>85800773</v>
      </c>
      <c r="V1376" s="121">
        <v>-321757448</v>
      </c>
      <c r="W1376" s="111">
        <v>488699</v>
      </c>
      <c r="X1376" s="133">
        <v>51239912</v>
      </c>
      <c r="Y1376" s="45"/>
    </row>
    <row r="1377" spans="1:25">
      <c r="A1377" s="299" t="s">
        <v>182</v>
      </c>
      <c r="B1377" s="299" t="s">
        <v>183</v>
      </c>
      <c r="C1377" s="125">
        <v>44834</v>
      </c>
      <c r="D1377" s="125">
        <v>44834</v>
      </c>
      <c r="E1377" s="125">
        <v>44834</v>
      </c>
      <c r="F1377" s="295" t="s">
        <v>953</v>
      </c>
      <c r="G1377" s="127" t="s">
        <v>1694</v>
      </c>
      <c r="H1377" s="128" t="s">
        <v>954</v>
      </c>
      <c r="I1377" s="73" t="s">
        <v>950</v>
      </c>
      <c r="J1377" s="73" t="s">
        <v>1695</v>
      </c>
      <c r="K1377" s="73" t="s">
        <v>166</v>
      </c>
      <c r="L1377" s="129">
        <v>0</v>
      </c>
      <c r="N1377" s="121">
        <v>0</v>
      </c>
      <c r="O1377" s="121">
        <v>100509.48</v>
      </c>
      <c r="P1377" s="121">
        <v>100509.48</v>
      </c>
      <c r="Q1377" s="130" t="s">
        <v>681</v>
      </c>
      <c r="R1377" s="131">
        <v>0</v>
      </c>
      <c r="S1377" s="132">
        <v>2403766.3400000059</v>
      </c>
      <c r="T1377" s="122" t="s">
        <v>951</v>
      </c>
      <c r="U1377" s="2">
        <v>85802498</v>
      </c>
      <c r="V1377" s="121">
        <v>-321761301</v>
      </c>
      <c r="W1377" s="111">
        <v>488699</v>
      </c>
      <c r="X1377" s="133">
        <v>51241157</v>
      </c>
      <c r="Y1377" s="45"/>
    </row>
    <row r="1378" spans="1:25">
      <c r="A1378" s="299" t="s">
        <v>182</v>
      </c>
      <c r="B1378" s="299" t="s">
        <v>183</v>
      </c>
      <c r="C1378" s="125">
        <v>44834</v>
      </c>
      <c r="D1378" s="125">
        <v>44834</v>
      </c>
      <c r="E1378" s="125">
        <v>44834</v>
      </c>
      <c r="F1378" s="295" t="s">
        <v>953</v>
      </c>
      <c r="G1378" s="127" t="s">
        <v>1694</v>
      </c>
      <c r="H1378" s="128" t="s">
        <v>954</v>
      </c>
      <c r="I1378" s="73" t="s">
        <v>950</v>
      </c>
      <c r="J1378" s="73" t="s">
        <v>1695</v>
      </c>
      <c r="K1378" s="73" t="s">
        <v>166</v>
      </c>
      <c r="L1378" s="129">
        <v>0</v>
      </c>
      <c r="N1378" s="121">
        <v>0</v>
      </c>
      <c r="O1378" s="121">
        <v>4321.59</v>
      </c>
      <c r="P1378" s="121">
        <v>4321.59</v>
      </c>
      <c r="Q1378" s="130" t="s">
        <v>681</v>
      </c>
      <c r="R1378" s="131">
        <v>0</v>
      </c>
      <c r="S1378" s="132">
        <v>2408087.9300000058</v>
      </c>
      <c r="T1378" s="122" t="s">
        <v>951</v>
      </c>
      <c r="U1378" s="2">
        <v>85803918</v>
      </c>
      <c r="V1378" s="121">
        <v>-321766018</v>
      </c>
      <c r="W1378" s="111">
        <v>504920</v>
      </c>
      <c r="X1378" s="133">
        <v>51242593</v>
      </c>
      <c r="Y1378" s="45"/>
    </row>
    <row r="1379" spans="1:25">
      <c r="A1379" s="299" t="s">
        <v>206</v>
      </c>
      <c r="B1379" s="299" t="s">
        <v>207</v>
      </c>
      <c r="C1379" s="125">
        <v>44834</v>
      </c>
      <c r="D1379" s="125">
        <v>44834</v>
      </c>
      <c r="E1379" s="125">
        <v>44834</v>
      </c>
      <c r="G1379" s="127"/>
      <c r="H1379" s="128" t="s">
        <v>324</v>
      </c>
      <c r="I1379" s="73" t="s">
        <v>325</v>
      </c>
      <c r="J1379" s="73" t="s">
        <v>326</v>
      </c>
      <c r="K1379" s="73" t="s">
        <v>944</v>
      </c>
      <c r="L1379" s="129">
        <v>30039.55</v>
      </c>
      <c r="M1379" s="121">
        <v>100</v>
      </c>
      <c r="N1379" s="121">
        <v>30039.55</v>
      </c>
      <c r="O1379" s="121">
        <v>0</v>
      </c>
      <c r="P1379" s="121">
        <v>30039.55</v>
      </c>
      <c r="Q1379" s="130" t="s">
        <v>681</v>
      </c>
      <c r="R1379" s="131">
        <v>10928445.319999982</v>
      </c>
      <c r="S1379" s="132">
        <v>0</v>
      </c>
      <c r="T1379" s="122" t="s">
        <v>326</v>
      </c>
      <c r="U1379" s="2">
        <v>85727236</v>
      </c>
      <c r="V1379" s="121">
        <v>-321641595</v>
      </c>
      <c r="W1379" s="111">
        <v>494646</v>
      </c>
      <c r="X1379" s="133">
        <v>51209101</v>
      </c>
      <c r="Y1379" s="45"/>
    </row>
    <row r="1380" spans="1:25">
      <c r="A1380" s="299" t="s">
        <v>182</v>
      </c>
      <c r="B1380" s="299" t="s">
        <v>183</v>
      </c>
      <c r="C1380" s="125">
        <v>44834</v>
      </c>
      <c r="D1380" s="125">
        <v>44834</v>
      </c>
      <c r="E1380" s="125">
        <v>44834</v>
      </c>
      <c r="G1380" s="127" t="s">
        <v>1562</v>
      </c>
      <c r="H1380" s="128" t="s">
        <v>324</v>
      </c>
      <c r="I1380" s="73" t="s">
        <v>325</v>
      </c>
      <c r="J1380" s="73" t="s">
        <v>1727</v>
      </c>
      <c r="K1380" s="73" t="s">
        <v>166</v>
      </c>
      <c r="L1380" s="129">
        <v>0</v>
      </c>
      <c r="N1380" s="121">
        <v>0</v>
      </c>
      <c r="O1380" s="121">
        <v>1095.45</v>
      </c>
      <c r="P1380" s="121">
        <v>1095.45</v>
      </c>
      <c r="Q1380" s="130" t="s">
        <v>681</v>
      </c>
      <c r="R1380" s="131">
        <v>0</v>
      </c>
      <c r="S1380" s="132">
        <v>2409183.3800000059</v>
      </c>
      <c r="T1380" s="122" t="s">
        <v>326</v>
      </c>
      <c r="U1380" s="2">
        <v>85729870</v>
      </c>
      <c r="V1380" s="121">
        <v>-321646360</v>
      </c>
      <c r="W1380" s="111">
        <v>495416</v>
      </c>
      <c r="X1380" s="133">
        <v>51209910</v>
      </c>
      <c r="Y1380" s="45"/>
    </row>
    <row r="1381" spans="1:25">
      <c r="A1381" s="299" t="s">
        <v>182</v>
      </c>
      <c r="B1381" s="299" t="s">
        <v>183</v>
      </c>
      <c r="C1381" s="125">
        <v>44834</v>
      </c>
      <c r="D1381" s="125">
        <v>44834</v>
      </c>
      <c r="E1381" s="125">
        <v>44834</v>
      </c>
      <c r="G1381" s="127" t="s">
        <v>1562</v>
      </c>
      <c r="H1381" s="128" t="s">
        <v>324</v>
      </c>
      <c r="I1381" s="73" t="s">
        <v>325</v>
      </c>
      <c r="J1381" s="73" t="s">
        <v>326</v>
      </c>
      <c r="K1381" s="73" t="s">
        <v>166</v>
      </c>
      <c r="L1381" s="129">
        <v>0</v>
      </c>
      <c r="N1381" s="121">
        <v>0</v>
      </c>
      <c r="O1381" s="121">
        <v>247613.84</v>
      </c>
      <c r="P1381" s="121">
        <v>247613.84</v>
      </c>
      <c r="Q1381" s="130" t="s">
        <v>681</v>
      </c>
      <c r="R1381" s="131">
        <v>0</v>
      </c>
      <c r="S1381" s="132">
        <v>2656797.2200000058</v>
      </c>
      <c r="T1381" s="122" t="s">
        <v>326</v>
      </c>
      <c r="U1381" s="2">
        <v>85729871</v>
      </c>
      <c r="V1381" s="121">
        <v>-321646362</v>
      </c>
      <c r="W1381" s="111">
        <v>494646</v>
      </c>
      <c r="X1381" s="133">
        <v>51209911</v>
      </c>
      <c r="Y1381" s="45"/>
    </row>
    <row r="1382" spans="1:25">
      <c r="A1382" s="299" t="s">
        <v>206</v>
      </c>
      <c r="B1382" s="299" t="s">
        <v>207</v>
      </c>
      <c r="C1382" s="125">
        <v>44834</v>
      </c>
      <c r="D1382" s="125">
        <v>44834</v>
      </c>
      <c r="E1382" s="125">
        <v>44834</v>
      </c>
      <c r="F1382" s="295" t="s">
        <v>280</v>
      </c>
      <c r="G1382" s="127"/>
      <c r="H1382" s="128" t="s">
        <v>279</v>
      </c>
      <c r="I1382" s="73" t="s">
        <v>281</v>
      </c>
      <c r="J1382" s="73" t="s">
        <v>282</v>
      </c>
      <c r="K1382" s="73" t="s">
        <v>944</v>
      </c>
      <c r="L1382" s="129">
        <v>13424.91</v>
      </c>
      <c r="M1382" s="121">
        <v>100</v>
      </c>
      <c r="N1382" s="121">
        <v>13424.91</v>
      </c>
      <c r="O1382" s="121">
        <v>0</v>
      </c>
      <c r="P1382" s="121">
        <v>13424.91</v>
      </c>
      <c r="Q1382" s="130" t="s">
        <v>681</v>
      </c>
      <c r="R1382" s="131">
        <v>10941870.229999982</v>
      </c>
      <c r="S1382" s="132">
        <v>0</v>
      </c>
      <c r="T1382" s="122" t="s">
        <v>282</v>
      </c>
      <c r="U1382" s="2">
        <v>85486607</v>
      </c>
      <c r="V1382" s="121">
        <v>-320228344</v>
      </c>
      <c r="W1382" s="111">
        <v>490562</v>
      </c>
      <c r="X1382" s="133">
        <v>50829531</v>
      </c>
      <c r="Y1382" s="45"/>
    </row>
    <row r="1383" spans="1:25">
      <c r="A1383" s="299" t="s">
        <v>182</v>
      </c>
      <c r="B1383" s="299" t="s">
        <v>183</v>
      </c>
      <c r="C1383" s="125">
        <v>44834</v>
      </c>
      <c r="D1383" s="125">
        <v>44834</v>
      </c>
      <c r="E1383" s="125">
        <v>44834</v>
      </c>
      <c r="F1383" s="295" t="s">
        <v>280</v>
      </c>
      <c r="G1383" s="127" t="s">
        <v>1537</v>
      </c>
      <c r="H1383" s="128" t="s">
        <v>279</v>
      </c>
      <c r="I1383" s="73" t="s">
        <v>281</v>
      </c>
      <c r="J1383" s="73" t="s">
        <v>282</v>
      </c>
      <c r="K1383" s="73" t="s">
        <v>166</v>
      </c>
      <c r="L1383" s="129">
        <v>0</v>
      </c>
      <c r="N1383" s="121">
        <v>0</v>
      </c>
      <c r="O1383" s="121">
        <v>232.36</v>
      </c>
      <c r="P1383" s="121">
        <v>232.36</v>
      </c>
      <c r="Q1383" s="130" t="s">
        <v>681</v>
      </c>
      <c r="R1383" s="131">
        <v>0</v>
      </c>
      <c r="S1383" s="132">
        <v>2657029.5800000057</v>
      </c>
      <c r="T1383" s="122" t="s">
        <v>282</v>
      </c>
      <c r="U1383" s="2">
        <v>81797087</v>
      </c>
      <c r="V1383" s="121">
        <v>-321180616</v>
      </c>
      <c r="W1383" s="111">
        <v>490562</v>
      </c>
      <c r="X1383" s="133">
        <v>50913547</v>
      </c>
      <c r="Y1383" s="45"/>
    </row>
    <row r="1384" spans="1:25">
      <c r="A1384" s="299" t="s">
        <v>206</v>
      </c>
      <c r="B1384" s="299" t="s">
        <v>207</v>
      </c>
      <c r="C1384" s="125">
        <v>44834</v>
      </c>
      <c r="D1384" s="125">
        <v>44834</v>
      </c>
      <c r="E1384" s="125">
        <v>44834</v>
      </c>
      <c r="F1384" s="295" t="s">
        <v>1037</v>
      </c>
      <c r="G1384" s="127"/>
      <c r="H1384" s="128" t="s">
        <v>782</v>
      </c>
      <c r="I1384" s="73" t="s">
        <v>780</v>
      </c>
      <c r="J1384" s="73" t="s">
        <v>781</v>
      </c>
      <c r="K1384" s="73" t="s">
        <v>944</v>
      </c>
      <c r="L1384" s="129">
        <v>1193.1199999999999</v>
      </c>
      <c r="M1384" s="121">
        <v>100</v>
      </c>
      <c r="N1384" s="121">
        <v>1193.1199999999999</v>
      </c>
      <c r="O1384" s="121">
        <v>0</v>
      </c>
      <c r="P1384" s="121">
        <v>1193.1199999999999</v>
      </c>
      <c r="Q1384" s="130" t="s">
        <v>681</v>
      </c>
      <c r="R1384" s="131">
        <v>10943063.349999981</v>
      </c>
      <c r="S1384" s="132">
        <v>0</v>
      </c>
      <c r="T1384" s="122" t="s">
        <v>781</v>
      </c>
      <c r="U1384" s="2">
        <v>84650439</v>
      </c>
      <c r="V1384" s="121">
        <v>-317252971</v>
      </c>
      <c r="W1384" s="111">
        <v>364698</v>
      </c>
      <c r="X1384" s="133">
        <v>50544732</v>
      </c>
      <c r="Y1384" s="45"/>
    </row>
    <row r="1385" spans="1:25">
      <c r="A1385" s="299" t="s">
        <v>182</v>
      </c>
      <c r="B1385" s="299" t="s">
        <v>183</v>
      </c>
      <c r="C1385" s="125">
        <v>44834</v>
      </c>
      <c r="D1385" s="125">
        <v>44834</v>
      </c>
      <c r="E1385" s="125">
        <v>44834</v>
      </c>
      <c r="F1385" s="295" t="s">
        <v>1037</v>
      </c>
      <c r="G1385" s="127" t="s">
        <v>1521</v>
      </c>
      <c r="H1385" s="128" t="s">
        <v>782</v>
      </c>
      <c r="I1385" s="73" t="s">
        <v>780</v>
      </c>
      <c r="J1385" s="73" t="s">
        <v>781</v>
      </c>
      <c r="K1385" s="73" t="s">
        <v>166</v>
      </c>
      <c r="L1385" s="129">
        <v>0</v>
      </c>
      <c r="N1385" s="121">
        <v>0</v>
      </c>
      <c r="O1385" s="121">
        <v>2821.14</v>
      </c>
      <c r="P1385" s="121">
        <v>2821.14</v>
      </c>
      <c r="Q1385" s="130" t="s">
        <v>681</v>
      </c>
      <c r="R1385" s="131">
        <v>0</v>
      </c>
      <c r="S1385" s="132">
        <v>2659850.7200000058</v>
      </c>
      <c r="T1385" s="122" t="s">
        <v>781</v>
      </c>
      <c r="U1385" s="2">
        <v>84000612</v>
      </c>
      <c r="V1385" s="121">
        <v>-321374443</v>
      </c>
      <c r="W1385" s="111">
        <v>364698</v>
      </c>
      <c r="X1385" s="133">
        <v>51093508</v>
      </c>
      <c r="Y1385" s="45"/>
    </row>
    <row r="1386" spans="1:25">
      <c r="A1386" s="299" t="s">
        <v>206</v>
      </c>
      <c r="B1386" s="299" t="s">
        <v>207</v>
      </c>
      <c r="C1386" s="125">
        <v>44834</v>
      </c>
      <c r="D1386" s="125">
        <v>44834</v>
      </c>
      <c r="E1386" s="125">
        <v>44834</v>
      </c>
      <c r="F1386" s="295" t="s">
        <v>1038</v>
      </c>
      <c r="G1386" s="127"/>
      <c r="H1386" s="128" t="s">
        <v>932</v>
      </c>
      <c r="I1386" s="73" t="s">
        <v>930</v>
      </c>
      <c r="J1386" s="73" t="s">
        <v>931</v>
      </c>
      <c r="K1386" s="73" t="s">
        <v>944</v>
      </c>
      <c r="L1386" s="129">
        <v>7427.5</v>
      </c>
      <c r="M1386" s="121">
        <v>100</v>
      </c>
      <c r="N1386" s="121">
        <v>7427.5</v>
      </c>
      <c r="O1386" s="121">
        <v>0</v>
      </c>
      <c r="P1386" s="121">
        <v>7427.5</v>
      </c>
      <c r="Q1386" s="130" t="s">
        <v>681</v>
      </c>
      <c r="R1386" s="131">
        <v>10950490.849999981</v>
      </c>
      <c r="S1386" s="132">
        <v>0</v>
      </c>
      <c r="T1386" s="122" t="s">
        <v>931</v>
      </c>
      <c r="U1386" s="2">
        <v>85459658</v>
      </c>
      <c r="V1386" s="121">
        <v>-320192043</v>
      </c>
      <c r="W1386" s="111">
        <v>481440</v>
      </c>
      <c r="X1386" s="133">
        <v>50818905</v>
      </c>
      <c r="Y1386" s="45"/>
    </row>
    <row r="1387" spans="1:25">
      <c r="A1387" s="299" t="s">
        <v>182</v>
      </c>
      <c r="B1387" s="299" t="s">
        <v>183</v>
      </c>
      <c r="C1387" s="125">
        <v>44834</v>
      </c>
      <c r="D1387" s="125">
        <v>44834</v>
      </c>
      <c r="E1387" s="125">
        <v>44834</v>
      </c>
      <c r="F1387" s="295" t="s">
        <v>1038</v>
      </c>
      <c r="G1387" s="127" t="s">
        <v>1682</v>
      </c>
      <c r="H1387" s="128" t="s">
        <v>932</v>
      </c>
      <c r="I1387" s="73" t="s">
        <v>930</v>
      </c>
      <c r="J1387" s="73" t="s">
        <v>931</v>
      </c>
      <c r="K1387" s="73" t="s">
        <v>166</v>
      </c>
      <c r="L1387" s="129">
        <v>0</v>
      </c>
      <c r="N1387" s="121">
        <v>0</v>
      </c>
      <c r="O1387" s="121">
        <v>19893.7</v>
      </c>
      <c r="P1387" s="121">
        <v>19893.7</v>
      </c>
      <c r="Q1387" s="130" t="s">
        <v>681</v>
      </c>
      <c r="R1387" s="131">
        <v>0</v>
      </c>
      <c r="S1387" s="132">
        <v>2679744.420000006</v>
      </c>
      <c r="T1387" s="122" t="s">
        <v>931</v>
      </c>
      <c r="U1387" s="2">
        <v>84037132</v>
      </c>
      <c r="V1387" s="121">
        <v>-321382282</v>
      </c>
      <c r="W1387" s="111">
        <v>481440</v>
      </c>
      <c r="X1387" s="133">
        <v>51100458</v>
      </c>
      <c r="Y1387" s="45"/>
    </row>
    <row r="1388" spans="1:25">
      <c r="A1388" s="299" t="s">
        <v>182</v>
      </c>
      <c r="B1388" s="299" t="s">
        <v>183</v>
      </c>
      <c r="C1388" s="125">
        <v>44834</v>
      </c>
      <c r="D1388" s="125">
        <v>44834</v>
      </c>
      <c r="E1388" s="125">
        <v>44834</v>
      </c>
      <c r="F1388" s="295" t="s">
        <v>786</v>
      </c>
      <c r="G1388" s="127" t="s">
        <v>1522</v>
      </c>
      <c r="H1388" s="128" t="s">
        <v>785</v>
      </c>
      <c r="I1388" s="73" t="s">
        <v>783</v>
      </c>
      <c r="J1388" s="73" t="s">
        <v>784</v>
      </c>
      <c r="K1388" s="73" t="s">
        <v>166</v>
      </c>
      <c r="L1388" s="129">
        <v>0</v>
      </c>
      <c r="N1388" s="121">
        <v>0</v>
      </c>
      <c r="O1388" s="121">
        <v>46010.31</v>
      </c>
      <c r="P1388" s="121">
        <v>46010.31</v>
      </c>
      <c r="Q1388" s="130" t="s">
        <v>681</v>
      </c>
      <c r="R1388" s="131">
        <v>0</v>
      </c>
      <c r="S1388" s="132">
        <v>2725754.730000006</v>
      </c>
      <c r="T1388" s="122" t="s">
        <v>784</v>
      </c>
      <c r="U1388" s="2">
        <v>83765830</v>
      </c>
      <c r="V1388" s="121">
        <v>-321228994</v>
      </c>
      <c r="W1388" s="111">
        <v>392748</v>
      </c>
      <c r="X1388" s="133">
        <v>50961608</v>
      </c>
      <c r="Y1388" s="45"/>
    </row>
    <row r="1389" spans="1:25">
      <c r="A1389" s="299" t="s">
        <v>206</v>
      </c>
      <c r="B1389" s="299" t="s">
        <v>207</v>
      </c>
      <c r="C1389" s="125">
        <v>44834</v>
      </c>
      <c r="D1389" s="125">
        <v>44834</v>
      </c>
      <c r="E1389" s="125">
        <v>44834</v>
      </c>
      <c r="G1389" s="127"/>
      <c r="H1389" s="128" t="s">
        <v>793</v>
      </c>
      <c r="I1389" s="73" t="s">
        <v>791</v>
      </c>
      <c r="J1389" s="73" t="s">
        <v>792</v>
      </c>
      <c r="K1389" s="73" t="s">
        <v>944</v>
      </c>
      <c r="L1389" s="129">
        <v>33272.959999999999</v>
      </c>
      <c r="M1389" s="121">
        <v>100</v>
      </c>
      <c r="N1389" s="121">
        <v>33272.959999999999</v>
      </c>
      <c r="O1389" s="121">
        <v>0</v>
      </c>
      <c r="P1389" s="121">
        <v>33272.959999999999</v>
      </c>
      <c r="Q1389" s="130" t="s">
        <v>681</v>
      </c>
      <c r="R1389" s="131">
        <v>10983763.809999982</v>
      </c>
      <c r="S1389" s="132">
        <v>0</v>
      </c>
      <c r="T1389" s="122" t="s">
        <v>792</v>
      </c>
      <c r="U1389" s="2">
        <v>84583725</v>
      </c>
      <c r="V1389" s="121">
        <v>-316038589</v>
      </c>
      <c r="W1389" s="111">
        <v>364755</v>
      </c>
      <c r="X1389" s="133">
        <v>50512788</v>
      </c>
      <c r="Y1389" s="45"/>
    </row>
    <row r="1390" spans="1:25">
      <c r="A1390" s="299" t="s">
        <v>182</v>
      </c>
      <c r="B1390" s="299" t="s">
        <v>183</v>
      </c>
      <c r="C1390" s="125">
        <v>44834</v>
      </c>
      <c r="D1390" s="125">
        <v>44834</v>
      </c>
      <c r="E1390" s="125">
        <v>44834</v>
      </c>
      <c r="G1390" s="127" t="s">
        <v>1524</v>
      </c>
      <c r="H1390" s="128" t="s">
        <v>793</v>
      </c>
      <c r="I1390" s="73" t="s">
        <v>791</v>
      </c>
      <c r="J1390" s="73" t="s">
        <v>792</v>
      </c>
      <c r="K1390" s="73" t="s">
        <v>166</v>
      </c>
      <c r="L1390" s="129">
        <v>0</v>
      </c>
      <c r="N1390" s="121">
        <v>0</v>
      </c>
      <c r="O1390" s="121">
        <v>91263.85</v>
      </c>
      <c r="P1390" s="121">
        <v>91263.85</v>
      </c>
      <c r="Q1390" s="130" t="s">
        <v>681</v>
      </c>
      <c r="R1390" s="131">
        <v>0</v>
      </c>
      <c r="S1390" s="132">
        <v>2817018.5800000061</v>
      </c>
      <c r="T1390" s="122" t="s">
        <v>792</v>
      </c>
      <c r="U1390" s="2">
        <v>83969486</v>
      </c>
      <c r="V1390" s="121">
        <v>-321358626</v>
      </c>
      <c r="W1390" s="111">
        <v>364755</v>
      </c>
      <c r="X1390" s="133">
        <v>51079306</v>
      </c>
      <c r="Y1390" s="45"/>
    </row>
    <row r="1391" spans="1:25">
      <c r="A1391" s="299" t="s">
        <v>206</v>
      </c>
      <c r="B1391" s="299" t="s">
        <v>207</v>
      </c>
      <c r="C1391" s="125">
        <v>44834</v>
      </c>
      <c r="D1391" s="125">
        <v>44834</v>
      </c>
      <c r="E1391" s="125">
        <v>44834</v>
      </c>
      <c r="F1391" s="295" t="s">
        <v>549</v>
      </c>
      <c r="G1391" s="127"/>
      <c r="H1391" s="128" t="s">
        <v>548</v>
      </c>
      <c r="I1391" s="73" t="s">
        <v>550</v>
      </c>
      <c r="J1391" s="73" t="s">
        <v>551</v>
      </c>
      <c r="K1391" s="73" t="s">
        <v>944</v>
      </c>
      <c r="L1391" s="129">
        <v>24964.06</v>
      </c>
      <c r="M1391" s="121">
        <v>100</v>
      </c>
      <c r="N1391" s="121">
        <v>24964.06</v>
      </c>
      <c r="O1391" s="121">
        <v>0</v>
      </c>
      <c r="P1391" s="121">
        <v>24964.06</v>
      </c>
      <c r="Q1391" s="130" t="s">
        <v>681</v>
      </c>
      <c r="R1391" s="131">
        <v>11008727.869999982</v>
      </c>
      <c r="S1391" s="132">
        <v>0</v>
      </c>
      <c r="T1391" s="122" t="s">
        <v>551</v>
      </c>
      <c r="U1391" s="2">
        <v>85552796</v>
      </c>
      <c r="V1391" s="121">
        <v>-320444045</v>
      </c>
      <c r="W1391" s="111">
        <v>436980</v>
      </c>
      <c r="X1391" s="133">
        <v>50853886</v>
      </c>
      <c r="Y1391" s="45"/>
    </row>
    <row r="1392" spans="1:25">
      <c r="A1392" s="299" t="s">
        <v>206</v>
      </c>
      <c r="B1392" s="299" t="s">
        <v>207</v>
      </c>
      <c r="C1392" s="125">
        <v>44834</v>
      </c>
      <c r="D1392" s="125">
        <v>44834</v>
      </c>
      <c r="E1392" s="125">
        <v>44834</v>
      </c>
      <c r="F1392" s="295" t="s">
        <v>962</v>
      </c>
      <c r="G1392" s="127"/>
      <c r="H1392" s="128" t="s">
        <v>832</v>
      </c>
      <c r="I1392" s="73" t="s">
        <v>496</v>
      </c>
      <c r="J1392" s="73" t="s">
        <v>831</v>
      </c>
      <c r="K1392" s="73" t="s">
        <v>944</v>
      </c>
      <c r="L1392" s="129">
        <v>18750</v>
      </c>
      <c r="M1392" s="121">
        <v>100</v>
      </c>
      <c r="N1392" s="121">
        <v>18750</v>
      </c>
      <c r="O1392" s="121">
        <v>0</v>
      </c>
      <c r="P1392" s="121">
        <v>18750</v>
      </c>
      <c r="Q1392" s="130" t="s">
        <v>681</v>
      </c>
      <c r="R1392" s="131">
        <v>11027477.869999982</v>
      </c>
      <c r="S1392" s="132">
        <v>0</v>
      </c>
      <c r="T1392" s="122" t="s">
        <v>831</v>
      </c>
      <c r="U1392" s="2">
        <v>85846300</v>
      </c>
      <c r="V1392" s="121">
        <v>-321883418</v>
      </c>
      <c r="W1392" s="111">
        <v>435203</v>
      </c>
      <c r="X1392" s="133">
        <v>51262312</v>
      </c>
      <c r="Y1392" s="45"/>
    </row>
    <row r="1393" spans="1:25">
      <c r="A1393" s="299" t="s">
        <v>182</v>
      </c>
      <c r="B1393" s="299" t="s">
        <v>183</v>
      </c>
      <c r="C1393" s="125">
        <v>44834</v>
      </c>
      <c r="D1393" s="125">
        <v>44834</v>
      </c>
      <c r="E1393" s="125">
        <v>44834</v>
      </c>
      <c r="F1393" s="295" t="s">
        <v>962</v>
      </c>
      <c r="G1393" s="127" t="s">
        <v>1602</v>
      </c>
      <c r="H1393" s="128" t="s">
        <v>832</v>
      </c>
      <c r="I1393" s="73" t="s">
        <v>496</v>
      </c>
      <c r="J1393" s="73" t="s">
        <v>1697</v>
      </c>
      <c r="K1393" s="73" t="s">
        <v>166</v>
      </c>
      <c r="L1393" s="129">
        <v>0</v>
      </c>
      <c r="N1393" s="121">
        <v>0</v>
      </c>
      <c r="O1393" s="121">
        <v>3374.08</v>
      </c>
      <c r="P1393" s="121">
        <v>3374.08</v>
      </c>
      <c r="Q1393" s="130" t="s">
        <v>681</v>
      </c>
      <c r="R1393" s="131">
        <v>0</v>
      </c>
      <c r="S1393" s="132">
        <v>2820392.6600000062</v>
      </c>
      <c r="T1393" s="122" t="s">
        <v>831</v>
      </c>
      <c r="U1393" s="2">
        <v>81860289</v>
      </c>
      <c r="V1393" s="121">
        <v>-321183292</v>
      </c>
      <c r="W1393" s="111">
        <v>474721</v>
      </c>
      <c r="X1393" s="133">
        <v>50916223</v>
      </c>
      <c r="Y1393" s="45"/>
    </row>
    <row r="1394" spans="1:25">
      <c r="A1394" s="299" t="s">
        <v>182</v>
      </c>
      <c r="B1394" s="299" t="s">
        <v>183</v>
      </c>
      <c r="C1394" s="125">
        <v>44834</v>
      </c>
      <c r="D1394" s="125">
        <v>44834</v>
      </c>
      <c r="E1394" s="125">
        <v>44834</v>
      </c>
      <c r="F1394" s="295" t="s">
        <v>962</v>
      </c>
      <c r="G1394" s="127" t="s">
        <v>1602</v>
      </c>
      <c r="H1394" s="128" t="s">
        <v>832</v>
      </c>
      <c r="I1394" s="73" t="s">
        <v>496</v>
      </c>
      <c r="J1394" s="73" t="s">
        <v>831</v>
      </c>
      <c r="K1394" s="73" t="s">
        <v>166</v>
      </c>
      <c r="L1394" s="129">
        <v>0</v>
      </c>
      <c r="N1394" s="121">
        <v>0</v>
      </c>
      <c r="O1394" s="121">
        <v>151424.81</v>
      </c>
      <c r="P1394" s="121">
        <v>151424.81</v>
      </c>
      <c r="Q1394" s="130" t="s">
        <v>681</v>
      </c>
      <c r="R1394" s="131">
        <v>0</v>
      </c>
      <c r="S1394" s="132">
        <v>2971817.4700000063</v>
      </c>
      <c r="T1394" s="122" t="s">
        <v>831</v>
      </c>
      <c r="U1394" s="2">
        <v>81860292</v>
      </c>
      <c r="V1394" s="121">
        <v>-321883431</v>
      </c>
      <c r="W1394" s="111">
        <v>435203</v>
      </c>
      <c r="X1394" s="133">
        <v>51262317</v>
      </c>
      <c r="Y1394" s="45"/>
    </row>
    <row r="1395" spans="1:25">
      <c r="A1395" s="299" t="s">
        <v>206</v>
      </c>
      <c r="B1395" s="299" t="s">
        <v>207</v>
      </c>
      <c r="C1395" s="125">
        <v>44834</v>
      </c>
      <c r="D1395" s="125">
        <v>44834</v>
      </c>
      <c r="E1395" s="125">
        <v>44834</v>
      </c>
      <c r="F1395" s="295" t="s">
        <v>491</v>
      </c>
      <c r="G1395" s="127"/>
      <c r="H1395" s="128" t="s">
        <v>490</v>
      </c>
      <c r="I1395" s="73" t="s">
        <v>972</v>
      </c>
      <c r="J1395" s="73" t="s">
        <v>493</v>
      </c>
      <c r="K1395" s="73" t="s">
        <v>944</v>
      </c>
      <c r="L1395" s="129">
        <v>5877.41</v>
      </c>
      <c r="M1395" s="121">
        <v>100</v>
      </c>
      <c r="N1395" s="121">
        <v>5877.41</v>
      </c>
      <c r="O1395" s="121">
        <v>0</v>
      </c>
      <c r="P1395" s="121">
        <v>5877.41</v>
      </c>
      <c r="Q1395" s="130" t="s">
        <v>681</v>
      </c>
      <c r="R1395" s="131">
        <v>11033355.279999983</v>
      </c>
      <c r="S1395" s="132">
        <v>0</v>
      </c>
      <c r="T1395" s="122" t="s">
        <v>493</v>
      </c>
      <c r="U1395" s="2">
        <v>85743544</v>
      </c>
      <c r="V1395" s="121">
        <v>-321664627</v>
      </c>
      <c r="W1395" s="111">
        <v>441123</v>
      </c>
      <c r="X1395" s="133">
        <v>51215916</v>
      </c>
      <c r="Y1395" s="45"/>
    </row>
    <row r="1396" spans="1:25">
      <c r="A1396" s="299" t="s">
        <v>182</v>
      </c>
      <c r="B1396" s="299" t="s">
        <v>183</v>
      </c>
      <c r="C1396" s="125">
        <v>44834</v>
      </c>
      <c r="D1396" s="125">
        <v>44834</v>
      </c>
      <c r="E1396" s="125">
        <v>44834</v>
      </c>
      <c r="F1396" s="295" t="s">
        <v>491</v>
      </c>
      <c r="G1396" s="127" t="s">
        <v>1720</v>
      </c>
      <c r="H1396" s="128" t="s">
        <v>490</v>
      </c>
      <c r="I1396" s="73" t="s">
        <v>972</v>
      </c>
      <c r="J1396" s="73" t="s">
        <v>493</v>
      </c>
      <c r="K1396" s="73" t="s">
        <v>166</v>
      </c>
      <c r="L1396" s="129">
        <v>0</v>
      </c>
      <c r="N1396" s="121">
        <v>0</v>
      </c>
      <c r="O1396" s="121">
        <v>9.8699999999999992</v>
      </c>
      <c r="P1396" s="121">
        <v>9.8699999999999992</v>
      </c>
      <c r="Q1396" s="130" t="s">
        <v>681</v>
      </c>
      <c r="R1396" s="131">
        <v>0</v>
      </c>
      <c r="S1396" s="132">
        <v>2971827.3400000064</v>
      </c>
      <c r="T1396" s="122" t="s">
        <v>493</v>
      </c>
      <c r="U1396" s="2">
        <v>85743934</v>
      </c>
      <c r="V1396" s="121">
        <v>-321665270</v>
      </c>
      <c r="W1396" s="111">
        <v>441123</v>
      </c>
      <c r="X1396" s="133">
        <v>51216179</v>
      </c>
      <c r="Y1396" s="45"/>
    </row>
    <row r="1397" spans="1:25">
      <c r="A1397" s="299" t="s">
        <v>206</v>
      </c>
      <c r="B1397" s="299" t="s">
        <v>207</v>
      </c>
      <c r="C1397" s="125">
        <v>44834</v>
      </c>
      <c r="D1397" s="125">
        <v>44834</v>
      </c>
      <c r="E1397" s="125">
        <v>44834</v>
      </c>
      <c r="F1397" s="295" t="s">
        <v>538</v>
      </c>
      <c r="G1397" s="127"/>
      <c r="H1397" s="128" t="s">
        <v>537</v>
      </c>
      <c r="I1397" s="73" t="s">
        <v>539</v>
      </c>
      <c r="J1397" s="73" t="s">
        <v>540</v>
      </c>
      <c r="K1397" s="73" t="s">
        <v>944</v>
      </c>
      <c r="L1397" s="129">
        <v>7356.6</v>
      </c>
      <c r="M1397" s="121">
        <v>100</v>
      </c>
      <c r="N1397" s="121">
        <v>7356.6</v>
      </c>
      <c r="O1397" s="121">
        <v>0</v>
      </c>
      <c r="P1397" s="121">
        <v>7356.6</v>
      </c>
      <c r="Q1397" s="130" t="s">
        <v>681</v>
      </c>
      <c r="R1397" s="131">
        <v>11040711.879999982</v>
      </c>
      <c r="S1397" s="132">
        <v>0</v>
      </c>
      <c r="T1397" s="122" t="s">
        <v>540</v>
      </c>
      <c r="U1397" s="2">
        <v>84599824</v>
      </c>
      <c r="V1397" s="121">
        <v>-316262340</v>
      </c>
      <c r="W1397" s="111">
        <v>499382</v>
      </c>
      <c r="X1397" s="133">
        <v>50521017</v>
      </c>
      <c r="Y1397" s="45"/>
    </row>
    <row r="1398" spans="1:25">
      <c r="A1398" s="228" t="s">
        <v>182</v>
      </c>
      <c r="B1398" s="228" t="s">
        <v>183</v>
      </c>
      <c r="C1398" s="229">
        <v>44834</v>
      </c>
      <c r="D1398" s="229">
        <v>44834</v>
      </c>
      <c r="E1398" s="229">
        <v>44834</v>
      </c>
      <c r="F1398" s="296" t="s">
        <v>538</v>
      </c>
      <c r="G1398" s="230" t="s">
        <v>1728</v>
      </c>
      <c r="H1398" s="231" t="s">
        <v>537</v>
      </c>
      <c r="I1398" s="232" t="s">
        <v>539</v>
      </c>
      <c r="J1398" s="232" t="s">
        <v>540</v>
      </c>
      <c r="K1398" s="232" t="s">
        <v>166</v>
      </c>
      <c r="L1398" s="233">
        <v>0</v>
      </c>
      <c r="M1398" s="234"/>
      <c r="N1398" s="234">
        <v>0</v>
      </c>
      <c r="O1398" s="234">
        <v>18611.400000000001</v>
      </c>
      <c r="P1398" s="234">
        <v>18611.400000000001</v>
      </c>
      <c r="Q1398" s="235" t="s">
        <v>681</v>
      </c>
      <c r="R1398" s="236">
        <v>0</v>
      </c>
      <c r="S1398" s="237">
        <v>2990438.7400000063</v>
      </c>
      <c r="T1398" s="238" t="s">
        <v>540</v>
      </c>
      <c r="U1398" s="239">
        <v>85064730</v>
      </c>
      <c r="V1398" s="234">
        <v>-318740173</v>
      </c>
      <c r="W1398" s="240">
        <v>499382</v>
      </c>
      <c r="X1398" s="241">
        <v>50693554</v>
      </c>
      <c r="Y1398" s="242"/>
    </row>
    <row r="1399" spans="1:25">
      <c r="A1399" s="299" t="s">
        <v>206</v>
      </c>
      <c r="B1399" s="299" t="s">
        <v>207</v>
      </c>
      <c r="C1399" s="125">
        <v>44834</v>
      </c>
      <c r="D1399" s="125">
        <v>44834</v>
      </c>
      <c r="E1399" s="125">
        <v>44837</v>
      </c>
      <c r="F1399" s="295" t="s">
        <v>719</v>
      </c>
      <c r="G1399" s="127"/>
      <c r="H1399" s="128" t="s">
        <v>718</v>
      </c>
      <c r="I1399" s="73" t="s">
        <v>716</v>
      </c>
      <c r="J1399" s="73" t="s">
        <v>717</v>
      </c>
      <c r="K1399" s="73" t="s">
        <v>944</v>
      </c>
      <c r="L1399" s="129">
        <v>39646.639999999999</v>
      </c>
      <c r="M1399" s="121">
        <v>100</v>
      </c>
      <c r="N1399" s="121">
        <v>39646.639999999999</v>
      </c>
      <c r="O1399" s="121">
        <v>0</v>
      </c>
      <c r="P1399" s="121">
        <v>39646.639999999999</v>
      </c>
      <c r="Q1399" s="130" t="s">
        <v>681</v>
      </c>
      <c r="R1399" s="131">
        <v>11080358.519999983</v>
      </c>
      <c r="S1399" s="132">
        <v>0</v>
      </c>
      <c r="T1399" s="122" t="s">
        <v>717</v>
      </c>
      <c r="U1399" s="2">
        <v>84637960</v>
      </c>
      <c r="V1399" s="121">
        <v>-317234353</v>
      </c>
      <c r="W1399" s="111">
        <v>312621</v>
      </c>
      <c r="X1399" s="133">
        <v>50538673</v>
      </c>
      <c r="Y1399" s="45"/>
    </row>
    <row r="1400" spans="1:25">
      <c r="A1400" s="299" t="s">
        <v>182</v>
      </c>
      <c r="B1400" s="299" t="s">
        <v>183</v>
      </c>
      <c r="C1400" s="125">
        <v>44837</v>
      </c>
      <c r="D1400" s="125">
        <v>44837</v>
      </c>
      <c r="E1400" s="125">
        <v>44837</v>
      </c>
      <c r="F1400" s="295" t="s">
        <v>719</v>
      </c>
      <c r="G1400" s="127" t="s">
        <v>1534</v>
      </c>
      <c r="H1400" s="128" t="s">
        <v>718</v>
      </c>
      <c r="I1400" s="73" t="s">
        <v>716</v>
      </c>
      <c r="J1400" s="73" t="s">
        <v>717</v>
      </c>
      <c r="K1400" s="73" t="s">
        <v>166</v>
      </c>
      <c r="L1400" s="129">
        <v>0</v>
      </c>
      <c r="N1400" s="121">
        <v>0</v>
      </c>
      <c r="O1400" s="121">
        <v>31972.959999999999</v>
      </c>
      <c r="P1400" s="121">
        <v>31972.959999999999</v>
      </c>
      <c r="Q1400" s="130" t="s">
        <v>681</v>
      </c>
      <c r="R1400" s="131">
        <v>0</v>
      </c>
      <c r="S1400" s="132">
        <v>3022411.7000000062</v>
      </c>
      <c r="T1400" s="122" t="s">
        <v>717</v>
      </c>
      <c r="U1400" s="2">
        <v>84266705</v>
      </c>
      <c r="V1400" s="121">
        <v>-322055458</v>
      </c>
      <c r="W1400" s="111">
        <v>312621</v>
      </c>
      <c r="X1400" s="133">
        <v>51304375</v>
      </c>
      <c r="Y1400" s="45"/>
    </row>
    <row r="1401" spans="1:25">
      <c r="A1401" s="299" t="s">
        <v>206</v>
      </c>
      <c r="B1401" s="299" t="s">
        <v>207</v>
      </c>
      <c r="C1401" s="125">
        <v>44834</v>
      </c>
      <c r="D1401" s="125">
        <v>44834</v>
      </c>
      <c r="E1401" s="125">
        <v>44837</v>
      </c>
      <c r="G1401" s="127"/>
      <c r="H1401" s="128" t="s">
        <v>947</v>
      </c>
      <c r="I1401" s="73" t="s">
        <v>716</v>
      </c>
      <c r="J1401" s="73" t="s">
        <v>946</v>
      </c>
      <c r="K1401" s="73" t="s">
        <v>944</v>
      </c>
      <c r="L1401" s="129">
        <v>25930.98</v>
      </c>
      <c r="M1401" s="121">
        <v>100</v>
      </c>
      <c r="N1401" s="121">
        <v>25930.98</v>
      </c>
      <c r="O1401" s="121">
        <v>0</v>
      </c>
      <c r="P1401" s="121">
        <v>25930.98</v>
      </c>
      <c r="Q1401" s="130" t="s">
        <v>681</v>
      </c>
      <c r="R1401" s="131">
        <v>11106289.499999983</v>
      </c>
      <c r="S1401" s="132">
        <v>0</v>
      </c>
      <c r="T1401" s="122" t="s">
        <v>946</v>
      </c>
      <c r="U1401" s="2">
        <v>84897751</v>
      </c>
      <c r="V1401" s="121">
        <v>-318523536</v>
      </c>
      <c r="W1401" s="111">
        <v>462328</v>
      </c>
      <c r="X1401" s="133">
        <v>50633591</v>
      </c>
      <c r="Y1401" s="45"/>
    </row>
    <row r="1402" spans="1:25">
      <c r="A1402" s="299" t="s">
        <v>182</v>
      </c>
      <c r="B1402" s="299" t="s">
        <v>183</v>
      </c>
      <c r="C1402" s="125">
        <v>44837</v>
      </c>
      <c r="D1402" s="125">
        <v>44837</v>
      </c>
      <c r="E1402" s="125">
        <v>44837</v>
      </c>
      <c r="G1402" s="127" t="s">
        <v>1683</v>
      </c>
      <c r="H1402" s="128" t="s">
        <v>947</v>
      </c>
      <c r="I1402" s="73" t="s">
        <v>716</v>
      </c>
      <c r="J1402" s="73" t="s">
        <v>946</v>
      </c>
      <c r="K1402" s="73" t="s">
        <v>166</v>
      </c>
      <c r="L1402" s="129">
        <v>0</v>
      </c>
      <c r="N1402" s="121">
        <v>0</v>
      </c>
      <c r="O1402" s="121">
        <v>20911.990000000002</v>
      </c>
      <c r="P1402" s="121">
        <v>20911.990000000002</v>
      </c>
      <c r="Q1402" s="130" t="s">
        <v>681</v>
      </c>
      <c r="R1402" s="131">
        <v>0</v>
      </c>
      <c r="S1402" s="132">
        <v>3043323.6900000065</v>
      </c>
      <c r="T1402" s="122" t="s">
        <v>946</v>
      </c>
      <c r="U1402" s="2">
        <v>84071562</v>
      </c>
      <c r="V1402" s="121">
        <v>-322028942</v>
      </c>
      <c r="W1402" s="111">
        <v>462328</v>
      </c>
      <c r="X1402" s="133">
        <v>51296205</v>
      </c>
      <c r="Y1402" s="45"/>
    </row>
    <row r="1403" spans="1:25">
      <c r="A1403" s="299" t="s">
        <v>206</v>
      </c>
      <c r="B1403" s="299" t="s">
        <v>207</v>
      </c>
      <c r="C1403" s="125">
        <v>44834</v>
      </c>
      <c r="D1403" s="125">
        <v>44834</v>
      </c>
      <c r="E1403" s="125">
        <v>44837</v>
      </c>
      <c r="G1403" s="127"/>
      <c r="H1403" s="128" t="s">
        <v>721</v>
      </c>
      <c r="I1403" s="73" t="s">
        <v>716</v>
      </c>
      <c r="J1403" s="73" t="s">
        <v>720</v>
      </c>
      <c r="K1403" s="73" t="s">
        <v>944</v>
      </c>
      <c r="L1403" s="129">
        <v>31794</v>
      </c>
      <c r="M1403" s="121">
        <v>100</v>
      </c>
      <c r="N1403" s="121">
        <v>31794</v>
      </c>
      <c r="O1403" s="121">
        <v>0</v>
      </c>
      <c r="P1403" s="121">
        <v>31794</v>
      </c>
      <c r="Q1403" s="130" t="s">
        <v>681</v>
      </c>
      <c r="R1403" s="131">
        <v>11138083.499999983</v>
      </c>
      <c r="S1403" s="132">
        <v>0</v>
      </c>
      <c r="T1403" s="122" t="s">
        <v>720</v>
      </c>
      <c r="U1403" s="2">
        <v>84640118</v>
      </c>
      <c r="V1403" s="121">
        <v>-317238148</v>
      </c>
      <c r="W1403" s="111">
        <v>375072</v>
      </c>
      <c r="X1403" s="133">
        <v>50539553</v>
      </c>
      <c r="Y1403" s="45"/>
    </row>
    <row r="1404" spans="1:25">
      <c r="A1404" s="299" t="s">
        <v>182</v>
      </c>
      <c r="B1404" s="299" t="s">
        <v>183</v>
      </c>
      <c r="C1404" s="125">
        <v>44837</v>
      </c>
      <c r="D1404" s="125">
        <v>44837</v>
      </c>
      <c r="E1404" s="125">
        <v>44837</v>
      </c>
      <c r="G1404" s="127" t="s">
        <v>1536</v>
      </c>
      <c r="H1404" s="128" t="s">
        <v>721</v>
      </c>
      <c r="I1404" s="73" t="s">
        <v>716</v>
      </c>
      <c r="J1404" s="73" t="s">
        <v>720</v>
      </c>
      <c r="K1404" s="73" t="s">
        <v>166</v>
      </c>
      <c r="L1404" s="129">
        <v>0</v>
      </c>
      <c r="N1404" s="121">
        <v>0</v>
      </c>
      <c r="O1404" s="121">
        <v>25640.22</v>
      </c>
      <c r="P1404" s="121">
        <v>25640.22</v>
      </c>
      <c r="Q1404" s="130" t="s">
        <v>681</v>
      </c>
      <c r="R1404" s="131">
        <v>0</v>
      </c>
      <c r="S1404" s="132">
        <v>3068963.9100000067</v>
      </c>
      <c r="T1404" s="122" t="s">
        <v>720</v>
      </c>
      <c r="U1404" s="2">
        <v>84266651</v>
      </c>
      <c r="V1404" s="121">
        <v>-322055457</v>
      </c>
      <c r="W1404" s="111">
        <v>375072</v>
      </c>
      <c r="X1404" s="133">
        <v>51304374</v>
      </c>
      <c r="Y1404" s="45"/>
    </row>
    <row r="1405" spans="1:25">
      <c r="A1405" s="299" t="s">
        <v>206</v>
      </c>
      <c r="B1405" s="299" t="s">
        <v>207</v>
      </c>
      <c r="C1405" s="125">
        <v>44834</v>
      </c>
      <c r="D1405" s="125">
        <v>44834</v>
      </c>
      <c r="E1405" s="125">
        <v>44837</v>
      </c>
      <c r="G1405" s="127"/>
      <c r="H1405" s="128" t="s">
        <v>530</v>
      </c>
      <c r="I1405" s="73" t="s">
        <v>531</v>
      </c>
      <c r="J1405" s="73" t="s">
        <v>532</v>
      </c>
      <c r="K1405" s="73" t="s">
        <v>944</v>
      </c>
      <c r="L1405" s="129">
        <v>5328.95</v>
      </c>
      <c r="M1405" s="121">
        <v>100</v>
      </c>
      <c r="N1405" s="121">
        <v>5328.95</v>
      </c>
      <c r="O1405" s="121">
        <v>0</v>
      </c>
      <c r="P1405" s="121">
        <v>5328.95</v>
      </c>
      <c r="Q1405" s="130" t="s">
        <v>681</v>
      </c>
      <c r="R1405" s="131">
        <v>11143412.449999982</v>
      </c>
      <c r="S1405" s="132">
        <v>0</v>
      </c>
      <c r="T1405" s="122" t="s">
        <v>532</v>
      </c>
      <c r="U1405" s="2">
        <v>85920813</v>
      </c>
      <c r="V1405" s="121">
        <v>-322086220</v>
      </c>
      <c r="W1405" s="111">
        <v>454226</v>
      </c>
      <c r="X1405" s="133">
        <v>51311268</v>
      </c>
      <c r="Y1405" s="45"/>
    </row>
    <row r="1406" spans="1:25">
      <c r="A1406" s="299" t="s">
        <v>182</v>
      </c>
      <c r="B1406" s="299" t="s">
        <v>183</v>
      </c>
      <c r="C1406" s="125">
        <v>44834</v>
      </c>
      <c r="D1406" s="125">
        <v>44834</v>
      </c>
      <c r="E1406" s="125">
        <v>44837</v>
      </c>
      <c r="F1406" s="295" t="s">
        <v>734</v>
      </c>
      <c r="G1406" s="127" t="s">
        <v>1518</v>
      </c>
      <c r="H1406" s="128" t="s">
        <v>733</v>
      </c>
      <c r="I1406" s="73" t="s">
        <v>731</v>
      </c>
      <c r="J1406" s="73" t="s">
        <v>732</v>
      </c>
      <c r="K1406" s="73" t="s">
        <v>166</v>
      </c>
      <c r="L1406" s="129">
        <v>0</v>
      </c>
      <c r="N1406" s="121">
        <v>0</v>
      </c>
      <c r="O1406" s="121">
        <v>39077.760000000002</v>
      </c>
      <c r="P1406" s="121">
        <v>39077.760000000002</v>
      </c>
      <c r="Q1406" s="130" t="s">
        <v>681</v>
      </c>
      <c r="R1406" s="131">
        <v>0</v>
      </c>
      <c r="S1406" s="132">
        <v>3108041.6700000064</v>
      </c>
      <c r="T1406" s="122" t="s">
        <v>732</v>
      </c>
      <c r="U1406" s="2">
        <v>84171868</v>
      </c>
      <c r="V1406" s="121">
        <v>-321396320</v>
      </c>
      <c r="W1406" s="111">
        <v>387862</v>
      </c>
      <c r="X1406" s="133">
        <v>51112759</v>
      </c>
      <c r="Y1406" s="45"/>
    </row>
    <row r="1407" spans="1:25">
      <c r="A1407" s="299" t="s">
        <v>182</v>
      </c>
      <c r="B1407" s="299" t="s">
        <v>183</v>
      </c>
      <c r="C1407" s="125">
        <v>44834</v>
      </c>
      <c r="D1407" s="125">
        <v>44834</v>
      </c>
      <c r="E1407" s="125">
        <v>44837</v>
      </c>
      <c r="F1407" s="295" t="s">
        <v>734</v>
      </c>
      <c r="G1407" s="127" t="s">
        <v>1518</v>
      </c>
      <c r="H1407" s="128" t="s">
        <v>733</v>
      </c>
      <c r="I1407" s="73" t="s">
        <v>731</v>
      </c>
      <c r="J1407" s="73" t="s">
        <v>732</v>
      </c>
      <c r="K1407" s="73" t="s">
        <v>166</v>
      </c>
      <c r="L1407" s="129">
        <v>0</v>
      </c>
      <c r="N1407" s="121">
        <v>0</v>
      </c>
      <c r="O1407" s="121">
        <v>729.23</v>
      </c>
      <c r="P1407" s="121">
        <v>729.23</v>
      </c>
      <c r="Q1407" s="130" t="s">
        <v>681</v>
      </c>
      <c r="R1407" s="131">
        <v>0</v>
      </c>
      <c r="S1407" s="132">
        <v>3108770.9000000064</v>
      </c>
      <c r="T1407" s="122" t="s">
        <v>732</v>
      </c>
      <c r="U1407" s="2">
        <v>84171868</v>
      </c>
      <c r="V1407" s="121">
        <v>-322072607</v>
      </c>
      <c r="W1407" s="111">
        <v>387862</v>
      </c>
      <c r="X1407" s="133">
        <v>51307626</v>
      </c>
      <c r="Y1407" s="45"/>
    </row>
    <row r="1408" spans="1:25">
      <c r="A1408" s="299" t="s">
        <v>206</v>
      </c>
      <c r="B1408" s="299" t="s">
        <v>207</v>
      </c>
      <c r="C1408" s="125">
        <v>44837</v>
      </c>
      <c r="D1408" s="125">
        <v>44837</v>
      </c>
      <c r="E1408" s="125">
        <v>44837</v>
      </c>
      <c r="F1408" s="295" t="s">
        <v>976</v>
      </c>
      <c r="G1408" s="127"/>
      <c r="H1408" s="128" t="s">
        <v>975</v>
      </c>
      <c r="I1408" s="73" t="s">
        <v>973</v>
      </c>
      <c r="J1408" s="73" t="s">
        <v>974</v>
      </c>
      <c r="K1408" s="73" t="s">
        <v>944</v>
      </c>
      <c r="L1408" s="129">
        <v>3778.34</v>
      </c>
      <c r="M1408" s="121">
        <v>100</v>
      </c>
      <c r="N1408" s="121">
        <v>3778.34</v>
      </c>
      <c r="O1408" s="121">
        <v>0</v>
      </c>
      <c r="P1408" s="121">
        <v>3778.34</v>
      </c>
      <c r="Q1408" s="130" t="s">
        <v>681</v>
      </c>
      <c r="R1408" s="131">
        <v>11147190.789999982</v>
      </c>
      <c r="S1408" s="132">
        <v>0</v>
      </c>
      <c r="T1408" s="122" t="s">
        <v>974</v>
      </c>
      <c r="U1408" s="2">
        <v>85857345</v>
      </c>
      <c r="V1408" s="121">
        <v>-321902862</v>
      </c>
      <c r="W1408" s="111">
        <v>452350</v>
      </c>
      <c r="X1408" s="133">
        <v>51269229</v>
      </c>
      <c r="Y1408" s="45"/>
    </row>
    <row r="1409" spans="1:25">
      <c r="A1409" s="228" t="s">
        <v>182</v>
      </c>
      <c r="B1409" s="228" t="s">
        <v>183</v>
      </c>
      <c r="C1409" s="229">
        <v>44837</v>
      </c>
      <c r="D1409" s="229">
        <v>44837</v>
      </c>
      <c r="E1409" s="229">
        <v>44837</v>
      </c>
      <c r="F1409" s="296" t="s">
        <v>976</v>
      </c>
      <c r="G1409" s="230" t="s">
        <v>1724</v>
      </c>
      <c r="H1409" s="231" t="s">
        <v>975</v>
      </c>
      <c r="I1409" s="232" t="s">
        <v>973</v>
      </c>
      <c r="J1409" s="232" t="s">
        <v>1725</v>
      </c>
      <c r="K1409" s="232" t="s">
        <v>166</v>
      </c>
      <c r="L1409" s="233">
        <v>0</v>
      </c>
      <c r="M1409" s="234"/>
      <c r="N1409" s="234">
        <v>0</v>
      </c>
      <c r="O1409" s="234">
        <v>2.48</v>
      </c>
      <c r="P1409" s="234">
        <v>2.48</v>
      </c>
      <c r="Q1409" s="235" t="s">
        <v>681</v>
      </c>
      <c r="R1409" s="236">
        <v>0</v>
      </c>
      <c r="S1409" s="237">
        <v>3108773.3800000064</v>
      </c>
      <c r="T1409" s="238" t="s">
        <v>974</v>
      </c>
      <c r="U1409" s="239">
        <v>85857871</v>
      </c>
      <c r="V1409" s="234">
        <v>-321903900</v>
      </c>
      <c r="W1409" s="240">
        <v>452350</v>
      </c>
      <c r="X1409" s="241">
        <v>51269866</v>
      </c>
      <c r="Y1409" s="242"/>
    </row>
    <row r="1410" spans="1:25">
      <c r="A1410" s="299" t="s">
        <v>206</v>
      </c>
      <c r="B1410" s="299" t="s">
        <v>207</v>
      </c>
      <c r="C1410" s="125">
        <v>44834</v>
      </c>
      <c r="D1410" s="125">
        <v>44834</v>
      </c>
      <c r="E1410" s="125">
        <v>44838</v>
      </c>
      <c r="G1410" s="127"/>
      <c r="H1410" s="128" t="s">
        <v>989</v>
      </c>
      <c r="I1410" s="73" t="s">
        <v>917</v>
      </c>
      <c r="J1410" s="73" t="s">
        <v>988</v>
      </c>
      <c r="K1410" s="73" t="s">
        <v>944</v>
      </c>
      <c r="L1410" s="129">
        <v>19512.73</v>
      </c>
      <c r="M1410" s="121">
        <v>100</v>
      </c>
      <c r="N1410" s="121">
        <v>19512.73</v>
      </c>
      <c r="O1410" s="121">
        <v>0</v>
      </c>
      <c r="P1410" s="121">
        <v>19512.73</v>
      </c>
      <c r="Q1410" s="130" t="s">
        <v>681</v>
      </c>
      <c r="R1410" s="131">
        <v>11166703.519999983</v>
      </c>
      <c r="S1410" s="132">
        <v>0</v>
      </c>
      <c r="T1410" s="122" t="s">
        <v>988</v>
      </c>
      <c r="U1410" s="2">
        <v>86005083</v>
      </c>
      <c r="V1410" s="121">
        <v>-322258350</v>
      </c>
      <c r="W1410" s="111">
        <v>502245</v>
      </c>
      <c r="X1410" s="133">
        <v>51352262</v>
      </c>
      <c r="Y1410" s="45"/>
    </row>
    <row r="1411" spans="1:25">
      <c r="A1411" s="299" t="s">
        <v>206</v>
      </c>
      <c r="B1411" s="299" t="s">
        <v>207</v>
      </c>
      <c r="C1411" s="125">
        <v>44834</v>
      </c>
      <c r="D1411" s="125">
        <v>44834</v>
      </c>
      <c r="E1411" s="125">
        <v>44838</v>
      </c>
      <c r="G1411" s="127"/>
      <c r="H1411" s="128" t="s">
        <v>919</v>
      </c>
      <c r="I1411" s="73" t="s">
        <v>917</v>
      </c>
      <c r="J1411" s="73" t="s">
        <v>918</v>
      </c>
      <c r="K1411" s="73" t="s">
        <v>944</v>
      </c>
      <c r="L1411" s="129">
        <v>11766.69</v>
      </c>
      <c r="M1411" s="121">
        <v>100</v>
      </c>
      <c r="N1411" s="121">
        <v>11766.69</v>
      </c>
      <c r="O1411" s="121">
        <v>0</v>
      </c>
      <c r="P1411" s="121">
        <v>11766.69</v>
      </c>
      <c r="Q1411" s="130" t="s">
        <v>681</v>
      </c>
      <c r="R1411" s="131">
        <v>11178470.209999982</v>
      </c>
      <c r="S1411" s="132">
        <v>0</v>
      </c>
      <c r="T1411" s="122" t="s">
        <v>918</v>
      </c>
      <c r="U1411" s="2">
        <v>86016875</v>
      </c>
      <c r="V1411" s="121">
        <v>-322280571</v>
      </c>
      <c r="W1411" s="111">
        <v>502240</v>
      </c>
      <c r="X1411" s="133">
        <v>51357902</v>
      </c>
      <c r="Y1411" s="45"/>
    </row>
    <row r="1412" spans="1:25">
      <c r="A1412" s="299" t="s">
        <v>182</v>
      </c>
      <c r="B1412" s="299" t="s">
        <v>183</v>
      </c>
      <c r="C1412" s="125">
        <v>44837</v>
      </c>
      <c r="D1412" s="125">
        <v>44837</v>
      </c>
      <c r="E1412" s="125">
        <v>44838</v>
      </c>
      <c r="F1412" s="295" t="s">
        <v>549</v>
      </c>
      <c r="G1412" s="127" t="s">
        <v>1596</v>
      </c>
      <c r="H1412" s="128" t="s">
        <v>548</v>
      </c>
      <c r="I1412" s="73" t="s">
        <v>550</v>
      </c>
      <c r="J1412" s="73" t="s">
        <v>551</v>
      </c>
      <c r="K1412" s="73" t="s">
        <v>166</v>
      </c>
      <c r="L1412" s="129">
        <v>0</v>
      </c>
      <c r="N1412" s="121">
        <v>0</v>
      </c>
      <c r="O1412" s="121">
        <v>200792.85</v>
      </c>
      <c r="P1412" s="121">
        <v>200792.85</v>
      </c>
      <c r="Q1412" s="130" t="s">
        <v>681</v>
      </c>
      <c r="R1412" s="131">
        <v>0</v>
      </c>
      <c r="S1412" s="132">
        <v>3309566.2300000065</v>
      </c>
      <c r="T1412" s="122" t="s">
        <v>551</v>
      </c>
      <c r="U1412" s="2">
        <v>85981585</v>
      </c>
      <c r="V1412" s="121">
        <v>-322175787</v>
      </c>
      <c r="W1412" s="111">
        <v>436980</v>
      </c>
      <c r="X1412" s="133">
        <v>51333368</v>
      </c>
      <c r="Y1412" s="45"/>
    </row>
    <row r="1413" spans="1:25">
      <c r="A1413" s="299" t="s">
        <v>206</v>
      </c>
      <c r="B1413" s="299" t="s">
        <v>207</v>
      </c>
      <c r="C1413" s="125">
        <v>44834</v>
      </c>
      <c r="D1413" s="125">
        <v>44834</v>
      </c>
      <c r="E1413" s="125">
        <v>44838</v>
      </c>
      <c r="F1413" s="295" t="s">
        <v>800</v>
      </c>
      <c r="G1413" s="127"/>
      <c r="H1413" s="128" t="s">
        <v>799</v>
      </c>
      <c r="I1413" s="73" t="s">
        <v>797</v>
      </c>
      <c r="J1413" s="73" t="s">
        <v>798</v>
      </c>
      <c r="K1413" s="73" t="s">
        <v>944</v>
      </c>
      <c r="L1413" s="129">
        <v>29500.560000000001</v>
      </c>
      <c r="M1413" s="121">
        <v>100</v>
      </c>
      <c r="N1413" s="121">
        <v>29500.560000000001</v>
      </c>
      <c r="O1413" s="121">
        <v>0</v>
      </c>
      <c r="P1413" s="121">
        <v>29500.560000000001</v>
      </c>
      <c r="Q1413" s="130" t="s">
        <v>681</v>
      </c>
      <c r="R1413" s="131">
        <v>11207970.769999983</v>
      </c>
      <c r="S1413" s="132">
        <v>0</v>
      </c>
      <c r="T1413" s="122" t="s">
        <v>798</v>
      </c>
      <c r="U1413" s="2">
        <v>85998244</v>
      </c>
      <c r="V1413" s="121">
        <v>-322240006</v>
      </c>
      <c r="W1413" s="111">
        <v>359762</v>
      </c>
      <c r="X1413" s="133">
        <v>51348238</v>
      </c>
      <c r="Y1413" s="45"/>
    </row>
    <row r="1414" spans="1:25">
      <c r="A1414" s="299" t="s">
        <v>182</v>
      </c>
      <c r="B1414" s="299" t="s">
        <v>183</v>
      </c>
      <c r="C1414" s="125">
        <v>44834</v>
      </c>
      <c r="D1414" s="125">
        <v>44834</v>
      </c>
      <c r="E1414" s="125">
        <v>44838</v>
      </c>
      <c r="F1414" s="295" t="s">
        <v>800</v>
      </c>
      <c r="G1414" s="127" t="s">
        <v>1543</v>
      </c>
      <c r="H1414" s="128" t="s">
        <v>799</v>
      </c>
      <c r="I1414" s="73" t="s">
        <v>797</v>
      </c>
      <c r="J1414" s="73" t="s">
        <v>798</v>
      </c>
      <c r="K1414" s="73" t="s">
        <v>166</v>
      </c>
      <c r="L1414" s="129">
        <v>0</v>
      </c>
      <c r="N1414" s="121">
        <v>0</v>
      </c>
      <c r="O1414" s="121">
        <v>178860.34</v>
      </c>
      <c r="P1414" s="121">
        <v>178860.34</v>
      </c>
      <c r="Q1414" s="130" t="s">
        <v>681</v>
      </c>
      <c r="R1414" s="131">
        <v>0</v>
      </c>
      <c r="S1414" s="132">
        <v>3488426.5700000064</v>
      </c>
      <c r="T1414" s="122" t="s">
        <v>798</v>
      </c>
      <c r="U1414" s="2">
        <v>81635409</v>
      </c>
      <c r="V1414" s="121">
        <v>-321169281</v>
      </c>
      <c r="W1414" s="111">
        <v>359762</v>
      </c>
      <c r="X1414" s="133">
        <v>50902421</v>
      </c>
      <c r="Y1414" s="45"/>
    </row>
    <row r="1415" spans="1:25">
      <c r="A1415" s="243" t="s">
        <v>182</v>
      </c>
      <c r="B1415" s="243" t="s">
        <v>183</v>
      </c>
      <c r="C1415" s="244">
        <v>44838</v>
      </c>
      <c r="D1415" s="244">
        <v>44838</v>
      </c>
      <c r="E1415" s="244">
        <v>44839</v>
      </c>
      <c r="F1415" s="297"/>
      <c r="G1415" s="245" t="s">
        <v>1688</v>
      </c>
      <c r="H1415" s="246" t="s">
        <v>935</v>
      </c>
      <c r="I1415" s="247" t="s">
        <v>933</v>
      </c>
      <c r="J1415" s="247" t="s">
        <v>1689</v>
      </c>
      <c r="K1415" s="247" t="s">
        <v>166</v>
      </c>
      <c r="L1415" s="248">
        <v>0</v>
      </c>
      <c r="M1415" s="249"/>
      <c r="N1415" s="249">
        <v>0</v>
      </c>
      <c r="O1415" s="249">
        <v>20865.240000000002</v>
      </c>
      <c r="P1415" s="249">
        <v>20865.240000000002</v>
      </c>
      <c r="Q1415" s="250" t="s">
        <v>681</v>
      </c>
      <c r="R1415" s="251">
        <v>0</v>
      </c>
      <c r="S1415" s="252">
        <v>3509291.8100000066</v>
      </c>
      <c r="T1415" s="253" t="s">
        <v>934</v>
      </c>
      <c r="U1415" s="254">
        <v>84601240</v>
      </c>
      <c r="V1415" s="249">
        <v>-322382535</v>
      </c>
      <c r="W1415" s="255">
        <v>482936</v>
      </c>
      <c r="X1415" s="256">
        <v>51371794</v>
      </c>
      <c r="Y1415" s="257"/>
    </row>
    <row r="1416" spans="1:25">
      <c r="A1416" s="299" t="s">
        <v>206</v>
      </c>
      <c r="B1416" s="299" t="s">
        <v>207</v>
      </c>
      <c r="C1416" s="125">
        <v>44837</v>
      </c>
      <c r="D1416" s="125">
        <v>44837</v>
      </c>
      <c r="E1416" s="125">
        <v>44840</v>
      </c>
      <c r="F1416" s="295" t="s">
        <v>569</v>
      </c>
      <c r="G1416" s="127"/>
      <c r="H1416" s="128" t="s">
        <v>568</v>
      </c>
      <c r="I1416" s="73" t="s">
        <v>454</v>
      </c>
      <c r="J1416" s="73" t="s">
        <v>570</v>
      </c>
      <c r="K1416" s="73" t="s">
        <v>944</v>
      </c>
      <c r="L1416" s="129">
        <v>25000</v>
      </c>
      <c r="M1416" s="121">
        <v>100</v>
      </c>
      <c r="N1416" s="121">
        <v>25000</v>
      </c>
      <c r="O1416" s="121">
        <v>0</v>
      </c>
      <c r="P1416" s="121">
        <v>25000</v>
      </c>
      <c r="Q1416" s="130" t="s">
        <v>681</v>
      </c>
      <c r="R1416" s="131">
        <v>11232970.769999983</v>
      </c>
      <c r="S1416" s="132">
        <v>0</v>
      </c>
      <c r="T1416" s="122" t="s">
        <v>570</v>
      </c>
      <c r="U1416" s="2"/>
      <c r="W1416" s="111">
        <v>482541</v>
      </c>
      <c r="X1416" s="133"/>
      <c r="Y1416" s="45"/>
    </row>
    <row r="1417" spans="1:25">
      <c r="A1417" s="299" t="s">
        <v>182</v>
      </c>
      <c r="B1417" s="299" t="s">
        <v>183</v>
      </c>
      <c r="C1417" s="125">
        <v>44837</v>
      </c>
      <c r="D1417" s="125">
        <v>44837</v>
      </c>
      <c r="E1417" s="125">
        <v>44840</v>
      </c>
      <c r="F1417" s="295" t="s">
        <v>569</v>
      </c>
      <c r="G1417" s="127" t="s">
        <v>1681</v>
      </c>
      <c r="H1417" s="128" t="s">
        <v>568</v>
      </c>
      <c r="I1417" s="73" t="s">
        <v>454</v>
      </c>
      <c r="J1417" s="73" t="s">
        <v>570</v>
      </c>
      <c r="K1417" s="73" t="s">
        <v>166</v>
      </c>
      <c r="L1417" s="129">
        <v>0</v>
      </c>
      <c r="N1417" s="121">
        <v>0</v>
      </c>
      <c r="O1417" s="121">
        <v>159.13999999999999</v>
      </c>
      <c r="P1417" s="121">
        <v>159.13999999999999</v>
      </c>
      <c r="Q1417" s="130" t="s">
        <v>681</v>
      </c>
      <c r="R1417" s="131">
        <v>0</v>
      </c>
      <c r="S1417" s="132">
        <v>3509450.9500000067</v>
      </c>
      <c r="T1417" s="122" t="s">
        <v>570</v>
      </c>
      <c r="U1417" s="2"/>
      <c r="W1417" s="111">
        <v>497908</v>
      </c>
      <c r="X1417" s="133"/>
      <c r="Y1417" s="45"/>
    </row>
    <row r="1418" spans="1:25">
      <c r="A1418" s="228" t="s">
        <v>182</v>
      </c>
      <c r="B1418" s="228" t="s">
        <v>183</v>
      </c>
      <c r="C1418" s="229">
        <v>44834</v>
      </c>
      <c r="D1418" s="229">
        <v>44834</v>
      </c>
      <c r="E1418" s="229">
        <v>44840</v>
      </c>
      <c r="F1418" s="296" t="s">
        <v>971</v>
      </c>
      <c r="G1418" s="230" t="s">
        <v>1729</v>
      </c>
      <c r="H1418" s="231" t="s">
        <v>970</v>
      </c>
      <c r="I1418" s="232" t="s">
        <v>968</v>
      </c>
      <c r="J1418" s="232" t="s">
        <v>969</v>
      </c>
      <c r="K1418" s="232" t="s">
        <v>166</v>
      </c>
      <c r="L1418" s="233">
        <v>0</v>
      </c>
      <c r="M1418" s="234"/>
      <c r="N1418" s="234">
        <v>0</v>
      </c>
      <c r="O1418" s="234">
        <v>14458.51</v>
      </c>
      <c r="P1418" s="234">
        <v>14458.51</v>
      </c>
      <c r="Q1418" s="235" t="s">
        <v>681</v>
      </c>
      <c r="R1418" s="236">
        <v>0</v>
      </c>
      <c r="S1418" s="237">
        <v>3523909.4600000065</v>
      </c>
      <c r="T1418" s="238" t="s">
        <v>969</v>
      </c>
      <c r="U1418" s="239">
        <v>82615410</v>
      </c>
      <c r="V1418" s="234">
        <v>-321201154</v>
      </c>
      <c r="W1418" s="240">
        <v>496770</v>
      </c>
      <c r="X1418" s="241">
        <v>50933941</v>
      </c>
      <c r="Y1418" s="242"/>
    </row>
    <row r="1419" spans="1:25">
      <c r="A1419" s="299" t="s">
        <v>206</v>
      </c>
      <c r="B1419" s="299" t="s">
        <v>207</v>
      </c>
      <c r="C1419" s="125">
        <v>44824</v>
      </c>
      <c r="D1419" s="125">
        <v>44840</v>
      </c>
      <c r="E1419" s="125">
        <v>44841</v>
      </c>
      <c r="F1419" s="295" t="s">
        <v>976</v>
      </c>
      <c r="G1419" s="127"/>
      <c r="H1419" s="128" t="s">
        <v>975</v>
      </c>
      <c r="I1419" s="73" t="s">
        <v>973</v>
      </c>
      <c r="J1419" s="73" t="s">
        <v>974</v>
      </c>
      <c r="K1419" s="73" t="s">
        <v>710</v>
      </c>
      <c r="L1419" s="129">
        <v>748110.83</v>
      </c>
      <c r="M1419" s="121">
        <v>93.875</v>
      </c>
      <c r="N1419" s="121">
        <v>-702289.04</v>
      </c>
      <c r="O1419" s="121">
        <v>0</v>
      </c>
      <c r="P1419" s="121">
        <v>-702289.04</v>
      </c>
      <c r="Q1419" s="130" t="s">
        <v>681</v>
      </c>
      <c r="R1419" s="131">
        <v>10530681.729999982</v>
      </c>
      <c r="S1419" s="132">
        <v>0</v>
      </c>
      <c r="T1419" s="122" t="s">
        <v>974</v>
      </c>
      <c r="U1419" s="2">
        <v>85954689</v>
      </c>
      <c r="V1419" s="121">
        <v>-322701218</v>
      </c>
      <c r="W1419" s="111">
        <v>452350</v>
      </c>
      <c r="X1419" s="133">
        <v>51437027</v>
      </c>
      <c r="Y1419" s="45"/>
    </row>
    <row r="1420" spans="1:25">
      <c r="A1420" s="299" t="s">
        <v>206</v>
      </c>
      <c r="B1420" s="299" t="s">
        <v>207</v>
      </c>
      <c r="C1420" s="125">
        <v>44832</v>
      </c>
      <c r="D1420" s="125">
        <v>44841</v>
      </c>
      <c r="E1420" s="125">
        <v>44841</v>
      </c>
      <c r="F1420" s="295" t="s">
        <v>976</v>
      </c>
      <c r="G1420" s="127"/>
      <c r="H1420" s="128" t="s">
        <v>975</v>
      </c>
      <c r="I1420" s="73" t="s">
        <v>973</v>
      </c>
      <c r="J1420" s="73" t="s">
        <v>974</v>
      </c>
      <c r="K1420" s="73" t="s">
        <v>710</v>
      </c>
      <c r="L1420" s="129">
        <v>443806.04</v>
      </c>
      <c r="M1420" s="121">
        <v>91.25</v>
      </c>
      <c r="N1420" s="121">
        <v>-404973.01</v>
      </c>
      <c r="O1420" s="121">
        <v>0</v>
      </c>
      <c r="P1420" s="121">
        <v>-404973.01</v>
      </c>
      <c r="Q1420" s="130" t="s">
        <v>681</v>
      </c>
      <c r="R1420" s="131">
        <v>10125708.719999982</v>
      </c>
      <c r="S1420" s="132">
        <v>0</v>
      </c>
      <c r="T1420" s="122" t="s">
        <v>974</v>
      </c>
      <c r="U1420" s="2">
        <v>86021420</v>
      </c>
      <c r="V1420" s="121">
        <v>-322701329</v>
      </c>
      <c r="W1420" s="111">
        <v>452350</v>
      </c>
      <c r="X1420" s="133">
        <v>51437051</v>
      </c>
      <c r="Y1420" s="45"/>
    </row>
    <row r="1421" spans="1:25">
      <c r="A1421" s="299" t="s">
        <v>206</v>
      </c>
      <c r="B1421" s="299" t="s">
        <v>207</v>
      </c>
      <c r="C1421" s="125">
        <v>44840</v>
      </c>
      <c r="D1421" s="125">
        <v>44840</v>
      </c>
      <c r="E1421" s="125">
        <v>44841</v>
      </c>
      <c r="F1421" s="295" t="s">
        <v>976</v>
      </c>
      <c r="G1421" s="127"/>
      <c r="H1421" s="128" t="s">
        <v>975</v>
      </c>
      <c r="I1421" s="73" t="s">
        <v>973</v>
      </c>
      <c r="J1421" s="73" t="s">
        <v>974</v>
      </c>
      <c r="K1421" s="73" t="s">
        <v>856</v>
      </c>
      <c r="L1421" s="129">
        <v>0</v>
      </c>
      <c r="N1421" s="121">
        <v>115.71</v>
      </c>
      <c r="O1421" s="121">
        <v>0</v>
      </c>
      <c r="P1421" s="121">
        <v>115.71</v>
      </c>
      <c r="Q1421" s="130" t="s">
        <v>681</v>
      </c>
      <c r="R1421" s="131">
        <v>10125824.429999983</v>
      </c>
      <c r="S1421" s="132">
        <v>0</v>
      </c>
      <c r="T1421" s="122" t="s">
        <v>974</v>
      </c>
      <c r="U1421" s="2">
        <v>86172859</v>
      </c>
      <c r="V1421" s="121">
        <v>-322701236</v>
      </c>
      <c r="W1421" s="111"/>
      <c r="X1421" s="133">
        <v>51437034</v>
      </c>
      <c r="Y1421" s="45"/>
    </row>
    <row r="1422" spans="1:25">
      <c r="A1422" s="228" t="s">
        <v>206</v>
      </c>
      <c r="B1422" s="228" t="s">
        <v>207</v>
      </c>
      <c r="C1422" s="229">
        <v>44841</v>
      </c>
      <c r="D1422" s="229">
        <v>44841</v>
      </c>
      <c r="E1422" s="229">
        <v>44841</v>
      </c>
      <c r="F1422" s="296" t="s">
        <v>976</v>
      </c>
      <c r="G1422" s="230"/>
      <c r="H1422" s="231" t="s">
        <v>975</v>
      </c>
      <c r="I1422" s="232" t="s">
        <v>973</v>
      </c>
      <c r="J1422" s="232" t="s">
        <v>974</v>
      </c>
      <c r="K1422" s="232" t="s">
        <v>856</v>
      </c>
      <c r="L1422" s="233">
        <v>0</v>
      </c>
      <c r="M1422" s="234"/>
      <c r="N1422" s="234">
        <v>98.06</v>
      </c>
      <c r="O1422" s="234">
        <v>0</v>
      </c>
      <c r="P1422" s="234">
        <v>98.06</v>
      </c>
      <c r="Q1422" s="235" t="s">
        <v>681</v>
      </c>
      <c r="R1422" s="236">
        <v>10125922.489999983</v>
      </c>
      <c r="S1422" s="237">
        <v>0</v>
      </c>
      <c r="T1422" s="238" t="s">
        <v>974</v>
      </c>
      <c r="U1422" s="239">
        <v>86172897</v>
      </c>
      <c r="V1422" s="234">
        <v>-322701456</v>
      </c>
      <c r="W1422" s="240"/>
      <c r="X1422" s="241">
        <v>51437066</v>
      </c>
      <c r="Y1422" s="242"/>
    </row>
    <row r="1423" spans="1:25">
      <c r="A1423" s="299" t="s">
        <v>206</v>
      </c>
      <c r="B1423" s="299" t="s">
        <v>207</v>
      </c>
      <c r="C1423" s="125">
        <v>44837</v>
      </c>
      <c r="D1423" s="125">
        <v>44845</v>
      </c>
      <c r="E1423" s="125">
        <v>44845</v>
      </c>
      <c r="F1423" s="295" t="s">
        <v>997</v>
      </c>
      <c r="G1423" s="127"/>
      <c r="H1423" s="128" t="s">
        <v>996</v>
      </c>
      <c r="I1423" s="73" t="s">
        <v>994</v>
      </c>
      <c r="J1423" s="73" t="s">
        <v>995</v>
      </c>
      <c r="K1423" s="73" t="s">
        <v>710</v>
      </c>
      <c r="L1423" s="129">
        <v>5000000</v>
      </c>
      <c r="M1423" s="121">
        <v>98.53125</v>
      </c>
      <c r="N1423" s="121">
        <v>-4926562.5</v>
      </c>
      <c r="O1423" s="121">
        <v>0</v>
      </c>
      <c r="P1423" s="121">
        <v>-4926562.5</v>
      </c>
      <c r="Q1423" s="130" t="s">
        <v>681</v>
      </c>
      <c r="R1423" s="131">
        <v>5199359.9899999835</v>
      </c>
      <c r="S1423" s="132">
        <v>0</v>
      </c>
      <c r="T1423" s="122" t="s">
        <v>995</v>
      </c>
      <c r="U1423" s="2">
        <v>86179267</v>
      </c>
      <c r="V1423" s="121">
        <v>-322893179</v>
      </c>
      <c r="W1423" s="111">
        <v>492605</v>
      </c>
      <c r="X1423" s="133">
        <v>51467011</v>
      </c>
      <c r="Y1423" s="45"/>
    </row>
    <row r="1424" spans="1:25">
      <c r="A1424" s="299" t="s">
        <v>206</v>
      </c>
      <c r="B1424" s="299" t="s">
        <v>207</v>
      </c>
      <c r="C1424" s="125">
        <v>44834</v>
      </c>
      <c r="D1424" s="125">
        <v>44834</v>
      </c>
      <c r="E1424" s="125">
        <v>44845</v>
      </c>
      <c r="G1424" s="127"/>
      <c r="H1424" s="128" t="s">
        <v>881</v>
      </c>
      <c r="I1424" s="73" t="s">
        <v>204</v>
      </c>
      <c r="J1424" s="73" t="s">
        <v>880</v>
      </c>
      <c r="K1424" s="73" t="s">
        <v>944</v>
      </c>
      <c r="L1424" s="129">
        <v>14085.34</v>
      </c>
      <c r="M1424" s="121">
        <v>100</v>
      </c>
      <c r="N1424" s="121">
        <v>14085.34</v>
      </c>
      <c r="O1424" s="121">
        <v>0</v>
      </c>
      <c r="P1424" s="121">
        <v>14085.34</v>
      </c>
      <c r="Q1424" s="130" t="s">
        <v>681</v>
      </c>
      <c r="R1424" s="131">
        <v>5213445.3299999833</v>
      </c>
      <c r="S1424" s="132">
        <v>0</v>
      </c>
      <c r="T1424" s="122" t="s">
        <v>880</v>
      </c>
      <c r="U1424" s="2">
        <v>85890248</v>
      </c>
      <c r="V1424" s="121">
        <v>-321983779</v>
      </c>
      <c r="W1424" s="111">
        <v>455704</v>
      </c>
      <c r="X1424" s="133">
        <v>51285144</v>
      </c>
      <c r="Y1424" s="45"/>
    </row>
    <row r="1425" spans="1:25">
      <c r="A1425" s="228" t="s">
        <v>182</v>
      </c>
      <c r="B1425" s="228" t="s">
        <v>183</v>
      </c>
      <c r="C1425" s="229">
        <v>44834</v>
      </c>
      <c r="D1425" s="229">
        <v>44834</v>
      </c>
      <c r="E1425" s="229">
        <v>44845</v>
      </c>
      <c r="F1425" s="296"/>
      <c r="G1425" s="230" t="s">
        <v>1636</v>
      </c>
      <c r="H1425" s="231" t="s">
        <v>881</v>
      </c>
      <c r="I1425" s="232" t="s">
        <v>204</v>
      </c>
      <c r="J1425" s="232" t="s">
        <v>880</v>
      </c>
      <c r="K1425" s="232" t="s">
        <v>166</v>
      </c>
      <c r="L1425" s="233">
        <v>0</v>
      </c>
      <c r="M1425" s="234"/>
      <c r="N1425" s="234">
        <v>0</v>
      </c>
      <c r="O1425" s="234">
        <v>37390.370000000003</v>
      </c>
      <c r="P1425" s="234">
        <v>37390.370000000003</v>
      </c>
      <c r="Q1425" s="235" t="s">
        <v>681</v>
      </c>
      <c r="R1425" s="236">
        <v>0</v>
      </c>
      <c r="S1425" s="237">
        <v>3561299.8300000066</v>
      </c>
      <c r="T1425" s="238" t="s">
        <v>880</v>
      </c>
      <c r="U1425" s="239">
        <v>84226803</v>
      </c>
      <c r="V1425" s="234">
        <v>-322797195</v>
      </c>
      <c r="W1425" s="240">
        <v>455704</v>
      </c>
      <c r="X1425" s="241">
        <v>51445954</v>
      </c>
      <c r="Y1425" s="242"/>
    </row>
    <row r="1426" spans="1:25">
      <c r="A1426" s="299" t="s">
        <v>182</v>
      </c>
      <c r="B1426" s="299" t="s">
        <v>183</v>
      </c>
      <c r="C1426" s="125">
        <v>44742</v>
      </c>
      <c r="D1426" s="125">
        <v>44742</v>
      </c>
      <c r="E1426" s="125">
        <v>44846</v>
      </c>
      <c r="G1426" s="127"/>
      <c r="H1426" s="128" t="s">
        <v>730</v>
      </c>
      <c r="I1426" s="73" t="s">
        <v>726</v>
      </c>
      <c r="J1426" s="73" t="s">
        <v>729</v>
      </c>
      <c r="K1426" s="73" t="s">
        <v>1730</v>
      </c>
      <c r="L1426" s="129">
        <v>0</v>
      </c>
      <c r="N1426" s="121">
        <v>0</v>
      </c>
      <c r="O1426" s="121">
        <v>618.88</v>
      </c>
      <c r="P1426" s="121">
        <v>618.88</v>
      </c>
      <c r="Q1426" s="130" t="s">
        <v>681</v>
      </c>
      <c r="R1426" s="131">
        <v>0</v>
      </c>
      <c r="S1426" s="132">
        <v>3561918.7100000065</v>
      </c>
      <c r="T1426" s="122" t="s">
        <v>729</v>
      </c>
      <c r="U1426" s="2">
        <v>78605726</v>
      </c>
      <c r="V1426" s="121">
        <v>-323011950</v>
      </c>
      <c r="W1426" s="111"/>
      <c r="X1426" s="133">
        <v>51491867</v>
      </c>
      <c r="Y1426" s="45"/>
    </row>
    <row r="1427" spans="1:25">
      <c r="A1427" s="299" t="s">
        <v>182</v>
      </c>
      <c r="B1427" s="299" t="s">
        <v>183</v>
      </c>
      <c r="C1427" s="125">
        <v>44834</v>
      </c>
      <c r="D1427" s="125">
        <v>44834</v>
      </c>
      <c r="E1427" s="125">
        <v>44846</v>
      </c>
      <c r="G1427" s="127"/>
      <c r="H1427" s="128" t="s">
        <v>730</v>
      </c>
      <c r="I1427" s="73" t="s">
        <v>726</v>
      </c>
      <c r="J1427" s="73" t="s">
        <v>729</v>
      </c>
      <c r="K1427" s="73" t="s">
        <v>1730</v>
      </c>
      <c r="L1427" s="129">
        <v>0</v>
      </c>
      <c r="N1427" s="121">
        <v>0</v>
      </c>
      <c r="O1427" s="121">
        <v>668.81</v>
      </c>
      <c r="P1427" s="121">
        <v>668.81</v>
      </c>
      <c r="Q1427" s="130" t="s">
        <v>681</v>
      </c>
      <c r="R1427" s="131">
        <v>0</v>
      </c>
      <c r="S1427" s="132">
        <v>3562587.5200000065</v>
      </c>
      <c r="T1427" s="122" t="s">
        <v>729</v>
      </c>
      <c r="U1427" s="2">
        <v>82208631</v>
      </c>
      <c r="V1427" s="121">
        <v>-320164270</v>
      </c>
      <c r="W1427" s="111"/>
      <c r="X1427" s="133">
        <v>50810740</v>
      </c>
      <c r="Y1427" s="45"/>
    </row>
    <row r="1428" spans="1:25">
      <c r="A1428" s="299" t="s">
        <v>206</v>
      </c>
      <c r="B1428" s="299" t="s">
        <v>207</v>
      </c>
      <c r="C1428" s="125">
        <v>44834</v>
      </c>
      <c r="D1428" s="125">
        <v>44834</v>
      </c>
      <c r="E1428" s="125">
        <v>44846</v>
      </c>
      <c r="G1428" s="127"/>
      <c r="H1428" s="128" t="s">
        <v>730</v>
      </c>
      <c r="I1428" s="73" t="s">
        <v>726</v>
      </c>
      <c r="J1428" s="73" t="s">
        <v>729</v>
      </c>
      <c r="K1428" s="73" t="s">
        <v>944</v>
      </c>
      <c r="L1428" s="129">
        <v>18726.78</v>
      </c>
      <c r="M1428" s="121">
        <v>100</v>
      </c>
      <c r="N1428" s="121">
        <v>18726.78</v>
      </c>
      <c r="O1428" s="121">
        <v>0</v>
      </c>
      <c r="P1428" s="121">
        <v>18726.78</v>
      </c>
      <c r="Q1428" s="130" t="s">
        <v>681</v>
      </c>
      <c r="R1428" s="131">
        <v>5232172.1099999836</v>
      </c>
      <c r="S1428" s="132">
        <v>0</v>
      </c>
      <c r="T1428" s="122" t="s">
        <v>729</v>
      </c>
      <c r="U1428" s="2">
        <v>86267062</v>
      </c>
      <c r="V1428" s="121">
        <v>-323011637</v>
      </c>
      <c r="W1428" s="111">
        <v>372244</v>
      </c>
      <c r="X1428" s="133">
        <v>51491807</v>
      </c>
      <c r="Y1428" s="45"/>
    </row>
    <row r="1429" spans="1:25">
      <c r="A1429" s="299" t="s">
        <v>182</v>
      </c>
      <c r="B1429" s="299" t="s">
        <v>183</v>
      </c>
      <c r="C1429" s="125">
        <v>44834</v>
      </c>
      <c r="D1429" s="125">
        <v>44834</v>
      </c>
      <c r="E1429" s="125">
        <v>44846</v>
      </c>
      <c r="G1429" s="127" t="s">
        <v>1567</v>
      </c>
      <c r="H1429" s="128" t="s">
        <v>730</v>
      </c>
      <c r="I1429" s="73" t="s">
        <v>726</v>
      </c>
      <c r="J1429" s="73" t="s">
        <v>729</v>
      </c>
      <c r="K1429" s="73" t="s">
        <v>166</v>
      </c>
      <c r="L1429" s="129">
        <v>0</v>
      </c>
      <c r="N1429" s="121">
        <v>0</v>
      </c>
      <c r="O1429" s="121">
        <v>148571.98000000001</v>
      </c>
      <c r="P1429" s="121">
        <v>148571.98000000001</v>
      </c>
      <c r="Q1429" s="130" t="s">
        <v>681</v>
      </c>
      <c r="R1429" s="131">
        <v>0</v>
      </c>
      <c r="S1429" s="132">
        <v>3711159.5000000065</v>
      </c>
      <c r="T1429" s="122" t="s">
        <v>729</v>
      </c>
      <c r="U1429" s="2">
        <v>82533530</v>
      </c>
      <c r="V1429" s="121">
        <v>-323011662</v>
      </c>
      <c r="W1429" s="111">
        <v>372244</v>
      </c>
      <c r="X1429" s="133">
        <v>51491810</v>
      </c>
      <c r="Y1429" s="45"/>
    </row>
    <row r="1430" spans="1:25">
      <c r="A1430" s="299" t="s">
        <v>206</v>
      </c>
      <c r="B1430" s="299" t="s">
        <v>207</v>
      </c>
      <c r="C1430" s="125">
        <v>44834</v>
      </c>
      <c r="D1430" s="125">
        <v>44834</v>
      </c>
      <c r="E1430" s="125">
        <v>44846</v>
      </c>
      <c r="G1430" s="127"/>
      <c r="H1430" s="128" t="s">
        <v>728</v>
      </c>
      <c r="I1430" s="73" t="s">
        <v>726</v>
      </c>
      <c r="J1430" s="73" t="s">
        <v>727</v>
      </c>
      <c r="K1430" s="73" t="s">
        <v>944</v>
      </c>
      <c r="L1430" s="129">
        <v>5299.35</v>
      </c>
      <c r="M1430" s="121">
        <v>100</v>
      </c>
      <c r="N1430" s="121">
        <v>5299.35</v>
      </c>
      <c r="O1430" s="121">
        <v>0</v>
      </c>
      <c r="P1430" s="121">
        <v>5299.35</v>
      </c>
      <c r="Q1430" s="130" t="s">
        <v>681</v>
      </c>
      <c r="R1430" s="131">
        <v>5237471.4599999832</v>
      </c>
      <c r="S1430" s="132">
        <v>0</v>
      </c>
      <c r="T1430" s="122" t="s">
        <v>727</v>
      </c>
      <c r="U1430" s="2">
        <v>86001707</v>
      </c>
      <c r="V1430" s="121">
        <v>-322250847</v>
      </c>
      <c r="W1430" s="111">
        <v>272565</v>
      </c>
      <c r="X1430" s="133">
        <v>51350885</v>
      </c>
      <c r="Y1430" s="45"/>
    </row>
    <row r="1431" spans="1:25">
      <c r="A1431" s="299" t="s">
        <v>206</v>
      </c>
      <c r="B1431" s="299" t="s">
        <v>207</v>
      </c>
      <c r="C1431" s="125">
        <v>44651</v>
      </c>
      <c r="D1431" s="125">
        <v>44651</v>
      </c>
      <c r="E1431" s="125">
        <v>44846</v>
      </c>
      <c r="F1431" s="295" t="s">
        <v>893</v>
      </c>
      <c r="G1431" s="127"/>
      <c r="H1431" s="128" t="s">
        <v>892</v>
      </c>
      <c r="I1431" s="73" t="s">
        <v>890</v>
      </c>
      <c r="J1431" s="73" t="s">
        <v>891</v>
      </c>
      <c r="K1431" s="73" t="s">
        <v>944</v>
      </c>
      <c r="L1431" s="129">
        <v>4112.3500000000004</v>
      </c>
      <c r="M1431" s="121">
        <v>100</v>
      </c>
      <c r="N1431" s="121">
        <v>4112.3500000000004</v>
      </c>
      <c r="O1431" s="121">
        <v>0</v>
      </c>
      <c r="P1431" s="121">
        <v>4112.3500000000004</v>
      </c>
      <c r="Q1431" s="130" t="s">
        <v>681</v>
      </c>
      <c r="R1431" s="131">
        <v>5241583.8099999828</v>
      </c>
      <c r="S1431" s="132">
        <v>0</v>
      </c>
      <c r="T1431" s="122" t="s">
        <v>891</v>
      </c>
      <c r="U1431" s="2">
        <v>86259458</v>
      </c>
      <c r="V1431" s="121">
        <v>-322997028</v>
      </c>
      <c r="W1431" s="111">
        <v>458978</v>
      </c>
      <c r="X1431" s="133">
        <v>51488151</v>
      </c>
      <c r="Y1431" s="45"/>
    </row>
    <row r="1432" spans="1:25">
      <c r="A1432" s="299" t="s">
        <v>182</v>
      </c>
      <c r="B1432" s="299" t="s">
        <v>183</v>
      </c>
      <c r="C1432" s="125">
        <v>44834</v>
      </c>
      <c r="D1432" s="125">
        <v>44834</v>
      </c>
      <c r="E1432" s="125">
        <v>44846</v>
      </c>
      <c r="F1432" s="295" t="s">
        <v>893</v>
      </c>
      <c r="G1432" s="127" t="s">
        <v>1652</v>
      </c>
      <c r="H1432" s="128" t="s">
        <v>892</v>
      </c>
      <c r="I1432" s="73" t="s">
        <v>890</v>
      </c>
      <c r="J1432" s="73" t="s">
        <v>891</v>
      </c>
      <c r="K1432" s="73" t="s">
        <v>166</v>
      </c>
      <c r="L1432" s="129">
        <v>0</v>
      </c>
      <c r="N1432" s="121">
        <v>0</v>
      </c>
      <c r="O1432" s="121">
        <v>11155.66</v>
      </c>
      <c r="P1432" s="121">
        <v>11155.66</v>
      </c>
      <c r="Q1432" s="130" t="s">
        <v>681</v>
      </c>
      <c r="R1432" s="131">
        <v>0</v>
      </c>
      <c r="S1432" s="132">
        <v>3722315.1600000067</v>
      </c>
      <c r="T1432" s="122" t="s">
        <v>891</v>
      </c>
      <c r="U1432" s="2">
        <v>83930283</v>
      </c>
      <c r="V1432" s="121">
        <v>-322997084</v>
      </c>
      <c r="W1432" s="111">
        <v>458978</v>
      </c>
      <c r="X1432" s="133">
        <v>51488166</v>
      </c>
      <c r="Y1432" s="45"/>
    </row>
    <row r="1433" spans="1:25">
      <c r="A1433" s="299" t="s">
        <v>206</v>
      </c>
      <c r="B1433" s="299" t="s">
        <v>207</v>
      </c>
      <c r="C1433" s="125">
        <v>44834</v>
      </c>
      <c r="D1433" s="125">
        <v>44834</v>
      </c>
      <c r="E1433" s="125">
        <v>44846</v>
      </c>
      <c r="F1433" s="295" t="s">
        <v>554</v>
      </c>
      <c r="G1433" s="127"/>
      <c r="H1433" s="128" t="s">
        <v>553</v>
      </c>
      <c r="I1433" s="73" t="s">
        <v>561</v>
      </c>
      <c r="J1433" s="73" t="s">
        <v>562</v>
      </c>
      <c r="K1433" s="73" t="s">
        <v>944</v>
      </c>
      <c r="L1433" s="129">
        <v>18155.63</v>
      </c>
      <c r="M1433" s="121">
        <v>100</v>
      </c>
      <c r="N1433" s="121">
        <v>18155.63</v>
      </c>
      <c r="O1433" s="121">
        <v>0</v>
      </c>
      <c r="P1433" s="121">
        <v>18155.63</v>
      </c>
      <c r="Q1433" s="130" t="s">
        <v>681</v>
      </c>
      <c r="R1433" s="131">
        <v>5259739.4399999827</v>
      </c>
      <c r="S1433" s="132">
        <v>0</v>
      </c>
      <c r="T1433" s="122" t="s">
        <v>562</v>
      </c>
      <c r="U1433" s="2">
        <v>85440947</v>
      </c>
      <c r="V1433" s="121">
        <v>-320166876</v>
      </c>
      <c r="W1433" s="111">
        <v>331302</v>
      </c>
      <c r="X1433" s="133">
        <v>50811511</v>
      </c>
      <c r="Y1433" s="45"/>
    </row>
    <row r="1434" spans="1:25">
      <c r="A1434" s="299" t="s">
        <v>182</v>
      </c>
      <c r="B1434" s="299" t="s">
        <v>183</v>
      </c>
      <c r="C1434" s="125">
        <v>44834</v>
      </c>
      <c r="D1434" s="125">
        <v>44834</v>
      </c>
      <c r="E1434" s="125">
        <v>44846</v>
      </c>
      <c r="F1434" s="295" t="s">
        <v>554</v>
      </c>
      <c r="G1434" s="127" t="s">
        <v>1605</v>
      </c>
      <c r="H1434" s="128" t="s">
        <v>553</v>
      </c>
      <c r="I1434" s="73" t="s">
        <v>561</v>
      </c>
      <c r="J1434" s="73" t="s">
        <v>562</v>
      </c>
      <c r="K1434" s="73" t="s">
        <v>166</v>
      </c>
      <c r="L1434" s="129">
        <v>0</v>
      </c>
      <c r="N1434" s="121">
        <v>0</v>
      </c>
      <c r="O1434" s="121">
        <v>203.1</v>
      </c>
      <c r="P1434" s="121">
        <v>203.1</v>
      </c>
      <c r="Q1434" s="130" t="s">
        <v>681</v>
      </c>
      <c r="R1434" s="131">
        <v>0</v>
      </c>
      <c r="S1434" s="132">
        <v>3722518.2600000068</v>
      </c>
      <c r="T1434" s="122" t="s">
        <v>562</v>
      </c>
      <c r="U1434" s="2">
        <v>85441482</v>
      </c>
      <c r="V1434" s="121">
        <v>-323021366</v>
      </c>
      <c r="W1434" s="111">
        <v>331302</v>
      </c>
      <c r="X1434" s="133">
        <v>51493696</v>
      </c>
      <c r="Y1434" s="45"/>
    </row>
    <row r="1435" spans="1:25">
      <c r="A1435" s="299" t="s">
        <v>182</v>
      </c>
      <c r="B1435" s="299" t="s">
        <v>183</v>
      </c>
      <c r="C1435" s="125">
        <v>44845</v>
      </c>
      <c r="D1435" s="125">
        <v>44845</v>
      </c>
      <c r="E1435" s="125">
        <v>44846</v>
      </c>
      <c r="G1435" s="127" t="s">
        <v>1708</v>
      </c>
      <c r="H1435" s="128" t="s">
        <v>216</v>
      </c>
      <c r="I1435" s="73" t="s">
        <v>218</v>
      </c>
      <c r="J1435" s="73" t="s">
        <v>904</v>
      </c>
      <c r="K1435" s="73" t="s">
        <v>166</v>
      </c>
      <c r="L1435" s="129">
        <v>0</v>
      </c>
      <c r="N1435" s="121">
        <v>0</v>
      </c>
      <c r="O1435" s="121">
        <v>4152.13</v>
      </c>
      <c r="P1435" s="121">
        <v>4152.13</v>
      </c>
      <c r="Q1435" s="130" t="s">
        <v>681</v>
      </c>
      <c r="R1435" s="131">
        <v>0</v>
      </c>
      <c r="S1435" s="132">
        <v>3726670.3900000066</v>
      </c>
      <c r="T1435" s="122" t="s">
        <v>904</v>
      </c>
      <c r="U1435" s="2">
        <v>86011361</v>
      </c>
      <c r="V1435" s="121">
        <v>-322828112</v>
      </c>
      <c r="W1435" s="111">
        <v>500674</v>
      </c>
      <c r="X1435" s="133">
        <v>51450482</v>
      </c>
      <c r="Y1435" s="45"/>
    </row>
    <row r="1436" spans="1:25">
      <c r="A1436" s="228" t="s">
        <v>182</v>
      </c>
      <c r="B1436" s="228" t="s">
        <v>183</v>
      </c>
      <c r="C1436" s="229">
        <v>44845</v>
      </c>
      <c r="D1436" s="229">
        <v>44845</v>
      </c>
      <c r="E1436" s="229">
        <v>44846</v>
      </c>
      <c r="F1436" s="296"/>
      <c r="G1436" s="230" t="s">
        <v>1708</v>
      </c>
      <c r="H1436" s="231" t="s">
        <v>216</v>
      </c>
      <c r="I1436" s="232" t="s">
        <v>218</v>
      </c>
      <c r="J1436" s="232" t="s">
        <v>904</v>
      </c>
      <c r="K1436" s="232" t="s">
        <v>166</v>
      </c>
      <c r="L1436" s="233">
        <v>0</v>
      </c>
      <c r="M1436" s="234"/>
      <c r="N1436" s="234">
        <v>0</v>
      </c>
      <c r="O1436" s="234">
        <v>3651.96</v>
      </c>
      <c r="P1436" s="234">
        <v>3651.96</v>
      </c>
      <c r="Q1436" s="235" t="s">
        <v>681</v>
      </c>
      <c r="R1436" s="236">
        <v>0</v>
      </c>
      <c r="S1436" s="237">
        <v>3730322.3500000066</v>
      </c>
      <c r="T1436" s="238" t="s">
        <v>904</v>
      </c>
      <c r="U1436" s="239">
        <v>83655943</v>
      </c>
      <c r="V1436" s="234">
        <v>-323029090</v>
      </c>
      <c r="W1436" s="240">
        <v>500668</v>
      </c>
      <c r="X1436" s="241">
        <v>51495208</v>
      </c>
      <c r="Y1436" s="242"/>
    </row>
    <row r="1437" spans="1:25">
      <c r="A1437" s="299" t="s">
        <v>182</v>
      </c>
      <c r="B1437" s="299" t="s">
        <v>183</v>
      </c>
      <c r="C1437" s="125">
        <v>44846</v>
      </c>
      <c r="D1437" s="125">
        <v>44846</v>
      </c>
      <c r="E1437" s="125">
        <v>44847</v>
      </c>
      <c r="F1437" s="295" t="s">
        <v>481</v>
      </c>
      <c r="G1437" s="127" t="s">
        <v>1703</v>
      </c>
      <c r="H1437" s="128" t="s">
        <v>480</v>
      </c>
      <c r="I1437" s="73" t="s">
        <v>482</v>
      </c>
      <c r="J1437" s="73" t="s">
        <v>1731</v>
      </c>
      <c r="K1437" s="73" t="s">
        <v>166</v>
      </c>
      <c r="L1437" s="129">
        <v>0</v>
      </c>
      <c r="N1437" s="121">
        <v>0</v>
      </c>
      <c r="O1437" s="121">
        <v>55230.04</v>
      </c>
      <c r="P1437" s="121">
        <v>55230.04</v>
      </c>
      <c r="Q1437" s="130" t="s">
        <v>681</v>
      </c>
      <c r="R1437" s="131">
        <v>0</v>
      </c>
      <c r="S1437" s="132">
        <v>3785552.3900000066</v>
      </c>
      <c r="T1437" s="122" t="s">
        <v>483</v>
      </c>
      <c r="U1437" s="2">
        <v>82565549</v>
      </c>
      <c r="V1437" s="121">
        <v>-323089702</v>
      </c>
      <c r="W1437" s="111">
        <v>486128</v>
      </c>
      <c r="X1437" s="133">
        <v>51507850</v>
      </c>
      <c r="Y1437" s="45" t="s">
        <v>1732</v>
      </c>
    </row>
    <row r="1438" spans="1:25">
      <c r="A1438" s="299" t="s">
        <v>206</v>
      </c>
      <c r="B1438" s="299" t="s">
        <v>207</v>
      </c>
      <c r="C1438" s="125">
        <v>44834</v>
      </c>
      <c r="D1438" s="125">
        <v>44834</v>
      </c>
      <c r="E1438" s="125">
        <v>44847</v>
      </c>
      <c r="F1438" s="295" t="s">
        <v>889</v>
      </c>
      <c r="G1438" s="127"/>
      <c r="H1438" s="128" t="s">
        <v>888</v>
      </c>
      <c r="I1438" s="73" t="s">
        <v>886</v>
      </c>
      <c r="J1438" s="73" t="s">
        <v>887</v>
      </c>
      <c r="K1438" s="73" t="s">
        <v>944</v>
      </c>
      <c r="L1438" s="129">
        <v>8750</v>
      </c>
      <c r="M1438" s="121">
        <v>100</v>
      </c>
      <c r="N1438" s="121">
        <v>8750</v>
      </c>
      <c r="O1438" s="121">
        <v>0</v>
      </c>
      <c r="P1438" s="121">
        <v>8750</v>
      </c>
      <c r="Q1438" s="130" t="s">
        <v>681</v>
      </c>
      <c r="R1438" s="131">
        <v>5268489.4399999827</v>
      </c>
      <c r="S1438" s="132">
        <v>0</v>
      </c>
      <c r="T1438" s="122" t="s">
        <v>887</v>
      </c>
      <c r="U1438" s="2">
        <v>86293547</v>
      </c>
      <c r="V1438" s="121">
        <v>-323082563</v>
      </c>
      <c r="W1438" s="111">
        <v>459844</v>
      </c>
      <c r="X1438" s="133">
        <v>51506360</v>
      </c>
      <c r="Y1438" s="45"/>
    </row>
    <row r="1439" spans="1:25">
      <c r="A1439" s="228" t="s">
        <v>182</v>
      </c>
      <c r="B1439" s="228" t="s">
        <v>183</v>
      </c>
      <c r="C1439" s="229">
        <v>44834</v>
      </c>
      <c r="D1439" s="229">
        <v>44834</v>
      </c>
      <c r="E1439" s="229">
        <v>44847</v>
      </c>
      <c r="F1439" s="296" t="s">
        <v>889</v>
      </c>
      <c r="G1439" s="230" t="s">
        <v>1637</v>
      </c>
      <c r="H1439" s="231" t="s">
        <v>888</v>
      </c>
      <c r="I1439" s="232" t="s">
        <v>886</v>
      </c>
      <c r="J1439" s="232" t="s">
        <v>887</v>
      </c>
      <c r="K1439" s="232" t="s">
        <v>166</v>
      </c>
      <c r="L1439" s="233">
        <v>0</v>
      </c>
      <c r="M1439" s="234"/>
      <c r="N1439" s="234">
        <v>0</v>
      </c>
      <c r="O1439" s="234">
        <v>30783.11</v>
      </c>
      <c r="P1439" s="234">
        <v>30783.11</v>
      </c>
      <c r="Q1439" s="235" t="s">
        <v>681</v>
      </c>
      <c r="R1439" s="236">
        <v>0</v>
      </c>
      <c r="S1439" s="237">
        <v>3816335.5000000065</v>
      </c>
      <c r="T1439" s="238" t="s">
        <v>887</v>
      </c>
      <c r="U1439" s="239">
        <v>81965575</v>
      </c>
      <c r="V1439" s="234">
        <v>-323085926</v>
      </c>
      <c r="W1439" s="240">
        <v>459844</v>
      </c>
      <c r="X1439" s="241">
        <v>51506948</v>
      </c>
      <c r="Y1439" s="242"/>
    </row>
    <row r="1440" spans="1:25">
      <c r="A1440" s="299" t="s">
        <v>206</v>
      </c>
      <c r="B1440" s="299" t="s">
        <v>207</v>
      </c>
      <c r="C1440" s="125">
        <v>44834</v>
      </c>
      <c r="D1440" s="125">
        <v>44834</v>
      </c>
      <c r="E1440" s="125">
        <v>44848</v>
      </c>
      <c r="F1440" s="295" t="s">
        <v>581</v>
      </c>
      <c r="G1440" s="127"/>
      <c r="H1440" s="128" t="s">
        <v>580</v>
      </c>
      <c r="I1440" s="73" t="s">
        <v>582</v>
      </c>
      <c r="J1440" s="73" t="s">
        <v>583</v>
      </c>
      <c r="K1440" s="73" t="s">
        <v>944</v>
      </c>
      <c r="L1440" s="129">
        <v>11750</v>
      </c>
      <c r="M1440" s="121">
        <v>100</v>
      </c>
      <c r="N1440" s="121">
        <v>11750</v>
      </c>
      <c r="O1440" s="121">
        <v>0</v>
      </c>
      <c r="P1440" s="121">
        <v>11750</v>
      </c>
      <c r="Q1440" s="130" t="s">
        <v>681</v>
      </c>
      <c r="R1440" s="131">
        <v>5280239.4399999827</v>
      </c>
      <c r="S1440" s="132">
        <v>0</v>
      </c>
      <c r="T1440" s="122" t="s">
        <v>583</v>
      </c>
      <c r="U1440" s="2">
        <v>86349465</v>
      </c>
      <c r="V1440" s="121">
        <v>-323227823</v>
      </c>
      <c r="W1440" s="111">
        <v>482710</v>
      </c>
      <c r="X1440" s="133">
        <v>51536151</v>
      </c>
      <c r="Y1440" s="45"/>
    </row>
    <row r="1441" spans="1:25">
      <c r="A1441" s="299" t="s">
        <v>182</v>
      </c>
      <c r="B1441" s="299" t="s">
        <v>183</v>
      </c>
      <c r="C1441" s="125">
        <v>44834</v>
      </c>
      <c r="D1441" s="125">
        <v>44834</v>
      </c>
      <c r="E1441" s="125">
        <v>44848</v>
      </c>
      <c r="F1441" s="295" t="s">
        <v>581</v>
      </c>
      <c r="G1441" s="127" t="s">
        <v>1712</v>
      </c>
      <c r="H1441" s="128" t="s">
        <v>580</v>
      </c>
      <c r="I1441" s="73" t="s">
        <v>582</v>
      </c>
      <c r="J1441" s="73" t="s">
        <v>583</v>
      </c>
      <c r="K1441" s="73" t="s">
        <v>166</v>
      </c>
      <c r="L1441" s="129">
        <v>0</v>
      </c>
      <c r="N1441" s="121">
        <v>0</v>
      </c>
      <c r="O1441" s="121">
        <v>52.79</v>
      </c>
      <c r="P1441" s="121">
        <v>52.79</v>
      </c>
      <c r="Q1441" s="130" t="s">
        <v>681</v>
      </c>
      <c r="R1441" s="131">
        <v>0</v>
      </c>
      <c r="S1441" s="132">
        <v>3816388.2900000066</v>
      </c>
      <c r="T1441" s="122" t="s">
        <v>583</v>
      </c>
      <c r="U1441" s="2">
        <v>85655552</v>
      </c>
      <c r="V1441" s="121">
        <v>-323227911</v>
      </c>
      <c r="W1441" s="111">
        <v>482710</v>
      </c>
      <c r="X1441" s="133">
        <v>51536166</v>
      </c>
      <c r="Y1441" s="45"/>
    </row>
    <row r="1442" spans="1:25">
      <c r="A1442" s="299" t="s">
        <v>206</v>
      </c>
      <c r="B1442" s="299" t="s">
        <v>207</v>
      </c>
      <c r="C1442" s="125">
        <v>44834</v>
      </c>
      <c r="D1442" s="125">
        <v>44834</v>
      </c>
      <c r="E1442" s="125">
        <v>44848</v>
      </c>
      <c r="G1442" s="127"/>
      <c r="H1442" s="128" t="s">
        <v>873</v>
      </c>
      <c r="I1442" s="73" t="s">
        <v>871</v>
      </c>
      <c r="J1442" s="73" t="s">
        <v>872</v>
      </c>
      <c r="K1442" s="73" t="s">
        <v>944</v>
      </c>
      <c r="L1442" s="129">
        <v>6137.97</v>
      </c>
      <c r="M1442" s="121">
        <v>100</v>
      </c>
      <c r="N1442" s="121">
        <v>6137.97</v>
      </c>
      <c r="O1442" s="121">
        <v>0</v>
      </c>
      <c r="P1442" s="121">
        <v>6137.97</v>
      </c>
      <c r="Q1442" s="130" t="s">
        <v>681</v>
      </c>
      <c r="R1442" s="131">
        <v>5286377.4099999825</v>
      </c>
      <c r="S1442" s="132">
        <v>0</v>
      </c>
      <c r="T1442" s="122" t="s">
        <v>872</v>
      </c>
      <c r="U1442" s="2">
        <v>86325495</v>
      </c>
      <c r="V1442" s="121">
        <v>-323187492</v>
      </c>
      <c r="W1442" s="111">
        <v>451506</v>
      </c>
      <c r="X1442" s="133">
        <v>51525488</v>
      </c>
      <c r="Y1442" s="45"/>
    </row>
    <row r="1443" spans="1:25">
      <c r="A1443" s="299" t="s">
        <v>182</v>
      </c>
      <c r="B1443" s="299" t="s">
        <v>183</v>
      </c>
      <c r="C1443" s="125">
        <v>44834</v>
      </c>
      <c r="D1443" s="125">
        <v>44834</v>
      </c>
      <c r="E1443" s="125">
        <v>44848</v>
      </c>
      <c r="G1443" s="127" t="s">
        <v>1612</v>
      </c>
      <c r="H1443" s="128" t="s">
        <v>873</v>
      </c>
      <c r="I1443" s="73" t="s">
        <v>871</v>
      </c>
      <c r="J1443" s="73" t="s">
        <v>872</v>
      </c>
      <c r="K1443" s="73" t="s">
        <v>166</v>
      </c>
      <c r="L1443" s="129">
        <v>0</v>
      </c>
      <c r="N1443" s="121">
        <v>0</v>
      </c>
      <c r="O1443" s="121">
        <v>27986.07</v>
      </c>
      <c r="P1443" s="121">
        <v>27986.07</v>
      </c>
      <c r="Q1443" s="130" t="s">
        <v>681</v>
      </c>
      <c r="R1443" s="131">
        <v>0</v>
      </c>
      <c r="S1443" s="132">
        <v>3844374.3600000064</v>
      </c>
      <c r="T1443" s="122" t="s">
        <v>872</v>
      </c>
      <c r="U1443" s="2">
        <v>82008711</v>
      </c>
      <c r="V1443" s="121">
        <v>-321187571</v>
      </c>
      <c r="W1443" s="111">
        <v>451506</v>
      </c>
      <c r="X1443" s="133">
        <v>50920494</v>
      </c>
      <c r="Y1443" s="45"/>
    </row>
    <row r="1444" spans="1:25">
      <c r="A1444" s="299" t="s">
        <v>182</v>
      </c>
      <c r="B1444" s="299" t="s">
        <v>183</v>
      </c>
      <c r="C1444" s="125">
        <v>44834</v>
      </c>
      <c r="D1444" s="125">
        <v>44834</v>
      </c>
      <c r="E1444" s="125">
        <v>44848</v>
      </c>
      <c r="G1444" s="127" t="s">
        <v>1620</v>
      </c>
      <c r="H1444" s="128" t="s">
        <v>530</v>
      </c>
      <c r="I1444" s="73" t="s">
        <v>531</v>
      </c>
      <c r="J1444" s="73" t="s">
        <v>532</v>
      </c>
      <c r="K1444" s="73" t="s">
        <v>166</v>
      </c>
      <c r="L1444" s="129">
        <v>0</v>
      </c>
      <c r="N1444" s="121">
        <v>0</v>
      </c>
      <c r="O1444" s="121">
        <v>43151.46</v>
      </c>
      <c r="P1444" s="121">
        <v>43151.46</v>
      </c>
      <c r="Q1444" s="130" t="s">
        <v>681</v>
      </c>
      <c r="R1444" s="131">
        <v>0</v>
      </c>
      <c r="S1444" s="132">
        <v>3887525.8200000064</v>
      </c>
      <c r="T1444" s="122" t="s">
        <v>532</v>
      </c>
      <c r="U1444" s="2">
        <v>83451007</v>
      </c>
      <c r="V1444" s="121">
        <v>-323227112</v>
      </c>
      <c r="W1444" s="111">
        <v>454226</v>
      </c>
      <c r="X1444" s="133">
        <v>51535926</v>
      </c>
      <c r="Y1444" s="45"/>
    </row>
    <row r="1445" spans="1:25">
      <c r="A1445" s="299" t="s">
        <v>206</v>
      </c>
      <c r="B1445" s="299" t="s">
        <v>207</v>
      </c>
      <c r="C1445" s="125">
        <v>44834</v>
      </c>
      <c r="D1445" s="125">
        <v>44834</v>
      </c>
      <c r="E1445" s="125">
        <v>44848</v>
      </c>
      <c r="F1445" s="295" t="s">
        <v>266</v>
      </c>
      <c r="G1445" s="127"/>
      <c r="H1445" s="128" t="s">
        <v>265</v>
      </c>
      <c r="I1445" s="73" t="s">
        <v>267</v>
      </c>
      <c r="J1445" s="73" t="s">
        <v>268</v>
      </c>
      <c r="K1445" s="73" t="s">
        <v>944</v>
      </c>
      <c r="L1445" s="129">
        <v>37531.33</v>
      </c>
      <c r="M1445" s="121">
        <v>100</v>
      </c>
      <c r="N1445" s="121">
        <v>37531.33</v>
      </c>
      <c r="O1445" s="121">
        <v>0</v>
      </c>
      <c r="P1445" s="121">
        <v>37531.33</v>
      </c>
      <c r="Q1445" s="130" t="s">
        <v>681</v>
      </c>
      <c r="R1445" s="131">
        <v>5323908.7399999825</v>
      </c>
      <c r="S1445" s="132">
        <v>0</v>
      </c>
      <c r="T1445" s="122" t="s">
        <v>268</v>
      </c>
      <c r="U1445" s="2">
        <v>85486429</v>
      </c>
      <c r="V1445" s="121">
        <v>-320228171</v>
      </c>
      <c r="W1445" s="111">
        <v>456083</v>
      </c>
      <c r="X1445" s="133">
        <v>50829447</v>
      </c>
      <c r="Y1445" s="45"/>
    </row>
    <row r="1446" spans="1:25">
      <c r="A1446" s="299" t="s">
        <v>182</v>
      </c>
      <c r="B1446" s="299" t="s">
        <v>183</v>
      </c>
      <c r="C1446" s="125">
        <v>44834</v>
      </c>
      <c r="D1446" s="125">
        <v>44834</v>
      </c>
      <c r="E1446" s="125">
        <v>44848</v>
      </c>
      <c r="F1446" s="295" t="s">
        <v>266</v>
      </c>
      <c r="G1446" s="127" t="s">
        <v>1645</v>
      </c>
      <c r="H1446" s="128" t="s">
        <v>265</v>
      </c>
      <c r="I1446" s="73" t="s">
        <v>267</v>
      </c>
      <c r="J1446" s="73" t="s">
        <v>268</v>
      </c>
      <c r="K1446" s="73" t="s">
        <v>166</v>
      </c>
      <c r="L1446" s="129">
        <v>0</v>
      </c>
      <c r="N1446" s="121">
        <v>0</v>
      </c>
      <c r="O1446" s="121">
        <v>292475.7</v>
      </c>
      <c r="P1446" s="121">
        <v>292475.7</v>
      </c>
      <c r="Q1446" s="130" t="s">
        <v>681</v>
      </c>
      <c r="R1446" s="131">
        <v>0</v>
      </c>
      <c r="S1446" s="132">
        <v>4180001.5200000065</v>
      </c>
      <c r="T1446" s="122" t="s">
        <v>268</v>
      </c>
      <c r="U1446" s="2">
        <v>81967216</v>
      </c>
      <c r="V1446" s="121">
        <v>-323198689</v>
      </c>
      <c r="W1446" s="111">
        <v>456083</v>
      </c>
      <c r="X1446" s="133">
        <v>51528747</v>
      </c>
      <c r="Y1446" s="45"/>
    </row>
    <row r="1447" spans="1:25">
      <c r="A1447" s="299" t="s">
        <v>182</v>
      </c>
      <c r="B1447" s="299" t="s">
        <v>183</v>
      </c>
      <c r="C1447" s="125">
        <v>44834</v>
      </c>
      <c r="D1447" s="125">
        <v>44834</v>
      </c>
      <c r="E1447" s="125">
        <v>44848</v>
      </c>
      <c r="F1447" s="295" t="s">
        <v>938</v>
      </c>
      <c r="G1447" s="127" t="s">
        <v>1617</v>
      </c>
      <c r="H1447" s="128" t="s">
        <v>879</v>
      </c>
      <c r="I1447" s="73" t="s">
        <v>877</v>
      </c>
      <c r="J1447" s="73" t="s">
        <v>878</v>
      </c>
      <c r="K1447" s="73" t="s">
        <v>166</v>
      </c>
      <c r="L1447" s="129">
        <v>0</v>
      </c>
      <c r="N1447" s="121">
        <v>0</v>
      </c>
      <c r="O1447" s="121">
        <v>2638.93</v>
      </c>
      <c r="P1447" s="121">
        <v>2638.93</v>
      </c>
      <c r="Q1447" s="130" t="s">
        <v>681</v>
      </c>
      <c r="R1447" s="131">
        <v>0</v>
      </c>
      <c r="S1447" s="132">
        <v>4182640.4500000067</v>
      </c>
      <c r="T1447" s="122" t="s">
        <v>878</v>
      </c>
      <c r="U1447" s="2">
        <v>82540603</v>
      </c>
      <c r="V1447" s="121">
        <v>-323225315</v>
      </c>
      <c r="W1447" s="111">
        <v>453441</v>
      </c>
      <c r="X1447" s="133">
        <v>51535386</v>
      </c>
      <c r="Y1447" s="45"/>
    </row>
    <row r="1448" spans="1:25">
      <c r="A1448" s="299" t="s">
        <v>206</v>
      </c>
      <c r="B1448" s="299" t="s">
        <v>207</v>
      </c>
      <c r="C1448" s="125">
        <v>44834</v>
      </c>
      <c r="D1448" s="125">
        <v>44834</v>
      </c>
      <c r="E1448" s="125">
        <v>44848</v>
      </c>
      <c r="G1448" s="127"/>
      <c r="H1448" s="128" t="s">
        <v>577</v>
      </c>
      <c r="I1448" s="73" t="s">
        <v>578</v>
      </c>
      <c r="J1448" s="73" t="s">
        <v>579</v>
      </c>
      <c r="K1448" s="73" t="s">
        <v>944</v>
      </c>
      <c r="L1448" s="129">
        <v>29743.47</v>
      </c>
      <c r="M1448" s="121">
        <v>100</v>
      </c>
      <c r="N1448" s="121">
        <v>29743.47</v>
      </c>
      <c r="O1448" s="121">
        <v>0</v>
      </c>
      <c r="P1448" s="121">
        <v>29743.47</v>
      </c>
      <c r="Q1448" s="130" t="s">
        <v>681</v>
      </c>
      <c r="R1448" s="131">
        <v>5353652.2099999823</v>
      </c>
      <c r="S1448" s="132">
        <v>0</v>
      </c>
      <c r="T1448" s="122" t="s">
        <v>579</v>
      </c>
      <c r="U1448" s="2">
        <v>84613072</v>
      </c>
      <c r="V1448" s="121">
        <v>-316282468</v>
      </c>
      <c r="W1448" s="111">
        <v>466060</v>
      </c>
      <c r="X1448" s="133">
        <v>50527241</v>
      </c>
      <c r="Y1448" s="45"/>
    </row>
    <row r="1449" spans="1:25">
      <c r="A1449" s="299" t="s">
        <v>182</v>
      </c>
      <c r="B1449" s="299" t="s">
        <v>183</v>
      </c>
      <c r="C1449" s="125">
        <v>44834</v>
      </c>
      <c r="D1449" s="125">
        <v>44834</v>
      </c>
      <c r="E1449" s="125">
        <v>44848</v>
      </c>
      <c r="G1449" s="127" t="s">
        <v>1632</v>
      </c>
      <c r="H1449" s="128" t="s">
        <v>577</v>
      </c>
      <c r="I1449" s="73" t="s">
        <v>578</v>
      </c>
      <c r="J1449" s="73" t="s">
        <v>579</v>
      </c>
      <c r="K1449" s="73" t="s">
        <v>166</v>
      </c>
      <c r="L1449" s="129">
        <v>0</v>
      </c>
      <c r="N1449" s="121">
        <v>0</v>
      </c>
      <c r="O1449" s="121">
        <v>223051.06</v>
      </c>
      <c r="P1449" s="121">
        <v>223051.06</v>
      </c>
      <c r="Q1449" s="130" t="s">
        <v>681</v>
      </c>
      <c r="R1449" s="131">
        <v>0</v>
      </c>
      <c r="S1449" s="132">
        <v>4405691.5100000063</v>
      </c>
      <c r="T1449" s="122" t="s">
        <v>579</v>
      </c>
      <c r="U1449" s="2">
        <v>81303462</v>
      </c>
      <c r="V1449" s="121">
        <v>-321150301</v>
      </c>
      <c r="W1449" s="111">
        <v>466060</v>
      </c>
      <c r="X1449" s="133">
        <v>50883617</v>
      </c>
      <c r="Y1449" s="45"/>
    </row>
    <row r="1450" spans="1:25">
      <c r="A1450" s="299" t="s">
        <v>182</v>
      </c>
      <c r="B1450" s="299" t="s">
        <v>183</v>
      </c>
      <c r="C1450" s="125">
        <v>44834</v>
      </c>
      <c r="D1450" s="125">
        <v>44834</v>
      </c>
      <c r="E1450" s="125">
        <v>44848</v>
      </c>
      <c r="G1450" s="127" t="s">
        <v>1632</v>
      </c>
      <c r="H1450" s="128" t="s">
        <v>577</v>
      </c>
      <c r="I1450" s="73" t="s">
        <v>578</v>
      </c>
      <c r="J1450" s="73" t="s">
        <v>579</v>
      </c>
      <c r="K1450" s="73" t="s">
        <v>166</v>
      </c>
      <c r="L1450" s="129">
        <v>0</v>
      </c>
      <c r="N1450" s="121">
        <v>0</v>
      </c>
      <c r="O1450" s="121">
        <v>11945.88</v>
      </c>
      <c r="P1450" s="121">
        <v>11945.88</v>
      </c>
      <c r="Q1450" s="130" t="s">
        <v>681</v>
      </c>
      <c r="R1450" s="131">
        <v>0</v>
      </c>
      <c r="S1450" s="132">
        <v>4417637.3900000062</v>
      </c>
      <c r="T1450" s="122" t="s">
        <v>579</v>
      </c>
      <c r="U1450" s="2">
        <v>84613007</v>
      </c>
      <c r="V1450" s="121">
        <v>-321415836</v>
      </c>
      <c r="W1450" s="111">
        <v>503921</v>
      </c>
      <c r="X1450" s="133">
        <v>51131056</v>
      </c>
      <c r="Y1450" s="45"/>
    </row>
    <row r="1451" spans="1:25">
      <c r="A1451" s="299" t="s">
        <v>182</v>
      </c>
      <c r="B1451" s="299" t="s">
        <v>183</v>
      </c>
      <c r="C1451" s="125">
        <v>44834</v>
      </c>
      <c r="D1451" s="125">
        <v>44834</v>
      </c>
      <c r="E1451" s="125">
        <v>44848</v>
      </c>
      <c r="G1451" s="127" t="s">
        <v>1632</v>
      </c>
      <c r="H1451" s="128" t="s">
        <v>577</v>
      </c>
      <c r="I1451" s="73" t="s">
        <v>578</v>
      </c>
      <c r="J1451" s="73" t="s">
        <v>579</v>
      </c>
      <c r="K1451" s="73" t="s">
        <v>166</v>
      </c>
      <c r="L1451" s="129">
        <v>0</v>
      </c>
      <c r="N1451" s="121">
        <v>0</v>
      </c>
      <c r="O1451" s="121">
        <v>1956.9</v>
      </c>
      <c r="P1451" s="121">
        <v>1956.9</v>
      </c>
      <c r="Q1451" s="130" t="s">
        <v>681</v>
      </c>
      <c r="R1451" s="131">
        <v>0</v>
      </c>
      <c r="S1451" s="132">
        <v>4419594.2900000066</v>
      </c>
      <c r="T1451" s="122" t="s">
        <v>579</v>
      </c>
      <c r="U1451" s="2">
        <v>84613007</v>
      </c>
      <c r="V1451" s="121">
        <v>-323226363</v>
      </c>
      <c r="W1451" s="111">
        <v>503921</v>
      </c>
      <c r="X1451" s="133">
        <v>51535679</v>
      </c>
      <c r="Y1451" s="45"/>
    </row>
    <row r="1452" spans="1:25">
      <c r="A1452" s="299" t="s">
        <v>206</v>
      </c>
      <c r="B1452" s="299" t="s">
        <v>207</v>
      </c>
      <c r="C1452" s="125">
        <v>44834</v>
      </c>
      <c r="D1452" s="125">
        <v>44834</v>
      </c>
      <c r="E1452" s="125">
        <v>44848</v>
      </c>
      <c r="F1452" s="295" t="s">
        <v>474</v>
      </c>
      <c r="G1452" s="127"/>
      <c r="H1452" s="128" t="s">
        <v>473</v>
      </c>
      <c r="I1452" s="73" t="s">
        <v>475</v>
      </c>
      <c r="J1452" s="73" t="s">
        <v>688</v>
      </c>
      <c r="K1452" s="73" t="s">
        <v>944</v>
      </c>
      <c r="L1452" s="129">
        <v>25000</v>
      </c>
      <c r="M1452" s="121">
        <v>100</v>
      </c>
      <c r="N1452" s="121">
        <v>25000</v>
      </c>
      <c r="O1452" s="121">
        <v>0</v>
      </c>
      <c r="P1452" s="121">
        <v>25000</v>
      </c>
      <c r="Q1452" s="130" t="s">
        <v>681</v>
      </c>
      <c r="R1452" s="131">
        <v>5378652.2099999823</v>
      </c>
      <c r="S1452" s="132">
        <v>0</v>
      </c>
      <c r="T1452" s="122" t="s">
        <v>688</v>
      </c>
      <c r="U1452" s="2">
        <v>86342301</v>
      </c>
      <c r="V1452" s="121">
        <v>-323212388</v>
      </c>
      <c r="W1452" s="111">
        <v>454440</v>
      </c>
      <c r="X1452" s="133">
        <v>51532197</v>
      </c>
      <c r="Y1452" s="45"/>
    </row>
    <row r="1453" spans="1:25">
      <c r="A1453" s="299" t="s">
        <v>182</v>
      </c>
      <c r="B1453" s="299" t="s">
        <v>183</v>
      </c>
      <c r="C1453" s="125">
        <v>44834</v>
      </c>
      <c r="D1453" s="125">
        <v>44834</v>
      </c>
      <c r="E1453" s="125">
        <v>44848</v>
      </c>
      <c r="F1453" s="295" t="s">
        <v>474</v>
      </c>
      <c r="G1453" s="127" t="s">
        <v>1639</v>
      </c>
      <c r="H1453" s="128" t="s">
        <v>473</v>
      </c>
      <c r="I1453" s="73" t="s">
        <v>475</v>
      </c>
      <c r="J1453" s="73" t="s">
        <v>688</v>
      </c>
      <c r="K1453" s="73" t="s">
        <v>166</v>
      </c>
      <c r="L1453" s="129">
        <v>0</v>
      </c>
      <c r="N1453" s="121">
        <v>0</v>
      </c>
      <c r="O1453" s="121">
        <v>150467.24</v>
      </c>
      <c r="P1453" s="121">
        <v>150467.24</v>
      </c>
      <c r="Q1453" s="130" t="s">
        <v>681</v>
      </c>
      <c r="R1453" s="131">
        <v>0</v>
      </c>
      <c r="S1453" s="132">
        <v>4570061.5300000068</v>
      </c>
      <c r="T1453" s="122" t="s">
        <v>688</v>
      </c>
      <c r="U1453" s="2">
        <v>81856672</v>
      </c>
      <c r="V1453" s="121">
        <v>-323212415</v>
      </c>
      <c r="W1453" s="111">
        <v>454440</v>
      </c>
      <c r="X1453" s="133">
        <v>51532207</v>
      </c>
      <c r="Y1453" s="45"/>
    </row>
    <row r="1454" spans="1:25">
      <c r="A1454" s="299" t="s">
        <v>206</v>
      </c>
      <c r="B1454" s="299" t="s">
        <v>207</v>
      </c>
      <c r="C1454" s="125">
        <v>44834</v>
      </c>
      <c r="D1454" s="125">
        <v>44834</v>
      </c>
      <c r="E1454" s="125">
        <v>44848</v>
      </c>
      <c r="F1454" s="295" t="s">
        <v>1036</v>
      </c>
      <c r="G1454" s="127"/>
      <c r="H1454" s="128" t="s">
        <v>900</v>
      </c>
      <c r="I1454" s="73" t="s">
        <v>898</v>
      </c>
      <c r="J1454" s="73" t="s">
        <v>899</v>
      </c>
      <c r="K1454" s="73" t="s">
        <v>944</v>
      </c>
      <c r="L1454" s="129">
        <v>25125.63</v>
      </c>
      <c r="M1454" s="121">
        <v>100</v>
      </c>
      <c r="N1454" s="121">
        <v>25125.63</v>
      </c>
      <c r="O1454" s="121">
        <v>0</v>
      </c>
      <c r="P1454" s="121">
        <v>25125.63</v>
      </c>
      <c r="Q1454" s="130" t="s">
        <v>681</v>
      </c>
      <c r="R1454" s="131">
        <v>5403777.8399999822</v>
      </c>
      <c r="S1454" s="132">
        <v>0</v>
      </c>
      <c r="T1454" s="122" t="s">
        <v>899</v>
      </c>
      <c r="U1454" s="2">
        <v>86344025</v>
      </c>
      <c r="V1454" s="121">
        <v>-323215527</v>
      </c>
      <c r="W1454" s="111">
        <v>493703</v>
      </c>
      <c r="X1454" s="133">
        <v>51533188</v>
      </c>
      <c r="Y1454" s="45"/>
    </row>
    <row r="1455" spans="1:25">
      <c r="A1455" s="299" t="s">
        <v>182</v>
      </c>
      <c r="B1455" s="299" t="s">
        <v>183</v>
      </c>
      <c r="C1455" s="125">
        <v>44834</v>
      </c>
      <c r="D1455" s="125">
        <v>44834</v>
      </c>
      <c r="E1455" s="125">
        <v>44848</v>
      </c>
      <c r="F1455" s="295" t="s">
        <v>1036</v>
      </c>
      <c r="G1455" s="127" t="s">
        <v>1653</v>
      </c>
      <c r="H1455" s="128" t="s">
        <v>900</v>
      </c>
      <c r="I1455" s="73" t="s">
        <v>898</v>
      </c>
      <c r="J1455" s="73" t="s">
        <v>1654</v>
      </c>
      <c r="K1455" s="73" t="s">
        <v>166</v>
      </c>
      <c r="L1455" s="129">
        <v>0</v>
      </c>
      <c r="N1455" s="121">
        <v>0</v>
      </c>
      <c r="O1455" s="121">
        <v>191539.45</v>
      </c>
      <c r="P1455" s="121">
        <v>191539.45</v>
      </c>
      <c r="Q1455" s="130" t="s">
        <v>681</v>
      </c>
      <c r="R1455" s="131">
        <v>0</v>
      </c>
      <c r="S1455" s="132">
        <v>4761600.980000007</v>
      </c>
      <c r="T1455" s="122" t="s">
        <v>899</v>
      </c>
      <c r="U1455" s="2">
        <v>81801227</v>
      </c>
      <c r="V1455" s="121">
        <v>-323215580</v>
      </c>
      <c r="W1455" s="111">
        <v>493703</v>
      </c>
      <c r="X1455" s="133">
        <v>51533202</v>
      </c>
      <c r="Y1455" s="45"/>
    </row>
    <row r="1456" spans="1:25">
      <c r="A1456" s="299" t="s">
        <v>182</v>
      </c>
      <c r="B1456" s="299" t="s">
        <v>183</v>
      </c>
      <c r="C1456" s="125">
        <v>44848</v>
      </c>
      <c r="D1456" s="125">
        <v>44848</v>
      </c>
      <c r="E1456" s="125">
        <v>44848</v>
      </c>
      <c r="G1456" s="127" t="s">
        <v>1594</v>
      </c>
      <c r="H1456" s="128" t="s">
        <v>855</v>
      </c>
      <c r="I1456" s="73" t="s">
        <v>853</v>
      </c>
      <c r="J1456" s="73" t="s">
        <v>854</v>
      </c>
      <c r="K1456" s="73" t="s">
        <v>166</v>
      </c>
      <c r="L1456" s="129">
        <v>0</v>
      </c>
      <c r="N1456" s="121">
        <v>0</v>
      </c>
      <c r="O1456" s="121">
        <v>27400.87</v>
      </c>
      <c r="P1456" s="121">
        <v>27400.87</v>
      </c>
      <c r="Q1456" s="130" t="s">
        <v>681</v>
      </c>
      <c r="R1456" s="131">
        <v>0</v>
      </c>
      <c r="S1456" s="132">
        <v>4789001.8500000071</v>
      </c>
      <c r="T1456" s="122" t="s">
        <v>854</v>
      </c>
      <c r="U1456" s="2">
        <v>86348863</v>
      </c>
      <c r="V1456" s="121">
        <v>-323226305</v>
      </c>
      <c r="W1456" s="111">
        <v>441048</v>
      </c>
      <c r="X1456" s="133">
        <v>51535664</v>
      </c>
      <c r="Y1456" s="45"/>
    </row>
    <row r="1457" spans="1:25">
      <c r="A1457" s="299" t="s">
        <v>206</v>
      </c>
      <c r="B1457" s="299" t="s">
        <v>207</v>
      </c>
      <c r="C1457" s="125">
        <v>44834</v>
      </c>
      <c r="D1457" s="125">
        <v>44834</v>
      </c>
      <c r="E1457" s="125">
        <v>44848</v>
      </c>
      <c r="G1457" s="127"/>
      <c r="H1457" s="128" t="s">
        <v>925</v>
      </c>
      <c r="I1457" s="73" t="s">
        <v>923</v>
      </c>
      <c r="J1457" s="73" t="s">
        <v>924</v>
      </c>
      <c r="K1457" s="73" t="s">
        <v>944</v>
      </c>
      <c r="L1457" s="129">
        <v>10000</v>
      </c>
      <c r="M1457" s="121">
        <v>100</v>
      </c>
      <c r="N1457" s="121">
        <v>10000</v>
      </c>
      <c r="O1457" s="121">
        <v>0</v>
      </c>
      <c r="P1457" s="121">
        <v>10000</v>
      </c>
      <c r="Q1457" s="130" t="s">
        <v>681</v>
      </c>
      <c r="R1457" s="131">
        <v>5413777.8399999822</v>
      </c>
      <c r="S1457" s="132">
        <v>0</v>
      </c>
      <c r="T1457" s="122" t="s">
        <v>924</v>
      </c>
      <c r="U1457" s="2">
        <v>85894323</v>
      </c>
      <c r="V1457" s="121">
        <v>-321988975</v>
      </c>
      <c r="W1457" s="111">
        <v>478408</v>
      </c>
      <c r="X1457" s="133">
        <v>51286348</v>
      </c>
      <c r="Y1457" s="45"/>
    </row>
    <row r="1458" spans="1:25">
      <c r="A1458" s="299" t="s">
        <v>206</v>
      </c>
      <c r="B1458" s="299" t="s">
        <v>207</v>
      </c>
      <c r="C1458" s="125">
        <v>44834</v>
      </c>
      <c r="D1458" s="125">
        <v>44834</v>
      </c>
      <c r="E1458" s="125">
        <v>44848</v>
      </c>
      <c r="G1458" s="127"/>
      <c r="H1458" s="128" t="s">
        <v>903</v>
      </c>
      <c r="I1458" s="73" t="s">
        <v>901</v>
      </c>
      <c r="J1458" s="73" t="s">
        <v>902</v>
      </c>
      <c r="K1458" s="73" t="s">
        <v>944</v>
      </c>
      <c r="L1458" s="129">
        <v>8250.06</v>
      </c>
      <c r="M1458" s="121">
        <v>100</v>
      </c>
      <c r="N1458" s="121">
        <v>8250.06</v>
      </c>
      <c r="O1458" s="121">
        <v>0</v>
      </c>
      <c r="P1458" s="121">
        <v>8250.06</v>
      </c>
      <c r="Q1458" s="130" t="s">
        <v>681</v>
      </c>
      <c r="R1458" s="131">
        <v>5422027.8999999817</v>
      </c>
      <c r="S1458" s="132">
        <v>0</v>
      </c>
      <c r="T1458" s="122" t="s">
        <v>902</v>
      </c>
      <c r="U1458" s="2">
        <v>86342991</v>
      </c>
      <c r="V1458" s="121">
        <v>-323213349</v>
      </c>
      <c r="W1458" s="111">
        <v>466483</v>
      </c>
      <c r="X1458" s="133">
        <v>51532441</v>
      </c>
      <c r="Y1458" s="45"/>
    </row>
    <row r="1459" spans="1:25">
      <c r="A1459" s="299" t="s">
        <v>182</v>
      </c>
      <c r="B1459" s="299" t="s">
        <v>183</v>
      </c>
      <c r="C1459" s="125">
        <v>44834</v>
      </c>
      <c r="D1459" s="125">
        <v>44834</v>
      </c>
      <c r="E1459" s="125">
        <v>44848</v>
      </c>
      <c r="G1459" s="127" t="s">
        <v>1635</v>
      </c>
      <c r="H1459" s="128" t="s">
        <v>903</v>
      </c>
      <c r="I1459" s="73" t="s">
        <v>901</v>
      </c>
      <c r="J1459" s="73" t="s">
        <v>902</v>
      </c>
      <c r="K1459" s="73" t="s">
        <v>166</v>
      </c>
      <c r="L1459" s="129">
        <v>0</v>
      </c>
      <c r="N1459" s="121">
        <v>0</v>
      </c>
      <c r="O1459" s="121">
        <v>24691.72</v>
      </c>
      <c r="P1459" s="121">
        <v>24691.72</v>
      </c>
      <c r="Q1459" s="130" t="s">
        <v>681</v>
      </c>
      <c r="R1459" s="131">
        <v>0</v>
      </c>
      <c r="S1459" s="132">
        <v>4813693.5700000068</v>
      </c>
      <c r="T1459" s="122" t="s">
        <v>902</v>
      </c>
      <c r="U1459" s="2">
        <v>83300039</v>
      </c>
      <c r="V1459" s="121">
        <v>-323213360</v>
      </c>
      <c r="W1459" s="111">
        <v>466483</v>
      </c>
      <c r="X1459" s="133">
        <v>51532448</v>
      </c>
      <c r="Y1459" s="45"/>
    </row>
    <row r="1460" spans="1:25">
      <c r="A1460" s="299" t="s">
        <v>206</v>
      </c>
      <c r="B1460" s="299" t="s">
        <v>207</v>
      </c>
      <c r="C1460" s="125">
        <v>44834</v>
      </c>
      <c r="D1460" s="125">
        <v>44834</v>
      </c>
      <c r="E1460" s="125">
        <v>44848</v>
      </c>
      <c r="G1460" s="127"/>
      <c r="H1460" s="128" t="s">
        <v>774</v>
      </c>
      <c r="I1460" s="73" t="s">
        <v>772</v>
      </c>
      <c r="J1460" s="73" t="s">
        <v>773</v>
      </c>
      <c r="K1460" s="73" t="s">
        <v>944</v>
      </c>
      <c r="L1460" s="129">
        <v>3315.27</v>
      </c>
      <c r="M1460" s="121">
        <v>100</v>
      </c>
      <c r="N1460" s="121">
        <v>3315.27</v>
      </c>
      <c r="O1460" s="121">
        <v>0</v>
      </c>
      <c r="P1460" s="121">
        <v>3315.27</v>
      </c>
      <c r="Q1460" s="130" t="s">
        <v>681</v>
      </c>
      <c r="R1460" s="131">
        <v>5425343.1699999813</v>
      </c>
      <c r="S1460" s="132">
        <v>0</v>
      </c>
      <c r="T1460" s="122" t="s">
        <v>773</v>
      </c>
      <c r="U1460" s="2">
        <v>85888519</v>
      </c>
      <c r="V1460" s="121">
        <v>-321981622</v>
      </c>
      <c r="W1460" s="111">
        <v>357916</v>
      </c>
      <c r="X1460" s="133">
        <v>51284214</v>
      </c>
      <c r="Y1460" s="45"/>
    </row>
    <row r="1461" spans="1:25">
      <c r="A1461" s="299" t="s">
        <v>182</v>
      </c>
      <c r="B1461" s="299" t="s">
        <v>183</v>
      </c>
      <c r="C1461" s="125">
        <v>44834</v>
      </c>
      <c r="D1461" s="125">
        <v>44834</v>
      </c>
      <c r="E1461" s="125">
        <v>44848</v>
      </c>
      <c r="G1461" s="127" t="s">
        <v>1569</v>
      </c>
      <c r="H1461" s="128" t="s">
        <v>774</v>
      </c>
      <c r="I1461" s="73" t="s">
        <v>772</v>
      </c>
      <c r="J1461" s="73" t="s">
        <v>773</v>
      </c>
      <c r="K1461" s="73" t="s">
        <v>166</v>
      </c>
      <c r="L1461" s="129">
        <v>0</v>
      </c>
      <c r="N1461" s="121">
        <v>0</v>
      </c>
      <c r="O1461" s="121">
        <v>26164.06</v>
      </c>
      <c r="P1461" s="121">
        <v>26164.06</v>
      </c>
      <c r="Q1461" s="130" t="s">
        <v>681</v>
      </c>
      <c r="R1461" s="131">
        <v>0</v>
      </c>
      <c r="S1461" s="132">
        <v>4839857.6300000064</v>
      </c>
      <c r="T1461" s="122" t="s">
        <v>773</v>
      </c>
      <c r="U1461" s="2">
        <v>82580676</v>
      </c>
      <c r="V1461" s="121">
        <v>-321200043</v>
      </c>
      <c r="W1461" s="111">
        <v>357916</v>
      </c>
      <c r="X1461" s="133">
        <v>50932832</v>
      </c>
      <c r="Y1461" s="45"/>
    </row>
    <row r="1462" spans="1:25">
      <c r="A1462" s="299" t="s">
        <v>206</v>
      </c>
      <c r="B1462" s="299" t="s">
        <v>207</v>
      </c>
      <c r="C1462" s="125">
        <v>44834</v>
      </c>
      <c r="D1462" s="125">
        <v>44834</v>
      </c>
      <c r="E1462" s="125">
        <v>44848</v>
      </c>
      <c r="F1462" s="295" t="s">
        <v>922</v>
      </c>
      <c r="G1462" s="127"/>
      <c r="H1462" s="128" t="s">
        <v>921</v>
      </c>
      <c r="I1462" s="73" t="s">
        <v>180</v>
      </c>
      <c r="J1462" s="73" t="s">
        <v>920</v>
      </c>
      <c r="K1462" s="73" t="s">
        <v>944</v>
      </c>
      <c r="L1462" s="129">
        <v>63138.82</v>
      </c>
      <c r="M1462" s="121">
        <v>100</v>
      </c>
      <c r="N1462" s="121">
        <v>63138.82</v>
      </c>
      <c r="O1462" s="121">
        <v>0</v>
      </c>
      <c r="P1462" s="121">
        <v>63138.82</v>
      </c>
      <c r="Q1462" s="130" t="s">
        <v>681</v>
      </c>
      <c r="R1462" s="131">
        <v>5488481.9899999816</v>
      </c>
      <c r="S1462" s="132">
        <v>0</v>
      </c>
      <c r="T1462" s="122" t="s">
        <v>920</v>
      </c>
      <c r="U1462" s="2">
        <v>86344455</v>
      </c>
      <c r="V1462" s="121">
        <v>-323216320</v>
      </c>
      <c r="W1462" s="111">
        <v>422568</v>
      </c>
      <c r="X1462" s="133">
        <v>51533485</v>
      </c>
      <c r="Y1462" s="45"/>
    </row>
    <row r="1463" spans="1:25">
      <c r="A1463" s="299" t="s">
        <v>182</v>
      </c>
      <c r="B1463" s="299" t="s">
        <v>183</v>
      </c>
      <c r="C1463" s="125">
        <v>44834</v>
      </c>
      <c r="D1463" s="125">
        <v>44834</v>
      </c>
      <c r="E1463" s="125">
        <v>44848</v>
      </c>
      <c r="F1463" s="295" t="s">
        <v>922</v>
      </c>
      <c r="G1463" s="127" t="s">
        <v>1646</v>
      </c>
      <c r="H1463" s="128" t="s">
        <v>921</v>
      </c>
      <c r="I1463" s="73" t="s">
        <v>180</v>
      </c>
      <c r="J1463" s="73" t="s">
        <v>920</v>
      </c>
      <c r="K1463" s="73" t="s">
        <v>166</v>
      </c>
      <c r="L1463" s="129">
        <v>0</v>
      </c>
      <c r="N1463" s="121">
        <v>0</v>
      </c>
      <c r="O1463" s="121">
        <v>239708.78</v>
      </c>
      <c r="P1463" s="121">
        <v>239708.78</v>
      </c>
      <c r="Q1463" s="130" t="s">
        <v>681</v>
      </c>
      <c r="R1463" s="131">
        <v>0</v>
      </c>
      <c r="S1463" s="132">
        <v>5079566.4100000067</v>
      </c>
      <c r="T1463" s="122" t="s">
        <v>920</v>
      </c>
      <c r="U1463" s="2">
        <v>81799360</v>
      </c>
      <c r="V1463" s="121">
        <v>-323216354</v>
      </c>
      <c r="W1463" s="111">
        <v>422568</v>
      </c>
      <c r="X1463" s="133">
        <v>51533500</v>
      </c>
      <c r="Y1463" s="45"/>
    </row>
    <row r="1464" spans="1:25">
      <c r="A1464" s="299" t="s">
        <v>206</v>
      </c>
      <c r="B1464" s="299" t="s">
        <v>207</v>
      </c>
      <c r="C1464" s="125">
        <v>44834</v>
      </c>
      <c r="D1464" s="125">
        <v>44834</v>
      </c>
      <c r="E1464" s="125">
        <v>44848</v>
      </c>
      <c r="F1464" s="295" t="s">
        <v>486</v>
      </c>
      <c r="G1464" s="127"/>
      <c r="H1464" s="128" t="s">
        <v>485</v>
      </c>
      <c r="I1464" s="73" t="s">
        <v>281</v>
      </c>
      <c r="J1464" s="73" t="s">
        <v>487</v>
      </c>
      <c r="K1464" s="73" t="s">
        <v>944</v>
      </c>
      <c r="L1464" s="129">
        <v>2442.3000000000002</v>
      </c>
      <c r="M1464" s="121">
        <v>100</v>
      </c>
      <c r="N1464" s="121">
        <v>2442.3000000000002</v>
      </c>
      <c r="O1464" s="121">
        <v>0</v>
      </c>
      <c r="P1464" s="121">
        <v>2442.3000000000002</v>
      </c>
      <c r="Q1464" s="130" t="s">
        <v>681</v>
      </c>
      <c r="R1464" s="131">
        <v>5490924.2899999814</v>
      </c>
      <c r="S1464" s="132">
        <v>0</v>
      </c>
      <c r="T1464" s="122" t="s">
        <v>487</v>
      </c>
      <c r="U1464" s="2">
        <v>85501935</v>
      </c>
      <c r="V1464" s="121">
        <v>-320248593</v>
      </c>
      <c r="W1464" s="111">
        <v>402563</v>
      </c>
      <c r="X1464" s="133">
        <v>50834731</v>
      </c>
      <c r="Y1464" s="45"/>
    </row>
    <row r="1465" spans="1:25">
      <c r="A1465" s="228" t="s">
        <v>182</v>
      </c>
      <c r="B1465" s="228" t="s">
        <v>183</v>
      </c>
      <c r="C1465" s="229">
        <v>44834</v>
      </c>
      <c r="D1465" s="229">
        <v>44834</v>
      </c>
      <c r="E1465" s="229">
        <v>44848</v>
      </c>
      <c r="F1465" s="296" t="s">
        <v>486</v>
      </c>
      <c r="G1465" s="230" t="s">
        <v>1733</v>
      </c>
      <c r="H1465" s="231" t="s">
        <v>485</v>
      </c>
      <c r="I1465" s="232" t="s">
        <v>281</v>
      </c>
      <c r="J1465" s="232" t="s">
        <v>487</v>
      </c>
      <c r="K1465" s="232" t="s">
        <v>166</v>
      </c>
      <c r="L1465" s="233">
        <v>0</v>
      </c>
      <c r="M1465" s="234"/>
      <c r="N1465" s="234">
        <v>0</v>
      </c>
      <c r="O1465" s="234">
        <v>439.94</v>
      </c>
      <c r="P1465" s="234">
        <v>439.94</v>
      </c>
      <c r="Q1465" s="235" t="s">
        <v>681</v>
      </c>
      <c r="R1465" s="236">
        <v>0</v>
      </c>
      <c r="S1465" s="237">
        <v>5080006.3500000071</v>
      </c>
      <c r="T1465" s="238" t="s">
        <v>487</v>
      </c>
      <c r="U1465" s="239">
        <v>84818391</v>
      </c>
      <c r="V1465" s="234">
        <v>-323226729</v>
      </c>
      <c r="W1465" s="240">
        <v>402563</v>
      </c>
      <c r="X1465" s="241">
        <v>51535785</v>
      </c>
      <c r="Y1465" s="242"/>
    </row>
    <row r="1466" spans="1:25">
      <c r="A1466" s="299" t="s">
        <v>206</v>
      </c>
      <c r="B1466" s="299" t="s">
        <v>207</v>
      </c>
      <c r="C1466" s="125">
        <v>44834</v>
      </c>
      <c r="D1466" s="125">
        <v>44834</v>
      </c>
      <c r="E1466" s="125">
        <v>44851</v>
      </c>
      <c r="F1466" s="295" t="s">
        <v>481</v>
      </c>
      <c r="G1466" s="127"/>
      <c r="H1466" s="128" t="s">
        <v>480</v>
      </c>
      <c r="I1466" s="73" t="s">
        <v>482</v>
      </c>
      <c r="J1466" s="73" t="s">
        <v>483</v>
      </c>
      <c r="K1466" s="73" t="s">
        <v>944</v>
      </c>
      <c r="L1466" s="129">
        <v>17573.54</v>
      </c>
      <c r="M1466" s="121">
        <v>100</v>
      </c>
      <c r="N1466" s="121">
        <v>17573.54</v>
      </c>
      <c r="O1466" s="121">
        <v>0</v>
      </c>
      <c r="P1466" s="121">
        <v>17573.54</v>
      </c>
      <c r="Q1466" s="130" t="s">
        <v>681</v>
      </c>
      <c r="R1466" s="131">
        <v>5508497.8299999814</v>
      </c>
      <c r="S1466" s="132">
        <v>0</v>
      </c>
      <c r="T1466" s="122" t="s">
        <v>483</v>
      </c>
      <c r="U1466" s="2">
        <v>86384994</v>
      </c>
      <c r="V1466" s="121">
        <v>-323380998</v>
      </c>
      <c r="W1466" s="111">
        <v>486128</v>
      </c>
      <c r="X1466" s="133">
        <v>51567556</v>
      </c>
      <c r="Y1466" s="45"/>
    </row>
    <row r="1467" spans="1:25">
      <c r="A1467" s="299" t="s">
        <v>206</v>
      </c>
      <c r="B1467" s="299" t="s">
        <v>207</v>
      </c>
      <c r="C1467" s="125">
        <v>44834</v>
      </c>
      <c r="D1467" s="125">
        <v>44834</v>
      </c>
      <c r="E1467" s="125">
        <v>44851</v>
      </c>
      <c r="F1467" s="295" t="s">
        <v>937</v>
      </c>
      <c r="G1467" s="127"/>
      <c r="H1467" s="128" t="s">
        <v>870</v>
      </c>
      <c r="I1467" s="73" t="s">
        <v>482</v>
      </c>
      <c r="J1467" s="73" t="s">
        <v>936</v>
      </c>
      <c r="K1467" s="73" t="s">
        <v>944</v>
      </c>
      <c r="L1467" s="129">
        <v>458.76</v>
      </c>
      <c r="M1467" s="121">
        <v>100</v>
      </c>
      <c r="N1467" s="121">
        <v>458.76</v>
      </c>
      <c r="O1467" s="121">
        <v>0</v>
      </c>
      <c r="P1467" s="121">
        <v>458.76</v>
      </c>
      <c r="Q1467" s="130" t="s">
        <v>681</v>
      </c>
      <c r="R1467" s="131">
        <v>5508956.5899999812</v>
      </c>
      <c r="S1467" s="132">
        <v>0</v>
      </c>
      <c r="T1467" s="122" t="s">
        <v>936</v>
      </c>
      <c r="U1467" s="2">
        <v>85878009</v>
      </c>
      <c r="V1467" s="121">
        <v>-321961262</v>
      </c>
      <c r="W1467" s="111">
        <v>484145</v>
      </c>
      <c r="X1467" s="133">
        <v>51278763</v>
      </c>
      <c r="Y1467" s="45"/>
    </row>
    <row r="1468" spans="1:25">
      <c r="A1468" s="299" t="s">
        <v>206</v>
      </c>
      <c r="B1468" s="299" t="s">
        <v>207</v>
      </c>
      <c r="C1468" s="125">
        <v>44837</v>
      </c>
      <c r="D1468" s="125">
        <v>44837</v>
      </c>
      <c r="E1468" s="125">
        <v>44851</v>
      </c>
      <c r="G1468" s="127"/>
      <c r="H1468" s="128" t="s">
        <v>317</v>
      </c>
      <c r="I1468" s="73" t="s">
        <v>318</v>
      </c>
      <c r="J1468" s="73" t="s">
        <v>319</v>
      </c>
      <c r="K1468" s="73" t="s">
        <v>944</v>
      </c>
      <c r="L1468" s="129">
        <v>13504.58</v>
      </c>
      <c r="M1468" s="121">
        <v>100</v>
      </c>
      <c r="N1468" s="121">
        <v>13504.58</v>
      </c>
      <c r="O1468" s="121">
        <v>0</v>
      </c>
      <c r="P1468" s="121">
        <v>13504.58</v>
      </c>
      <c r="Q1468" s="130" t="s">
        <v>681</v>
      </c>
      <c r="R1468" s="131">
        <v>5522461.1699999813</v>
      </c>
      <c r="S1468" s="132">
        <v>0</v>
      </c>
      <c r="T1468" s="122" t="s">
        <v>319</v>
      </c>
      <c r="U1468" s="2">
        <v>86165979</v>
      </c>
      <c r="V1468" s="121">
        <v>-322689104</v>
      </c>
      <c r="W1468" s="111">
        <v>454684</v>
      </c>
      <c r="X1468" s="133">
        <v>51433542</v>
      </c>
      <c r="Y1468" s="45"/>
    </row>
    <row r="1469" spans="1:25">
      <c r="A1469" s="299" t="s">
        <v>182</v>
      </c>
      <c r="B1469" s="299" t="s">
        <v>183</v>
      </c>
      <c r="C1469" s="125">
        <v>44837</v>
      </c>
      <c r="D1469" s="125">
        <v>44837</v>
      </c>
      <c r="E1469" s="125">
        <v>44851</v>
      </c>
      <c r="G1469" s="127" t="s">
        <v>1618</v>
      </c>
      <c r="H1469" s="128" t="s">
        <v>317</v>
      </c>
      <c r="I1469" s="73" t="s">
        <v>318</v>
      </c>
      <c r="J1469" s="73" t="s">
        <v>319</v>
      </c>
      <c r="K1469" s="73" t="s">
        <v>166</v>
      </c>
      <c r="L1469" s="129">
        <v>0</v>
      </c>
      <c r="N1469" s="121">
        <v>0</v>
      </c>
      <c r="O1469" s="121">
        <v>34863.9</v>
      </c>
      <c r="P1469" s="121">
        <v>34863.9</v>
      </c>
      <c r="Q1469" s="130" t="s">
        <v>681</v>
      </c>
      <c r="R1469" s="131">
        <v>0</v>
      </c>
      <c r="S1469" s="132">
        <v>5114870.2500000075</v>
      </c>
      <c r="T1469" s="122" t="s">
        <v>319</v>
      </c>
      <c r="U1469" s="2">
        <v>84175148</v>
      </c>
      <c r="V1469" s="121">
        <v>-323373725</v>
      </c>
      <c r="W1469" s="111">
        <v>454684</v>
      </c>
      <c r="X1469" s="133">
        <v>51565502</v>
      </c>
      <c r="Y1469" s="45"/>
    </row>
    <row r="1470" spans="1:25">
      <c r="A1470" s="299" t="s">
        <v>182</v>
      </c>
      <c r="B1470" s="299" t="s">
        <v>183</v>
      </c>
      <c r="C1470" s="125">
        <v>44851</v>
      </c>
      <c r="D1470" s="125">
        <v>44851</v>
      </c>
      <c r="E1470" s="125">
        <v>44851</v>
      </c>
      <c r="G1470" s="127" t="s">
        <v>1708</v>
      </c>
      <c r="H1470" s="128" t="s">
        <v>216</v>
      </c>
      <c r="I1470" s="73" t="s">
        <v>218</v>
      </c>
      <c r="J1470" s="73" t="s">
        <v>904</v>
      </c>
      <c r="K1470" s="73" t="s">
        <v>166</v>
      </c>
      <c r="L1470" s="129">
        <v>0</v>
      </c>
      <c r="N1470" s="121">
        <v>0</v>
      </c>
      <c r="O1470" s="121">
        <v>5524.51</v>
      </c>
      <c r="P1470" s="121">
        <v>5524.51</v>
      </c>
      <c r="Q1470" s="130" t="s">
        <v>681</v>
      </c>
      <c r="R1470" s="131">
        <v>0</v>
      </c>
      <c r="S1470" s="132">
        <v>5120394.7600000072</v>
      </c>
      <c r="T1470" s="122" t="s">
        <v>904</v>
      </c>
      <c r="U1470" s="2">
        <v>85985462</v>
      </c>
      <c r="V1470" s="121">
        <v>-323318623</v>
      </c>
      <c r="W1470" s="111">
        <v>500671</v>
      </c>
      <c r="X1470" s="133">
        <v>51549030</v>
      </c>
      <c r="Y1470" s="45"/>
    </row>
    <row r="1471" spans="1:25">
      <c r="A1471" s="228" t="s">
        <v>182</v>
      </c>
      <c r="B1471" s="228" t="s">
        <v>183</v>
      </c>
      <c r="C1471" s="229">
        <v>44851</v>
      </c>
      <c r="D1471" s="229">
        <v>44851</v>
      </c>
      <c r="E1471" s="229">
        <v>44851</v>
      </c>
      <c r="F1471" s="296"/>
      <c r="G1471" s="230" t="s">
        <v>1708</v>
      </c>
      <c r="H1471" s="231" t="s">
        <v>216</v>
      </c>
      <c r="I1471" s="232" t="s">
        <v>218</v>
      </c>
      <c r="J1471" s="232" t="s">
        <v>904</v>
      </c>
      <c r="K1471" s="232" t="s">
        <v>166</v>
      </c>
      <c r="L1471" s="233">
        <v>0</v>
      </c>
      <c r="M1471" s="234"/>
      <c r="N1471" s="234">
        <v>0</v>
      </c>
      <c r="O1471" s="234">
        <v>4859</v>
      </c>
      <c r="P1471" s="234">
        <v>4859</v>
      </c>
      <c r="Q1471" s="235" t="s">
        <v>681</v>
      </c>
      <c r="R1471" s="236">
        <v>0</v>
      </c>
      <c r="S1471" s="237">
        <v>5125253.7600000072</v>
      </c>
      <c r="T1471" s="238" t="s">
        <v>904</v>
      </c>
      <c r="U1471" s="239">
        <v>83655943</v>
      </c>
      <c r="V1471" s="234">
        <v>-323390275</v>
      </c>
      <c r="W1471" s="240">
        <v>500668</v>
      </c>
      <c r="X1471" s="241">
        <v>51569704</v>
      </c>
      <c r="Y1471" s="242"/>
    </row>
    <row r="1472" spans="1:25">
      <c r="A1472" s="299" t="s">
        <v>206</v>
      </c>
      <c r="B1472" s="299" t="s">
        <v>207</v>
      </c>
      <c r="C1472" s="125">
        <v>44852</v>
      </c>
      <c r="D1472" s="125">
        <v>44852</v>
      </c>
      <c r="E1472" s="125">
        <v>44852</v>
      </c>
      <c r="G1472" s="127"/>
      <c r="J1472" s="73"/>
      <c r="K1472" s="73" t="s">
        <v>709</v>
      </c>
      <c r="L1472" s="129">
        <v>0</v>
      </c>
      <c r="N1472" s="121">
        <v>10300000</v>
      </c>
      <c r="O1472" s="121">
        <v>0</v>
      </c>
      <c r="P1472" s="121">
        <v>10300000</v>
      </c>
      <c r="Q1472" s="130" t="s">
        <v>681</v>
      </c>
      <c r="R1472" s="131">
        <v>15822461.169999981</v>
      </c>
      <c r="S1472" s="132">
        <v>0</v>
      </c>
      <c r="T1472" s="122"/>
      <c r="U1472" s="2">
        <v>2326301</v>
      </c>
      <c r="V1472" s="121">
        <v>-323460069</v>
      </c>
      <c r="W1472" s="111"/>
      <c r="X1472" s="133">
        <v>51580370</v>
      </c>
      <c r="Y1472" s="45" t="s">
        <v>1556</v>
      </c>
    </row>
    <row r="1473" spans="1:25">
      <c r="A1473" s="299" t="s">
        <v>206</v>
      </c>
      <c r="B1473" s="299" t="s">
        <v>207</v>
      </c>
      <c r="C1473" s="125">
        <v>44837</v>
      </c>
      <c r="D1473" s="125">
        <v>44837</v>
      </c>
      <c r="E1473" s="125">
        <v>44852</v>
      </c>
      <c r="F1473" s="295" t="s">
        <v>569</v>
      </c>
      <c r="G1473" s="127"/>
      <c r="H1473" s="128" t="s">
        <v>568</v>
      </c>
      <c r="I1473" s="73" t="s">
        <v>454</v>
      </c>
      <c r="J1473" s="73" t="s">
        <v>570</v>
      </c>
      <c r="K1473" s="73" t="s">
        <v>1734</v>
      </c>
      <c r="L1473" s="129">
        <v>25000</v>
      </c>
      <c r="M1473" s="121">
        <v>100</v>
      </c>
      <c r="N1473" s="121">
        <v>-25000</v>
      </c>
      <c r="O1473" s="121">
        <v>0</v>
      </c>
      <c r="P1473" s="121">
        <v>-25000</v>
      </c>
      <c r="Q1473" s="130" t="s">
        <v>681</v>
      </c>
      <c r="R1473" s="131">
        <v>15797461.169999981</v>
      </c>
      <c r="S1473" s="132">
        <v>0</v>
      </c>
      <c r="T1473" s="122" t="s">
        <v>570</v>
      </c>
      <c r="U1473" s="2"/>
      <c r="W1473" s="111">
        <v>482541</v>
      </c>
      <c r="X1473" s="133"/>
      <c r="Y1473" s="45"/>
    </row>
    <row r="1474" spans="1:25">
      <c r="A1474" s="299" t="s">
        <v>182</v>
      </c>
      <c r="B1474" s="299" t="s">
        <v>183</v>
      </c>
      <c r="C1474" s="125">
        <v>44837</v>
      </c>
      <c r="D1474" s="125">
        <v>44837</v>
      </c>
      <c r="E1474" s="125">
        <v>44852</v>
      </c>
      <c r="F1474" s="295" t="s">
        <v>569</v>
      </c>
      <c r="G1474" s="127" t="s">
        <v>1681</v>
      </c>
      <c r="H1474" s="128" t="s">
        <v>568</v>
      </c>
      <c r="I1474" s="73" t="s">
        <v>454</v>
      </c>
      <c r="J1474" s="73" t="s">
        <v>570</v>
      </c>
      <c r="K1474" s="73" t="s">
        <v>1735</v>
      </c>
      <c r="L1474" s="129">
        <v>0</v>
      </c>
      <c r="N1474" s="121">
        <v>0</v>
      </c>
      <c r="O1474" s="121">
        <v>-159.13999999999999</v>
      </c>
      <c r="P1474" s="121">
        <v>-159.13999999999999</v>
      </c>
      <c r="Q1474" s="130" t="s">
        <v>681</v>
      </c>
      <c r="R1474" s="131">
        <v>0</v>
      </c>
      <c r="S1474" s="132">
        <v>5125094.6200000076</v>
      </c>
      <c r="T1474" s="122" t="s">
        <v>570</v>
      </c>
      <c r="U1474" s="2"/>
      <c r="W1474" s="111">
        <v>497908</v>
      </c>
      <c r="X1474" s="133"/>
      <c r="Y1474" s="45"/>
    </row>
    <row r="1475" spans="1:25">
      <c r="A1475" s="299" t="s">
        <v>206</v>
      </c>
      <c r="B1475" s="299" t="s">
        <v>207</v>
      </c>
      <c r="C1475" s="125">
        <v>44837</v>
      </c>
      <c r="D1475" s="125">
        <v>44837</v>
      </c>
      <c r="E1475" s="125">
        <v>44852</v>
      </c>
      <c r="F1475" s="295" t="s">
        <v>569</v>
      </c>
      <c r="G1475" s="127"/>
      <c r="H1475" s="128" t="s">
        <v>568</v>
      </c>
      <c r="I1475" s="73" t="s">
        <v>454</v>
      </c>
      <c r="J1475" s="73" t="s">
        <v>570</v>
      </c>
      <c r="K1475" s="73" t="s">
        <v>944</v>
      </c>
      <c r="L1475" s="129">
        <v>22752.73</v>
      </c>
      <c r="M1475" s="121">
        <v>100</v>
      </c>
      <c r="N1475" s="121">
        <v>22752.73</v>
      </c>
      <c r="O1475" s="121">
        <v>0</v>
      </c>
      <c r="P1475" s="121">
        <v>22752.73</v>
      </c>
      <c r="Q1475" s="130" t="s">
        <v>681</v>
      </c>
      <c r="R1475" s="131">
        <v>15820213.899999982</v>
      </c>
      <c r="S1475" s="132">
        <v>0</v>
      </c>
      <c r="T1475" s="122" t="s">
        <v>570</v>
      </c>
      <c r="U1475" s="2">
        <v>86409611</v>
      </c>
      <c r="V1475" s="121">
        <v>-323489059</v>
      </c>
      <c r="W1475" s="111">
        <v>497908</v>
      </c>
      <c r="X1475" s="133">
        <v>51585848</v>
      </c>
      <c r="Y1475" s="45"/>
    </row>
    <row r="1476" spans="1:25">
      <c r="A1476" s="299" t="s">
        <v>206</v>
      </c>
      <c r="B1476" s="299" t="s">
        <v>207</v>
      </c>
      <c r="C1476" s="125">
        <v>44837</v>
      </c>
      <c r="D1476" s="125">
        <v>44837</v>
      </c>
      <c r="E1476" s="125">
        <v>44852</v>
      </c>
      <c r="F1476" s="295" t="s">
        <v>569</v>
      </c>
      <c r="G1476" s="127"/>
      <c r="H1476" s="128" t="s">
        <v>568</v>
      </c>
      <c r="I1476" s="73" t="s">
        <v>454</v>
      </c>
      <c r="J1476" s="73" t="s">
        <v>570</v>
      </c>
      <c r="K1476" s="73" t="s">
        <v>944</v>
      </c>
      <c r="L1476" s="129">
        <v>2247.27</v>
      </c>
      <c r="M1476" s="121">
        <v>100</v>
      </c>
      <c r="N1476" s="121">
        <v>2247.27</v>
      </c>
      <c r="O1476" s="121">
        <v>0</v>
      </c>
      <c r="P1476" s="121">
        <v>2247.27</v>
      </c>
      <c r="Q1476" s="130" t="s">
        <v>681</v>
      </c>
      <c r="R1476" s="131">
        <v>15822461.169999981</v>
      </c>
      <c r="S1476" s="132">
        <v>0</v>
      </c>
      <c r="T1476" s="122" t="s">
        <v>570</v>
      </c>
      <c r="U1476" s="2">
        <v>86409912</v>
      </c>
      <c r="V1476" s="121">
        <v>-323490146</v>
      </c>
      <c r="W1476" s="111">
        <v>507523</v>
      </c>
      <c r="X1476" s="133">
        <v>51585959</v>
      </c>
      <c r="Y1476" s="45"/>
    </row>
    <row r="1477" spans="1:25">
      <c r="A1477" s="299" t="s">
        <v>182</v>
      </c>
      <c r="B1477" s="299" t="s">
        <v>183</v>
      </c>
      <c r="C1477" s="125">
        <v>44837</v>
      </c>
      <c r="D1477" s="125">
        <v>44837</v>
      </c>
      <c r="E1477" s="125">
        <v>44852</v>
      </c>
      <c r="F1477" s="295" t="s">
        <v>569</v>
      </c>
      <c r="G1477" s="127" t="s">
        <v>1681</v>
      </c>
      <c r="H1477" s="128" t="s">
        <v>568</v>
      </c>
      <c r="I1477" s="73" t="s">
        <v>454</v>
      </c>
      <c r="J1477" s="73" t="s">
        <v>570</v>
      </c>
      <c r="K1477" s="73" t="s">
        <v>166</v>
      </c>
      <c r="L1477" s="129">
        <v>0</v>
      </c>
      <c r="N1477" s="121">
        <v>0</v>
      </c>
      <c r="O1477" s="121">
        <v>159.13999999999999</v>
      </c>
      <c r="P1477" s="121">
        <v>159.13999999999999</v>
      </c>
      <c r="Q1477" s="130" t="s">
        <v>681</v>
      </c>
      <c r="R1477" s="131">
        <v>0</v>
      </c>
      <c r="S1477" s="132">
        <v>5125253.7600000072</v>
      </c>
      <c r="T1477" s="122" t="s">
        <v>570</v>
      </c>
      <c r="U1477" s="2">
        <v>86407633</v>
      </c>
      <c r="V1477" s="121">
        <v>-323482480</v>
      </c>
      <c r="W1477" s="111">
        <v>497908</v>
      </c>
      <c r="X1477" s="133">
        <v>51584903</v>
      </c>
      <c r="Y1477" s="45"/>
    </row>
    <row r="1478" spans="1:25">
      <c r="A1478" s="299" t="s">
        <v>206</v>
      </c>
      <c r="B1478" s="299" t="s">
        <v>207</v>
      </c>
      <c r="C1478" s="125">
        <v>44834</v>
      </c>
      <c r="D1478" s="125">
        <v>44834</v>
      </c>
      <c r="E1478" s="125">
        <v>44852</v>
      </c>
      <c r="G1478" s="127"/>
      <c r="H1478" s="128" t="s">
        <v>216</v>
      </c>
      <c r="I1478" s="73" t="s">
        <v>218</v>
      </c>
      <c r="J1478" s="73" t="s">
        <v>904</v>
      </c>
      <c r="K1478" s="73" t="s">
        <v>944</v>
      </c>
      <c r="L1478" s="129">
        <v>30054.52</v>
      </c>
      <c r="M1478" s="121">
        <v>100</v>
      </c>
      <c r="N1478" s="121">
        <v>30054.52</v>
      </c>
      <c r="O1478" s="121">
        <v>0</v>
      </c>
      <c r="P1478" s="121">
        <v>30054.52</v>
      </c>
      <c r="Q1478" s="130" t="s">
        <v>681</v>
      </c>
      <c r="R1478" s="131">
        <v>15852515.689999981</v>
      </c>
      <c r="S1478" s="132">
        <v>0</v>
      </c>
      <c r="T1478" s="122" t="s">
        <v>904</v>
      </c>
      <c r="U1478" s="2">
        <v>86435807</v>
      </c>
      <c r="V1478" s="121">
        <v>-323602347</v>
      </c>
      <c r="W1478" s="111">
        <v>500668</v>
      </c>
      <c r="X1478" s="133">
        <v>51605207</v>
      </c>
      <c r="Y1478" s="45"/>
    </row>
    <row r="1479" spans="1:25">
      <c r="A1479" s="228" t="s">
        <v>182</v>
      </c>
      <c r="B1479" s="228" t="s">
        <v>183</v>
      </c>
      <c r="C1479" s="229">
        <v>44834</v>
      </c>
      <c r="D1479" s="229">
        <v>44834</v>
      </c>
      <c r="E1479" s="229">
        <v>44852</v>
      </c>
      <c r="F1479" s="296"/>
      <c r="G1479" s="230" t="s">
        <v>1708</v>
      </c>
      <c r="H1479" s="231" t="s">
        <v>216</v>
      </c>
      <c r="I1479" s="232" t="s">
        <v>218</v>
      </c>
      <c r="J1479" s="232" t="s">
        <v>904</v>
      </c>
      <c r="K1479" s="232" t="s">
        <v>166</v>
      </c>
      <c r="L1479" s="233">
        <v>0</v>
      </c>
      <c r="M1479" s="234"/>
      <c r="N1479" s="234">
        <v>0</v>
      </c>
      <c r="O1479" s="234">
        <v>55460.19</v>
      </c>
      <c r="P1479" s="234">
        <v>55460.19</v>
      </c>
      <c r="Q1479" s="235" t="s">
        <v>681</v>
      </c>
      <c r="R1479" s="236">
        <v>0</v>
      </c>
      <c r="S1479" s="237">
        <v>5180713.9500000076</v>
      </c>
      <c r="T1479" s="238" t="s">
        <v>904</v>
      </c>
      <c r="U1479" s="239">
        <v>83906148</v>
      </c>
      <c r="V1479" s="234">
        <v>-323602410</v>
      </c>
      <c r="W1479" s="240">
        <v>500672</v>
      </c>
      <c r="X1479" s="241">
        <v>51605229</v>
      </c>
      <c r="Y1479" s="242"/>
    </row>
    <row r="1480" spans="1:25">
      <c r="A1480" s="299" t="s">
        <v>206</v>
      </c>
      <c r="B1480" s="299" t="s">
        <v>207</v>
      </c>
      <c r="C1480" s="125">
        <v>44742</v>
      </c>
      <c r="D1480" s="125">
        <v>44742</v>
      </c>
      <c r="E1480" s="125">
        <v>44854</v>
      </c>
      <c r="F1480" s="295" t="s">
        <v>908</v>
      </c>
      <c r="G1480" s="127"/>
      <c r="H1480" s="128" t="s">
        <v>907</v>
      </c>
      <c r="I1480" s="73" t="s">
        <v>905</v>
      </c>
      <c r="J1480" s="73" t="s">
        <v>906</v>
      </c>
      <c r="K1480" s="73" t="s">
        <v>944</v>
      </c>
      <c r="L1480" s="129">
        <v>13510.89</v>
      </c>
      <c r="M1480" s="121">
        <v>100</v>
      </c>
      <c r="N1480" s="121">
        <v>13510.89</v>
      </c>
      <c r="O1480" s="121">
        <v>0</v>
      </c>
      <c r="P1480" s="121">
        <v>13510.89</v>
      </c>
      <c r="Q1480" s="130" t="s">
        <v>681</v>
      </c>
      <c r="R1480" s="131">
        <v>15866026.579999981</v>
      </c>
      <c r="S1480" s="132">
        <v>0</v>
      </c>
      <c r="T1480" s="122" t="s">
        <v>906</v>
      </c>
      <c r="U1480" s="2">
        <v>83488752</v>
      </c>
      <c r="V1480" s="121">
        <v>-309893931</v>
      </c>
      <c r="W1480" s="111">
        <v>466544</v>
      </c>
      <c r="X1480" s="133">
        <v>49804646</v>
      </c>
      <c r="Y1480" s="45"/>
    </row>
    <row r="1481" spans="1:25">
      <c r="A1481" s="299" t="s">
        <v>182</v>
      </c>
      <c r="B1481" s="299" t="s">
        <v>183</v>
      </c>
      <c r="C1481" s="125">
        <v>44789</v>
      </c>
      <c r="D1481" s="125">
        <v>44789</v>
      </c>
      <c r="E1481" s="125">
        <v>44854</v>
      </c>
      <c r="F1481" s="295" t="s">
        <v>908</v>
      </c>
      <c r="G1481" s="127" t="s">
        <v>1651</v>
      </c>
      <c r="H1481" s="128" t="s">
        <v>907</v>
      </c>
      <c r="I1481" s="73" t="s">
        <v>905</v>
      </c>
      <c r="J1481" s="73" t="s">
        <v>906</v>
      </c>
      <c r="K1481" s="73" t="s">
        <v>166</v>
      </c>
      <c r="L1481" s="129">
        <v>0</v>
      </c>
      <c r="N1481" s="121">
        <v>0</v>
      </c>
      <c r="O1481" s="121">
        <v>90962.84</v>
      </c>
      <c r="P1481" s="121">
        <v>90962.84</v>
      </c>
      <c r="Q1481" s="130" t="s">
        <v>681</v>
      </c>
      <c r="R1481" s="131">
        <v>0</v>
      </c>
      <c r="S1481" s="132">
        <v>5271676.7900000075</v>
      </c>
      <c r="T1481" s="122" t="s">
        <v>906</v>
      </c>
      <c r="U1481" s="2">
        <v>79837551</v>
      </c>
      <c r="V1481" s="121">
        <v>-323726515</v>
      </c>
      <c r="W1481" s="111">
        <v>466544</v>
      </c>
      <c r="X1481" s="133">
        <v>51637569</v>
      </c>
      <c r="Y1481" s="45"/>
    </row>
    <row r="1482" spans="1:25">
      <c r="A1482" s="299" t="s">
        <v>206</v>
      </c>
      <c r="B1482" s="299" t="s">
        <v>207</v>
      </c>
      <c r="C1482" s="125">
        <v>44651</v>
      </c>
      <c r="D1482" s="125">
        <v>44651</v>
      </c>
      <c r="E1482" s="125">
        <v>44854</v>
      </c>
      <c r="F1482" s="295" t="s">
        <v>474</v>
      </c>
      <c r="G1482" s="127"/>
      <c r="H1482" s="128" t="s">
        <v>473</v>
      </c>
      <c r="I1482" s="73" t="s">
        <v>475</v>
      </c>
      <c r="J1482" s="73" t="s">
        <v>688</v>
      </c>
      <c r="K1482" s="73" t="s">
        <v>944</v>
      </c>
      <c r="L1482" s="129">
        <v>25000</v>
      </c>
      <c r="M1482" s="121">
        <v>100</v>
      </c>
      <c r="N1482" s="121">
        <v>25000</v>
      </c>
      <c r="O1482" s="121">
        <v>0</v>
      </c>
      <c r="P1482" s="121">
        <v>25000</v>
      </c>
      <c r="Q1482" s="130" t="s">
        <v>681</v>
      </c>
      <c r="R1482" s="131">
        <v>15891026.579999981</v>
      </c>
      <c r="S1482" s="132">
        <v>0</v>
      </c>
      <c r="T1482" s="122" t="s">
        <v>688</v>
      </c>
      <c r="U1482" s="2">
        <v>86484644</v>
      </c>
      <c r="V1482" s="121">
        <v>-323726712</v>
      </c>
      <c r="W1482" s="111">
        <v>454440</v>
      </c>
      <c r="X1482" s="133">
        <v>51637613</v>
      </c>
      <c r="Y1482" s="45"/>
    </row>
    <row r="1483" spans="1:25">
      <c r="A1483" s="299" t="s">
        <v>206</v>
      </c>
      <c r="B1483" s="299" t="s">
        <v>207</v>
      </c>
      <c r="C1483" s="125">
        <v>44742</v>
      </c>
      <c r="D1483" s="125">
        <v>44742</v>
      </c>
      <c r="E1483" s="125">
        <v>44854</v>
      </c>
      <c r="F1483" s="295" t="s">
        <v>474</v>
      </c>
      <c r="G1483" s="127"/>
      <c r="H1483" s="128" t="s">
        <v>473</v>
      </c>
      <c r="I1483" s="73" t="s">
        <v>475</v>
      </c>
      <c r="J1483" s="73" t="s">
        <v>688</v>
      </c>
      <c r="K1483" s="73" t="s">
        <v>944</v>
      </c>
      <c r="L1483" s="129">
        <v>25000</v>
      </c>
      <c r="M1483" s="121">
        <v>100</v>
      </c>
      <c r="N1483" s="121">
        <v>25000</v>
      </c>
      <c r="O1483" s="121">
        <v>0</v>
      </c>
      <c r="P1483" s="121">
        <v>25000</v>
      </c>
      <c r="Q1483" s="130" t="s">
        <v>681</v>
      </c>
      <c r="R1483" s="131">
        <v>15916026.579999981</v>
      </c>
      <c r="S1483" s="132">
        <v>0</v>
      </c>
      <c r="T1483" s="122" t="s">
        <v>688</v>
      </c>
      <c r="U1483" s="2">
        <v>86484648</v>
      </c>
      <c r="V1483" s="121">
        <v>-323726726</v>
      </c>
      <c r="W1483" s="111">
        <v>454440</v>
      </c>
      <c r="X1483" s="133">
        <v>51637618</v>
      </c>
      <c r="Y1483" s="45"/>
    </row>
    <row r="1484" spans="1:25">
      <c r="A1484" s="299" t="s">
        <v>182</v>
      </c>
      <c r="B1484" s="299" t="s">
        <v>183</v>
      </c>
      <c r="C1484" s="125">
        <v>44644</v>
      </c>
      <c r="D1484" s="125">
        <v>44644</v>
      </c>
      <c r="E1484" s="125">
        <v>44854</v>
      </c>
      <c r="F1484" s="295" t="s">
        <v>474</v>
      </c>
      <c r="G1484" s="127" t="s">
        <v>1639</v>
      </c>
      <c r="H1484" s="128" t="s">
        <v>473</v>
      </c>
      <c r="I1484" s="73" t="s">
        <v>475</v>
      </c>
      <c r="J1484" s="73" t="s">
        <v>688</v>
      </c>
      <c r="K1484" s="73" t="s">
        <v>166</v>
      </c>
      <c r="L1484" s="129">
        <v>0</v>
      </c>
      <c r="N1484" s="121">
        <v>0</v>
      </c>
      <c r="O1484" s="121">
        <v>62066.67</v>
      </c>
      <c r="P1484" s="121">
        <v>62066.67</v>
      </c>
      <c r="Q1484" s="130" t="s">
        <v>681</v>
      </c>
      <c r="R1484" s="131">
        <v>0</v>
      </c>
      <c r="S1484" s="132">
        <v>5333743.4600000074</v>
      </c>
      <c r="T1484" s="122" t="s">
        <v>688</v>
      </c>
      <c r="U1484" s="2">
        <v>76399383</v>
      </c>
      <c r="V1484" s="121">
        <v>-323726659</v>
      </c>
      <c r="W1484" s="111">
        <v>454440</v>
      </c>
      <c r="X1484" s="133">
        <v>51637592</v>
      </c>
      <c r="Y1484" s="45"/>
    </row>
    <row r="1485" spans="1:25">
      <c r="A1485" s="299" t="s">
        <v>182</v>
      </c>
      <c r="B1485" s="299" t="s">
        <v>183</v>
      </c>
      <c r="C1485" s="125">
        <v>44651</v>
      </c>
      <c r="D1485" s="125">
        <v>44651</v>
      </c>
      <c r="E1485" s="125">
        <v>44854</v>
      </c>
      <c r="F1485" s="295" t="s">
        <v>474</v>
      </c>
      <c r="G1485" s="127" t="s">
        <v>1639</v>
      </c>
      <c r="H1485" s="128" t="s">
        <v>473</v>
      </c>
      <c r="I1485" s="73" t="s">
        <v>475</v>
      </c>
      <c r="J1485" s="73" t="s">
        <v>688</v>
      </c>
      <c r="K1485" s="73" t="s">
        <v>166</v>
      </c>
      <c r="L1485" s="129">
        <v>0</v>
      </c>
      <c r="N1485" s="121">
        <v>0</v>
      </c>
      <c r="O1485" s="121">
        <v>15516.67</v>
      </c>
      <c r="P1485" s="121">
        <v>15516.67</v>
      </c>
      <c r="Q1485" s="130" t="s">
        <v>681</v>
      </c>
      <c r="R1485" s="131">
        <v>0</v>
      </c>
      <c r="S1485" s="132">
        <v>5349260.1300000073</v>
      </c>
      <c r="T1485" s="122" t="s">
        <v>688</v>
      </c>
      <c r="U1485" s="2">
        <v>77237429</v>
      </c>
      <c r="V1485" s="121">
        <v>-323726664</v>
      </c>
      <c r="W1485" s="111">
        <v>454440</v>
      </c>
      <c r="X1485" s="133">
        <v>51637596</v>
      </c>
      <c r="Y1485" s="45"/>
    </row>
    <row r="1486" spans="1:25">
      <c r="A1486" s="299" t="s">
        <v>182</v>
      </c>
      <c r="B1486" s="299" t="s">
        <v>183</v>
      </c>
      <c r="C1486" s="125">
        <v>44742</v>
      </c>
      <c r="D1486" s="125">
        <v>44742</v>
      </c>
      <c r="E1486" s="125">
        <v>44854</v>
      </c>
      <c r="F1486" s="295" t="s">
        <v>474</v>
      </c>
      <c r="G1486" s="127" t="s">
        <v>1639</v>
      </c>
      <c r="H1486" s="128" t="s">
        <v>473</v>
      </c>
      <c r="I1486" s="73" t="s">
        <v>475</v>
      </c>
      <c r="J1486" s="73" t="s">
        <v>688</v>
      </c>
      <c r="K1486" s="73" t="s">
        <v>166</v>
      </c>
      <c r="L1486" s="129">
        <v>0</v>
      </c>
      <c r="N1486" s="121">
        <v>0</v>
      </c>
      <c r="O1486" s="121">
        <v>201362.02</v>
      </c>
      <c r="P1486" s="121">
        <v>201362.02</v>
      </c>
      <c r="Q1486" s="130" t="s">
        <v>681</v>
      </c>
      <c r="R1486" s="131">
        <v>0</v>
      </c>
      <c r="S1486" s="132">
        <v>5550622.1500000069</v>
      </c>
      <c r="T1486" s="122" t="s">
        <v>688</v>
      </c>
      <c r="U1486" s="2">
        <v>78067134</v>
      </c>
      <c r="V1486" s="121">
        <v>-323726858</v>
      </c>
      <c r="W1486" s="111">
        <v>454440</v>
      </c>
      <c r="X1486" s="133">
        <v>51637624</v>
      </c>
      <c r="Y1486" s="45"/>
    </row>
    <row r="1487" spans="1:25">
      <c r="A1487" s="299" t="s">
        <v>182</v>
      </c>
      <c r="B1487" s="299" t="s">
        <v>183</v>
      </c>
      <c r="C1487" s="125">
        <v>44834</v>
      </c>
      <c r="D1487" s="125">
        <v>44834</v>
      </c>
      <c r="E1487" s="125">
        <v>44854</v>
      </c>
      <c r="F1487" s="295" t="s">
        <v>474</v>
      </c>
      <c r="G1487" s="127" t="s">
        <v>1639</v>
      </c>
      <c r="H1487" s="128" t="s">
        <v>473</v>
      </c>
      <c r="I1487" s="73" t="s">
        <v>475</v>
      </c>
      <c r="J1487" s="73" t="s">
        <v>688</v>
      </c>
      <c r="K1487" s="73" t="s">
        <v>166</v>
      </c>
      <c r="L1487" s="129">
        <v>0</v>
      </c>
      <c r="N1487" s="121">
        <v>0</v>
      </c>
      <c r="O1487" s="121">
        <v>84159.64</v>
      </c>
      <c r="P1487" s="121">
        <v>84159.64</v>
      </c>
      <c r="Q1487" s="130" t="s">
        <v>681</v>
      </c>
      <c r="R1487" s="131">
        <v>0</v>
      </c>
      <c r="S1487" s="132">
        <v>5634781.7900000066</v>
      </c>
      <c r="T1487" s="122" t="s">
        <v>688</v>
      </c>
      <c r="U1487" s="2">
        <v>81856672</v>
      </c>
      <c r="V1487" s="121">
        <v>-323727146</v>
      </c>
      <c r="W1487" s="111">
        <v>454440</v>
      </c>
      <c r="X1487" s="133">
        <v>51637661</v>
      </c>
      <c r="Y1487" s="45"/>
    </row>
    <row r="1488" spans="1:25">
      <c r="A1488" s="299" t="s">
        <v>182</v>
      </c>
      <c r="B1488" s="299" t="s">
        <v>183</v>
      </c>
      <c r="C1488" s="125">
        <v>44854</v>
      </c>
      <c r="D1488" s="125">
        <v>44854</v>
      </c>
      <c r="E1488" s="125">
        <v>44854</v>
      </c>
      <c r="G1488" s="127" t="s">
        <v>1607</v>
      </c>
      <c r="H1488" s="128" t="s">
        <v>566</v>
      </c>
      <c r="I1488" s="73" t="s">
        <v>564</v>
      </c>
      <c r="J1488" s="73" t="s">
        <v>567</v>
      </c>
      <c r="K1488" s="73" t="s">
        <v>166</v>
      </c>
      <c r="L1488" s="129">
        <v>0</v>
      </c>
      <c r="N1488" s="121">
        <v>0</v>
      </c>
      <c r="O1488" s="121">
        <v>87444.56</v>
      </c>
      <c r="P1488" s="121">
        <v>87444.56</v>
      </c>
      <c r="Q1488" s="130" t="s">
        <v>681</v>
      </c>
      <c r="R1488" s="131">
        <v>0</v>
      </c>
      <c r="S1488" s="132">
        <v>5722226.3500000061</v>
      </c>
      <c r="T1488" s="122" t="s">
        <v>567</v>
      </c>
      <c r="U1488" s="2">
        <v>83585686</v>
      </c>
      <c r="V1488" s="121">
        <v>-323716559</v>
      </c>
      <c r="W1488" s="111">
        <v>493714</v>
      </c>
      <c r="X1488" s="133">
        <v>51634548</v>
      </c>
      <c r="Y1488" s="45"/>
    </row>
    <row r="1489" spans="1:25">
      <c r="A1489" s="228" t="s">
        <v>182</v>
      </c>
      <c r="B1489" s="228" t="s">
        <v>183</v>
      </c>
      <c r="C1489" s="229">
        <v>44853</v>
      </c>
      <c r="D1489" s="229">
        <v>44853</v>
      </c>
      <c r="E1489" s="229">
        <v>44854</v>
      </c>
      <c r="F1489" s="296"/>
      <c r="G1489" s="230" t="s">
        <v>1575</v>
      </c>
      <c r="H1489" s="231" t="s">
        <v>822</v>
      </c>
      <c r="I1489" s="232" t="s">
        <v>564</v>
      </c>
      <c r="J1489" s="232" t="s">
        <v>821</v>
      </c>
      <c r="K1489" s="232" t="s">
        <v>166</v>
      </c>
      <c r="L1489" s="233">
        <v>0</v>
      </c>
      <c r="M1489" s="234"/>
      <c r="N1489" s="234">
        <v>0</v>
      </c>
      <c r="O1489" s="234">
        <v>17421.080000000002</v>
      </c>
      <c r="P1489" s="234">
        <v>17421.080000000002</v>
      </c>
      <c r="Q1489" s="235" t="s">
        <v>681</v>
      </c>
      <c r="R1489" s="236">
        <v>0</v>
      </c>
      <c r="S1489" s="237">
        <v>5739647.4300000062</v>
      </c>
      <c r="T1489" s="238" t="s">
        <v>821</v>
      </c>
      <c r="U1489" s="239">
        <v>84532230</v>
      </c>
      <c r="V1489" s="234">
        <v>-323562210</v>
      </c>
      <c r="W1489" s="240">
        <v>503688</v>
      </c>
      <c r="X1489" s="241">
        <v>51596707</v>
      </c>
      <c r="Y1489" s="242"/>
    </row>
    <row r="1490" spans="1:25">
      <c r="A1490" s="299" t="s">
        <v>206</v>
      </c>
      <c r="B1490" s="299" t="s">
        <v>207</v>
      </c>
      <c r="C1490" s="125">
        <v>44845</v>
      </c>
      <c r="D1490" s="125">
        <v>44855</v>
      </c>
      <c r="E1490" s="125">
        <v>44855</v>
      </c>
      <c r="F1490" s="295" t="s">
        <v>453</v>
      </c>
      <c r="G1490" s="127"/>
      <c r="H1490" s="128" t="s">
        <v>452</v>
      </c>
      <c r="I1490" s="73" t="s">
        <v>454</v>
      </c>
      <c r="J1490" s="73" t="s">
        <v>455</v>
      </c>
      <c r="K1490" s="73" t="s">
        <v>710</v>
      </c>
      <c r="L1490" s="129">
        <v>3000000</v>
      </c>
      <c r="M1490" s="121">
        <v>96</v>
      </c>
      <c r="N1490" s="121">
        <v>-2880000</v>
      </c>
      <c r="O1490" s="121">
        <v>0</v>
      </c>
      <c r="P1490" s="121">
        <v>-2880000</v>
      </c>
      <c r="Q1490" s="130" t="s">
        <v>681</v>
      </c>
      <c r="R1490" s="131">
        <v>13036026.579999981</v>
      </c>
      <c r="S1490" s="132">
        <v>0</v>
      </c>
      <c r="T1490" s="122" t="s">
        <v>455</v>
      </c>
      <c r="U1490" s="2">
        <v>86510347</v>
      </c>
      <c r="V1490" s="121">
        <v>-323799151</v>
      </c>
      <c r="W1490" s="111">
        <v>500942</v>
      </c>
      <c r="X1490" s="133">
        <v>51655997</v>
      </c>
      <c r="Y1490" s="45"/>
    </row>
    <row r="1491" spans="1:25">
      <c r="A1491" s="299" t="s">
        <v>182</v>
      </c>
      <c r="B1491" s="299" t="s">
        <v>183</v>
      </c>
      <c r="C1491" s="125">
        <v>44834</v>
      </c>
      <c r="D1491" s="125">
        <v>44834</v>
      </c>
      <c r="E1491" s="125">
        <v>44855</v>
      </c>
      <c r="F1491" s="295" t="s">
        <v>246</v>
      </c>
      <c r="G1491" s="127"/>
      <c r="H1491" s="128" t="s">
        <v>245</v>
      </c>
      <c r="I1491" s="73" t="s">
        <v>164</v>
      </c>
      <c r="J1491" s="73" t="s">
        <v>247</v>
      </c>
      <c r="K1491" s="73" t="s">
        <v>1736</v>
      </c>
      <c r="L1491" s="129">
        <v>0</v>
      </c>
      <c r="N1491" s="121">
        <v>0</v>
      </c>
      <c r="O1491" s="121">
        <v>2290.08</v>
      </c>
      <c r="P1491" s="121">
        <v>2290.08</v>
      </c>
      <c r="Q1491" s="130" t="s">
        <v>681</v>
      </c>
      <c r="R1491" s="131">
        <v>0</v>
      </c>
      <c r="S1491" s="132">
        <v>5741937.5100000063</v>
      </c>
      <c r="T1491" s="122" t="s">
        <v>247</v>
      </c>
      <c r="U1491" s="2">
        <v>86495277</v>
      </c>
      <c r="V1491" s="121">
        <v>-323773257</v>
      </c>
      <c r="W1491" s="111"/>
      <c r="X1491" s="133">
        <v>51647609</v>
      </c>
      <c r="Y1491" s="45"/>
    </row>
    <row r="1492" spans="1:25">
      <c r="A1492" s="299" t="s">
        <v>206</v>
      </c>
      <c r="B1492" s="299" t="s">
        <v>207</v>
      </c>
      <c r="C1492" s="125">
        <v>44834</v>
      </c>
      <c r="D1492" s="125">
        <v>44834</v>
      </c>
      <c r="E1492" s="125">
        <v>44855</v>
      </c>
      <c r="F1492" s="295" t="s">
        <v>346</v>
      </c>
      <c r="G1492" s="127"/>
      <c r="H1492" s="128" t="s">
        <v>345</v>
      </c>
      <c r="I1492" s="73" t="s">
        <v>164</v>
      </c>
      <c r="J1492" s="73" t="s">
        <v>347</v>
      </c>
      <c r="K1492" s="73" t="s">
        <v>944</v>
      </c>
      <c r="L1492" s="129">
        <v>32386.09</v>
      </c>
      <c r="M1492" s="121">
        <v>100</v>
      </c>
      <c r="N1492" s="121">
        <v>32386.09</v>
      </c>
      <c r="O1492" s="121">
        <v>0</v>
      </c>
      <c r="P1492" s="121">
        <v>32386.09</v>
      </c>
      <c r="Q1492" s="130" t="s">
        <v>681</v>
      </c>
      <c r="R1492" s="131">
        <v>13068412.669999981</v>
      </c>
      <c r="S1492" s="132">
        <v>0</v>
      </c>
      <c r="T1492" s="122" t="s">
        <v>347</v>
      </c>
      <c r="U1492" s="2">
        <v>86495482</v>
      </c>
      <c r="V1492" s="121">
        <v>-323773700</v>
      </c>
      <c r="W1492" s="111">
        <v>482797</v>
      </c>
      <c r="X1492" s="133">
        <v>51647747</v>
      </c>
      <c r="Y1492" s="45"/>
    </row>
    <row r="1493" spans="1:25">
      <c r="A1493" s="299" t="s">
        <v>182</v>
      </c>
      <c r="B1493" s="299" t="s">
        <v>183</v>
      </c>
      <c r="C1493" s="125">
        <v>44834</v>
      </c>
      <c r="D1493" s="125">
        <v>44834</v>
      </c>
      <c r="E1493" s="125">
        <v>44855</v>
      </c>
      <c r="F1493" s="295" t="s">
        <v>346</v>
      </c>
      <c r="G1493" s="127" t="s">
        <v>1700</v>
      </c>
      <c r="H1493" s="128" t="s">
        <v>345</v>
      </c>
      <c r="I1493" s="73" t="s">
        <v>164</v>
      </c>
      <c r="J1493" s="73" t="s">
        <v>347</v>
      </c>
      <c r="K1493" s="73" t="s">
        <v>166</v>
      </c>
      <c r="L1493" s="129">
        <v>0</v>
      </c>
      <c r="N1493" s="121">
        <v>0</v>
      </c>
      <c r="O1493" s="121">
        <v>196744.88</v>
      </c>
      <c r="P1493" s="121">
        <v>196744.88</v>
      </c>
      <c r="Q1493" s="130" t="s">
        <v>681</v>
      </c>
      <c r="R1493" s="131">
        <v>0</v>
      </c>
      <c r="S1493" s="132">
        <v>5938682.3900000062</v>
      </c>
      <c r="T1493" s="122" t="s">
        <v>347</v>
      </c>
      <c r="U1493" s="2">
        <v>85926092</v>
      </c>
      <c r="V1493" s="121">
        <v>-323773741</v>
      </c>
      <c r="W1493" s="111">
        <v>482798</v>
      </c>
      <c r="X1493" s="133">
        <v>51647766</v>
      </c>
      <c r="Y1493" s="45"/>
    </row>
    <row r="1494" spans="1:25">
      <c r="A1494" s="299" t="s">
        <v>182</v>
      </c>
      <c r="B1494" s="299" t="s">
        <v>183</v>
      </c>
      <c r="C1494" s="125">
        <v>44834</v>
      </c>
      <c r="D1494" s="125">
        <v>44834</v>
      </c>
      <c r="E1494" s="125">
        <v>44855</v>
      </c>
      <c r="F1494" s="295" t="s">
        <v>346</v>
      </c>
      <c r="G1494" s="127" t="s">
        <v>1700</v>
      </c>
      <c r="H1494" s="128" t="s">
        <v>345</v>
      </c>
      <c r="I1494" s="73" t="s">
        <v>164</v>
      </c>
      <c r="J1494" s="73" t="s">
        <v>347</v>
      </c>
      <c r="K1494" s="73" t="s">
        <v>166</v>
      </c>
      <c r="L1494" s="129">
        <v>0</v>
      </c>
      <c r="N1494" s="121">
        <v>0</v>
      </c>
      <c r="O1494" s="121">
        <v>39356.22</v>
      </c>
      <c r="P1494" s="121">
        <v>39356.22</v>
      </c>
      <c r="Q1494" s="130" t="s">
        <v>681</v>
      </c>
      <c r="R1494" s="131">
        <v>0</v>
      </c>
      <c r="S1494" s="132">
        <v>5978038.6100000059</v>
      </c>
      <c r="T1494" s="122" t="s">
        <v>347</v>
      </c>
      <c r="U1494" s="2">
        <v>86065048</v>
      </c>
      <c r="V1494" s="121">
        <v>-323773853</v>
      </c>
      <c r="W1494" s="111">
        <v>482797</v>
      </c>
      <c r="X1494" s="133">
        <v>51647803</v>
      </c>
      <c r="Y1494" s="45"/>
    </row>
    <row r="1495" spans="1:25">
      <c r="A1495" s="299" t="s">
        <v>206</v>
      </c>
      <c r="B1495" s="299" t="s">
        <v>207</v>
      </c>
      <c r="C1495" s="125">
        <v>44834</v>
      </c>
      <c r="D1495" s="125">
        <v>44834</v>
      </c>
      <c r="E1495" s="125">
        <v>44855</v>
      </c>
      <c r="G1495" s="127"/>
      <c r="H1495" s="128" t="s">
        <v>728</v>
      </c>
      <c r="I1495" s="73" t="s">
        <v>726</v>
      </c>
      <c r="J1495" s="73" t="s">
        <v>727</v>
      </c>
      <c r="K1495" s="73" t="s">
        <v>817</v>
      </c>
      <c r="L1495" s="129">
        <v>0</v>
      </c>
      <c r="N1495" s="121">
        <v>5299.35</v>
      </c>
      <c r="O1495" s="121">
        <v>0</v>
      </c>
      <c r="P1495" s="121">
        <v>5299.35</v>
      </c>
      <c r="Q1495" s="130" t="s">
        <v>681</v>
      </c>
      <c r="R1495" s="131">
        <v>13073712.019999981</v>
      </c>
      <c r="S1495" s="132">
        <v>0</v>
      </c>
      <c r="T1495" s="122" t="s">
        <v>727</v>
      </c>
      <c r="U1495" s="2">
        <v>86497629</v>
      </c>
      <c r="V1495" s="121">
        <v>-323778195</v>
      </c>
      <c r="W1495" s="111"/>
      <c r="X1495" s="133">
        <v>51649098</v>
      </c>
      <c r="Y1495" s="45" t="s">
        <v>1737</v>
      </c>
    </row>
    <row r="1496" spans="1:25">
      <c r="A1496" s="299" t="s">
        <v>182</v>
      </c>
      <c r="B1496" s="299" t="s">
        <v>183</v>
      </c>
      <c r="C1496" s="125">
        <v>44834</v>
      </c>
      <c r="D1496" s="125">
        <v>44834</v>
      </c>
      <c r="E1496" s="125">
        <v>44855</v>
      </c>
      <c r="G1496" s="127" t="s">
        <v>1568</v>
      </c>
      <c r="H1496" s="128" t="s">
        <v>728</v>
      </c>
      <c r="I1496" s="73" t="s">
        <v>726</v>
      </c>
      <c r="J1496" s="73" t="s">
        <v>727</v>
      </c>
      <c r="K1496" s="73" t="s">
        <v>166</v>
      </c>
      <c r="L1496" s="129">
        <v>0</v>
      </c>
      <c r="N1496" s="121">
        <v>0</v>
      </c>
      <c r="O1496" s="121">
        <v>41497.33</v>
      </c>
      <c r="P1496" s="121">
        <v>41497.33</v>
      </c>
      <c r="Q1496" s="130" t="s">
        <v>681</v>
      </c>
      <c r="R1496" s="131">
        <v>0</v>
      </c>
      <c r="S1496" s="132">
        <v>6019535.940000006</v>
      </c>
      <c r="T1496" s="122" t="s">
        <v>727</v>
      </c>
      <c r="U1496" s="2">
        <v>82533536</v>
      </c>
      <c r="V1496" s="121">
        <v>-323777836</v>
      </c>
      <c r="W1496" s="111">
        <v>272565</v>
      </c>
      <c r="X1496" s="133">
        <v>51648972</v>
      </c>
      <c r="Y1496" s="45"/>
    </row>
    <row r="1497" spans="1:25">
      <c r="A1497" s="299" t="s">
        <v>206</v>
      </c>
      <c r="B1497" s="299" t="s">
        <v>207</v>
      </c>
      <c r="C1497" s="125">
        <v>44834</v>
      </c>
      <c r="D1497" s="125">
        <v>44834</v>
      </c>
      <c r="E1497" s="125">
        <v>44855</v>
      </c>
      <c r="F1497" s="295" t="s">
        <v>505</v>
      </c>
      <c r="G1497" s="127"/>
      <c r="H1497" s="128" t="s">
        <v>504</v>
      </c>
      <c r="I1497" s="73" t="s">
        <v>499</v>
      </c>
      <c r="J1497" s="73" t="s">
        <v>506</v>
      </c>
      <c r="K1497" s="73" t="s">
        <v>944</v>
      </c>
      <c r="L1497" s="129">
        <v>14861.19</v>
      </c>
      <c r="M1497" s="121">
        <v>100</v>
      </c>
      <c r="N1497" s="121">
        <v>14861.19</v>
      </c>
      <c r="O1497" s="121">
        <v>0</v>
      </c>
      <c r="P1497" s="121">
        <v>14861.19</v>
      </c>
      <c r="Q1497" s="130" t="s">
        <v>681</v>
      </c>
      <c r="R1497" s="131">
        <v>13088573.20999998</v>
      </c>
      <c r="S1497" s="132">
        <v>0</v>
      </c>
      <c r="T1497" s="122" t="s">
        <v>506</v>
      </c>
      <c r="U1497" s="2">
        <v>84945263</v>
      </c>
      <c r="V1497" s="121">
        <v>-318590028</v>
      </c>
      <c r="W1497" s="111">
        <v>470017</v>
      </c>
      <c r="X1497" s="133">
        <v>50654243</v>
      </c>
      <c r="Y1497" s="45"/>
    </row>
    <row r="1498" spans="1:25">
      <c r="A1498" s="299" t="s">
        <v>182</v>
      </c>
      <c r="B1498" s="299" t="s">
        <v>183</v>
      </c>
      <c r="C1498" s="125">
        <v>44834</v>
      </c>
      <c r="D1498" s="125">
        <v>44834</v>
      </c>
      <c r="E1498" s="125">
        <v>44855</v>
      </c>
      <c r="F1498" s="295" t="s">
        <v>505</v>
      </c>
      <c r="G1498" s="127" t="s">
        <v>1649</v>
      </c>
      <c r="H1498" s="128" t="s">
        <v>504</v>
      </c>
      <c r="I1498" s="73" t="s">
        <v>499</v>
      </c>
      <c r="J1498" s="73" t="s">
        <v>506</v>
      </c>
      <c r="K1498" s="73" t="s">
        <v>166</v>
      </c>
      <c r="L1498" s="129">
        <v>0</v>
      </c>
      <c r="N1498" s="121">
        <v>0</v>
      </c>
      <c r="O1498" s="121">
        <v>110185.94</v>
      </c>
      <c r="P1498" s="121">
        <v>110185.94</v>
      </c>
      <c r="Q1498" s="130" t="s">
        <v>681</v>
      </c>
      <c r="R1498" s="131">
        <v>0</v>
      </c>
      <c r="S1498" s="132">
        <v>6129721.8800000064</v>
      </c>
      <c r="T1498" s="122" t="s">
        <v>506</v>
      </c>
      <c r="U1498" s="2">
        <v>83874476</v>
      </c>
      <c r="V1498" s="121">
        <v>-323772120</v>
      </c>
      <c r="W1498" s="111">
        <v>470017</v>
      </c>
      <c r="X1498" s="133">
        <v>51647219</v>
      </c>
      <c r="Y1498" s="45"/>
    </row>
    <row r="1499" spans="1:25">
      <c r="A1499" s="299" t="s">
        <v>206</v>
      </c>
      <c r="B1499" s="299" t="s">
        <v>207</v>
      </c>
      <c r="C1499" s="125">
        <v>44834</v>
      </c>
      <c r="D1499" s="125">
        <v>44834</v>
      </c>
      <c r="E1499" s="125">
        <v>44855</v>
      </c>
      <c r="G1499" s="127"/>
      <c r="H1499" s="128" t="s">
        <v>498</v>
      </c>
      <c r="I1499" s="73" t="s">
        <v>499</v>
      </c>
      <c r="J1499" s="73" t="s">
        <v>500</v>
      </c>
      <c r="K1499" s="73" t="s">
        <v>944</v>
      </c>
      <c r="L1499" s="129">
        <v>11054.75</v>
      </c>
      <c r="M1499" s="121">
        <v>100</v>
      </c>
      <c r="N1499" s="121">
        <v>11054.75</v>
      </c>
      <c r="O1499" s="121">
        <v>0</v>
      </c>
      <c r="P1499" s="121">
        <v>11054.75</v>
      </c>
      <c r="Q1499" s="130" t="s">
        <v>681</v>
      </c>
      <c r="R1499" s="131">
        <v>13099627.95999998</v>
      </c>
      <c r="S1499" s="132">
        <v>0</v>
      </c>
      <c r="T1499" s="122" t="s">
        <v>500</v>
      </c>
      <c r="U1499" s="2">
        <v>84935657</v>
      </c>
      <c r="V1499" s="121">
        <v>-318570794</v>
      </c>
      <c r="W1499" s="111">
        <v>468973</v>
      </c>
      <c r="X1499" s="133">
        <v>50646361</v>
      </c>
      <c r="Y1499" s="45"/>
    </row>
    <row r="1500" spans="1:25">
      <c r="A1500" s="299" t="s">
        <v>182</v>
      </c>
      <c r="B1500" s="299" t="s">
        <v>183</v>
      </c>
      <c r="C1500" s="125">
        <v>44834</v>
      </c>
      <c r="D1500" s="125">
        <v>44834</v>
      </c>
      <c r="E1500" s="125">
        <v>44855</v>
      </c>
      <c r="G1500" s="127" t="s">
        <v>1650</v>
      </c>
      <c r="H1500" s="128" t="s">
        <v>498</v>
      </c>
      <c r="I1500" s="73" t="s">
        <v>499</v>
      </c>
      <c r="J1500" s="73" t="s">
        <v>500</v>
      </c>
      <c r="K1500" s="73" t="s">
        <v>166</v>
      </c>
      <c r="L1500" s="129">
        <v>0</v>
      </c>
      <c r="N1500" s="121">
        <v>0</v>
      </c>
      <c r="O1500" s="121">
        <v>81757.72</v>
      </c>
      <c r="P1500" s="121">
        <v>81757.72</v>
      </c>
      <c r="Q1500" s="130" t="s">
        <v>681</v>
      </c>
      <c r="R1500" s="131">
        <v>0</v>
      </c>
      <c r="S1500" s="132">
        <v>6211479.6000000061</v>
      </c>
      <c r="T1500" s="122" t="s">
        <v>500</v>
      </c>
      <c r="U1500" s="2">
        <v>83875732</v>
      </c>
      <c r="V1500" s="121">
        <v>-323772094</v>
      </c>
      <c r="W1500" s="111">
        <v>468973</v>
      </c>
      <c r="X1500" s="133">
        <v>51647209</v>
      </c>
      <c r="Y1500" s="45"/>
    </row>
    <row r="1501" spans="1:25">
      <c r="A1501" s="299" t="s">
        <v>206</v>
      </c>
      <c r="B1501" s="299" t="s">
        <v>207</v>
      </c>
      <c r="C1501" s="125">
        <v>44834</v>
      </c>
      <c r="D1501" s="125">
        <v>44834</v>
      </c>
      <c r="E1501" s="125">
        <v>44855</v>
      </c>
      <c r="F1501" s="295" t="s">
        <v>527</v>
      </c>
      <c r="G1501" s="127"/>
      <c r="H1501" s="128" t="s">
        <v>526</v>
      </c>
      <c r="I1501" s="73" t="s">
        <v>528</v>
      </c>
      <c r="J1501" s="73" t="s">
        <v>529</v>
      </c>
      <c r="K1501" s="73" t="s">
        <v>944</v>
      </c>
      <c r="L1501" s="129">
        <v>15058.09</v>
      </c>
      <c r="M1501" s="121">
        <v>100</v>
      </c>
      <c r="N1501" s="121">
        <v>15058.09</v>
      </c>
      <c r="O1501" s="121">
        <v>0</v>
      </c>
      <c r="P1501" s="121">
        <v>15058.09</v>
      </c>
      <c r="Q1501" s="130" t="s">
        <v>681</v>
      </c>
      <c r="R1501" s="131">
        <v>13114686.04999998</v>
      </c>
      <c r="S1501" s="132">
        <v>0</v>
      </c>
      <c r="T1501" s="122" t="s">
        <v>529</v>
      </c>
      <c r="U1501" s="2">
        <v>86497140</v>
      </c>
      <c r="V1501" s="121">
        <v>-323776751</v>
      </c>
      <c r="W1501" s="111">
        <v>385452</v>
      </c>
      <c r="X1501" s="133">
        <v>51648582</v>
      </c>
      <c r="Y1501" s="45"/>
    </row>
    <row r="1502" spans="1:25">
      <c r="A1502" s="299" t="s">
        <v>182</v>
      </c>
      <c r="B1502" s="299" t="s">
        <v>183</v>
      </c>
      <c r="C1502" s="125">
        <v>44834</v>
      </c>
      <c r="D1502" s="125">
        <v>44834</v>
      </c>
      <c r="E1502" s="125">
        <v>44855</v>
      </c>
      <c r="F1502" s="295" t="s">
        <v>527</v>
      </c>
      <c r="G1502" s="127" t="s">
        <v>1719</v>
      </c>
      <c r="H1502" s="128" t="s">
        <v>526</v>
      </c>
      <c r="I1502" s="73" t="s">
        <v>528</v>
      </c>
      <c r="J1502" s="73" t="s">
        <v>529</v>
      </c>
      <c r="K1502" s="73" t="s">
        <v>166</v>
      </c>
      <c r="L1502" s="129">
        <v>0</v>
      </c>
      <c r="N1502" s="121">
        <v>0</v>
      </c>
      <c r="O1502" s="121">
        <v>9.01</v>
      </c>
      <c r="P1502" s="121">
        <v>9.01</v>
      </c>
      <c r="Q1502" s="130" t="s">
        <v>681</v>
      </c>
      <c r="R1502" s="131">
        <v>0</v>
      </c>
      <c r="S1502" s="132">
        <v>6211488.6100000059</v>
      </c>
      <c r="T1502" s="122" t="s">
        <v>529</v>
      </c>
      <c r="U1502" s="2">
        <v>86045884</v>
      </c>
      <c r="V1502" s="121">
        <v>-323776268</v>
      </c>
      <c r="W1502" s="111">
        <v>390065</v>
      </c>
      <c r="X1502" s="133">
        <v>51648512</v>
      </c>
      <c r="Y1502" s="45"/>
    </row>
    <row r="1503" spans="1:25">
      <c r="A1503" s="299" t="s">
        <v>182</v>
      </c>
      <c r="B1503" s="299" t="s">
        <v>183</v>
      </c>
      <c r="C1503" s="125">
        <v>44834</v>
      </c>
      <c r="D1503" s="125">
        <v>44834</v>
      </c>
      <c r="E1503" s="125">
        <v>44855</v>
      </c>
      <c r="F1503" s="295" t="s">
        <v>527</v>
      </c>
      <c r="G1503" s="127" t="s">
        <v>1719</v>
      </c>
      <c r="H1503" s="128" t="s">
        <v>526</v>
      </c>
      <c r="I1503" s="73" t="s">
        <v>528</v>
      </c>
      <c r="J1503" s="73" t="s">
        <v>529</v>
      </c>
      <c r="K1503" s="73" t="s">
        <v>166</v>
      </c>
      <c r="L1503" s="129">
        <v>0</v>
      </c>
      <c r="N1503" s="121">
        <v>0</v>
      </c>
      <c r="O1503" s="121">
        <v>36.56</v>
      </c>
      <c r="P1503" s="121">
        <v>36.56</v>
      </c>
      <c r="Q1503" s="130" t="s">
        <v>681</v>
      </c>
      <c r="R1503" s="131">
        <v>0</v>
      </c>
      <c r="S1503" s="132">
        <v>6211525.1700000055</v>
      </c>
      <c r="T1503" s="122" t="s">
        <v>529</v>
      </c>
      <c r="U1503" s="2">
        <v>86045919</v>
      </c>
      <c r="V1503" s="121">
        <v>-323776269</v>
      </c>
      <c r="W1503" s="111">
        <v>396771</v>
      </c>
      <c r="X1503" s="133">
        <v>51648514</v>
      </c>
      <c r="Y1503" s="45"/>
    </row>
    <row r="1504" spans="1:25">
      <c r="A1504" s="299" t="s">
        <v>182</v>
      </c>
      <c r="B1504" s="299" t="s">
        <v>183</v>
      </c>
      <c r="C1504" s="125">
        <v>44834</v>
      </c>
      <c r="D1504" s="125">
        <v>44834</v>
      </c>
      <c r="E1504" s="125">
        <v>44855</v>
      </c>
      <c r="F1504" s="295" t="s">
        <v>527</v>
      </c>
      <c r="G1504" s="127" t="s">
        <v>1719</v>
      </c>
      <c r="H1504" s="128" t="s">
        <v>526</v>
      </c>
      <c r="I1504" s="73" t="s">
        <v>528</v>
      </c>
      <c r="J1504" s="73" t="s">
        <v>529</v>
      </c>
      <c r="K1504" s="73" t="s">
        <v>166</v>
      </c>
      <c r="L1504" s="129">
        <v>0</v>
      </c>
      <c r="N1504" s="121">
        <v>0</v>
      </c>
      <c r="O1504" s="121">
        <v>23.65</v>
      </c>
      <c r="P1504" s="121">
        <v>23.65</v>
      </c>
      <c r="Q1504" s="130" t="s">
        <v>681</v>
      </c>
      <c r="R1504" s="131">
        <v>0</v>
      </c>
      <c r="S1504" s="132">
        <v>6211548.8200000059</v>
      </c>
      <c r="T1504" s="122" t="s">
        <v>529</v>
      </c>
      <c r="U1504" s="2">
        <v>86045901</v>
      </c>
      <c r="V1504" s="121">
        <v>-323776274</v>
      </c>
      <c r="W1504" s="111">
        <v>394131</v>
      </c>
      <c r="X1504" s="133">
        <v>51648517</v>
      </c>
      <c r="Y1504" s="45"/>
    </row>
    <row r="1505" spans="1:25">
      <c r="A1505" s="299" t="s">
        <v>182</v>
      </c>
      <c r="B1505" s="299" t="s">
        <v>183</v>
      </c>
      <c r="C1505" s="125">
        <v>44834</v>
      </c>
      <c r="D1505" s="125">
        <v>44834</v>
      </c>
      <c r="E1505" s="125">
        <v>44855</v>
      </c>
      <c r="F1505" s="295" t="s">
        <v>527</v>
      </c>
      <c r="G1505" s="127" t="s">
        <v>1719</v>
      </c>
      <c r="H1505" s="128" t="s">
        <v>526</v>
      </c>
      <c r="I1505" s="73" t="s">
        <v>528</v>
      </c>
      <c r="J1505" s="73" t="s">
        <v>529</v>
      </c>
      <c r="K1505" s="73" t="s">
        <v>166</v>
      </c>
      <c r="L1505" s="129">
        <v>0</v>
      </c>
      <c r="N1505" s="121">
        <v>0</v>
      </c>
      <c r="O1505" s="121">
        <v>25.84</v>
      </c>
      <c r="P1505" s="121">
        <v>25.84</v>
      </c>
      <c r="Q1505" s="130" t="s">
        <v>681</v>
      </c>
      <c r="R1505" s="131">
        <v>0</v>
      </c>
      <c r="S1505" s="132">
        <v>6211574.6600000057</v>
      </c>
      <c r="T1505" s="122" t="s">
        <v>529</v>
      </c>
      <c r="U1505" s="2">
        <v>86045868</v>
      </c>
      <c r="V1505" s="121">
        <v>-323776309</v>
      </c>
      <c r="W1505" s="111">
        <v>385452</v>
      </c>
      <c r="X1505" s="133">
        <v>51648525</v>
      </c>
      <c r="Y1505" s="45"/>
    </row>
    <row r="1506" spans="1:25">
      <c r="A1506" s="299" t="s">
        <v>206</v>
      </c>
      <c r="B1506" s="299" t="s">
        <v>207</v>
      </c>
      <c r="C1506" s="125">
        <v>44834</v>
      </c>
      <c r="D1506" s="125">
        <v>44834</v>
      </c>
      <c r="E1506" s="125">
        <v>44855</v>
      </c>
      <c r="G1506" s="127"/>
      <c r="H1506" s="128" t="s">
        <v>895</v>
      </c>
      <c r="I1506" s="73" t="s">
        <v>890</v>
      </c>
      <c r="J1506" s="73" t="s">
        <v>894</v>
      </c>
      <c r="K1506" s="73" t="s">
        <v>944</v>
      </c>
      <c r="L1506" s="129">
        <v>4622.05</v>
      </c>
      <c r="M1506" s="121">
        <v>100</v>
      </c>
      <c r="N1506" s="121">
        <v>4622.05</v>
      </c>
      <c r="O1506" s="121">
        <v>0</v>
      </c>
      <c r="P1506" s="121">
        <v>4622.05</v>
      </c>
      <c r="Q1506" s="130" t="s">
        <v>681</v>
      </c>
      <c r="R1506" s="131">
        <v>13119308.099999981</v>
      </c>
      <c r="S1506" s="132">
        <v>0</v>
      </c>
      <c r="T1506" s="122" t="s">
        <v>894</v>
      </c>
      <c r="U1506" s="2"/>
      <c r="W1506" s="111">
        <v>396138</v>
      </c>
      <c r="X1506" s="133"/>
      <c r="Y1506" s="45"/>
    </row>
    <row r="1507" spans="1:25">
      <c r="A1507" s="299" t="s">
        <v>182</v>
      </c>
      <c r="B1507" s="299" t="s">
        <v>183</v>
      </c>
      <c r="C1507" s="125">
        <v>44742</v>
      </c>
      <c r="D1507" s="125">
        <v>44742</v>
      </c>
      <c r="E1507" s="125">
        <v>44855</v>
      </c>
      <c r="G1507" s="127" t="s">
        <v>1675</v>
      </c>
      <c r="H1507" s="128" t="s">
        <v>895</v>
      </c>
      <c r="I1507" s="73" t="s">
        <v>890</v>
      </c>
      <c r="J1507" s="73" t="s">
        <v>894</v>
      </c>
      <c r="K1507" s="73" t="s">
        <v>166</v>
      </c>
      <c r="L1507" s="129">
        <v>0</v>
      </c>
      <c r="N1507" s="121">
        <v>0</v>
      </c>
      <c r="O1507" s="121">
        <v>19024.78</v>
      </c>
      <c r="P1507" s="121">
        <v>19024.78</v>
      </c>
      <c r="Q1507" s="130" t="s">
        <v>681</v>
      </c>
      <c r="R1507" s="131">
        <v>0</v>
      </c>
      <c r="S1507" s="132">
        <v>6230599.440000006</v>
      </c>
      <c r="T1507" s="122" t="s">
        <v>894</v>
      </c>
      <c r="U1507" s="2">
        <v>80285180</v>
      </c>
      <c r="V1507" s="121">
        <v>-323776892</v>
      </c>
      <c r="W1507" s="111">
        <v>396138</v>
      </c>
      <c r="X1507" s="133">
        <v>51648639</v>
      </c>
      <c r="Y1507" s="45"/>
    </row>
    <row r="1508" spans="1:25">
      <c r="A1508" s="299" t="s">
        <v>182</v>
      </c>
      <c r="B1508" s="299" t="s">
        <v>183</v>
      </c>
      <c r="C1508" s="125">
        <v>44771</v>
      </c>
      <c r="D1508" s="125">
        <v>44771</v>
      </c>
      <c r="E1508" s="125">
        <v>44855</v>
      </c>
      <c r="G1508" s="127" t="s">
        <v>1675</v>
      </c>
      <c r="H1508" s="128" t="s">
        <v>895</v>
      </c>
      <c r="I1508" s="73" t="s">
        <v>890</v>
      </c>
      <c r="J1508" s="73" t="s">
        <v>894</v>
      </c>
      <c r="K1508" s="73" t="s">
        <v>166</v>
      </c>
      <c r="L1508" s="129">
        <v>0</v>
      </c>
      <c r="N1508" s="121">
        <v>0</v>
      </c>
      <c r="O1508" s="121">
        <v>11062.18</v>
      </c>
      <c r="P1508" s="121">
        <v>11062.18</v>
      </c>
      <c r="Q1508" s="130" t="s">
        <v>681</v>
      </c>
      <c r="R1508" s="131">
        <v>0</v>
      </c>
      <c r="S1508" s="132">
        <v>6241661.6200000057</v>
      </c>
      <c r="T1508" s="122" t="s">
        <v>894</v>
      </c>
      <c r="U1508" s="2">
        <v>83078914</v>
      </c>
      <c r="V1508" s="121">
        <v>-323776906</v>
      </c>
      <c r="W1508" s="111">
        <v>396138</v>
      </c>
      <c r="X1508" s="133">
        <v>51648645</v>
      </c>
      <c r="Y1508" s="45"/>
    </row>
    <row r="1509" spans="1:25">
      <c r="A1509" s="299" t="s">
        <v>182</v>
      </c>
      <c r="B1509" s="299" t="s">
        <v>183</v>
      </c>
      <c r="C1509" s="125">
        <v>44834</v>
      </c>
      <c r="D1509" s="125">
        <v>44834</v>
      </c>
      <c r="E1509" s="125">
        <v>44855</v>
      </c>
      <c r="G1509" s="127" t="s">
        <v>1675</v>
      </c>
      <c r="H1509" s="128" t="s">
        <v>895</v>
      </c>
      <c r="I1509" s="73" t="s">
        <v>890</v>
      </c>
      <c r="J1509" s="73" t="s">
        <v>894</v>
      </c>
      <c r="K1509" s="73" t="s">
        <v>166</v>
      </c>
      <c r="L1509" s="129">
        <v>0</v>
      </c>
      <c r="N1509" s="121">
        <v>0</v>
      </c>
      <c r="O1509" s="121">
        <v>7429.9</v>
      </c>
      <c r="P1509" s="121">
        <v>7429.9</v>
      </c>
      <c r="Q1509" s="130" t="s">
        <v>681</v>
      </c>
      <c r="R1509" s="131">
        <v>0</v>
      </c>
      <c r="S1509" s="132">
        <v>6249091.5200000061</v>
      </c>
      <c r="T1509" s="122" t="s">
        <v>894</v>
      </c>
      <c r="U1509" s="2">
        <v>83923401</v>
      </c>
      <c r="V1509" s="121">
        <v>-323777060</v>
      </c>
      <c r="W1509" s="111">
        <v>396138</v>
      </c>
      <c r="X1509" s="133">
        <v>51648702</v>
      </c>
      <c r="Y1509" s="45"/>
    </row>
    <row r="1510" spans="1:25">
      <c r="A1510" s="299" t="s">
        <v>182</v>
      </c>
      <c r="B1510" s="299" t="s">
        <v>183</v>
      </c>
      <c r="C1510" s="125">
        <v>44834</v>
      </c>
      <c r="D1510" s="125">
        <v>44834</v>
      </c>
      <c r="E1510" s="125">
        <v>44855</v>
      </c>
      <c r="F1510" s="295" t="s">
        <v>992</v>
      </c>
      <c r="G1510" s="127"/>
      <c r="H1510" s="128" t="s">
        <v>991</v>
      </c>
      <c r="I1510" s="73" t="s">
        <v>764</v>
      </c>
      <c r="J1510" s="73" t="s">
        <v>990</v>
      </c>
      <c r="K1510" s="73" t="s">
        <v>817</v>
      </c>
      <c r="L1510" s="129">
        <v>0</v>
      </c>
      <c r="N1510" s="121">
        <v>0</v>
      </c>
      <c r="O1510" s="121">
        <v>8950.24</v>
      </c>
      <c r="P1510" s="121">
        <v>8950.24</v>
      </c>
      <c r="Q1510" s="130" t="s">
        <v>681</v>
      </c>
      <c r="R1510" s="131">
        <v>0</v>
      </c>
      <c r="S1510" s="132">
        <v>6258041.7600000063</v>
      </c>
      <c r="T1510" s="122" t="s">
        <v>990</v>
      </c>
      <c r="U1510" s="2">
        <v>85928257</v>
      </c>
      <c r="V1510" s="121">
        <v>-323774632</v>
      </c>
      <c r="W1510" s="111"/>
      <c r="X1510" s="133">
        <v>51648088</v>
      </c>
      <c r="Y1510" s="45"/>
    </row>
    <row r="1511" spans="1:25">
      <c r="A1511" s="299" t="s">
        <v>206</v>
      </c>
      <c r="B1511" s="299" t="s">
        <v>207</v>
      </c>
      <c r="C1511" s="125">
        <v>44834</v>
      </c>
      <c r="D1511" s="125">
        <v>44834</v>
      </c>
      <c r="E1511" s="125">
        <v>44855</v>
      </c>
      <c r="F1511" s="295" t="s">
        <v>992</v>
      </c>
      <c r="G1511" s="127"/>
      <c r="H1511" s="128" t="s">
        <v>991</v>
      </c>
      <c r="I1511" s="73" t="s">
        <v>764</v>
      </c>
      <c r="J1511" s="73" t="s">
        <v>990</v>
      </c>
      <c r="K1511" s="73" t="s">
        <v>944</v>
      </c>
      <c r="L1511" s="129">
        <v>20000.009999999998</v>
      </c>
      <c r="M1511" s="121">
        <v>100</v>
      </c>
      <c r="N1511" s="121">
        <v>20000.009999999998</v>
      </c>
      <c r="O1511" s="121">
        <v>0</v>
      </c>
      <c r="P1511" s="121">
        <v>20000.009999999998</v>
      </c>
      <c r="Q1511" s="130" t="s">
        <v>681</v>
      </c>
      <c r="R1511" s="131">
        <v>13139308.109999981</v>
      </c>
      <c r="S1511" s="132">
        <v>0</v>
      </c>
      <c r="T1511" s="122" t="s">
        <v>990</v>
      </c>
      <c r="U1511" s="2">
        <v>105867269</v>
      </c>
      <c r="V1511" s="121">
        <v>-398700254</v>
      </c>
      <c r="W1511" s="111">
        <v>502284</v>
      </c>
      <c r="X1511" s="133">
        <v>63480122</v>
      </c>
      <c r="Y1511" s="45"/>
    </row>
    <row r="1512" spans="1:25">
      <c r="A1512" s="299" t="s">
        <v>206</v>
      </c>
      <c r="B1512" s="299" t="s">
        <v>207</v>
      </c>
      <c r="C1512" s="125">
        <v>44834</v>
      </c>
      <c r="D1512" s="125">
        <v>44834</v>
      </c>
      <c r="E1512" s="125">
        <v>44855</v>
      </c>
      <c r="F1512" s="295" t="s">
        <v>575</v>
      </c>
      <c r="G1512" s="127"/>
      <c r="H1512" s="128" t="s">
        <v>574</v>
      </c>
      <c r="I1512" s="73" t="s">
        <v>564</v>
      </c>
      <c r="J1512" s="73" t="s">
        <v>576</v>
      </c>
      <c r="K1512" s="73" t="s">
        <v>944</v>
      </c>
      <c r="L1512" s="129">
        <v>15029.47</v>
      </c>
      <c r="M1512" s="121">
        <v>100</v>
      </c>
      <c r="N1512" s="121">
        <v>15029.47</v>
      </c>
      <c r="O1512" s="121">
        <v>0</v>
      </c>
      <c r="P1512" s="121">
        <v>15029.47</v>
      </c>
      <c r="Q1512" s="130" t="s">
        <v>681</v>
      </c>
      <c r="R1512" s="131">
        <v>13154337.579999981</v>
      </c>
      <c r="S1512" s="132">
        <v>0</v>
      </c>
      <c r="T1512" s="122" t="s">
        <v>576</v>
      </c>
      <c r="U1512" s="2"/>
      <c r="W1512" s="111">
        <v>503686</v>
      </c>
      <c r="X1512" s="133"/>
      <c r="Y1512" s="45"/>
    </row>
    <row r="1513" spans="1:25">
      <c r="A1513" s="299" t="s">
        <v>182</v>
      </c>
      <c r="B1513" s="299" t="s">
        <v>183</v>
      </c>
      <c r="C1513" s="125">
        <v>44834</v>
      </c>
      <c r="D1513" s="125">
        <v>44834</v>
      </c>
      <c r="E1513" s="125">
        <v>44855</v>
      </c>
      <c r="F1513" s="295" t="s">
        <v>575</v>
      </c>
      <c r="G1513" s="127" t="s">
        <v>1530</v>
      </c>
      <c r="H1513" s="128" t="s">
        <v>574</v>
      </c>
      <c r="I1513" s="73" t="s">
        <v>564</v>
      </c>
      <c r="J1513" s="73" t="s">
        <v>576</v>
      </c>
      <c r="K1513" s="73" t="s">
        <v>166</v>
      </c>
      <c r="L1513" s="129">
        <v>0</v>
      </c>
      <c r="N1513" s="121">
        <v>0</v>
      </c>
      <c r="O1513" s="121">
        <v>103.63</v>
      </c>
      <c r="P1513" s="121">
        <v>103.63</v>
      </c>
      <c r="Q1513" s="130" t="s">
        <v>681</v>
      </c>
      <c r="R1513" s="131">
        <v>0</v>
      </c>
      <c r="S1513" s="132">
        <v>6258145.3900000062</v>
      </c>
      <c r="T1513" s="122" t="s">
        <v>576</v>
      </c>
      <c r="U1513" s="2"/>
      <c r="W1513" s="111">
        <v>503686</v>
      </c>
      <c r="X1513" s="133"/>
      <c r="Y1513" s="45"/>
    </row>
    <row r="1514" spans="1:25">
      <c r="A1514" s="299" t="s">
        <v>206</v>
      </c>
      <c r="B1514" s="299" t="s">
        <v>207</v>
      </c>
      <c r="C1514" s="125">
        <v>44834</v>
      </c>
      <c r="D1514" s="125">
        <v>44834</v>
      </c>
      <c r="E1514" s="125">
        <v>44855</v>
      </c>
      <c r="G1514" s="127"/>
      <c r="H1514" s="128" t="s">
        <v>566</v>
      </c>
      <c r="I1514" s="73" t="s">
        <v>564</v>
      </c>
      <c r="J1514" s="73" t="s">
        <v>567</v>
      </c>
      <c r="K1514" s="73" t="s">
        <v>944</v>
      </c>
      <c r="L1514" s="129">
        <v>22942.1</v>
      </c>
      <c r="M1514" s="121">
        <v>100</v>
      </c>
      <c r="N1514" s="121">
        <v>22942.1</v>
      </c>
      <c r="O1514" s="121">
        <v>0</v>
      </c>
      <c r="P1514" s="121">
        <v>22942.1</v>
      </c>
      <c r="Q1514" s="130" t="s">
        <v>681</v>
      </c>
      <c r="R1514" s="131">
        <v>13177279.679999981</v>
      </c>
      <c r="S1514" s="132">
        <v>0</v>
      </c>
      <c r="T1514" s="122" t="s">
        <v>567</v>
      </c>
      <c r="U1514" s="2">
        <v>86236956</v>
      </c>
      <c r="V1514" s="121">
        <v>-322919935</v>
      </c>
      <c r="W1514" s="111">
        <v>493714</v>
      </c>
      <c r="X1514" s="133">
        <v>51473285</v>
      </c>
      <c r="Y1514" s="45"/>
    </row>
    <row r="1515" spans="1:25">
      <c r="A1515" s="299" t="s">
        <v>182</v>
      </c>
      <c r="B1515" s="299" t="s">
        <v>183</v>
      </c>
      <c r="C1515" s="125">
        <v>44834</v>
      </c>
      <c r="D1515" s="125">
        <v>44834</v>
      </c>
      <c r="E1515" s="125">
        <v>44855</v>
      </c>
      <c r="G1515" s="127" t="s">
        <v>1607</v>
      </c>
      <c r="H1515" s="128" t="s">
        <v>566</v>
      </c>
      <c r="I1515" s="73" t="s">
        <v>564</v>
      </c>
      <c r="J1515" s="73" t="s">
        <v>567</v>
      </c>
      <c r="K1515" s="73" t="s">
        <v>166</v>
      </c>
      <c r="L1515" s="129">
        <v>0</v>
      </c>
      <c r="N1515" s="121">
        <v>0</v>
      </c>
      <c r="O1515" s="121">
        <v>41.34</v>
      </c>
      <c r="P1515" s="121">
        <v>41.34</v>
      </c>
      <c r="Q1515" s="130" t="s">
        <v>681</v>
      </c>
      <c r="R1515" s="131">
        <v>0</v>
      </c>
      <c r="S1515" s="132">
        <v>6258186.730000006</v>
      </c>
      <c r="T1515" s="122" t="s">
        <v>567</v>
      </c>
      <c r="U1515" s="2">
        <v>86236964</v>
      </c>
      <c r="V1515" s="121">
        <v>-323779044</v>
      </c>
      <c r="W1515" s="111">
        <v>500310</v>
      </c>
      <c r="X1515" s="133">
        <v>51649470</v>
      </c>
      <c r="Y1515" s="45"/>
    </row>
    <row r="1516" spans="1:25">
      <c r="A1516" s="299" t="s">
        <v>206</v>
      </c>
      <c r="B1516" s="299" t="s">
        <v>207</v>
      </c>
      <c r="C1516" s="125">
        <v>44834</v>
      </c>
      <c r="D1516" s="125">
        <v>44834</v>
      </c>
      <c r="E1516" s="125">
        <v>44855</v>
      </c>
      <c r="G1516" s="127"/>
      <c r="H1516" s="128" t="s">
        <v>822</v>
      </c>
      <c r="I1516" s="73" t="s">
        <v>564</v>
      </c>
      <c r="J1516" s="73" t="s">
        <v>821</v>
      </c>
      <c r="K1516" s="73" t="s">
        <v>944</v>
      </c>
      <c r="L1516" s="129">
        <v>4548.51</v>
      </c>
      <c r="M1516" s="121">
        <v>100</v>
      </c>
      <c r="N1516" s="121">
        <v>4548.51</v>
      </c>
      <c r="O1516" s="121">
        <v>0</v>
      </c>
      <c r="P1516" s="121">
        <v>4548.51</v>
      </c>
      <c r="Q1516" s="130" t="s">
        <v>681</v>
      </c>
      <c r="R1516" s="131">
        <v>13181828.189999981</v>
      </c>
      <c r="S1516" s="132">
        <v>0</v>
      </c>
      <c r="T1516" s="122" t="s">
        <v>821</v>
      </c>
      <c r="U1516" s="2">
        <v>86342998</v>
      </c>
      <c r="V1516" s="121">
        <v>-323213368</v>
      </c>
      <c r="W1516" s="111">
        <v>503688</v>
      </c>
      <c r="X1516" s="133">
        <v>51532451</v>
      </c>
      <c r="Y1516" s="45"/>
    </row>
    <row r="1517" spans="1:25">
      <c r="A1517" s="299" t="s">
        <v>206</v>
      </c>
      <c r="B1517" s="299" t="s">
        <v>207</v>
      </c>
      <c r="C1517" s="125">
        <v>44834</v>
      </c>
      <c r="D1517" s="125">
        <v>44834</v>
      </c>
      <c r="E1517" s="125">
        <v>44855</v>
      </c>
      <c r="G1517" s="127"/>
      <c r="H1517" s="128" t="s">
        <v>814</v>
      </c>
      <c r="I1517" s="73" t="s">
        <v>236</v>
      </c>
      <c r="J1517" s="73" t="s">
        <v>1039</v>
      </c>
      <c r="K1517" s="73" t="s">
        <v>944</v>
      </c>
      <c r="L1517" s="129">
        <v>1388.68</v>
      </c>
      <c r="M1517" s="121">
        <v>100</v>
      </c>
      <c r="N1517" s="121">
        <v>1388.68</v>
      </c>
      <c r="O1517" s="121">
        <v>0</v>
      </c>
      <c r="P1517" s="121">
        <v>1388.68</v>
      </c>
      <c r="Q1517" s="130" t="s">
        <v>681</v>
      </c>
      <c r="R1517" s="131">
        <v>13183216.869999981</v>
      </c>
      <c r="S1517" s="132">
        <v>0</v>
      </c>
      <c r="T1517" s="122" t="s">
        <v>1039</v>
      </c>
      <c r="U1517" s="2">
        <v>86187128</v>
      </c>
      <c r="V1517" s="121">
        <v>-322725380</v>
      </c>
      <c r="W1517" s="111">
        <v>423893</v>
      </c>
      <c r="X1517" s="133">
        <v>51443596</v>
      </c>
      <c r="Y1517" s="45"/>
    </row>
    <row r="1518" spans="1:25">
      <c r="A1518" s="299" t="s">
        <v>182</v>
      </c>
      <c r="B1518" s="299" t="s">
        <v>183</v>
      </c>
      <c r="C1518" s="125">
        <v>44834</v>
      </c>
      <c r="D1518" s="125">
        <v>44834</v>
      </c>
      <c r="E1518" s="125">
        <v>44855</v>
      </c>
      <c r="G1518" s="127" t="s">
        <v>1565</v>
      </c>
      <c r="H1518" s="128" t="s">
        <v>814</v>
      </c>
      <c r="I1518" s="73" t="s">
        <v>236</v>
      </c>
      <c r="J1518" s="73" t="s">
        <v>1039</v>
      </c>
      <c r="K1518" s="73" t="s">
        <v>166</v>
      </c>
      <c r="L1518" s="129">
        <v>0</v>
      </c>
      <c r="N1518" s="121">
        <v>0</v>
      </c>
      <c r="O1518" s="121">
        <v>10552.93</v>
      </c>
      <c r="P1518" s="121">
        <v>10552.93</v>
      </c>
      <c r="Q1518" s="130" t="s">
        <v>681</v>
      </c>
      <c r="R1518" s="131">
        <v>0</v>
      </c>
      <c r="S1518" s="132">
        <v>6268739.6600000057</v>
      </c>
      <c r="T1518" s="122" t="s">
        <v>1039</v>
      </c>
      <c r="U1518" s="2">
        <v>82715774</v>
      </c>
      <c r="V1518" s="121">
        <v>-323778946</v>
      </c>
      <c r="W1518" s="111">
        <v>423893</v>
      </c>
      <c r="X1518" s="133">
        <v>51649433</v>
      </c>
      <c r="Y1518" s="45"/>
    </row>
    <row r="1519" spans="1:25">
      <c r="A1519" s="299" t="s">
        <v>206</v>
      </c>
      <c r="B1519" s="299" t="s">
        <v>207</v>
      </c>
      <c r="C1519" s="125">
        <v>44837</v>
      </c>
      <c r="D1519" s="125">
        <v>44837</v>
      </c>
      <c r="E1519" s="125">
        <v>44855</v>
      </c>
      <c r="F1519" s="295" t="s">
        <v>235</v>
      </c>
      <c r="G1519" s="127"/>
      <c r="H1519" s="128" t="s">
        <v>234</v>
      </c>
      <c r="I1519" s="73" t="s">
        <v>236</v>
      </c>
      <c r="J1519" s="73" t="s">
        <v>237</v>
      </c>
      <c r="K1519" s="73" t="s">
        <v>944</v>
      </c>
      <c r="L1519" s="129">
        <v>6554.36</v>
      </c>
      <c r="M1519" s="121">
        <v>100</v>
      </c>
      <c r="N1519" s="121">
        <v>6554.36</v>
      </c>
      <c r="O1519" s="121">
        <v>0</v>
      </c>
      <c r="P1519" s="121">
        <v>6554.36</v>
      </c>
      <c r="Q1519" s="130" t="s">
        <v>681</v>
      </c>
      <c r="R1519" s="131">
        <v>13189771.22999998</v>
      </c>
      <c r="S1519" s="132">
        <v>0</v>
      </c>
      <c r="T1519" s="122" t="s">
        <v>237</v>
      </c>
      <c r="U1519" s="2">
        <v>85937173</v>
      </c>
      <c r="V1519" s="121">
        <v>-322107657</v>
      </c>
      <c r="W1519" s="111">
        <v>495127</v>
      </c>
      <c r="X1519" s="133">
        <v>51316298</v>
      </c>
      <c r="Y1519" s="45"/>
    </row>
    <row r="1520" spans="1:25">
      <c r="A1520" s="228" t="s">
        <v>182</v>
      </c>
      <c r="B1520" s="228" t="s">
        <v>183</v>
      </c>
      <c r="C1520" s="229">
        <v>44837</v>
      </c>
      <c r="D1520" s="229">
        <v>44837</v>
      </c>
      <c r="E1520" s="229">
        <v>44855</v>
      </c>
      <c r="F1520" s="296" t="s">
        <v>235</v>
      </c>
      <c r="G1520" s="230" t="s">
        <v>1699</v>
      </c>
      <c r="H1520" s="231" t="s">
        <v>234</v>
      </c>
      <c r="I1520" s="232" t="s">
        <v>236</v>
      </c>
      <c r="J1520" s="232" t="s">
        <v>237</v>
      </c>
      <c r="K1520" s="232" t="s">
        <v>166</v>
      </c>
      <c r="L1520" s="233">
        <v>0</v>
      </c>
      <c r="M1520" s="234"/>
      <c r="N1520" s="234">
        <v>0</v>
      </c>
      <c r="O1520" s="234">
        <v>51066.31</v>
      </c>
      <c r="P1520" s="234">
        <v>51066.31</v>
      </c>
      <c r="Q1520" s="235" t="s">
        <v>681</v>
      </c>
      <c r="R1520" s="236">
        <v>0</v>
      </c>
      <c r="S1520" s="237">
        <v>6319805.9700000053</v>
      </c>
      <c r="T1520" s="238" t="s">
        <v>237</v>
      </c>
      <c r="U1520" s="239">
        <v>82161718</v>
      </c>
      <c r="V1520" s="234">
        <v>-323774849</v>
      </c>
      <c r="W1520" s="240">
        <v>495126</v>
      </c>
      <c r="X1520" s="241">
        <v>51648159</v>
      </c>
      <c r="Y1520" s="242"/>
    </row>
    <row r="1521" spans="1:25">
      <c r="A1521" s="299" t="s">
        <v>206</v>
      </c>
      <c r="B1521" s="299" t="s">
        <v>207</v>
      </c>
      <c r="C1521" s="125">
        <v>44832</v>
      </c>
      <c r="D1521" s="125">
        <v>44841</v>
      </c>
      <c r="E1521" s="125">
        <v>44858</v>
      </c>
      <c r="F1521" s="295" t="s">
        <v>520</v>
      </c>
      <c r="G1521" s="127"/>
      <c r="H1521" s="128" t="s">
        <v>519</v>
      </c>
      <c r="I1521" s="73" t="s">
        <v>521</v>
      </c>
      <c r="J1521" s="73" t="s">
        <v>522</v>
      </c>
      <c r="K1521" s="73" t="s">
        <v>710</v>
      </c>
      <c r="L1521" s="129">
        <v>398992.44</v>
      </c>
      <c r="M1521" s="121">
        <v>94.25</v>
      </c>
      <c r="N1521" s="121">
        <v>-376050.37</v>
      </c>
      <c r="O1521" s="121">
        <v>0</v>
      </c>
      <c r="P1521" s="121">
        <v>-376050.37</v>
      </c>
      <c r="Q1521" s="130" t="s">
        <v>681</v>
      </c>
      <c r="R1521" s="131">
        <v>12813720.859999981</v>
      </c>
      <c r="S1521" s="132">
        <v>0</v>
      </c>
      <c r="T1521" s="122" t="s">
        <v>522</v>
      </c>
      <c r="U1521" s="2">
        <v>86021555</v>
      </c>
      <c r="V1521" s="121">
        <v>-322713274</v>
      </c>
      <c r="W1521" s="111">
        <v>446869</v>
      </c>
      <c r="X1521" s="133">
        <v>51439873</v>
      </c>
      <c r="Y1521" s="45"/>
    </row>
    <row r="1522" spans="1:25">
      <c r="A1522" s="299" t="s">
        <v>206</v>
      </c>
      <c r="B1522" s="299" t="s">
        <v>207</v>
      </c>
      <c r="C1522" s="125">
        <v>44832</v>
      </c>
      <c r="D1522" s="125">
        <v>44841</v>
      </c>
      <c r="E1522" s="125">
        <v>44858</v>
      </c>
      <c r="F1522" s="295" t="s">
        <v>520</v>
      </c>
      <c r="G1522" s="127"/>
      <c r="H1522" s="128" t="s">
        <v>519</v>
      </c>
      <c r="I1522" s="73" t="s">
        <v>521</v>
      </c>
      <c r="J1522" s="73" t="s">
        <v>522</v>
      </c>
      <c r="K1522" s="73" t="s">
        <v>856</v>
      </c>
      <c r="L1522" s="129">
        <v>0</v>
      </c>
      <c r="N1522" s="121">
        <v>57.93</v>
      </c>
      <c r="O1522" s="121">
        <v>0</v>
      </c>
      <c r="P1522" s="121">
        <v>57.93</v>
      </c>
      <c r="Q1522" s="130" t="s">
        <v>681</v>
      </c>
      <c r="R1522" s="131">
        <v>12813778.78999998</v>
      </c>
      <c r="S1522" s="132">
        <v>0</v>
      </c>
      <c r="T1522" s="122" t="s">
        <v>522</v>
      </c>
      <c r="U1522" s="2">
        <v>86180365</v>
      </c>
      <c r="V1522" s="121">
        <v>-322713275</v>
      </c>
      <c r="W1522" s="111"/>
      <c r="X1522" s="133">
        <v>51439874</v>
      </c>
      <c r="Y1522" s="45"/>
    </row>
    <row r="1523" spans="1:25">
      <c r="A1523" s="299" t="s">
        <v>206</v>
      </c>
      <c r="B1523" s="299" t="s">
        <v>207</v>
      </c>
      <c r="C1523" s="125">
        <v>44777</v>
      </c>
      <c r="D1523" s="125">
        <v>44858</v>
      </c>
      <c r="E1523" s="125">
        <v>44858</v>
      </c>
      <c r="F1523" s="295" t="s">
        <v>980</v>
      </c>
      <c r="G1523" s="127"/>
      <c r="H1523" s="128" t="s">
        <v>979</v>
      </c>
      <c r="I1523" s="73" t="s">
        <v>977</v>
      </c>
      <c r="J1523" s="73" t="s">
        <v>978</v>
      </c>
      <c r="K1523" s="73" t="s">
        <v>710</v>
      </c>
      <c r="L1523" s="129">
        <v>498714.65</v>
      </c>
      <c r="M1523" s="121">
        <v>94.75</v>
      </c>
      <c r="N1523" s="121">
        <v>-472532.13</v>
      </c>
      <c r="O1523" s="121">
        <v>0</v>
      </c>
      <c r="P1523" s="121">
        <v>-472532.13</v>
      </c>
      <c r="Q1523" s="130" t="s">
        <v>681</v>
      </c>
      <c r="R1523" s="131">
        <v>12341246.65999998</v>
      </c>
      <c r="S1523" s="132">
        <v>0</v>
      </c>
      <c r="T1523" s="122" t="s">
        <v>978</v>
      </c>
      <c r="U1523" s="2">
        <v>83429391</v>
      </c>
      <c r="V1523" s="121">
        <v>-323923768</v>
      </c>
      <c r="W1523" s="111">
        <v>481277</v>
      </c>
      <c r="X1523" s="133">
        <v>51677483</v>
      </c>
      <c r="Y1523" s="45"/>
    </row>
    <row r="1524" spans="1:25">
      <c r="A1524" s="299" t="s">
        <v>182</v>
      </c>
      <c r="B1524" s="299" t="s">
        <v>183</v>
      </c>
      <c r="C1524" s="125">
        <v>44777</v>
      </c>
      <c r="D1524" s="125">
        <v>44858</v>
      </c>
      <c r="E1524" s="125">
        <v>44858</v>
      </c>
      <c r="F1524" s="295" t="s">
        <v>980</v>
      </c>
      <c r="G1524" s="127"/>
      <c r="H1524" s="128" t="s">
        <v>979</v>
      </c>
      <c r="I1524" s="73" t="s">
        <v>977</v>
      </c>
      <c r="J1524" s="73" t="s">
        <v>978</v>
      </c>
      <c r="K1524" s="73" t="s">
        <v>1665</v>
      </c>
      <c r="L1524" s="129">
        <v>0</v>
      </c>
      <c r="N1524" s="121">
        <v>0</v>
      </c>
      <c r="O1524" s="121">
        <v>-2611.4899999999998</v>
      </c>
      <c r="P1524" s="121">
        <v>-2611.4899999999998</v>
      </c>
      <c r="Q1524" s="130" t="s">
        <v>681</v>
      </c>
      <c r="R1524" s="131">
        <v>0</v>
      </c>
      <c r="S1524" s="132">
        <v>6317194.4800000051</v>
      </c>
      <c r="T1524" s="122" t="s">
        <v>978</v>
      </c>
      <c r="U1524" s="2">
        <v>86542806</v>
      </c>
      <c r="V1524" s="121">
        <v>-323923775</v>
      </c>
      <c r="W1524" s="111"/>
      <c r="X1524" s="133">
        <v>51677485</v>
      </c>
      <c r="Y1524" s="45"/>
    </row>
    <row r="1525" spans="1:25">
      <c r="A1525" s="299" t="s">
        <v>182</v>
      </c>
      <c r="B1525" s="299" t="s">
        <v>183</v>
      </c>
      <c r="C1525" s="125">
        <v>44777</v>
      </c>
      <c r="D1525" s="125">
        <v>44858</v>
      </c>
      <c r="E1525" s="125">
        <v>44858</v>
      </c>
      <c r="F1525" s="295" t="s">
        <v>980</v>
      </c>
      <c r="G1525" s="127"/>
      <c r="H1525" s="128" t="s">
        <v>979</v>
      </c>
      <c r="I1525" s="73" t="s">
        <v>977</v>
      </c>
      <c r="J1525" s="73" t="s">
        <v>978</v>
      </c>
      <c r="K1525" s="73" t="s">
        <v>1666</v>
      </c>
      <c r="L1525" s="129">
        <v>0</v>
      </c>
      <c r="N1525" s="121">
        <v>0</v>
      </c>
      <c r="O1525" s="121">
        <v>8131.04</v>
      </c>
      <c r="P1525" s="121">
        <v>8131.04</v>
      </c>
      <c r="Q1525" s="130" t="s">
        <v>681</v>
      </c>
      <c r="R1525" s="131">
        <v>0</v>
      </c>
      <c r="S1525" s="132">
        <v>6325325.5200000051</v>
      </c>
      <c r="T1525" s="122" t="s">
        <v>978</v>
      </c>
      <c r="U1525" s="2">
        <v>86542805</v>
      </c>
      <c r="V1525" s="121">
        <v>-323923774</v>
      </c>
      <c r="W1525" s="111"/>
      <c r="X1525" s="133">
        <v>51677484</v>
      </c>
      <c r="Y1525" s="45"/>
    </row>
    <row r="1526" spans="1:25">
      <c r="A1526" s="299" t="s">
        <v>206</v>
      </c>
      <c r="B1526" s="299" t="s">
        <v>207</v>
      </c>
      <c r="C1526" s="125">
        <v>44858</v>
      </c>
      <c r="D1526" s="125">
        <v>44858</v>
      </c>
      <c r="E1526" s="125">
        <v>44858</v>
      </c>
      <c r="F1526" s="295" t="s">
        <v>980</v>
      </c>
      <c r="G1526" s="127"/>
      <c r="H1526" s="128" t="s">
        <v>979</v>
      </c>
      <c r="I1526" s="73" t="s">
        <v>977</v>
      </c>
      <c r="J1526" s="73" t="s">
        <v>978</v>
      </c>
      <c r="K1526" s="73" t="s">
        <v>856</v>
      </c>
      <c r="L1526" s="129">
        <v>0</v>
      </c>
      <c r="N1526" s="121">
        <v>67.48</v>
      </c>
      <c r="O1526" s="121">
        <v>0</v>
      </c>
      <c r="P1526" s="121">
        <v>67.48</v>
      </c>
      <c r="Q1526" s="130" t="s">
        <v>681</v>
      </c>
      <c r="R1526" s="131">
        <v>12341314.13999998</v>
      </c>
      <c r="S1526" s="132">
        <v>0</v>
      </c>
      <c r="T1526" s="122" t="s">
        <v>978</v>
      </c>
      <c r="U1526" s="2">
        <v>86542825</v>
      </c>
      <c r="V1526" s="121">
        <v>-323923781</v>
      </c>
      <c r="W1526" s="111"/>
      <c r="X1526" s="133">
        <v>51677488</v>
      </c>
      <c r="Y1526" s="45"/>
    </row>
    <row r="1527" spans="1:25">
      <c r="A1527" s="299" t="s">
        <v>182</v>
      </c>
      <c r="B1527" s="299" t="s">
        <v>183</v>
      </c>
      <c r="C1527" s="125">
        <v>44858</v>
      </c>
      <c r="D1527" s="125">
        <v>44858</v>
      </c>
      <c r="E1527" s="125">
        <v>44858</v>
      </c>
      <c r="F1527" s="295" t="s">
        <v>491</v>
      </c>
      <c r="G1527" s="127" t="s">
        <v>1720</v>
      </c>
      <c r="H1527" s="128" t="s">
        <v>490</v>
      </c>
      <c r="I1527" s="73" t="s">
        <v>972</v>
      </c>
      <c r="J1527" s="73" t="s">
        <v>493</v>
      </c>
      <c r="K1527" s="73" t="s">
        <v>166</v>
      </c>
      <c r="L1527" s="129">
        <v>0</v>
      </c>
      <c r="N1527" s="121">
        <v>0</v>
      </c>
      <c r="O1527" s="121">
        <v>15623.66</v>
      </c>
      <c r="P1527" s="121">
        <v>15623.66</v>
      </c>
      <c r="Q1527" s="130" t="s">
        <v>681</v>
      </c>
      <c r="R1527" s="131">
        <v>0</v>
      </c>
      <c r="S1527" s="132">
        <v>6340949.1800000053</v>
      </c>
      <c r="T1527" s="122" t="s">
        <v>493</v>
      </c>
      <c r="U1527" s="2">
        <v>84475510</v>
      </c>
      <c r="V1527" s="121">
        <v>-323871853</v>
      </c>
      <c r="W1527" s="111">
        <v>441123</v>
      </c>
      <c r="X1527" s="133">
        <v>51661077</v>
      </c>
      <c r="Y1527" s="45"/>
    </row>
    <row r="1528" spans="1:25">
      <c r="A1528" s="299" t="s">
        <v>182</v>
      </c>
      <c r="B1528" s="299" t="s">
        <v>183</v>
      </c>
      <c r="C1528" s="125">
        <v>44853</v>
      </c>
      <c r="D1528" s="125">
        <v>44853</v>
      </c>
      <c r="E1528" s="125">
        <v>44858</v>
      </c>
      <c r="G1528" s="127" t="s">
        <v>1708</v>
      </c>
      <c r="H1528" s="128" t="s">
        <v>216</v>
      </c>
      <c r="I1528" s="73" t="s">
        <v>218</v>
      </c>
      <c r="J1528" s="73" t="s">
        <v>904</v>
      </c>
      <c r="K1528" s="73" t="s">
        <v>166</v>
      </c>
      <c r="L1528" s="129">
        <v>0</v>
      </c>
      <c r="N1528" s="121">
        <v>0</v>
      </c>
      <c r="O1528" s="121">
        <v>1511.03</v>
      </c>
      <c r="P1528" s="121">
        <v>1511.03</v>
      </c>
      <c r="Q1528" s="130" t="s">
        <v>681</v>
      </c>
      <c r="R1528" s="131">
        <v>0</v>
      </c>
      <c r="S1528" s="132">
        <v>6342460.2100000056</v>
      </c>
      <c r="T1528" s="122" t="s">
        <v>904</v>
      </c>
      <c r="U1528" s="2">
        <v>84425373</v>
      </c>
      <c r="V1528" s="121">
        <v>-323903142</v>
      </c>
      <c r="W1528" s="111">
        <v>500670</v>
      </c>
      <c r="X1528" s="133">
        <v>51673622</v>
      </c>
      <c r="Y1528" s="45"/>
    </row>
    <row r="1529" spans="1:25">
      <c r="A1529" s="299" t="s">
        <v>182</v>
      </c>
      <c r="B1529" s="299" t="s">
        <v>183</v>
      </c>
      <c r="C1529" s="125">
        <v>44858</v>
      </c>
      <c r="D1529" s="125">
        <v>44858</v>
      </c>
      <c r="E1529" s="125">
        <v>44858</v>
      </c>
      <c r="G1529" s="127" t="s">
        <v>1708</v>
      </c>
      <c r="H1529" s="128" t="s">
        <v>216</v>
      </c>
      <c r="I1529" s="73" t="s">
        <v>218</v>
      </c>
      <c r="J1529" s="73" t="s">
        <v>904</v>
      </c>
      <c r="K1529" s="73" t="s">
        <v>166</v>
      </c>
      <c r="L1529" s="129">
        <v>0</v>
      </c>
      <c r="N1529" s="121">
        <v>0</v>
      </c>
      <c r="O1529" s="121">
        <v>24707.58</v>
      </c>
      <c r="P1529" s="121">
        <v>24707.58</v>
      </c>
      <c r="Q1529" s="130" t="s">
        <v>681</v>
      </c>
      <c r="R1529" s="131">
        <v>0</v>
      </c>
      <c r="S1529" s="132">
        <v>6367167.7900000056</v>
      </c>
      <c r="T1529" s="122" t="s">
        <v>904</v>
      </c>
      <c r="U1529" s="2">
        <v>84509758</v>
      </c>
      <c r="V1529" s="121">
        <v>-323903063</v>
      </c>
      <c r="W1529" s="111">
        <v>500668</v>
      </c>
      <c r="X1529" s="133">
        <v>51673597</v>
      </c>
      <c r="Y1529" s="45"/>
    </row>
    <row r="1530" spans="1:25">
      <c r="A1530" s="243" t="s">
        <v>182</v>
      </c>
      <c r="B1530" s="243" t="s">
        <v>183</v>
      </c>
      <c r="C1530" s="244">
        <v>44859</v>
      </c>
      <c r="D1530" s="244">
        <v>44859</v>
      </c>
      <c r="E1530" s="244">
        <v>44859</v>
      </c>
      <c r="F1530" s="297" t="s">
        <v>987</v>
      </c>
      <c r="G1530" s="245" t="s">
        <v>1738</v>
      </c>
      <c r="H1530" s="246" t="s">
        <v>986</v>
      </c>
      <c r="I1530" s="247" t="s">
        <v>524</v>
      </c>
      <c r="J1530" s="247" t="s">
        <v>985</v>
      </c>
      <c r="K1530" s="247" t="s">
        <v>166</v>
      </c>
      <c r="L1530" s="248">
        <v>0</v>
      </c>
      <c r="M1530" s="249"/>
      <c r="N1530" s="249">
        <v>0</v>
      </c>
      <c r="O1530" s="249">
        <v>41140.959999999999</v>
      </c>
      <c r="P1530" s="249">
        <v>41140.959999999999</v>
      </c>
      <c r="Q1530" s="250" t="s">
        <v>681</v>
      </c>
      <c r="R1530" s="251">
        <v>0</v>
      </c>
      <c r="S1530" s="252">
        <v>6408308.7500000056</v>
      </c>
      <c r="T1530" s="253" t="s">
        <v>985</v>
      </c>
      <c r="U1530" s="254">
        <v>86531009</v>
      </c>
      <c r="V1530" s="249">
        <v>-323948465</v>
      </c>
      <c r="W1530" s="255">
        <v>497189</v>
      </c>
      <c r="X1530" s="256">
        <v>51683491</v>
      </c>
      <c r="Y1530" s="257"/>
    </row>
    <row r="1531" spans="1:25">
      <c r="A1531" s="299" t="s">
        <v>206</v>
      </c>
      <c r="B1531" s="299" t="s">
        <v>207</v>
      </c>
      <c r="C1531" s="125">
        <v>44742</v>
      </c>
      <c r="D1531" s="125">
        <v>44742</v>
      </c>
      <c r="E1531" s="125">
        <v>44860</v>
      </c>
      <c r="F1531" s="295" t="s">
        <v>960</v>
      </c>
      <c r="G1531" s="127"/>
      <c r="H1531" s="128" t="s">
        <v>959</v>
      </c>
      <c r="I1531" s="73" t="s">
        <v>957</v>
      </c>
      <c r="J1531" s="73" t="s">
        <v>958</v>
      </c>
      <c r="K1531" s="73" t="s">
        <v>944</v>
      </c>
      <c r="L1531" s="129">
        <v>9956.11</v>
      </c>
      <c r="M1531" s="121">
        <v>100</v>
      </c>
      <c r="N1531" s="121">
        <v>9956.11</v>
      </c>
      <c r="O1531" s="121">
        <v>0</v>
      </c>
      <c r="P1531" s="121">
        <v>9956.11</v>
      </c>
      <c r="Q1531" s="130" t="s">
        <v>681</v>
      </c>
      <c r="R1531" s="131">
        <v>12351270.24999998</v>
      </c>
      <c r="S1531" s="132">
        <v>0</v>
      </c>
      <c r="T1531" s="122" t="s">
        <v>958</v>
      </c>
      <c r="U1531" s="2">
        <v>86613734</v>
      </c>
      <c r="V1531" s="121">
        <v>-324299224</v>
      </c>
      <c r="W1531" s="111">
        <v>482929</v>
      </c>
      <c r="X1531" s="133">
        <v>51717916</v>
      </c>
      <c r="Y1531" s="45"/>
    </row>
    <row r="1532" spans="1:25">
      <c r="A1532" s="299" t="s">
        <v>206</v>
      </c>
      <c r="B1532" s="299" t="s">
        <v>207</v>
      </c>
      <c r="C1532" s="125">
        <v>44834</v>
      </c>
      <c r="D1532" s="125">
        <v>44834</v>
      </c>
      <c r="E1532" s="125">
        <v>44860</v>
      </c>
      <c r="F1532" s="295" t="s">
        <v>960</v>
      </c>
      <c r="G1532" s="127"/>
      <c r="H1532" s="128" t="s">
        <v>959</v>
      </c>
      <c r="I1532" s="73" t="s">
        <v>957</v>
      </c>
      <c r="J1532" s="73" t="s">
        <v>958</v>
      </c>
      <c r="K1532" s="73" t="s">
        <v>944</v>
      </c>
      <c r="L1532" s="129">
        <v>9991.11</v>
      </c>
      <c r="M1532" s="121">
        <v>100</v>
      </c>
      <c r="N1532" s="121">
        <v>9991.11</v>
      </c>
      <c r="O1532" s="121">
        <v>0</v>
      </c>
      <c r="P1532" s="121">
        <v>9991.11</v>
      </c>
      <c r="Q1532" s="130" t="s">
        <v>681</v>
      </c>
      <c r="R1532" s="131">
        <v>12361261.359999979</v>
      </c>
      <c r="S1532" s="132">
        <v>0</v>
      </c>
      <c r="T1532" s="122" t="s">
        <v>958</v>
      </c>
      <c r="U1532" s="2">
        <v>86613841</v>
      </c>
      <c r="V1532" s="121">
        <v>-324299420</v>
      </c>
      <c r="W1532" s="111">
        <v>482929</v>
      </c>
      <c r="X1532" s="133">
        <v>51717971</v>
      </c>
      <c r="Y1532" s="45"/>
    </row>
    <row r="1533" spans="1:25">
      <c r="A1533" s="299" t="s">
        <v>182</v>
      </c>
      <c r="B1533" s="299" t="s">
        <v>183</v>
      </c>
      <c r="C1533" s="125">
        <v>44742</v>
      </c>
      <c r="D1533" s="125">
        <v>44742</v>
      </c>
      <c r="E1533" s="125">
        <v>44860</v>
      </c>
      <c r="F1533" s="295" t="s">
        <v>960</v>
      </c>
      <c r="G1533" s="127" t="s">
        <v>1739</v>
      </c>
      <c r="H1533" s="128" t="s">
        <v>959</v>
      </c>
      <c r="I1533" s="73" t="s">
        <v>957</v>
      </c>
      <c r="J1533" s="73" t="s">
        <v>958</v>
      </c>
      <c r="K1533" s="73" t="s">
        <v>166</v>
      </c>
      <c r="L1533" s="129">
        <v>0</v>
      </c>
      <c r="N1533" s="121">
        <v>0</v>
      </c>
      <c r="O1533" s="121">
        <v>14908.03</v>
      </c>
      <c r="P1533" s="121">
        <v>14908.03</v>
      </c>
      <c r="Q1533" s="130" t="s">
        <v>681</v>
      </c>
      <c r="R1533" s="131">
        <v>0</v>
      </c>
      <c r="S1533" s="132">
        <v>6423216.7800000058</v>
      </c>
      <c r="T1533" s="122" t="s">
        <v>958</v>
      </c>
      <c r="U1533" s="2">
        <v>81369774</v>
      </c>
      <c r="V1533" s="121">
        <v>-324299422</v>
      </c>
      <c r="W1533" s="111">
        <v>482929</v>
      </c>
      <c r="X1533" s="133">
        <v>51717973</v>
      </c>
      <c r="Y1533" s="45" t="s">
        <v>1740</v>
      </c>
    </row>
    <row r="1534" spans="1:25">
      <c r="A1534" s="228" t="s">
        <v>182</v>
      </c>
      <c r="B1534" s="228" t="s">
        <v>183</v>
      </c>
      <c r="C1534" s="229">
        <v>44834</v>
      </c>
      <c r="D1534" s="229">
        <v>44834</v>
      </c>
      <c r="E1534" s="229">
        <v>44860</v>
      </c>
      <c r="F1534" s="296" t="s">
        <v>960</v>
      </c>
      <c r="G1534" s="230" t="s">
        <v>1739</v>
      </c>
      <c r="H1534" s="231" t="s">
        <v>959</v>
      </c>
      <c r="I1534" s="232" t="s">
        <v>957</v>
      </c>
      <c r="J1534" s="232" t="s">
        <v>958</v>
      </c>
      <c r="K1534" s="232" t="s">
        <v>166</v>
      </c>
      <c r="L1534" s="233">
        <v>0</v>
      </c>
      <c r="M1534" s="234"/>
      <c r="N1534" s="234">
        <v>0</v>
      </c>
      <c r="O1534" s="234">
        <v>75867.59</v>
      </c>
      <c r="P1534" s="234">
        <v>75867.59</v>
      </c>
      <c r="Q1534" s="235" t="s">
        <v>681</v>
      </c>
      <c r="R1534" s="236">
        <v>0</v>
      </c>
      <c r="S1534" s="237">
        <v>6499084.3700000057</v>
      </c>
      <c r="T1534" s="238" t="s">
        <v>958</v>
      </c>
      <c r="U1534" s="239">
        <v>82658082</v>
      </c>
      <c r="V1534" s="234">
        <v>-324299643</v>
      </c>
      <c r="W1534" s="240">
        <v>482929</v>
      </c>
      <c r="X1534" s="241">
        <v>51717978</v>
      </c>
      <c r="Y1534" s="242"/>
    </row>
    <row r="1535" spans="1:25">
      <c r="A1535" s="299" t="s">
        <v>182</v>
      </c>
      <c r="B1535" s="299" t="s">
        <v>183</v>
      </c>
      <c r="C1535" s="125">
        <v>44581</v>
      </c>
      <c r="D1535" s="125">
        <v>44581</v>
      </c>
      <c r="E1535" s="125">
        <v>44861</v>
      </c>
      <c r="G1535" s="127" t="s">
        <v>1708</v>
      </c>
      <c r="H1535" s="128" t="s">
        <v>216</v>
      </c>
      <c r="I1535" s="73" t="s">
        <v>218</v>
      </c>
      <c r="J1535" s="73" t="s">
        <v>904</v>
      </c>
      <c r="K1535" s="73" t="s">
        <v>166</v>
      </c>
      <c r="L1535" s="129">
        <v>0</v>
      </c>
      <c r="N1535" s="121">
        <v>0</v>
      </c>
      <c r="O1535" s="121">
        <v>99505.27</v>
      </c>
      <c r="P1535" s="121">
        <v>99505.27</v>
      </c>
      <c r="Q1535" s="130" t="s">
        <v>681</v>
      </c>
      <c r="R1535" s="131">
        <v>0</v>
      </c>
      <c r="S1535" s="132">
        <v>6598589.6400000053</v>
      </c>
      <c r="T1535" s="122" t="s">
        <v>904</v>
      </c>
      <c r="U1535" s="2">
        <v>75329164</v>
      </c>
      <c r="V1535" s="121">
        <v>-324321280</v>
      </c>
      <c r="W1535" s="111">
        <v>463235</v>
      </c>
      <c r="X1535" s="133">
        <v>51722624</v>
      </c>
      <c r="Y1535" s="45" t="s">
        <v>1741</v>
      </c>
    </row>
    <row r="1536" spans="1:25">
      <c r="A1536" s="299" t="s">
        <v>182</v>
      </c>
      <c r="B1536" s="299" t="s">
        <v>183</v>
      </c>
      <c r="C1536" s="125">
        <v>44620</v>
      </c>
      <c r="D1536" s="125">
        <v>44620</v>
      </c>
      <c r="E1536" s="125">
        <v>44861</v>
      </c>
      <c r="G1536" s="127" t="s">
        <v>1708</v>
      </c>
      <c r="H1536" s="128" t="s">
        <v>216</v>
      </c>
      <c r="I1536" s="73" t="s">
        <v>218</v>
      </c>
      <c r="J1536" s="73" t="s">
        <v>904</v>
      </c>
      <c r="K1536" s="73" t="s">
        <v>166</v>
      </c>
      <c r="L1536" s="129">
        <v>0</v>
      </c>
      <c r="N1536" s="121">
        <v>0</v>
      </c>
      <c r="O1536" s="121">
        <v>75763.89</v>
      </c>
      <c r="P1536" s="121">
        <v>75763.89</v>
      </c>
      <c r="Q1536" s="130" t="s">
        <v>681</v>
      </c>
      <c r="R1536" s="131">
        <v>0</v>
      </c>
      <c r="S1536" s="132">
        <v>6674353.5300000049</v>
      </c>
      <c r="T1536" s="122" t="s">
        <v>904</v>
      </c>
      <c r="U1536" s="2">
        <v>76681741</v>
      </c>
      <c r="V1536" s="121">
        <v>-324321285</v>
      </c>
      <c r="W1536" s="111">
        <v>480840</v>
      </c>
      <c r="X1536" s="133">
        <v>51722625</v>
      </c>
      <c r="Y1536" s="45" t="s">
        <v>1741</v>
      </c>
    </row>
    <row r="1537" spans="1:25">
      <c r="A1537" s="299" t="s">
        <v>182</v>
      </c>
      <c r="B1537" s="299" t="s">
        <v>183</v>
      </c>
      <c r="C1537" s="125">
        <v>44629</v>
      </c>
      <c r="D1537" s="125">
        <v>44629</v>
      </c>
      <c r="E1537" s="125">
        <v>44861</v>
      </c>
      <c r="G1537" s="127" t="s">
        <v>1708</v>
      </c>
      <c r="H1537" s="128" t="s">
        <v>216</v>
      </c>
      <c r="I1537" s="73" t="s">
        <v>218</v>
      </c>
      <c r="J1537" s="73" t="s">
        <v>904</v>
      </c>
      <c r="K1537" s="73" t="s">
        <v>166</v>
      </c>
      <c r="L1537" s="129">
        <v>0</v>
      </c>
      <c r="N1537" s="121">
        <v>0</v>
      </c>
      <c r="O1537" s="121">
        <v>959.3</v>
      </c>
      <c r="P1537" s="121">
        <v>959.3</v>
      </c>
      <c r="Q1537" s="130" t="s">
        <v>681</v>
      </c>
      <c r="R1537" s="131">
        <v>0</v>
      </c>
      <c r="S1537" s="132">
        <v>6675312.8300000047</v>
      </c>
      <c r="T1537" s="122" t="s">
        <v>904</v>
      </c>
      <c r="U1537" s="2">
        <v>78606553</v>
      </c>
      <c r="V1537" s="121">
        <v>-324321287</v>
      </c>
      <c r="W1537" s="111">
        <v>483314</v>
      </c>
      <c r="X1537" s="133">
        <v>51722626</v>
      </c>
      <c r="Y1537" s="45" t="s">
        <v>1741</v>
      </c>
    </row>
    <row r="1538" spans="1:25">
      <c r="A1538" s="299" t="s">
        <v>182</v>
      </c>
      <c r="B1538" s="299" t="s">
        <v>183</v>
      </c>
      <c r="C1538" s="125">
        <v>44634</v>
      </c>
      <c r="D1538" s="125">
        <v>44634</v>
      </c>
      <c r="E1538" s="125">
        <v>44861</v>
      </c>
      <c r="G1538" s="127" t="s">
        <v>1708</v>
      </c>
      <c r="H1538" s="128" t="s">
        <v>216</v>
      </c>
      <c r="I1538" s="73" t="s">
        <v>218</v>
      </c>
      <c r="J1538" s="73" t="s">
        <v>904</v>
      </c>
      <c r="K1538" s="73" t="s">
        <v>166</v>
      </c>
      <c r="L1538" s="129">
        <v>0</v>
      </c>
      <c r="N1538" s="121">
        <v>0</v>
      </c>
      <c r="O1538" s="121">
        <v>761.05</v>
      </c>
      <c r="P1538" s="121">
        <v>761.05</v>
      </c>
      <c r="Q1538" s="130" t="s">
        <v>681</v>
      </c>
      <c r="R1538" s="131">
        <v>0</v>
      </c>
      <c r="S1538" s="132">
        <v>6676073.8800000045</v>
      </c>
      <c r="T1538" s="122" t="s">
        <v>904</v>
      </c>
      <c r="U1538" s="2">
        <v>78606584</v>
      </c>
      <c r="V1538" s="121">
        <v>-324321291</v>
      </c>
      <c r="W1538" s="111">
        <v>483306</v>
      </c>
      <c r="X1538" s="133">
        <v>51722628</v>
      </c>
      <c r="Y1538" s="45" t="s">
        <v>1741</v>
      </c>
    </row>
    <row r="1539" spans="1:25">
      <c r="A1539" s="299" t="s">
        <v>182</v>
      </c>
      <c r="B1539" s="299" t="s">
        <v>183</v>
      </c>
      <c r="C1539" s="125">
        <v>44642</v>
      </c>
      <c r="D1539" s="125">
        <v>44642</v>
      </c>
      <c r="E1539" s="125">
        <v>44861</v>
      </c>
      <c r="G1539" s="127" t="s">
        <v>1708</v>
      </c>
      <c r="H1539" s="128" t="s">
        <v>216</v>
      </c>
      <c r="I1539" s="73" t="s">
        <v>218</v>
      </c>
      <c r="J1539" s="73" t="s">
        <v>904</v>
      </c>
      <c r="K1539" s="73" t="s">
        <v>166</v>
      </c>
      <c r="L1539" s="129">
        <v>0</v>
      </c>
      <c r="N1539" s="121">
        <v>0</v>
      </c>
      <c r="O1539" s="121">
        <v>1172.48</v>
      </c>
      <c r="P1539" s="121">
        <v>1172.48</v>
      </c>
      <c r="Q1539" s="130" t="s">
        <v>681</v>
      </c>
      <c r="R1539" s="131">
        <v>0</v>
      </c>
      <c r="S1539" s="132">
        <v>6677246.360000005</v>
      </c>
      <c r="T1539" s="122" t="s">
        <v>904</v>
      </c>
      <c r="U1539" s="2">
        <v>77171055</v>
      </c>
      <c r="V1539" s="121">
        <v>-324321292</v>
      </c>
      <c r="W1539" s="111">
        <v>483307</v>
      </c>
      <c r="X1539" s="133">
        <v>51722629</v>
      </c>
      <c r="Y1539" s="45" t="s">
        <v>1741</v>
      </c>
    </row>
    <row r="1540" spans="1:25">
      <c r="A1540" s="299" t="s">
        <v>182</v>
      </c>
      <c r="B1540" s="299" t="s">
        <v>183</v>
      </c>
      <c r="C1540" s="125">
        <v>44650</v>
      </c>
      <c r="D1540" s="125">
        <v>44650</v>
      </c>
      <c r="E1540" s="125">
        <v>44861</v>
      </c>
      <c r="G1540" s="127" t="s">
        <v>1708</v>
      </c>
      <c r="H1540" s="128" t="s">
        <v>216</v>
      </c>
      <c r="I1540" s="73" t="s">
        <v>218</v>
      </c>
      <c r="J1540" s="73" t="s">
        <v>904</v>
      </c>
      <c r="K1540" s="73" t="s">
        <v>166</v>
      </c>
      <c r="L1540" s="129">
        <v>0</v>
      </c>
      <c r="N1540" s="121">
        <v>0</v>
      </c>
      <c r="O1540" s="121">
        <v>1598.84</v>
      </c>
      <c r="P1540" s="121">
        <v>1598.84</v>
      </c>
      <c r="Q1540" s="130" t="s">
        <v>681</v>
      </c>
      <c r="R1540" s="131">
        <v>0</v>
      </c>
      <c r="S1540" s="132">
        <v>6678845.2000000048</v>
      </c>
      <c r="T1540" s="122" t="s">
        <v>904</v>
      </c>
      <c r="U1540" s="2">
        <v>77171118</v>
      </c>
      <c r="V1540" s="121">
        <v>-324321295</v>
      </c>
      <c r="W1540" s="111">
        <v>483308</v>
      </c>
      <c r="X1540" s="133">
        <v>51722631</v>
      </c>
      <c r="Y1540" s="45" t="s">
        <v>1741</v>
      </c>
    </row>
    <row r="1541" spans="1:25">
      <c r="A1541" s="299" t="s">
        <v>182</v>
      </c>
      <c r="B1541" s="299" t="s">
        <v>183</v>
      </c>
      <c r="C1541" s="125">
        <v>44662</v>
      </c>
      <c r="D1541" s="125">
        <v>44662</v>
      </c>
      <c r="E1541" s="125">
        <v>44861</v>
      </c>
      <c r="G1541" s="127" t="s">
        <v>1708</v>
      </c>
      <c r="H1541" s="128" t="s">
        <v>216</v>
      </c>
      <c r="I1541" s="73" t="s">
        <v>218</v>
      </c>
      <c r="J1541" s="73" t="s">
        <v>904</v>
      </c>
      <c r="K1541" s="73" t="s">
        <v>166</v>
      </c>
      <c r="L1541" s="129">
        <v>0</v>
      </c>
      <c r="N1541" s="121">
        <v>0</v>
      </c>
      <c r="O1541" s="121">
        <v>3581.39</v>
      </c>
      <c r="P1541" s="121">
        <v>3581.39</v>
      </c>
      <c r="Q1541" s="130" t="s">
        <v>681</v>
      </c>
      <c r="R1541" s="131">
        <v>0</v>
      </c>
      <c r="S1541" s="132">
        <v>6682426.5900000045</v>
      </c>
      <c r="T1541" s="122" t="s">
        <v>904</v>
      </c>
      <c r="U1541" s="2">
        <v>77171195</v>
      </c>
      <c r="V1541" s="121">
        <v>-324321298</v>
      </c>
      <c r="W1541" s="111">
        <v>483311</v>
      </c>
      <c r="X1541" s="133">
        <v>51722633</v>
      </c>
      <c r="Y1541" s="45" t="s">
        <v>1741</v>
      </c>
    </row>
    <row r="1542" spans="1:25">
      <c r="A1542" s="299" t="s">
        <v>182</v>
      </c>
      <c r="B1542" s="299" t="s">
        <v>183</v>
      </c>
      <c r="C1542" s="125">
        <v>44671</v>
      </c>
      <c r="D1542" s="125">
        <v>44671</v>
      </c>
      <c r="E1542" s="125">
        <v>44861</v>
      </c>
      <c r="G1542" s="127" t="s">
        <v>1708</v>
      </c>
      <c r="H1542" s="128" t="s">
        <v>216</v>
      </c>
      <c r="I1542" s="73" t="s">
        <v>218</v>
      </c>
      <c r="J1542" s="73" t="s">
        <v>904</v>
      </c>
      <c r="K1542" s="73" t="s">
        <v>166</v>
      </c>
      <c r="L1542" s="129">
        <v>0</v>
      </c>
      <c r="N1542" s="121">
        <v>0</v>
      </c>
      <c r="O1542" s="121">
        <v>42349.27</v>
      </c>
      <c r="P1542" s="121">
        <v>42349.27</v>
      </c>
      <c r="Q1542" s="130" t="s">
        <v>681</v>
      </c>
      <c r="R1542" s="131">
        <v>0</v>
      </c>
      <c r="S1542" s="132">
        <v>6724775.8600000041</v>
      </c>
      <c r="T1542" s="122" t="s">
        <v>904</v>
      </c>
      <c r="U1542" s="2">
        <v>77171172</v>
      </c>
      <c r="V1542" s="121">
        <v>-324321303</v>
      </c>
      <c r="W1542" s="111">
        <v>483310</v>
      </c>
      <c r="X1542" s="133">
        <v>51722637</v>
      </c>
      <c r="Y1542" s="45" t="s">
        <v>1741</v>
      </c>
    </row>
    <row r="1543" spans="1:25">
      <c r="A1543" s="299" t="s">
        <v>182</v>
      </c>
      <c r="B1543" s="299" t="s">
        <v>183</v>
      </c>
      <c r="C1543" s="125">
        <v>44673</v>
      </c>
      <c r="D1543" s="125">
        <v>44673</v>
      </c>
      <c r="E1543" s="125">
        <v>44861</v>
      </c>
      <c r="G1543" s="127" t="s">
        <v>1708</v>
      </c>
      <c r="H1543" s="128" t="s">
        <v>216</v>
      </c>
      <c r="I1543" s="73" t="s">
        <v>218</v>
      </c>
      <c r="J1543" s="73" t="s">
        <v>904</v>
      </c>
      <c r="K1543" s="73" t="s">
        <v>166</v>
      </c>
      <c r="L1543" s="129">
        <v>0</v>
      </c>
      <c r="N1543" s="121">
        <v>0</v>
      </c>
      <c r="O1543" s="121">
        <v>1652.13</v>
      </c>
      <c r="P1543" s="121">
        <v>1652.13</v>
      </c>
      <c r="Q1543" s="130" t="s">
        <v>681</v>
      </c>
      <c r="R1543" s="131">
        <v>0</v>
      </c>
      <c r="S1543" s="132">
        <v>6726427.9900000039</v>
      </c>
      <c r="T1543" s="122" t="s">
        <v>904</v>
      </c>
      <c r="U1543" s="2">
        <v>78476904</v>
      </c>
      <c r="V1543" s="121">
        <v>-324321305</v>
      </c>
      <c r="W1543" s="111">
        <v>483307</v>
      </c>
      <c r="X1543" s="133">
        <v>51722638</v>
      </c>
      <c r="Y1543" s="45" t="s">
        <v>1741</v>
      </c>
    </row>
    <row r="1544" spans="1:25">
      <c r="A1544" s="299" t="s">
        <v>182</v>
      </c>
      <c r="B1544" s="299" t="s">
        <v>183</v>
      </c>
      <c r="C1544" s="125">
        <v>44676</v>
      </c>
      <c r="D1544" s="125">
        <v>44676</v>
      </c>
      <c r="E1544" s="125">
        <v>44861</v>
      </c>
      <c r="G1544" s="127" t="s">
        <v>1708</v>
      </c>
      <c r="H1544" s="128" t="s">
        <v>216</v>
      </c>
      <c r="I1544" s="73" t="s">
        <v>218</v>
      </c>
      <c r="J1544" s="73" t="s">
        <v>904</v>
      </c>
      <c r="K1544" s="73" t="s">
        <v>166</v>
      </c>
      <c r="L1544" s="129">
        <v>0</v>
      </c>
      <c r="N1544" s="121">
        <v>0</v>
      </c>
      <c r="O1544" s="121">
        <v>2339.25</v>
      </c>
      <c r="P1544" s="121">
        <v>2339.25</v>
      </c>
      <c r="Q1544" s="130" t="s">
        <v>681</v>
      </c>
      <c r="R1544" s="131">
        <v>0</v>
      </c>
      <c r="S1544" s="132">
        <v>6728767.2400000039</v>
      </c>
      <c r="T1544" s="122" t="s">
        <v>904</v>
      </c>
      <c r="U1544" s="2">
        <v>78620467</v>
      </c>
      <c r="V1544" s="121">
        <v>-324321309</v>
      </c>
      <c r="W1544" s="111">
        <v>483313</v>
      </c>
      <c r="X1544" s="133">
        <v>51722642</v>
      </c>
      <c r="Y1544" s="45" t="s">
        <v>1741</v>
      </c>
    </row>
    <row r="1545" spans="1:25">
      <c r="A1545" s="299" t="s">
        <v>182</v>
      </c>
      <c r="B1545" s="299" t="s">
        <v>183</v>
      </c>
      <c r="C1545" s="125">
        <v>44680</v>
      </c>
      <c r="D1545" s="125">
        <v>44680</v>
      </c>
      <c r="E1545" s="125">
        <v>44861</v>
      </c>
      <c r="G1545" s="127" t="s">
        <v>1708</v>
      </c>
      <c r="H1545" s="128" t="s">
        <v>216</v>
      </c>
      <c r="I1545" s="73" t="s">
        <v>218</v>
      </c>
      <c r="J1545" s="73" t="s">
        <v>904</v>
      </c>
      <c r="K1545" s="73" t="s">
        <v>166</v>
      </c>
      <c r="L1545" s="129">
        <v>0</v>
      </c>
      <c r="N1545" s="121">
        <v>0</v>
      </c>
      <c r="O1545" s="121">
        <v>1598.84</v>
      </c>
      <c r="P1545" s="121">
        <v>1598.84</v>
      </c>
      <c r="Q1545" s="130" t="s">
        <v>681</v>
      </c>
      <c r="R1545" s="131">
        <v>0</v>
      </c>
      <c r="S1545" s="132">
        <v>6730366.0800000038</v>
      </c>
      <c r="T1545" s="122" t="s">
        <v>904</v>
      </c>
      <c r="U1545" s="2">
        <v>78476946</v>
      </c>
      <c r="V1545" s="121">
        <v>-324321310</v>
      </c>
      <c r="W1545" s="111">
        <v>483308</v>
      </c>
      <c r="X1545" s="133">
        <v>51722643</v>
      </c>
      <c r="Y1545" s="45" t="s">
        <v>1741</v>
      </c>
    </row>
    <row r="1546" spans="1:25">
      <c r="A1546" s="299" t="s">
        <v>182</v>
      </c>
      <c r="B1546" s="299" t="s">
        <v>183</v>
      </c>
      <c r="C1546" s="125">
        <v>44692</v>
      </c>
      <c r="D1546" s="125">
        <v>44692</v>
      </c>
      <c r="E1546" s="125">
        <v>44861</v>
      </c>
      <c r="G1546" s="127" t="s">
        <v>1708</v>
      </c>
      <c r="H1546" s="128" t="s">
        <v>216</v>
      </c>
      <c r="I1546" s="73" t="s">
        <v>218</v>
      </c>
      <c r="J1546" s="73" t="s">
        <v>904</v>
      </c>
      <c r="K1546" s="73" t="s">
        <v>166</v>
      </c>
      <c r="L1546" s="129">
        <v>0</v>
      </c>
      <c r="N1546" s="121">
        <v>0</v>
      </c>
      <c r="O1546" s="121">
        <v>2558.14</v>
      </c>
      <c r="P1546" s="121">
        <v>2558.14</v>
      </c>
      <c r="Q1546" s="130" t="s">
        <v>681</v>
      </c>
      <c r="R1546" s="131">
        <v>0</v>
      </c>
      <c r="S1546" s="132">
        <v>6732924.2200000035</v>
      </c>
      <c r="T1546" s="122" t="s">
        <v>904</v>
      </c>
      <c r="U1546" s="2">
        <v>79073323</v>
      </c>
      <c r="V1546" s="121">
        <v>-324321313</v>
      </c>
      <c r="W1546" s="111">
        <v>483311</v>
      </c>
      <c r="X1546" s="133">
        <v>51722645</v>
      </c>
      <c r="Y1546" s="45" t="s">
        <v>1741</v>
      </c>
    </row>
    <row r="1547" spans="1:25">
      <c r="A1547" s="299" t="s">
        <v>182</v>
      </c>
      <c r="B1547" s="299" t="s">
        <v>183</v>
      </c>
      <c r="C1547" s="125">
        <v>44704</v>
      </c>
      <c r="D1547" s="125">
        <v>44704</v>
      </c>
      <c r="E1547" s="125">
        <v>44861</v>
      </c>
      <c r="G1547" s="127" t="s">
        <v>1708</v>
      </c>
      <c r="H1547" s="128" t="s">
        <v>216</v>
      </c>
      <c r="I1547" s="73" t="s">
        <v>218</v>
      </c>
      <c r="J1547" s="73" t="s">
        <v>904</v>
      </c>
      <c r="K1547" s="73" t="s">
        <v>166</v>
      </c>
      <c r="L1547" s="129">
        <v>0</v>
      </c>
      <c r="N1547" s="121">
        <v>0</v>
      </c>
      <c r="O1547" s="121">
        <v>22831.4</v>
      </c>
      <c r="P1547" s="121">
        <v>22831.4</v>
      </c>
      <c r="Q1547" s="130" t="s">
        <v>681</v>
      </c>
      <c r="R1547" s="131">
        <v>0</v>
      </c>
      <c r="S1547" s="132">
        <v>6755755.6200000038</v>
      </c>
      <c r="T1547" s="122" t="s">
        <v>904</v>
      </c>
      <c r="U1547" s="2">
        <v>77171143</v>
      </c>
      <c r="V1547" s="121">
        <v>-324321321</v>
      </c>
      <c r="W1547" s="111">
        <v>483309</v>
      </c>
      <c r="X1547" s="133">
        <v>51722647</v>
      </c>
      <c r="Y1547" s="45" t="s">
        <v>1741</v>
      </c>
    </row>
    <row r="1548" spans="1:25">
      <c r="A1548" s="299" t="s">
        <v>182</v>
      </c>
      <c r="B1548" s="299" t="s">
        <v>183</v>
      </c>
      <c r="C1548" s="125">
        <v>44704</v>
      </c>
      <c r="D1548" s="125">
        <v>44704</v>
      </c>
      <c r="E1548" s="125">
        <v>44861</v>
      </c>
      <c r="G1548" s="127" t="s">
        <v>1708</v>
      </c>
      <c r="H1548" s="128" t="s">
        <v>216</v>
      </c>
      <c r="I1548" s="73" t="s">
        <v>218</v>
      </c>
      <c r="J1548" s="73" t="s">
        <v>904</v>
      </c>
      <c r="K1548" s="73" t="s">
        <v>166</v>
      </c>
      <c r="L1548" s="129">
        <v>0</v>
      </c>
      <c r="N1548" s="121">
        <v>0</v>
      </c>
      <c r="O1548" s="121">
        <v>1652.13</v>
      </c>
      <c r="P1548" s="121">
        <v>1652.13</v>
      </c>
      <c r="Q1548" s="130" t="s">
        <v>681</v>
      </c>
      <c r="R1548" s="131">
        <v>0</v>
      </c>
      <c r="S1548" s="132">
        <v>6757407.7500000037</v>
      </c>
      <c r="T1548" s="122" t="s">
        <v>904</v>
      </c>
      <c r="U1548" s="2">
        <v>79659081</v>
      </c>
      <c r="V1548" s="121">
        <v>-324321365</v>
      </c>
      <c r="W1548" s="111">
        <v>483307</v>
      </c>
      <c r="X1548" s="133">
        <v>51722668</v>
      </c>
      <c r="Y1548" s="45" t="s">
        <v>1741</v>
      </c>
    </row>
    <row r="1549" spans="1:25">
      <c r="A1549" s="299" t="s">
        <v>182</v>
      </c>
      <c r="B1549" s="299" t="s">
        <v>183</v>
      </c>
      <c r="C1549" s="125">
        <v>44706</v>
      </c>
      <c r="D1549" s="125">
        <v>44706</v>
      </c>
      <c r="E1549" s="125">
        <v>44861</v>
      </c>
      <c r="G1549" s="127" t="s">
        <v>1708</v>
      </c>
      <c r="H1549" s="128" t="s">
        <v>216</v>
      </c>
      <c r="I1549" s="73" t="s">
        <v>218</v>
      </c>
      <c r="J1549" s="73" t="s">
        <v>904</v>
      </c>
      <c r="K1549" s="73" t="s">
        <v>166</v>
      </c>
      <c r="L1549" s="129">
        <v>0</v>
      </c>
      <c r="N1549" s="121">
        <v>0</v>
      </c>
      <c r="O1549" s="121">
        <v>1253.17</v>
      </c>
      <c r="P1549" s="121">
        <v>1253.17</v>
      </c>
      <c r="Q1549" s="130" t="s">
        <v>681</v>
      </c>
      <c r="R1549" s="131">
        <v>0</v>
      </c>
      <c r="S1549" s="132">
        <v>6758660.9200000037</v>
      </c>
      <c r="T1549" s="122" t="s">
        <v>904</v>
      </c>
      <c r="U1549" s="2">
        <v>79641577</v>
      </c>
      <c r="V1549" s="121">
        <v>-324321332</v>
      </c>
      <c r="W1549" s="111">
        <v>483313</v>
      </c>
      <c r="X1549" s="133">
        <v>51722651</v>
      </c>
      <c r="Y1549" s="45" t="s">
        <v>1741</v>
      </c>
    </row>
    <row r="1550" spans="1:25">
      <c r="A1550" s="299" t="s">
        <v>182</v>
      </c>
      <c r="B1550" s="299" t="s">
        <v>183</v>
      </c>
      <c r="C1550" s="125">
        <v>44712</v>
      </c>
      <c r="D1550" s="125">
        <v>44712</v>
      </c>
      <c r="E1550" s="125">
        <v>44861</v>
      </c>
      <c r="G1550" s="127" t="s">
        <v>1708</v>
      </c>
      <c r="H1550" s="128" t="s">
        <v>216</v>
      </c>
      <c r="I1550" s="73" t="s">
        <v>218</v>
      </c>
      <c r="J1550" s="73" t="s">
        <v>904</v>
      </c>
      <c r="K1550" s="73" t="s">
        <v>166</v>
      </c>
      <c r="L1550" s="129">
        <v>0</v>
      </c>
      <c r="N1550" s="121">
        <v>0</v>
      </c>
      <c r="O1550" s="121">
        <v>71094.960000000006</v>
      </c>
      <c r="P1550" s="121">
        <v>71094.960000000006</v>
      </c>
      <c r="Q1550" s="130" t="s">
        <v>681</v>
      </c>
      <c r="R1550" s="131">
        <v>0</v>
      </c>
      <c r="S1550" s="132">
        <v>6829755.8800000036</v>
      </c>
      <c r="T1550" s="122" t="s">
        <v>904</v>
      </c>
      <c r="U1550" s="2">
        <v>77171388</v>
      </c>
      <c r="V1550" s="121">
        <v>-324321369</v>
      </c>
      <c r="W1550" s="111">
        <v>483312</v>
      </c>
      <c r="X1550" s="133">
        <v>51722672</v>
      </c>
      <c r="Y1550" s="45" t="s">
        <v>1741</v>
      </c>
    </row>
    <row r="1551" spans="1:25">
      <c r="A1551" s="299" t="s">
        <v>182</v>
      </c>
      <c r="B1551" s="299" t="s">
        <v>183</v>
      </c>
      <c r="C1551" s="125">
        <v>44721</v>
      </c>
      <c r="D1551" s="125">
        <v>44721</v>
      </c>
      <c r="E1551" s="125">
        <v>44861</v>
      </c>
      <c r="G1551" s="127" t="s">
        <v>1708</v>
      </c>
      <c r="H1551" s="128" t="s">
        <v>216</v>
      </c>
      <c r="I1551" s="73" t="s">
        <v>218</v>
      </c>
      <c r="J1551" s="73" t="s">
        <v>904</v>
      </c>
      <c r="K1551" s="73" t="s">
        <v>166</v>
      </c>
      <c r="L1551" s="129">
        <v>0</v>
      </c>
      <c r="N1551" s="121">
        <v>0</v>
      </c>
      <c r="O1551" s="121">
        <v>9806.2000000000007</v>
      </c>
      <c r="P1551" s="121">
        <v>9806.2000000000007</v>
      </c>
      <c r="Q1551" s="130" t="s">
        <v>681</v>
      </c>
      <c r="R1551" s="131">
        <v>0</v>
      </c>
      <c r="S1551" s="132">
        <v>6839562.0800000038</v>
      </c>
      <c r="T1551" s="122" t="s">
        <v>904</v>
      </c>
      <c r="U1551" s="2">
        <v>77171549</v>
      </c>
      <c r="V1551" s="121">
        <v>-324321368</v>
      </c>
      <c r="W1551" s="111">
        <v>483314</v>
      </c>
      <c r="X1551" s="133">
        <v>51722671</v>
      </c>
      <c r="Y1551" s="45" t="s">
        <v>1741</v>
      </c>
    </row>
    <row r="1552" spans="1:25">
      <c r="A1552" s="299" t="s">
        <v>182</v>
      </c>
      <c r="B1552" s="299" t="s">
        <v>183</v>
      </c>
      <c r="C1552" s="125">
        <v>44725</v>
      </c>
      <c r="D1552" s="125">
        <v>44725</v>
      </c>
      <c r="E1552" s="125">
        <v>44861</v>
      </c>
      <c r="G1552" s="127" t="s">
        <v>1708</v>
      </c>
      <c r="H1552" s="128" t="s">
        <v>216</v>
      </c>
      <c r="I1552" s="73" t="s">
        <v>218</v>
      </c>
      <c r="J1552" s="73" t="s">
        <v>904</v>
      </c>
      <c r="K1552" s="73" t="s">
        <v>166</v>
      </c>
      <c r="L1552" s="129">
        <v>0</v>
      </c>
      <c r="N1552" s="121">
        <v>0</v>
      </c>
      <c r="O1552" s="121">
        <v>2813.95</v>
      </c>
      <c r="P1552" s="121">
        <v>2813.95</v>
      </c>
      <c r="Q1552" s="130" t="s">
        <v>681</v>
      </c>
      <c r="R1552" s="131">
        <v>0</v>
      </c>
      <c r="S1552" s="132">
        <v>6842376.030000004</v>
      </c>
      <c r="T1552" s="122" t="s">
        <v>904</v>
      </c>
      <c r="U1552" s="2">
        <v>79957787</v>
      </c>
      <c r="V1552" s="121">
        <v>-324321358</v>
      </c>
      <c r="W1552" s="111">
        <v>483311</v>
      </c>
      <c r="X1552" s="133">
        <v>51722665</v>
      </c>
      <c r="Y1552" s="45" t="s">
        <v>1741</v>
      </c>
    </row>
    <row r="1553" spans="1:25">
      <c r="A1553" s="299" t="s">
        <v>182</v>
      </c>
      <c r="B1553" s="299" t="s">
        <v>183</v>
      </c>
      <c r="C1553" s="125">
        <v>44726</v>
      </c>
      <c r="D1553" s="125">
        <v>44726</v>
      </c>
      <c r="E1553" s="125">
        <v>44861</v>
      </c>
      <c r="G1553" s="127" t="s">
        <v>1708</v>
      </c>
      <c r="H1553" s="128" t="s">
        <v>216</v>
      </c>
      <c r="I1553" s="73" t="s">
        <v>218</v>
      </c>
      <c r="J1553" s="73" t="s">
        <v>904</v>
      </c>
      <c r="K1553" s="73" t="s">
        <v>166</v>
      </c>
      <c r="L1553" s="129">
        <v>0</v>
      </c>
      <c r="N1553" s="121">
        <v>0</v>
      </c>
      <c r="O1553" s="121">
        <v>5001.16</v>
      </c>
      <c r="P1553" s="121">
        <v>5001.16</v>
      </c>
      <c r="Q1553" s="130" t="s">
        <v>681</v>
      </c>
      <c r="R1553" s="131">
        <v>0</v>
      </c>
      <c r="S1553" s="132">
        <v>6847377.1900000041</v>
      </c>
      <c r="T1553" s="122" t="s">
        <v>904</v>
      </c>
      <c r="U1553" s="2">
        <v>78898803</v>
      </c>
      <c r="V1553" s="121">
        <v>-324321366</v>
      </c>
      <c r="W1553" s="111">
        <v>483306</v>
      </c>
      <c r="X1553" s="133">
        <v>51722669</v>
      </c>
      <c r="Y1553" s="45" t="s">
        <v>1741</v>
      </c>
    </row>
    <row r="1554" spans="1:25">
      <c r="A1554" s="299" t="s">
        <v>182</v>
      </c>
      <c r="B1554" s="299" t="s">
        <v>183</v>
      </c>
      <c r="C1554" s="125">
        <v>44728</v>
      </c>
      <c r="D1554" s="125">
        <v>44728</v>
      </c>
      <c r="E1554" s="125">
        <v>44861</v>
      </c>
      <c r="G1554" s="127" t="s">
        <v>1708</v>
      </c>
      <c r="H1554" s="128" t="s">
        <v>216</v>
      </c>
      <c r="I1554" s="73" t="s">
        <v>218</v>
      </c>
      <c r="J1554" s="73" t="s">
        <v>904</v>
      </c>
      <c r="K1554" s="73" t="s">
        <v>166</v>
      </c>
      <c r="L1554" s="129">
        <v>0</v>
      </c>
      <c r="N1554" s="121">
        <v>0</v>
      </c>
      <c r="O1554" s="121">
        <v>2302.33</v>
      </c>
      <c r="P1554" s="121">
        <v>2302.33</v>
      </c>
      <c r="Q1554" s="130" t="s">
        <v>681</v>
      </c>
      <c r="R1554" s="131">
        <v>0</v>
      </c>
      <c r="S1554" s="132">
        <v>6849679.5200000042</v>
      </c>
      <c r="T1554" s="122" t="s">
        <v>904</v>
      </c>
      <c r="U1554" s="2">
        <v>77171519</v>
      </c>
      <c r="V1554" s="121">
        <v>-324321375</v>
      </c>
      <c r="W1554" s="111">
        <v>483320</v>
      </c>
      <c r="X1554" s="133">
        <v>51722676</v>
      </c>
      <c r="Y1554" s="45" t="s">
        <v>1741</v>
      </c>
    </row>
    <row r="1555" spans="1:25">
      <c r="A1555" s="299" t="s">
        <v>182</v>
      </c>
      <c r="B1555" s="299" t="s">
        <v>183</v>
      </c>
      <c r="C1555" s="125">
        <v>44734</v>
      </c>
      <c r="D1555" s="125">
        <v>44734</v>
      </c>
      <c r="E1555" s="125">
        <v>44861</v>
      </c>
      <c r="G1555" s="127" t="s">
        <v>1708</v>
      </c>
      <c r="H1555" s="128" t="s">
        <v>216</v>
      </c>
      <c r="I1555" s="73" t="s">
        <v>218</v>
      </c>
      <c r="J1555" s="73" t="s">
        <v>904</v>
      </c>
      <c r="K1555" s="73" t="s">
        <v>166</v>
      </c>
      <c r="L1555" s="129">
        <v>0</v>
      </c>
      <c r="N1555" s="121">
        <v>0</v>
      </c>
      <c r="O1555" s="121">
        <v>3250.97</v>
      </c>
      <c r="P1555" s="121">
        <v>3250.97</v>
      </c>
      <c r="Q1555" s="130" t="s">
        <v>681</v>
      </c>
      <c r="R1555" s="131">
        <v>0</v>
      </c>
      <c r="S1555" s="132">
        <v>6852930.4900000039</v>
      </c>
      <c r="T1555" s="122" t="s">
        <v>904</v>
      </c>
      <c r="U1555" s="2">
        <v>81048906</v>
      </c>
      <c r="V1555" s="121">
        <v>-324321379</v>
      </c>
      <c r="W1555" s="111">
        <v>483307</v>
      </c>
      <c r="X1555" s="133">
        <v>51722679</v>
      </c>
      <c r="Y1555" s="45" t="s">
        <v>1741</v>
      </c>
    </row>
    <row r="1556" spans="1:25">
      <c r="A1556" s="299" t="s">
        <v>182</v>
      </c>
      <c r="B1556" s="299" t="s">
        <v>183</v>
      </c>
      <c r="C1556" s="125">
        <v>44739</v>
      </c>
      <c r="D1556" s="125">
        <v>44739</v>
      </c>
      <c r="E1556" s="125">
        <v>44861</v>
      </c>
      <c r="G1556" s="127" t="s">
        <v>1708</v>
      </c>
      <c r="H1556" s="128" t="s">
        <v>216</v>
      </c>
      <c r="I1556" s="73" t="s">
        <v>218</v>
      </c>
      <c r="J1556" s="73" t="s">
        <v>904</v>
      </c>
      <c r="K1556" s="73" t="s">
        <v>166</v>
      </c>
      <c r="L1556" s="129">
        <v>0</v>
      </c>
      <c r="N1556" s="121">
        <v>0</v>
      </c>
      <c r="O1556" s="121">
        <v>1379.44</v>
      </c>
      <c r="P1556" s="121">
        <v>1379.44</v>
      </c>
      <c r="Q1556" s="130" t="s">
        <v>681</v>
      </c>
      <c r="R1556" s="131">
        <v>0</v>
      </c>
      <c r="S1556" s="132">
        <v>6854309.9300000044</v>
      </c>
      <c r="T1556" s="122" t="s">
        <v>904</v>
      </c>
      <c r="U1556" s="2">
        <v>79668257</v>
      </c>
      <c r="V1556" s="121">
        <v>-324321403</v>
      </c>
      <c r="W1556" s="111">
        <v>483313</v>
      </c>
      <c r="X1556" s="133">
        <v>51722695</v>
      </c>
      <c r="Y1556" s="45"/>
    </row>
    <row r="1557" spans="1:25">
      <c r="A1557" s="299" t="s">
        <v>182</v>
      </c>
      <c r="B1557" s="299" t="s">
        <v>183</v>
      </c>
      <c r="C1557" s="125">
        <v>44742</v>
      </c>
      <c r="D1557" s="125">
        <v>44742</v>
      </c>
      <c r="E1557" s="125">
        <v>44861</v>
      </c>
      <c r="G1557" s="127" t="s">
        <v>1708</v>
      </c>
      <c r="H1557" s="128" t="s">
        <v>216</v>
      </c>
      <c r="I1557" s="73" t="s">
        <v>218</v>
      </c>
      <c r="J1557" s="73" t="s">
        <v>904</v>
      </c>
      <c r="K1557" s="73" t="s">
        <v>166</v>
      </c>
      <c r="L1557" s="129">
        <v>0</v>
      </c>
      <c r="N1557" s="121">
        <v>0</v>
      </c>
      <c r="O1557" s="121">
        <v>3304.26</v>
      </c>
      <c r="P1557" s="121">
        <v>3304.26</v>
      </c>
      <c r="Q1557" s="130" t="s">
        <v>681</v>
      </c>
      <c r="R1557" s="131">
        <v>0</v>
      </c>
      <c r="S1557" s="132">
        <v>6857614.1900000041</v>
      </c>
      <c r="T1557" s="122" t="s">
        <v>904</v>
      </c>
      <c r="U1557" s="2">
        <v>82083358</v>
      </c>
      <c r="V1557" s="121">
        <v>-324321406</v>
      </c>
      <c r="W1557" s="111">
        <v>483308</v>
      </c>
      <c r="X1557" s="133">
        <v>51722697</v>
      </c>
      <c r="Y1557" s="45" t="s">
        <v>1741</v>
      </c>
    </row>
    <row r="1558" spans="1:25">
      <c r="A1558" s="299" t="s">
        <v>182</v>
      </c>
      <c r="B1558" s="299" t="s">
        <v>183</v>
      </c>
      <c r="C1558" s="125">
        <v>44755</v>
      </c>
      <c r="D1558" s="125">
        <v>44755</v>
      </c>
      <c r="E1558" s="125">
        <v>44861</v>
      </c>
      <c r="G1558" s="127" t="s">
        <v>1708</v>
      </c>
      <c r="H1558" s="128" t="s">
        <v>216</v>
      </c>
      <c r="I1558" s="73" t="s">
        <v>218</v>
      </c>
      <c r="J1558" s="73" t="s">
        <v>904</v>
      </c>
      <c r="K1558" s="73" t="s">
        <v>166</v>
      </c>
      <c r="L1558" s="129">
        <v>0</v>
      </c>
      <c r="N1558" s="121">
        <v>0</v>
      </c>
      <c r="O1558" s="121">
        <v>2637.12</v>
      </c>
      <c r="P1558" s="121">
        <v>2637.12</v>
      </c>
      <c r="Q1558" s="130" t="s">
        <v>681</v>
      </c>
      <c r="R1558" s="131">
        <v>0</v>
      </c>
      <c r="S1558" s="132">
        <v>6860251.3100000042</v>
      </c>
      <c r="T1558" s="122" t="s">
        <v>904</v>
      </c>
      <c r="U1558" s="2">
        <v>82443467</v>
      </c>
      <c r="V1558" s="121">
        <v>-324321410</v>
      </c>
      <c r="W1558" s="111">
        <v>483311</v>
      </c>
      <c r="X1558" s="133">
        <v>51722700</v>
      </c>
      <c r="Y1558" s="45" t="s">
        <v>1741</v>
      </c>
    </row>
    <row r="1559" spans="1:25">
      <c r="A1559" s="299" t="s">
        <v>182</v>
      </c>
      <c r="B1559" s="299" t="s">
        <v>183</v>
      </c>
      <c r="C1559" s="125">
        <v>44756</v>
      </c>
      <c r="D1559" s="125">
        <v>44756</v>
      </c>
      <c r="E1559" s="125">
        <v>44861</v>
      </c>
      <c r="G1559" s="127" t="s">
        <v>1708</v>
      </c>
      <c r="H1559" s="128" t="s">
        <v>216</v>
      </c>
      <c r="I1559" s="73" t="s">
        <v>218</v>
      </c>
      <c r="J1559" s="73" t="s">
        <v>904</v>
      </c>
      <c r="K1559" s="73" t="s">
        <v>166</v>
      </c>
      <c r="L1559" s="129">
        <v>0</v>
      </c>
      <c r="N1559" s="121">
        <v>0</v>
      </c>
      <c r="O1559" s="121">
        <v>1686.59</v>
      </c>
      <c r="P1559" s="121">
        <v>1686.59</v>
      </c>
      <c r="Q1559" s="130" t="s">
        <v>681</v>
      </c>
      <c r="R1559" s="131">
        <v>0</v>
      </c>
      <c r="S1559" s="132">
        <v>6861937.9000000041</v>
      </c>
      <c r="T1559" s="122" t="s">
        <v>904</v>
      </c>
      <c r="U1559" s="2">
        <v>82478387</v>
      </c>
      <c r="V1559" s="121">
        <v>-324321390</v>
      </c>
      <c r="W1559" s="111">
        <v>483306</v>
      </c>
      <c r="X1559" s="133">
        <v>51722687</v>
      </c>
      <c r="Y1559" s="45" t="s">
        <v>1741</v>
      </c>
    </row>
    <row r="1560" spans="1:25">
      <c r="A1560" s="299" t="s">
        <v>182</v>
      </c>
      <c r="B1560" s="299" t="s">
        <v>183</v>
      </c>
      <c r="C1560" s="125">
        <v>44760</v>
      </c>
      <c r="D1560" s="125">
        <v>44760</v>
      </c>
      <c r="E1560" s="125">
        <v>44861</v>
      </c>
      <c r="G1560" s="127" t="s">
        <v>1708</v>
      </c>
      <c r="H1560" s="128" t="s">
        <v>216</v>
      </c>
      <c r="I1560" s="73" t="s">
        <v>218</v>
      </c>
      <c r="J1560" s="73" t="s">
        <v>904</v>
      </c>
      <c r="K1560" s="73" t="s">
        <v>166</v>
      </c>
      <c r="L1560" s="129">
        <v>0</v>
      </c>
      <c r="N1560" s="121">
        <v>0</v>
      </c>
      <c r="O1560" s="121">
        <v>724.28</v>
      </c>
      <c r="P1560" s="121">
        <v>724.28</v>
      </c>
      <c r="Q1560" s="130" t="s">
        <v>681</v>
      </c>
      <c r="R1560" s="131">
        <v>0</v>
      </c>
      <c r="S1560" s="132">
        <v>6862662.1800000044</v>
      </c>
      <c r="T1560" s="122" t="s">
        <v>904</v>
      </c>
      <c r="U1560" s="2">
        <v>82575639</v>
      </c>
      <c r="V1560" s="121">
        <v>-324321394</v>
      </c>
      <c r="W1560" s="111">
        <v>483320</v>
      </c>
      <c r="X1560" s="133">
        <v>51722690</v>
      </c>
      <c r="Y1560" s="45" t="s">
        <v>1741</v>
      </c>
    </row>
    <row r="1561" spans="1:25">
      <c r="A1561" s="299" t="s">
        <v>182</v>
      </c>
      <c r="B1561" s="299" t="s">
        <v>183</v>
      </c>
      <c r="C1561" s="125">
        <v>44762</v>
      </c>
      <c r="D1561" s="125">
        <v>44762</v>
      </c>
      <c r="E1561" s="125">
        <v>44861</v>
      </c>
      <c r="G1561" s="127" t="s">
        <v>1708</v>
      </c>
      <c r="H1561" s="128" t="s">
        <v>216</v>
      </c>
      <c r="I1561" s="73" t="s">
        <v>218</v>
      </c>
      <c r="J1561" s="73" t="s">
        <v>904</v>
      </c>
      <c r="K1561" s="73" t="s">
        <v>166</v>
      </c>
      <c r="L1561" s="129">
        <v>0</v>
      </c>
      <c r="N1561" s="121">
        <v>0</v>
      </c>
      <c r="O1561" s="121">
        <v>75407.89</v>
      </c>
      <c r="P1561" s="121">
        <v>75407.89</v>
      </c>
      <c r="Q1561" s="130" t="s">
        <v>681</v>
      </c>
      <c r="R1561" s="131">
        <v>0</v>
      </c>
      <c r="S1561" s="132">
        <v>6938070.070000004</v>
      </c>
      <c r="T1561" s="122" t="s">
        <v>904</v>
      </c>
      <c r="U1561" s="2">
        <v>82601618</v>
      </c>
      <c r="V1561" s="121">
        <v>-324321335</v>
      </c>
      <c r="W1561" s="111">
        <v>483310</v>
      </c>
      <c r="X1561" s="133">
        <v>51722653</v>
      </c>
      <c r="Y1561" s="45" t="s">
        <v>1741</v>
      </c>
    </row>
    <row r="1562" spans="1:25">
      <c r="A1562" s="299" t="s">
        <v>182</v>
      </c>
      <c r="B1562" s="299" t="s">
        <v>183</v>
      </c>
      <c r="C1562" s="125">
        <v>44764</v>
      </c>
      <c r="D1562" s="125">
        <v>44764</v>
      </c>
      <c r="E1562" s="125">
        <v>44861</v>
      </c>
      <c r="G1562" s="127" t="s">
        <v>1708</v>
      </c>
      <c r="H1562" s="128" t="s">
        <v>216</v>
      </c>
      <c r="I1562" s="73" t="s">
        <v>218</v>
      </c>
      <c r="J1562" s="73" t="s">
        <v>904</v>
      </c>
      <c r="K1562" s="73" t="s">
        <v>166</v>
      </c>
      <c r="L1562" s="129">
        <v>0</v>
      </c>
      <c r="N1562" s="121">
        <v>0</v>
      </c>
      <c r="O1562" s="121">
        <v>1720.21</v>
      </c>
      <c r="P1562" s="121">
        <v>1720.21</v>
      </c>
      <c r="Q1562" s="130" t="s">
        <v>681</v>
      </c>
      <c r="R1562" s="131">
        <v>0</v>
      </c>
      <c r="S1562" s="132">
        <v>6939790.280000004</v>
      </c>
      <c r="T1562" s="122" t="s">
        <v>904</v>
      </c>
      <c r="U1562" s="2">
        <v>82683531</v>
      </c>
      <c r="V1562" s="121">
        <v>-324321396</v>
      </c>
      <c r="W1562" s="111">
        <v>483307</v>
      </c>
      <c r="X1562" s="133">
        <v>51722691</v>
      </c>
      <c r="Y1562" s="45" t="s">
        <v>1741</v>
      </c>
    </row>
    <row r="1563" spans="1:25">
      <c r="A1563" s="299" t="s">
        <v>182</v>
      </c>
      <c r="B1563" s="299" t="s">
        <v>183</v>
      </c>
      <c r="C1563" s="125">
        <v>44769</v>
      </c>
      <c r="D1563" s="125">
        <v>44769</v>
      </c>
      <c r="E1563" s="125">
        <v>44861</v>
      </c>
      <c r="G1563" s="127" t="s">
        <v>1708</v>
      </c>
      <c r="H1563" s="128" t="s">
        <v>216</v>
      </c>
      <c r="I1563" s="73" t="s">
        <v>218</v>
      </c>
      <c r="J1563" s="73" t="s">
        <v>904</v>
      </c>
      <c r="K1563" s="73" t="s">
        <v>166</v>
      </c>
      <c r="L1563" s="129">
        <v>0</v>
      </c>
      <c r="N1563" s="121">
        <v>0</v>
      </c>
      <c r="O1563" s="121">
        <v>1347.89</v>
      </c>
      <c r="P1563" s="121">
        <v>1347.89</v>
      </c>
      <c r="Q1563" s="130" t="s">
        <v>681</v>
      </c>
      <c r="R1563" s="131">
        <v>0</v>
      </c>
      <c r="S1563" s="132">
        <v>6941138.1700000037</v>
      </c>
      <c r="T1563" s="122" t="s">
        <v>904</v>
      </c>
      <c r="U1563" s="2">
        <v>82858897</v>
      </c>
      <c r="V1563" s="121">
        <v>-324321382</v>
      </c>
      <c r="W1563" s="111">
        <v>483313</v>
      </c>
      <c r="X1563" s="133">
        <v>51722681</v>
      </c>
      <c r="Y1563" s="45" t="s">
        <v>1741</v>
      </c>
    </row>
    <row r="1564" spans="1:25">
      <c r="A1564" s="299" t="s">
        <v>182</v>
      </c>
      <c r="B1564" s="299" t="s">
        <v>183</v>
      </c>
      <c r="C1564" s="125">
        <v>44771</v>
      </c>
      <c r="D1564" s="125">
        <v>44771</v>
      </c>
      <c r="E1564" s="125">
        <v>44861</v>
      </c>
      <c r="G1564" s="127" t="s">
        <v>1708</v>
      </c>
      <c r="H1564" s="128" t="s">
        <v>216</v>
      </c>
      <c r="I1564" s="73" t="s">
        <v>218</v>
      </c>
      <c r="J1564" s="73" t="s">
        <v>904</v>
      </c>
      <c r="K1564" s="73" t="s">
        <v>166</v>
      </c>
      <c r="L1564" s="129">
        <v>0</v>
      </c>
      <c r="N1564" s="121">
        <v>0</v>
      </c>
      <c r="O1564" s="121">
        <v>1670.34</v>
      </c>
      <c r="P1564" s="121">
        <v>1670.34</v>
      </c>
      <c r="Q1564" s="130" t="s">
        <v>681</v>
      </c>
      <c r="R1564" s="131">
        <v>0</v>
      </c>
      <c r="S1564" s="132">
        <v>6942808.5100000035</v>
      </c>
      <c r="T1564" s="122" t="s">
        <v>904</v>
      </c>
      <c r="U1564" s="2">
        <v>83103005</v>
      </c>
      <c r="V1564" s="121">
        <v>-324321331</v>
      </c>
      <c r="W1564" s="111">
        <v>483308</v>
      </c>
      <c r="X1564" s="133">
        <v>51722650</v>
      </c>
      <c r="Y1564" s="45" t="s">
        <v>1741</v>
      </c>
    </row>
    <row r="1565" spans="1:25">
      <c r="A1565" s="299" t="s">
        <v>182</v>
      </c>
      <c r="B1565" s="299" t="s">
        <v>183</v>
      </c>
      <c r="C1565" s="125">
        <v>44788</v>
      </c>
      <c r="D1565" s="125">
        <v>44788</v>
      </c>
      <c r="E1565" s="125">
        <v>44861</v>
      </c>
      <c r="G1565" s="127" t="s">
        <v>1708</v>
      </c>
      <c r="H1565" s="128" t="s">
        <v>216</v>
      </c>
      <c r="I1565" s="73" t="s">
        <v>218</v>
      </c>
      <c r="J1565" s="73" t="s">
        <v>904</v>
      </c>
      <c r="K1565" s="73" t="s">
        <v>166</v>
      </c>
      <c r="L1565" s="129">
        <v>0</v>
      </c>
      <c r="N1565" s="121">
        <v>0</v>
      </c>
      <c r="O1565" s="121">
        <v>1959.65</v>
      </c>
      <c r="P1565" s="121">
        <v>1959.65</v>
      </c>
      <c r="Q1565" s="130" t="s">
        <v>681</v>
      </c>
      <c r="R1565" s="131">
        <v>0</v>
      </c>
      <c r="S1565" s="132">
        <v>6944768.1600000039</v>
      </c>
      <c r="T1565" s="122" t="s">
        <v>904</v>
      </c>
      <c r="U1565" s="2">
        <v>83455917</v>
      </c>
      <c r="V1565" s="121">
        <v>-324321370</v>
      </c>
      <c r="W1565" s="111">
        <v>483306</v>
      </c>
      <c r="X1565" s="133">
        <v>51722673</v>
      </c>
      <c r="Y1565" s="45" t="s">
        <v>1741</v>
      </c>
    </row>
    <row r="1566" spans="1:25">
      <c r="A1566" s="299" t="s">
        <v>182</v>
      </c>
      <c r="B1566" s="299" t="s">
        <v>183</v>
      </c>
      <c r="C1566" s="125">
        <v>44788</v>
      </c>
      <c r="D1566" s="125">
        <v>44788</v>
      </c>
      <c r="E1566" s="125">
        <v>44861</v>
      </c>
      <c r="G1566" s="127" t="s">
        <v>1708</v>
      </c>
      <c r="H1566" s="128" t="s">
        <v>216</v>
      </c>
      <c r="I1566" s="73" t="s">
        <v>218</v>
      </c>
      <c r="J1566" s="73" t="s">
        <v>904</v>
      </c>
      <c r="K1566" s="73" t="s">
        <v>166</v>
      </c>
      <c r="L1566" s="129">
        <v>0</v>
      </c>
      <c r="N1566" s="121">
        <v>0</v>
      </c>
      <c r="O1566" s="121">
        <v>3163.9</v>
      </c>
      <c r="P1566" s="121">
        <v>3163.9</v>
      </c>
      <c r="Q1566" s="130" t="s">
        <v>681</v>
      </c>
      <c r="R1566" s="131">
        <v>0</v>
      </c>
      <c r="S1566" s="132">
        <v>6947932.0600000042</v>
      </c>
      <c r="T1566" s="122" t="s">
        <v>904</v>
      </c>
      <c r="U1566" s="2">
        <v>83455896</v>
      </c>
      <c r="V1566" s="121">
        <v>-324321376</v>
      </c>
      <c r="W1566" s="111">
        <v>483311</v>
      </c>
      <c r="X1566" s="133">
        <v>51722677</v>
      </c>
      <c r="Y1566" s="45" t="s">
        <v>1741</v>
      </c>
    </row>
    <row r="1567" spans="1:25">
      <c r="A1567" s="299" t="s">
        <v>182</v>
      </c>
      <c r="B1567" s="299" t="s">
        <v>183</v>
      </c>
      <c r="C1567" s="125">
        <v>44791</v>
      </c>
      <c r="D1567" s="125">
        <v>44791</v>
      </c>
      <c r="E1567" s="125">
        <v>44861</v>
      </c>
      <c r="G1567" s="127" t="s">
        <v>1708</v>
      </c>
      <c r="H1567" s="128" t="s">
        <v>216</v>
      </c>
      <c r="I1567" s="73" t="s">
        <v>218</v>
      </c>
      <c r="J1567" s="73" t="s">
        <v>904</v>
      </c>
      <c r="K1567" s="73" t="s">
        <v>166</v>
      </c>
      <c r="L1567" s="129">
        <v>0</v>
      </c>
      <c r="N1567" s="121">
        <v>0</v>
      </c>
      <c r="O1567" s="121">
        <v>757.05</v>
      </c>
      <c r="P1567" s="121">
        <v>757.05</v>
      </c>
      <c r="Q1567" s="130" t="s">
        <v>681</v>
      </c>
      <c r="R1567" s="131">
        <v>0</v>
      </c>
      <c r="S1567" s="132">
        <v>6948689.1100000041</v>
      </c>
      <c r="T1567" s="122" t="s">
        <v>904</v>
      </c>
      <c r="U1567" s="2">
        <v>83492456</v>
      </c>
      <c r="V1567" s="121">
        <v>-324321328</v>
      </c>
      <c r="W1567" s="111">
        <v>483320</v>
      </c>
      <c r="X1567" s="133">
        <v>51722648</v>
      </c>
      <c r="Y1567" s="45" t="s">
        <v>1741</v>
      </c>
    </row>
    <row r="1568" spans="1:25">
      <c r="A1568" s="299" t="s">
        <v>182</v>
      </c>
      <c r="B1568" s="299" t="s">
        <v>183</v>
      </c>
      <c r="C1568" s="125">
        <v>44795</v>
      </c>
      <c r="D1568" s="125">
        <v>44795</v>
      </c>
      <c r="E1568" s="125">
        <v>44861</v>
      </c>
      <c r="G1568" s="127" t="s">
        <v>1708</v>
      </c>
      <c r="H1568" s="128" t="s">
        <v>216</v>
      </c>
      <c r="I1568" s="73" t="s">
        <v>218</v>
      </c>
      <c r="J1568" s="73" t="s">
        <v>904</v>
      </c>
      <c r="K1568" s="73" t="s">
        <v>166</v>
      </c>
      <c r="L1568" s="129">
        <v>0</v>
      </c>
      <c r="N1568" s="121">
        <v>0</v>
      </c>
      <c r="O1568" s="121">
        <v>31568.87</v>
      </c>
      <c r="P1568" s="121">
        <v>31568.87</v>
      </c>
      <c r="Q1568" s="130" t="s">
        <v>681</v>
      </c>
      <c r="R1568" s="131">
        <v>0</v>
      </c>
      <c r="S1568" s="132">
        <v>6980257.9800000042</v>
      </c>
      <c r="T1568" s="122" t="s">
        <v>904</v>
      </c>
      <c r="U1568" s="2">
        <v>83549198</v>
      </c>
      <c r="V1568" s="121">
        <v>-324321388</v>
      </c>
      <c r="W1568" s="111">
        <v>483310</v>
      </c>
      <c r="X1568" s="133">
        <v>51722685</v>
      </c>
      <c r="Y1568" s="45" t="s">
        <v>1741</v>
      </c>
    </row>
    <row r="1569" spans="1:25">
      <c r="A1569" s="299" t="s">
        <v>182</v>
      </c>
      <c r="B1569" s="299" t="s">
        <v>183</v>
      </c>
      <c r="C1569" s="125">
        <v>44795</v>
      </c>
      <c r="D1569" s="125">
        <v>44795</v>
      </c>
      <c r="E1569" s="125">
        <v>44861</v>
      </c>
      <c r="G1569" s="127" t="s">
        <v>1708</v>
      </c>
      <c r="H1569" s="128" t="s">
        <v>216</v>
      </c>
      <c r="I1569" s="73" t="s">
        <v>218</v>
      </c>
      <c r="J1569" s="73" t="s">
        <v>904</v>
      </c>
      <c r="K1569" s="73" t="s">
        <v>166</v>
      </c>
      <c r="L1569" s="129">
        <v>0</v>
      </c>
      <c r="N1569" s="121">
        <v>0</v>
      </c>
      <c r="O1569" s="121">
        <v>1444.79</v>
      </c>
      <c r="P1569" s="121">
        <v>1444.79</v>
      </c>
      <c r="Q1569" s="130" t="s">
        <v>681</v>
      </c>
      <c r="R1569" s="131">
        <v>0</v>
      </c>
      <c r="S1569" s="132">
        <v>6981702.7700000042</v>
      </c>
      <c r="T1569" s="122" t="s">
        <v>904</v>
      </c>
      <c r="U1569" s="2">
        <v>83549291</v>
      </c>
      <c r="V1569" s="121">
        <v>-324321391</v>
      </c>
      <c r="W1569" s="111">
        <v>483307</v>
      </c>
      <c r="X1569" s="133">
        <v>51722688</v>
      </c>
      <c r="Y1569" s="45" t="s">
        <v>1741</v>
      </c>
    </row>
    <row r="1570" spans="1:25">
      <c r="A1570" s="228" t="s">
        <v>182</v>
      </c>
      <c r="B1570" s="228" t="s">
        <v>183</v>
      </c>
      <c r="C1570" s="229">
        <v>44795</v>
      </c>
      <c r="D1570" s="229">
        <v>44795</v>
      </c>
      <c r="E1570" s="229">
        <v>44861</v>
      </c>
      <c r="F1570" s="296"/>
      <c r="G1570" s="230" t="s">
        <v>1708</v>
      </c>
      <c r="H1570" s="231" t="s">
        <v>216</v>
      </c>
      <c r="I1570" s="232" t="s">
        <v>218</v>
      </c>
      <c r="J1570" s="232" t="s">
        <v>904</v>
      </c>
      <c r="K1570" s="232" t="s">
        <v>166</v>
      </c>
      <c r="L1570" s="233">
        <v>0</v>
      </c>
      <c r="M1570" s="234"/>
      <c r="N1570" s="234">
        <v>0</v>
      </c>
      <c r="O1570" s="234">
        <v>207687.14</v>
      </c>
      <c r="P1570" s="234">
        <v>207687.14</v>
      </c>
      <c r="Q1570" s="235" t="s">
        <v>681</v>
      </c>
      <c r="R1570" s="236">
        <v>0</v>
      </c>
      <c r="S1570" s="237">
        <v>7189389.9100000039</v>
      </c>
      <c r="T1570" s="238" t="s">
        <v>904</v>
      </c>
      <c r="U1570" s="239">
        <v>83549533</v>
      </c>
      <c r="V1570" s="234">
        <v>-324321437</v>
      </c>
      <c r="W1570" s="240">
        <v>483309</v>
      </c>
      <c r="X1570" s="241">
        <v>51722715</v>
      </c>
      <c r="Y1570" s="242" t="s">
        <v>1741</v>
      </c>
    </row>
    <row r="1571" spans="1:25">
      <c r="A1571" s="299" t="s">
        <v>182</v>
      </c>
      <c r="B1571" s="299" t="s">
        <v>183</v>
      </c>
      <c r="C1571" s="125">
        <v>44847</v>
      </c>
      <c r="D1571" s="125">
        <v>44859</v>
      </c>
      <c r="E1571" s="125">
        <v>44862</v>
      </c>
      <c r="F1571" s="295" t="s">
        <v>976</v>
      </c>
      <c r="G1571" s="127"/>
      <c r="H1571" s="128" t="s">
        <v>975</v>
      </c>
      <c r="I1571" s="73" t="s">
        <v>973</v>
      </c>
      <c r="J1571" s="73" t="s">
        <v>974</v>
      </c>
      <c r="K1571" s="73" t="s">
        <v>1665</v>
      </c>
      <c r="L1571" s="129">
        <v>0</v>
      </c>
      <c r="N1571" s="121">
        <v>0</v>
      </c>
      <c r="O1571" s="121">
        <v>-26.73</v>
      </c>
      <c r="P1571" s="121">
        <v>-26.73</v>
      </c>
      <c r="Q1571" s="130" t="s">
        <v>681</v>
      </c>
      <c r="R1571" s="131">
        <v>0</v>
      </c>
      <c r="S1571" s="132">
        <v>7189363.1800000034</v>
      </c>
      <c r="T1571" s="122" t="s">
        <v>974</v>
      </c>
      <c r="U1571" s="2">
        <v>86754461</v>
      </c>
      <c r="V1571" s="121">
        <v>-324959496</v>
      </c>
      <c r="W1571" s="111"/>
      <c r="X1571" s="133">
        <v>51743823</v>
      </c>
      <c r="Y1571" s="45"/>
    </row>
    <row r="1572" spans="1:25">
      <c r="A1572" s="228" t="s">
        <v>182</v>
      </c>
      <c r="B1572" s="228" t="s">
        <v>183</v>
      </c>
      <c r="C1572" s="229">
        <v>44847</v>
      </c>
      <c r="D1572" s="229">
        <v>44859</v>
      </c>
      <c r="E1572" s="229">
        <v>44862</v>
      </c>
      <c r="F1572" s="296" t="s">
        <v>976</v>
      </c>
      <c r="G1572" s="230"/>
      <c r="H1572" s="231" t="s">
        <v>975</v>
      </c>
      <c r="I1572" s="232" t="s">
        <v>973</v>
      </c>
      <c r="J1572" s="232" t="s">
        <v>974</v>
      </c>
      <c r="K1572" s="232" t="s">
        <v>1666</v>
      </c>
      <c r="L1572" s="233">
        <v>0</v>
      </c>
      <c r="M1572" s="234"/>
      <c r="N1572" s="234">
        <v>0</v>
      </c>
      <c r="O1572" s="234">
        <v>74.53</v>
      </c>
      <c r="P1572" s="234">
        <v>74.53</v>
      </c>
      <c r="Q1572" s="235" t="s">
        <v>681</v>
      </c>
      <c r="R1572" s="236">
        <v>0</v>
      </c>
      <c r="S1572" s="237">
        <v>7189437.7100000037</v>
      </c>
      <c r="T1572" s="238" t="s">
        <v>974</v>
      </c>
      <c r="U1572" s="239">
        <v>86754460</v>
      </c>
      <c r="V1572" s="234">
        <v>-324959495</v>
      </c>
      <c r="W1572" s="240"/>
      <c r="X1572" s="241">
        <v>51743822</v>
      </c>
      <c r="Y1572" s="242"/>
    </row>
    <row r="1573" spans="1:25">
      <c r="A1573" s="299" t="s">
        <v>206</v>
      </c>
      <c r="B1573" s="299" t="s">
        <v>207</v>
      </c>
      <c r="C1573" s="125">
        <v>44742</v>
      </c>
      <c r="D1573" s="125">
        <v>44742</v>
      </c>
      <c r="E1573" s="125">
        <v>44865</v>
      </c>
      <c r="F1573" s="295" t="s">
        <v>581</v>
      </c>
      <c r="G1573" s="127"/>
      <c r="H1573" s="128" t="s">
        <v>580</v>
      </c>
      <c r="I1573" s="73" t="s">
        <v>582</v>
      </c>
      <c r="J1573" s="73" t="s">
        <v>583</v>
      </c>
      <c r="K1573" s="73" t="s">
        <v>944</v>
      </c>
      <c r="L1573" s="129">
        <v>11750</v>
      </c>
      <c r="M1573" s="121">
        <v>100</v>
      </c>
      <c r="N1573" s="121">
        <v>11750</v>
      </c>
      <c r="O1573" s="121">
        <v>0</v>
      </c>
      <c r="P1573" s="121">
        <v>11750</v>
      </c>
      <c r="Q1573" s="130" t="s">
        <v>681</v>
      </c>
      <c r="R1573" s="131">
        <v>12373011.359999979</v>
      </c>
      <c r="S1573" s="132">
        <v>0</v>
      </c>
      <c r="T1573" s="122" t="s">
        <v>583</v>
      </c>
      <c r="U1573" s="2">
        <v>86954234</v>
      </c>
      <c r="V1573" s="121">
        <v>-326379194</v>
      </c>
      <c r="W1573" s="111">
        <v>482710</v>
      </c>
      <c r="X1573" s="133">
        <v>52008062</v>
      </c>
      <c r="Y1573" s="45"/>
    </row>
    <row r="1574" spans="1:25">
      <c r="A1574" s="299" t="s">
        <v>182</v>
      </c>
      <c r="B1574" s="299" t="s">
        <v>183</v>
      </c>
      <c r="C1574" s="125">
        <v>44742</v>
      </c>
      <c r="D1574" s="125">
        <v>44742</v>
      </c>
      <c r="E1574" s="125">
        <v>44865</v>
      </c>
      <c r="F1574" s="295" t="s">
        <v>581</v>
      </c>
      <c r="G1574" s="127" t="s">
        <v>1712</v>
      </c>
      <c r="H1574" s="128" t="s">
        <v>580</v>
      </c>
      <c r="I1574" s="73" t="s">
        <v>582</v>
      </c>
      <c r="J1574" s="73" t="s">
        <v>583</v>
      </c>
      <c r="K1574" s="73" t="s">
        <v>166</v>
      </c>
      <c r="L1574" s="129">
        <v>0</v>
      </c>
      <c r="N1574" s="121">
        <v>0</v>
      </c>
      <c r="O1574" s="121">
        <v>48.55</v>
      </c>
      <c r="P1574" s="121">
        <v>48.55</v>
      </c>
      <c r="Q1574" s="130" t="s">
        <v>681</v>
      </c>
      <c r="R1574" s="131">
        <v>0</v>
      </c>
      <c r="S1574" s="132">
        <v>7189486.2600000035</v>
      </c>
      <c r="T1574" s="122" t="s">
        <v>583</v>
      </c>
      <c r="U1574" s="2">
        <v>82048679</v>
      </c>
      <c r="V1574" s="121">
        <v>-326378586</v>
      </c>
      <c r="W1574" s="111">
        <v>482710</v>
      </c>
      <c r="X1574" s="133">
        <v>52007898</v>
      </c>
      <c r="Y1574" s="45"/>
    </row>
    <row r="1575" spans="1:25">
      <c r="A1575" s="299" t="s">
        <v>182</v>
      </c>
      <c r="B1575" s="299" t="s">
        <v>183</v>
      </c>
      <c r="C1575" s="125">
        <v>44816</v>
      </c>
      <c r="D1575" s="125">
        <v>44816</v>
      </c>
      <c r="E1575" s="125">
        <v>44865</v>
      </c>
      <c r="F1575" s="295" t="s">
        <v>581</v>
      </c>
      <c r="G1575" s="127" t="s">
        <v>1712</v>
      </c>
      <c r="H1575" s="128" t="s">
        <v>580</v>
      </c>
      <c r="I1575" s="73" t="s">
        <v>582</v>
      </c>
      <c r="J1575" s="73" t="s">
        <v>583</v>
      </c>
      <c r="K1575" s="73" t="s">
        <v>166</v>
      </c>
      <c r="L1575" s="129">
        <v>0</v>
      </c>
      <c r="N1575" s="121">
        <v>0</v>
      </c>
      <c r="O1575" s="121">
        <v>20220.75</v>
      </c>
      <c r="P1575" s="121">
        <v>20220.75</v>
      </c>
      <c r="Q1575" s="130" t="s">
        <v>681</v>
      </c>
      <c r="R1575" s="131">
        <v>0</v>
      </c>
      <c r="S1575" s="132">
        <v>7209707.0100000035</v>
      </c>
      <c r="T1575" s="122" t="s">
        <v>583</v>
      </c>
      <c r="U1575" s="2">
        <v>84303156</v>
      </c>
      <c r="V1575" s="121">
        <v>-326379001</v>
      </c>
      <c r="W1575" s="111">
        <v>482710</v>
      </c>
      <c r="X1575" s="133">
        <v>52008028</v>
      </c>
      <c r="Y1575" s="45" t="s">
        <v>1713</v>
      </c>
    </row>
    <row r="1576" spans="1:25">
      <c r="A1576" s="299" t="s">
        <v>182</v>
      </c>
      <c r="B1576" s="299" t="s">
        <v>183</v>
      </c>
      <c r="C1576" s="125">
        <v>44865</v>
      </c>
      <c r="D1576" s="125">
        <v>44865</v>
      </c>
      <c r="E1576" s="125">
        <v>44865</v>
      </c>
      <c r="F1576" s="295" t="s">
        <v>984</v>
      </c>
      <c r="G1576" s="127" t="s">
        <v>1709</v>
      </c>
      <c r="H1576" s="128" t="s">
        <v>983</v>
      </c>
      <c r="I1576" s="73" t="s">
        <v>981</v>
      </c>
      <c r="J1576" s="73" t="s">
        <v>982</v>
      </c>
      <c r="K1576" s="73" t="s">
        <v>166</v>
      </c>
      <c r="L1576" s="129">
        <v>0</v>
      </c>
      <c r="N1576" s="121">
        <v>0</v>
      </c>
      <c r="O1576" s="121">
        <v>2395.13</v>
      </c>
      <c r="P1576" s="121">
        <v>2395.13</v>
      </c>
      <c r="Q1576" s="130" t="s">
        <v>681</v>
      </c>
      <c r="R1576" s="131">
        <v>0</v>
      </c>
      <c r="S1576" s="132">
        <v>7212102.1400000034</v>
      </c>
      <c r="T1576" s="122" t="s">
        <v>982</v>
      </c>
      <c r="U1576" s="2">
        <v>85031406</v>
      </c>
      <c r="V1576" s="121">
        <v>-326195110</v>
      </c>
      <c r="W1576" s="111">
        <v>474334</v>
      </c>
      <c r="X1576" s="133">
        <v>51856809</v>
      </c>
      <c r="Y1576" s="45"/>
    </row>
    <row r="1577" spans="1:25">
      <c r="A1577" s="299" t="s">
        <v>182</v>
      </c>
      <c r="B1577" s="299" t="s">
        <v>183</v>
      </c>
      <c r="C1577" s="125">
        <v>44865</v>
      </c>
      <c r="D1577" s="125">
        <v>44865</v>
      </c>
      <c r="E1577" s="125">
        <v>44865</v>
      </c>
      <c r="F1577" s="295" t="s">
        <v>734</v>
      </c>
      <c r="G1577" s="127" t="s">
        <v>1518</v>
      </c>
      <c r="H1577" s="128" t="s">
        <v>733</v>
      </c>
      <c r="I1577" s="73" t="s">
        <v>731</v>
      </c>
      <c r="J1577" s="73" t="s">
        <v>732</v>
      </c>
      <c r="K1577" s="73" t="s">
        <v>166</v>
      </c>
      <c r="L1577" s="129">
        <v>0</v>
      </c>
      <c r="N1577" s="121">
        <v>0</v>
      </c>
      <c r="O1577" s="121">
        <v>43958.68</v>
      </c>
      <c r="P1577" s="121">
        <v>43958.68</v>
      </c>
      <c r="Q1577" s="130" t="s">
        <v>681</v>
      </c>
      <c r="R1577" s="131">
        <v>0</v>
      </c>
      <c r="S1577" s="132">
        <v>7256060.8200000031</v>
      </c>
      <c r="T1577" s="122" t="s">
        <v>732</v>
      </c>
      <c r="U1577" s="2">
        <v>85096081</v>
      </c>
      <c r="V1577" s="121">
        <v>-326209299</v>
      </c>
      <c r="W1577" s="111">
        <v>387862</v>
      </c>
      <c r="X1577" s="133">
        <v>51870998</v>
      </c>
      <c r="Y1577" s="45"/>
    </row>
    <row r="1578" spans="1:25">
      <c r="A1578" s="299" t="s">
        <v>182</v>
      </c>
      <c r="B1578" s="299" t="s">
        <v>183</v>
      </c>
      <c r="C1578" s="125">
        <v>44865</v>
      </c>
      <c r="D1578" s="125">
        <v>44865</v>
      </c>
      <c r="E1578" s="125">
        <v>44865</v>
      </c>
      <c r="F1578" s="295" t="s">
        <v>859</v>
      </c>
      <c r="G1578" s="127" t="s">
        <v>1610</v>
      </c>
      <c r="H1578" s="128" t="s">
        <v>858</v>
      </c>
      <c r="I1578" s="73" t="s">
        <v>731</v>
      </c>
      <c r="J1578" s="73" t="s">
        <v>857</v>
      </c>
      <c r="K1578" s="73" t="s">
        <v>166</v>
      </c>
      <c r="L1578" s="129">
        <v>0</v>
      </c>
      <c r="N1578" s="121">
        <v>0</v>
      </c>
      <c r="O1578" s="121">
        <v>57176.24</v>
      </c>
      <c r="P1578" s="121">
        <v>57176.24</v>
      </c>
      <c r="Q1578" s="130" t="s">
        <v>681</v>
      </c>
      <c r="R1578" s="131">
        <v>0</v>
      </c>
      <c r="S1578" s="132">
        <v>7313237.0600000033</v>
      </c>
      <c r="T1578" s="122" t="s">
        <v>857</v>
      </c>
      <c r="U1578" s="2">
        <v>85093839</v>
      </c>
      <c r="V1578" s="121">
        <v>-326208618</v>
      </c>
      <c r="W1578" s="111">
        <v>443389</v>
      </c>
      <c r="X1578" s="133">
        <v>51870317</v>
      </c>
      <c r="Y1578" s="45"/>
    </row>
    <row r="1579" spans="1:25">
      <c r="A1579" s="299" t="s">
        <v>182</v>
      </c>
      <c r="B1579" s="299" t="s">
        <v>183</v>
      </c>
      <c r="C1579" s="125">
        <v>44865</v>
      </c>
      <c r="D1579" s="125">
        <v>44865</v>
      </c>
      <c r="E1579" s="125">
        <v>44865</v>
      </c>
      <c r="G1579" s="127" t="s">
        <v>1597</v>
      </c>
      <c r="H1579" s="128" t="s">
        <v>852</v>
      </c>
      <c r="I1579" s="73" t="s">
        <v>850</v>
      </c>
      <c r="J1579" s="73" t="s">
        <v>851</v>
      </c>
      <c r="K1579" s="73" t="s">
        <v>166</v>
      </c>
      <c r="L1579" s="129">
        <v>0</v>
      </c>
      <c r="N1579" s="121">
        <v>0</v>
      </c>
      <c r="O1579" s="121">
        <v>60234.080000000002</v>
      </c>
      <c r="P1579" s="121">
        <v>60234.080000000002</v>
      </c>
      <c r="Q1579" s="130" t="s">
        <v>681</v>
      </c>
      <c r="R1579" s="131">
        <v>0</v>
      </c>
      <c r="S1579" s="132">
        <v>7373471.1400000034</v>
      </c>
      <c r="T1579" s="122" t="s">
        <v>851</v>
      </c>
      <c r="U1579" s="2">
        <v>86728902</v>
      </c>
      <c r="V1579" s="121">
        <v>-326329352</v>
      </c>
      <c r="W1579" s="111">
        <v>441318</v>
      </c>
      <c r="X1579" s="133">
        <v>51988936</v>
      </c>
      <c r="Y1579" s="45"/>
    </row>
    <row r="1580" spans="1:25">
      <c r="A1580" s="299" t="s">
        <v>182</v>
      </c>
      <c r="B1580" s="299" t="s">
        <v>183</v>
      </c>
      <c r="C1580" s="125">
        <v>44865</v>
      </c>
      <c r="D1580" s="125">
        <v>44865</v>
      </c>
      <c r="E1580" s="125">
        <v>44865</v>
      </c>
      <c r="F1580" s="295" t="s">
        <v>893</v>
      </c>
      <c r="G1580" s="127" t="s">
        <v>1652</v>
      </c>
      <c r="H1580" s="128" t="s">
        <v>892</v>
      </c>
      <c r="I1580" s="73" t="s">
        <v>890</v>
      </c>
      <c r="J1580" s="73" t="s">
        <v>891</v>
      </c>
      <c r="K1580" s="73" t="s">
        <v>166</v>
      </c>
      <c r="L1580" s="129">
        <v>0</v>
      </c>
      <c r="N1580" s="121">
        <v>0</v>
      </c>
      <c r="O1580" s="121">
        <v>12320.13</v>
      </c>
      <c r="P1580" s="121">
        <v>12320.13</v>
      </c>
      <c r="Q1580" s="130" t="s">
        <v>681</v>
      </c>
      <c r="R1580" s="131">
        <v>0</v>
      </c>
      <c r="S1580" s="132">
        <v>7385791.2700000033</v>
      </c>
      <c r="T1580" s="122" t="s">
        <v>891</v>
      </c>
      <c r="U1580" s="2">
        <v>85505574</v>
      </c>
      <c r="V1580" s="121">
        <v>-326281012</v>
      </c>
      <c r="W1580" s="111">
        <v>458978</v>
      </c>
      <c r="X1580" s="133">
        <v>51942517</v>
      </c>
      <c r="Y1580" s="45"/>
    </row>
    <row r="1581" spans="1:25">
      <c r="A1581" s="299" t="s">
        <v>206</v>
      </c>
      <c r="B1581" s="299" t="s">
        <v>207</v>
      </c>
      <c r="C1581" s="125">
        <v>44847</v>
      </c>
      <c r="D1581" s="125">
        <v>44859</v>
      </c>
      <c r="E1581" s="125">
        <v>44865</v>
      </c>
      <c r="F1581" s="295" t="s">
        <v>976</v>
      </c>
      <c r="G1581" s="127"/>
      <c r="H1581" s="128" t="s">
        <v>975</v>
      </c>
      <c r="I1581" s="73" t="s">
        <v>973</v>
      </c>
      <c r="J1581" s="73" t="s">
        <v>974</v>
      </c>
      <c r="K1581" s="73" t="s">
        <v>710</v>
      </c>
      <c r="L1581" s="129">
        <v>340909.09</v>
      </c>
      <c r="M1581" s="121">
        <v>89.75</v>
      </c>
      <c r="N1581" s="121">
        <v>-305965.90999999997</v>
      </c>
      <c r="O1581" s="121">
        <v>0</v>
      </c>
      <c r="P1581" s="121">
        <v>-305965.90999999997</v>
      </c>
      <c r="Q1581" s="130" t="s">
        <v>681</v>
      </c>
      <c r="R1581" s="131">
        <v>12067045.449999979</v>
      </c>
      <c r="S1581" s="132">
        <v>0</v>
      </c>
      <c r="T1581" s="122" t="s">
        <v>974</v>
      </c>
      <c r="U1581" s="2">
        <v>86525035</v>
      </c>
      <c r="V1581" s="121">
        <v>-324959494</v>
      </c>
      <c r="W1581" s="111">
        <v>452350</v>
      </c>
      <c r="X1581" s="133">
        <v>51743821</v>
      </c>
      <c r="Y1581" s="45"/>
    </row>
    <row r="1582" spans="1:25">
      <c r="A1582" s="299" t="s">
        <v>206</v>
      </c>
      <c r="B1582" s="299" t="s">
        <v>207</v>
      </c>
      <c r="C1582" s="125">
        <v>44742</v>
      </c>
      <c r="D1582" s="125">
        <v>44742</v>
      </c>
      <c r="E1582" s="125">
        <v>44865</v>
      </c>
      <c r="F1582" s="295" t="s">
        <v>1036</v>
      </c>
      <c r="G1582" s="127"/>
      <c r="H1582" s="128" t="s">
        <v>900</v>
      </c>
      <c r="I1582" s="73" t="s">
        <v>898</v>
      </c>
      <c r="J1582" s="73" t="s">
        <v>899</v>
      </c>
      <c r="K1582" s="73" t="s">
        <v>944</v>
      </c>
      <c r="L1582" s="129">
        <v>37500</v>
      </c>
      <c r="M1582" s="121">
        <v>100</v>
      </c>
      <c r="N1582" s="121">
        <v>37500</v>
      </c>
      <c r="O1582" s="121">
        <v>0</v>
      </c>
      <c r="P1582" s="121">
        <v>37500</v>
      </c>
      <c r="Q1582" s="130" t="s">
        <v>681</v>
      </c>
      <c r="R1582" s="131">
        <v>12104545.449999979</v>
      </c>
      <c r="S1582" s="132">
        <v>0</v>
      </c>
      <c r="T1582" s="122" t="s">
        <v>899</v>
      </c>
      <c r="U1582" s="2">
        <v>86958863</v>
      </c>
      <c r="V1582" s="121">
        <v>-326386256</v>
      </c>
      <c r="W1582" s="111">
        <v>493703</v>
      </c>
      <c r="X1582" s="133">
        <v>52009367</v>
      </c>
      <c r="Y1582" s="45"/>
    </row>
    <row r="1583" spans="1:25">
      <c r="A1583" s="299" t="s">
        <v>182</v>
      </c>
      <c r="B1583" s="299" t="s">
        <v>183</v>
      </c>
      <c r="C1583" s="125">
        <v>44742</v>
      </c>
      <c r="D1583" s="125">
        <v>44742</v>
      </c>
      <c r="E1583" s="125">
        <v>44865</v>
      </c>
      <c r="F1583" s="295" t="s">
        <v>1036</v>
      </c>
      <c r="G1583" s="127" t="s">
        <v>1653</v>
      </c>
      <c r="H1583" s="128" t="s">
        <v>900</v>
      </c>
      <c r="I1583" s="73" t="s">
        <v>898</v>
      </c>
      <c r="J1583" s="73" t="s">
        <v>1654</v>
      </c>
      <c r="K1583" s="73" t="s">
        <v>166</v>
      </c>
      <c r="L1583" s="129">
        <v>0</v>
      </c>
      <c r="N1583" s="121">
        <v>0</v>
      </c>
      <c r="O1583" s="121">
        <v>60676.6</v>
      </c>
      <c r="P1583" s="121">
        <v>60676.6</v>
      </c>
      <c r="Q1583" s="130" t="s">
        <v>681</v>
      </c>
      <c r="R1583" s="131">
        <v>0</v>
      </c>
      <c r="S1583" s="132">
        <v>7446467.8700000029</v>
      </c>
      <c r="T1583" s="122" t="s">
        <v>899</v>
      </c>
      <c r="U1583" s="2">
        <v>80934953</v>
      </c>
      <c r="V1583" s="121">
        <v>-326386618</v>
      </c>
      <c r="W1583" s="111">
        <v>493703</v>
      </c>
      <c r="X1583" s="133">
        <v>52009379</v>
      </c>
      <c r="Y1583" s="45"/>
    </row>
    <row r="1584" spans="1:25">
      <c r="A1584" s="299" t="s">
        <v>182</v>
      </c>
      <c r="B1584" s="299" t="s">
        <v>183</v>
      </c>
      <c r="C1584" s="125">
        <v>44742</v>
      </c>
      <c r="D1584" s="125">
        <v>44742</v>
      </c>
      <c r="E1584" s="125">
        <v>44865</v>
      </c>
      <c r="F1584" s="295" t="s">
        <v>1036</v>
      </c>
      <c r="G1584" s="127" t="s">
        <v>1653</v>
      </c>
      <c r="H1584" s="128" t="s">
        <v>900</v>
      </c>
      <c r="I1584" s="73" t="s">
        <v>898</v>
      </c>
      <c r="J1584" s="73" t="s">
        <v>1654</v>
      </c>
      <c r="K1584" s="73" t="s">
        <v>166</v>
      </c>
      <c r="L1584" s="129">
        <v>0</v>
      </c>
      <c r="N1584" s="121">
        <v>0</v>
      </c>
      <c r="O1584" s="121">
        <v>206742.68</v>
      </c>
      <c r="P1584" s="121">
        <v>206742.68</v>
      </c>
      <c r="Q1584" s="130" t="s">
        <v>681</v>
      </c>
      <c r="R1584" s="131">
        <v>0</v>
      </c>
      <c r="S1584" s="132">
        <v>7653210.5500000026</v>
      </c>
      <c r="T1584" s="122" t="s">
        <v>899</v>
      </c>
      <c r="U1584" s="2">
        <v>78444528</v>
      </c>
      <c r="V1584" s="121">
        <v>-326386623</v>
      </c>
      <c r="W1584" s="111">
        <v>464322</v>
      </c>
      <c r="X1584" s="133">
        <v>52009383</v>
      </c>
      <c r="Y1584" s="45"/>
    </row>
    <row r="1585" spans="1:25">
      <c r="A1585" s="299" t="s">
        <v>182</v>
      </c>
      <c r="B1585" s="299" t="s">
        <v>183</v>
      </c>
      <c r="C1585" s="125">
        <v>44834</v>
      </c>
      <c r="D1585" s="125">
        <v>44834</v>
      </c>
      <c r="E1585" s="125">
        <v>44865</v>
      </c>
      <c r="F1585" s="295" t="s">
        <v>1036</v>
      </c>
      <c r="G1585" s="127" t="s">
        <v>1653</v>
      </c>
      <c r="H1585" s="128" t="s">
        <v>900</v>
      </c>
      <c r="I1585" s="73" t="s">
        <v>898</v>
      </c>
      <c r="J1585" s="73" t="s">
        <v>1654</v>
      </c>
      <c r="K1585" s="73" t="s">
        <v>166</v>
      </c>
      <c r="L1585" s="129">
        <v>0</v>
      </c>
      <c r="N1585" s="121">
        <v>0</v>
      </c>
      <c r="O1585" s="121">
        <v>47042.33</v>
      </c>
      <c r="P1585" s="121">
        <v>47042.33</v>
      </c>
      <c r="Q1585" s="130" t="s">
        <v>681</v>
      </c>
      <c r="R1585" s="131">
        <v>0</v>
      </c>
      <c r="S1585" s="132">
        <v>7700252.8800000027</v>
      </c>
      <c r="T1585" s="122" t="s">
        <v>899</v>
      </c>
      <c r="U1585" s="2">
        <v>81801227</v>
      </c>
      <c r="V1585" s="121">
        <v>-326386971</v>
      </c>
      <c r="W1585" s="111">
        <v>493703</v>
      </c>
      <c r="X1585" s="133">
        <v>52009405</v>
      </c>
      <c r="Y1585" s="45"/>
    </row>
    <row r="1586" spans="1:25">
      <c r="A1586" s="299" t="s">
        <v>182</v>
      </c>
      <c r="B1586" s="299" t="s">
        <v>183</v>
      </c>
      <c r="C1586" s="125">
        <v>44865</v>
      </c>
      <c r="D1586" s="125">
        <v>44865</v>
      </c>
      <c r="E1586" s="125">
        <v>44865</v>
      </c>
      <c r="F1586" s="295" t="s">
        <v>839</v>
      </c>
      <c r="G1586" s="127" t="s">
        <v>1604</v>
      </c>
      <c r="H1586" s="128" t="s">
        <v>838</v>
      </c>
      <c r="I1586" s="73" t="s">
        <v>836</v>
      </c>
      <c r="J1586" s="73" t="s">
        <v>837</v>
      </c>
      <c r="K1586" s="73" t="s">
        <v>166</v>
      </c>
      <c r="L1586" s="129">
        <v>0</v>
      </c>
      <c r="N1586" s="121">
        <v>0</v>
      </c>
      <c r="O1586" s="121">
        <v>4441.91</v>
      </c>
      <c r="P1586" s="121">
        <v>4441.91</v>
      </c>
      <c r="Q1586" s="130" t="s">
        <v>681</v>
      </c>
      <c r="R1586" s="131">
        <v>0</v>
      </c>
      <c r="S1586" s="132">
        <v>7704694.7900000028</v>
      </c>
      <c r="T1586" s="122" t="s">
        <v>837</v>
      </c>
      <c r="U1586" s="2">
        <v>82843666</v>
      </c>
      <c r="V1586" s="121">
        <v>-326127335</v>
      </c>
      <c r="W1586" s="111">
        <v>437570</v>
      </c>
      <c r="X1586" s="133">
        <v>51789086</v>
      </c>
      <c r="Y1586" s="45"/>
    </row>
    <row r="1587" spans="1:25">
      <c r="A1587" s="299" t="s">
        <v>206</v>
      </c>
      <c r="B1587" s="299" t="s">
        <v>207</v>
      </c>
      <c r="C1587" s="125">
        <v>44742</v>
      </c>
      <c r="D1587" s="125">
        <v>44742</v>
      </c>
      <c r="E1587" s="125">
        <v>44865</v>
      </c>
      <c r="F1587" s="295" t="s">
        <v>889</v>
      </c>
      <c r="G1587" s="127"/>
      <c r="H1587" s="128" t="s">
        <v>888</v>
      </c>
      <c r="I1587" s="73" t="s">
        <v>886</v>
      </c>
      <c r="J1587" s="73" t="s">
        <v>887</v>
      </c>
      <c r="K1587" s="73" t="s">
        <v>944</v>
      </c>
      <c r="L1587" s="129">
        <v>8750</v>
      </c>
      <c r="M1587" s="121">
        <v>100</v>
      </c>
      <c r="N1587" s="121">
        <v>8750</v>
      </c>
      <c r="O1587" s="121">
        <v>0</v>
      </c>
      <c r="P1587" s="121">
        <v>8750</v>
      </c>
      <c r="Q1587" s="130" t="s">
        <v>681</v>
      </c>
      <c r="R1587" s="131">
        <v>12113295.449999979</v>
      </c>
      <c r="S1587" s="132">
        <v>0</v>
      </c>
      <c r="T1587" s="122" t="s">
        <v>887</v>
      </c>
      <c r="U1587" s="2">
        <v>86293226</v>
      </c>
      <c r="V1587" s="121">
        <v>-323081960</v>
      </c>
      <c r="W1587" s="111">
        <v>459844</v>
      </c>
      <c r="X1587" s="133">
        <v>51506111</v>
      </c>
      <c r="Y1587" s="45"/>
    </row>
    <row r="1588" spans="1:25">
      <c r="A1588" s="299" t="s">
        <v>182</v>
      </c>
      <c r="B1588" s="299" t="s">
        <v>183</v>
      </c>
      <c r="C1588" s="125">
        <v>44742</v>
      </c>
      <c r="D1588" s="125">
        <v>44742</v>
      </c>
      <c r="E1588" s="125">
        <v>44865</v>
      </c>
      <c r="F1588" s="295" t="s">
        <v>889</v>
      </c>
      <c r="G1588" s="127" t="s">
        <v>1637</v>
      </c>
      <c r="H1588" s="128" t="s">
        <v>888</v>
      </c>
      <c r="I1588" s="73" t="s">
        <v>886</v>
      </c>
      <c r="J1588" s="73" t="s">
        <v>887</v>
      </c>
      <c r="K1588" s="73" t="s">
        <v>166</v>
      </c>
      <c r="L1588" s="129">
        <v>0</v>
      </c>
      <c r="N1588" s="121">
        <v>0</v>
      </c>
      <c r="O1588" s="121">
        <v>52870.73</v>
      </c>
      <c r="P1588" s="121">
        <v>52870.73</v>
      </c>
      <c r="Q1588" s="130" t="s">
        <v>681</v>
      </c>
      <c r="R1588" s="131">
        <v>0</v>
      </c>
      <c r="S1588" s="132">
        <v>7757565.5200000033</v>
      </c>
      <c r="T1588" s="122" t="s">
        <v>887</v>
      </c>
      <c r="U1588" s="2">
        <v>81965874</v>
      </c>
      <c r="V1588" s="121">
        <v>-326379985</v>
      </c>
      <c r="W1588" s="111">
        <v>459844</v>
      </c>
      <c r="X1588" s="133">
        <v>52008195</v>
      </c>
      <c r="Y1588" s="45"/>
    </row>
    <row r="1589" spans="1:25">
      <c r="A1589" s="299" t="s">
        <v>182</v>
      </c>
      <c r="B1589" s="299" t="s">
        <v>183</v>
      </c>
      <c r="C1589" s="125">
        <v>44834</v>
      </c>
      <c r="D1589" s="125">
        <v>44834</v>
      </c>
      <c r="E1589" s="125">
        <v>44865</v>
      </c>
      <c r="F1589" s="295" t="s">
        <v>889</v>
      </c>
      <c r="G1589" s="127" t="s">
        <v>1637</v>
      </c>
      <c r="H1589" s="128" t="s">
        <v>888</v>
      </c>
      <c r="I1589" s="73" t="s">
        <v>886</v>
      </c>
      <c r="J1589" s="73" t="s">
        <v>887</v>
      </c>
      <c r="K1589" s="73" t="s">
        <v>166</v>
      </c>
      <c r="L1589" s="129">
        <v>0</v>
      </c>
      <c r="N1589" s="121">
        <v>0</v>
      </c>
      <c r="O1589" s="121">
        <v>33581.58</v>
      </c>
      <c r="P1589" s="121">
        <v>33581.58</v>
      </c>
      <c r="Q1589" s="130" t="s">
        <v>681</v>
      </c>
      <c r="R1589" s="131">
        <v>0</v>
      </c>
      <c r="S1589" s="132">
        <v>7791147.1000000034</v>
      </c>
      <c r="T1589" s="122" t="s">
        <v>887</v>
      </c>
      <c r="U1589" s="2">
        <v>81965575</v>
      </c>
      <c r="V1589" s="121">
        <v>-326380803</v>
      </c>
      <c r="W1589" s="111">
        <v>459844</v>
      </c>
      <c r="X1589" s="133">
        <v>52008308</v>
      </c>
      <c r="Y1589" s="45"/>
    </row>
    <row r="1590" spans="1:25">
      <c r="A1590" s="299" t="s">
        <v>182</v>
      </c>
      <c r="B1590" s="299" t="s">
        <v>183</v>
      </c>
      <c r="C1590" s="125">
        <v>44865</v>
      </c>
      <c r="D1590" s="125">
        <v>44865</v>
      </c>
      <c r="E1590" s="125">
        <v>44865</v>
      </c>
      <c r="F1590" s="295" t="s">
        <v>466</v>
      </c>
      <c r="G1590" s="127" t="s">
        <v>1608</v>
      </c>
      <c r="H1590" s="128" t="s">
        <v>465</v>
      </c>
      <c r="I1590" s="73" t="s">
        <v>467</v>
      </c>
      <c r="J1590" s="73" t="s">
        <v>468</v>
      </c>
      <c r="K1590" s="73" t="s">
        <v>166</v>
      </c>
      <c r="L1590" s="129">
        <v>0</v>
      </c>
      <c r="N1590" s="121">
        <v>0</v>
      </c>
      <c r="O1590" s="121">
        <v>78485.399999999994</v>
      </c>
      <c r="P1590" s="121">
        <v>78485.399999999994</v>
      </c>
      <c r="Q1590" s="130" t="s">
        <v>681</v>
      </c>
      <c r="R1590" s="131">
        <v>0</v>
      </c>
      <c r="S1590" s="132">
        <v>7869632.5000000037</v>
      </c>
      <c r="T1590" s="122" t="s">
        <v>468</v>
      </c>
      <c r="U1590" s="2">
        <v>85497240</v>
      </c>
      <c r="V1590" s="121">
        <v>-326280117</v>
      </c>
      <c r="W1590" s="111">
        <v>445104</v>
      </c>
      <c r="X1590" s="133">
        <v>51941680</v>
      </c>
      <c r="Y1590" s="45"/>
    </row>
    <row r="1591" spans="1:25">
      <c r="A1591" s="299" t="s">
        <v>182</v>
      </c>
      <c r="B1591" s="299" t="s">
        <v>183</v>
      </c>
      <c r="C1591" s="125">
        <v>44865</v>
      </c>
      <c r="D1591" s="125">
        <v>44865</v>
      </c>
      <c r="E1591" s="125">
        <v>44865</v>
      </c>
      <c r="F1591" s="295" t="s">
        <v>953</v>
      </c>
      <c r="G1591" s="127" t="s">
        <v>1694</v>
      </c>
      <c r="H1591" s="128" t="s">
        <v>954</v>
      </c>
      <c r="I1591" s="73" t="s">
        <v>950</v>
      </c>
      <c r="J1591" s="73" t="s">
        <v>1695</v>
      </c>
      <c r="K1591" s="73" t="s">
        <v>166</v>
      </c>
      <c r="L1591" s="129">
        <v>0</v>
      </c>
      <c r="N1591" s="121">
        <v>0</v>
      </c>
      <c r="O1591" s="121">
        <v>2225.7600000000002</v>
      </c>
      <c r="P1591" s="121">
        <v>2225.7600000000002</v>
      </c>
      <c r="Q1591" s="130" t="s">
        <v>681</v>
      </c>
      <c r="R1591" s="131">
        <v>0</v>
      </c>
      <c r="S1591" s="132">
        <v>7871858.2600000035</v>
      </c>
      <c r="T1591" s="122" t="s">
        <v>951</v>
      </c>
      <c r="U1591" s="2">
        <v>86966929</v>
      </c>
      <c r="V1591" s="121">
        <v>-326399879</v>
      </c>
      <c r="W1591" s="111">
        <v>504920</v>
      </c>
      <c r="X1591" s="133">
        <v>52013278</v>
      </c>
      <c r="Y1591" s="45"/>
    </row>
    <row r="1592" spans="1:25">
      <c r="A1592" s="299" t="s">
        <v>182</v>
      </c>
      <c r="B1592" s="299" t="s">
        <v>183</v>
      </c>
      <c r="C1592" s="125">
        <v>44865</v>
      </c>
      <c r="D1592" s="125">
        <v>44865</v>
      </c>
      <c r="E1592" s="125">
        <v>44865</v>
      </c>
      <c r="F1592" s="295" t="s">
        <v>953</v>
      </c>
      <c r="G1592" s="127" t="s">
        <v>1694</v>
      </c>
      <c r="H1592" s="128" t="s">
        <v>954</v>
      </c>
      <c r="I1592" s="73" t="s">
        <v>950</v>
      </c>
      <c r="J1592" s="73" t="s">
        <v>1695</v>
      </c>
      <c r="K1592" s="73" t="s">
        <v>166</v>
      </c>
      <c r="L1592" s="129">
        <v>0</v>
      </c>
      <c r="N1592" s="121">
        <v>0</v>
      </c>
      <c r="O1592" s="121">
        <v>36904.94</v>
      </c>
      <c r="P1592" s="121">
        <v>36904.94</v>
      </c>
      <c r="Q1592" s="130" t="s">
        <v>681</v>
      </c>
      <c r="R1592" s="131">
        <v>0</v>
      </c>
      <c r="S1592" s="132">
        <v>7908763.2000000039</v>
      </c>
      <c r="T1592" s="122" t="s">
        <v>951</v>
      </c>
      <c r="U1592" s="2">
        <v>86966817</v>
      </c>
      <c r="V1592" s="121">
        <v>-326400058</v>
      </c>
      <c r="W1592" s="111">
        <v>488699</v>
      </c>
      <c r="X1592" s="133">
        <v>52013368</v>
      </c>
      <c r="Y1592" s="45"/>
    </row>
    <row r="1593" spans="1:25">
      <c r="A1593" s="299" t="s">
        <v>182</v>
      </c>
      <c r="B1593" s="299" t="s">
        <v>183</v>
      </c>
      <c r="C1593" s="125">
        <v>44865</v>
      </c>
      <c r="D1593" s="125">
        <v>44865</v>
      </c>
      <c r="E1593" s="125">
        <v>44865</v>
      </c>
      <c r="F1593" s="295" t="s">
        <v>1037</v>
      </c>
      <c r="G1593" s="127" t="s">
        <v>1521</v>
      </c>
      <c r="H1593" s="128" t="s">
        <v>782</v>
      </c>
      <c r="I1593" s="73" t="s">
        <v>780</v>
      </c>
      <c r="J1593" s="73" t="s">
        <v>781</v>
      </c>
      <c r="K1593" s="73" t="s">
        <v>166</v>
      </c>
      <c r="L1593" s="129">
        <v>0</v>
      </c>
      <c r="N1593" s="121">
        <v>0</v>
      </c>
      <c r="O1593" s="121">
        <v>3114.45</v>
      </c>
      <c r="P1593" s="121">
        <v>3114.45</v>
      </c>
      <c r="Q1593" s="130" t="s">
        <v>681</v>
      </c>
      <c r="R1593" s="131">
        <v>0</v>
      </c>
      <c r="S1593" s="132">
        <v>7911877.6500000041</v>
      </c>
      <c r="T1593" s="122" t="s">
        <v>781</v>
      </c>
      <c r="U1593" s="2">
        <v>85566622</v>
      </c>
      <c r="V1593" s="121">
        <v>-326287636</v>
      </c>
      <c r="W1593" s="111">
        <v>364698</v>
      </c>
      <c r="X1593" s="133">
        <v>51948626</v>
      </c>
      <c r="Y1593" s="45"/>
    </row>
    <row r="1594" spans="1:25">
      <c r="A1594" s="299" t="s">
        <v>182</v>
      </c>
      <c r="B1594" s="299" t="s">
        <v>183</v>
      </c>
      <c r="C1594" s="125">
        <v>44865</v>
      </c>
      <c r="D1594" s="125">
        <v>44865</v>
      </c>
      <c r="E1594" s="125">
        <v>44865</v>
      </c>
      <c r="F1594" s="295" t="s">
        <v>1038</v>
      </c>
      <c r="G1594" s="127" t="s">
        <v>1682</v>
      </c>
      <c r="H1594" s="128" t="s">
        <v>932</v>
      </c>
      <c r="I1594" s="73" t="s">
        <v>930</v>
      </c>
      <c r="J1594" s="73" t="s">
        <v>931</v>
      </c>
      <c r="K1594" s="73" t="s">
        <v>166</v>
      </c>
      <c r="L1594" s="129">
        <v>0</v>
      </c>
      <c r="N1594" s="121">
        <v>0</v>
      </c>
      <c r="O1594" s="121">
        <v>21978.67</v>
      </c>
      <c r="P1594" s="121">
        <v>21978.67</v>
      </c>
      <c r="Q1594" s="130" t="s">
        <v>681</v>
      </c>
      <c r="R1594" s="131">
        <v>0</v>
      </c>
      <c r="S1594" s="132">
        <v>7933856.320000004</v>
      </c>
      <c r="T1594" s="122" t="s">
        <v>931</v>
      </c>
      <c r="U1594" s="2">
        <v>85461517</v>
      </c>
      <c r="V1594" s="121">
        <v>-326275311</v>
      </c>
      <c r="W1594" s="111">
        <v>481440</v>
      </c>
      <c r="X1594" s="133">
        <v>51936974</v>
      </c>
      <c r="Y1594" s="45"/>
    </row>
    <row r="1595" spans="1:25">
      <c r="A1595" s="299" t="s">
        <v>182</v>
      </c>
      <c r="B1595" s="299" t="s">
        <v>183</v>
      </c>
      <c r="C1595" s="125">
        <v>44865</v>
      </c>
      <c r="D1595" s="125">
        <v>44865</v>
      </c>
      <c r="E1595" s="125">
        <v>44865</v>
      </c>
      <c r="F1595" s="295" t="s">
        <v>786</v>
      </c>
      <c r="G1595" s="127" t="s">
        <v>1522</v>
      </c>
      <c r="H1595" s="128" t="s">
        <v>785</v>
      </c>
      <c r="I1595" s="73" t="s">
        <v>783</v>
      </c>
      <c r="J1595" s="73" t="s">
        <v>784</v>
      </c>
      <c r="K1595" s="73" t="s">
        <v>166</v>
      </c>
      <c r="L1595" s="129">
        <v>0</v>
      </c>
      <c r="N1595" s="121">
        <v>0</v>
      </c>
      <c r="O1595" s="121">
        <v>51161.11</v>
      </c>
      <c r="P1595" s="121">
        <v>51161.11</v>
      </c>
      <c r="Q1595" s="130" t="s">
        <v>681</v>
      </c>
      <c r="R1595" s="131">
        <v>0</v>
      </c>
      <c r="S1595" s="132">
        <v>7985017.4300000044</v>
      </c>
      <c r="T1595" s="122" t="s">
        <v>784</v>
      </c>
      <c r="U1595" s="2">
        <v>85313249</v>
      </c>
      <c r="V1595" s="121">
        <v>-326250475</v>
      </c>
      <c r="W1595" s="111">
        <v>392748</v>
      </c>
      <c r="X1595" s="133">
        <v>51912140</v>
      </c>
      <c r="Y1595" s="45"/>
    </row>
    <row r="1596" spans="1:25">
      <c r="A1596" s="299" t="s">
        <v>182</v>
      </c>
      <c r="B1596" s="299" t="s">
        <v>183</v>
      </c>
      <c r="C1596" s="125">
        <v>44865</v>
      </c>
      <c r="D1596" s="125">
        <v>44865</v>
      </c>
      <c r="E1596" s="125">
        <v>44865</v>
      </c>
      <c r="F1596" s="295" t="s">
        <v>980</v>
      </c>
      <c r="G1596" s="127" t="s">
        <v>1742</v>
      </c>
      <c r="H1596" s="128" t="s">
        <v>979</v>
      </c>
      <c r="I1596" s="73" t="s">
        <v>977</v>
      </c>
      <c r="J1596" s="73" t="s">
        <v>978</v>
      </c>
      <c r="K1596" s="73" t="s">
        <v>166</v>
      </c>
      <c r="L1596" s="129">
        <v>0</v>
      </c>
      <c r="N1596" s="121">
        <v>0</v>
      </c>
      <c r="O1596" s="121">
        <v>813.02</v>
      </c>
      <c r="P1596" s="121">
        <v>813.02</v>
      </c>
      <c r="Q1596" s="130" t="s">
        <v>681</v>
      </c>
      <c r="R1596" s="131">
        <v>0</v>
      </c>
      <c r="S1596" s="132">
        <v>7985830.4500000039</v>
      </c>
      <c r="T1596" s="122" t="s">
        <v>978</v>
      </c>
      <c r="U1596" s="2">
        <v>86583868</v>
      </c>
      <c r="V1596" s="121">
        <v>-326325423</v>
      </c>
      <c r="W1596" s="111">
        <v>481277</v>
      </c>
      <c r="X1596" s="133">
        <v>51985014</v>
      </c>
      <c r="Y1596" s="45"/>
    </row>
    <row r="1597" spans="1:25">
      <c r="A1597" s="299" t="s">
        <v>182</v>
      </c>
      <c r="B1597" s="299" t="s">
        <v>183</v>
      </c>
      <c r="C1597" s="125">
        <v>44865</v>
      </c>
      <c r="D1597" s="125">
        <v>44865</v>
      </c>
      <c r="E1597" s="125">
        <v>44865</v>
      </c>
      <c r="F1597" s="295" t="s">
        <v>575</v>
      </c>
      <c r="G1597" s="127" t="s">
        <v>1530</v>
      </c>
      <c r="H1597" s="128" t="s">
        <v>574</v>
      </c>
      <c r="I1597" s="73" t="s">
        <v>564</v>
      </c>
      <c r="J1597" s="73" t="s">
        <v>576</v>
      </c>
      <c r="K1597" s="73" t="s">
        <v>166</v>
      </c>
      <c r="L1597" s="129">
        <v>0</v>
      </c>
      <c r="N1597" s="121">
        <v>0</v>
      </c>
      <c r="O1597" s="121">
        <v>19459.009999999998</v>
      </c>
      <c r="P1597" s="121">
        <v>19459.009999999998</v>
      </c>
      <c r="Q1597" s="130" t="s">
        <v>681</v>
      </c>
      <c r="R1597" s="131">
        <v>0</v>
      </c>
      <c r="S1597" s="132">
        <v>8005289.4600000037</v>
      </c>
      <c r="T1597" s="122" t="s">
        <v>576</v>
      </c>
      <c r="U1597" s="2"/>
      <c r="W1597" s="111">
        <v>409425</v>
      </c>
      <c r="X1597" s="133"/>
      <c r="Y1597" s="45"/>
    </row>
    <row r="1598" spans="1:25">
      <c r="A1598" s="299" t="s">
        <v>182</v>
      </c>
      <c r="B1598" s="299" t="s">
        <v>183</v>
      </c>
      <c r="C1598" s="125">
        <v>44865</v>
      </c>
      <c r="D1598" s="125">
        <v>44865</v>
      </c>
      <c r="E1598" s="125">
        <v>44865</v>
      </c>
      <c r="F1598" s="295" t="s">
        <v>575</v>
      </c>
      <c r="G1598" s="127" t="s">
        <v>1530</v>
      </c>
      <c r="H1598" s="128" t="s">
        <v>574</v>
      </c>
      <c r="I1598" s="73" t="s">
        <v>564</v>
      </c>
      <c r="J1598" s="73" t="s">
        <v>576</v>
      </c>
      <c r="K1598" s="73" t="s">
        <v>166</v>
      </c>
      <c r="L1598" s="129">
        <v>0</v>
      </c>
      <c r="N1598" s="121">
        <v>0</v>
      </c>
      <c r="O1598" s="121">
        <v>17316.900000000001</v>
      </c>
      <c r="P1598" s="121">
        <v>17316.900000000001</v>
      </c>
      <c r="Q1598" s="130" t="s">
        <v>681</v>
      </c>
      <c r="R1598" s="131">
        <v>0</v>
      </c>
      <c r="S1598" s="132">
        <v>8022606.3600000041</v>
      </c>
      <c r="T1598" s="122" t="s">
        <v>576</v>
      </c>
      <c r="U1598" s="2"/>
      <c r="W1598" s="111">
        <v>435251</v>
      </c>
      <c r="X1598" s="133"/>
      <c r="Y1598" s="45" t="s">
        <v>1686</v>
      </c>
    </row>
    <row r="1599" spans="1:25">
      <c r="A1599" s="299" t="s">
        <v>182</v>
      </c>
      <c r="B1599" s="299" t="s">
        <v>183</v>
      </c>
      <c r="C1599" s="125">
        <v>44865</v>
      </c>
      <c r="D1599" s="125">
        <v>44865</v>
      </c>
      <c r="E1599" s="125">
        <v>44865</v>
      </c>
      <c r="F1599" s="295" t="s">
        <v>575</v>
      </c>
      <c r="G1599" s="127" t="s">
        <v>1530</v>
      </c>
      <c r="H1599" s="128" t="s">
        <v>574</v>
      </c>
      <c r="I1599" s="73" t="s">
        <v>564</v>
      </c>
      <c r="J1599" s="73" t="s">
        <v>576</v>
      </c>
      <c r="K1599" s="73" t="s">
        <v>166</v>
      </c>
      <c r="L1599" s="129">
        <v>0</v>
      </c>
      <c r="N1599" s="121">
        <v>0</v>
      </c>
      <c r="O1599" s="121">
        <v>22246.04</v>
      </c>
      <c r="P1599" s="121">
        <v>22246.04</v>
      </c>
      <c r="Q1599" s="130" t="s">
        <v>681</v>
      </c>
      <c r="R1599" s="131">
        <v>0</v>
      </c>
      <c r="S1599" s="132">
        <v>8044852.4000000041</v>
      </c>
      <c r="T1599" s="122" t="s">
        <v>576</v>
      </c>
      <c r="U1599" s="2"/>
      <c r="W1599" s="111">
        <v>409426</v>
      </c>
      <c r="X1599" s="133"/>
      <c r="Y1599" s="45"/>
    </row>
    <row r="1600" spans="1:25">
      <c r="A1600" s="299" t="s">
        <v>182</v>
      </c>
      <c r="B1600" s="299" t="s">
        <v>183</v>
      </c>
      <c r="C1600" s="125">
        <v>44865</v>
      </c>
      <c r="D1600" s="125">
        <v>44865</v>
      </c>
      <c r="E1600" s="125">
        <v>44865</v>
      </c>
      <c r="G1600" s="127" t="s">
        <v>1524</v>
      </c>
      <c r="H1600" s="128" t="s">
        <v>793</v>
      </c>
      <c r="I1600" s="73" t="s">
        <v>791</v>
      </c>
      <c r="J1600" s="73" t="s">
        <v>792</v>
      </c>
      <c r="K1600" s="73" t="s">
        <v>166</v>
      </c>
      <c r="L1600" s="129">
        <v>0</v>
      </c>
      <c r="N1600" s="121">
        <v>0</v>
      </c>
      <c r="O1600" s="121">
        <v>100893.87</v>
      </c>
      <c r="P1600" s="121">
        <v>100893.87</v>
      </c>
      <c r="Q1600" s="130" t="s">
        <v>681</v>
      </c>
      <c r="R1600" s="131">
        <v>0</v>
      </c>
      <c r="S1600" s="132">
        <v>8145746.2700000042</v>
      </c>
      <c r="T1600" s="122" t="s">
        <v>792</v>
      </c>
      <c r="U1600" s="2">
        <v>85401869</v>
      </c>
      <c r="V1600" s="121">
        <v>-326266291</v>
      </c>
      <c r="W1600" s="111">
        <v>364755</v>
      </c>
      <c r="X1600" s="133">
        <v>51927956</v>
      </c>
      <c r="Y1600" s="45"/>
    </row>
    <row r="1601" spans="1:25">
      <c r="A1601" s="228" t="s">
        <v>182</v>
      </c>
      <c r="B1601" s="228" t="s">
        <v>183</v>
      </c>
      <c r="C1601" s="229">
        <v>44865</v>
      </c>
      <c r="D1601" s="229">
        <v>44865</v>
      </c>
      <c r="E1601" s="229">
        <v>44865</v>
      </c>
      <c r="F1601" s="296"/>
      <c r="G1601" s="230" t="s">
        <v>1636</v>
      </c>
      <c r="H1601" s="231" t="s">
        <v>881</v>
      </c>
      <c r="I1601" s="232" t="s">
        <v>204</v>
      </c>
      <c r="J1601" s="232" t="s">
        <v>880</v>
      </c>
      <c r="K1601" s="232" t="s">
        <v>166</v>
      </c>
      <c r="L1601" s="233">
        <v>0</v>
      </c>
      <c r="M1601" s="234"/>
      <c r="N1601" s="234">
        <v>0</v>
      </c>
      <c r="O1601" s="234">
        <v>41380.089999999997</v>
      </c>
      <c r="P1601" s="234">
        <v>41380.089999999997</v>
      </c>
      <c r="Q1601" s="235" t="s">
        <v>681</v>
      </c>
      <c r="R1601" s="236">
        <v>0</v>
      </c>
      <c r="S1601" s="237">
        <v>8187126.3600000041</v>
      </c>
      <c r="T1601" s="238" t="s">
        <v>880</v>
      </c>
      <c r="U1601" s="239">
        <v>85890424</v>
      </c>
      <c r="V1601" s="234">
        <v>-326300331</v>
      </c>
      <c r="W1601" s="240">
        <v>455704</v>
      </c>
      <c r="X1601" s="241">
        <v>51961262</v>
      </c>
      <c r="Y1601" s="242"/>
    </row>
    <row r="1602" spans="1:25">
      <c r="A1602" s="299" t="s">
        <v>182</v>
      </c>
      <c r="B1602" s="299" t="s">
        <v>183</v>
      </c>
      <c r="C1602" s="125">
        <v>44866</v>
      </c>
      <c r="D1602" s="125">
        <v>44866</v>
      </c>
      <c r="E1602" s="125">
        <v>44866</v>
      </c>
      <c r="F1602" s="295" t="s">
        <v>719</v>
      </c>
      <c r="G1602" s="127" t="s">
        <v>1534</v>
      </c>
      <c r="H1602" s="128" t="s">
        <v>718</v>
      </c>
      <c r="I1602" s="73" t="s">
        <v>716</v>
      </c>
      <c r="J1602" s="73" t="s">
        <v>717</v>
      </c>
      <c r="K1602" s="73" t="s">
        <v>166</v>
      </c>
      <c r="L1602" s="129">
        <v>0</v>
      </c>
      <c r="N1602" s="121">
        <v>0</v>
      </c>
      <c r="O1602" s="121">
        <v>30457.84</v>
      </c>
      <c r="P1602" s="121">
        <v>30457.84</v>
      </c>
      <c r="Q1602" s="130" t="s">
        <v>681</v>
      </c>
      <c r="R1602" s="131">
        <v>0</v>
      </c>
      <c r="S1602" s="132">
        <v>8217584.2000000039</v>
      </c>
      <c r="T1602" s="122" t="s">
        <v>717</v>
      </c>
      <c r="U1602" s="2">
        <v>86206092</v>
      </c>
      <c r="V1602" s="121">
        <v>-326486433</v>
      </c>
      <c r="W1602" s="111">
        <v>312621</v>
      </c>
      <c r="X1602" s="133">
        <v>52036728</v>
      </c>
      <c r="Y1602" s="45"/>
    </row>
    <row r="1603" spans="1:25">
      <c r="A1603" s="299" t="s">
        <v>182</v>
      </c>
      <c r="B1603" s="299" t="s">
        <v>183</v>
      </c>
      <c r="C1603" s="125">
        <v>44866</v>
      </c>
      <c r="D1603" s="125">
        <v>44866</v>
      </c>
      <c r="E1603" s="125">
        <v>44866</v>
      </c>
      <c r="G1603" s="127" t="s">
        <v>1683</v>
      </c>
      <c r="H1603" s="128" t="s">
        <v>947</v>
      </c>
      <c r="I1603" s="73" t="s">
        <v>716</v>
      </c>
      <c r="J1603" s="73" t="s">
        <v>946</v>
      </c>
      <c r="K1603" s="73" t="s">
        <v>166</v>
      </c>
      <c r="L1603" s="129">
        <v>0</v>
      </c>
      <c r="N1603" s="121">
        <v>0</v>
      </c>
      <c r="O1603" s="121">
        <v>19921.02</v>
      </c>
      <c r="P1603" s="121">
        <v>19921.02</v>
      </c>
      <c r="Q1603" s="130" t="s">
        <v>681</v>
      </c>
      <c r="R1603" s="131">
        <v>0</v>
      </c>
      <c r="S1603" s="132">
        <v>8237505.2200000035</v>
      </c>
      <c r="T1603" s="122" t="s">
        <v>946</v>
      </c>
      <c r="U1603" s="2">
        <v>86819120</v>
      </c>
      <c r="V1603" s="121">
        <v>-326477090</v>
      </c>
      <c r="W1603" s="111">
        <v>462328</v>
      </c>
      <c r="X1603" s="133">
        <v>52033696</v>
      </c>
      <c r="Y1603" s="45"/>
    </row>
    <row r="1604" spans="1:25">
      <c r="A1604" s="299" t="s">
        <v>182</v>
      </c>
      <c r="B1604" s="299" t="s">
        <v>183</v>
      </c>
      <c r="C1604" s="125">
        <v>44866</v>
      </c>
      <c r="D1604" s="125">
        <v>44866</v>
      </c>
      <c r="E1604" s="125">
        <v>44866</v>
      </c>
      <c r="G1604" s="127" t="s">
        <v>1536</v>
      </c>
      <c r="H1604" s="128" t="s">
        <v>721</v>
      </c>
      <c r="I1604" s="73" t="s">
        <v>716</v>
      </c>
      <c r="J1604" s="73" t="s">
        <v>720</v>
      </c>
      <c r="K1604" s="73" t="s">
        <v>166</v>
      </c>
      <c r="L1604" s="129">
        <v>0</v>
      </c>
      <c r="N1604" s="121">
        <v>0</v>
      </c>
      <c r="O1604" s="121">
        <v>24425.19</v>
      </c>
      <c r="P1604" s="121">
        <v>24425.19</v>
      </c>
      <c r="Q1604" s="130" t="s">
        <v>681</v>
      </c>
      <c r="R1604" s="131">
        <v>0</v>
      </c>
      <c r="S1604" s="132">
        <v>8261930.4100000039</v>
      </c>
      <c r="T1604" s="122" t="s">
        <v>720</v>
      </c>
      <c r="U1604" s="2">
        <v>87020454</v>
      </c>
      <c r="V1604" s="121">
        <v>-326515307</v>
      </c>
      <c r="W1604" s="111">
        <v>375072</v>
      </c>
      <c r="X1604" s="133">
        <v>52043096</v>
      </c>
      <c r="Y1604" s="45"/>
    </row>
    <row r="1605" spans="1:25">
      <c r="A1605" s="228" t="s">
        <v>182</v>
      </c>
      <c r="B1605" s="228" t="s">
        <v>183</v>
      </c>
      <c r="C1605" s="229">
        <v>44866</v>
      </c>
      <c r="D1605" s="229">
        <v>44866</v>
      </c>
      <c r="E1605" s="229">
        <v>44866</v>
      </c>
      <c r="F1605" s="296" t="s">
        <v>554</v>
      </c>
      <c r="G1605" s="230" t="s">
        <v>1605</v>
      </c>
      <c r="H1605" s="231" t="s">
        <v>553</v>
      </c>
      <c r="I1605" s="232" t="s">
        <v>561</v>
      </c>
      <c r="J1605" s="232" t="s">
        <v>562</v>
      </c>
      <c r="K1605" s="232" t="s">
        <v>166</v>
      </c>
      <c r="L1605" s="233">
        <v>0</v>
      </c>
      <c r="M1605" s="234"/>
      <c r="N1605" s="234">
        <v>0</v>
      </c>
      <c r="O1605" s="234">
        <v>131787.56</v>
      </c>
      <c r="P1605" s="234">
        <v>131787.56</v>
      </c>
      <c r="Q1605" s="235" t="s">
        <v>681</v>
      </c>
      <c r="R1605" s="236">
        <v>0</v>
      </c>
      <c r="S1605" s="237">
        <v>8393717.9700000044</v>
      </c>
      <c r="T1605" s="238" t="s">
        <v>562</v>
      </c>
      <c r="U1605" s="239">
        <v>83213441</v>
      </c>
      <c r="V1605" s="234">
        <v>-326467859</v>
      </c>
      <c r="W1605" s="240">
        <v>331302</v>
      </c>
      <c r="X1605" s="241">
        <v>52024535</v>
      </c>
      <c r="Y1605" s="242"/>
    </row>
    <row r="1606" spans="1:25">
      <c r="A1606" s="299" t="s">
        <v>182</v>
      </c>
      <c r="B1606" s="299" t="s">
        <v>183</v>
      </c>
      <c r="C1606" s="125">
        <v>44867</v>
      </c>
      <c r="D1606" s="125">
        <v>44867</v>
      </c>
      <c r="E1606" s="125">
        <v>44867</v>
      </c>
      <c r="F1606" s="295" t="s">
        <v>453</v>
      </c>
      <c r="G1606" s="127" t="s">
        <v>1743</v>
      </c>
      <c r="H1606" s="128" t="s">
        <v>452</v>
      </c>
      <c r="I1606" s="73" t="s">
        <v>454</v>
      </c>
      <c r="J1606" s="73" t="s">
        <v>455</v>
      </c>
      <c r="K1606" s="73" t="s">
        <v>166</v>
      </c>
      <c r="L1606" s="129">
        <v>0</v>
      </c>
      <c r="N1606" s="121">
        <v>0</v>
      </c>
      <c r="O1606" s="121">
        <v>4474.96</v>
      </c>
      <c r="P1606" s="121">
        <v>4474.96</v>
      </c>
      <c r="Q1606" s="130" t="s">
        <v>681</v>
      </c>
      <c r="R1606" s="131">
        <v>0</v>
      </c>
      <c r="S1606" s="132">
        <v>8398192.9300000053</v>
      </c>
      <c r="T1606" s="122" t="s">
        <v>455</v>
      </c>
      <c r="U1606" s="2">
        <v>86771756</v>
      </c>
      <c r="V1606" s="121">
        <v>-326659036</v>
      </c>
      <c r="W1606" s="111">
        <v>500942</v>
      </c>
      <c r="X1606" s="133">
        <v>52079611</v>
      </c>
      <c r="Y1606" s="45"/>
    </row>
    <row r="1607" spans="1:25">
      <c r="A1607" s="299" t="s">
        <v>182</v>
      </c>
      <c r="B1607" s="299" t="s">
        <v>183</v>
      </c>
      <c r="C1607" s="125">
        <v>44867</v>
      </c>
      <c r="D1607" s="125">
        <v>44867</v>
      </c>
      <c r="E1607" s="125">
        <v>44867</v>
      </c>
      <c r="F1607" s="295" t="s">
        <v>453</v>
      </c>
      <c r="G1607" s="127" t="s">
        <v>1743</v>
      </c>
      <c r="H1607" s="128" t="s">
        <v>452</v>
      </c>
      <c r="I1607" s="73" t="s">
        <v>454</v>
      </c>
      <c r="J1607" s="73" t="s">
        <v>455</v>
      </c>
      <c r="K1607" s="73" t="s">
        <v>166</v>
      </c>
      <c r="L1607" s="129">
        <v>0</v>
      </c>
      <c r="N1607" s="121">
        <v>0</v>
      </c>
      <c r="O1607" s="121">
        <v>5471.16</v>
      </c>
      <c r="P1607" s="121">
        <v>5471.16</v>
      </c>
      <c r="Q1607" s="130" t="s">
        <v>681</v>
      </c>
      <c r="R1607" s="131">
        <v>0</v>
      </c>
      <c r="S1607" s="132">
        <v>8403664.0900000054</v>
      </c>
      <c r="T1607" s="122" t="s">
        <v>455</v>
      </c>
      <c r="U1607" s="2">
        <v>86771822</v>
      </c>
      <c r="V1607" s="121">
        <v>-326659043</v>
      </c>
      <c r="W1607" s="111">
        <v>507684</v>
      </c>
      <c r="X1607" s="133">
        <v>52079613</v>
      </c>
      <c r="Y1607" s="45"/>
    </row>
    <row r="1608" spans="1:25">
      <c r="A1608" s="299" t="s">
        <v>182</v>
      </c>
      <c r="B1608" s="299" t="s">
        <v>183</v>
      </c>
      <c r="C1608" s="125">
        <v>44867</v>
      </c>
      <c r="D1608" s="125">
        <v>44867</v>
      </c>
      <c r="E1608" s="125">
        <v>44867</v>
      </c>
      <c r="F1608" s="295" t="s">
        <v>569</v>
      </c>
      <c r="G1608" s="127" t="s">
        <v>1681</v>
      </c>
      <c r="H1608" s="128" t="s">
        <v>568</v>
      </c>
      <c r="I1608" s="73" t="s">
        <v>454</v>
      </c>
      <c r="J1608" s="73" t="s">
        <v>570</v>
      </c>
      <c r="K1608" s="73" t="s">
        <v>166</v>
      </c>
      <c r="L1608" s="129">
        <v>0</v>
      </c>
      <c r="N1608" s="121">
        <v>0</v>
      </c>
      <c r="O1608" s="121">
        <v>197978.74</v>
      </c>
      <c r="P1608" s="121">
        <v>197978.74</v>
      </c>
      <c r="Q1608" s="130" t="s">
        <v>681</v>
      </c>
      <c r="R1608" s="131">
        <v>0</v>
      </c>
      <c r="S1608" s="132">
        <v>8601642.8300000057</v>
      </c>
      <c r="T1608" s="122" t="s">
        <v>570</v>
      </c>
      <c r="U1608" s="2">
        <v>86412122</v>
      </c>
      <c r="V1608" s="121">
        <v>-326658994</v>
      </c>
      <c r="W1608" s="111">
        <v>482541</v>
      </c>
      <c r="X1608" s="133">
        <v>52079598</v>
      </c>
      <c r="Y1608" s="45"/>
    </row>
    <row r="1609" spans="1:25">
      <c r="A1609" s="299" t="s">
        <v>182</v>
      </c>
      <c r="B1609" s="299" t="s">
        <v>183</v>
      </c>
      <c r="C1609" s="125">
        <v>44867</v>
      </c>
      <c r="D1609" s="125">
        <v>44867</v>
      </c>
      <c r="E1609" s="125">
        <v>44867</v>
      </c>
      <c r="F1609" s="295" t="s">
        <v>569</v>
      </c>
      <c r="G1609" s="127" t="s">
        <v>1681</v>
      </c>
      <c r="H1609" s="128" t="s">
        <v>568</v>
      </c>
      <c r="I1609" s="73" t="s">
        <v>454</v>
      </c>
      <c r="J1609" s="73" t="s">
        <v>570</v>
      </c>
      <c r="K1609" s="73" t="s">
        <v>166</v>
      </c>
      <c r="L1609" s="129">
        <v>0</v>
      </c>
      <c r="N1609" s="121">
        <v>0</v>
      </c>
      <c r="O1609" s="121">
        <v>12856.64</v>
      </c>
      <c r="P1609" s="121">
        <v>12856.64</v>
      </c>
      <c r="Q1609" s="130" t="s">
        <v>681</v>
      </c>
      <c r="R1609" s="131">
        <v>0</v>
      </c>
      <c r="S1609" s="132">
        <v>8614499.4700000063</v>
      </c>
      <c r="T1609" s="122" t="s">
        <v>570</v>
      </c>
      <c r="U1609" s="2">
        <v>86412076</v>
      </c>
      <c r="V1609" s="121">
        <v>-326659006</v>
      </c>
      <c r="W1609" s="111">
        <v>507523</v>
      </c>
      <c r="X1609" s="133">
        <v>52079602</v>
      </c>
      <c r="Y1609" s="45"/>
    </row>
    <row r="1610" spans="1:25">
      <c r="A1610" s="299" t="s">
        <v>182</v>
      </c>
      <c r="B1610" s="299" t="s">
        <v>183</v>
      </c>
      <c r="C1610" s="125">
        <v>44865</v>
      </c>
      <c r="D1610" s="125">
        <v>44865</v>
      </c>
      <c r="E1610" s="125">
        <v>44867</v>
      </c>
      <c r="G1610" s="127" t="s">
        <v>1568</v>
      </c>
      <c r="H1610" s="128" t="s">
        <v>728</v>
      </c>
      <c r="I1610" s="73" t="s">
        <v>726</v>
      </c>
      <c r="J1610" s="73" t="s">
        <v>727</v>
      </c>
      <c r="K1610" s="73" t="s">
        <v>166</v>
      </c>
      <c r="L1610" s="129">
        <v>0</v>
      </c>
      <c r="N1610" s="121">
        <v>0</v>
      </c>
      <c r="O1610" s="121">
        <v>15453.9</v>
      </c>
      <c r="P1610" s="121">
        <v>15453.9</v>
      </c>
      <c r="Q1610" s="130" t="s">
        <v>681</v>
      </c>
      <c r="R1610" s="131">
        <v>0</v>
      </c>
      <c r="S1610" s="132">
        <v>8629953.3700000066</v>
      </c>
      <c r="T1610" s="122" t="s">
        <v>727</v>
      </c>
      <c r="U1610" s="2">
        <v>87081762</v>
      </c>
      <c r="V1610" s="121">
        <v>-326641519</v>
      </c>
      <c r="W1610" s="111">
        <v>272565</v>
      </c>
      <c r="X1610" s="133">
        <v>52074295</v>
      </c>
      <c r="Y1610" s="45"/>
    </row>
    <row r="1611" spans="1:25">
      <c r="A1611" s="299" t="s">
        <v>182</v>
      </c>
      <c r="B1611" s="299" t="s">
        <v>183</v>
      </c>
      <c r="C1611" s="125">
        <v>44865</v>
      </c>
      <c r="D1611" s="125">
        <v>44865</v>
      </c>
      <c r="E1611" s="125">
        <v>44867</v>
      </c>
      <c r="G1611" s="127" t="s">
        <v>1685</v>
      </c>
      <c r="H1611" s="128" t="s">
        <v>557</v>
      </c>
      <c r="I1611" s="73" t="s">
        <v>559</v>
      </c>
      <c r="J1611" s="73" t="s">
        <v>943</v>
      </c>
      <c r="K1611" s="73" t="s">
        <v>166</v>
      </c>
      <c r="L1611" s="129">
        <v>0</v>
      </c>
      <c r="N1611" s="121">
        <v>0</v>
      </c>
      <c r="O1611" s="121">
        <v>98798.25</v>
      </c>
      <c r="P1611" s="121">
        <v>98798.25</v>
      </c>
      <c r="Q1611" s="130" t="s">
        <v>681</v>
      </c>
      <c r="R1611" s="131">
        <v>0</v>
      </c>
      <c r="S1611" s="132">
        <v>8728751.6200000066</v>
      </c>
      <c r="T1611" s="122" t="s">
        <v>943</v>
      </c>
      <c r="U1611" s="2">
        <v>84549089</v>
      </c>
      <c r="V1611" s="121">
        <v>-326615877</v>
      </c>
      <c r="W1611" s="111">
        <v>483077</v>
      </c>
      <c r="X1611" s="133">
        <v>52067083</v>
      </c>
      <c r="Y1611" s="45"/>
    </row>
    <row r="1612" spans="1:25">
      <c r="A1612" s="299" t="s">
        <v>182</v>
      </c>
      <c r="B1612" s="299" t="s">
        <v>183</v>
      </c>
      <c r="C1612" s="125">
        <v>44729</v>
      </c>
      <c r="D1612" s="125">
        <v>44729</v>
      </c>
      <c r="E1612" s="125">
        <v>44867</v>
      </c>
      <c r="G1612" s="127" t="s">
        <v>1670</v>
      </c>
      <c r="H1612" s="128" t="s">
        <v>571</v>
      </c>
      <c r="I1612" s="73" t="s">
        <v>572</v>
      </c>
      <c r="J1612" s="73" t="s">
        <v>948</v>
      </c>
      <c r="K1612" s="73" t="s">
        <v>166</v>
      </c>
      <c r="L1612" s="129">
        <v>0</v>
      </c>
      <c r="N1612" s="121">
        <v>0</v>
      </c>
      <c r="O1612" s="121">
        <v>47050.06</v>
      </c>
      <c r="P1612" s="121">
        <v>47050.06</v>
      </c>
      <c r="Q1612" s="130" t="s">
        <v>681</v>
      </c>
      <c r="R1612" s="131">
        <v>0</v>
      </c>
      <c r="S1612" s="132">
        <v>8775801.6800000072</v>
      </c>
      <c r="T1612" s="122" t="s">
        <v>573</v>
      </c>
      <c r="U1612" s="2">
        <v>77766033</v>
      </c>
      <c r="V1612" s="121">
        <v>-326618688</v>
      </c>
      <c r="W1612" s="111">
        <v>471935</v>
      </c>
      <c r="X1612" s="133">
        <v>52067867</v>
      </c>
      <c r="Y1612" s="45" t="s">
        <v>1744</v>
      </c>
    </row>
    <row r="1613" spans="1:25">
      <c r="A1613" s="299" t="s">
        <v>182</v>
      </c>
      <c r="B1613" s="299" t="s">
        <v>183</v>
      </c>
      <c r="C1613" s="125">
        <v>44823</v>
      </c>
      <c r="D1613" s="125">
        <v>44823</v>
      </c>
      <c r="E1613" s="125">
        <v>44867</v>
      </c>
      <c r="G1613" s="127" t="s">
        <v>1670</v>
      </c>
      <c r="H1613" s="128" t="s">
        <v>571</v>
      </c>
      <c r="I1613" s="73" t="s">
        <v>572</v>
      </c>
      <c r="J1613" s="73" t="s">
        <v>948</v>
      </c>
      <c r="K1613" s="73" t="s">
        <v>166</v>
      </c>
      <c r="L1613" s="129">
        <v>0</v>
      </c>
      <c r="N1613" s="121">
        <v>0</v>
      </c>
      <c r="O1613" s="121">
        <v>2044.87</v>
      </c>
      <c r="P1613" s="121">
        <v>2044.87</v>
      </c>
      <c r="Q1613" s="130" t="s">
        <v>681</v>
      </c>
      <c r="R1613" s="131">
        <v>0</v>
      </c>
      <c r="S1613" s="132">
        <v>8777846.5500000063</v>
      </c>
      <c r="T1613" s="122" t="s">
        <v>573</v>
      </c>
      <c r="U1613" s="2">
        <v>84452048</v>
      </c>
      <c r="V1613" s="121">
        <v>-326619102</v>
      </c>
      <c r="W1613" s="111">
        <v>471935</v>
      </c>
      <c r="X1613" s="133">
        <v>52068023</v>
      </c>
      <c r="Y1613" s="45" t="s">
        <v>1716</v>
      </c>
    </row>
    <row r="1614" spans="1:25">
      <c r="A1614" s="299" t="s">
        <v>206</v>
      </c>
      <c r="B1614" s="299" t="s">
        <v>207</v>
      </c>
      <c r="C1614" s="125">
        <v>44742</v>
      </c>
      <c r="D1614" s="125">
        <v>44742</v>
      </c>
      <c r="E1614" s="125">
        <v>44867</v>
      </c>
      <c r="G1614" s="127"/>
      <c r="H1614" s="128" t="s">
        <v>919</v>
      </c>
      <c r="I1614" s="73" t="s">
        <v>917</v>
      </c>
      <c r="J1614" s="73" t="s">
        <v>918</v>
      </c>
      <c r="K1614" s="73" t="s">
        <v>944</v>
      </c>
      <c r="L1614" s="129">
        <v>11766.69</v>
      </c>
      <c r="M1614" s="121">
        <v>100</v>
      </c>
      <c r="N1614" s="121">
        <v>11766.69</v>
      </c>
      <c r="O1614" s="121">
        <v>0</v>
      </c>
      <c r="P1614" s="121">
        <v>11766.69</v>
      </c>
      <c r="Q1614" s="130" t="s">
        <v>681</v>
      </c>
      <c r="R1614" s="131">
        <v>12125062.139999978</v>
      </c>
      <c r="S1614" s="132">
        <v>0</v>
      </c>
      <c r="T1614" s="122" t="s">
        <v>918</v>
      </c>
      <c r="U1614" s="2">
        <v>84406229</v>
      </c>
      <c r="V1614" s="121">
        <v>-314025399</v>
      </c>
      <c r="W1614" s="111">
        <v>470243</v>
      </c>
      <c r="X1614" s="133">
        <v>50406273</v>
      </c>
      <c r="Y1614" s="45"/>
    </row>
    <row r="1615" spans="1:25">
      <c r="A1615" s="299" t="s">
        <v>182</v>
      </c>
      <c r="B1615" s="299" t="s">
        <v>183</v>
      </c>
      <c r="C1615" s="125">
        <v>44705</v>
      </c>
      <c r="D1615" s="125">
        <v>44705</v>
      </c>
      <c r="E1615" s="125">
        <v>44867</v>
      </c>
      <c r="G1615" s="127" t="s">
        <v>1643</v>
      </c>
      <c r="H1615" s="128" t="s">
        <v>919</v>
      </c>
      <c r="I1615" s="73" t="s">
        <v>917</v>
      </c>
      <c r="J1615" s="73" t="s">
        <v>918</v>
      </c>
      <c r="K1615" s="73" t="s">
        <v>166</v>
      </c>
      <c r="L1615" s="129">
        <v>0</v>
      </c>
      <c r="N1615" s="121">
        <v>0</v>
      </c>
      <c r="O1615" s="121">
        <v>75329.84</v>
      </c>
      <c r="P1615" s="121">
        <v>75329.84</v>
      </c>
      <c r="Q1615" s="130" t="s">
        <v>681</v>
      </c>
      <c r="R1615" s="131">
        <v>0</v>
      </c>
      <c r="S1615" s="132">
        <v>8853176.3900000062</v>
      </c>
      <c r="T1615" s="122" t="s">
        <v>918</v>
      </c>
      <c r="U1615" s="2">
        <v>76384862</v>
      </c>
      <c r="V1615" s="121">
        <v>-326619851</v>
      </c>
      <c r="W1615" s="111">
        <v>470243</v>
      </c>
      <c r="X1615" s="133">
        <v>52068233</v>
      </c>
      <c r="Y1615" s="45"/>
    </row>
    <row r="1616" spans="1:25">
      <c r="A1616" s="299" t="s">
        <v>182</v>
      </c>
      <c r="B1616" s="299" t="s">
        <v>183</v>
      </c>
      <c r="C1616" s="125">
        <v>44797</v>
      </c>
      <c r="D1616" s="125">
        <v>44797</v>
      </c>
      <c r="E1616" s="125">
        <v>44867</v>
      </c>
      <c r="G1616" s="127" t="s">
        <v>1643</v>
      </c>
      <c r="H1616" s="128" t="s">
        <v>919</v>
      </c>
      <c r="I1616" s="73" t="s">
        <v>917</v>
      </c>
      <c r="J1616" s="73" t="s">
        <v>918</v>
      </c>
      <c r="K1616" s="73" t="s">
        <v>166</v>
      </c>
      <c r="L1616" s="129">
        <v>0</v>
      </c>
      <c r="N1616" s="121">
        <v>0</v>
      </c>
      <c r="O1616" s="121">
        <v>89650.37</v>
      </c>
      <c r="P1616" s="121">
        <v>89650.37</v>
      </c>
      <c r="Q1616" s="130" t="s">
        <v>681</v>
      </c>
      <c r="R1616" s="131">
        <v>0</v>
      </c>
      <c r="S1616" s="132">
        <v>8942826.7600000054</v>
      </c>
      <c r="T1616" s="122" t="s">
        <v>918</v>
      </c>
      <c r="U1616" s="2">
        <v>80070228</v>
      </c>
      <c r="V1616" s="121">
        <v>-326619889</v>
      </c>
      <c r="W1616" s="111">
        <v>470243</v>
      </c>
      <c r="X1616" s="133">
        <v>52068253</v>
      </c>
      <c r="Y1616" s="45" t="s">
        <v>1745</v>
      </c>
    </row>
    <row r="1617" spans="1:25">
      <c r="A1617" s="299" t="s">
        <v>182</v>
      </c>
      <c r="B1617" s="299" t="s">
        <v>183</v>
      </c>
      <c r="C1617" s="125">
        <v>44797</v>
      </c>
      <c r="D1617" s="125">
        <v>44797</v>
      </c>
      <c r="E1617" s="125">
        <v>44867</v>
      </c>
      <c r="G1617" s="127" t="s">
        <v>1643</v>
      </c>
      <c r="H1617" s="128" t="s">
        <v>919</v>
      </c>
      <c r="I1617" s="73" t="s">
        <v>917</v>
      </c>
      <c r="J1617" s="73" t="s">
        <v>918</v>
      </c>
      <c r="K1617" s="73" t="s">
        <v>166</v>
      </c>
      <c r="L1617" s="129">
        <v>0</v>
      </c>
      <c r="N1617" s="121">
        <v>0</v>
      </c>
      <c r="O1617" s="121">
        <v>131439.93</v>
      </c>
      <c r="P1617" s="121">
        <v>131439.93</v>
      </c>
      <c r="Q1617" s="130" t="s">
        <v>681</v>
      </c>
      <c r="R1617" s="131">
        <v>0</v>
      </c>
      <c r="S1617" s="132">
        <v>9074266.6900000051</v>
      </c>
      <c r="T1617" s="122" t="s">
        <v>918</v>
      </c>
      <c r="U1617" s="2">
        <v>80070228</v>
      </c>
      <c r="V1617" s="121">
        <v>-326620604</v>
      </c>
      <c r="W1617" s="111">
        <v>470243</v>
      </c>
      <c r="X1617" s="133">
        <v>52068578</v>
      </c>
      <c r="Y1617" s="45" t="s">
        <v>1745</v>
      </c>
    </row>
    <row r="1618" spans="1:25">
      <c r="A1618" s="299" t="s">
        <v>182</v>
      </c>
      <c r="B1618" s="299" t="s">
        <v>183</v>
      </c>
      <c r="C1618" s="125">
        <v>44715</v>
      </c>
      <c r="D1618" s="125">
        <v>44715</v>
      </c>
      <c r="E1618" s="125">
        <v>44867</v>
      </c>
      <c r="F1618" s="295" t="s">
        <v>929</v>
      </c>
      <c r="G1618" s="127" t="s">
        <v>1710</v>
      </c>
      <c r="H1618" s="128" t="s">
        <v>928</v>
      </c>
      <c r="I1618" s="73" t="s">
        <v>926</v>
      </c>
      <c r="J1618" s="73" t="s">
        <v>927</v>
      </c>
      <c r="K1618" s="73" t="s">
        <v>166</v>
      </c>
      <c r="L1618" s="129">
        <v>0</v>
      </c>
      <c r="N1618" s="121">
        <v>0</v>
      </c>
      <c r="O1618" s="121">
        <v>50000</v>
      </c>
      <c r="P1618" s="121">
        <v>50000</v>
      </c>
      <c r="Q1618" s="130" t="s">
        <v>681</v>
      </c>
      <c r="R1618" s="131">
        <v>0</v>
      </c>
      <c r="S1618" s="132">
        <v>9124266.6900000051</v>
      </c>
      <c r="T1618" s="122" t="s">
        <v>927</v>
      </c>
      <c r="U1618" s="2">
        <v>80292302</v>
      </c>
      <c r="V1618" s="121">
        <v>-326619606</v>
      </c>
      <c r="W1618" s="111">
        <v>481437</v>
      </c>
      <c r="X1618" s="133">
        <v>52068176</v>
      </c>
      <c r="Y1618" s="45"/>
    </row>
    <row r="1619" spans="1:25">
      <c r="A1619" s="299" t="s">
        <v>182</v>
      </c>
      <c r="B1619" s="299" t="s">
        <v>183</v>
      </c>
      <c r="C1619" s="125">
        <v>44810</v>
      </c>
      <c r="D1619" s="125">
        <v>44810</v>
      </c>
      <c r="E1619" s="125">
        <v>44867</v>
      </c>
      <c r="F1619" s="295" t="s">
        <v>929</v>
      </c>
      <c r="G1619" s="127" t="s">
        <v>1710</v>
      </c>
      <c r="H1619" s="128" t="s">
        <v>928</v>
      </c>
      <c r="I1619" s="73" t="s">
        <v>926</v>
      </c>
      <c r="J1619" s="73" t="s">
        <v>927</v>
      </c>
      <c r="K1619" s="73" t="s">
        <v>166</v>
      </c>
      <c r="L1619" s="129">
        <v>0</v>
      </c>
      <c r="N1619" s="121">
        <v>0</v>
      </c>
      <c r="O1619" s="121">
        <v>14952.75</v>
      </c>
      <c r="P1619" s="121">
        <v>14952.75</v>
      </c>
      <c r="Q1619" s="130" t="s">
        <v>681</v>
      </c>
      <c r="R1619" s="131">
        <v>0</v>
      </c>
      <c r="S1619" s="132">
        <v>9139219.4400000051</v>
      </c>
      <c r="T1619" s="122" t="s">
        <v>927</v>
      </c>
      <c r="U1619" s="2">
        <v>80465784</v>
      </c>
      <c r="V1619" s="121">
        <v>-326619614</v>
      </c>
      <c r="W1619" s="111">
        <v>481437</v>
      </c>
      <c r="X1619" s="133">
        <v>52068181</v>
      </c>
      <c r="Y1619" s="45" t="s">
        <v>1711</v>
      </c>
    </row>
    <row r="1620" spans="1:25">
      <c r="A1620" s="299" t="s">
        <v>182</v>
      </c>
      <c r="B1620" s="299" t="s">
        <v>183</v>
      </c>
      <c r="C1620" s="125">
        <v>44865</v>
      </c>
      <c r="D1620" s="125">
        <v>44865</v>
      </c>
      <c r="E1620" s="125">
        <v>44867</v>
      </c>
      <c r="F1620" s="295" t="s">
        <v>759</v>
      </c>
      <c r="G1620" s="127" t="s">
        <v>1520</v>
      </c>
      <c r="H1620" s="128" t="s">
        <v>758</v>
      </c>
      <c r="I1620" s="73" t="s">
        <v>756</v>
      </c>
      <c r="J1620" s="73" t="s">
        <v>757</v>
      </c>
      <c r="K1620" s="73" t="s">
        <v>166</v>
      </c>
      <c r="L1620" s="129">
        <v>0</v>
      </c>
      <c r="N1620" s="121">
        <v>0</v>
      </c>
      <c r="O1620" s="121">
        <v>120824.59</v>
      </c>
      <c r="P1620" s="121">
        <v>120824.59</v>
      </c>
      <c r="Q1620" s="130" t="s">
        <v>681</v>
      </c>
      <c r="R1620" s="131">
        <v>0</v>
      </c>
      <c r="S1620" s="132">
        <v>9260044.0300000049</v>
      </c>
      <c r="T1620" s="122" t="s">
        <v>757</v>
      </c>
      <c r="U1620" s="2">
        <v>85448997</v>
      </c>
      <c r="V1620" s="121">
        <v>-326616280</v>
      </c>
      <c r="W1620" s="111">
        <v>362904</v>
      </c>
      <c r="X1620" s="133">
        <v>52067167</v>
      </c>
      <c r="Y1620" s="45"/>
    </row>
    <row r="1621" spans="1:25">
      <c r="A1621" s="299" t="s">
        <v>182</v>
      </c>
      <c r="B1621" s="299" t="s">
        <v>183</v>
      </c>
      <c r="C1621" s="125">
        <v>44865</v>
      </c>
      <c r="D1621" s="125">
        <v>44865</v>
      </c>
      <c r="E1621" s="125">
        <v>44867</v>
      </c>
      <c r="F1621" s="295" t="s">
        <v>976</v>
      </c>
      <c r="G1621" s="127" t="s">
        <v>1724</v>
      </c>
      <c r="H1621" s="128" t="s">
        <v>975</v>
      </c>
      <c r="I1621" s="73" t="s">
        <v>973</v>
      </c>
      <c r="J1621" s="73" t="s">
        <v>1725</v>
      </c>
      <c r="K1621" s="73" t="s">
        <v>166</v>
      </c>
      <c r="L1621" s="129">
        <v>0</v>
      </c>
      <c r="N1621" s="121">
        <v>0</v>
      </c>
      <c r="O1621" s="121">
        <v>19332.61</v>
      </c>
      <c r="P1621" s="121">
        <v>19332.61</v>
      </c>
      <c r="Q1621" s="130" t="s">
        <v>681</v>
      </c>
      <c r="R1621" s="131">
        <v>0</v>
      </c>
      <c r="S1621" s="132">
        <v>9279376.6400000043</v>
      </c>
      <c r="T1621" s="122" t="s">
        <v>974</v>
      </c>
      <c r="U1621" s="2">
        <v>86889294</v>
      </c>
      <c r="V1621" s="121">
        <v>-326616773</v>
      </c>
      <c r="W1621" s="111">
        <v>452350</v>
      </c>
      <c r="X1621" s="133">
        <v>52067270</v>
      </c>
      <c r="Y1621" s="45"/>
    </row>
    <row r="1622" spans="1:25">
      <c r="A1622" s="299" t="s">
        <v>182</v>
      </c>
      <c r="B1622" s="299" t="s">
        <v>183</v>
      </c>
      <c r="C1622" s="125">
        <v>44866</v>
      </c>
      <c r="D1622" s="125">
        <v>44866</v>
      </c>
      <c r="E1622" s="125">
        <v>44867</v>
      </c>
      <c r="G1622" s="127" t="s">
        <v>1618</v>
      </c>
      <c r="H1622" s="128" t="s">
        <v>317</v>
      </c>
      <c r="I1622" s="73" t="s">
        <v>318</v>
      </c>
      <c r="J1622" s="73" t="s">
        <v>319</v>
      </c>
      <c r="K1622" s="73" t="s">
        <v>166</v>
      </c>
      <c r="L1622" s="129">
        <v>0</v>
      </c>
      <c r="N1622" s="121">
        <v>0</v>
      </c>
      <c r="O1622" s="121">
        <v>38648.94</v>
      </c>
      <c r="P1622" s="121">
        <v>38648.94</v>
      </c>
      <c r="Q1622" s="130" t="s">
        <v>681</v>
      </c>
      <c r="R1622" s="131">
        <v>0</v>
      </c>
      <c r="S1622" s="132">
        <v>9318025.5800000038</v>
      </c>
      <c r="T1622" s="122" t="s">
        <v>319</v>
      </c>
      <c r="U1622" s="2">
        <v>86122702</v>
      </c>
      <c r="V1622" s="121">
        <v>-326617032</v>
      </c>
      <c r="W1622" s="111">
        <v>454684</v>
      </c>
      <c r="X1622" s="133">
        <v>52067345</v>
      </c>
      <c r="Y1622" s="45"/>
    </row>
    <row r="1623" spans="1:25">
      <c r="A1623" s="299" t="s">
        <v>182</v>
      </c>
      <c r="B1623" s="299" t="s">
        <v>183</v>
      </c>
      <c r="C1623" s="125">
        <v>44867</v>
      </c>
      <c r="D1623" s="125">
        <v>44867</v>
      </c>
      <c r="E1623" s="125">
        <v>44867</v>
      </c>
      <c r="G1623" s="127" t="s">
        <v>1706</v>
      </c>
      <c r="H1623" s="128" t="s">
        <v>925</v>
      </c>
      <c r="I1623" s="73" t="s">
        <v>923</v>
      </c>
      <c r="J1623" s="73" t="s">
        <v>924</v>
      </c>
      <c r="K1623" s="73" t="s">
        <v>166</v>
      </c>
      <c r="L1623" s="129">
        <v>0</v>
      </c>
      <c r="N1623" s="121">
        <v>0</v>
      </c>
      <c r="O1623" s="121">
        <v>31500</v>
      </c>
      <c r="P1623" s="121">
        <v>31500</v>
      </c>
      <c r="Q1623" s="130" t="s">
        <v>681</v>
      </c>
      <c r="R1623" s="131">
        <v>0</v>
      </c>
      <c r="S1623" s="132">
        <v>9349525.5800000038</v>
      </c>
      <c r="T1623" s="122" t="s">
        <v>924</v>
      </c>
      <c r="U1623" s="2">
        <v>79113749</v>
      </c>
      <c r="V1623" s="121">
        <v>-326649521</v>
      </c>
      <c r="W1623" s="111">
        <v>478408</v>
      </c>
      <c r="X1623" s="133">
        <v>52077133</v>
      </c>
      <c r="Y1623" s="45"/>
    </row>
    <row r="1624" spans="1:25">
      <c r="A1624" s="299" t="s">
        <v>182</v>
      </c>
      <c r="B1624" s="299" t="s">
        <v>183</v>
      </c>
      <c r="C1624" s="125">
        <v>44867</v>
      </c>
      <c r="D1624" s="125">
        <v>44867</v>
      </c>
      <c r="E1624" s="125">
        <v>44867</v>
      </c>
      <c r="G1624" s="127" t="s">
        <v>1706</v>
      </c>
      <c r="H1624" s="128" t="s">
        <v>925</v>
      </c>
      <c r="I1624" s="73" t="s">
        <v>923</v>
      </c>
      <c r="J1624" s="73" t="s">
        <v>924</v>
      </c>
      <c r="K1624" s="73" t="s">
        <v>166</v>
      </c>
      <c r="L1624" s="129">
        <v>0</v>
      </c>
      <c r="N1624" s="121">
        <v>0</v>
      </c>
      <c r="O1624" s="121">
        <v>52500</v>
      </c>
      <c r="P1624" s="121">
        <v>52500</v>
      </c>
      <c r="Q1624" s="130" t="s">
        <v>681</v>
      </c>
      <c r="R1624" s="131">
        <v>0</v>
      </c>
      <c r="S1624" s="132">
        <v>9402025.5800000038</v>
      </c>
      <c r="T1624" s="122" t="s">
        <v>924</v>
      </c>
      <c r="U1624" s="2">
        <v>79579987</v>
      </c>
      <c r="V1624" s="121">
        <v>-326649531</v>
      </c>
      <c r="W1624" s="111">
        <v>478408</v>
      </c>
      <c r="X1624" s="133">
        <v>52077138</v>
      </c>
      <c r="Y1624" s="45"/>
    </row>
    <row r="1625" spans="1:25">
      <c r="A1625" s="299" t="s">
        <v>182</v>
      </c>
      <c r="B1625" s="299" t="s">
        <v>183</v>
      </c>
      <c r="C1625" s="125">
        <v>44865</v>
      </c>
      <c r="D1625" s="125">
        <v>44865</v>
      </c>
      <c r="E1625" s="125">
        <v>44867</v>
      </c>
      <c r="G1625" s="127" t="s">
        <v>1635</v>
      </c>
      <c r="H1625" s="128" t="s">
        <v>903</v>
      </c>
      <c r="I1625" s="73" t="s">
        <v>901</v>
      </c>
      <c r="J1625" s="73" t="s">
        <v>902</v>
      </c>
      <c r="K1625" s="73" t="s">
        <v>166</v>
      </c>
      <c r="L1625" s="129">
        <v>0</v>
      </c>
      <c r="N1625" s="121">
        <v>0</v>
      </c>
      <c r="O1625" s="121">
        <v>27118.720000000001</v>
      </c>
      <c r="P1625" s="121">
        <v>27118.720000000001</v>
      </c>
      <c r="Q1625" s="130" t="s">
        <v>681</v>
      </c>
      <c r="R1625" s="131">
        <v>0</v>
      </c>
      <c r="S1625" s="132">
        <v>9429144.3000000045</v>
      </c>
      <c r="T1625" s="122" t="s">
        <v>902</v>
      </c>
      <c r="U1625" s="2">
        <v>85023291</v>
      </c>
      <c r="V1625" s="121">
        <v>-326616951</v>
      </c>
      <c r="W1625" s="111">
        <v>466483</v>
      </c>
      <c r="X1625" s="133">
        <v>52067319</v>
      </c>
      <c r="Y1625" s="45"/>
    </row>
    <row r="1626" spans="1:25">
      <c r="A1626" s="299" t="s">
        <v>182</v>
      </c>
      <c r="B1626" s="299" t="s">
        <v>183</v>
      </c>
      <c r="C1626" s="125">
        <v>44865</v>
      </c>
      <c r="D1626" s="125">
        <v>44865</v>
      </c>
      <c r="E1626" s="125">
        <v>44867</v>
      </c>
      <c r="F1626" s="295" t="s">
        <v>486</v>
      </c>
      <c r="G1626" s="127" t="s">
        <v>1733</v>
      </c>
      <c r="H1626" s="128" t="s">
        <v>485</v>
      </c>
      <c r="I1626" s="73" t="s">
        <v>281</v>
      </c>
      <c r="J1626" s="73" t="s">
        <v>487</v>
      </c>
      <c r="K1626" s="73" t="s">
        <v>166</v>
      </c>
      <c r="L1626" s="129">
        <v>0</v>
      </c>
      <c r="N1626" s="121">
        <v>0</v>
      </c>
      <c r="O1626" s="121">
        <v>6479.43</v>
      </c>
      <c r="P1626" s="121">
        <v>6479.43</v>
      </c>
      <c r="Q1626" s="130" t="s">
        <v>681</v>
      </c>
      <c r="R1626" s="131">
        <v>0</v>
      </c>
      <c r="S1626" s="132">
        <v>9435623.7300000042</v>
      </c>
      <c r="T1626" s="122" t="s">
        <v>487</v>
      </c>
      <c r="U1626" s="2">
        <v>86945540</v>
      </c>
      <c r="V1626" s="121">
        <v>-326361968</v>
      </c>
      <c r="W1626" s="111">
        <v>402562</v>
      </c>
      <c r="X1626" s="133">
        <v>52002678</v>
      </c>
      <c r="Y1626" s="45"/>
    </row>
    <row r="1627" spans="1:25">
      <c r="A1627" s="299" t="s">
        <v>182</v>
      </c>
      <c r="B1627" s="299" t="s">
        <v>183</v>
      </c>
      <c r="C1627" s="125">
        <v>44865</v>
      </c>
      <c r="D1627" s="125">
        <v>44865</v>
      </c>
      <c r="E1627" s="125">
        <v>44867</v>
      </c>
      <c r="F1627" s="295" t="s">
        <v>280</v>
      </c>
      <c r="G1627" s="127" t="s">
        <v>1537</v>
      </c>
      <c r="H1627" s="128" t="s">
        <v>279</v>
      </c>
      <c r="I1627" s="73" t="s">
        <v>281</v>
      </c>
      <c r="J1627" s="73" t="s">
        <v>282</v>
      </c>
      <c r="K1627" s="73" t="s">
        <v>166</v>
      </c>
      <c r="L1627" s="129">
        <v>0</v>
      </c>
      <c r="N1627" s="121">
        <v>0</v>
      </c>
      <c r="O1627" s="121">
        <v>56627.28</v>
      </c>
      <c r="P1627" s="121">
        <v>56627.28</v>
      </c>
      <c r="Q1627" s="130" t="s">
        <v>681</v>
      </c>
      <c r="R1627" s="131">
        <v>0</v>
      </c>
      <c r="S1627" s="132">
        <v>9492251.0100000035</v>
      </c>
      <c r="T1627" s="122" t="s">
        <v>282</v>
      </c>
      <c r="U1627" s="2">
        <v>83021513</v>
      </c>
      <c r="V1627" s="121">
        <v>-326652017</v>
      </c>
      <c r="W1627" s="111">
        <v>359783</v>
      </c>
      <c r="X1627" s="133">
        <v>52077771</v>
      </c>
      <c r="Y1627" s="45"/>
    </row>
    <row r="1628" spans="1:25">
      <c r="A1628" s="299" t="s">
        <v>206</v>
      </c>
      <c r="B1628" s="299" t="s">
        <v>207</v>
      </c>
      <c r="C1628" s="125">
        <v>44839</v>
      </c>
      <c r="D1628" s="125">
        <v>44867</v>
      </c>
      <c r="E1628" s="125">
        <v>44867</v>
      </c>
      <c r="F1628" s="295" t="s">
        <v>980</v>
      </c>
      <c r="G1628" s="127"/>
      <c r="H1628" s="128" t="s">
        <v>979</v>
      </c>
      <c r="I1628" s="73" t="s">
        <v>977</v>
      </c>
      <c r="J1628" s="73" t="s">
        <v>978</v>
      </c>
      <c r="K1628" s="73" t="s">
        <v>710</v>
      </c>
      <c r="L1628" s="129">
        <v>350000</v>
      </c>
      <c r="M1628" s="121">
        <v>95.75</v>
      </c>
      <c r="N1628" s="121">
        <v>-335125</v>
      </c>
      <c r="O1628" s="121">
        <v>0</v>
      </c>
      <c r="P1628" s="121">
        <v>-335125</v>
      </c>
      <c r="Q1628" s="130" t="s">
        <v>681</v>
      </c>
      <c r="R1628" s="131">
        <v>11789937.139999978</v>
      </c>
      <c r="S1628" s="132">
        <v>0</v>
      </c>
      <c r="T1628" s="122" t="s">
        <v>978</v>
      </c>
      <c r="U1628" s="2">
        <v>86294290</v>
      </c>
      <c r="V1628" s="121">
        <v>-326666149</v>
      </c>
      <c r="W1628" s="111">
        <v>481277</v>
      </c>
      <c r="X1628" s="133">
        <v>52080841</v>
      </c>
      <c r="Y1628" s="45"/>
    </row>
    <row r="1629" spans="1:25">
      <c r="A1629" s="299" t="s">
        <v>182</v>
      </c>
      <c r="B1629" s="299" t="s">
        <v>183</v>
      </c>
      <c r="C1629" s="125">
        <v>44867</v>
      </c>
      <c r="D1629" s="125">
        <v>44867</v>
      </c>
      <c r="E1629" s="125">
        <v>44867</v>
      </c>
      <c r="F1629" s="295" t="s">
        <v>980</v>
      </c>
      <c r="G1629" s="127"/>
      <c r="H1629" s="128" t="s">
        <v>979</v>
      </c>
      <c r="I1629" s="73" t="s">
        <v>977</v>
      </c>
      <c r="J1629" s="73" t="s">
        <v>978</v>
      </c>
      <c r="K1629" s="73" t="s">
        <v>1665</v>
      </c>
      <c r="L1629" s="129">
        <v>0</v>
      </c>
      <c r="N1629" s="121">
        <v>0</v>
      </c>
      <c r="O1629" s="121">
        <v>-469.1</v>
      </c>
      <c r="P1629" s="121">
        <v>-469.1</v>
      </c>
      <c r="Q1629" s="130" t="s">
        <v>681</v>
      </c>
      <c r="R1629" s="131">
        <v>0</v>
      </c>
      <c r="S1629" s="132">
        <v>9491781.9100000039</v>
      </c>
      <c r="T1629" s="122" t="s">
        <v>978</v>
      </c>
      <c r="U1629" s="2">
        <v>87094840</v>
      </c>
      <c r="V1629" s="121">
        <v>-326666187</v>
      </c>
      <c r="W1629" s="111"/>
      <c r="X1629" s="133">
        <v>52080856</v>
      </c>
      <c r="Y1629" s="45"/>
    </row>
    <row r="1630" spans="1:25">
      <c r="A1630" s="299" t="s">
        <v>182</v>
      </c>
      <c r="B1630" s="299" t="s">
        <v>183</v>
      </c>
      <c r="C1630" s="125">
        <v>44867</v>
      </c>
      <c r="D1630" s="125">
        <v>44867</v>
      </c>
      <c r="E1630" s="125">
        <v>44867</v>
      </c>
      <c r="F1630" s="295" t="s">
        <v>980</v>
      </c>
      <c r="G1630" s="127"/>
      <c r="H1630" s="128" t="s">
        <v>979</v>
      </c>
      <c r="I1630" s="73" t="s">
        <v>977</v>
      </c>
      <c r="J1630" s="73" t="s">
        <v>978</v>
      </c>
      <c r="K1630" s="73" t="s">
        <v>1666</v>
      </c>
      <c r="L1630" s="129">
        <v>0</v>
      </c>
      <c r="N1630" s="121">
        <v>0</v>
      </c>
      <c r="O1630" s="121">
        <v>1316.25</v>
      </c>
      <c r="P1630" s="121">
        <v>1316.25</v>
      </c>
      <c r="Q1630" s="130" t="s">
        <v>681</v>
      </c>
      <c r="R1630" s="131">
        <v>0</v>
      </c>
      <c r="S1630" s="132">
        <v>9493098.1600000039</v>
      </c>
      <c r="T1630" s="122" t="s">
        <v>978</v>
      </c>
      <c r="U1630" s="2">
        <v>87094821</v>
      </c>
      <c r="V1630" s="121">
        <v>-326666161</v>
      </c>
      <c r="W1630" s="111"/>
      <c r="X1630" s="133">
        <v>52080847</v>
      </c>
      <c r="Y1630" s="45"/>
    </row>
    <row r="1631" spans="1:25">
      <c r="A1631" s="299" t="s">
        <v>182</v>
      </c>
      <c r="B1631" s="299" t="s">
        <v>183</v>
      </c>
      <c r="C1631" s="125">
        <v>44865</v>
      </c>
      <c r="D1631" s="125">
        <v>44865</v>
      </c>
      <c r="E1631" s="125">
        <v>44867</v>
      </c>
      <c r="G1631" s="127" t="s">
        <v>1708</v>
      </c>
      <c r="H1631" s="128" t="s">
        <v>216</v>
      </c>
      <c r="I1631" s="73" t="s">
        <v>218</v>
      </c>
      <c r="J1631" s="73" t="s">
        <v>904</v>
      </c>
      <c r="K1631" s="73" t="s">
        <v>166</v>
      </c>
      <c r="L1631" s="129">
        <v>0</v>
      </c>
      <c r="N1631" s="121">
        <v>0</v>
      </c>
      <c r="O1631" s="121">
        <v>3164.25</v>
      </c>
      <c r="P1631" s="121">
        <v>3164.25</v>
      </c>
      <c r="Q1631" s="130" t="s">
        <v>681</v>
      </c>
      <c r="R1631" s="131">
        <v>0</v>
      </c>
      <c r="S1631" s="132">
        <v>9496262.4100000039</v>
      </c>
      <c r="T1631" s="122" t="s">
        <v>904</v>
      </c>
      <c r="U1631" s="2">
        <v>86080155</v>
      </c>
      <c r="V1631" s="121">
        <v>-326617292</v>
      </c>
      <c r="W1631" s="111">
        <v>500669</v>
      </c>
      <c r="X1631" s="133">
        <v>52067359</v>
      </c>
      <c r="Y1631" s="45"/>
    </row>
    <row r="1632" spans="1:25">
      <c r="A1632" s="228" t="s">
        <v>182</v>
      </c>
      <c r="B1632" s="228" t="s">
        <v>183</v>
      </c>
      <c r="C1632" s="229">
        <v>44865</v>
      </c>
      <c r="D1632" s="229">
        <v>44865</v>
      </c>
      <c r="E1632" s="229">
        <v>44867</v>
      </c>
      <c r="F1632" s="296"/>
      <c r="G1632" s="230" t="s">
        <v>1708</v>
      </c>
      <c r="H1632" s="231" t="s">
        <v>216</v>
      </c>
      <c r="I1632" s="232" t="s">
        <v>218</v>
      </c>
      <c r="J1632" s="232" t="s">
        <v>904</v>
      </c>
      <c r="K1632" s="232" t="s">
        <v>166</v>
      </c>
      <c r="L1632" s="233">
        <v>0</v>
      </c>
      <c r="M1632" s="234"/>
      <c r="N1632" s="234">
        <v>0</v>
      </c>
      <c r="O1632" s="234">
        <v>60539.76</v>
      </c>
      <c r="P1632" s="234">
        <v>60539.76</v>
      </c>
      <c r="Q1632" s="235" t="s">
        <v>681</v>
      </c>
      <c r="R1632" s="236">
        <v>0</v>
      </c>
      <c r="S1632" s="237">
        <v>9556802.1700000037</v>
      </c>
      <c r="T1632" s="238" t="s">
        <v>904</v>
      </c>
      <c r="U1632" s="239">
        <v>85980737</v>
      </c>
      <c r="V1632" s="234">
        <v>-326617424</v>
      </c>
      <c r="W1632" s="240">
        <v>500672</v>
      </c>
      <c r="X1632" s="241">
        <v>52067381</v>
      </c>
      <c r="Y1632" s="242"/>
    </row>
    <row r="1633" spans="1:25">
      <c r="A1633" s="299" t="s">
        <v>182</v>
      </c>
      <c r="B1633" s="299" t="s">
        <v>183</v>
      </c>
      <c r="C1633" s="125">
        <v>44868</v>
      </c>
      <c r="D1633" s="125">
        <v>44868</v>
      </c>
      <c r="E1633" s="125">
        <v>44868</v>
      </c>
      <c r="F1633" s="295" t="s">
        <v>481</v>
      </c>
      <c r="G1633" s="127" t="s">
        <v>1703</v>
      </c>
      <c r="H1633" s="128" t="s">
        <v>480</v>
      </c>
      <c r="I1633" s="73" t="s">
        <v>482</v>
      </c>
      <c r="J1633" s="73" t="s">
        <v>1704</v>
      </c>
      <c r="K1633" s="73" t="s">
        <v>166</v>
      </c>
      <c r="L1633" s="129">
        <v>0</v>
      </c>
      <c r="N1633" s="121">
        <v>0</v>
      </c>
      <c r="O1633" s="121">
        <v>62619.98</v>
      </c>
      <c r="P1633" s="121">
        <v>62619.98</v>
      </c>
      <c r="Q1633" s="130" t="s">
        <v>681</v>
      </c>
      <c r="R1633" s="131">
        <v>0</v>
      </c>
      <c r="S1633" s="132">
        <v>9619422.1500000041</v>
      </c>
      <c r="T1633" s="122" t="s">
        <v>483</v>
      </c>
      <c r="U1633" s="2">
        <v>87105064</v>
      </c>
      <c r="V1633" s="121">
        <v>-326698441</v>
      </c>
      <c r="W1633" s="111">
        <v>464772</v>
      </c>
      <c r="X1633" s="133">
        <v>52089262</v>
      </c>
      <c r="Y1633" s="45"/>
    </row>
    <row r="1634" spans="1:25">
      <c r="A1634" s="299" t="s">
        <v>182</v>
      </c>
      <c r="B1634" s="299" t="s">
        <v>183</v>
      </c>
      <c r="C1634" s="125">
        <v>44865</v>
      </c>
      <c r="D1634" s="125">
        <v>44865</v>
      </c>
      <c r="E1634" s="125">
        <v>44868</v>
      </c>
      <c r="G1634" s="127" t="s">
        <v>1547</v>
      </c>
      <c r="H1634" s="128" t="s">
        <v>776</v>
      </c>
      <c r="I1634" s="73" t="s">
        <v>772</v>
      </c>
      <c r="J1634" s="73" t="s">
        <v>775</v>
      </c>
      <c r="K1634" s="73" t="s">
        <v>166</v>
      </c>
      <c r="L1634" s="129">
        <v>0</v>
      </c>
      <c r="N1634" s="121">
        <v>0</v>
      </c>
      <c r="O1634" s="121">
        <v>2177.23</v>
      </c>
      <c r="P1634" s="121">
        <v>2177.23</v>
      </c>
      <c r="Q1634" s="130" t="s">
        <v>681</v>
      </c>
      <c r="R1634" s="131">
        <v>0</v>
      </c>
      <c r="S1634" s="132">
        <v>9621599.3800000045</v>
      </c>
      <c r="T1634" s="122" t="s">
        <v>775</v>
      </c>
      <c r="U1634" s="2">
        <v>87122982</v>
      </c>
      <c r="V1634" s="121">
        <v>-326733726</v>
      </c>
      <c r="W1634" s="111">
        <v>371681</v>
      </c>
      <c r="X1634" s="133">
        <v>52100298</v>
      </c>
      <c r="Y1634" s="45"/>
    </row>
    <row r="1635" spans="1:25">
      <c r="A1635" s="299" t="s">
        <v>182</v>
      </c>
      <c r="B1635" s="299" t="s">
        <v>183</v>
      </c>
      <c r="C1635" s="125">
        <v>44865</v>
      </c>
      <c r="D1635" s="125">
        <v>44865</v>
      </c>
      <c r="E1635" s="125">
        <v>44868</v>
      </c>
      <c r="G1635" s="127" t="s">
        <v>1569</v>
      </c>
      <c r="H1635" s="128" t="s">
        <v>774</v>
      </c>
      <c r="I1635" s="73" t="s">
        <v>772</v>
      </c>
      <c r="J1635" s="73" t="s">
        <v>773</v>
      </c>
      <c r="K1635" s="73" t="s">
        <v>166</v>
      </c>
      <c r="L1635" s="129">
        <v>0</v>
      </c>
      <c r="N1635" s="121">
        <v>0</v>
      </c>
      <c r="O1635" s="121">
        <v>9743.8799999999992</v>
      </c>
      <c r="P1635" s="121">
        <v>9743.8799999999992</v>
      </c>
      <c r="Q1635" s="130" t="s">
        <v>681</v>
      </c>
      <c r="R1635" s="131">
        <v>0</v>
      </c>
      <c r="S1635" s="132">
        <v>9631343.2600000054</v>
      </c>
      <c r="T1635" s="122" t="s">
        <v>773</v>
      </c>
      <c r="U1635" s="2">
        <v>87123091</v>
      </c>
      <c r="V1635" s="121">
        <v>-326734009</v>
      </c>
      <c r="W1635" s="111">
        <v>357916</v>
      </c>
      <c r="X1635" s="133">
        <v>52100389</v>
      </c>
      <c r="Y1635" s="45"/>
    </row>
    <row r="1636" spans="1:25">
      <c r="A1636" s="299" t="s">
        <v>182</v>
      </c>
      <c r="B1636" s="299" t="s">
        <v>183</v>
      </c>
      <c r="C1636" s="125">
        <v>44868</v>
      </c>
      <c r="D1636" s="125">
        <v>44868</v>
      </c>
      <c r="E1636" s="125">
        <v>44868</v>
      </c>
      <c r="F1636" s="295" t="s">
        <v>1005</v>
      </c>
      <c r="G1636" s="127"/>
      <c r="H1636" s="128" t="s">
        <v>1004</v>
      </c>
      <c r="I1636" s="73" t="s">
        <v>1002</v>
      </c>
      <c r="J1636" s="73" t="s">
        <v>1003</v>
      </c>
      <c r="K1636" s="73" t="s">
        <v>1665</v>
      </c>
      <c r="L1636" s="129">
        <v>0</v>
      </c>
      <c r="N1636" s="121">
        <v>0</v>
      </c>
      <c r="O1636" s="121">
        <v>-992.26</v>
      </c>
      <c r="P1636" s="121">
        <v>-992.26</v>
      </c>
      <c r="Q1636" s="130" t="s">
        <v>681</v>
      </c>
      <c r="R1636" s="131">
        <v>0</v>
      </c>
      <c r="S1636" s="132">
        <v>9630351.0000000056</v>
      </c>
      <c r="T1636" s="122" t="s">
        <v>1003</v>
      </c>
      <c r="U1636" s="2">
        <v>87119311</v>
      </c>
      <c r="V1636" s="121">
        <v>-326726425</v>
      </c>
      <c r="W1636" s="111"/>
      <c r="X1636" s="133">
        <v>52098700</v>
      </c>
      <c r="Y1636" s="45"/>
    </row>
    <row r="1637" spans="1:25">
      <c r="A1637" s="228" t="s">
        <v>182</v>
      </c>
      <c r="B1637" s="228" t="s">
        <v>183</v>
      </c>
      <c r="C1637" s="229">
        <v>44868</v>
      </c>
      <c r="D1637" s="229">
        <v>44868</v>
      </c>
      <c r="E1637" s="229">
        <v>44868</v>
      </c>
      <c r="F1637" s="296" t="s">
        <v>1005</v>
      </c>
      <c r="G1637" s="230"/>
      <c r="H1637" s="231" t="s">
        <v>1004</v>
      </c>
      <c r="I1637" s="232" t="s">
        <v>1002</v>
      </c>
      <c r="J1637" s="232" t="s">
        <v>1003</v>
      </c>
      <c r="K1637" s="232" t="s">
        <v>1666</v>
      </c>
      <c r="L1637" s="233">
        <v>0</v>
      </c>
      <c r="M1637" s="234"/>
      <c r="N1637" s="234">
        <v>0</v>
      </c>
      <c r="O1637" s="234">
        <v>2576.5700000000002</v>
      </c>
      <c r="P1637" s="234">
        <v>2576.5700000000002</v>
      </c>
      <c r="Q1637" s="235" t="s">
        <v>681</v>
      </c>
      <c r="R1637" s="236">
        <v>0</v>
      </c>
      <c r="S1637" s="237">
        <v>9632927.5700000059</v>
      </c>
      <c r="T1637" s="238" t="s">
        <v>1003</v>
      </c>
      <c r="U1637" s="239">
        <v>87119111</v>
      </c>
      <c r="V1637" s="234">
        <v>-326726034</v>
      </c>
      <c r="W1637" s="240"/>
      <c r="X1637" s="241">
        <v>52098512</v>
      </c>
      <c r="Y1637" s="242"/>
    </row>
    <row r="1638" spans="1:25">
      <c r="A1638" s="299" t="s">
        <v>206</v>
      </c>
      <c r="B1638" s="299" t="s">
        <v>207</v>
      </c>
      <c r="C1638" s="125">
        <v>44869</v>
      </c>
      <c r="D1638" s="125">
        <v>44869</v>
      </c>
      <c r="E1638" s="125">
        <v>44869</v>
      </c>
      <c r="F1638" s="295" t="s">
        <v>734</v>
      </c>
      <c r="G1638" s="127"/>
      <c r="H1638" s="128" t="s">
        <v>733</v>
      </c>
      <c r="I1638" s="73" t="s">
        <v>731</v>
      </c>
      <c r="J1638" s="73" t="s">
        <v>732</v>
      </c>
      <c r="K1638" s="73" t="s">
        <v>944</v>
      </c>
      <c r="L1638" s="129">
        <v>89802.55</v>
      </c>
      <c r="M1638" s="121">
        <v>100</v>
      </c>
      <c r="N1638" s="121">
        <v>89802.55</v>
      </c>
      <c r="O1638" s="121">
        <v>0</v>
      </c>
      <c r="P1638" s="121">
        <v>89802.55</v>
      </c>
      <c r="Q1638" s="130" t="s">
        <v>681</v>
      </c>
      <c r="R1638" s="131">
        <v>11879739.689999979</v>
      </c>
      <c r="S1638" s="132">
        <v>0</v>
      </c>
      <c r="T1638" s="122" t="s">
        <v>732</v>
      </c>
      <c r="U1638" s="2">
        <v>87150238</v>
      </c>
      <c r="V1638" s="121">
        <v>-326800381</v>
      </c>
      <c r="W1638" s="111">
        <v>509430</v>
      </c>
      <c r="X1638" s="133">
        <v>52114980</v>
      </c>
      <c r="Y1638" s="45"/>
    </row>
    <row r="1639" spans="1:25">
      <c r="A1639" s="299" t="s">
        <v>206</v>
      </c>
      <c r="B1639" s="299" t="s">
        <v>207</v>
      </c>
      <c r="C1639" s="125">
        <v>44869</v>
      </c>
      <c r="D1639" s="125">
        <v>44869</v>
      </c>
      <c r="E1639" s="125">
        <v>44869</v>
      </c>
      <c r="F1639" s="295" t="s">
        <v>859</v>
      </c>
      <c r="G1639" s="127"/>
      <c r="H1639" s="128" t="s">
        <v>858</v>
      </c>
      <c r="I1639" s="73" t="s">
        <v>731</v>
      </c>
      <c r="J1639" s="73" t="s">
        <v>857</v>
      </c>
      <c r="K1639" s="73" t="s">
        <v>944</v>
      </c>
      <c r="L1639" s="129">
        <v>116804.51</v>
      </c>
      <c r="M1639" s="121">
        <v>100</v>
      </c>
      <c r="N1639" s="121">
        <v>116804.51</v>
      </c>
      <c r="O1639" s="121">
        <v>0</v>
      </c>
      <c r="P1639" s="121">
        <v>116804.51</v>
      </c>
      <c r="Q1639" s="130" t="s">
        <v>681</v>
      </c>
      <c r="R1639" s="131">
        <v>11996544.199999979</v>
      </c>
      <c r="S1639" s="132">
        <v>0</v>
      </c>
      <c r="T1639" s="122" t="s">
        <v>857</v>
      </c>
      <c r="U1639" s="2">
        <v>87150209</v>
      </c>
      <c r="V1639" s="121">
        <v>-326799935</v>
      </c>
      <c r="W1639" s="111">
        <v>509805</v>
      </c>
      <c r="X1639" s="133">
        <v>52114958</v>
      </c>
      <c r="Y1639" s="45"/>
    </row>
    <row r="1640" spans="1:25">
      <c r="A1640" s="299" t="s">
        <v>182</v>
      </c>
      <c r="B1640" s="299" t="s">
        <v>183</v>
      </c>
      <c r="C1640" s="125">
        <v>44869</v>
      </c>
      <c r="D1640" s="125">
        <v>44869</v>
      </c>
      <c r="E1640" s="125">
        <v>44869</v>
      </c>
      <c r="G1640" s="127" t="s">
        <v>1706</v>
      </c>
      <c r="H1640" s="128" t="s">
        <v>925</v>
      </c>
      <c r="I1640" s="73" t="s">
        <v>923</v>
      </c>
      <c r="J1640" s="73" t="s">
        <v>924</v>
      </c>
      <c r="K1640" s="73" t="s">
        <v>166</v>
      </c>
      <c r="L1640" s="129">
        <v>0</v>
      </c>
      <c r="N1640" s="121">
        <v>0</v>
      </c>
      <c r="O1640" s="121">
        <v>87392.74</v>
      </c>
      <c r="P1640" s="121">
        <v>87392.74</v>
      </c>
      <c r="Q1640" s="130" t="s">
        <v>681</v>
      </c>
      <c r="R1640" s="131">
        <v>0</v>
      </c>
      <c r="S1640" s="132">
        <v>9720320.3100000061</v>
      </c>
      <c r="T1640" s="122" t="s">
        <v>924</v>
      </c>
      <c r="U1640" s="2">
        <v>83226550</v>
      </c>
      <c r="V1640" s="121">
        <v>-326752224</v>
      </c>
      <c r="W1640" s="111">
        <v>478408</v>
      </c>
      <c r="X1640" s="133">
        <v>52102692</v>
      </c>
      <c r="Y1640" s="45"/>
    </row>
    <row r="1641" spans="1:25">
      <c r="A1641" s="243" t="s">
        <v>182</v>
      </c>
      <c r="B1641" s="243" t="s">
        <v>183</v>
      </c>
      <c r="C1641" s="244">
        <v>44868</v>
      </c>
      <c r="D1641" s="244">
        <v>44868</v>
      </c>
      <c r="E1641" s="244">
        <v>44872</v>
      </c>
      <c r="F1641" s="297" t="s">
        <v>246</v>
      </c>
      <c r="G1641" s="245"/>
      <c r="H1641" s="246" t="s">
        <v>245</v>
      </c>
      <c r="I1641" s="247" t="s">
        <v>164</v>
      </c>
      <c r="J1641" s="247" t="s">
        <v>247</v>
      </c>
      <c r="K1641" s="247" t="s">
        <v>817</v>
      </c>
      <c r="L1641" s="248">
        <v>0</v>
      </c>
      <c r="M1641" s="249"/>
      <c r="N1641" s="249">
        <v>0</v>
      </c>
      <c r="O1641" s="249">
        <v>937.38</v>
      </c>
      <c r="P1641" s="249">
        <v>937.38</v>
      </c>
      <c r="Q1641" s="250" t="s">
        <v>681</v>
      </c>
      <c r="R1641" s="251">
        <v>0</v>
      </c>
      <c r="S1641" s="252">
        <v>9721257.6900000069</v>
      </c>
      <c r="T1641" s="253" t="s">
        <v>247</v>
      </c>
      <c r="U1641" s="254">
        <v>87183392</v>
      </c>
      <c r="V1641" s="249">
        <v>-326930648</v>
      </c>
      <c r="W1641" s="255"/>
      <c r="X1641" s="256">
        <v>52138136</v>
      </c>
      <c r="Y1641" s="257"/>
    </row>
    <row r="1642" spans="1:25">
      <c r="A1642" s="299" t="s">
        <v>206</v>
      </c>
      <c r="B1642" s="299" t="s">
        <v>207</v>
      </c>
      <c r="C1642" s="125">
        <v>44867</v>
      </c>
      <c r="D1642" s="125">
        <v>44872</v>
      </c>
      <c r="E1642" s="125">
        <v>44873</v>
      </c>
      <c r="G1642" s="127"/>
      <c r="H1642" s="128" t="s">
        <v>523</v>
      </c>
      <c r="I1642" s="73" t="s">
        <v>524</v>
      </c>
      <c r="J1642" s="73" t="s">
        <v>525</v>
      </c>
      <c r="K1642" s="73" t="s">
        <v>710</v>
      </c>
      <c r="L1642" s="129">
        <v>1441096.95</v>
      </c>
      <c r="M1642" s="121">
        <v>98</v>
      </c>
      <c r="N1642" s="121">
        <v>-1412275.01</v>
      </c>
      <c r="O1642" s="121">
        <v>0</v>
      </c>
      <c r="P1642" s="121">
        <v>-1412275.01</v>
      </c>
      <c r="Q1642" s="130" t="s">
        <v>681</v>
      </c>
      <c r="R1642" s="131">
        <v>10584269.189999979</v>
      </c>
      <c r="S1642" s="132">
        <v>0</v>
      </c>
      <c r="T1642" s="122" t="s">
        <v>525</v>
      </c>
      <c r="U1642" s="2">
        <v>87212952</v>
      </c>
      <c r="V1642" s="121">
        <v>-327015934</v>
      </c>
      <c r="W1642" s="111">
        <v>511005</v>
      </c>
      <c r="X1642" s="133">
        <v>52152711</v>
      </c>
      <c r="Y1642" s="45"/>
    </row>
    <row r="1643" spans="1:25">
      <c r="A1643" s="228" t="s">
        <v>206</v>
      </c>
      <c r="B1643" s="228" t="s">
        <v>207</v>
      </c>
      <c r="C1643" s="229">
        <v>44840</v>
      </c>
      <c r="D1643" s="229">
        <v>44868</v>
      </c>
      <c r="E1643" s="229">
        <v>44873</v>
      </c>
      <c r="F1643" s="296" t="s">
        <v>1005</v>
      </c>
      <c r="G1643" s="230"/>
      <c r="H1643" s="231" t="s">
        <v>1004</v>
      </c>
      <c r="I1643" s="232" t="s">
        <v>1002</v>
      </c>
      <c r="J1643" s="232" t="s">
        <v>1003</v>
      </c>
      <c r="K1643" s="232" t="s">
        <v>710</v>
      </c>
      <c r="L1643" s="233">
        <v>750000</v>
      </c>
      <c r="M1643" s="234">
        <v>94.5</v>
      </c>
      <c r="N1643" s="234">
        <v>-708750</v>
      </c>
      <c r="O1643" s="234">
        <v>0</v>
      </c>
      <c r="P1643" s="234">
        <v>-708750</v>
      </c>
      <c r="Q1643" s="235" t="s">
        <v>681</v>
      </c>
      <c r="R1643" s="236">
        <v>9875519.189999979</v>
      </c>
      <c r="S1643" s="237">
        <v>0</v>
      </c>
      <c r="T1643" s="238" t="s">
        <v>1003</v>
      </c>
      <c r="U1643" s="239">
        <v>86445521</v>
      </c>
      <c r="V1643" s="234">
        <v>-326725986</v>
      </c>
      <c r="W1643" s="240">
        <v>468304</v>
      </c>
      <c r="X1643" s="241">
        <v>52098493</v>
      </c>
      <c r="Y1643" s="242"/>
    </row>
    <row r="1644" spans="1:25">
      <c r="A1644" s="299" t="s">
        <v>182</v>
      </c>
      <c r="B1644" s="299" t="s">
        <v>183</v>
      </c>
      <c r="C1644" s="125">
        <v>44868</v>
      </c>
      <c r="D1644" s="125">
        <v>44868</v>
      </c>
      <c r="E1644" s="125">
        <v>44874</v>
      </c>
      <c r="F1644" s="295" t="s">
        <v>1005</v>
      </c>
      <c r="G1644" s="127"/>
      <c r="H1644" s="128" t="s">
        <v>1004</v>
      </c>
      <c r="I1644" s="73" t="s">
        <v>1002</v>
      </c>
      <c r="J1644" s="73" t="s">
        <v>1003</v>
      </c>
      <c r="K1644" s="73" t="s">
        <v>1665</v>
      </c>
      <c r="L1644" s="129">
        <v>0</v>
      </c>
      <c r="N1644" s="121">
        <v>0</v>
      </c>
      <c r="O1644" s="121">
        <v>-381.27</v>
      </c>
      <c r="P1644" s="121">
        <v>-381.27</v>
      </c>
      <c r="Q1644" s="130" t="s">
        <v>681</v>
      </c>
      <c r="R1644" s="131">
        <v>0</v>
      </c>
      <c r="S1644" s="132">
        <v>9720876.4200000074</v>
      </c>
      <c r="T1644" s="122" t="s">
        <v>1003</v>
      </c>
      <c r="U1644" s="2">
        <v>87236293</v>
      </c>
      <c r="V1644" s="121">
        <v>-327079751</v>
      </c>
      <c r="W1644" s="111"/>
      <c r="X1644" s="133">
        <v>52164884</v>
      </c>
      <c r="Y1644" s="45"/>
    </row>
    <row r="1645" spans="1:25">
      <c r="A1645" s="299" t="s">
        <v>182</v>
      </c>
      <c r="B1645" s="299" t="s">
        <v>183</v>
      </c>
      <c r="C1645" s="125">
        <v>44874</v>
      </c>
      <c r="D1645" s="125">
        <v>44874</v>
      </c>
      <c r="E1645" s="125">
        <v>44874</v>
      </c>
      <c r="F1645" s="295" t="s">
        <v>1005</v>
      </c>
      <c r="G1645" s="127"/>
      <c r="H1645" s="128" t="s">
        <v>1004</v>
      </c>
      <c r="I1645" s="73" t="s">
        <v>1002</v>
      </c>
      <c r="J1645" s="73" t="s">
        <v>1003</v>
      </c>
      <c r="K1645" s="73" t="s">
        <v>1665</v>
      </c>
      <c r="L1645" s="129">
        <v>0</v>
      </c>
      <c r="N1645" s="121">
        <v>0</v>
      </c>
      <c r="O1645" s="121">
        <v>-1142.3800000000001</v>
      </c>
      <c r="P1645" s="121">
        <v>-1142.3800000000001</v>
      </c>
      <c r="Q1645" s="130" t="s">
        <v>681</v>
      </c>
      <c r="R1645" s="131">
        <v>0</v>
      </c>
      <c r="S1645" s="132">
        <v>9719734.0400000066</v>
      </c>
      <c r="T1645" s="122" t="s">
        <v>1003</v>
      </c>
      <c r="U1645" s="2">
        <v>87236332</v>
      </c>
      <c r="V1645" s="121">
        <v>-327079823</v>
      </c>
      <c r="W1645" s="111"/>
      <c r="X1645" s="133">
        <v>52164908</v>
      </c>
      <c r="Y1645" s="45"/>
    </row>
    <row r="1646" spans="1:25">
      <c r="A1646" s="299" t="s">
        <v>182</v>
      </c>
      <c r="B1646" s="299" t="s">
        <v>183</v>
      </c>
      <c r="C1646" s="125">
        <v>44868</v>
      </c>
      <c r="D1646" s="125">
        <v>44868</v>
      </c>
      <c r="E1646" s="125">
        <v>44874</v>
      </c>
      <c r="F1646" s="295" t="s">
        <v>1005</v>
      </c>
      <c r="G1646" s="127"/>
      <c r="H1646" s="128" t="s">
        <v>1004</v>
      </c>
      <c r="I1646" s="73" t="s">
        <v>1002</v>
      </c>
      <c r="J1646" s="73" t="s">
        <v>1003</v>
      </c>
      <c r="K1646" s="73" t="s">
        <v>1666</v>
      </c>
      <c r="L1646" s="129">
        <v>0</v>
      </c>
      <c r="N1646" s="121">
        <v>0</v>
      </c>
      <c r="O1646" s="121">
        <v>989.9</v>
      </c>
      <c r="P1646" s="121">
        <v>989.9</v>
      </c>
      <c r="Q1646" s="130" t="s">
        <v>681</v>
      </c>
      <c r="R1646" s="131">
        <v>0</v>
      </c>
      <c r="S1646" s="132">
        <v>9720723.9400000069</v>
      </c>
      <c r="T1646" s="122" t="s">
        <v>1003</v>
      </c>
      <c r="U1646" s="2">
        <v>87236275</v>
      </c>
      <c r="V1646" s="121">
        <v>-327079737</v>
      </c>
      <c r="W1646" s="111"/>
      <c r="X1646" s="133">
        <v>52164878</v>
      </c>
      <c r="Y1646" s="45"/>
    </row>
    <row r="1647" spans="1:25">
      <c r="A1647" s="228" t="s">
        <v>182</v>
      </c>
      <c r="B1647" s="228" t="s">
        <v>183</v>
      </c>
      <c r="C1647" s="229">
        <v>44874</v>
      </c>
      <c r="D1647" s="229">
        <v>44874</v>
      </c>
      <c r="E1647" s="229">
        <v>44874</v>
      </c>
      <c r="F1647" s="296" t="s">
        <v>1005</v>
      </c>
      <c r="G1647" s="230"/>
      <c r="H1647" s="231" t="s">
        <v>1004</v>
      </c>
      <c r="I1647" s="232" t="s">
        <v>1002</v>
      </c>
      <c r="J1647" s="232" t="s">
        <v>1003</v>
      </c>
      <c r="K1647" s="232" t="s">
        <v>1666</v>
      </c>
      <c r="L1647" s="233">
        <v>0</v>
      </c>
      <c r="M1647" s="234"/>
      <c r="N1647" s="234">
        <v>0</v>
      </c>
      <c r="O1647" s="234">
        <v>2829.93</v>
      </c>
      <c r="P1647" s="234">
        <v>2829.93</v>
      </c>
      <c r="Q1647" s="235" t="s">
        <v>681</v>
      </c>
      <c r="R1647" s="236">
        <v>0</v>
      </c>
      <c r="S1647" s="237">
        <v>9723553.8700000066</v>
      </c>
      <c r="T1647" s="238" t="s">
        <v>1003</v>
      </c>
      <c r="U1647" s="239">
        <v>87236320</v>
      </c>
      <c r="V1647" s="234">
        <v>-327079806</v>
      </c>
      <c r="W1647" s="240"/>
      <c r="X1647" s="241">
        <v>52164899</v>
      </c>
      <c r="Y1647" s="242"/>
    </row>
    <row r="1648" spans="1:25">
      <c r="A1648" s="299" t="s">
        <v>182</v>
      </c>
      <c r="B1648" s="299" t="s">
        <v>183</v>
      </c>
      <c r="C1648" s="125">
        <v>44804</v>
      </c>
      <c r="D1648" s="125">
        <v>44804</v>
      </c>
      <c r="E1648" s="125">
        <v>44879</v>
      </c>
      <c r="F1648" s="295" t="s">
        <v>527</v>
      </c>
      <c r="G1648" s="127" t="s">
        <v>1719</v>
      </c>
      <c r="H1648" s="128" t="s">
        <v>526</v>
      </c>
      <c r="I1648" s="73" t="s">
        <v>528</v>
      </c>
      <c r="J1648" s="73" t="s">
        <v>529</v>
      </c>
      <c r="K1648" s="73" t="s">
        <v>166</v>
      </c>
      <c r="L1648" s="129">
        <v>0</v>
      </c>
      <c r="N1648" s="121">
        <v>0</v>
      </c>
      <c r="O1648" s="121">
        <v>59481.94</v>
      </c>
      <c r="P1648" s="121">
        <v>59481.94</v>
      </c>
      <c r="Q1648" s="130" t="s">
        <v>681</v>
      </c>
      <c r="R1648" s="131">
        <v>0</v>
      </c>
      <c r="S1648" s="132">
        <v>9783035.8100000061</v>
      </c>
      <c r="T1648" s="122" t="s">
        <v>529</v>
      </c>
      <c r="U1648" s="2">
        <v>84053746</v>
      </c>
      <c r="V1648" s="121">
        <v>-327339176</v>
      </c>
      <c r="W1648" s="111">
        <v>390065</v>
      </c>
      <c r="X1648" s="133">
        <v>52214113</v>
      </c>
      <c r="Y1648" s="45"/>
    </row>
    <row r="1649" spans="1:25">
      <c r="A1649" s="299" t="s">
        <v>182</v>
      </c>
      <c r="B1649" s="299" t="s">
        <v>183</v>
      </c>
      <c r="C1649" s="125">
        <v>44834</v>
      </c>
      <c r="D1649" s="125">
        <v>44834</v>
      </c>
      <c r="E1649" s="125">
        <v>44879</v>
      </c>
      <c r="F1649" s="295" t="s">
        <v>527</v>
      </c>
      <c r="G1649" s="127" t="s">
        <v>1719</v>
      </c>
      <c r="H1649" s="128" t="s">
        <v>526</v>
      </c>
      <c r="I1649" s="73" t="s">
        <v>528</v>
      </c>
      <c r="J1649" s="73" t="s">
        <v>529</v>
      </c>
      <c r="K1649" s="73" t="s">
        <v>166</v>
      </c>
      <c r="L1649" s="129">
        <v>0</v>
      </c>
      <c r="N1649" s="121">
        <v>0</v>
      </c>
      <c r="O1649" s="121">
        <v>47.77</v>
      </c>
      <c r="P1649" s="121">
        <v>47.77</v>
      </c>
      <c r="Q1649" s="130" t="s">
        <v>681</v>
      </c>
      <c r="R1649" s="131">
        <v>0</v>
      </c>
      <c r="S1649" s="132">
        <v>9783083.5800000057</v>
      </c>
      <c r="T1649" s="122" t="s">
        <v>529</v>
      </c>
      <c r="U1649" s="2">
        <v>86045868</v>
      </c>
      <c r="V1649" s="121">
        <v>-327338719</v>
      </c>
      <c r="W1649" s="111">
        <v>385452</v>
      </c>
      <c r="X1649" s="133">
        <v>52214088</v>
      </c>
      <c r="Y1649" s="45"/>
    </row>
    <row r="1650" spans="1:25">
      <c r="A1650" s="299" t="s">
        <v>182</v>
      </c>
      <c r="B1650" s="299" t="s">
        <v>183</v>
      </c>
      <c r="C1650" s="125">
        <v>44742</v>
      </c>
      <c r="D1650" s="125">
        <v>44742</v>
      </c>
      <c r="E1650" s="125">
        <v>44879</v>
      </c>
      <c r="F1650" s="295" t="s">
        <v>585</v>
      </c>
      <c r="G1650" s="127" t="s">
        <v>1746</v>
      </c>
      <c r="H1650" s="128" t="s">
        <v>584</v>
      </c>
      <c r="I1650" s="73" t="s">
        <v>586</v>
      </c>
      <c r="J1650" s="73" t="s">
        <v>587</v>
      </c>
      <c r="K1650" s="73" t="s">
        <v>166</v>
      </c>
      <c r="L1650" s="129">
        <v>0</v>
      </c>
      <c r="N1650" s="121">
        <v>0</v>
      </c>
      <c r="O1650" s="121">
        <v>3466.34</v>
      </c>
      <c r="P1650" s="121">
        <v>3466.34</v>
      </c>
      <c r="Q1650" s="130" t="s">
        <v>681</v>
      </c>
      <c r="R1650" s="131">
        <v>0</v>
      </c>
      <c r="S1650" s="132">
        <v>9786549.9200000055</v>
      </c>
      <c r="T1650" s="122" t="s">
        <v>587</v>
      </c>
      <c r="U1650" s="2">
        <v>81369768</v>
      </c>
      <c r="V1650" s="121">
        <v>-327339474</v>
      </c>
      <c r="W1650" s="111">
        <v>473922</v>
      </c>
      <c r="X1650" s="133">
        <v>52214160</v>
      </c>
      <c r="Y1650" s="45"/>
    </row>
    <row r="1651" spans="1:25">
      <c r="A1651" s="299" t="s">
        <v>206</v>
      </c>
      <c r="B1651" s="299" t="s">
        <v>207</v>
      </c>
      <c r="C1651" s="125">
        <v>44742</v>
      </c>
      <c r="D1651" s="125">
        <v>44742</v>
      </c>
      <c r="E1651" s="125">
        <v>44879</v>
      </c>
      <c r="G1651" s="127"/>
      <c r="H1651" s="128" t="s">
        <v>903</v>
      </c>
      <c r="I1651" s="73" t="s">
        <v>901</v>
      </c>
      <c r="J1651" s="73" t="s">
        <v>902</v>
      </c>
      <c r="K1651" s="73" t="s">
        <v>944</v>
      </c>
      <c r="L1651" s="129">
        <v>8250.06</v>
      </c>
      <c r="M1651" s="121">
        <v>100</v>
      </c>
      <c r="N1651" s="121">
        <v>8250.06</v>
      </c>
      <c r="O1651" s="121">
        <v>0</v>
      </c>
      <c r="P1651" s="121">
        <v>8250.06</v>
      </c>
      <c r="Q1651" s="130" t="s">
        <v>681</v>
      </c>
      <c r="R1651" s="131">
        <v>9883769.2499999795</v>
      </c>
      <c r="S1651" s="132">
        <v>0</v>
      </c>
      <c r="T1651" s="122" t="s">
        <v>902</v>
      </c>
      <c r="U1651" s="2">
        <v>87314292</v>
      </c>
      <c r="V1651" s="121">
        <v>-327337670</v>
      </c>
      <c r="W1651" s="111">
        <v>466483</v>
      </c>
      <c r="X1651" s="133">
        <v>52213819</v>
      </c>
      <c r="Y1651" s="45"/>
    </row>
    <row r="1652" spans="1:25">
      <c r="A1652" s="299" t="s">
        <v>182</v>
      </c>
      <c r="B1652" s="299" t="s">
        <v>183</v>
      </c>
      <c r="C1652" s="125">
        <v>44742</v>
      </c>
      <c r="D1652" s="125">
        <v>44742</v>
      </c>
      <c r="E1652" s="125">
        <v>44879</v>
      </c>
      <c r="G1652" s="127" t="s">
        <v>1635</v>
      </c>
      <c r="H1652" s="128" t="s">
        <v>903</v>
      </c>
      <c r="I1652" s="73" t="s">
        <v>901</v>
      </c>
      <c r="J1652" s="73" t="s">
        <v>902</v>
      </c>
      <c r="K1652" s="73" t="s">
        <v>166</v>
      </c>
      <c r="L1652" s="129">
        <v>0</v>
      </c>
      <c r="N1652" s="121">
        <v>0</v>
      </c>
      <c r="O1652" s="121">
        <v>62456.47</v>
      </c>
      <c r="P1652" s="121">
        <v>62456.47</v>
      </c>
      <c r="Q1652" s="130" t="s">
        <v>681</v>
      </c>
      <c r="R1652" s="131">
        <v>0</v>
      </c>
      <c r="S1652" s="132">
        <v>9849006.3900000062</v>
      </c>
      <c r="T1652" s="122" t="s">
        <v>902</v>
      </c>
      <c r="U1652" s="2">
        <v>78498282</v>
      </c>
      <c r="V1652" s="121">
        <v>-327337684</v>
      </c>
      <c r="W1652" s="111">
        <v>466483</v>
      </c>
      <c r="X1652" s="133">
        <v>52213824</v>
      </c>
      <c r="Y1652" s="45"/>
    </row>
    <row r="1653" spans="1:25">
      <c r="A1653" s="299" t="s">
        <v>182</v>
      </c>
      <c r="B1653" s="299" t="s">
        <v>183</v>
      </c>
      <c r="C1653" s="125">
        <v>44771</v>
      </c>
      <c r="D1653" s="125">
        <v>44771</v>
      </c>
      <c r="E1653" s="125">
        <v>44879</v>
      </c>
      <c r="G1653" s="127" t="s">
        <v>1635</v>
      </c>
      <c r="H1653" s="128" t="s">
        <v>903</v>
      </c>
      <c r="I1653" s="73" t="s">
        <v>901</v>
      </c>
      <c r="J1653" s="73" t="s">
        <v>902</v>
      </c>
      <c r="K1653" s="73" t="s">
        <v>166</v>
      </c>
      <c r="L1653" s="129">
        <v>0</v>
      </c>
      <c r="N1653" s="121">
        <v>0</v>
      </c>
      <c r="O1653" s="121">
        <v>3724.13</v>
      </c>
      <c r="P1653" s="121">
        <v>3724.13</v>
      </c>
      <c r="Q1653" s="130" t="s">
        <v>681</v>
      </c>
      <c r="R1653" s="131">
        <v>0</v>
      </c>
      <c r="S1653" s="132">
        <v>9852730.520000007</v>
      </c>
      <c r="T1653" s="122" t="s">
        <v>902</v>
      </c>
      <c r="U1653" s="2">
        <v>82357444</v>
      </c>
      <c r="V1653" s="121">
        <v>-327337688</v>
      </c>
      <c r="W1653" s="111">
        <v>466483</v>
      </c>
      <c r="X1653" s="133">
        <v>52213826</v>
      </c>
      <c r="Y1653" s="45"/>
    </row>
    <row r="1654" spans="1:25">
      <c r="A1654" s="299" t="s">
        <v>206</v>
      </c>
      <c r="B1654" s="299" t="s">
        <v>207</v>
      </c>
      <c r="C1654" s="125">
        <v>44838</v>
      </c>
      <c r="D1654" s="125">
        <v>44868</v>
      </c>
      <c r="E1654" s="125">
        <v>44879</v>
      </c>
      <c r="F1654" s="295" t="s">
        <v>1005</v>
      </c>
      <c r="G1654" s="127"/>
      <c r="H1654" s="128" t="s">
        <v>1004</v>
      </c>
      <c r="I1654" s="73" t="s">
        <v>1002</v>
      </c>
      <c r="J1654" s="73" t="s">
        <v>1003</v>
      </c>
      <c r="K1654" s="73" t="s">
        <v>710</v>
      </c>
      <c r="L1654" s="129">
        <v>230514.86</v>
      </c>
      <c r="M1654" s="121">
        <v>94.5</v>
      </c>
      <c r="N1654" s="121">
        <v>-217836.54</v>
      </c>
      <c r="O1654" s="121">
        <v>0</v>
      </c>
      <c r="P1654" s="121">
        <v>-217836.54</v>
      </c>
      <c r="Q1654" s="130" t="s">
        <v>681</v>
      </c>
      <c r="R1654" s="131">
        <v>9665932.7099999804</v>
      </c>
      <c r="S1654" s="132">
        <v>0</v>
      </c>
      <c r="T1654" s="122" t="s">
        <v>1003</v>
      </c>
      <c r="U1654" s="2">
        <v>86445667</v>
      </c>
      <c r="V1654" s="121">
        <v>-327079714</v>
      </c>
      <c r="W1654" s="111">
        <v>468304</v>
      </c>
      <c r="X1654" s="133">
        <v>52164871</v>
      </c>
      <c r="Y1654" s="45"/>
    </row>
    <row r="1655" spans="1:25">
      <c r="A1655" s="228" t="s">
        <v>206</v>
      </c>
      <c r="B1655" s="228" t="s">
        <v>207</v>
      </c>
      <c r="C1655" s="229">
        <v>44847</v>
      </c>
      <c r="D1655" s="229">
        <v>44874</v>
      </c>
      <c r="E1655" s="229">
        <v>44879</v>
      </c>
      <c r="F1655" s="296" t="s">
        <v>1005</v>
      </c>
      <c r="G1655" s="230"/>
      <c r="H1655" s="231" t="s">
        <v>1004</v>
      </c>
      <c r="I1655" s="232" t="s">
        <v>1002</v>
      </c>
      <c r="J1655" s="232" t="s">
        <v>1003</v>
      </c>
      <c r="K1655" s="232" t="s">
        <v>710</v>
      </c>
      <c r="L1655" s="233">
        <v>823750</v>
      </c>
      <c r="M1655" s="234">
        <v>94</v>
      </c>
      <c r="N1655" s="234">
        <v>-774325</v>
      </c>
      <c r="O1655" s="234">
        <v>0</v>
      </c>
      <c r="P1655" s="234">
        <v>-774325</v>
      </c>
      <c r="Q1655" s="235" t="s">
        <v>681</v>
      </c>
      <c r="R1655" s="236">
        <v>8891607.7099999804</v>
      </c>
      <c r="S1655" s="237">
        <v>0</v>
      </c>
      <c r="T1655" s="238" t="s">
        <v>1003</v>
      </c>
      <c r="U1655" s="239">
        <v>86445621</v>
      </c>
      <c r="V1655" s="234">
        <v>-327079771</v>
      </c>
      <c r="W1655" s="240">
        <v>468304</v>
      </c>
      <c r="X1655" s="241">
        <v>52164889</v>
      </c>
      <c r="Y1655" s="242"/>
    </row>
    <row r="1656" spans="1:25">
      <c r="A1656" s="299" t="s">
        <v>182</v>
      </c>
      <c r="B1656" s="299" t="s">
        <v>183</v>
      </c>
      <c r="C1656" s="125">
        <v>44880</v>
      </c>
      <c r="D1656" s="125">
        <v>44880</v>
      </c>
      <c r="E1656" s="125">
        <v>44880</v>
      </c>
      <c r="F1656" s="295" t="s">
        <v>1001</v>
      </c>
      <c r="G1656" s="127"/>
      <c r="H1656" s="128" t="s">
        <v>1000</v>
      </c>
      <c r="I1656" s="73" t="s">
        <v>998</v>
      </c>
      <c r="J1656" s="73" t="s">
        <v>999</v>
      </c>
      <c r="K1656" s="73" t="s">
        <v>1665</v>
      </c>
      <c r="L1656" s="129">
        <v>0</v>
      </c>
      <c r="N1656" s="121">
        <v>0</v>
      </c>
      <c r="O1656" s="121">
        <v>-510.82</v>
      </c>
      <c r="P1656" s="121">
        <v>-510.82</v>
      </c>
      <c r="Q1656" s="130" t="s">
        <v>681</v>
      </c>
      <c r="R1656" s="131">
        <v>0</v>
      </c>
      <c r="S1656" s="132">
        <v>9852219.7000000067</v>
      </c>
      <c r="T1656" s="122" t="s">
        <v>999</v>
      </c>
      <c r="U1656" s="2">
        <v>87341269</v>
      </c>
      <c r="V1656" s="121">
        <v>-327411622</v>
      </c>
      <c r="W1656" s="111"/>
      <c r="X1656" s="133">
        <v>52236646</v>
      </c>
      <c r="Y1656" s="45"/>
    </row>
    <row r="1657" spans="1:25">
      <c r="A1657" s="228" t="s">
        <v>182</v>
      </c>
      <c r="B1657" s="228" t="s">
        <v>183</v>
      </c>
      <c r="C1657" s="229">
        <v>44880</v>
      </c>
      <c r="D1657" s="229">
        <v>44880</v>
      </c>
      <c r="E1657" s="229">
        <v>44880</v>
      </c>
      <c r="F1657" s="296" t="s">
        <v>1001</v>
      </c>
      <c r="G1657" s="230"/>
      <c r="H1657" s="231" t="s">
        <v>1000</v>
      </c>
      <c r="I1657" s="232" t="s">
        <v>998</v>
      </c>
      <c r="J1657" s="232" t="s">
        <v>999</v>
      </c>
      <c r="K1657" s="232" t="s">
        <v>1666</v>
      </c>
      <c r="L1657" s="233">
        <v>0</v>
      </c>
      <c r="M1657" s="234"/>
      <c r="N1657" s="234">
        <v>0</v>
      </c>
      <c r="O1657" s="234">
        <v>1437.68</v>
      </c>
      <c r="P1657" s="234">
        <v>1437.68</v>
      </c>
      <c r="Q1657" s="235" t="s">
        <v>681</v>
      </c>
      <c r="R1657" s="236">
        <v>0</v>
      </c>
      <c r="S1657" s="237">
        <v>9853657.3800000064</v>
      </c>
      <c r="T1657" s="238" t="s">
        <v>999</v>
      </c>
      <c r="U1657" s="239">
        <v>87341266</v>
      </c>
      <c r="V1657" s="234">
        <v>-327411612</v>
      </c>
      <c r="W1657" s="240"/>
      <c r="X1657" s="241">
        <v>52236642</v>
      </c>
      <c r="Y1657" s="242"/>
    </row>
    <row r="1658" spans="1:25">
      <c r="A1658" s="299" t="s">
        <v>182</v>
      </c>
      <c r="B1658" s="299" t="s">
        <v>183</v>
      </c>
      <c r="C1658" s="125">
        <v>44879</v>
      </c>
      <c r="D1658" s="125">
        <v>44879</v>
      </c>
      <c r="E1658" s="125">
        <v>44882</v>
      </c>
      <c r="F1658" s="295" t="s">
        <v>759</v>
      </c>
      <c r="G1658" s="127"/>
      <c r="H1658" s="128" t="s">
        <v>758</v>
      </c>
      <c r="I1658" s="73" t="s">
        <v>756</v>
      </c>
      <c r="J1658" s="73" t="s">
        <v>757</v>
      </c>
      <c r="K1658" s="73" t="s">
        <v>1158</v>
      </c>
      <c r="L1658" s="129">
        <v>0</v>
      </c>
      <c r="N1658" s="121">
        <v>0</v>
      </c>
      <c r="O1658" s="121">
        <v>63581.73</v>
      </c>
      <c r="P1658" s="121">
        <v>63581.73</v>
      </c>
      <c r="Q1658" s="130" t="s">
        <v>681</v>
      </c>
      <c r="R1658" s="131">
        <v>0</v>
      </c>
      <c r="S1658" s="132">
        <v>9917239.1100000069</v>
      </c>
      <c r="T1658" s="122" t="s">
        <v>757</v>
      </c>
      <c r="U1658" s="2">
        <v>87279932</v>
      </c>
      <c r="V1658" s="121">
        <v>-327590134</v>
      </c>
      <c r="W1658" s="111"/>
      <c r="X1658" s="133">
        <v>52278082</v>
      </c>
      <c r="Y1658" s="45"/>
    </row>
    <row r="1659" spans="1:25">
      <c r="A1659" s="299" t="s">
        <v>206</v>
      </c>
      <c r="B1659" s="299" t="s">
        <v>207</v>
      </c>
      <c r="C1659" s="125">
        <v>44881</v>
      </c>
      <c r="D1659" s="125">
        <v>44881</v>
      </c>
      <c r="E1659" s="125">
        <v>44882</v>
      </c>
      <c r="F1659" s="295" t="s">
        <v>585</v>
      </c>
      <c r="G1659" s="127"/>
      <c r="H1659" s="128" t="s">
        <v>584</v>
      </c>
      <c r="I1659" s="73" t="s">
        <v>586</v>
      </c>
      <c r="J1659" s="73" t="s">
        <v>587</v>
      </c>
      <c r="K1659" s="73" t="s">
        <v>944</v>
      </c>
      <c r="L1659" s="129">
        <v>7777.78</v>
      </c>
      <c r="M1659" s="121">
        <v>100</v>
      </c>
      <c r="N1659" s="121">
        <v>7777.78</v>
      </c>
      <c r="O1659" s="121">
        <v>0</v>
      </c>
      <c r="P1659" s="121">
        <v>7777.78</v>
      </c>
      <c r="Q1659" s="130" t="s">
        <v>681</v>
      </c>
      <c r="R1659" s="131">
        <v>8899385.4899999797</v>
      </c>
      <c r="S1659" s="132">
        <v>0</v>
      </c>
      <c r="T1659" s="122" t="s">
        <v>587</v>
      </c>
      <c r="U1659" s="2">
        <v>87408985</v>
      </c>
      <c r="V1659" s="121">
        <v>-327564224</v>
      </c>
      <c r="W1659" s="111">
        <v>505409</v>
      </c>
      <c r="X1659" s="133">
        <v>52272388</v>
      </c>
      <c r="Y1659" s="45"/>
    </row>
    <row r="1660" spans="1:25">
      <c r="A1660" s="299" t="s">
        <v>182</v>
      </c>
      <c r="B1660" s="299" t="s">
        <v>183</v>
      </c>
      <c r="C1660" s="125">
        <v>44742</v>
      </c>
      <c r="D1660" s="125">
        <v>44742</v>
      </c>
      <c r="E1660" s="125">
        <v>44882</v>
      </c>
      <c r="F1660" s="295" t="s">
        <v>585</v>
      </c>
      <c r="G1660" s="127" t="s">
        <v>1746</v>
      </c>
      <c r="H1660" s="128" t="s">
        <v>584</v>
      </c>
      <c r="I1660" s="73" t="s">
        <v>586</v>
      </c>
      <c r="J1660" s="73" t="s">
        <v>587</v>
      </c>
      <c r="K1660" s="73" t="s">
        <v>166</v>
      </c>
      <c r="L1660" s="129">
        <v>0</v>
      </c>
      <c r="N1660" s="121">
        <v>0</v>
      </c>
      <c r="O1660" s="121">
        <v>3798.9</v>
      </c>
      <c r="P1660" s="121">
        <v>3798.9</v>
      </c>
      <c r="Q1660" s="130" t="s">
        <v>681</v>
      </c>
      <c r="R1660" s="131">
        <v>0</v>
      </c>
      <c r="S1660" s="132">
        <v>9921038.0100000072</v>
      </c>
      <c r="T1660" s="122" t="s">
        <v>587</v>
      </c>
      <c r="U1660" s="2">
        <v>81369633</v>
      </c>
      <c r="V1660" s="121">
        <v>-327545574</v>
      </c>
      <c r="W1660" s="111">
        <v>452939</v>
      </c>
      <c r="X1660" s="133">
        <v>52267019</v>
      </c>
      <c r="Y1660" s="45"/>
    </row>
    <row r="1661" spans="1:25">
      <c r="A1661" s="299" t="s">
        <v>182</v>
      </c>
      <c r="B1661" s="299" t="s">
        <v>183</v>
      </c>
      <c r="C1661" s="125">
        <v>44742</v>
      </c>
      <c r="D1661" s="125">
        <v>44742</v>
      </c>
      <c r="E1661" s="125">
        <v>44882</v>
      </c>
      <c r="F1661" s="295" t="s">
        <v>585</v>
      </c>
      <c r="G1661" s="127" t="s">
        <v>1746</v>
      </c>
      <c r="H1661" s="128" t="s">
        <v>584</v>
      </c>
      <c r="I1661" s="73" t="s">
        <v>586</v>
      </c>
      <c r="J1661" s="73" t="s">
        <v>587</v>
      </c>
      <c r="K1661" s="73" t="s">
        <v>166</v>
      </c>
      <c r="L1661" s="129">
        <v>0</v>
      </c>
      <c r="N1661" s="121">
        <v>0</v>
      </c>
      <c r="O1661" s="121">
        <v>2638.6</v>
      </c>
      <c r="P1661" s="121">
        <v>2638.6</v>
      </c>
      <c r="Q1661" s="130" t="s">
        <v>681</v>
      </c>
      <c r="R1661" s="131">
        <v>0</v>
      </c>
      <c r="S1661" s="132">
        <v>9923676.6100000069</v>
      </c>
      <c r="T1661" s="122" t="s">
        <v>587</v>
      </c>
      <c r="U1661" s="2">
        <v>81369768</v>
      </c>
      <c r="V1661" s="121">
        <v>-327545585</v>
      </c>
      <c r="W1661" s="111">
        <v>473922</v>
      </c>
      <c r="X1661" s="133">
        <v>52267024</v>
      </c>
      <c r="Y1661" s="45"/>
    </row>
    <row r="1662" spans="1:25">
      <c r="A1662" s="299" t="s">
        <v>182</v>
      </c>
      <c r="B1662" s="299" t="s">
        <v>183</v>
      </c>
      <c r="C1662" s="125">
        <v>44834</v>
      </c>
      <c r="D1662" s="125">
        <v>44834</v>
      </c>
      <c r="E1662" s="125">
        <v>44882</v>
      </c>
      <c r="F1662" s="295" t="s">
        <v>585</v>
      </c>
      <c r="G1662" s="127" t="s">
        <v>1746</v>
      </c>
      <c r="H1662" s="128" t="s">
        <v>584</v>
      </c>
      <c r="I1662" s="73" t="s">
        <v>586</v>
      </c>
      <c r="J1662" s="73" t="s">
        <v>587</v>
      </c>
      <c r="K1662" s="73" t="s">
        <v>166</v>
      </c>
      <c r="L1662" s="129">
        <v>0</v>
      </c>
      <c r="N1662" s="121">
        <v>0</v>
      </c>
      <c r="O1662" s="121">
        <v>13117.18</v>
      </c>
      <c r="P1662" s="121">
        <v>13117.18</v>
      </c>
      <c r="Q1662" s="130" t="s">
        <v>681</v>
      </c>
      <c r="R1662" s="131">
        <v>0</v>
      </c>
      <c r="S1662" s="132">
        <v>9936793.7900000066</v>
      </c>
      <c r="T1662" s="122" t="s">
        <v>587</v>
      </c>
      <c r="U1662" s="2">
        <v>82111397</v>
      </c>
      <c r="V1662" s="121">
        <v>-327545763</v>
      </c>
      <c r="W1662" s="111">
        <v>452939</v>
      </c>
      <c r="X1662" s="133">
        <v>52267083</v>
      </c>
      <c r="Y1662" s="45"/>
    </row>
    <row r="1663" spans="1:25">
      <c r="A1663" s="299" t="s">
        <v>182</v>
      </c>
      <c r="B1663" s="299" t="s">
        <v>183</v>
      </c>
      <c r="C1663" s="125">
        <v>44834</v>
      </c>
      <c r="D1663" s="125">
        <v>44834</v>
      </c>
      <c r="E1663" s="125">
        <v>44882</v>
      </c>
      <c r="F1663" s="295" t="s">
        <v>585</v>
      </c>
      <c r="G1663" s="127" t="s">
        <v>1746</v>
      </c>
      <c r="H1663" s="128" t="s">
        <v>584</v>
      </c>
      <c r="I1663" s="73" t="s">
        <v>586</v>
      </c>
      <c r="J1663" s="73" t="s">
        <v>587</v>
      </c>
      <c r="K1663" s="73" t="s">
        <v>166</v>
      </c>
      <c r="L1663" s="129">
        <v>0</v>
      </c>
      <c r="N1663" s="121">
        <v>0</v>
      </c>
      <c r="O1663" s="121">
        <v>16156.23</v>
      </c>
      <c r="P1663" s="121">
        <v>16156.23</v>
      </c>
      <c r="Q1663" s="130" t="s">
        <v>681</v>
      </c>
      <c r="R1663" s="131">
        <v>0</v>
      </c>
      <c r="S1663" s="132">
        <v>9952950.020000007</v>
      </c>
      <c r="T1663" s="122" t="s">
        <v>587</v>
      </c>
      <c r="U1663" s="2">
        <v>82652600</v>
      </c>
      <c r="V1663" s="121">
        <v>-327545774</v>
      </c>
      <c r="W1663" s="111">
        <v>473922</v>
      </c>
      <c r="X1663" s="133">
        <v>52267086</v>
      </c>
      <c r="Y1663" s="45"/>
    </row>
    <row r="1664" spans="1:25">
      <c r="A1664" s="299" t="s">
        <v>182</v>
      </c>
      <c r="B1664" s="299" t="s">
        <v>183</v>
      </c>
      <c r="C1664" s="125">
        <v>44879</v>
      </c>
      <c r="D1664" s="125">
        <v>44879</v>
      </c>
      <c r="E1664" s="125">
        <v>44882</v>
      </c>
      <c r="G1664" s="127" t="s">
        <v>1708</v>
      </c>
      <c r="H1664" s="128" t="s">
        <v>216</v>
      </c>
      <c r="I1664" s="73" t="s">
        <v>218</v>
      </c>
      <c r="J1664" s="73" t="s">
        <v>904</v>
      </c>
      <c r="K1664" s="73" t="s">
        <v>166</v>
      </c>
      <c r="L1664" s="129">
        <v>0</v>
      </c>
      <c r="N1664" s="121">
        <v>0</v>
      </c>
      <c r="O1664" s="121">
        <v>8760.7900000000009</v>
      </c>
      <c r="P1664" s="121">
        <v>8760.7900000000009</v>
      </c>
      <c r="Q1664" s="130" t="s">
        <v>681</v>
      </c>
      <c r="R1664" s="131">
        <v>0</v>
      </c>
      <c r="S1664" s="132">
        <v>9961710.8100000061</v>
      </c>
      <c r="T1664" s="122" t="s">
        <v>904</v>
      </c>
      <c r="U1664" s="2">
        <v>87266238</v>
      </c>
      <c r="V1664" s="121">
        <v>-327589587</v>
      </c>
      <c r="W1664" s="111">
        <v>500674</v>
      </c>
      <c r="X1664" s="133">
        <v>52277823</v>
      </c>
      <c r="Y1664" s="45"/>
    </row>
    <row r="1665" spans="1:25">
      <c r="A1665" s="228" t="s">
        <v>182</v>
      </c>
      <c r="B1665" s="228" t="s">
        <v>183</v>
      </c>
      <c r="C1665" s="229">
        <v>44882</v>
      </c>
      <c r="D1665" s="229">
        <v>44882</v>
      </c>
      <c r="E1665" s="229">
        <v>44882</v>
      </c>
      <c r="F1665" s="296"/>
      <c r="G1665" s="230" t="s">
        <v>1708</v>
      </c>
      <c r="H1665" s="231" t="s">
        <v>216</v>
      </c>
      <c r="I1665" s="232" t="s">
        <v>218</v>
      </c>
      <c r="J1665" s="232" t="s">
        <v>904</v>
      </c>
      <c r="K1665" s="232" t="s">
        <v>166</v>
      </c>
      <c r="L1665" s="233">
        <v>0</v>
      </c>
      <c r="M1665" s="234"/>
      <c r="N1665" s="234">
        <v>0</v>
      </c>
      <c r="O1665" s="234">
        <v>10569.77</v>
      </c>
      <c r="P1665" s="234">
        <v>10569.77</v>
      </c>
      <c r="Q1665" s="235" t="s">
        <v>681</v>
      </c>
      <c r="R1665" s="236">
        <v>0</v>
      </c>
      <c r="S1665" s="237">
        <v>9972280.5800000057</v>
      </c>
      <c r="T1665" s="238" t="s">
        <v>904</v>
      </c>
      <c r="U1665" s="239">
        <v>86446943</v>
      </c>
      <c r="V1665" s="234">
        <v>-327586136</v>
      </c>
      <c r="W1665" s="240">
        <v>500671</v>
      </c>
      <c r="X1665" s="241">
        <v>52277138</v>
      </c>
      <c r="Y1665" s="242" t="s">
        <v>1747</v>
      </c>
    </row>
    <row r="1666" spans="1:25">
      <c r="A1666" s="299" t="s">
        <v>206</v>
      </c>
      <c r="B1666" s="299" t="s">
        <v>207</v>
      </c>
      <c r="C1666" s="125">
        <v>44837</v>
      </c>
      <c r="D1666" s="125">
        <v>44880</v>
      </c>
      <c r="E1666" s="125">
        <v>44883</v>
      </c>
      <c r="F1666" s="295" t="s">
        <v>1001</v>
      </c>
      <c r="G1666" s="127"/>
      <c r="H1666" s="128" t="s">
        <v>1000</v>
      </c>
      <c r="I1666" s="73" t="s">
        <v>998</v>
      </c>
      <c r="J1666" s="73" t="s">
        <v>999</v>
      </c>
      <c r="K1666" s="73" t="s">
        <v>710</v>
      </c>
      <c r="L1666" s="129">
        <v>225000</v>
      </c>
      <c r="M1666" s="121">
        <v>93</v>
      </c>
      <c r="N1666" s="121">
        <v>-209250</v>
      </c>
      <c r="O1666" s="121">
        <v>0</v>
      </c>
      <c r="P1666" s="121">
        <v>-209250</v>
      </c>
      <c r="Q1666" s="130" t="s">
        <v>681</v>
      </c>
      <c r="R1666" s="131">
        <v>8690135.4899999797</v>
      </c>
      <c r="S1666" s="132">
        <v>0</v>
      </c>
      <c r="T1666" s="122" t="s">
        <v>999</v>
      </c>
      <c r="U1666" s="2">
        <v>86276561</v>
      </c>
      <c r="V1666" s="121">
        <v>-327411012</v>
      </c>
      <c r="W1666" s="111">
        <v>497497</v>
      </c>
      <c r="X1666" s="133">
        <v>52236419</v>
      </c>
      <c r="Y1666" s="45"/>
    </row>
    <row r="1667" spans="1:25">
      <c r="A1667" s="228" t="s">
        <v>206</v>
      </c>
      <c r="B1667" s="228" t="s">
        <v>207</v>
      </c>
      <c r="C1667" s="229">
        <v>44845</v>
      </c>
      <c r="D1667" s="229">
        <v>44880</v>
      </c>
      <c r="E1667" s="229">
        <v>44883</v>
      </c>
      <c r="F1667" s="296" t="s">
        <v>1001</v>
      </c>
      <c r="G1667" s="230"/>
      <c r="H1667" s="231" t="s">
        <v>1000</v>
      </c>
      <c r="I1667" s="232" t="s">
        <v>998</v>
      </c>
      <c r="J1667" s="232" t="s">
        <v>999</v>
      </c>
      <c r="K1667" s="232" t="s">
        <v>710</v>
      </c>
      <c r="L1667" s="233">
        <v>225000</v>
      </c>
      <c r="M1667" s="234">
        <v>93</v>
      </c>
      <c r="N1667" s="234">
        <v>-209250</v>
      </c>
      <c r="O1667" s="234">
        <v>0</v>
      </c>
      <c r="P1667" s="234">
        <v>-209250</v>
      </c>
      <c r="Q1667" s="235" t="s">
        <v>681</v>
      </c>
      <c r="R1667" s="236">
        <v>8480885.4899999797</v>
      </c>
      <c r="S1667" s="237">
        <v>0</v>
      </c>
      <c r="T1667" s="238" t="s">
        <v>999</v>
      </c>
      <c r="U1667" s="239">
        <v>86436538</v>
      </c>
      <c r="V1667" s="234">
        <v>-327411550</v>
      </c>
      <c r="W1667" s="240">
        <v>497497</v>
      </c>
      <c r="X1667" s="241">
        <v>52236616</v>
      </c>
      <c r="Y1667" s="242"/>
    </row>
    <row r="1668" spans="1:25">
      <c r="A1668" s="299" t="s">
        <v>206</v>
      </c>
      <c r="B1668" s="299" t="s">
        <v>207</v>
      </c>
      <c r="C1668" s="125">
        <v>44886</v>
      </c>
      <c r="D1668" s="125">
        <v>44886</v>
      </c>
      <c r="E1668" s="125">
        <v>44886</v>
      </c>
      <c r="F1668" s="295" t="s">
        <v>759</v>
      </c>
      <c r="G1668" s="127"/>
      <c r="H1668" s="128" t="s">
        <v>758</v>
      </c>
      <c r="I1668" s="73" t="s">
        <v>756</v>
      </c>
      <c r="J1668" s="73" t="s">
        <v>757</v>
      </c>
      <c r="K1668" s="73" t="s">
        <v>944</v>
      </c>
      <c r="L1668" s="129">
        <v>374561</v>
      </c>
      <c r="M1668" s="121">
        <v>100</v>
      </c>
      <c r="N1668" s="121">
        <v>374561</v>
      </c>
      <c r="O1668" s="121">
        <v>0</v>
      </c>
      <c r="P1668" s="121">
        <v>374561</v>
      </c>
      <c r="Q1668" s="130" t="s">
        <v>681</v>
      </c>
      <c r="R1668" s="131">
        <v>8855446.4899999797</v>
      </c>
      <c r="S1668" s="132">
        <v>0</v>
      </c>
      <c r="T1668" s="122" t="s">
        <v>757</v>
      </c>
      <c r="U1668" s="2">
        <v>87477899</v>
      </c>
      <c r="V1668" s="121">
        <v>-327794115</v>
      </c>
      <c r="W1668" s="111">
        <v>362904</v>
      </c>
      <c r="X1668" s="133">
        <v>52312885</v>
      </c>
      <c r="Y1668" s="45"/>
    </row>
    <row r="1669" spans="1:25">
      <c r="A1669" s="299" t="s">
        <v>182</v>
      </c>
      <c r="B1669" s="299" t="s">
        <v>183</v>
      </c>
      <c r="C1669" s="125">
        <v>44886</v>
      </c>
      <c r="D1669" s="125">
        <v>44886</v>
      </c>
      <c r="E1669" s="125">
        <v>44886</v>
      </c>
      <c r="G1669" s="127" t="s">
        <v>1607</v>
      </c>
      <c r="H1669" s="128" t="s">
        <v>566</v>
      </c>
      <c r="I1669" s="73" t="s">
        <v>564</v>
      </c>
      <c r="J1669" s="73" t="s">
        <v>567</v>
      </c>
      <c r="K1669" s="73" t="s">
        <v>166</v>
      </c>
      <c r="L1669" s="129">
        <v>0</v>
      </c>
      <c r="N1669" s="121">
        <v>0</v>
      </c>
      <c r="O1669" s="121">
        <v>184.53</v>
      </c>
      <c r="P1669" s="121">
        <v>184.53</v>
      </c>
      <c r="Q1669" s="130" t="s">
        <v>681</v>
      </c>
      <c r="R1669" s="131">
        <v>0</v>
      </c>
      <c r="S1669" s="132">
        <v>9972465.110000005</v>
      </c>
      <c r="T1669" s="122" t="s">
        <v>567</v>
      </c>
      <c r="U1669" s="2">
        <v>87472756</v>
      </c>
      <c r="V1669" s="121">
        <v>-327777913</v>
      </c>
      <c r="W1669" s="111">
        <v>512171</v>
      </c>
      <c r="X1669" s="133">
        <v>52309848</v>
      </c>
      <c r="Y1669" s="45"/>
    </row>
    <row r="1670" spans="1:25">
      <c r="A1670" s="228" t="s">
        <v>182</v>
      </c>
      <c r="B1670" s="228" t="s">
        <v>183</v>
      </c>
      <c r="C1670" s="229">
        <v>44886</v>
      </c>
      <c r="D1670" s="229">
        <v>44886</v>
      </c>
      <c r="E1670" s="229">
        <v>44886</v>
      </c>
      <c r="F1670" s="296"/>
      <c r="G1670" s="230" t="s">
        <v>1708</v>
      </c>
      <c r="H1670" s="231" t="s">
        <v>216</v>
      </c>
      <c r="I1670" s="232" t="s">
        <v>218</v>
      </c>
      <c r="J1670" s="232" t="s">
        <v>904</v>
      </c>
      <c r="K1670" s="232" t="s">
        <v>166</v>
      </c>
      <c r="L1670" s="233">
        <v>0</v>
      </c>
      <c r="M1670" s="234"/>
      <c r="N1670" s="234">
        <v>0</v>
      </c>
      <c r="O1670" s="234">
        <v>1732.45</v>
      </c>
      <c r="P1670" s="234">
        <v>1732.45</v>
      </c>
      <c r="Q1670" s="235" t="s">
        <v>681</v>
      </c>
      <c r="R1670" s="236">
        <v>0</v>
      </c>
      <c r="S1670" s="237">
        <v>9974197.5600000042</v>
      </c>
      <c r="T1670" s="238" t="s">
        <v>904</v>
      </c>
      <c r="U1670" s="239">
        <v>86470904</v>
      </c>
      <c r="V1670" s="234">
        <v>-327809734</v>
      </c>
      <c r="W1670" s="240">
        <v>500670</v>
      </c>
      <c r="X1670" s="241">
        <v>52315645</v>
      </c>
      <c r="Y1670" s="242" t="s">
        <v>1748</v>
      </c>
    </row>
    <row r="1671" spans="1:25">
      <c r="A1671" s="299" t="s">
        <v>182</v>
      </c>
      <c r="B1671" s="299" t="s">
        <v>183</v>
      </c>
      <c r="C1671" s="125">
        <v>44886</v>
      </c>
      <c r="D1671" s="125">
        <v>44886</v>
      </c>
      <c r="E1671" s="125">
        <v>44887</v>
      </c>
      <c r="F1671" s="295" t="s">
        <v>505</v>
      </c>
      <c r="G1671" s="127" t="s">
        <v>1649</v>
      </c>
      <c r="H1671" s="128" t="s">
        <v>504</v>
      </c>
      <c r="I1671" s="73" t="s">
        <v>499</v>
      </c>
      <c r="J1671" s="73" t="s">
        <v>506</v>
      </c>
      <c r="K1671" s="73" t="s">
        <v>166</v>
      </c>
      <c r="L1671" s="129">
        <v>0</v>
      </c>
      <c r="N1671" s="121">
        <v>0</v>
      </c>
      <c r="O1671" s="121">
        <v>5882.76</v>
      </c>
      <c r="P1671" s="121">
        <v>5882.76</v>
      </c>
      <c r="Q1671" s="130" t="s">
        <v>681</v>
      </c>
      <c r="R1671" s="131">
        <v>0</v>
      </c>
      <c r="S1671" s="132">
        <v>9980080.320000004</v>
      </c>
      <c r="T1671" s="122" t="s">
        <v>506</v>
      </c>
      <c r="U1671" s="2">
        <v>83874476</v>
      </c>
      <c r="V1671" s="121">
        <v>-327848250</v>
      </c>
      <c r="W1671" s="111">
        <v>470017</v>
      </c>
      <c r="X1671" s="133">
        <v>52322113</v>
      </c>
      <c r="Y1671" s="45"/>
    </row>
    <row r="1672" spans="1:25">
      <c r="A1672" s="299" t="s">
        <v>182</v>
      </c>
      <c r="B1672" s="299" t="s">
        <v>183</v>
      </c>
      <c r="C1672" s="125">
        <v>44886</v>
      </c>
      <c r="D1672" s="125">
        <v>44886</v>
      </c>
      <c r="E1672" s="125">
        <v>44887</v>
      </c>
      <c r="G1672" s="127" t="s">
        <v>1650</v>
      </c>
      <c r="H1672" s="128" t="s">
        <v>498</v>
      </c>
      <c r="I1672" s="73" t="s">
        <v>499</v>
      </c>
      <c r="J1672" s="73" t="s">
        <v>500</v>
      </c>
      <c r="K1672" s="73" t="s">
        <v>166</v>
      </c>
      <c r="L1672" s="129">
        <v>0</v>
      </c>
      <c r="N1672" s="121">
        <v>0</v>
      </c>
      <c r="O1672" s="121">
        <v>4365</v>
      </c>
      <c r="P1672" s="121">
        <v>4365</v>
      </c>
      <c r="Q1672" s="130" t="s">
        <v>681</v>
      </c>
      <c r="R1672" s="131">
        <v>0</v>
      </c>
      <c r="S1672" s="132">
        <v>9984445.320000004</v>
      </c>
      <c r="T1672" s="122" t="s">
        <v>500</v>
      </c>
      <c r="U1672" s="2">
        <v>83875732</v>
      </c>
      <c r="V1672" s="121">
        <v>-327848259</v>
      </c>
      <c r="W1672" s="111">
        <v>468973</v>
      </c>
      <c r="X1672" s="133">
        <v>52322118</v>
      </c>
      <c r="Y1672" s="45"/>
    </row>
    <row r="1673" spans="1:25">
      <c r="A1673" s="299" t="s">
        <v>206</v>
      </c>
      <c r="B1673" s="299" t="s">
        <v>207</v>
      </c>
      <c r="C1673" s="125">
        <v>44635</v>
      </c>
      <c r="D1673" s="125">
        <v>44887</v>
      </c>
      <c r="E1673" s="125">
        <v>44887</v>
      </c>
      <c r="F1673" s="295" t="s">
        <v>280</v>
      </c>
      <c r="G1673" s="127"/>
      <c r="H1673" s="128" t="s">
        <v>279</v>
      </c>
      <c r="I1673" s="73" t="s">
        <v>281</v>
      </c>
      <c r="J1673" s="73" t="s">
        <v>282</v>
      </c>
      <c r="K1673" s="73" t="s">
        <v>710</v>
      </c>
      <c r="L1673" s="129">
        <v>3693638.22</v>
      </c>
      <c r="M1673" s="121">
        <v>97.75</v>
      </c>
      <c r="N1673" s="121">
        <v>-3610531.37</v>
      </c>
      <c r="O1673" s="121">
        <v>0</v>
      </c>
      <c r="P1673" s="121">
        <v>-3610531.37</v>
      </c>
      <c r="Q1673" s="130" t="s">
        <v>681</v>
      </c>
      <c r="R1673" s="131">
        <v>5244915.1199999796</v>
      </c>
      <c r="S1673" s="132">
        <v>0</v>
      </c>
      <c r="T1673" s="122" t="s">
        <v>282</v>
      </c>
      <c r="U1673" s="2">
        <v>78407545</v>
      </c>
      <c r="V1673" s="121">
        <v>-327875982</v>
      </c>
      <c r="W1673" s="111">
        <v>359783</v>
      </c>
      <c r="X1673" s="133">
        <v>52328571</v>
      </c>
      <c r="Y1673" s="45"/>
    </row>
    <row r="1674" spans="1:25">
      <c r="A1674" s="228" t="s">
        <v>206</v>
      </c>
      <c r="B1674" s="228" t="s">
        <v>207</v>
      </c>
      <c r="C1674" s="229">
        <v>44887</v>
      </c>
      <c r="D1674" s="229">
        <v>44887</v>
      </c>
      <c r="E1674" s="229">
        <v>44887</v>
      </c>
      <c r="F1674" s="296" t="s">
        <v>280</v>
      </c>
      <c r="G1674" s="230"/>
      <c r="H1674" s="231" t="s">
        <v>279</v>
      </c>
      <c r="I1674" s="232" t="s">
        <v>281</v>
      </c>
      <c r="J1674" s="232" t="s">
        <v>282</v>
      </c>
      <c r="K1674" s="232" t="s">
        <v>856</v>
      </c>
      <c r="L1674" s="233">
        <v>0</v>
      </c>
      <c r="M1674" s="234"/>
      <c r="N1674" s="234">
        <v>631.19000000000005</v>
      </c>
      <c r="O1674" s="234">
        <v>0</v>
      </c>
      <c r="P1674" s="234">
        <v>631.19000000000005</v>
      </c>
      <c r="Q1674" s="235" t="s">
        <v>681</v>
      </c>
      <c r="R1674" s="236">
        <v>5245546.30999998</v>
      </c>
      <c r="S1674" s="237">
        <v>0</v>
      </c>
      <c r="T1674" s="238" t="s">
        <v>282</v>
      </c>
      <c r="U1674" s="239">
        <v>87511302</v>
      </c>
      <c r="V1674" s="234">
        <v>-327876125</v>
      </c>
      <c r="W1674" s="240"/>
      <c r="X1674" s="241">
        <v>52328588</v>
      </c>
      <c r="Y1674" s="242"/>
    </row>
    <row r="1675" spans="1:25">
      <c r="A1675" s="299" t="s">
        <v>182</v>
      </c>
      <c r="B1675" s="299" t="s">
        <v>183</v>
      </c>
      <c r="C1675" s="125">
        <v>44837</v>
      </c>
      <c r="D1675" s="125">
        <v>44888</v>
      </c>
      <c r="E1675" s="125">
        <v>44888</v>
      </c>
      <c r="F1675" s="295" t="s">
        <v>984</v>
      </c>
      <c r="G1675" s="127"/>
      <c r="H1675" s="128" t="s">
        <v>983</v>
      </c>
      <c r="I1675" s="73" t="s">
        <v>981</v>
      </c>
      <c r="J1675" s="73" t="s">
        <v>982</v>
      </c>
      <c r="K1675" s="73" t="s">
        <v>1665</v>
      </c>
      <c r="L1675" s="129">
        <v>0</v>
      </c>
      <c r="N1675" s="121">
        <v>0</v>
      </c>
      <c r="O1675" s="121">
        <v>-1246.24</v>
      </c>
      <c r="P1675" s="121">
        <v>-1246.24</v>
      </c>
      <c r="Q1675" s="130" t="s">
        <v>681</v>
      </c>
      <c r="R1675" s="131">
        <v>0</v>
      </c>
      <c r="S1675" s="132">
        <v>9983199.0800000038</v>
      </c>
      <c r="T1675" s="122" t="s">
        <v>982</v>
      </c>
      <c r="U1675" s="2">
        <v>87533959</v>
      </c>
      <c r="V1675" s="121">
        <v>-327936982</v>
      </c>
      <c r="W1675" s="111"/>
      <c r="X1675" s="133">
        <v>52340185</v>
      </c>
      <c r="Y1675" s="45"/>
    </row>
    <row r="1676" spans="1:25">
      <c r="A1676" s="299" t="s">
        <v>182</v>
      </c>
      <c r="B1676" s="299" t="s">
        <v>183</v>
      </c>
      <c r="C1676" s="125">
        <v>44846</v>
      </c>
      <c r="D1676" s="125">
        <v>44888</v>
      </c>
      <c r="E1676" s="125">
        <v>44888</v>
      </c>
      <c r="F1676" s="295" t="s">
        <v>984</v>
      </c>
      <c r="G1676" s="127"/>
      <c r="H1676" s="128" t="s">
        <v>983</v>
      </c>
      <c r="I1676" s="73" t="s">
        <v>981</v>
      </c>
      <c r="J1676" s="73" t="s">
        <v>982</v>
      </c>
      <c r="K1676" s="73" t="s">
        <v>1665</v>
      </c>
      <c r="L1676" s="129">
        <v>0</v>
      </c>
      <c r="N1676" s="121">
        <v>0</v>
      </c>
      <c r="O1676" s="121">
        <v>-1392.24</v>
      </c>
      <c r="P1676" s="121">
        <v>-1392.24</v>
      </c>
      <c r="Q1676" s="130" t="s">
        <v>681</v>
      </c>
      <c r="R1676" s="131">
        <v>0</v>
      </c>
      <c r="S1676" s="132">
        <v>9981806.8400000036</v>
      </c>
      <c r="T1676" s="122" t="s">
        <v>982</v>
      </c>
      <c r="U1676" s="2">
        <v>87534486</v>
      </c>
      <c r="V1676" s="121">
        <v>-327937935</v>
      </c>
      <c r="W1676" s="111"/>
      <c r="X1676" s="133">
        <v>52340557</v>
      </c>
      <c r="Y1676" s="45"/>
    </row>
    <row r="1677" spans="1:25">
      <c r="A1677" s="299" t="s">
        <v>182</v>
      </c>
      <c r="B1677" s="299" t="s">
        <v>183</v>
      </c>
      <c r="C1677" s="125">
        <v>44837</v>
      </c>
      <c r="D1677" s="125">
        <v>44888</v>
      </c>
      <c r="E1677" s="125">
        <v>44888</v>
      </c>
      <c r="F1677" s="295" t="s">
        <v>984</v>
      </c>
      <c r="G1677" s="127"/>
      <c r="H1677" s="128" t="s">
        <v>983</v>
      </c>
      <c r="I1677" s="73" t="s">
        <v>981</v>
      </c>
      <c r="J1677" s="73" t="s">
        <v>982</v>
      </c>
      <c r="K1677" s="73" t="s">
        <v>1666</v>
      </c>
      <c r="L1677" s="129">
        <v>0</v>
      </c>
      <c r="N1677" s="121">
        <v>0</v>
      </c>
      <c r="O1677" s="121">
        <v>3477.29</v>
      </c>
      <c r="P1677" s="121">
        <v>3477.29</v>
      </c>
      <c r="Q1677" s="130" t="s">
        <v>681</v>
      </c>
      <c r="R1677" s="131">
        <v>0</v>
      </c>
      <c r="S1677" s="132">
        <v>9985284.1300000027</v>
      </c>
      <c r="T1677" s="122" t="s">
        <v>982</v>
      </c>
      <c r="U1677" s="2">
        <v>87533958</v>
      </c>
      <c r="V1677" s="121">
        <v>-327936981</v>
      </c>
      <c r="W1677" s="111"/>
      <c r="X1677" s="133">
        <v>52340184</v>
      </c>
      <c r="Y1677" s="45"/>
    </row>
    <row r="1678" spans="1:25">
      <c r="A1678" s="228" t="s">
        <v>182</v>
      </c>
      <c r="B1678" s="228" t="s">
        <v>183</v>
      </c>
      <c r="C1678" s="229">
        <v>44846</v>
      </c>
      <c r="D1678" s="229">
        <v>44888</v>
      </c>
      <c r="E1678" s="229">
        <v>44888</v>
      </c>
      <c r="F1678" s="296" t="s">
        <v>984</v>
      </c>
      <c r="G1678" s="230"/>
      <c r="H1678" s="231" t="s">
        <v>983</v>
      </c>
      <c r="I1678" s="232" t="s">
        <v>981</v>
      </c>
      <c r="J1678" s="232" t="s">
        <v>982</v>
      </c>
      <c r="K1678" s="232" t="s">
        <v>1666</v>
      </c>
      <c r="L1678" s="233">
        <v>0</v>
      </c>
      <c r="M1678" s="234"/>
      <c r="N1678" s="234">
        <v>0</v>
      </c>
      <c r="O1678" s="234">
        <v>3836.17</v>
      </c>
      <c r="P1678" s="234">
        <v>3836.17</v>
      </c>
      <c r="Q1678" s="235" t="s">
        <v>681</v>
      </c>
      <c r="R1678" s="236">
        <v>0</v>
      </c>
      <c r="S1678" s="237">
        <v>9989120.3000000026</v>
      </c>
      <c r="T1678" s="238" t="s">
        <v>982</v>
      </c>
      <c r="U1678" s="239">
        <v>87534485</v>
      </c>
      <c r="V1678" s="234">
        <v>-327937934</v>
      </c>
      <c r="W1678" s="240"/>
      <c r="X1678" s="241">
        <v>52340556</v>
      </c>
      <c r="Y1678" s="242"/>
    </row>
    <row r="1679" spans="1:25">
      <c r="A1679" s="299" t="s">
        <v>206</v>
      </c>
      <c r="B1679" s="299" t="s">
        <v>207</v>
      </c>
      <c r="C1679" s="125">
        <v>44846</v>
      </c>
      <c r="D1679" s="125">
        <v>44887</v>
      </c>
      <c r="E1679" s="125">
        <v>44890</v>
      </c>
      <c r="G1679" s="127"/>
      <c r="H1679" s="128" t="s">
        <v>967</v>
      </c>
      <c r="I1679" s="73" t="s">
        <v>965</v>
      </c>
      <c r="J1679" s="73" t="s">
        <v>966</v>
      </c>
      <c r="K1679" s="73" t="s">
        <v>710</v>
      </c>
      <c r="L1679" s="129">
        <v>3250000</v>
      </c>
      <c r="M1679" s="121">
        <v>98.03125</v>
      </c>
      <c r="N1679" s="121">
        <v>-3186015.63</v>
      </c>
      <c r="O1679" s="121">
        <v>0</v>
      </c>
      <c r="P1679" s="121">
        <v>-3186015.63</v>
      </c>
      <c r="Q1679" s="130" t="s">
        <v>681</v>
      </c>
      <c r="R1679" s="131">
        <v>2059530.6799999801</v>
      </c>
      <c r="S1679" s="132">
        <v>0</v>
      </c>
      <c r="T1679" s="122" t="s">
        <v>966</v>
      </c>
      <c r="U1679" s="2">
        <v>86294891</v>
      </c>
      <c r="V1679" s="121">
        <v>-327933686</v>
      </c>
      <c r="W1679" s="111">
        <v>492671</v>
      </c>
      <c r="X1679" s="133">
        <v>52339453</v>
      </c>
      <c r="Y1679" s="45"/>
    </row>
    <row r="1680" spans="1:25">
      <c r="A1680" s="299" t="s">
        <v>206</v>
      </c>
      <c r="B1680" s="299" t="s">
        <v>207</v>
      </c>
      <c r="C1680" s="125">
        <v>44837</v>
      </c>
      <c r="D1680" s="125">
        <v>44888</v>
      </c>
      <c r="E1680" s="125">
        <v>44890</v>
      </c>
      <c r="F1680" s="295" t="s">
        <v>984</v>
      </c>
      <c r="G1680" s="127"/>
      <c r="H1680" s="128" t="s">
        <v>983</v>
      </c>
      <c r="I1680" s="73" t="s">
        <v>981</v>
      </c>
      <c r="J1680" s="73" t="s">
        <v>982</v>
      </c>
      <c r="K1680" s="73" t="s">
        <v>710</v>
      </c>
      <c r="L1680" s="129">
        <v>350000</v>
      </c>
      <c r="M1680" s="121">
        <v>89.75</v>
      </c>
      <c r="N1680" s="121">
        <v>-314125</v>
      </c>
      <c r="O1680" s="121">
        <v>0</v>
      </c>
      <c r="P1680" s="121">
        <v>-314125</v>
      </c>
      <c r="Q1680" s="130" t="s">
        <v>681</v>
      </c>
      <c r="R1680" s="131">
        <v>1745405.6799999801</v>
      </c>
      <c r="S1680" s="132">
        <v>0</v>
      </c>
      <c r="T1680" s="122" t="s">
        <v>982</v>
      </c>
      <c r="U1680" s="2">
        <v>86294110</v>
      </c>
      <c r="V1680" s="121">
        <v>-327936980</v>
      </c>
      <c r="W1680" s="111">
        <v>474334</v>
      </c>
      <c r="X1680" s="133">
        <v>52340183</v>
      </c>
      <c r="Y1680" s="45"/>
    </row>
    <row r="1681" spans="1:25">
      <c r="A1681" s="299" t="s">
        <v>206</v>
      </c>
      <c r="B1681" s="299" t="s">
        <v>207</v>
      </c>
      <c r="C1681" s="125">
        <v>44846</v>
      </c>
      <c r="D1681" s="125">
        <v>44888</v>
      </c>
      <c r="E1681" s="125">
        <v>44890</v>
      </c>
      <c r="F1681" s="295" t="s">
        <v>984</v>
      </c>
      <c r="G1681" s="127"/>
      <c r="H1681" s="128" t="s">
        <v>983</v>
      </c>
      <c r="I1681" s="73" t="s">
        <v>981</v>
      </c>
      <c r="J1681" s="73" t="s">
        <v>982</v>
      </c>
      <c r="K1681" s="73" t="s">
        <v>710</v>
      </c>
      <c r="L1681" s="129">
        <v>475000</v>
      </c>
      <c r="M1681" s="121">
        <v>89.75</v>
      </c>
      <c r="N1681" s="121">
        <v>-426312.5</v>
      </c>
      <c r="O1681" s="121">
        <v>0</v>
      </c>
      <c r="P1681" s="121">
        <v>-426312.5</v>
      </c>
      <c r="Q1681" s="130" t="s">
        <v>681</v>
      </c>
      <c r="R1681" s="131">
        <v>1319093.1799999801</v>
      </c>
      <c r="S1681" s="132">
        <v>0</v>
      </c>
      <c r="T1681" s="122" t="s">
        <v>982</v>
      </c>
      <c r="U1681" s="2">
        <v>86543842</v>
      </c>
      <c r="V1681" s="121">
        <v>-327937933</v>
      </c>
      <c r="W1681" s="111">
        <v>474334</v>
      </c>
      <c r="X1681" s="133">
        <v>52340555</v>
      </c>
      <c r="Y1681" s="45"/>
    </row>
    <row r="1682" spans="1:25">
      <c r="A1682" s="299" t="s">
        <v>182</v>
      </c>
      <c r="B1682" s="299" t="s">
        <v>183</v>
      </c>
      <c r="C1682" s="125">
        <v>44890</v>
      </c>
      <c r="D1682" s="125">
        <v>44890</v>
      </c>
      <c r="E1682" s="125">
        <v>44890</v>
      </c>
      <c r="F1682" s="295" t="s">
        <v>1005</v>
      </c>
      <c r="G1682" s="127" t="s">
        <v>1749</v>
      </c>
      <c r="H1682" s="128" t="s">
        <v>1004</v>
      </c>
      <c r="I1682" s="73" t="s">
        <v>1002</v>
      </c>
      <c r="J1682" s="73" t="s">
        <v>1003</v>
      </c>
      <c r="K1682" s="73" t="s">
        <v>166</v>
      </c>
      <c r="L1682" s="129">
        <v>0</v>
      </c>
      <c r="N1682" s="121">
        <v>0</v>
      </c>
      <c r="O1682" s="121">
        <v>7461.6</v>
      </c>
      <c r="P1682" s="121">
        <v>7461.6</v>
      </c>
      <c r="Q1682" s="130" t="s">
        <v>681</v>
      </c>
      <c r="R1682" s="131">
        <v>0</v>
      </c>
      <c r="S1682" s="132">
        <v>9996581.9000000022</v>
      </c>
      <c r="T1682" s="122" t="s">
        <v>1003</v>
      </c>
      <c r="U1682" s="2">
        <v>87464435</v>
      </c>
      <c r="V1682" s="121">
        <v>-328877504</v>
      </c>
      <c r="W1682" s="111">
        <v>468304</v>
      </c>
      <c r="X1682" s="133">
        <v>52357611</v>
      </c>
      <c r="Y1682" s="45"/>
    </row>
    <row r="1683" spans="1:25">
      <c r="A1683" s="228" t="s">
        <v>182</v>
      </c>
      <c r="B1683" s="228" t="s">
        <v>183</v>
      </c>
      <c r="C1683" s="229">
        <v>44890</v>
      </c>
      <c r="D1683" s="229">
        <v>44890</v>
      </c>
      <c r="E1683" s="229">
        <v>44890</v>
      </c>
      <c r="F1683" s="296"/>
      <c r="G1683" s="230" t="s">
        <v>1708</v>
      </c>
      <c r="H1683" s="231" t="s">
        <v>216</v>
      </c>
      <c r="I1683" s="232" t="s">
        <v>218</v>
      </c>
      <c r="J1683" s="232" t="s">
        <v>904</v>
      </c>
      <c r="K1683" s="232" t="s">
        <v>166</v>
      </c>
      <c r="L1683" s="233">
        <v>0</v>
      </c>
      <c r="M1683" s="234"/>
      <c r="N1683" s="234">
        <v>0</v>
      </c>
      <c r="O1683" s="234">
        <v>25883.13</v>
      </c>
      <c r="P1683" s="234">
        <v>25883.13</v>
      </c>
      <c r="Q1683" s="235" t="s">
        <v>681</v>
      </c>
      <c r="R1683" s="236">
        <v>0</v>
      </c>
      <c r="S1683" s="237">
        <v>10022465.030000003</v>
      </c>
      <c r="T1683" s="238" t="s">
        <v>904</v>
      </c>
      <c r="U1683" s="239">
        <v>87404862</v>
      </c>
      <c r="V1683" s="234">
        <v>-328908566</v>
      </c>
      <c r="W1683" s="240">
        <v>500668</v>
      </c>
      <c r="X1683" s="241">
        <v>52366320</v>
      </c>
      <c r="Y1683" s="242" t="s">
        <v>1750</v>
      </c>
    </row>
    <row r="1684" spans="1:25">
      <c r="A1684" s="299" t="s">
        <v>182</v>
      </c>
      <c r="B1684" s="299" t="s">
        <v>183</v>
      </c>
      <c r="C1684" s="125">
        <v>44893</v>
      </c>
      <c r="D1684" s="125">
        <v>44893</v>
      </c>
      <c r="E1684" s="125">
        <v>44893</v>
      </c>
      <c r="F1684" s="295" t="s">
        <v>1001</v>
      </c>
      <c r="G1684" s="127" t="s">
        <v>1751</v>
      </c>
      <c r="H1684" s="128" t="s">
        <v>1000</v>
      </c>
      <c r="I1684" s="73" t="s">
        <v>998</v>
      </c>
      <c r="J1684" s="73" t="s">
        <v>999</v>
      </c>
      <c r="K1684" s="73" t="s">
        <v>166</v>
      </c>
      <c r="L1684" s="129">
        <v>0</v>
      </c>
      <c r="N1684" s="121">
        <v>0</v>
      </c>
      <c r="O1684" s="121">
        <v>1458.82</v>
      </c>
      <c r="P1684" s="121">
        <v>1458.82</v>
      </c>
      <c r="Q1684" s="130" t="s">
        <v>681</v>
      </c>
      <c r="R1684" s="131">
        <v>0</v>
      </c>
      <c r="S1684" s="132">
        <v>10023923.850000003</v>
      </c>
      <c r="T1684" s="122" t="s">
        <v>999</v>
      </c>
      <c r="U1684" s="2">
        <v>87558898</v>
      </c>
      <c r="V1684" s="121">
        <v>-330271532</v>
      </c>
      <c r="W1684" s="111">
        <v>497497</v>
      </c>
      <c r="X1684" s="133">
        <v>52375111</v>
      </c>
      <c r="Y1684" s="45"/>
    </row>
    <row r="1685" spans="1:25">
      <c r="A1685" s="228" t="s">
        <v>182</v>
      </c>
      <c r="B1685" s="228" t="s">
        <v>183</v>
      </c>
      <c r="C1685" s="229">
        <v>44890</v>
      </c>
      <c r="D1685" s="229">
        <v>44890</v>
      </c>
      <c r="E1685" s="229">
        <v>44893</v>
      </c>
      <c r="F1685" s="296"/>
      <c r="G1685" s="230" t="s">
        <v>1643</v>
      </c>
      <c r="H1685" s="231" t="s">
        <v>919</v>
      </c>
      <c r="I1685" s="232" t="s">
        <v>917</v>
      </c>
      <c r="J1685" s="232" t="s">
        <v>918</v>
      </c>
      <c r="K1685" s="232" t="s">
        <v>166</v>
      </c>
      <c r="L1685" s="233">
        <v>0</v>
      </c>
      <c r="M1685" s="234"/>
      <c r="N1685" s="234">
        <v>0</v>
      </c>
      <c r="O1685" s="234">
        <v>120036.15</v>
      </c>
      <c r="P1685" s="234">
        <v>120036.15</v>
      </c>
      <c r="Q1685" s="235" t="s">
        <v>681</v>
      </c>
      <c r="R1685" s="236">
        <v>0</v>
      </c>
      <c r="S1685" s="237">
        <v>10143960.000000004</v>
      </c>
      <c r="T1685" s="238" t="s">
        <v>918</v>
      </c>
      <c r="U1685" s="239">
        <v>84271938</v>
      </c>
      <c r="V1685" s="234">
        <v>-328870815</v>
      </c>
      <c r="W1685" s="240">
        <v>502240</v>
      </c>
      <c r="X1685" s="241">
        <v>52350922</v>
      </c>
      <c r="Y1685" s="242"/>
    </row>
    <row r="1686" spans="1:25">
      <c r="A1686" s="299" t="s">
        <v>206</v>
      </c>
      <c r="B1686" s="299" t="s">
        <v>207</v>
      </c>
      <c r="C1686" s="125">
        <v>44832</v>
      </c>
      <c r="D1686" s="125">
        <v>44888</v>
      </c>
      <c r="E1686" s="125">
        <v>44894</v>
      </c>
      <c r="F1686" s="295" t="s">
        <v>984</v>
      </c>
      <c r="G1686" s="127"/>
      <c r="H1686" s="128" t="s">
        <v>983</v>
      </c>
      <c r="I1686" s="73" t="s">
        <v>981</v>
      </c>
      <c r="J1686" s="73" t="s">
        <v>982</v>
      </c>
      <c r="K1686" s="73" t="s">
        <v>710</v>
      </c>
      <c r="L1686" s="129">
        <v>249373.43</v>
      </c>
      <c r="M1686" s="121">
        <v>90</v>
      </c>
      <c r="N1686" s="121">
        <v>-224436.09</v>
      </c>
      <c r="O1686" s="121">
        <v>0</v>
      </c>
      <c r="P1686" s="121">
        <v>-224436.09</v>
      </c>
      <c r="Q1686" s="130" t="s">
        <v>681</v>
      </c>
      <c r="R1686" s="131">
        <v>1094657.0899999801</v>
      </c>
      <c r="S1686" s="132">
        <v>0</v>
      </c>
      <c r="T1686" s="122" t="s">
        <v>982</v>
      </c>
      <c r="U1686" s="2">
        <v>86020930</v>
      </c>
      <c r="V1686" s="121">
        <v>-331783266</v>
      </c>
      <c r="W1686" s="111">
        <v>474334</v>
      </c>
      <c r="X1686" s="133">
        <v>52397355</v>
      </c>
      <c r="Y1686" s="45"/>
    </row>
    <row r="1687" spans="1:25">
      <c r="A1687" s="299" t="s">
        <v>182</v>
      </c>
      <c r="B1687" s="299" t="s">
        <v>183</v>
      </c>
      <c r="C1687" s="125">
        <v>44888</v>
      </c>
      <c r="D1687" s="125">
        <v>44888</v>
      </c>
      <c r="E1687" s="125">
        <v>44894</v>
      </c>
      <c r="F1687" s="295" t="s">
        <v>984</v>
      </c>
      <c r="G1687" s="127"/>
      <c r="H1687" s="128" t="s">
        <v>983</v>
      </c>
      <c r="I1687" s="73" t="s">
        <v>981</v>
      </c>
      <c r="J1687" s="73" t="s">
        <v>982</v>
      </c>
      <c r="K1687" s="73" t="s">
        <v>1665</v>
      </c>
      <c r="L1687" s="129">
        <v>0</v>
      </c>
      <c r="N1687" s="121">
        <v>0</v>
      </c>
      <c r="O1687" s="121">
        <v>-1008.44</v>
      </c>
      <c r="P1687" s="121">
        <v>-1008.44</v>
      </c>
      <c r="Q1687" s="130" t="s">
        <v>681</v>
      </c>
      <c r="R1687" s="131">
        <v>0</v>
      </c>
      <c r="S1687" s="132">
        <v>10142951.560000004</v>
      </c>
      <c r="T1687" s="122" t="s">
        <v>982</v>
      </c>
      <c r="U1687" s="2">
        <v>87773192</v>
      </c>
      <c r="V1687" s="121">
        <v>-331783586</v>
      </c>
      <c r="W1687" s="111"/>
      <c r="X1687" s="133">
        <v>52397373</v>
      </c>
      <c r="Y1687" s="45"/>
    </row>
    <row r="1688" spans="1:25">
      <c r="A1688" s="299" t="s">
        <v>182</v>
      </c>
      <c r="B1688" s="299" t="s">
        <v>183</v>
      </c>
      <c r="C1688" s="125">
        <v>44888</v>
      </c>
      <c r="D1688" s="125">
        <v>44888</v>
      </c>
      <c r="E1688" s="125">
        <v>44894</v>
      </c>
      <c r="F1688" s="295" t="s">
        <v>984</v>
      </c>
      <c r="G1688" s="127"/>
      <c r="H1688" s="128" t="s">
        <v>983</v>
      </c>
      <c r="I1688" s="73" t="s">
        <v>981</v>
      </c>
      <c r="J1688" s="73" t="s">
        <v>982</v>
      </c>
      <c r="K1688" s="73" t="s">
        <v>1666</v>
      </c>
      <c r="L1688" s="129">
        <v>0</v>
      </c>
      <c r="N1688" s="121">
        <v>0</v>
      </c>
      <c r="O1688" s="121">
        <v>2825.23</v>
      </c>
      <c r="P1688" s="121">
        <v>2825.23</v>
      </c>
      <c r="Q1688" s="130" t="s">
        <v>681</v>
      </c>
      <c r="R1688" s="131">
        <v>0</v>
      </c>
      <c r="S1688" s="132">
        <v>10145776.790000005</v>
      </c>
      <c r="T1688" s="122" t="s">
        <v>982</v>
      </c>
      <c r="U1688" s="2">
        <v>87773171</v>
      </c>
      <c r="V1688" s="121">
        <v>-331783500</v>
      </c>
      <c r="W1688" s="111"/>
      <c r="X1688" s="133">
        <v>52397366</v>
      </c>
      <c r="Y1688" s="45"/>
    </row>
    <row r="1689" spans="1:25">
      <c r="A1689" s="299" t="s">
        <v>206</v>
      </c>
      <c r="B1689" s="299" t="s">
        <v>207</v>
      </c>
      <c r="C1689" s="125">
        <v>44888</v>
      </c>
      <c r="D1689" s="125">
        <v>44888</v>
      </c>
      <c r="E1689" s="125">
        <v>44894</v>
      </c>
      <c r="F1689" s="295" t="s">
        <v>984</v>
      </c>
      <c r="G1689" s="127"/>
      <c r="H1689" s="128" t="s">
        <v>983</v>
      </c>
      <c r="I1689" s="73" t="s">
        <v>981</v>
      </c>
      <c r="J1689" s="73" t="s">
        <v>982</v>
      </c>
      <c r="K1689" s="73" t="s">
        <v>856</v>
      </c>
      <c r="L1689" s="129">
        <v>0</v>
      </c>
      <c r="N1689" s="121">
        <v>62.66</v>
      </c>
      <c r="O1689" s="121">
        <v>0</v>
      </c>
      <c r="P1689" s="121">
        <v>62.66</v>
      </c>
      <c r="Q1689" s="130" t="s">
        <v>681</v>
      </c>
      <c r="R1689" s="131">
        <v>1094719.74999998</v>
      </c>
      <c r="S1689" s="132">
        <v>0</v>
      </c>
      <c r="T1689" s="122" t="s">
        <v>982</v>
      </c>
      <c r="U1689" s="2">
        <v>87773167</v>
      </c>
      <c r="V1689" s="121">
        <v>-331783489</v>
      </c>
      <c r="W1689" s="111"/>
      <c r="X1689" s="133">
        <v>52397362</v>
      </c>
      <c r="Y1689" s="45"/>
    </row>
    <row r="1690" spans="1:25">
      <c r="A1690" s="299" t="s">
        <v>182</v>
      </c>
      <c r="B1690" s="299" t="s">
        <v>183</v>
      </c>
      <c r="C1690" s="125">
        <v>44894</v>
      </c>
      <c r="D1690" s="125">
        <v>44894</v>
      </c>
      <c r="E1690" s="125">
        <v>44894</v>
      </c>
      <c r="F1690" s="295" t="s">
        <v>527</v>
      </c>
      <c r="G1690" s="127" t="s">
        <v>1719</v>
      </c>
      <c r="H1690" s="128" t="s">
        <v>526</v>
      </c>
      <c r="I1690" s="73" t="s">
        <v>528</v>
      </c>
      <c r="J1690" s="73" t="s">
        <v>529</v>
      </c>
      <c r="K1690" s="73" t="s">
        <v>166</v>
      </c>
      <c r="L1690" s="129">
        <v>0</v>
      </c>
      <c r="N1690" s="121">
        <v>0</v>
      </c>
      <c r="O1690" s="121">
        <v>66719.679999999993</v>
      </c>
      <c r="P1690" s="121">
        <v>66719.679999999993</v>
      </c>
      <c r="Q1690" s="130" t="s">
        <v>681</v>
      </c>
      <c r="R1690" s="131">
        <v>0</v>
      </c>
      <c r="S1690" s="132">
        <v>10212496.470000004</v>
      </c>
      <c r="T1690" s="122" t="s">
        <v>529</v>
      </c>
      <c r="U1690" s="2">
        <v>82244841</v>
      </c>
      <c r="V1690" s="121">
        <v>-331819461</v>
      </c>
      <c r="W1690" s="111">
        <v>385452</v>
      </c>
      <c r="X1690" s="133">
        <v>52402501</v>
      </c>
      <c r="Y1690" s="45"/>
    </row>
    <row r="1691" spans="1:25">
      <c r="A1691" s="299" t="s">
        <v>182</v>
      </c>
      <c r="B1691" s="299" t="s">
        <v>183</v>
      </c>
      <c r="C1691" s="125">
        <v>44894</v>
      </c>
      <c r="D1691" s="125">
        <v>44894</v>
      </c>
      <c r="E1691" s="125">
        <v>44894</v>
      </c>
      <c r="F1691" s="295" t="s">
        <v>527</v>
      </c>
      <c r="G1691" s="127" t="s">
        <v>1719</v>
      </c>
      <c r="H1691" s="128" t="s">
        <v>526</v>
      </c>
      <c r="I1691" s="73" t="s">
        <v>528</v>
      </c>
      <c r="J1691" s="73" t="s">
        <v>529</v>
      </c>
      <c r="K1691" s="73" t="s">
        <v>166</v>
      </c>
      <c r="L1691" s="129">
        <v>0</v>
      </c>
      <c r="N1691" s="121">
        <v>0</v>
      </c>
      <c r="O1691" s="121">
        <v>10579.53</v>
      </c>
      <c r="P1691" s="121">
        <v>10579.53</v>
      </c>
      <c r="Q1691" s="130" t="s">
        <v>681</v>
      </c>
      <c r="R1691" s="131">
        <v>0</v>
      </c>
      <c r="S1691" s="132">
        <v>10223076.000000004</v>
      </c>
      <c r="T1691" s="122" t="s">
        <v>529</v>
      </c>
      <c r="U1691" s="2">
        <v>82435935</v>
      </c>
      <c r="V1691" s="121">
        <v>-331819483</v>
      </c>
      <c r="W1691" s="111">
        <v>394131</v>
      </c>
      <c r="X1691" s="133">
        <v>52402508</v>
      </c>
      <c r="Y1691" s="45"/>
    </row>
    <row r="1692" spans="1:25">
      <c r="A1692" s="299" t="s">
        <v>182</v>
      </c>
      <c r="B1692" s="299" t="s">
        <v>183</v>
      </c>
      <c r="C1692" s="125">
        <v>44894</v>
      </c>
      <c r="D1692" s="125">
        <v>44894</v>
      </c>
      <c r="E1692" s="125">
        <v>44894</v>
      </c>
      <c r="F1692" s="295" t="s">
        <v>527</v>
      </c>
      <c r="G1692" s="127" t="s">
        <v>1719</v>
      </c>
      <c r="H1692" s="128" t="s">
        <v>526</v>
      </c>
      <c r="I1692" s="73" t="s">
        <v>528</v>
      </c>
      <c r="J1692" s="73" t="s">
        <v>529</v>
      </c>
      <c r="K1692" s="73" t="s">
        <v>166</v>
      </c>
      <c r="L1692" s="129">
        <v>0</v>
      </c>
      <c r="N1692" s="121">
        <v>0</v>
      </c>
      <c r="O1692" s="121">
        <v>25159.18</v>
      </c>
      <c r="P1692" s="121">
        <v>25159.18</v>
      </c>
      <c r="Q1692" s="130" t="s">
        <v>681</v>
      </c>
      <c r="R1692" s="131">
        <v>0</v>
      </c>
      <c r="S1692" s="132">
        <v>10248235.180000003</v>
      </c>
      <c r="T1692" s="122" t="s">
        <v>529</v>
      </c>
      <c r="U1692" s="2">
        <v>83376001</v>
      </c>
      <c r="V1692" s="121">
        <v>-331819518</v>
      </c>
      <c r="W1692" s="111">
        <v>396771</v>
      </c>
      <c r="X1692" s="133">
        <v>52402514</v>
      </c>
      <c r="Y1692" s="45"/>
    </row>
    <row r="1693" spans="1:25">
      <c r="A1693" s="228" t="s">
        <v>182</v>
      </c>
      <c r="B1693" s="228" t="s">
        <v>183</v>
      </c>
      <c r="C1693" s="229">
        <v>44894</v>
      </c>
      <c r="D1693" s="229">
        <v>44894</v>
      </c>
      <c r="E1693" s="229">
        <v>44894</v>
      </c>
      <c r="F1693" s="296" t="s">
        <v>527</v>
      </c>
      <c r="G1693" s="230" t="s">
        <v>1719</v>
      </c>
      <c r="H1693" s="231" t="s">
        <v>526</v>
      </c>
      <c r="I1693" s="232" t="s">
        <v>528</v>
      </c>
      <c r="J1693" s="232" t="s">
        <v>529</v>
      </c>
      <c r="K1693" s="232" t="s">
        <v>166</v>
      </c>
      <c r="L1693" s="233">
        <v>0</v>
      </c>
      <c r="M1693" s="234"/>
      <c r="N1693" s="234">
        <v>0</v>
      </c>
      <c r="O1693" s="234">
        <v>9279.42</v>
      </c>
      <c r="P1693" s="234">
        <v>9279.42</v>
      </c>
      <c r="Q1693" s="235" t="s">
        <v>681</v>
      </c>
      <c r="R1693" s="236">
        <v>0</v>
      </c>
      <c r="S1693" s="237">
        <v>10257514.600000003</v>
      </c>
      <c r="T1693" s="238" t="s">
        <v>529</v>
      </c>
      <c r="U1693" s="239">
        <v>84180268</v>
      </c>
      <c r="V1693" s="234">
        <v>-331819548</v>
      </c>
      <c r="W1693" s="240">
        <v>390065</v>
      </c>
      <c r="X1693" s="241">
        <v>52402518</v>
      </c>
      <c r="Y1693" s="242"/>
    </row>
    <row r="1694" spans="1:25">
      <c r="A1694" s="299" t="s">
        <v>182</v>
      </c>
      <c r="B1694" s="299" t="s">
        <v>183</v>
      </c>
      <c r="C1694" s="125">
        <v>44895</v>
      </c>
      <c r="D1694" s="125">
        <v>44895</v>
      </c>
      <c r="E1694" s="125">
        <v>44895</v>
      </c>
      <c r="F1694" s="295" t="s">
        <v>984</v>
      </c>
      <c r="G1694" s="127" t="s">
        <v>1709</v>
      </c>
      <c r="H1694" s="128" t="s">
        <v>983</v>
      </c>
      <c r="I1694" s="73" t="s">
        <v>981</v>
      </c>
      <c r="J1694" s="73" t="s">
        <v>982</v>
      </c>
      <c r="K1694" s="73" t="s">
        <v>166</v>
      </c>
      <c r="L1694" s="129">
        <v>0</v>
      </c>
      <c r="N1694" s="121">
        <v>0</v>
      </c>
      <c r="O1694" s="121">
        <v>4375.76</v>
      </c>
      <c r="P1694" s="121">
        <v>4375.76</v>
      </c>
      <c r="Q1694" s="130" t="s">
        <v>681</v>
      </c>
      <c r="R1694" s="131">
        <v>0</v>
      </c>
      <c r="S1694" s="132">
        <v>10261890.360000003</v>
      </c>
      <c r="T1694" s="122" t="s">
        <v>982</v>
      </c>
      <c r="U1694" s="2">
        <v>86840229</v>
      </c>
      <c r="V1694" s="121">
        <v>-332496571</v>
      </c>
      <c r="W1694" s="111">
        <v>474334</v>
      </c>
      <c r="X1694" s="133">
        <v>52542947</v>
      </c>
      <c r="Y1694" s="45"/>
    </row>
    <row r="1695" spans="1:25">
      <c r="A1695" s="299" t="s">
        <v>206</v>
      </c>
      <c r="B1695" s="299" t="s">
        <v>207</v>
      </c>
      <c r="C1695" s="125">
        <v>44895</v>
      </c>
      <c r="D1695" s="125">
        <v>44895</v>
      </c>
      <c r="E1695" s="125">
        <v>44895</v>
      </c>
      <c r="F1695" s="295" t="s">
        <v>734</v>
      </c>
      <c r="G1695" s="127"/>
      <c r="H1695" s="128" t="s">
        <v>733</v>
      </c>
      <c r="I1695" s="73" t="s">
        <v>731</v>
      </c>
      <c r="J1695" s="73" t="s">
        <v>732</v>
      </c>
      <c r="K1695" s="73" t="s">
        <v>944</v>
      </c>
      <c r="L1695" s="129">
        <v>22450.63</v>
      </c>
      <c r="M1695" s="121">
        <v>100</v>
      </c>
      <c r="N1695" s="121">
        <v>22450.63</v>
      </c>
      <c r="O1695" s="121">
        <v>0</v>
      </c>
      <c r="P1695" s="121">
        <v>22450.63</v>
      </c>
      <c r="Q1695" s="130" t="s">
        <v>681</v>
      </c>
      <c r="R1695" s="131">
        <v>1117170.3799999799</v>
      </c>
      <c r="S1695" s="132">
        <v>0</v>
      </c>
      <c r="T1695" s="122" t="s">
        <v>732</v>
      </c>
      <c r="U1695" s="2">
        <v>87649794</v>
      </c>
      <c r="V1695" s="121">
        <v>-330994886</v>
      </c>
      <c r="W1695" s="111">
        <v>510689</v>
      </c>
      <c r="X1695" s="133">
        <v>52384557</v>
      </c>
      <c r="Y1695" s="45"/>
    </row>
    <row r="1696" spans="1:25">
      <c r="A1696" s="299" t="s">
        <v>182</v>
      </c>
      <c r="B1696" s="299" t="s">
        <v>183</v>
      </c>
      <c r="C1696" s="125">
        <v>44895</v>
      </c>
      <c r="D1696" s="125">
        <v>44895</v>
      </c>
      <c r="E1696" s="125">
        <v>44895</v>
      </c>
      <c r="F1696" s="295" t="s">
        <v>734</v>
      </c>
      <c r="G1696" s="127" t="s">
        <v>1518</v>
      </c>
      <c r="H1696" s="128" t="s">
        <v>733</v>
      </c>
      <c r="I1696" s="73" t="s">
        <v>731</v>
      </c>
      <c r="J1696" s="73" t="s">
        <v>732</v>
      </c>
      <c r="K1696" s="73" t="s">
        <v>166</v>
      </c>
      <c r="L1696" s="129">
        <v>0</v>
      </c>
      <c r="N1696" s="121">
        <v>0</v>
      </c>
      <c r="O1696" s="121">
        <v>39242.92</v>
      </c>
      <c r="P1696" s="121">
        <v>39242.92</v>
      </c>
      <c r="Q1696" s="130" t="s">
        <v>681</v>
      </c>
      <c r="R1696" s="131">
        <v>0</v>
      </c>
      <c r="S1696" s="132">
        <v>10301133.280000003</v>
      </c>
      <c r="T1696" s="122" t="s">
        <v>732</v>
      </c>
      <c r="U1696" s="2">
        <v>87159424</v>
      </c>
      <c r="V1696" s="121">
        <v>-332554569</v>
      </c>
      <c r="W1696" s="111">
        <v>510689</v>
      </c>
      <c r="X1696" s="133">
        <v>52599707</v>
      </c>
      <c r="Y1696" s="45"/>
    </row>
    <row r="1697" spans="1:25">
      <c r="A1697" s="299" t="s">
        <v>206</v>
      </c>
      <c r="B1697" s="299" t="s">
        <v>207</v>
      </c>
      <c r="C1697" s="125">
        <v>44895</v>
      </c>
      <c r="D1697" s="125">
        <v>44895</v>
      </c>
      <c r="E1697" s="125">
        <v>44895</v>
      </c>
      <c r="F1697" s="295" t="s">
        <v>859</v>
      </c>
      <c r="G1697" s="127"/>
      <c r="H1697" s="128" t="s">
        <v>858</v>
      </c>
      <c r="I1697" s="73" t="s">
        <v>731</v>
      </c>
      <c r="J1697" s="73" t="s">
        <v>857</v>
      </c>
      <c r="K1697" s="73" t="s">
        <v>944</v>
      </c>
      <c r="L1697" s="129">
        <v>29201.13</v>
      </c>
      <c r="M1697" s="121">
        <v>100</v>
      </c>
      <c r="N1697" s="121">
        <v>29201.13</v>
      </c>
      <c r="O1697" s="121">
        <v>0</v>
      </c>
      <c r="P1697" s="121">
        <v>29201.13</v>
      </c>
      <c r="Q1697" s="130" t="s">
        <v>681</v>
      </c>
      <c r="R1697" s="131">
        <v>1146371.5099999798</v>
      </c>
      <c r="S1697" s="132">
        <v>0</v>
      </c>
      <c r="T1697" s="122" t="s">
        <v>857</v>
      </c>
      <c r="U1697" s="2">
        <v>87649922</v>
      </c>
      <c r="V1697" s="121">
        <v>-330995034</v>
      </c>
      <c r="W1697" s="111">
        <v>510780</v>
      </c>
      <c r="X1697" s="133">
        <v>52384580</v>
      </c>
      <c r="Y1697" s="45"/>
    </row>
    <row r="1698" spans="1:25">
      <c r="A1698" s="299" t="s">
        <v>182</v>
      </c>
      <c r="B1698" s="299" t="s">
        <v>183</v>
      </c>
      <c r="C1698" s="125">
        <v>44895</v>
      </c>
      <c r="D1698" s="125">
        <v>44895</v>
      </c>
      <c r="E1698" s="125">
        <v>44895</v>
      </c>
      <c r="F1698" s="295" t="s">
        <v>859</v>
      </c>
      <c r="G1698" s="127" t="s">
        <v>1610</v>
      </c>
      <c r="H1698" s="128" t="s">
        <v>858</v>
      </c>
      <c r="I1698" s="73" t="s">
        <v>731</v>
      </c>
      <c r="J1698" s="73" t="s">
        <v>857</v>
      </c>
      <c r="K1698" s="73" t="s">
        <v>166</v>
      </c>
      <c r="L1698" s="129">
        <v>0</v>
      </c>
      <c r="N1698" s="121">
        <v>0</v>
      </c>
      <c r="O1698" s="121">
        <v>51042.53</v>
      </c>
      <c r="P1698" s="121">
        <v>51042.53</v>
      </c>
      <c r="Q1698" s="130" t="s">
        <v>681</v>
      </c>
      <c r="R1698" s="131">
        <v>0</v>
      </c>
      <c r="S1698" s="132">
        <v>10352175.810000002</v>
      </c>
      <c r="T1698" s="122" t="s">
        <v>857</v>
      </c>
      <c r="U1698" s="2">
        <v>87173005</v>
      </c>
      <c r="V1698" s="121">
        <v>-332554667</v>
      </c>
      <c r="W1698" s="111">
        <v>510780</v>
      </c>
      <c r="X1698" s="133">
        <v>52599801</v>
      </c>
      <c r="Y1698" s="45"/>
    </row>
    <row r="1699" spans="1:25">
      <c r="A1699" s="299" t="s">
        <v>206</v>
      </c>
      <c r="B1699" s="299" t="s">
        <v>207</v>
      </c>
      <c r="C1699" s="125">
        <v>44886</v>
      </c>
      <c r="D1699" s="125">
        <v>44895</v>
      </c>
      <c r="E1699" s="125">
        <v>44895</v>
      </c>
      <c r="G1699" s="127"/>
      <c r="H1699" s="128" t="s">
        <v>557</v>
      </c>
      <c r="I1699" s="73" t="s">
        <v>559</v>
      </c>
      <c r="J1699" s="73" t="s">
        <v>943</v>
      </c>
      <c r="K1699" s="73" t="s">
        <v>830</v>
      </c>
      <c r="L1699" s="129">
        <v>1300000</v>
      </c>
      <c r="M1699" s="121">
        <v>97.75</v>
      </c>
      <c r="N1699" s="121">
        <v>1270750</v>
      </c>
      <c r="O1699" s="121">
        <v>0</v>
      </c>
      <c r="P1699" s="121">
        <v>1270750</v>
      </c>
      <c r="Q1699" s="130" t="s">
        <v>681</v>
      </c>
      <c r="R1699" s="131">
        <v>2417121.5099999798</v>
      </c>
      <c r="S1699" s="132">
        <v>0</v>
      </c>
      <c r="T1699" s="122" t="s">
        <v>943</v>
      </c>
      <c r="U1699" s="2">
        <v>87518393</v>
      </c>
      <c r="V1699" s="121">
        <v>-332578308</v>
      </c>
      <c r="W1699" s="111">
        <v>483077</v>
      </c>
      <c r="X1699" s="133">
        <v>52619751</v>
      </c>
      <c r="Y1699" s="45"/>
    </row>
    <row r="1700" spans="1:25">
      <c r="A1700" s="299" t="s">
        <v>182</v>
      </c>
      <c r="B1700" s="299" t="s">
        <v>183</v>
      </c>
      <c r="C1700" s="125">
        <v>44895</v>
      </c>
      <c r="D1700" s="125">
        <v>44895</v>
      </c>
      <c r="E1700" s="125">
        <v>44895</v>
      </c>
      <c r="G1700" s="127" t="s">
        <v>1685</v>
      </c>
      <c r="H1700" s="128" t="s">
        <v>557</v>
      </c>
      <c r="I1700" s="73" t="s">
        <v>559</v>
      </c>
      <c r="J1700" s="73" t="s">
        <v>943</v>
      </c>
      <c r="K1700" s="73" t="s">
        <v>166</v>
      </c>
      <c r="L1700" s="129">
        <v>0</v>
      </c>
      <c r="N1700" s="121">
        <v>0</v>
      </c>
      <c r="O1700" s="121">
        <v>102402.08</v>
      </c>
      <c r="P1700" s="121">
        <v>102402.08</v>
      </c>
      <c r="Q1700" s="130" t="s">
        <v>681</v>
      </c>
      <c r="R1700" s="131">
        <v>0</v>
      </c>
      <c r="S1700" s="132">
        <v>10454577.890000002</v>
      </c>
      <c r="T1700" s="122" t="s">
        <v>943</v>
      </c>
      <c r="U1700" s="2">
        <v>86617329</v>
      </c>
      <c r="V1700" s="121">
        <v>-332383820</v>
      </c>
      <c r="W1700" s="111">
        <v>483077</v>
      </c>
      <c r="X1700" s="133">
        <v>52431100</v>
      </c>
      <c r="Y1700" s="45"/>
    </row>
    <row r="1701" spans="1:25">
      <c r="A1701" s="299" t="s">
        <v>182</v>
      </c>
      <c r="B1701" s="299" t="s">
        <v>183</v>
      </c>
      <c r="C1701" s="125">
        <v>44895</v>
      </c>
      <c r="D1701" s="125">
        <v>44895</v>
      </c>
      <c r="E1701" s="125">
        <v>44895</v>
      </c>
      <c r="F1701" s="295" t="s">
        <v>759</v>
      </c>
      <c r="G1701" s="127" t="s">
        <v>1520</v>
      </c>
      <c r="H1701" s="128" t="s">
        <v>758</v>
      </c>
      <c r="I1701" s="73" t="s">
        <v>756</v>
      </c>
      <c r="J1701" s="73" t="s">
        <v>757</v>
      </c>
      <c r="K1701" s="73" t="s">
        <v>166</v>
      </c>
      <c r="L1701" s="129">
        <v>0</v>
      </c>
      <c r="N1701" s="121">
        <v>0</v>
      </c>
      <c r="O1701" s="121">
        <v>122451.21</v>
      </c>
      <c r="P1701" s="121">
        <v>122451.21</v>
      </c>
      <c r="Q1701" s="130" t="s">
        <v>681</v>
      </c>
      <c r="R1701" s="131">
        <v>0</v>
      </c>
      <c r="S1701" s="132">
        <v>10577029.100000003</v>
      </c>
      <c r="T1701" s="122" t="s">
        <v>757</v>
      </c>
      <c r="U1701" s="2">
        <v>87477935</v>
      </c>
      <c r="V1701" s="121">
        <v>-332558480</v>
      </c>
      <c r="W1701" s="111">
        <v>362904</v>
      </c>
      <c r="X1701" s="133">
        <v>52603363</v>
      </c>
      <c r="Y1701" s="45"/>
    </row>
    <row r="1702" spans="1:25">
      <c r="A1702" s="299" t="s">
        <v>182</v>
      </c>
      <c r="B1702" s="299" t="s">
        <v>183</v>
      </c>
      <c r="C1702" s="125">
        <v>44895</v>
      </c>
      <c r="D1702" s="125">
        <v>44895</v>
      </c>
      <c r="E1702" s="125">
        <v>44895</v>
      </c>
      <c r="F1702" s="295" t="s">
        <v>893</v>
      </c>
      <c r="G1702" s="127" t="s">
        <v>1652</v>
      </c>
      <c r="H1702" s="128" t="s">
        <v>892</v>
      </c>
      <c r="I1702" s="73" t="s">
        <v>890</v>
      </c>
      <c r="J1702" s="73" t="s">
        <v>891</v>
      </c>
      <c r="K1702" s="73" t="s">
        <v>166</v>
      </c>
      <c r="L1702" s="129">
        <v>0</v>
      </c>
      <c r="N1702" s="121">
        <v>0</v>
      </c>
      <c r="O1702" s="121">
        <v>12613.39</v>
      </c>
      <c r="P1702" s="121">
        <v>12613.39</v>
      </c>
      <c r="Q1702" s="130" t="s">
        <v>681</v>
      </c>
      <c r="R1702" s="131">
        <v>0</v>
      </c>
      <c r="S1702" s="132">
        <v>10589642.490000004</v>
      </c>
      <c r="T1702" s="122" t="s">
        <v>891</v>
      </c>
      <c r="U1702" s="2">
        <v>86760317</v>
      </c>
      <c r="V1702" s="121">
        <v>-332463956</v>
      </c>
      <c r="W1702" s="111">
        <v>458978</v>
      </c>
      <c r="X1702" s="133">
        <v>52510674</v>
      </c>
      <c r="Y1702" s="45"/>
    </row>
    <row r="1703" spans="1:25">
      <c r="A1703" s="299" t="s">
        <v>182</v>
      </c>
      <c r="B1703" s="299" t="s">
        <v>183</v>
      </c>
      <c r="C1703" s="125">
        <v>44895</v>
      </c>
      <c r="D1703" s="125">
        <v>44895</v>
      </c>
      <c r="E1703" s="125">
        <v>44895</v>
      </c>
      <c r="F1703" s="295" t="s">
        <v>839</v>
      </c>
      <c r="G1703" s="127" t="s">
        <v>1604</v>
      </c>
      <c r="H1703" s="128" t="s">
        <v>838</v>
      </c>
      <c r="I1703" s="73" t="s">
        <v>836</v>
      </c>
      <c r="J1703" s="73" t="s">
        <v>837</v>
      </c>
      <c r="K1703" s="73" t="s">
        <v>166</v>
      </c>
      <c r="L1703" s="129">
        <v>0</v>
      </c>
      <c r="N1703" s="121">
        <v>0</v>
      </c>
      <c r="O1703" s="121">
        <v>1572.04</v>
      </c>
      <c r="P1703" s="121">
        <v>1572.04</v>
      </c>
      <c r="Q1703" s="130" t="s">
        <v>681</v>
      </c>
      <c r="R1703" s="131">
        <v>0</v>
      </c>
      <c r="S1703" s="132">
        <v>10591214.530000003</v>
      </c>
      <c r="T1703" s="122" t="s">
        <v>837</v>
      </c>
      <c r="U1703" s="2">
        <v>86649386</v>
      </c>
      <c r="V1703" s="121">
        <v>-332394988</v>
      </c>
      <c r="W1703" s="111">
        <v>437570</v>
      </c>
      <c r="X1703" s="133">
        <v>52442192</v>
      </c>
      <c r="Y1703" s="45"/>
    </row>
    <row r="1704" spans="1:25">
      <c r="A1704" s="299" t="s">
        <v>182</v>
      </c>
      <c r="B1704" s="299" t="s">
        <v>183</v>
      </c>
      <c r="C1704" s="125">
        <v>44895</v>
      </c>
      <c r="D1704" s="125">
        <v>44895</v>
      </c>
      <c r="E1704" s="125">
        <v>44895</v>
      </c>
      <c r="F1704" s="295" t="s">
        <v>466</v>
      </c>
      <c r="G1704" s="127" t="s">
        <v>1608</v>
      </c>
      <c r="H1704" s="128" t="s">
        <v>465</v>
      </c>
      <c r="I1704" s="73" t="s">
        <v>467</v>
      </c>
      <c r="J1704" s="73" t="s">
        <v>468</v>
      </c>
      <c r="K1704" s="73" t="s">
        <v>166</v>
      </c>
      <c r="L1704" s="129">
        <v>0</v>
      </c>
      <c r="N1704" s="121">
        <v>0</v>
      </c>
      <c r="O1704" s="121">
        <v>81132.5</v>
      </c>
      <c r="P1704" s="121">
        <v>81132.5</v>
      </c>
      <c r="Q1704" s="130" t="s">
        <v>681</v>
      </c>
      <c r="R1704" s="131">
        <v>0</v>
      </c>
      <c r="S1704" s="132">
        <v>10672347.030000003</v>
      </c>
      <c r="T1704" s="122" t="s">
        <v>468</v>
      </c>
      <c r="U1704" s="2">
        <v>86839816</v>
      </c>
      <c r="V1704" s="121">
        <v>-332496335</v>
      </c>
      <c r="W1704" s="111">
        <v>445104</v>
      </c>
      <c r="X1704" s="133">
        <v>52542711</v>
      </c>
      <c r="Y1704" s="45"/>
    </row>
    <row r="1705" spans="1:25">
      <c r="A1705" s="299" t="s">
        <v>182</v>
      </c>
      <c r="B1705" s="299" t="s">
        <v>183</v>
      </c>
      <c r="C1705" s="125">
        <v>44895</v>
      </c>
      <c r="D1705" s="125">
        <v>44895</v>
      </c>
      <c r="E1705" s="125">
        <v>44895</v>
      </c>
      <c r="F1705" s="295" t="s">
        <v>771</v>
      </c>
      <c r="G1705" s="127" t="s">
        <v>1545</v>
      </c>
      <c r="H1705" s="128" t="s">
        <v>770</v>
      </c>
      <c r="I1705" s="73" t="s">
        <v>768</v>
      </c>
      <c r="J1705" s="73" t="s">
        <v>769</v>
      </c>
      <c r="K1705" s="73" t="s">
        <v>166</v>
      </c>
      <c r="L1705" s="129">
        <v>0</v>
      </c>
      <c r="N1705" s="121">
        <v>0</v>
      </c>
      <c r="O1705" s="121">
        <v>155751.26999999999</v>
      </c>
      <c r="P1705" s="121">
        <v>155751.26999999999</v>
      </c>
      <c r="Q1705" s="130" t="s">
        <v>681</v>
      </c>
      <c r="R1705" s="131">
        <v>0</v>
      </c>
      <c r="S1705" s="132">
        <v>10828098.300000003</v>
      </c>
      <c r="T1705" s="122" t="s">
        <v>769</v>
      </c>
      <c r="U1705" s="2">
        <v>83965336</v>
      </c>
      <c r="V1705" s="121">
        <v>-332368474</v>
      </c>
      <c r="W1705" s="111">
        <v>358166</v>
      </c>
      <c r="X1705" s="133">
        <v>52418660</v>
      </c>
      <c r="Y1705" s="45"/>
    </row>
    <row r="1706" spans="1:25">
      <c r="A1706" s="299" t="s">
        <v>182</v>
      </c>
      <c r="B1706" s="299" t="s">
        <v>183</v>
      </c>
      <c r="C1706" s="125">
        <v>44895</v>
      </c>
      <c r="D1706" s="125">
        <v>44895</v>
      </c>
      <c r="E1706" s="125">
        <v>44895</v>
      </c>
      <c r="G1706" s="127" t="s">
        <v>1635</v>
      </c>
      <c r="H1706" s="128" t="s">
        <v>903</v>
      </c>
      <c r="I1706" s="73" t="s">
        <v>901</v>
      </c>
      <c r="J1706" s="73" t="s">
        <v>902</v>
      </c>
      <c r="K1706" s="73" t="s">
        <v>166</v>
      </c>
      <c r="L1706" s="129">
        <v>0</v>
      </c>
      <c r="N1706" s="121">
        <v>0</v>
      </c>
      <c r="O1706" s="121">
        <v>27986.83</v>
      </c>
      <c r="P1706" s="121">
        <v>27986.83</v>
      </c>
      <c r="Q1706" s="130" t="s">
        <v>681</v>
      </c>
      <c r="R1706" s="131">
        <v>0</v>
      </c>
      <c r="S1706" s="132">
        <v>10856085.130000003</v>
      </c>
      <c r="T1706" s="122" t="s">
        <v>902</v>
      </c>
      <c r="U1706" s="2">
        <v>86919119</v>
      </c>
      <c r="V1706" s="121">
        <v>-332519964</v>
      </c>
      <c r="W1706" s="111">
        <v>466483</v>
      </c>
      <c r="X1706" s="133">
        <v>52566207</v>
      </c>
      <c r="Y1706" s="45"/>
    </row>
    <row r="1707" spans="1:25">
      <c r="A1707" s="299" t="s">
        <v>182</v>
      </c>
      <c r="B1707" s="299" t="s">
        <v>183</v>
      </c>
      <c r="C1707" s="125">
        <v>44895</v>
      </c>
      <c r="D1707" s="125">
        <v>44895</v>
      </c>
      <c r="E1707" s="125">
        <v>44895</v>
      </c>
      <c r="F1707" s="295" t="s">
        <v>953</v>
      </c>
      <c r="G1707" s="127" t="s">
        <v>1694</v>
      </c>
      <c r="H1707" s="128" t="s">
        <v>954</v>
      </c>
      <c r="I1707" s="73" t="s">
        <v>950</v>
      </c>
      <c r="J1707" s="73" t="s">
        <v>1695</v>
      </c>
      <c r="K1707" s="73" t="s">
        <v>166</v>
      </c>
      <c r="L1707" s="129">
        <v>0</v>
      </c>
      <c r="N1707" s="121">
        <v>0</v>
      </c>
      <c r="O1707" s="121">
        <v>40748.239999999998</v>
      </c>
      <c r="P1707" s="121">
        <v>40748.239999999998</v>
      </c>
      <c r="Q1707" s="130" t="s">
        <v>681</v>
      </c>
      <c r="R1707" s="131">
        <v>0</v>
      </c>
      <c r="S1707" s="132">
        <v>10896833.370000003</v>
      </c>
      <c r="T1707" s="122" t="s">
        <v>951</v>
      </c>
      <c r="U1707" s="2">
        <v>86888686</v>
      </c>
      <c r="V1707" s="121">
        <v>-332513531</v>
      </c>
      <c r="W1707" s="111">
        <v>488699</v>
      </c>
      <c r="X1707" s="133">
        <v>52559838</v>
      </c>
      <c r="Y1707" s="45"/>
    </row>
    <row r="1708" spans="1:25">
      <c r="A1708" s="299" t="s">
        <v>182</v>
      </c>
      <c r="B1708" s="299" t="s">
        <v>183</v>
      </c>
      <c r="C1708" s="125">
        <v>44895</v>
      </c>
      <c r="D1708" s="125">
        <v>44895</v>
      </c>
      <c r="E1708" s="125">
        <v>44895</v>
      </c>
      <c r="F1708" s="295" t="s">
        <v>486</v>
      </c>
      <c r="G1708" s="127" t="s">
        <v>1733</v>
      </c>
      <c r="H1708" s="128" t="s">
        <v>485</v>
      </c>
      <c r="I1708" s="73" t="s">
        <v>281</v>
      </c>
      <c r="J1708" s="73" t="s">
        <v>487</v>
      </c>
      <c r="K1708" s="73" t="s">
        <v>166</v>
      </c>
      <c r="L1708" s="129">
        <v>0</v>
      </c>
      <c r="N1708" s="121">
        <v>0</v>
      </c>
      <c r="O1708" s="121">
        <v>6497.1</v>
      </c>
      <c r="P1708" s="121">
        <v>6497.1</v>
      </c>
      <c r="Q1708" s="130" t="s">
        <v>681</v>
      </c>
      <c r="R1708" s="131">
        <v>0</v>
      </c>
      <c r="S1708" s="132">
        <v>10903330.470000003</v>
      </c>
      <c r="T1708" s="122" t="s">
        <v>487</v>
      </c>
      <c r="U1708" s="2">
        <v>84285316</v>
      </c>
      <c r="V1708" s="121">
        <v>-332377805</v>
      </c>
      <c r="W1708" s="111">
        <v>412051</v>
      </c>
      <c r="X1708" s="133">
        <v>52425132</v>
      </c>
      <c r="Y1708" s="45"/>
    </row>
    <row r="1709" spans="1:25">
      <c r="A1709" s="299" t="s">
        <v>182</v>
      </c>
      <c r="B1709" s="299" t="s">
        <v>183</v>
      </c>
      <c r="C1709" s="125">
        <v>44895</v>
      </c>
      <c r="D1709" s="125">
        <v>44895</v>
      </c>
      <c r="E1709" s="125">
        <v>44895</v>
      </c>
      <c r="F1709" s="295" t="s">
        <v>280</v>
      </c>
      <c r="G1709" s="127" t="s">
        <v>1537</v>
      </c>
      <c r="H1709" s="128" t="s">
        <v>279</v>
      </c>
      <c r="I1709" s="73" t="s">
        <v>281</v>
      </c>
      <c r="J1709" s="73" t="s">
        <v>282</v>
      </c>
      <c r="K1709" s="73" t="s">
        <v>166</v>
      </c>
      <c r="L1709" s="129">
        <v>0</v>
      </c>
      <c r="N1709" s="121">
        <v>0</v>
      </c>
      <c r="O1709" s="121">
        <v>44963.17</v>
      </c>
      <c r="P1709" s="121">
        <v>44963.17</v>
      </c>
      <c r="Q1709" s="130" t="s">
        <v>681</v>
      </c>
      <c r="R1709" s="131">
        <v>0</v>
      </c>
      <c r="S1709" s="132">
        <v>10948293.640000002</v>
      </c>
      <c r="T1709" s="122" t="s">
        <v>282</v>
      </c>
      <c r="U1709" s="2">
        <v>84228016</v>
      </c>
      <c r="V1709" s="121">
        <v>-332377518</v>
      </c>
      <c r="W1709" s="111">
        <v>490563</v>
      </c>
      <c r="X1709" s="133">
        <v>52424881</v>
      </c>
      <c r="Y1709" s="45"/>
    </row>
    <row r="1710" spans="1:25">
      <c r="A1710" s="299" t="s">
        <v>182</v>
      </c>
      <c r="B1710" s="299" t="s">
        <v>183</v>
      </c>
      <c r="C1710" s="125">
        <v>44895</v>
      </c>
      <c r="D1710" s="125">
        <v>44895</v>
      </c>
      <c r="E1710" s="125">
        <v>44895</v>
      </c>
      <c r="F1710" s="295" t="s">
        <v>1037</v>
      </c>
      <c r="G1710" s="127" t="s">
        <v>1521</v>
      </c>
      <c r="H1710" s="128" t="s">
        <v>782</v>
      </c>
      <c r="I1710" s="73" t="s">
        <v>780</v>
      </c>
      <c r="J1710" s="73" t="s">
        <v>781</v>
      </c>
      <c r="K1710" s="73" t="s">
        <v>166</v>
      </c>
      <c r="L1710" s="129">
        <v>0</v>
      </c>
      <c r="N1710" s="121">
        <v>0</v>
      </c>
      <c r="O1710" s="121">
        <v>3231.08</v>
      </c>
      <c r="P1710" s="121">
        <v>3231.08</v>
      </c>
      <c r="Q1710" s="130" t="s">
        <v>681</v>
      </c>
      <c r="R1710" s="131">
        <v>0</v>
      </c>
      <c r="S1710" s="132">
        <v>10951524.720000003</v>
      </c>
      <c r="T1710" s="122" t="s">
        <v>781</v>
      </c>
      <c r="U1710" s="2">
        <v>86852673</v>
      </c>
      <c r="V1710" s="121">
        <v>-332500465</v>
      </c>
      <c r="W1710" s="111">
        <v>364698</v>
      </c>
      <c r="X1710" s="133">
        <v>52546829</v>
      </c>
      <c r="Y1710" s="45"/>
    </row>
    <row r="1711" spans="1:25">
      <c r="A1711" s="299" t="s">
        <v>182</v>
      </c>
      <c r="B1711" s="299" t="s">
        <v>183</v>
      </c>
      <c r="C1711" s="125">
        <v>44895</v>
      </c>
      <c r="D1711" s="125">
        <v>44895</v>
      </c>
      <c r="E1711" s="125">
        <v>44895</v>
      </c>
      <c r="F1711" s="295" t="s">
        <v>1038</v>
      </c>
      <c r="G1711" s="127" t="s">
        <v>1682</v>
      </c>
      <c r="H1711" s="128" t="s">
        <v>932</v>
      </c>
      <c r="I1711" s="73" t="s">
        <v>930</v>
      </c>
      <c r="J1711" s="73" t="s">
        <v>931</v>
      </c>
      <c r="K1711" s="73" t="s">
        <v>166</v>
      </c>
      <c r="L1711" s="129">
        <v>0</v>
      </c>
      <c r="N1711" s="121">
        <v>0</v>
      </c>
      <c r="O1711" s="121">
        <v>22980.87</v>
      </c>
      <c r="P1711" s="121">
        <v>22980.87</v>
      </c>
      <c r="Q1711" s="130" t="s">
        <v>681</v>
      </c>
      <c r="R1711" s="131">
        <v>0</v>
      </c>
      <c r="S1711" s="132">
        <v>10974505.590000002</v>
      </c>
      <c r="T1711" s="122" t="s">
        <v>931</v>
      </c>
      <c r="U1711" s="2">
        <v>86925843</v>
      </c>
      <c r="V1711" s="121">
        <v>-332521246</v>
      </c>
      <c r="W1711" s="111">
        <v>481440</v>
      </c>
      <c r="X1711" s="133">
        <v>52567470</v>
      </c>
      <c r="Y1711" s="45"/>
    </row>
    <row r="1712" spans="1:25">
      <c r="A1712" s="299" t="s">
        <v>182</v>
      </c>
      <c r="B1712" s="299" t="s">
        <v>183</v>
      </c>
      <c r="C1712" s="125">
        <v>44895</v>
      </c>
      <c r="D1712" s="125">
        <v>44895</v>
      </c>
      <c r="E1712" s="125">
        <v>44895</v>
      </c>
      <c r="F1712" s="295" t="s">
        <v>786</v>
      </c>
      <c r="G1712" s="127" t="s">
        <v>1522</v>
      </c>
      <c r="H1712" s="128" t="s">
        <v>785</v>
      </c>
      <c r="I1712" s="73" t="s">
        <v>783</v>
      </c>
      <c r="J1712" s="73" t="s">
        <v>784</v>
      </c>
      <c r="K1712" s="73" t="s">
        <v>166</v>
      </c>
      <c r="L1712" s="129">
        <v>0</v>
      </c>
      <c r="N1712" s="121">
        <v>0</v>
      </c>
      <c r="O1712" s="121">
        <v>53290.18</v>
      </c>
      <c r="P1712" s="121">
        <v>53290.18</v>
      </c>
      <c r="Q1712" s="130" t="s">
        <v>681</v>
      </c>
      <c r="R1712" s="131">
        <v>0</v>
      </c>
      <c r="S1712" s="132">
        <v>11027795.770000001</v>
      </c>
      <c r="T1712" s="122" t="s">
        <v>784</v>
      </c>
      <c r="U1712" s="2">
        <v>86736050</v>
      </c>
      <c r="V1712" s="121">
        <v>-332449441</v>
      </c>
      <c r="W1712" s="111">
        <v>392748</v>
      </c>
      <c r="X1712" s="133">
        <v>52496224</v>
      </c>
      <c r="Y1712" s="45"/>
    </row>
    <row r="1713" spans="1:25">
      <c r="A1713" s="228" t="s">
        <v>182</v>
      </c>
      <c r="B1713" s="228" t="s">
        <v>183</v>
      </c>
      <c r="C1713" s="229">
        <v>44895</v>
      </c>
      <c r="D1713" s="229">
        <v>44895</v>
      </c>
      <c r="E1713" s="229">
        <v>44895</v>
      </c>
      <c r="F1713" s="296" t="s">
        <v>980</v>
      </c>
      <c r="G1713" s="230" t="s">
        <v>1742</v>
      </c>
      <c r="H1713" s="231" t="s">
        <v>979</v>
      </c>
      <c r="I1713" s="232" t="s">
        <v>977</v>
      </c>
      <c r="J1713" s="232" t="s">
        <v>978</v>
      </c>
      <c r="K1713" s="232" t="s">
        <v>166</v>
      </c>
      <c r="L1713" s="233">
        <v>0</v>
      </c>
      <c r="M1713" s="234"/>
      <c r="N1713" s="234">
        <v>0</v>
      </c>
      <c r="O1713" s="234">
        <v>6244.5</v>
      </c>
      <c r="P1713" s="234">
        <v>6244.5</v>
      </c>
      <c r="Q1713" s="235" t="s">
        <v>681</v>
      </c>
      <c r="R1713" s="236">
        <v>0</v>
      </c>
      <c r="S1713" s="237">
        <v>11034040.270000001</v>
      </c>
      <c r="T1713" s="238" t="s">
        <v>978</v>
      </c>
      <c r="U1713" s="239">
        <v>87157657</v>
      </c>
      <c r="V1713" s="234">
        <v>-332554456</v>
      </c>
      <c r="W1713" s="240">
        <v>481277</v>
      </c>
      <c r="X1713" s="241">
        <v>52599594</v>
      </c>
      <c r="Y1713" s="242"/>
    </row>
    <row r="1714" spans="1:25">
      <c r="A1714" s="299" t="s">
        <v>182</v>
      </c>
      <c r="B1714" s="299" t="s">
        <v>183</v>
      </c>
      <c r="C1714" s="125">
        <v>44896</v>
      </c>
      <c r="D1714" s="125">
        <v>44896</v>
      </c>
      <c r="E1714" s="125">
        <v>44896</v>
      </c>
      <c r="F1714" s="295" t="s">
        <v>719</v>
      </c>
      <c r="G1714" s="127" t="s">
        <v>1534</v>
      </c>
      <c r="H1714" s="128" t="s">
        <v>718</v>
      </c>
      <c r="I1714" s="73" t="s">
        <v>716</v>
      </c>
      <c r="J1714" s="73" t="s">
        <v>717</v>
      </c>
      <c r="K1714" s="73" t="s">
        <v>166</v>
      </c>
      <c r="L1714" s="129">
        <v>0</v>
      </c>
      <c r="N1714" s="121">
        <v>0</v>
      </c>
      <c r="O1714" s="121">
        <v>33575.269999999997</v>
      </c>
      <c r="P1714" s="121">
        <v>33575.269999999997</v>
      </c>
      <c r="Q1714" s="130" t="s">
        <v>681</v>
      </c>
      <c r="R1714" s="131">
        <v>0</v>
      </c>
      <c r="S1714" s="132">
        <v>11067615.540000001</v>
      </c>
      <c r="T1714" s="122" t="s">
        <v>717</v>
      </c>
      <c r="U1714" s="2">
        <v>86820955</v>
      </c>
      <c r="V1714" s="121">
        <v>-332751181</v>
      </c>
      <c r="W1714" s="111">
        <v>312621</v>
      </c>
      <c r="X1714" s="133">
        <v>52660860</v>
      </c>
      <c r="Y1714" s="45"/>
    </row>
    <row r="1715" spans="1:25">
      <c r="A1715" s="299" t="s">
        <v>182</v>
      </c>
      <c r="B1715" s="299" t="s">
        <v>183</v>
      </c>
      <c r="C1715" s="125">
        <v>44896</v>
      </c>
      <c r="D1715" s="125">
        <v>44896</v>
      </c>
      <c r="E1715" s="125">
        <v>44896</v>
      </c>
      <c r="G1715" s="127" t="s">
        <v>1683</v>
      </c>
      <c r="H1715" s="128" t="s">
        <v>947</v>
      </c>
      <c r="I1715" s="73" t="s">
        <v>716</v>
      </c>
      <c r="J1715" s="73" t="s">
        <v>946</v>
      </c>
      <c r="K1715" s="73" t="s">
        <v>166</v>
      </c>
      <c r="L1715" s="129">
        <v>0</v>
      </c>
      <c r="N1715" s="121">
        <v>0</v>
      </c>
      <c r="O1715" s="121">
        <v>21959.99</v>
      </c>
      <c r="P1715" s="121">
        <v>21959.99</v>
      </c>
      <c r="Q1715" s="130" t="s">
        <v>681</v>
      </c>
      <c r="R1715" s="131">
        <v>0</v>
      </c>
      <c r="S1715" s="132">
        <v>11089575.530000001</v>
      </c>
      <c r="T1715" s="122" t="s">
        <v>946</v>
      </c>
      <c r="U1715" s="2">
        <v>86819173</v>
      </c>
      <c r="V1715" s="121">
        <v>-332724204</v>
      </c>
      <c r="W1715" s="111">
        <v>462328</v>
      </c>
      <c r="X1715" s="133">
        <v>52645948</v>
      </c>
      <c r="Y1715" s="45"/>
    </row>
    <row r="1716" spans="1:25">
      <c r="A1716" s="299" t="s">
        <v>182</v>
      </c>
      <c r="B1716" s="299" t="s">
        <v>183</v>
      </c>
      <c r="C1716" s="125">
        <v>44896</v>
      </c>
      <c r="D1716" s="125">
        <v>44896</v>
      </c>
      <c r="E1716" s="125">
        <v>44896</v>
      </c>
      <c r="G1716" s="127" t="s">
        <v>1536</v>
      </c>
      <c r="H1716" s="128" t="s">
        <v>721</v>
      </c>
      <c r="I1716" s="73" t="s">
        <v>716</v>
      </c>
      <c r="J1716" s="73" t="s">
        <v>720</v>
      </c>
      <c r="K1716" s="73" t="s">
        <v>166</v>
      </c>
      <c r="L1716" s="129">
        <v>0</v>
      </c>
      <c r="N1716" s="121">
        <v>0</v>
      </c>
      <c r="O1716" s="121">
        <v>26925.17</v>
      </c>
      <c r="P1716" s="121">
        <v>26925.17</v>
      </c>
      <c r="Q1716" s="130" t="s">
        <v>681</v>
      </c>
      <c r="R1716" s="131">
        <v>0</v>
      </c>
      <c r="S1716" s="132">
        <v>11116500.700000001</v>
      </c>
      <c r="T1716" s="122" t="s">
        <v>720</v>
      </c>
      <c r="U1716" s="2">
        <v>86821369</v>
      </c>
      <c r="V1716" s="121">
        <v>-332751182</v>
      </c>
      <c r="W1716" s="111">
        <v>375072</v>
      </c>
      <c r="X1716" s="133">
        <v>52660861</v>
      </c>
      <c r="Y1716" s="45"/>
    </row>
    <row r="1717" spans="1:25">
      <c r="A1717" s="299" t="s">
        <v>182</v>
      </c>
      <c r="B1717" s="299" t="s">
        <v>183</v>
      </c>
      <c r="C1717" s="125">
        <v>44895</v>
      </c>
      <c r="D1717" s="125">
        <v>44895</v>
      </c>
      <c r="E1717" s="125">
        <v>44896</v>
      </c>
      <c r="G1717" s="127" t="s">
        <v>1568</v>
      </c>
      <c r="H1717" s="128" t="s">
        <v>728</v>
      </c>
      <c r="I1717" s="73" t="s">
        <v>726</v>
      </c>
      <c r="J1717" s="73" t="s">
        <v>727</v>
      </c>
      <c r="K1717" s="73" t="s">
        <v>166</v>
      </c>
      <c r="L1717" s="129">
        <v>0</v>
      </c>
      <c r="N1717" s="121">
        <v>0</v>
      </c>
      <c r="O1717" s="121">
        <v>16032.63</v>
      </c>
      <c r="P1717" s="121">
        <v>16032.63</v>
      </c>
      <c r="Q1717" s="130" t="s">
        <v>681</v>
      </c>
      <c r="R1717" s="131">
        <v>0</v>
      </c>
      <c r="S1717" s="132">
        <v>11132533.330000002</v>
      </c>
      <c r="T1717" s="122" t="s">
        <v>727</v>
      </c>
      <c r="U1717" s="2">
        <v>87960499</v>
      </c>
      <c r="V1717" s="121">
        <v>-332779099</v>
      </c>
      <c r="W1717" s="111">
        <v>272565</v>
      </c>
      <c r="X1717" s="133">
        <v>52667102</v>
      </c>
      <c r="Y1717" s="45"/>
    </row>
    <row r="1718" spans="1:25">
      <c r="A1718" s="299" t="s">
        <v>182</v>
      </c>
      <c r="B1718" s="299" t="s">
        <v>183</v>
      </c>
      <c r="C1718" s="125">
        <v>44895</v>
      </c>
      <c r="D1718" s="125">
        <v>44895</v>
      </c>
      <c r="E1718" s="125">
        <v>44896</v>
      </c>
      <c r="G1718" s="127" t="s">
        <v>1597</v>
      </c>
      <c r="H1718" s="128" t="s">
        <v>852</v>
      </c>
      <c r="I1718" s="73" t="s">
        <v>850</v>
      </c>
      <c r="J1718" s="73" t="s">
        <v>851</v>
      </c>
      <c r="K1718" s="73" t="s">
        <v>166</v>
      </c>
      <c r="L1718" s="129">
        <v>0</v>
      </c>
      <c r="N1718" s="121">
        <v>0</v>
      </c>
      <c r="O1718" s="121">
        <v>62210.29</v>
      </c>
      <c r="P1718" s="121">
        <v>62210.29</v>
      </c>
      <c r="Q1718" s="130" t="s">
        <v>681</v>
      </c>
      <c r="R1718" s="131">
        <v>0</v>
      </c>
      <c r="S1718" s="132">
        <v>11194743.620000001</v>
      </c>
      <c r="T1718" s="122" t="s">
        <v>851</v>
      </c>
      <c r="U1718" s="2">
        <v>87007383</v>
      </c>
      <c r="V1718" s="121">
        <v>-332773580</v>
      </c>
      <c r="W1718" s="111">
        <v>441318</v>
      </c>
      <c r="X1718" s="133">
        <v>52666301</v>
      </c>
      <c r="Y1718" s="45"/>
    </row>
    <row r="1719" spans="1:25">
      <c r="A1719" s="299" t="s">
        <v>182</v>
      </c>
      <c r="B1719" s="299" t="s">
        <v>183</v>
      </c>
      <c r="C1719" s="125">
        <v>44895</v>
      </c>
      <c r="D1719" s="125">
        <v>44895</v>
      </c>
      <c r="E1719" s="125">
        <v>44896</v>
      </c>
      <c r="F1719" s="295" t="s">
        <v>992</v>
      </c>
      <c r="G1719" s="127" t="s">
        <v>1752</v>
      </c>
      <c r="H1719" s="128" t="s">
        <v>991</v>
      </c>
      <c r="I1719" s="73" t="s">
        <v>764</v>
      </c>
      <c r="J1719" s="73" t="s">
        <v>990</v>
      </c>
      <c r="K1719" s="73" t="s">
        <v>166</v>
      </c>
      <c r="L1719" s="129">
        <v>0</v>
      </c>
      <c r="N1719" s="121">
        <v>0</v>
      </c>
      <c r="O1719" s="121">
        <v>161358.07999999999</v>
      </c>
      <c r="P1719" s="121">
        <v>161358.07999999999</v>
      </c>
      <c r="Q1719" s="130" t="s">
        <v>681</v>
      </c>
      <c r="R1719" s="131">
        <v>0</v>
      </c>
      <c r="S1719" s="132">
        <v>11356101.700000001</v>
      </c>
      <c r="T1719" s="122" t="s">
        <v>990</v>
      </c>
      <c r="U1719" s="2">
        <v>87913056</v>
      </c>
      <c r="V1719" s="121">
        <v>-398705357</v>
      </c>
      <c r="W1719" s="111">
        <v>502284</v>
      </c>
      <c r="X1719" s="133">
        <v>63481099</v>
      </c>
      <c r="Y1719" s="45"/>
    </row>
    <row r="1720" spans="1:25">
      <c r="A1720" s="299" t="s">
        <v>182</v>
      </c>
      <c r="B1720" s="299" t="s">
        <v>183</v>
      </c>
      <c r="C1720" s="125">
        <v>44895</v>
      </c>
      <c r="D1720" s="125">
        <v>44895</v>
      </c>
      <c r="E1720" s="125">
        <v>44896</v>
      </c>
      <c r="F1720" s="295" t="s">
        <v>575</v>
      </c>
      <c r="G1720" s="127" t="s">
        <v>1530</v>
      </c>
      <c r="H1720" s="128" t="s">
        <v>574</v>
      </c>
      <c r="I1720" s="73" t="s">
        <v>564</v>
      </c>
      <c r="J1720" s="73" t="s">
        <v>576</v>
      </c>
      <c r="K1720" s="73" t="s">
        <v>166</v>
      </c>
      <c r="L1720" s="129">
        <v>0</v>
      </c>
      <c r="N1720" s="121">
        <v>0</v>
      </c>
      <c r="O1720" s="121">
        <v>119.97</v>
      </c>
      <c r="P1720" s="121">
        <v>119.97</v>
      </c>
      <c r="Q1720" s="130" t="s">
        <v>681</v>
      </c>
      <c r="R1720" s="131">
        <v>0</v>
      </c>
      <c r="S1720" s="132">
        <v>11356221.670000002</v>
      </c>
      <c r="T1720" s="122" t="s">
        <v>576</v>
      </c>
      <c r="U1720" s="2"/>
      <c r="W1720" s="111">
        <v>409426</v>
      </c>
      <c r="X1720" s="133"/>
      <c r="Y1720" s="45"/>
    </row>
    <row r="1721" spans="1:25">
      <c r="A1721" s="299" t="s">
        <v>206</v>
      </c>
      <c r="B1721" s="299" t="s">
        <v>207</v>
      </c>
      <c r="C1721" s="125">
        <v>44895</v>
      </c>
      <c r="D1721" s="125">
        <v>44895</v>
      </c>
      <c r="E1721" s="125">
        <v>44896</v>
      </c>
      <c r="G1721" s="127"/>
      <c r="H1721" s="128" t="s">
        <v>793</v>
      </c>
      <c r="I1721" s="73" t="s">
        <v>791</v>
      </c>
      <c r="J1721" s="73" t="s">
        <v>792</v>
      </c>
      <c r="K1721" s="73" t="s">
        <v>944</v>
      </c>
      <c r="L1721" s="129">
        <v>119633.12</v>
      </c>
      <c r="M1721" s="121">
        <v>100</v>
      </c>
      <c r="N1721" s="121">
        <v>119633.12</v>
      </c>
      <c r="O1721" s="121">
        <v>0</v>
      </c>
      <c r="P1721" s="121">
        <v>119633.12</v>
      </c>
      <c r="Q1721" s="130" t="s">
        <v>681</v>
      </c>
      <c r="R1721" s="131">
        <v>2536754.6299999799</v>
      </c>
      <c r="S1721" s="132">
        <v>0</v>
      </c>
      <c r="T1721" s="122" t="s">
        <v>792</v>
      </c>
      <c r="U1721" s="2">
        <v>87718516</v>
      </c>
      <c r="V1721" s="121">
        <v>-331066297</v>
      </c>
      <c r="W1721" s="111">
        <v>364755</v>
      </c>
      <c r="X1721" s="133">
        <v>52389241</v>
      </c>
      <c r="Y1721" s="45"/>
    </row>
    <row r="1722" spans="1:25">
      <c r="A1722" s="299" t="s">
        <v>182</v>
      </c>
      <c r="B1722" s="299" t="s">
        <v>183</v>
      </c>
      <c r="C1722" s="125">
        <v>44895</v>
      </c>
      <c r="D1722" s="125">
        <v>44895</v>
      </c>
      <c r="E1722" s="125">
        <v>44896</v>
      </c>
      <c r="G1722" s="127" t="s">
        <v>1524</v>
      </c>
      <c r="H1722" s="128" t="s">
        <v>793</v>
      </c>
      <c r="I1722" s="73" t="s">
        <v>791</v>
      </c>
      <c r="J1722" s="73" t="s">
        <v>792</v>
      </c>
      <c r="K1722" s="73" t="s">
        <v>166</v>
      </c>
      <c r="L1722" s="129">
        <v>0</v>
      </c>
      <c r="N1722" s="121">
        <v>0</v>
      </c>
      <c r="O1722" s="121">
        <v>104574.14</v>
      </c>
      <c r="P1722" s="121">
        <v>104574.14</v>
      </c>
      <c r="Q1722" s="130" t="s">
        <v>681</v>
      </c>
      <c r="R1722" s="131">
        <v>0</v>
      </c>
      <c r="S1722" s="132">
        <v>11460795.810000002</v>
      </c>
      <c r="T1722" s="122" t="s">
        <v>792</v>
      </c>
      <c r="U1722" s="2">
        <v>86616810</v>
      </c>
      <c r="V1722" s="121">
        <v>-332774603</v>
      </c>
      <c r="W1722" s="111">
        <v>364755</v>
      </c>
      <c r="X1722" s="133">
        <v>52666430</v>
      </c>
      <c r="Y1722" s="45"/>
    </row>
    <row r="1723" spans="1:25">
      <c r="A1723" s="299" t="s">
        <v>182</v>
      </c>
      <c r="B1723" s="299" t="s">
        <v>183</v>
      </c>
      <c r="C1723" s="125">
        <v>44895</v>
      </c>
      <c r="D1723" s="125">
        <v>44895</v>
      </c>
      <c r="E1723" s="125">
        <v>44896</v>
      </c>
      <c r="G1723" s="127" t="s">
        <v>1636</v>
      </c>
      <c r="H1723" s="128" t="s">
        <v>881</v>
      </c>
      <c r="I1723" s="73" t="s">
        <v>204</v>
      </c>
      <c r="J1723" s="73" t="s">
        <v>880</v>
      </c>
      <c r="K1723" s="73" t="s">
        <v>166</v>
      </c>
      <c r="L1723" s="129">
        <v>0</v>
      </c>
      <c r="N1723" s="121">
        <v>0</v>
      </c>
      <c r="O1723" s="121">
        <v>43013.43</v>
      </c>
      <c r="P1723" s="121">
        <v>43013.43</v>
      </c>
      <c r="Q1723" s="130" t="s">
        <v>681</v>
      </c>
      <c r="R1723" s="131">
        <v>0</v>
      </c>
      <c r="S1723" s="132">
        <v>11503809.240000002</v>
      </c>
      <c r="T1723" s="122" t="s">
        <v>880</v>
      </c>
      <c r="U1723" s="2">
        <v>86903693</v>
      </c>
      <c r="V1723" s="121">
        <v>-332516316</v>
      </c>
      <c r="W1723" s="111">
        <v>455704</v>
      </c>
      <c r="X1723" s="133">
        <v>52562560</v>
      </c>
      <c r="Y1723" s="45"/>
    </row>
    <row r="1724" spans="1:25">
      <c r="A1724" s="228" t="s">
        <v>182</v>
      </c>
      <c r="B1724" s="228" t="s">
        <v>183</v>
      </c>
      <c r="C1724" s="229">
        <v>44895</v>
      </c>
      <c r="D1724" s="229">
        <v>44895</v>
      </c>
      <c r="E1724" s="229">
        <v>44896</v>
      </c>
      <c r="F1724" s="296"/>
      <c r="G1724" s="230" t="s">
        <v>1708</v>
      </c>
      <c r="H1724" s="231" t="s">
        <v>216</v>
      </c>
      <c r="I1724" s="232" t="s">
        <v>218</v>
      </c>
      <c r="J1724" s="232" t="s">
        <v>904</v>
      </c>
      <c r="K1724" s="232" t="s">
        <v>166</v>
      </c>
      <c r="L1724" s="233">
        <v>0</v>
      </c>
      <c r="M1724" s="234"/>
      <c r="N1724" s="234">
        <v>0</v>
      </c>
      <c r="O1724" s="234">
        <v>65666.75</v>
      </c>
      <c r="P1724" s="234">
        <v>65666.75</v>
      </c>
      <c r="Q1724" s="235" t="s">
        <v>681</v>
      </c>
      <c r="R1724" s="236">
        <v>0</v>
      </c>
      <c r="S1724" s="237">
        <v>11569475.990000002</v>
      </c>
      <c r="T1724" s="238" t="s">
        <v>904</v>
      </c>
      <c r="U1724" s="239">
        <v>87118824</v>
      </c>
      <c r="V1724" s="234">
        <v>-332774669</v>
      </c>
      <c r="W1724" s="240">
        <v>510354</v>
      </c>
      <c r="X1724" s="241">
        <v>52666452</v>
      </c>
      <c r="Y1724" s="242"/>
    </row>
    <row r="1725" spans="1:25">
      <c r="A1725" s="299" t="s">
        <v>182</v>
      </c>
      <c r="B1725" s="299" t="s">
        <v>183</v>
      </c>
      <c r="C1725" s="125">
        <v>44897</v>
      </c>
      <c r="D1725" s="125">
        <v>44897</v>
      </c>
      <c r="E1725" s="125">
        <v>44897</v>
      </c>
      <c r="F1725" s="295" t="s">
        <v>453</v>
      </c>
      <c r="G1725" s="127" t="s">
        <v>1743</v>
      </c>
      <c r="H1725" s="128" t="s">
        <v>452</v>
      </c>
      <c r="I1725" s="73" t="s">
        <v>454</v>
      </c>
      <c r="J1725" s="73" t="s">
        <v>455</v>
      </c>
      <c r="K1725" s="73" t="s">
        <v>166</v>
      </c>
      <c r="L1725" s="129">
        <v>0</v>
      </c>
      <c r="N1725" s="121">
        <v>0</v>
      </c>
      <c r="O1725" s="121">
        <v>61.78</v>
      </c>
      <c r="P1725" s="121">
        <v>61.78</v>
      </c>
      <c r="Q1725" s="130" t="s">
        <v>681</v>
      </c>
      <c r="R1725" s="131">
        <v>0</v>
      </c>
      <c r="S1725" s="132">
        <v>11569537.770000001</v>
      </c>
      <c r="T1725" s="122" t="s">
        <v>455</v>
      </c>
      <c r="U1725" s="2">
        <v>87078994</v>
      </c>
      <c r="V1725" s="121">
        <v>-332843042</v>
      </c>
      <c r="W1725" s="111">
        <v>509959</v>
      </c>
      <c r="X1725" s="133">
        <v>52677388</v>
      </c>
      <c r="Y1725" s="45"/>
    </row>
    <row r="1726" spans="1:25">
      <c r="A1726" s="228" t="s">
        <v>182</v>
      </c>
      <c r="B1726" s="228" t="s">
        <v>183</v>
      </c>
      <c r="C1726" s="229">
        <v>44897</v>
      </c>
      <c r="D1726" s="229">
        <v>44897</v>
      </c>
      <c r="E1726" s="229">
        <v>44897</v>
      </c>
      <c r="F1726" s="296" t="s">
        <v>569</v>
      </c>
      <c r="G1726" s="230" t="s">
        <v>1681</v>
      </c>
      <c r="H1726" s="231" t="s">
        <v>568</v>
      </c>
      <c r="I1726" s="232" t="s">
        <v>454</v>
      </c>
      <c r="J1726" s="232" t="s">
        <v>570</v>
      </c>
      <c r="K1726" s="232" t="s">
        <v>166</v>
      </c>
      <c r="L1726" s="233">
        <v>0</v>
      </c>
      <c r="M1726" s="234"/>
      <c r="N1726" s="234">
        <v>0</v>
      </c>
      <c r="O1726" s="234">
        <v>195.01</v>
      </c>
      <c r="P1726" s="234">
        <v>195.01</v>
      </c>
      <c r="Q1726" s="235" t="s">
        <v>681</v>
      </c>
      <c r="R1726" s="236">
        <v>0</v>
      </c>
      <c r="S1726" s="237">
        <v>11569732.780000001</v>
      </c>
      <c r="T1726" s="238" t="s">
        <v>570</v>
      </c>
      <c r="U1726" s="239">
        <v>87079644</v>
      </c>
      <c r="V1726" s="234">
        <v>-332843064</v>
      </c>
      <c r="W1726" s="240">
        <v>509932</v>
      </c>
      <c r="X1726" s="241">
        <v>52677410</v>
      </c>
      <c r="Y1726" s="242"/>
    </row>
    <row r="1727" spans="1:25">
      <c r="A1727" s="299" t="s">
        <v>206</v>
      </c>
      <c r="B1727" s="299" t="s">
        <v>207</v>
      </c>
      <c r="C1727" s="125">
        <v>44886</v>
      </c>
      <c r="D1727" s="125">
        <v>44900</v>
      </c>
      <c r="E1727" s="125">
        <v>44900</v>
      </c>
      <c r="F1727" s="295" t="s">
        <v>569</v>
      </c>
      <c r="G1727" s="127"/>
      <c r="H1727" s="128" t="s">
        <v>568</v>
      </c>
      <c r="I1727" s="73" t="s">
        <v>454</v>
      </c>
      <c r="J1727" s="73" t="s">
        <v>570</v>
      </c>
      <c r="K1727" s="73" t="s">
        <v>830</v>
      </c>
      <c r="L1727" s="129">
        <v>5000000</v>
      </c>
      <c r="M1727" s="121">
        <v>96.5</v>
      </c>
      <c r="N1727" s="121">
        <v>4825000</v>
      </c>
      <c r="O1727" s="121">
        <v>0</v>
      </c>
      <c r="P1727" s="121">
        <v>4825000</v>
      </c>
      <c r="Q1727" s="130" t="s">
        <v>681</v>
      </c>
      <c r="R1727" s="131">
        <v>7361754.6299999803</v>
      </c>
      <c r="S1727" s="132">
        <v>0</v>
      </c>
      <c r="T1727" s="122" t="s">
        <v>570</v>
      </c>
      <c r="U1727" s="2">
        <v>87518368</v>
      </c>
      <c r="V1727" s="121">
        <v>-332996213</v>
      </c>
      <c r="W1727" s="111">
        <v>509932</v>
      </c>
      <c r="X1727" s="133">
        <v>52713477</v>
      </c>
      <c r="Y1727" s="45"/>
    </row>
    <row r="1728" spans="1:25">
      <c r="A1728" s="299" t="s">
        <v>182</v>
      </c>
      <c r="B1728" s="299" t="s">
        <v>183</v>
      </c>
      <c r="C1728" s="125">
        <v>44900</v>
      </c>
      <c r="D1728" s="125">
        <v>44900</v>
      </c>
      <c r="E1728" s="125">
        <v>44900</v>
      </c>
      <c r="F1728" s="295" t="s">
        <v>569</v>
      </c>
      <c r="G1728" s="127"/>
      <c r="H1728" s="128" t="s">
        <v>568</v>
      </c>
      <c r="I1728" s="73" t="s">
        <v>454</v>
      </c>
      <c r="J1728" s="73" t="s">
        <v>570</v>
      </c>
      <c r="K1728" s="73" t="s">
        <v>1590</v>
      </c>
      <c r="L1728" s="129">
        <v>0</v>
      </c>
      <c r="N1728" s="121">
        <v>0</v>
      </c>
      <c r="O1728" s="121">
        <v>2106.64</v>
      </c>
      <c r="P1728" s="121">
        <v>2106.64</v>
      </c>
      <c r="Q1728" s="130" t="s">
        <v>681</v>
      </c>
      <c r="R1728" s="131">
        <v>0</v>
      </c>
      <c r="S1728" s="132">
        <v>11571839.420000002</v>
      </c>
      <c r="T1728" s="122" t="s">
        <v>570</v>
      </c>
      <c r="U1728" s="2">
        <v>88033486</v>
      </c>
      <c r="V1728" s="121">
        <v>-332996398</v>
      </c>
      <c r="W1728" s="111"/>
      <c r="X1728" s="133">
        <v>52713563</v>
      </c>
      <c r="Y1728" s="45"/>
    </row>
    <row r="1729" spans="1:25">
      <c r="A1729" s="299" t="s">
        <v>182</v>
      </c>
      <c r="B1729" s="299" t="s">
        <v>183</v>
      </c>
      <c r="C1729" s="125">
        <v>44900</v>
      </c>
      <c r="D1729" s="125">
        <v>44900</v>
      </c>
      <c r="E1729" s="125">
        <v>44900</v>
      </c>
      <c r="F1729" s="295" t="s">
        <v>569</v>
      </c>
      <c r="G1729" s="127"/>
      <c r="H1729" s="128" t="s">
        <v>568</v>
      </c>
      <c r="I1729" s="73" t="s">
        <v>454</v>
      </c>
      <c r="J1729" s="73" t="s">
        <v>570</v>
      </c>
      <c r="K1729" s="73" t="s">
        <v>1591</v>
      </c>
      <c r="L1729" s="129">
        <v>0</v>
      </c>
      <c r="N1729" s="121">
        <v>0</v>
      </c>
      <c r="O1729" s="121">
        <v>-5421.7</v>
      </c>
      <c r="P1729" s="121">
        <v>-5421.7</v>
      </c>
      <c r="Q1729" s="130" t="s">
        <v>681</v>
      </c>
      <c r="R1729" s="131">
        <v>0</v>
      </c>
      <c r="S1729" s="132">
        <v>11566417.720000003</v>
      </c>
      <c r="T1729" s="122" t="s">
        <v>570</v>
      </c>
      <c r="U1729" s="2">
        <v>88033457</v>
      </c>
      <c r="V1729" s="121">
        <v>-332996408</v>
      </c>
      <c r="W1729" s="111"/>
      <c r="X1729" s="133">
        <v>52713536</v>
      </c>
      <c r="Y1729" s="45"/>
    </row>
    <row r="1730" spans="1:25">
      <c r="A1730" s="299" t="s">
        <v>182</v>
      </c>
      <c r="B1730" s="299" t="s">
        <v>183</v>
      </c>
      <c r="C1730" s="125">
        <v>44900</v>
      </c>
      <c r="D1730" s="125">
        <v>44900</v>
      </c>
      <c r="E1730" s="125">
        <v>44900</v>
      </c>
      <c r="G1730" s="127" t="s">
        <v>1714</v>
      </c>
      <c r="H1730" s="128" t="s">
        <v>989</v>
      </c>
      <c r="I1730" s="73" t="s">
        <v>917</v>
      </c>
      <c r="J1730" s="73" t="s">
        <v>1753</v>
      </c>
      <c r="K1730" s="73" t="s">
        <v>166</v>
      </c>
      <c r="L1730" s="129">
        <v>0</v>
      </c>
      <c r="N1730" s="121">
        <v>0</v>
      </c>
      <c r="O1730" s="121">
        <v>202722.39</v>
      </c>
      <c r="P1730" s="121">
        <v>202722.39</v>
      </c>
      <c r="Q1730" s="130" t="s">
        <v>681</v>
      </c>
      <c r="R1730" s="131">
        <v>0</v>
      </c>
      <c r="S1730" s="132">
        <v>11769140.110000003</v>
      </c>
      <c r="T1730" s="122" t="s">
        <v>988</v>
      </c>
      <c r="U1730" s="2">
        <v>84411879</v>
      </c>
      <c r="V1730" s="121">
        <v>-333000671</v>
      </c>
      <c r="W1730" s="111">
        <v>502245</v>
      </c>
      <c r="X1730" s="133">
        <v>52714796</v>
      </c>
      <c r="Y1730" s="45" t="s">
        <v>1754</v>
      </c>
    </row>
    <row r="1731" spans="1:25">
      <c r="A1731" s="299" t="s">
        <v>182</v>
      </c>
      <c r="B1731" s="299" t="s">
        <v>183</v>
      </c>
      <c r="C1731" s="125">
        <v>44896</v>
      </c>
      <c r="D1731" s="125">
        <v>44896</v>
      </c>
      <c r="E1731" s="125">
        <v>44900</v>
      </c>
      <c r="G1731" s="127" t="s">
        <v>1618</v>
      </c>
      <c r="H1731" s="128" t="s">
        <v>317</v>
      </c>
      <c r="I1731" s="73" t="s">
        <v>318</v>
      </c>
      <c r="J1731" s="73" t="s">
        <v>319</v>
      </c>
      <c r="K1731" s="73" t="s">
        <v>166</v>
      </c>
      <c r="L1731" s="129">
        <v>0</v>
      </c>
      <c r="N1731" s="121">
        <v>0</v>
      </c>
      <c r="O1731" s="121">
        <v>40353</v>
      </c>
      <c r="P1731" s="121">
        <v>40353</v>
      </c>
      <c r="Q1731" s="130" t="s">
        <v>681</v>
      </c>
      <c r="R1731" s="131">
        <v>0</v>
      </c>
      <c r="S1731" s="132">
        <v>11809493.110000003</v>
      </c>
      <c r="T1731" s="122" t="s">
        <v>319</v>
      </c>
      <c r="U1731" s="2">
        <v>87104891</v>
      </c>
      <c r="V1731" s="121">
        <v>-333005408</v>
      </c>
      <c r="W1731" s="111">
        <v>454684</v>
      </c>
      <c r="X1731" s="133">
        <v>52716267</v>
      </c>
      <c r="Y1731" s="45" t="s">
        <v>1755</v>
      </c>
    </row>
    <row r="1732" spans="1:25">
      <c r="A1732" s="243" t="s">
        <v>182</v>
      </c>
      <c r="B1732" s="243" t="s">
        <v>183</v>
      </c>
      <c r="C1732" s="244">
        <v>44901</v>
      </c>
      <c r="D1732" s="244">
        <v>44901</v>
      </c>
      <c r="E1732" s="244">
        <v>44901</v>
      </c>
      <c r="F1732" s="297" t="s">
        <v>929</v>
      </c>
      <c r="G1732" s="245" t="s">
        <v>1710</v>
      </c>
      <c r="H1732" s="246" t="s">
        <v>928</v>
      </c>
      <c r="I1732" s="247" t="s">
        <v>926</v>
      </c>
      <c r="J1732" s="247" t="s">
        <v>927</v>
      </c>
      <c r="K1732" s="247" t="s">
        <v>166</v>
      </c>
      <c r="L1732" s="248">
        <v>0</v>
      </c>
      <c r="M1732" s="249"/>
      <c r="N1732" s="249">
        <v>0</v>
      </c>
      <c r="O1732" s="249">
        <v>87289.96</v>
      </c>
      <c r="P1732" s="249">
        <v>87289.96</v>
      </c>
      <c r="Q1732" s="250" t="s">
        <v>681</v>
      </c>
      <c r="R1732" s="251">
        <v>0</v>
      </c>
      <c r="S1732" s="252">
        <v>11896783.070000004</v>
      </c>
      <c r="T1732" s="253" t="s">
        <v>927</v>
      </c>
      <c r="U1732" s="254">
        <v>84146993</v>
      </c>
      <c r="V1732" s="249">
        <v>-333044030</v>
      </c>
      <c r="W1732" s="255">
        <v>481437</v>
      </c>
      <c r="X1732" s="256">
        <v>52723835</v>
      </c>
      <c r="Y1732" s="257"/>
    </row>
    <row r="1733" spans="1:25">
      <c r="A1733" s="299" t="s">
        <v>182</v>
      </c>
      <c r="B1733" s="299" t="s">
        <v>183</v>
      </c>
      <c r="C1733" s="125">
        <v>44895</v>
      </c>
      <c r="D1733" s="125">
        <v>44895</v>
      </c>
      <c r="E1733" s="125">
        <v>44902</v>
      </c>
      <c r="G1733" s="127" t="s">
        <v>1547</v>
      </c>
      <c r="H1733" s="128" t="s">
        <v>776</v>
      </c>
      <c r="I1733" s="73" t="s">
        <v>772</v>
      </c>
      <c r="J1733" s="73" t="s">
        <v>775</v>
      </c>
      <c r="K1733" s="73" t="s">
        <v>166</v>
      </c>
      <c r="L1733" s="129">
        <v>0</v>
      </c>
      <c r="N1733" s="121">
        <v>0</v>
      </c>
      <c r="O1733" s="121">
        <v>2258.77</v>
      </c>
      <c r="P1733" s="121">
        <v>2258.77</v>
      </c>
      <c r="Q1733" s="130" t="s">
        <v>681</v>
      </c>
      <c r="R1733" s="131">
        <v>0</v>
      </c>
      <c r="S1733" s="132">
        <v>11899041.840000004</v>
      </c>
      <c r="T1733" s="122" t="s">
        <v>775</v>
      </c>
      <c r="U1733" s="2">
        <v>88087357</v>
      </c>
      <c r="V1733" s="121">
        <v>-333123427</v>
      </c>
      <c r="W1733" s="111">
        <v>371681</v>
      </c>
      <c r="X1733" s="133">
        <v>52747804</v>
      </c>
      <c r="Y1733" s="45"/>
    </row>
    <row r="1734" spans="1:25">
      <c r="A1734" s="228" t="s">
        <v>182</v>
      </c>
      <c r="B1734" s="228" t="s">
        <v>183</v>
      </c>
      <c r="C1734" s="229">
        <v>44895</v>
      </c>
      <c r="D1734" s="229">
        <v>44895</v>
      </c>
      <c r="E1734" s="229">
        <v>44902</v>
      </c>
      <c r="F1734" s="296"/>
      <c r="G1734" s="230" t="s">
        <v>1569</v>
      </c>
      <c r="H1734" s="231" t="s">
        <v>774</v>
      </c>
      <c r="I1734" s="232" t="s">
        <v>772</v>
      </c>
      <c r="J1734" s="232" t="s">
        <v>773</v>
      </c>
      <c r="K1734" s="232" t="s">
        <v>166</v>
      </c>
      <c r="L1734" s="233">
        <v>0</v>
      </c>
      <c r="M1734" s="234"/>
      <c r="N1734" s="234">
        <v>0</v>
      </c>
      <c r="O1734" s="234">
        <v>10108.780000000001</v>
      </c>
      <c r="P1734" s="234">
        <v>10108.780000000001</v>
      </c>
      <c r="Q1734" s="235" t="s">
        <v>681</v>
      </c>
      <c r="R1734" s="236">
        <v>0</v>
      </c>
      <c r="S1734" s="237">
        <v>11909150.620000003</v>
      </c>
      <c r="T1734" s="238" t="s">
        <v>773</v>
      </c>
      <c r="U1734" s="239">
        <v>88087633</v>
      </c>
      <c r="V1734" s="234">
        <v>-333123301</v>
      </c>
      <c r="W1734" s="240">
        <v>357916</v>
      </c>
      <c r="X1734" s="241">
        <v>52747794</v>
      </c>
      <c r="Y1734" s="242"/>
    </row>
    <row r="1735" spans="1:25">
      <c r="A1735" s="299" t="s">
        <v>206</v>
      </c>
      <c r="B1735" s="299" t="s">
        <v>207</v>
      </c>
      <c r="C1735" s="125">
        <v>44903</v>
      </c>
      <c r="D1735" s="125">
        <v>44903</v>
      </c>
      <c r="E1735" s="125">
        <v>44903</v>
      </c>
      <c r="G1735" s="127"/>
      <c r="H1735" s="128" t="s">
        <v>1013</v>
      </c>
      <c r="I1735" s="73" t="s">
        <v>1011</v>
      </c>
      <c r="J1735" s="73" t="s">
        <v>1012</v>
      </c>
      <c r="K1735" s="73" t="s">
        <v>944</v>
      </c>
      <c r="L1735" s="129">
        <v>7243874.9800000004</v>
      </c>
      <c r="M1735" s="121">
        <v>100</v>
      </c>
      <c r="N1735" s="121">
        <v>7243874.9800000004</v>
      </c>
      <c r="O1735" s="121">
        <v>0</v>
      </c>
      <c r="P1735" s="121">
        <v>7243874.9800000004</v>
      </c>
      <c r="Q1735" s="130" t="s">
        <v>681</v>
      </c>
      <c r="R1735" s="131">
        <v>14605629.609999981</v>
      </c>
      <c r="S1735" s="132">
        <v>0</v>
      </c>
      <c r="T1735" s="122" t="s">
        <v>1012</v>
      </c>
      <c r="U1735" s="2">
        <v>88137346</v>
      </c>
      <c r="V1735" s="121">
        <v>-333226533</v>
      </c>
      <c r="W1735" s="111">
        <v>514147</v>
      </c>
      <c r="X1735" s="133">
        <v>52773451</v>
      </c>
      <c r="Y1735" s="45"/>
    </row>
    <row r="1736" spans="1:25">
      <c r="A1736" s="299" t="s">
        <v>182</v>
      </c>
      <c r="B1736" s="299" t="s">
        <v>183</v>
      </c>
      <c r="C1736" s="125">
        <v>44895</v>
      </c>
      <c r="D1736" s="125">
        <v>44895</v>
      </c>
      <c r="E1736" s="125">
        <v>44903</v>
      </c>
      <c r="G1736" s="127" t="s">
        <v>1756</v>
      </c>
      <c r="H1736" s="128" t="s">
        <v>1013</v>
      </c>
      <c r="I1736" s="73" t="s">
        <v>1011</v>
      </c>
      <c r="J1736" s="73" t="s">
        <v>1012</v>
      </c>
      <c r="K1736" s="73" t="s">
        <v>166</v>
      </c>
      <c r="L1736" s="129">
        <v>0</v>
      </c>
      <c r="N1736" s="121">
        <v>0</v>
      </c>
      <c r="O1736" s="121">
        <v>57403.24</v>
      </c>
      <c r="P1736" s="121">
        <v>57403.24</v>
      </c>
      <c r="Q1736" s="130" t="s">
        <v>681</v>
      </c>
      <c r="R1736" s="131">
        <v>0</v>
      </c>
      <c r="S1736" s="132">
        <v>11966553.860000003</v>
      </c>
      <c r="T1736" s="122" t="s">
        <v>1012</v>
      </c>
      <c r="U1736" s="2">
        <v>88125499</v>
      </c>
      <c r="V1736" s="121">
        <v>-333226412</v>
      </c>
      <c r="W1736" s="111">
        <v>392882</v>
      </c>
      <c r="X1736" s="133">
        <v>52773424</v>
      </c>
      <c r="Y1736" s="45"/>
    </row>
    <row r="1737" spans="1:25">
      <c r="A1737" s="299" t="s">
        <v>182</v>
      </c>
      <c r="B1737" s="299" t="s">
        <v>183</v>
      </c>
      <c r="C1737" s="125">
        <v>44903</v>
      </c>
      <c r="D1737" s="125">
        <v>44903</v>
      </c>
      <c r="E1737" s="125">
        <v>44903</v>
      </c>
      <c r="G1737" s="127" t="s">
        <v>1756</v>
      </c>
      <c r="H1737" s="128" t="s">
        <v>1013</v>
      </c>
      <c r="I1737" s="73" t="s">
        <v>1011</v>
      </c>
      <c r="J1737" s="73" t="s">
        <v>1012</v>
      </c>
      <c r="K1737" s="73" t="s">
        <v>166</v>
      </c>
      <c r="L1737" s="129">
        <v>0</v>
      </c>
      <c r="N1737" s="121">
        <v>0</v>
      </c>
      <c r="O1737" s="121">
        <v>22781.5</v>
      </c>
      <c r="P1737" s="121">
        <v>22781.5</v>
      </c>
      <c r="Q1737" s="130" t="s">
        <v>681</v>
      </c>
      <c r="R1737" s="131">
        <v>0</v>
      </c>
      <c r="S1737" s="132">
        <v>11989335.360000003</v>
      </c>
      <c r="T1737" s="122" t="s">
        <v>1012</v>
      </c>
      <c r="U1737" s="2">
        <v>88125544</v>
      </c>
      <c r="V1737" s="121">
        <v>-333226862</v>
      </c>
      <c r="W1737" s="111">
        <v>514147</v>
      </c>
      <c r="X1737" s="133">
        <v>52773525</v>
      </c>
      <c r="Y1737" s="45"/>
    </row>
    <row r="1738" spans="1:25">
      <c r="A1738" s="299" t="s">
        <v>206</v>
      </c>
      <c r="B1738" s="299" t="s">
        <v>207</v>
      </c>
      <c r="C1738" s="125">
        <v>44903</v>
      </c>
      <c r="D1738" s="125">
        <v>44903</v>
      </c>
      <c r="E1738" s="125">
        <v>44903</v>
      </c>
      <c r="G1738" s="127"/>
      <c r="H1738" s="128" t="s">
        <v>776</v>
      </c>
      <c r="I1738" s="73" t="s">
        <v>772</v>
      </c>
      <c r="J1738" s="73" t="s">
        <v>775</v>
      </c>
      <c r="K1738" s="73" t="s">
        <v>944</v>
      </c>
      <c r="L1738" s="129">
        <v>285202.15999999997</v>
      </c>
      <c r="M1738" s="121">
        <v>100</v>
      </c>
      <c r="N1738" s="121">
        <v>285202.15999999997</v>
      </c>
      <c r="O1738" s="121">
        <v>0</v>
      </c>
      <c r="P1738" s="121">
        <v>285202.15999999997</v>
      </c>
      <c r="Q1738" s="130" t="s">
        <v>681</v>
      </c>
      <c r="R1738" s="131">
        <v>14890831.769999981</v>
      </c>
      <c r="S1738" s="132">
        <v>0</v>
      </c>
      <c r="T1738" s="122" t="s">
        <v>775</v>
      </c>
      <c r="U1738" s="2">
        <v>88122707</v>
      </c>
      <c r="V1738" s="121">
        <v>-333198743</v>
      </c>
      <c r="W1738" s="111">
        <v>513304</v>
      </c>
      <c r="X1738" s="133">
        <v>52765409</v>
      </c>
      <c r="Y1738" s="45"/>
    </row>
    <row r="1739" spans="1:25">
      <c r="A1739" s="299" t="s">
        <v>182</v>
      </c>
      <c r="B1739" s="299" t="s">
        <v>183</v>
      </c>
      <c r="C1739" s="125">
        <v>44903</v>
      </c>
      <c r="D1739" s="125">
        <v>44903</v>
      </c>
      <c r="E1739" s="125">
        <v>44903</v>
      </c>
      <c r="G1739" s="127" t="s">
        <v>1547</v>
      </c>
      <c r="H1739" s="128" t="s">
        <v>776</v>
      </c>
      <c r="I1739" s="73" t="s">
        <v>772</v>
      </c>
      <c r="J1739" s="73" t="s">
        <v>775</v>
      </c>
      <c r="K1739" s="73" t="s">
        <v>166</v>
      </c>
      <c r="L1739" s="129">
        <v>0</v>
      </c>
      <c r="N1739" s="121">
        <v>0</v>
      </c>
      <c r="O1739" s="121">
        <v>734.49</v>
      </c>
      <c r="P1739" s="121">
        <v>734.49</v>
      </c>
      <c r="Q1739" s="130" t="s">
        <v>681</v>
      </c>
      <c r="R1739" s="131">
        <v>0</v>
      </c>
      <c r="S1739" s="132">
        <v>11990069.850000003</v>
      </c>
      <c r="T1739" s="122" t="s">
        <v>775</v>
      </c>
      <c r="U1739" s="2">
        <v>88122712</v>
      </c>
      <c r="V1739" s="121">
        <v>-333198747</v>
      </c>
      <c r="W1739" s="111">
        <v>513304</v>
      </c>
      <c r="X1739" s="133">
        <v>52765411</v>
      </c>
      <c r="Y1739" s="45"/>
    </row>
    <row r="1740" spans="1:25">
      <c r="A1740" s="299" t="s">
        <v>206</v>
      </c>
      <c r="B1740" s="299" t="s">
        <v>207</v>
      </c>
      <c r="C1740" s="125">
        <v>44903</v>
      </c>
      <c r="D1740" s="125">
        <v>44903</v>
      </c>
      <c r="E1740" s="125">
        <v>44903</v>
      </c>
      <c r="G1740" s="127"/>
      <c r="H1740" s="128" t="s">
        <v>774</v>
      </c>
      <c r="I1740" s="73" t="s">
        <v>772</v>
      </c>
      <c r="J1740" s="73" t="s">
        <v>773</v>
      </c>
      <c r="K1740" s="73" t="s">
        <v>944</v>
      </c>
      <c r="L1740" s="129">
        <v>1276379.8700000001</v>
      </c>
      <c r="M1740" s="121">
        <v>100</v>
      </c>
      <c r="N1740" s="121">
        <v>1276379.8700000001</v>
      </c>
      <c r="O1740" s="121">
        <v>0</v>
      </c>
      <c r="P1740" s="121">
        <v>1276379.8700000001</v>
      </c>
      <c r="Q1740" s="130" t="s">
        <v>681</v>
      </c>
      <c r="R1740" s="131">
        <v>16167211.639999982</v>
      </c>
      <c r="S1740" s="132">
        <v>0</v>
      </c>
      <c r="T1740" s="122" t="s">
        <v>773</v>
      </c>
      <c r="U1740" s="2">
        <v>88122740</v>
      </c>
      <c r="V1740" s="121">
        <v>-333198799</v>
      </c>
      <c r="W1740" s="111">
        <v>513307</v>
      </c>
      <c r="X1740" s="133">
        <v>52765430</v>
      </c>
      <c r="Y1740" s="45"/>
    </row>
    <row r="1741" spans="1:25">
      <c r="A1741" s="228" t="s">
        <v>182</v>
      </c>
      <c r="B1741" s="228" t="s">
        <v>183</v>
      </c>
      <c r="C1741" s="229">
        <v>44903</v>
      </c>
      <c r="D1741" s="229">
        <v>44903</v>
      </c>
      <c r="E1741" s="229">
        <v>44903</v>
      </c>
      <c r="F1741" s="296"/>
      <c r="G1741" s="230" t="s">
        <v>1569</v>
      </c>
      <c r="H1741" s="231" t="s">
        <v>774</v>
      </c>
      <c r="I1741" s="232" t="s">
        <v>772</v>
      </c>
      <c r="J1741" s="232" t="s">
        <v>773</v>
      </c>
      <c r="K1741" s="232" t="s">
        <v>166</v>
      </c>
      <c r="L1741" s="233">
        <v>0</v>
      </c>
      <c r="M1741" s="234"/>
      <c r="N1741" s="234">
        <v>0</v>
      </c>
      <c r="O1741" s="234">
        <v>3287.12</v>
      </c>
      <c r="P1741" s="234">
        <v>3287.12</v>
      </c>
      <c r="Q1741" s="235" t="s">
        <v>681</v>
      </c>
      <c r="R1741" s="236">
        <v>0</v>
      </c>
      <c r="S1741" s="237">
        <v>11993356.970000003</v>
      </c>
      <c r="T1741" s="238" t="s">
        <v>773</v>
      </c>
      <c r="U1741" s="239">
        <v>88122745</v>
      </c>
      <c r="V1741" s="234">
        <v>-333198808</v>
      </c>
      <c r="W1741" s="240">
        <v>513307</v>
      </c>
      <c r="X1741" s="241">
        <v>52765435</v>
      </c>
      <c r="Y1741" s="242"/>
    </row>
    <row r="1742" spans="1:25">
      <c r="A1742" s="299" t="s">
        <v>206</v>
      </c>
      <c r="B1742" s="299" t="s">
        <v>207</v>
      </c>
      <c r="C1742" s="125">
        <v>44903</v>
      </c>
      <c r="D1742" s="125">
        <v>44903</v>
      </c>
      <c r="E1742" s="125">
        <v>44904</v>
      </c>
      <c r="G1742" s="127"/>
      <c r="H1742" s="128" t="s">
        <v>728</v>
      </c>
      <c r="I1742" s="73" t="s">
        <v>726</v>
      </c>
      <c r="J1742" s="73" t="s">
        <v>727</v>
      </c>
      <c r="K1742" s="73" t="s">
        <v>944</v>
      </c>
      <c r="L1742" s="129">
        <v>2024352.15</v>
      </c>
      <c r="M1742" s="121">
        <v>100</v>
      </c>
      <c r="N1742" s="121">
        <v>2024352.15</v>
      </c>
      <c r="O1742" s="121">
        <v>0</v>
      </c>
      <c r="P1742" s="121">
        <v>2024352.15</v>
      </c>
      <c r="Q1742" s="130" t="s">
        <v>681</v>
      </c>
      <c r="R1742" s="131">
        <v>18191563.78999998</v>
      </c>
      <c r="S1742" s="132">
        <v>0</v>
      </c>
      <c r="T1742" s="122" t="s">
        <v>727</v>
      </c>
      <c r="U1742" s="2">
        <v>88154067</v>
      </c>
      <c r="V1742" s="121">
        <v>-333277338</v>
      </c>
      <c r="W1742" s="111">
        <v>272565</v>
      </c>
      <c r="X1742" s="133">
        <v>52783448</v>
      </c>
      <c r="Y1742" s="45"/>
    </row>
    <row r="1743" spans="1:25">
      <c r="A1743" s="299" t="s">
        <v>182</v>
      </c>
      <c r="B1743" s="299" t="s">
        <v>183</v>
      </c>
      <c r="C1743" s="125">
        <v>44903</v>
      </c>
      <c r="D1743" s="125">
        <v>44903</v>
      </c>
      <c r="E1743" s="125">
        <v>44904</v>
      </c>
      <c r="G1743" s="127" t="s">
        <v>1568</v>
      </c>
      <c r="H1743" s="128" t="s">
        <v>728</v>
      </c>
      <c r="I1743" s="73" t="s">
        <v>726</v>
      </c>
      <c r="J1743" s="73" t="s">
        <v>727</v>
      </c>
      <c r="K1743" s="73" t="s">
        <v>166</v>
      </c>
      <c r="L1743" s="129">
        <v>0</v>
      </c>
      <c r="N1743" s="121">
        <v>0</v>
      </c>
      <c r="O1743" s="121">
        <v>5213.3999999999996</v>
      </c>
      <c r="P1743" s="121">
        <v>5213.3999999999996</v>
      </c>
      <c r="Q1743" s="130" t="s">
        <v>681</v>
      </c>
      <c r="R1743" s="131">
        <v>0</v>
      </c>
      <c r="S1743" s="132">
        <v>11998570.370000003</v>
      </c>
      <c r="T1743" s="122" t="s">
        <v>727</v>
      </c>
      <c r="U1743" s="2">
        <v>88153922</v>
      </c>
      <c r="V1743" s="121">
        <v>-333278307</v>
      </c>
      <c r="W1743" s="111">
        <v>272565</v>
      </c>
      <c r="X1743" s="133">
        <v>52783621</v>
      </c>
      <c r="Y1743" s="45"/>
    </row>
    <row r="1744" spans="1:25">
      <c r="A1744" s="228" t="s">
        <v>182</v>
      </c>
      <c r="B1744" s="228" t="s">
        <v>183</v>
      </c>
      <c r="C1744" s="229">
        <v>44865</v>
      </c>
      <c r="D1744" s="229">
        <v>44865</v>
      </c>
      <c r="E1744" s="229">
        <v>44904</v>
      </c>
      <c r="F1744" s="296"/>
      <c r="G1744" s="230"/>
      <c r="H1744" s="231" t="s">
        <v>1013</v>
      </c>
      <c r="I1744" s="232" t="s">
        <v>1011</v>
      </c>
      <c r="J1744" s="232" t="s">
        <v>1012</v>
      </c>
      <c r="K1744" s="232" t="s">
        <v>817</v>
      </c>
      <c r="L1744" s="233">
        <v>0</v>
      </c>
      <c r="M1744" s="234"/>
      <c r="N1744" s="234">
        <v>0</v>
      </c>
      <c r="O1744" s="234">
        <v>55331.16</v>
      </c>
      <c r="P1744" s="234">
        <v>55331.16</v>
      </c>
      <c r="Q1744" s="235" t="s">
        <v>681</v>
      </c>
      <c r="R1744" s="236">
        <v>0</v>
      </c>
      <c r="S1744" s="237">
        <v>12053901.530000003</v>
      </c>
      <c r="T1744" s="238" t="s">
        <v>1012</v>
      </c>
      <c r="U1744" s="239">
        <v>88138732</v>
      </c>
      <c r="V1744" s="234">
        <v>-333229585</v>
      </c>
      <c r="W1744" s="240"/>
      <c r="X1744" s="241">
        <v>52774223</v>
      </c>
      <c r="Y1744" s="242" t="s">
        <v>1757</v>
      </c>
    </row>
    <row r="1745" spans="1:25">
      <c r="A1745" s="299" t="s">
        <v>206</v>
      </c>
      <c r="B1745" s="299" t="s">
        <v>207</v>
      </c>
      <c r="C1745" s="125">
        <v>44561</v>
      </c>
      <c r="D1745" s="125">
        <v>44561</v>
      </c>
      <c r="E1745" s="125">
        <v>44907</v>
      </c>
      <c r="F1745" s="295" t="s">
        <v>885</v>
      </c>
      <c r="G1745" s="127"/>
      <c r="H1745" s="128" t="s">
        <v>884</v>
      </c>
      <c r="I1745" s="73" t="s">
        <v>882</v>
      </c>
      <c r="J1745" s="73" t="s">
        <v>883</v>
      </c>
      <c r="K1745" s="73" t="s">
        <v>1758</v>
      </c>
      <c r="L1745" s="129">
        <v>9904.9599999999991</v>
      </c>
      <c r="M1745" s="121">
        <v>100</v>
      </c>
      <c r="N1745" s="121">
        <v>-9904.9599999999991</v>
      </c>
      <c r="O1745" s="121">
        <v>0</v>
      </c>
      <c r="P1745" s="121">
        <v>-9904.9599999999991</v>
      </c>
      <c r="Q1745" s="130" t="s">
        <v>681</v>
      </c>
      <c r="R1745" s="131">
        <v>18181658.82999998</v>
      </c>
      <c r="S1745" s="132">
        <v>0</v>
      </c>
      <c r="T1745" s="122" t="s">
        <v>883</v>
      </c>
      <c r="U1745" s="2"/>
      <c r="W1745" s="111">
        <v>455404</v>
      </c>
      <c r="X1745" s="133"/>
      <c r="Y1745" s="45"/>
    </row>
    <row r="1746" spans="1:25">
      <c r="A1746" s="299" t="s">
        <v>182</v>
      </c>
      <c r="B1746" s="299" t="s">
        <v>183</v>
      </c>
      <c r="C1746" s="125">
        <v>44538</v>
      </c>
      <c r="D1746" s="125">
        <v>44538</v>
      </c>
      <c r="E1746" s="125">
        <v>44907</v>
      </c>
      <c r="F1746" s="295" t="s">
        <v>885</v>
      </c>
      <c r="G1746" s="127" t="s">
        <v>1656</v>
      </c>
      <c r="H1746" s="128" t="s">
        <v>884</v>
      </c>
      <c r="I1746" s="73" t="s">
        <v>882</v>
      </c>
      <c r="J1746" s="73" t="s">
        <v>883</v>
      </c>
      <c r="K1746" s="73" t="s">
        <v>1759</v>
      </c>
      <c r="L1746" s="129">
        <v>0</v>
      </c>
      <c r="N1746" s="121">
        <v>0</v>
      </c>
      <c r="O1746" s="121">
        <v>-3814.66</v>
      </c>
      <c r="P1746" s="121">
        <v>-3814.66</v>
      </c>
      <c r="Q1746" s="130" t="s">
        <v>681</v>
      </c>
      <c r="R1746" s="131">
        <v>0</v>
      </c>
      <c r="S1746" s="132">
        <v>12050086.870000003</v>
      </c>
      <c r="T1746" s="122" t="s">
        <v>883</v>
      </c>
      <c r="U1746" s="2"/>
      <c r="W1746" s="111">
        <v>456507</v>
      </c>
      <c r="X1746" s="133"/>
      <c r="Y1746" s="45"/>
    </row>
    <row r="1747" spans="1:25">
      <c r="A1747" s="299" t="s">
        <v>182</v>
      </c>
      <c r="B1747" s="299" t="s">
        <v>183</v>
      </c>
      <c r="C1747" s="125">
        <v>44561</v>
      </c>
      <c r="D1747" s="125">
        <v>44561</v>
      </c>
      <c r="E1747" s="125">
        <v>44907</v>
      </c>
      <c r="F1747" s="295" t="s">
        <v>885</v>
      </c>
      <c r="G1747" s="127" t="s">
        <v>1656</v>
      </c>
      <c r="H1747" s="128" t="s">
        <v>884</v>
      </c>
      <c r="I1747" s="73" t="s">
        <v>882</v>
      </c>
      <c r="J1747" s="73" t="s">
        <v>883</v>
      </c>
      <c r="K1747" s="73" t="s">
        <v>1760</v>
      </c>
      <c r="L1747" s="129">
        <v>0</v>
      </c>
      <c r="N1747" s="121">
        <v>0</v>
      </c>
      <c r="O1747" s="121">
        <v>-25732.43</v>
      </c>
      <c r="P1747" s="121">
        <v>-25732.43</v>
      </c>
      <c r="Q1747" s="130" t="s">
        <v>681</v>
      </c>
      <c r="R1747" s="131">
        <v>0</v>
      </c>
      <c r="S1747" s="132">
        <v>12024354.440000003</v>
      </c>
      <c r="T1747" s="122" t="s">
        <v>883</v>
      </c>
      <c r="U1747" s="2"/>
      <c r="W1747" s="111">
        <v>456183</v>
      </c>
      <c r="X1747" s="133"/>
      <c r="Y1747" s="45"/>
    </row>
    <row r="1748" spans="1:25">
      <c r="A1748" s="299" t="s">
        <v>206</v>
      </c>
      <c r="B1748" s="299" t="s">
        <v>207</v>
      </c>
      <c r="C1748" s="125">
        <v>44651</v>
      </c>
      <c r="D1748" s="125">
        <v>44651</v>
      </c>
      <c r="E1748" s="125">
        <v>44907</v>
      </c>
      <c r="F1748" s="295" t="s">
        <v>885</v>
      </c>
      <c r="G1748" s="127"/>
      <c r="H1748" s="128" t="s">
        <v>884</v>
      </c>
      <c r="I1748" s="73" t="s">
        <v>882</v>
      </c>
      <c r="J1748" s="73" t="s">
        <v>883</v>
      </c>
      <c r="K1748" s="73" t="s">
        <v>1761</v>
      </c>
      <c r="L1748" s="129">
        <v>9904.9599999999991</v>
      </c>
      <c r="M1748" s="121">
        <v>100</v>
      </c>
      <c r="N1748" s="121">
        <v>-9904.9599999999991</v>
      </c>
      <c r="O1748" s="121">
        <v>0</v>
      </c>
      <c r="P1748" s="121">
        <v>-9904.9599999999991</v>
      </c>
      <c r="Q1748" s="130" t="s">
        <v>681</v>
      </c>
      <c r="R1748" s="131">
        <v>18171753.869999979</v>
      </c>
      <c r="S1748" s="132">
        <v>0</v>
      </c>
      <c r="T1748" s="122" t="s">
        <v>883</v>
      </c>
      <c r="U1748" s="2"/>
      <c r="W1748" s="111">
        <v>455404</v>
      </c>
      <c r="X1748" s="133"/>
      <c r="Y1748" s="45"/>
    </row>
    <row r="1749" spans="1:25">
      <c r="A1749" s="299" t="s">
        <v>182</v>
      </c>
      <c r="B1749" s="299" t="s">
        <v>183</v>
      </c>
      <c r="C1749" s="125">
        <v>44568</v>
      </c>
      <c r="D1749" s="125">
        <v>44568</v>
      </c>
      <c r="E1749" s="125">
        <v>44907</v>
      </c>
      <c r="F1749" s="295" t="s">
        <v>885</v>
      </c>
      <c r="G1749" s="127" t="s">
        <v>1656</v>
      </c>
      <c r="H1749" s="128" t="s">
        <v>884</v>
      </c>
      <c r="I1749" s="73" t="s">
        <v>882</v>
      </c>
      <c r="J1749" s="73" t="s">
        <v>883</v>
      </c>
      <c r="K1749" s="73" t="s">
        <v>1762</v>
      </c>
      <c r="L1749" s="129">
        <v>0</v>
      </c>
      <c r="N1749" s="121">
        <v>0</v>
      </c>
      <c r="O1749" s="121">
        <v>-11988.93</v>
      </c>
      <c r="P1749" s="121">
        <v>-11988.93</v>
      </c>
      <c r="Q1749" s="130" t="s">
        <v>681</v>
      </c>
      <c r="R1749" s="131">
        <v>0</v>
      </c>
      <c r="S1749" s="132">
        <v>12012365.510000004</v>
      </c>
      <c r="T1749" s="122" t="s">
        <v>883</v>
      </c>
      <c r="U1749" s="2"/>
      <c r="W1749" s="111">
        <v>456507</v>
      </c>
      <c r="X1749" s="133"/>
      <c r="Y1749" s="45"/>
    </row>
    <row r="1750" spans="1:25">
      <c r="A1750" s="299" t="s">
        <v>182</v>
      </c>
      <c r="B1750" s="299" t="s">
        <v>183</v>
      </c>
      <c r="C1750" s="125">
        <v>44588</v>
      </c>
      <c r="D1750" s="125">
        <v>44588</v>
      </c>
      <c r="E1750" s="125">
        <v>44907</v>
      </c>
      <c r="F1750" s="295" t="s">
        <v>885</v>
      </c>
      <c r="G1750" s="127" t="s">
        <v>1656</v>
      </c>
      <c r="H1750" s="128" t="s">
        <v>884</v>
      </c>
      <c r="I1750" s="73" t="s">
        <v>882</v>
      </c>
      <c r="J1750" s="73" t="s">
        <v>883</v>
      </c>
      <c r="K1750" s="73" t="s">
        <v>1763</v>
      </c>
      <c r="L1750" s="129">
        <v>0</v>
      </c>
      <c r="N1750" s="121">
        <v>0</v>
      </c>
      <c r="O1750" s="121">
        <v>-29000.48</v>
      </c>
      <c r="P1750" s="121">
        <v>-29000.48</v>
      </c>
      <c r="Q1750" s="130" t="s">
        <v>681</v>
      </c>
      <c r="R1750" s="131">
        <v>0</v>
      </c>
      <c r="S1750" s="132">
        <v>11983365.030000003</v>
      </c>
      <c r="T1750" s="122" t="s">
        <v>883</v>
      </c>
      <c r="U1750" s="2"/>
      <c r="W1750" s="111">
        <v>455404</v>
      </c>
      <c r="X1750" s="133"/>
      <c r="Y1750" s="45"/>
    </row>
    <row r="1751" spans="1:25">
      <c r="A1751" s="299" t="s">
        <v>182</v>
      </c>
      <c r="B1751" s="299" t="s">
        <v>183</v>
      </c>
      <c r="C1751" s="125">
        <v>44620</v>
      </c>
      <c r="D1751" s="125">
        <v>44620</v>
      </c>
      <c r="E1751" s="125">
        <v>44907</v>
      </c>
      <c r="F1751" s="295" t="s">
        <v>885</v>
      </c>
      <c r="G1751" s="127" t="s">
        <v>1656</v>
      </c>
      <c r="H1751" s="128" t="s">
        <v>884</v>
      </c>
      <c r="I1751" s="73" t="s">
        <v>882</v>
      </c>
      <c r="J1751" s="73" t="s">
        <v>883</v>
      </c>
      <c r="K1751" s="73" t="s">
        <v>1764</v>
      </c>
      <c r="L1751" s="129">
        <v>0</v>
      </c>
      <c r="N1751" s="121">
        <v>0</v>
      </c>
      <c r="O1751" s="121">
        <v>-14967.99</v>
      </c>
      <c r="P1751" s="121">
        <v>-14967.99</v>
      </c>
      <c r="Q1751" s="130" t="s">
        <v>681</v>
      </c>
      <c r="R1751" s="131">
        <v>0</v>
      </c>
      <c r="S1751" s="132">
        <v>11968397.040000003</v>
      </c>
      <c r="T1751" s="122" t="s">
        <v>883</v>
      </c>
      <c r="U1751" s="2"/>
      <c r="W1751" s="111">
        <v>455404</v>
      </c>
      <c r="X1751" s="133"/>
      <c r="Y1751" s="45"/>
    </row>
    <row r="1752" spans="1:25">
      <c r="A1752" s="299" t="s">
        <v>182</v>
      </c>
      <c r="B1752" s="299" t="s">
        <v>183</v>
      </c>
      <c r="C1752" s="125">
        <v>44647</v>
      </c>
      <c r="D1752" s="125">
        <v>44647</v>
      </c>
      <c r="E1752" s="125">
        <v>44907</v>
      </c>
      <c r="F1752" s="295" t="s">
        <v>885</v>
      </c>
      <c r="G1752" s="127" t="s">
        <v>1656</v>
      </c>
      <c r="H1752" s="128" t="s">
        <v>884</v>
      </c>
      <c r="I1752" s="73" t="s">
        <v>882</v>
      </c>
      <c r="J1752" s="73" t="s">
        <v>883</v>
      </c>
      <c r="K1752" s="73" t="s">
        <v>1765</v>
      </c>
      <c r="L1752" s="129">
        <v>0</v>
      </c>
      <c r="N1752" s="121">
        <v>0</v>
      </c>
      <c r="O1752" s="121">
        <v>-12575.38</v>
      </c>
      <c r="P1752" s="121">
        <v>-12575.38</v>
      </c>
      <c r="Q1752" s="130" t="s">
        <v>681</v>
      </c>
      <c r="R1752" s="131">
        <v>0</v>
      </c>
      <c r="S1752" s="132">
        <v>11955821.660000002</v>
      </c>
      <c r="T1752" s="122" t="s">
        <v>883</v>
      </c>
      <c r="U1752" s="2"/>
      <c r="W1752" s="111">
        <v>455404</v>
      </c>
      <c r="X1752" s="133"/>
      <c r="Y1752" s="45"/>
    </row>
    <row r="1753" spans="1:25">
      <c r="A1753" s="228" t="s">
        <v>182</v>
      </c>
      <c r="B1753" s="228" t="s">
        <v>183</v>
      </c>
      <c r="C1753" s="229">
        <v>44651</v>
      </c>
      <c r="D1753" s="229">
        <v>44651</v>
      </c>
      <c r="E1753" s="229">
        <v>44907</v>
      </c>
      <c r="F1753" s="296" t="s">
        <v>885</v>
      </c>
      <c r="G1753" s="230" t="s">
        <v>1656</v>
      </c>
      <c r="H1753" s="231" t="s">
        <v>884</v>
      </c>
      <c r="I1753" s="232" t="s">
        <v>882</v>
      </c>
      <c r="J1753" s="232" t="s">
        <v>883</v>
      </c>
      <c r="K1753" s="232" t="s">
        <v>1766</v>
      </c>
      <c r="L1753" s="233">
        <v>0</v>
      </c>
      <c r="M1753" s="234"/>
      <c r="N1753" s="234">
        <v>0</v>
      </c>
      <c r="O1753" s="234">
        <v>-2766.22</v>
      </c>
      <c r="P1753" s="234">
        <v>-2766.22</v>
      </c>
      <c r="Q1753" s="235" t="s">
        <v>681</v>
      </c>
      <c r="R1753" s="236">
        <v>0</v>
      </c>
      <c r="S1753" s="237">
        <v>11953055.440000001</v>
      </c>
      <c r="T1753" s="238" t="s">
        <v>883</v>
      </c>
      <c r="U1753" s="239"/>
      <c r="V1753" s="234"/>
      <c r="W1753" s="240">
        <v>456183</v>
      </c>
      <c r="X1753" s="241"/>
      <c r="Y1753" s="242"/>
    </row>
    <row r="1754" spans="1:25">
      <c r="A1754" s="299" t="s">
        <v>182</v>
      </c>
      <c r="B1754" s="299" t="s">
        <v>183</v>
      </c>
      <c r="C1754" s="125">
        <v>44907</v>
      </c>
      <c r="D1754" s="125">
        <v>44907</v>
      </c>
      <c r="E1754" s="125">
        <v>44908</v>
      </c>
      <c r="F1754" s="295" t="s">
        <v>581</v>
      </c>
      <c r="G1754" s="127" t="s">
        <v>1712</v>
      </c>
      <c r="H1754" s="128" t="s">
        <v>580</v>
      </c>
      <c r="I1754" s="73" t="s">
        <v>582</v>
      </c>
      <c r="J1754" s="73" t="s">
        <v>583</v>
      </c>
      <c r="K1754" s="73" t="s">
        <v>166</v>
      </c>
      <c r="L1754" s="129">
        <v>0</v>
      </c>
      <c r="N1754" s="121">
        <v>0</v>
      </c>
      <c r="O1754" s="121">
        <v>106221.45</v>
      </c>
      <c r="P1754" s="121">
        <v>106221.45</v>
      </c>
      <c r="Q1754" s="130" t="s">
        <v>681</v>
      </c>
      <c r="R1754" s="131">
        <v>0</v>
      </c>
      <c r="S1754" s="132">
        <v>12059276.890000001</v>
      </c>
      <c r="T1754" s="122" t="s">
        <v>583</v>
      </c>
      <c r="U1754" s="2">
        <v>84303085</v>
      </c>
      <c r="V1754" s="121">
        <v>-333474394</v>
      </c>
      <c r="W1754" s="111">
        <v>482710</v>
      </c>
      <c r="X1754" s="133">
        <v>52815103</v>
      </c>
      <c r="Y1754" s="45"/>
    </row>
    <row r="1755" spans="1:25">
      <c r="A1755" s="228" t="s">
        <v>182</v>
      </c>
      <c r="B1755" s="228" t="s">
        <v>183</v>
      </c>
      <c r="C1755" s="229">
        <v>44908</v>
      </c>
      <c r="D1755" s="229">
        <v>44908</v>
      </c>
      <c r="E1755" s="229">
        <v>44908</v>
      </c>
      <c r="F1755" s="296" t="s">
        <v>885</v>
      </c>
      <c r="G1755" s="230" t="s">
        <v>1656</v>
      </c>
      <c r="H1755" s="231" t="s">
        <v>884</v>
      </c>
      <c r="I1755" s="232" t="s">
        <v>882</v>
      </c>
      <c r="J1755" s="232" t="s">
        <v>883</v>
      </c>
      <c r="K1755" s="232" t="s">
        <v>166</v>
      </c>
      <c r="L1755" s="233">
        <v>0</v>
      </c>
      <c r="M1755" s="234"/>
      <c r="N1755" s="234">
        <v>0</v>
      </c>
      <c r="O1755" s="234">
        <v>25732.43</v>
      </c>
      <c r="P1755" s="234">
        <v>25732.43</v>
      </c>
      <c r="Q1755" s="235" t="s">
        <v>681</v>
      </c>
      <c r="R1755" s="236">
        <v>0</v>
      </c>
      <c r="S1755" s="237">
        <v>12085009.32</v>
      </c>
      <c r="T1755" s="238" t="s">
        <v>883</v>
      </c>
      <c r="U1755" s="239">
        <v>88200570</v>
      </c>
      <c r="V1755" s="234">
        <v>-333450084</v>
      </c>
      <c r="W1755" s="240">
        <v>456183</v>
      </c>
      <c r="X1755" s="241">
        <v>52809927</v>
      </c>
      <c r="Y1755" s="242" t="s">
        <v>1767</v>
      </c>
    </row>
    <row r="1756" spans="1:25">
      <c r="A1756" s="299" t="s">
        <v>206</v>
      </c>
      <c r="B1756" s="299" t="s">
        <v>207</v>
      </c>
      <c r="C1756" s="125">
        <v>44561</v>
      </c>
      <c r="D1756" s="125">
        <v>44561</v>
      </c>
      <c r="E1756" s="125">
        <v>44909</v>
      </c>
      <c r="F1756" s="295" t="s">
        <v>885</v>
      </c>
      <c r="G1756" s="127"/>
      <c r="H1756" s="128" t="s">
        <v>884</v>
      </c>
      <c r="I1756" s="73" t="s">
        <v>882</v>
      </c>
      <c r="J1756" s="73" t="s">
        <v>883</v>
      </c>
      <c r="K1756" s="73" t="s">
        <v>944</v>
      </c>
      <c r="L1756" s="129">
        <v>9904.9599999999991</v>
      </c>
      <c r="M1756" s="121">
        <v>100</v>
      </c>
      <c r="N1756" s="121">
        <v>9904.9599999999991</v>
      </c>
      <c r="O1756" s="121">
        <v>0</v>
      </c>
      <c r="P1756" s="121">
        <v>9904.9599999999991</v>
      </c>
      <c r="Q1756" s="130" t="s">
        <v>681</v>
      </c>
      <c r="R1756" s="131">
        <v>18181658.82999998</v>
      </c>
      <c r="S1756" s="132">
        <v>0</v>
      </c>
      <c r="T1756" s="122" t="s">
        <v>883</v>
      </c>
      <c r="U1756" s="2">
        <v>88200248</v>
      </c>
      <c r="V1756" s="121">
        <v>-333449467</v>
      </c>
      <c r="W1756" s="111">
        <v>455404</v>
      </c>
      <c r="X1756" s="133">
        <v>52809662</v>
      </c>
      <c r="Y1756" s="45"/>
    </row>
    <row r="1757" spans="1:25">
      <c r="A1757" s="299" t="s">
        <v>206</v>
      </c>
      <c r="B1757" s="299" t="s">
        <v>207</v>
      </c>
      <c r="C1757" s="125">
        <v>44651</v>
      </c>
      <c r="D1757" s="125">
        <v>44651</v>
      </c>
      <c r="E1757" s="125">
        <v>44909</v>
      </c>
      <c r="F1757" s="295" t="s">
        <v>885</v>
      </c>
      <c r="G1757" s="127"/>
      <c r="H1757" s="128" t="s">
        <v>884</v>
      </c>
      <c r="I1757" s="73" t="s">
        <v>882</v>
      </c>
      <c r="J1757" s="73" t="s">
        <v>883</v>
      </c>
      <c r="K1757" s="73" t="s">
        <v>944</v>
      </c>
      <c r="L1757" s="129">
        <v>9904.9599999999991</v>
      </c>
      <c r="M1757" s="121">
        <v>100</v>
      </c>
      <c r="N1757" s="121">
        <v>9904.9599999999991</v>
      </c>
      <c r="O1757" s="121">
        <v>0</v>
      </c>
      <c r="P1757" s="121">
        <v>9904.9599999999991</v>
      </c>
      <c r="Q1757" s="130" t="s">
        <v>681</v>
      </c>
      <c r="R1757" s="131">
        <v>18191563.78999998</v>
      </c>
      <c r="S1757" s="132">
        <v>0</v>
      </c>
      <c r="T1757" s="122" t="s">
        <v>883</v>
      </c>
      <c r="U1757" s="2">
        <v>88200259</v>
      </c>
      <c r="V1757" s="121">
        <v>-333449491</v>
      </c>
      <c r="W1757" s="111">
        <v>455404</v>
      </c>
      <c r="X1757" s="133">
        <v>52809670</v>
      </c>
      <c r="Y1757" s="45"/>
    </row>
    <row r="1758" spans="1:25">
      <c r="A1758" s="299" t="s">
        <v>182</v>
      </c>
      <c r="B1758" s="299" t="s">
        <v>183</v>
      </c>
      <c r="C1758" s="125">
        <v>44909</v>
      </c>
      <c r="D1758" s="125">
        <v>44909</v>
      </c>
      <c r="E1758" s="125">
        <v>44909</v>
      </c>
      <c r="G1758" s="127" t="s">
        <v>1708</v>
      </c>
      <c r="H1758" s="128" t="s">
        <v>216</v>
      </c>
      <c r="I1758" s="73" t="s">
        <v>218</v>
      </c>
      <c r="J1758" s="73" t="s">
        <v>904</v>
      </c>
      <c r="K1758" s="73" t="s">
        <v>166</v>
      </c>
      <c r="L1758" s="129">
        <v>0</v>
      </c>
      <c r="N1758" s="121">
        <v>0</v>
      </c>
      <c r="O1758" s="121">
        <v>8114.12</v>
      </c>
      <c r="P1758" s="121">
        <v>8114.12</v>
      </c>
      <c r="Q1758" s="130" t="s">
        <v>681</v>
      </c>
      <c r="R1758" s="131">
        <v>0</v>
      </c>
      <c r="S1758" s="132">
        <v>12093123.439999999</v>
      </c>
      <c r="T1758" s="122" t="s">
        <v>904</v>
      </c>
      <c r="U1758" s="2">
        <v>88189164</v>
      </c>
      <c r="V1758" s="121">
        <v>-333591020</v>
      </c>
      <c r="W1758" s="111">
        <v>500674</v>
      </c>
      <c r="X1758" s="133">
        <v>52845282</v>
      </c>
      <c r="Y1758" s="45"/>
    </row>
    <row r="1759" spans="1:25">
      <c r="A1759" s="243" t="s">
        <v>182</v>
      </c>
      <c r="B1759" s="243" t="s">
        <v>183</v>
      </c>
      <c r="C1759" s="244">
        <v>44910</v>
      </c>
      <c r="D1759" s="244">
        <v>44910</v>
      </c>
      <c r="E1759" s="244">
        <v>44910</v>
      </c>
      <c r="F1759" s="297"/>
      <c r="G1759" s="245" t="s">
        <v>1548</v>
      </c>
      <c r="H1759" s="246" t="s">
        <v>796</v>
      </c>
      <c r="I1759" s="247" t="s">
        <v>794</v>
      </c>
      <c r="J1759" s="247" t="s">
        <v>795</v>
      </c>
      <c r="K1759" s="247" t="s">
        <v>166</v>
      </c>
      <c r="L1759" s="248">
        <v>0</v>
      </c>
      <c r="M1759" s="249"/>
      <c r="N1759" s="249">
        <v>0</v>
      </c>
      <c r="O1759" s="249">
        <v>20332.740000000002</v>
      </c>
      <c r="P1759" s="249">
        <v>20332.740000000002</v>
      </c>
      <c r="Q1759" s="250" t="s">
        <v>681</v>
      </c>
      <c r="R1759" s="251">
        <v>0</v>
      </c>
      <c r="S1759" s="252">
        <v>12113456.18</v>
      </c>
      <c r="T1759" s="253" t="s">
        <v>795</v>
      </c>
      <c r="U1759" s="254">
        <v>84282761</v>
      </c>
      <c r="V1759" s="249">
        <v>-333615982</v>
      </c>
      <c r="W1759" s="255">
        <v>376035</v>
      </c>
      <c r="X1759" s="256">
        <v>52847291</v>
      </c>
      <c r="Y1759" s="257"/>
    </row>
    <row r="1760" spans="1:25">
      <c r="A1760" s="299" t="s">
        <v>182</v>
      </c>
      <c r="B1760" s="299" t="s">
        <v>183</v>
      </c>
      <c r="C1760" s="125">
        <v>44911</v>
      </c>
      <c r="D1760" s="125">
        <v>44911</v>
      </c>
      <c r="E1760" s="125">
        <v>44911</v>
      </c>
      <c r="F1760" s="295" t="s">
        <v>889</v>
      </c>
      <c r="G1760" s="127"/>
      <c r="H1760" s="128" t="s">
        <v>888</v>
      </c>
      <c r="I1760" s="73" t="s">
        <v>886</v>
      </c>
      <c r="J1760" s="73" t="s">
        <v>887</v>
      </c>
      <c r="K1760" s="73" t="s">
        <v>1158</v>
      </c>
      <c r="L1760" s="129">
        <v>0</v>
      </c>
      <c r="N1760" s="121">
        <v>0</v>
      </c>
      <c r="O1760" s="121">
        <v>8662.5</v>
      </c>
      <c r="P1760" s="121">
        <v>8662.5</v>
      </c>
      <c r="Q1760" s="130" t="s">
        <v>681</v>
      </c>
      <c r="R1760" s="131">
        <v>0</v>
      </c>
      <c r="S1760" s="132">
        <v>12122118.68</v>
      </c>
      <c r="T1760" s="122" t="s">
        <v>887</v>
      </c>
      <c r="U1760" s="2">
        <v>88320832</v>
      </c>
      <c r="V1760" s="121">
        <v>-333747234</v>
      </c>
      <c r="W1760" s="111"/>
      <c r="X1760" s="133">
        <v>52886709</v>
      </c>
      <c r="Y1760" s="45"/>
    </row>
    <row r="1761" spans="1:25">
      <c r="A1761" s="228" t="s">
        <v>182</v>
      </c>
      <c r="B1761" s="228" t="s">
        <v>183</v>
      </c>
      <c r="C1761" s="229">
        <v>44911</v>
      </c>
      <c r="D1761" s="229">
        <v>44911</v>
      </c>
      <c r="E1761" s="229">
        <v>44911</v>
      </c>
      <c r="F1761" s="296"/>
      <c r="G1761" s="230" t="s">
        <v>1607</v>
      </c>
      <c r="H1761" s="231" t="s">
        <v>566</v>
      </c>
      <c r="I1761" s="232" t="s">
        <v>564</v>
      </c>
      <c r="J1761" s="232" t="s">
        <v>567</v>
      </c>
      <c r="K1761" s="232" t="s">
        <v>166</v>
      </c>
      <c r="L1761" s="233">
        <v>0</v>
      </c>
      <c r="M1761" s="234"/>
      <c r="N1761" s="234">
        <v>0</v>
      </c>
      <c r="O1761" s="234">
        <v>186.61</v>
      </c>
      <c r="P1761" s="234">
        <v>186.61</v>
      </c>
      <c r="Q1761" s="235" t="s">
        <v>681</v>
      </c>
      <c r="R1761" s="236">
        <v>0</v>
      </c>
      <c r="S1761" s="237">
        <v>12122305.289999999</v>
      </c>
      <c r="T1761" s="238" t="s">
        <v>567</v>
      </c>
      <c r="U1761" s="239">
        <v>88321055</v>
      </c>
      <c r="V1761" s="234">
        <v>-333749377</v>
      </c>
      <c r="W1761" s="240">
        <v>512171</v>
      </c>
      <c r="X1761" s="241">
        <v>52886841</v>
      </c>
      <c r="Y1761" s="242"/>
    </row>
    <row r="1762" spans="1:25">
      <c r="A1762" s="299" t="s">
        <v>182</v>
      </c>
      <c r="B1762" s="299" t="s">
        <v>183</v>
      </c>
      <c r="C1762" s="125">
        <v>44909</v>
      </c>
      <c r="D1762" s="125">
        <v>44909</v>
      </c>
      <c r="E1762" s="125">
        <v>44914</v>
      </c>
      <c r="G1762" s="127" t="s">
        <v>1768</v>
      </c>
      <c r="H1762" s="128" t="s">
        <v>163</v>
      </c>
      <c r="I1762" s="73" t="s">
        <v>164</v>
      </c>
      <c r="J1762" s="73" t="s">
        <v>165</v>
      </c>
      <c r="K1762" s="73" t="s">
        <v>166</v>
      </c>
      <c r="L1762" s="129">
        <v>0</v>
      </c>
      <c r="N1762" s="121">
        <v>0</v>
      </c>
      <c r="O1762" s="121">
        <v>4.93</v>
      </c>
      <c r="P1762" s="121">
        <v>4.93</v>
      </c>
      <c r="Q1762" s="130" t="s">
        <v>681</v>
      </c>
      <c r="R1762" s="131">
        <v>0</v>
      </c>
      <c r="S1762" s="132">
        <v>12122310.219999999</v>
      </c>
      <c r="T1762" s="122" t="s">
        <v>165</v>
      </c>
      <c r="U1762" s="2">
        <v>88351831</v>
      </c>
      <c r="V1762" s="121">
        <v>-333847661</v>
      </c>
      <c r="W1762" s="111">
        <v>515277</v>
      </c>
      <c r="X1762" s="133">
        <v>52904395</v>
      </c>
      <c r="Y1762" s="45"/>
    </row>
    <row r="1763" spans="1:25">
      <c r="A1763" s="299" t="s">
        <v>182</v>
      </c>
      <c r="B1763" s="299" t="s">
        <v>183</v>
      </c>
      <c r="C1763" s="125">
        <v>44909</v>
      </c>
      <c r="D1763" s="125">
        <v>44909</v>
      </c>
      <c r="E1763" s="125">
        <v>44914</v>
      </c>
      <c r="G1763" s="127" t="s">
        <v>1768</v>
      </c>
      <c r="H1763" s="128" t="s">
        <v>163</v>
      </c>
      <c r="I1763" s="73" t="s">
        <v>164</v>
      </c>
      <c r="J1763" s="73" t="s">
        <v>165</v>
      </c>
      <c r="K1763" s="73" t="s">
        <v>166</v>
      </c>
      <c r="L1763" s="129">
        <v>0</v>
      </c>
      <c r="N1763" s="121">
        <v>0</v>
      </c>
      <c r="O1763" s="121">
        <v>34.97</v>
      </c>
      <c r="P1763" s="121">
        <v>34.97</v>
      </c>
      <c r="Q1763" s="130" t="s">
        <v>681</v>
      </c>
      <c r="R1763" s="131">
        <v>0</v>
      </c>
      <c r="S1763" s="132">
        <v>12122345.189999999</v>
      </c>
      <c r="T1763" s="122" t="s">
        <v>165</v>
      </c>
      <c r="U1763" s="2">
        <v>84569293</v>
      </c>
      <c r="V1763" s="121">
        <v>-333848011</v>
      </c>
      <c r="W1763" s="111">
        <v>492843</v>
      </c>
      <c r="X1763" s="133">
        <v>52904427</v>
      </c>
      <c r="Y1763" s="45"/>
    </row>
    <row r="1764" spans="1:25">
      <c r="A1764" s="299" t="s">
        <v>182</v>
      </c>
      <c r="B1764" s="299" t="s">
        <v>183</v>
      </c>
      <c r="C1764" s="125">
        <v>44909</v>
      </c>
      <c r="D1764" s="125">
        <v>44909</v>
      </c>
      <c r="E1764" s="125">
        <v>44914</v>
      </c>
      <c r="G1764" s="127" t="s">
        <v>1768</v>
      </c>
      <c r="H1764" s="128" t="s">
        <v>163</v>
      </c>
      <c r="I1764" s="73" t="s">
        <v>164</v>
      </c>
      <c r="J1764" s="73" t="s">
        <v>165</v>
      </c>
      <c r="K1764" s="73" t="s">
        <v>166</v>
      </c>
      <c r="L1764" s="129">
        <v>0</v>
      </c>
      <c r="N1764" s="121">
        <v>0</v>
      </c>
      <c r="O1764" s="121">
        <v>6.22</v>
      </c>
      <c r="P1764" s="121">
        <v>6.22</v>
      </c>
      <c r="Q1764" s="130" t="s">
        <v>681</v>
      </c>
      <c r="R1764" s="131">
        <v>0</v>
      </c>
      <c r="S1764" s="132">
        <v>12122351.41</v>
      </c>
      <c r="T1764" s="122" t="s">
        <v>165</v>
      </c>
      <c r="U1764" s="2">
        <v>84569294</v>
      </c>
      <c r="V1764" s="121">
        <v>-333848488</v>
      </c>
      <c r="W1764" s="111">
        <v>492844</v>
      </c>
      <c r="X1764" s="133">
        <v>52904430</v>
      </c>
      <c r="Y1764" s="45" t="s">
        <v>1769</v>
      </c>
    </row>
    <row r="1765" spans="1:25">
      <c r="A1765" s="299" t="s">
        <v>182</v>
      </c>
      <c r="B1765" s="299" t="s">
        <v>183</v>
      </c>
      <c r="C1765" s="125">
        <v>44909</v>
      </c>
      <c r="D1765" s="125">
        <v>44909</v>
      </c>
      <c r="E1765" s="125">
        <v>44914</v>
      </c>
      <c r="G1765" s="127" t="s">
        <v>1768</v>
      </c>
      <c r="H1765" s="128" t="s">
        <v>163</v>
      </c>
      <c r="I1765" s="73" t="s">
        <v>164</v>
      </c>
      <c r="J1765" s="73" t="s">
        <v>165</v>
      </c>
      <c r="K1765" s="73" t="s">
        <v>166</v>
      </c>
      <c r="L1765" s="129">
        <v>0</v>
      </c>
      <c r="N1765" s="121">
        <v>0</v>
      </c>
      <c r="O1765" s="121">
        <v>1.61</v>
      </c>
      <c r="P1765" s="121">
        <v>1.61</v>
      </c>
      <c r="Q1765" s="130" t="s">
        <v>681</v>
      </c>
      <c r="R1765" s="131">
        <v>0</v>
      </c>
      <c r="S1765" s="132">
        <v>12122353.02</v>
      </c>
      <c r="T1765" s="122" t="s">
        <v>165</v>
      </c>
      <c r="U1765" s="2">
        <v>84569294</v>
      </c>
      <c r="V1765" s="121">
        <v>-333848500</v>
      </c>
      <c r="W1765" s="111">
        <v>492844</v>
      </c>
      <c r="X1765" s="133">
        <v>52904664</v>
      </c>
      <c r="Y1765" s="45" t="s">
        <v>1769</v>
      </c>
    </row>
    <row r="1766" spans="1:25">
      <c r="A1766" s="299" t="s">
        <v>182</v>
      </c>
      <c r="B1766" s="299" t="s">
        <v>183</v>
      </c>
      <c r="C1766" s="125">
        <v>44914</v>
      </c>
      <c r="D1766" s="125">
        <v>44914</v>
      </c>
      <c r="E1766" s="125">
        <v>44914</v>
      </c>
      <c r="G1766" s="127" t="s">
        <v>1670</v>
      </c>
      <c r="H1766" s="128" t="s">
        <v>571</v>
      </c>
      <c r="I1766" s="73" t="s">
        <v>572</v>
      </c>
      <c r="J1766" s="73" t="s">
        <v>948</v>
      </c>
      <c r="K1766" s="73" t="s">
        <v>166</v>
      </c>
      <c r="L1766" s="129">
        <v>0</v>
      </c>
      <c r="N1766" s="121">
        <v>0</v>
      </c>
      <c r="O1766" s="121">
        <v>46301.81</v>
      </c>
      <c r="P1766" s="121">
        <v>46301.81</v>
      </c>
      <c r="Q1766" s="130" t="s">
        <v>681</v>
      </c>
      <c r="R1766" s="131">
        <v>0</v>
      </c>
      <c r="S1766" s="132">
        <v>12168654.83</v>
      </c>
      <c r="T1766" s="122" t="s">
        <v>573</v>
      </c>
      <c r="U1766" s="2">
        <v>84428397</v>
      </c>
      <c r="V1766" s="121">
        <v>-333798313</v>
      </c>
      <c r="W1766" s="111">
        <v>471935</v>
      </c>
      <c r="X1766" s="133">
        <v>52888295</v>
      </c>
      <c r="Y1766" s="45"/>
    </row>
    <row r="1767" spans="1:25">
      <c r="A1767" s="228" t="s">
        <v>182</v>
      </c>
      <c r="B1767" s="228" t="s">
        <v>183</v>
      </c>
      <c r="C1767" s="229">
        <v>44914</v>
      </c>
      <c r="D1767" s="229">
        <v>44914</v>
      </c>
      <c r="E1767" s="229">
        <v>44914</v>
      </c>
      <c r="F1767" s="296"/>
      <c r="G1767" s="230" t="s">
        <v>1708</v>
      </c>
      <c r="H1767" s="231" t="s">
        <v>216</v>
      </c>
      <c r="I1767" s="232" t="s">
        <v>218</v>
      </c>
      <c r="J1767" s="232" t="s">
        <v>904</v>
      </c>
      <c r="K1767" s="232" t="s">
        <v>166</v>
      </c>
      <c r="L1767" s="233">
        <v>0</v>
      </c>
      <c r="M1767" s="234"/>
      <c r="N1767" s="234">
        <v>0</v>
      </c>
      <c r="O1767" s="234">
        <v>11407.37</v>
      </c>
      <c r="P1767" s="234">
        <v>11407.37</v>
      </c>
      <c r="Q1767" s="235" t="s">
        <v>681</v>
      </c>
      <c r="R1767" s="236">
        <v>0</v>
      </c>
      <c r="S1767" s="237">
        <v>12180062.199999999</v>
      </c>
      <c r="T1767" s="238" t="s">
        <v>904</v>
      </c>
      <c r="U1767" s="239">
        <v>87414312</v>
      </c>
      <c r="V1767" s="234">
        <v>-333850039</v>
      </c>
      <c r="W1767" s="240">
        <v>500671</v>
      </c>
      <c r="X1767" s="241">
        <v>52905114</v>
      </c>
      <c r="Y1767" s="242" t="s">
        <v>1770</v>
      </c>
    </row>
    <row r="1768" spans="1:25">
      <c r="A1768" s="299" t="s">
        <v>169</v>
      </c>
      <c r="B1768" s="299" t="s">
        <v>171</v>
      </c>
      <c r="C1768" s="125">
        <v>44915</v>
      </c>
      <c r="D1768" s="125">
        <v>44915</v>
      </c>
      <c r="E1768" s="125">
        <v>44915</v>
      </c>
      <c r="G1768" s="127"/>
      <c r="J1768" s="73"/>
      <c r="K1768" s="73" t="s">
        <v>1549</v>
      </c>
      <c r="L1768" s="129">
        <v>0</v>
      </c>
      <c r="N1768" s="121">
        <v>11034040.27</v>
      </c>
      <c r="O1768" s="121">
        <v>0</v>
      </c>
      <c r="P1768" s="121">
        <v>11034040.27</v>
      </c>
      <c r="Q1768" s="130" t="s">
        <v>681</v>
      </c>
      <c r="R1768" s="131">
        <v>11034040.27</v>
      </c>
      <c r="S1768" s="132">
        <v>0</v>
      </c>
      <c r="T1768" s="122"/>
      <c r="U1768" s="2">
        <v>483963</v>
      </c>
      <c r="V1768" s="121">
        <v>-333879518</v>
      </c>
      <c r="W1768" s="111"/>
      <c r="X1768" s="133"/>
      <c r="Y1768" s="45" t="s">
        <v>1589</v>
      </c>
    </row>
    <row r="1769" spans="1:25">
      <c r="A1769" s="299" t="s">
        <v>206</v>
      </c>
      <c r="B1769" s="299" t="s">
        <v>207</v>
      </c>
      <c r="C1769" s="125">
        <v>44910</v>
      </c>
      <c r="D1769" s="125">
        <v>44915</v>
      </c>
      <c r="E1769" s="125">
        <v>44915</v>
      </c>
      <c r="F1769" s="295" t="s">
        <v>378</v>
      </c>
      <c r="G1769" s="127"/>
      <c r="H1769" s="128" t="s">
        <v>377</v>
      </c>
      <c r="I1769" s="73" t="s">
        <v>379</v>
      </c>
      <c r="J1769" s="73" t="s">
        <v>380</v>
      </c>
      <c r="K1769" s="73" t="s">
        <v>830</v>
      </c>
      <c r="L1769" s="129">
        <v>4900000</v>
      </c>
      <c r="M1769" s="121">
        <v>99</v>
      </c>
      <c r="N1769" s="121">
        <v>4851000</v>
      </c>
      <c r="O1769" s="121">
        <v>0</v>
      </c>
      <c r="P1769" s="121">
        <v>4851000</v>
      </c>
      <c r="Q1769" s="130" t="s">
        <v>681</v>
      </c>
      <c r="R1769" s="131">
        <v>23042563.78999998</v>
      </c>
      <c r="S1769" s="132">
        <v>0</v>
      </c>
      <c r="T1769" s="122" t="s">
        <v>380</v>
      </c>
      <c r="U1769" s="2">
        <v>88353575</v>
      </c>
      <c r="V1769" s="121">
        <v>-333926682</v>
      </c>
      <c r="W1769" s="111">
        <v>512176</v>
      </c>
      <c r="X1769" s="133">
        <v>52921650</v>
      </c>
      <c r="Y1769" s="45"/>
    </row>
    <row r="1770" spans="1:25">
      <c r="A1770" s="299" t="s">
        <v>182</v>
      </c>
      <c r="B1770" s="299" t="s">
        <v>183</v>
      </c>
      <c r="C1770" s="125">
        <v>44915</v>
      </c>
      <c r="D1770" s="125">
        <v>44915</v>
      </c>
      <c r="E1770" s="125">
        <v>44915</v>
      </c>
      <c r="G1770" s="127"/>
      <c r="J1770" s="73"/>
      <c r="K1770" s="73" t="s">
        <v>1549</v>
      </c>
      <c r="L1770" s="129">
        <v>0</v>
      </c>
      <c r="N1770" s="121">
        <v>0</v>
      </c>
      <c r="O1770" s="121">
        <v>-11034040.27</v>
      </c>
      <c r="P1770" s="121">
        <v>-11034040.27</v>
      </c>
      <c r="Q1770" s="130" t="s">
        <v>681</v>
      </c>
      <c r="R1770" s="131">
        <v>0</v>
      </c>
      <c r="S1770" s="132">
        <v>1146021.9299999997</v>
      </c>
      <c r="T1770" s="122"/>
      <c r="U1770" s="2">
        <v>483963</v>
      </c>
      <c r="V1770" s="121">
        <v>-333879517</v>
      </c>
      <c r="W1770" s="111"/>
      <c r="X1770" s="133"/>
      <c r="Y1770" s="45" t="s">
        <v>1589</v>
      </c>
    </row>
    <row r="1771" spans="1:25">
      <c r="A1771" s="243" t="s">
        <v>182</v>
      </c>
      <c r="B1771" s="243" t="s">
        <v>183</v>
      </c>
      <c r="C1771" s="244">
        <v>44916</v>
      </c>
      <c r="D1771" s="244">
        <v>44916</v>
      </c>
      <c r="E1771" s="244">
        <v>44916</v>
      </c>
      <c r="F1771" s="297"/>
      <c r="G1771" s="245" t="s">
        <v>1708</v>
      </c>
      <c r="H1771" s="246" t="s">
        <v>216</v>
      </c>
      <c r="I1771" s="247" t="s">
        <v>218</v>
      </c>
      <c r="J1771" s="247" t="s">
        <v>904</v>
      </c>
      <c r="K1771" s="247" t="s">
        <v>166</v>
      </c>
      <c r="L1771" s="248">
        <v>0</v>
      </c>
      <c r="M1771" s="249"/>
      <c r="N1771" s="249">
        <v>0</v>
      </c>
      <c r="O1771" s="249">
        <v>1639.54</v>
      </c>
      <c r="P1771" s="249">
        <v>1639.54</v>
      </c>
      <c r="Q1771" s="250" t="s">
        <v>681</v>
      </c>
      <c r="R1771" s="251">
        <v>0</v>
      </c>
      <c r="S1771" s="252">
        <v>1147661.4699999997</v>
      </c>
      <c r="T1771" s="253" t="s">
        <v>904</v>
      </c>
      <c r="U1771" s="254">
        <v>87483602</v>
      </c>
      <c r="V1771" s="249">
        <v>-333993983</v>
      </c>
      <c r="W1771" s="255">
        <v>500670</v>
      </c>
      <c r="X1771" s="256">
        <v>52944093</v>
      </c>
      <c r="Y1771" s="257" t="s">
        <v>1771</v>
      </c>
    </row>
    <row r="1772" spans="1:25">
      <c r="A1772" s="299" t="s">
        <v>206</v>
      </c>
      <c r="B1772" s="299" t="s">
        <v>207</v>
      </c>
      <c r="C1772" s="125">
        <v>44916</v>
      </c>
      <c r="D1772" s="125">
        <v>44916</v>
      </c>
      <c r="E1772" s="125">
        <v>44917</v>
      </c>
      <c r="G1772" s="127"/>
      <c r="J1772" s="73"/>
      <c r="K1772" s="73" t="s">
        <v>911</v>
      </c>
      <c r="L1772" s="129">
        <v>0</v>
      </c>
      <c r="N1772" s="121">
        <v>10000000</v>
      </c>
      <c r="O1772" s="121">
        <v>0</v>
      </c>
      <c r="P1772" s="121">
        <v>10000000</v>
      </c>
      <c r="Q1772" s="130" t="s">
        <v>681</v>
      </c>
      <c r="R1772" s="131">
        <v>33042563.78999998</v>
      </c>
      <c r="S1772" s="132">
        <v>0</v>
      </c>
      <c r="T1772" s="122"/>
      <c r="U1772" s="2">
        <v>2379306</v>
      </c>
      <c r="V1772" s="121">
        <v>-333997410</v>
      </c>
      <c r="W1772" s="111"/>
      <c r="X1772" s="133">
        <v>52945276</v>
      </c>
      <c r="Y1772" s="45" t="s">
        <v>1583</v>
      </c>
    </row>
    <row r="1773" spans="1:25">
      <c r="A1773" s="299" t="s">
        <v>206</v>
      </c>
      <c r="B1773" s="299" t="s">
        <v>207</v>
      </c>
      <c r="C1773" s="125">
        <v>44917</v>
      </c>
      <c r="D1773" s="125">
        <v>44917</v>
      </c>
      <c r="E1773" s="125">
        <v>44917</v>
      </c>
      <c r="F1773" s="295" t="s">
        <v>759</v>
      </c>
      <c r="G1773" s="127"/>
      <c r="H1773" s="128" t="s">
        <v>758</v>
      </c>
      <c r="I1773" s="73" t="s">
        <v>756</v>
      </c>
      <c r="J1773" s="73" t="s">
        <v>757</v>
      </c>
      <c r="K1773" s="73" t="s">
        <v>944</v>
      </c>
      <c r="L1773" s="129">
        <v>374561</v>
      </c>
      <c r="M1773" s="121">
        <v>100</v>
      </c>
      <c r="N1773" s="121">
        <v>374561</v>
      </c>
      <c r="O1773" s="121">
        <v>0</v>
      </c>
      <c r="P1773" s="121">
        <v>374561</v>
      </c>
      <c r="Q1773" s="130" t="s">
        <v>681</v>
      </c>
      <c r="R1773" s="131">
        <v>33417124.78999998</v>
      </c>
      <c r="S1773" s="132">
        <v>0</v>
      </c>
      <c r="T1773" s="122" t="s">
        <v>757</v>
      </c>
      <c r="U1773" s="2">
        <v>88451416</v>
      </c>
      <c r="V1773" s="121">
        <v>-334084305</v>
      </c>
      <c r="W1773" s="111">
        <v>362904</v>
      </c>
      <c r="X1773" s="133">
        <v>52967446</v>
      </c>
      <c r="Y1773" s="45"/>
    </row>
    <row r="1774" spans="1:25">
      <c r="A1774" s="228" t="s">
        <v>206</v>
      </c>
      <c r="B1774" s="228" t="s">
        <v>207</v>
      </c>
      <c r="C1774" s="229">
        <v>44917</v>
      </c>
      <c r="D1774" s="229">
        <v>44917</v>
      </c>
      <c r="E1774" s="229">
        <v>44917</v>
      </c>
      <c r="F1774" s="296"/>
      <c r="G1774" s="230"/>
      <c r="H1774" s="231"/>
      <c r="I1774" s="232"/>
      <c r="J1774" s="232"/>
      <c r="K1774" s="232" t="s">
        <v>709</v>
      </c>
      <c r="L1774" s="233">
        <v>0</v>
      </c>
      <c r="M1774" s="234"/>
      <c r="N1774" s="234">
        <v>-25000000</v>
      </c>
      <c r="O1774" s="234">
        <v>0</v>
      </c>
      <c r="P1774" s="234">
        <v>-25000000</v>
      </c>
      <c r="Q1774" s="235" t="s">
        <v>681</v>
      </c>
      <c r="R1774" s="236">
        <v>8417124.7899999805</v>
      </c>
      <c r="S1774" s="237">
        <v>0</v>
      </c>
      <c r="T1774" s="238"/>
      <c r="U1774" s="239">
        <v>2379545</v>
      </c>
      <c r="V1774" s="234">
        <v>-334041948</v>
      </c>
      <c r="W1774" s="240"/>
      <c r="X1774" s="241">
        <v>52953380</v>
      </c>
      <c r="Y1774" s="242" t="s">
        <v>1529</v>
      </c>
    </row>
    <row r="1775" spans="1:25">
      <c r="A1775" s="299" t="s">
        <v>182</v>
      </c>
      <c r="B1775" s="299" t="s">
        <v>183</v>
      </c>
      <c r="C1775" s="125">
        <v>44918</v>
      </c>
      <c r="D1775" s="125">
        <v>44918</v>
      </c>
      <c r="E1775" s="125">
        <v>44922</v>
      </c>
      <c r="G1775" s="127"/>
      <c r="H1775" s="128" t="s">
        <v>873</v>
      </c>
      <c r="I1775" s="73" t="s">
        <v>871</v>
      </c>
      <c r="J1775" s="73" t="s">
        <v>872</v>
      </c>
      <c r="K1775" s="73" t="s">
        <v>1158</v>
      </c>
      <c r="L1775" s="129">
        <v>0</v>
      </c>
      <c r="N1775" s="121">
        <v>0</v>
      </c>
      <c r="O1775" s="121">
        <v>3022.95</v>
      </c>
      <c r="P1775" s="121">
        <v>3022.95</v>
      </c>
      <c r="Q1775" s="130" t="s">
        <v>681</v>
      </c>
      <c r="R1775" s="131">
        <v>0</v>
      </c>
      <c r="S1775" s="132">
        <v>1150684.4199999997</v>
      </c>
      <c r="T1775" s="122" t="s">
        <v>872</v>
      </c>
      <c r="U1775" s="2">
        <v>88342808</v>
      </c>
      <c r="V1775" s="121">
        <v>-334154536</v>
      </c>
      <c r="W1775" s="111"/>
      <c r="X1775" s="133">
        <v>52981529</v>
      </c>
      <c r="Y1775" s="45"/>
    </row>
    <row r="1776" spans="1:25">
      <c r="A1776" s="299" t="s">
        <v>182</v>
      </c>
      <c r="B1776" s="299" t="s">
        <v>183</v>
      </c>
      <c r="C1776" s="125">
        <v>44922</v>
      </c>
      <c r="D1776" s="125">
        <v>44922</v>
      </c>
      <c r="E1776" s="125">
        <v>44922</v>
      </c>
      <c r="G1776" s="127" t="s">
        <v>1612</v>
      </c>
      <c r="H1776" s="128" t="s">
        <v>873</v>
      </c>
      <c r="I1776" s="73" t="s">
        <v>871</v>
      </c>
      <c r="J1776" s="73" t="s">
        <v>872</v>
      </c>
      <c r="K1776" s="73" t="s">
        <v>166</v>
      </c>
      <c r="L1776" s="129">
        <v>0</v>
      </c>
      <c r="N1776" s="121">
        <v>0</v>
      </c>
      <c r="O1776" s="121">
        <v>32613.26</v>
      </c>
      <c r="P1776" s="121">
        <v>32613.26</v>
      </c>
      <c r="Q1776" s="130" t="s">
        <v>681</v>
      </c>
      <c r="R1776" s="131">
        <v>0</v>
      </c>
      <c r="S1776" s="132">
        <v>1183297.6799999997</v>
      </c>
      <c r="T1776" s="122" t="s">
        <v>872</v>
      </c>
      <c r="U1776" s="2">
        <v>88591538</v>
      </c>
      <c r="V1776" s="121">
        <v>-335948290</v>
      </c>
      <c r="W1776" s="111">
        <v>451506</v>
      </c>
      <c r="X1776" s="133">
        <v>53030010</v>
      </c>
      <c r="Y1776" s="45"/>
    </row>
    <row r="1777" spans="1:25">
      <c r="A1777" s="299" t="s">
        <v>182</v>
      </c>
      <c r="B1777" s="299" t="s">
        <v>183</v>
      </c>
      <c r="C1777" s="125">
        <v>44922</v>
      </c>
      <c r="D1777" s="125">
        <v>44922</v>
      </c>
      <c r="E1777" s="125">
        <v>44922</v>
      </c>
      <c r="G1777" s="127" t="s">
        <v>1708</v>
      </c>
      <c r="H1777" s="128" t="s">
        <v>216</v>
      </c>
      <c r="I1777" s="73" t="s">
        <v>218</v>
      </c>
      <c r="J1777" s="73" t="s">
        <v>904</v>
      </c>
      <c r="K1777" s="73" t="s">
        <v>166</v>
      </c>
      <c r="L1777" s="129">
        <v>0</v>
      </c>
      <c r="N1777" s="121">
        <v>0</v>
      </c>
      <c r="O1777" s="121">
        <v>26926.45</v>
      </c>
      <c r="P1777" s="121">
        <v>26926.45</v>
      </c>
      <c r="Q1777" s="130" t="s">
        <v>681</v>
      </c>
      <c r="R1777" s="131">
        <v>0</v>
      </c>
      <c r="S1777" s="132">
        <v>1210224.1299999997</v>
      </c>
      <c r="T1777" s="122" t="s">
        <v>904</v>
      </c>
      <c r="U1777" s="2">
        <v>87564865</v>
      </c>
      <c r="V1777" s="121">
        <v>-336019519</v>
      </c>
      <c r="W1777" s="111">
        <v>500668</v>
      </c>
      <c r="X1777" s="133">
        <v>53054296</v>
      </c>
      <c r="Y1777" s="45" t="s">
        <v>1772</v>
      </c>
    </row>
    <row r="1778" spans="1:25">
      <c r="A1778" s="299" t="s">
        <v>169</v>
      </c>
      <c r="B1778" s="299" t="s">
        <v>171</v>
      </c>
      <c r="C1778" s="125">
        <v>44915</v>
      </c>
      <c r="D1778" s="125">
        <v>44915</v>
      </c>
      <c r="E1778" s="125">
        <v>44922</v>
      </c>
      <c r="G1778" s="127"/>
      <c r="J1778" s="73"/>
      <c r="K1778" s="73" t="s">
        <v>1551</v>
      </c>
      <c r="L1778" s="129">
        <v>0</v>
      </c>
      <c r="N1778" s="121">
        <v>-200</v>
      </c>
      <c r="O1778" s="121">
        <v>0</v>
      </c>
      <c r="P1778" s="121">
        <v>-200</v>
      </c>
      <c r="Q1778" s="130" t="s">
        <v>681</v>
      </c>
      <c r="R1778" s="131">
        <v>11033840.27</v>
      </c>
      <c r="S1778" s="132">
        <v>0</v>
      </c>
      <c r="T1778" s="122"/>
      <c r="U1778" s="2">
        <v>2377939</v>
      </c>
      <c r="V1778" s="121">
        <v>-333879427</v>
      </c>
      <c r="W1778" s="111"/>
      <c r="X1778" s="133">
        <v>52910891</v>
      </c>
      <c r="Y1778" s="45" t="s">
        <v>1552</v>
      </c>
    </row>
    <row r="1779" spans="1:25">
      <c r="A1779" s="299" t="s">
        <v>169</v>
      </c>
      <c r="B1779" s="299" t="s">
        <v>171</v>
      </c>
      <c r="C1779" s="125">
        <v>44915</v>
      </c>
      <c r="D1779" s="125">
        <v>44915</v>
      </c>
      <c r="E1779" s="125">
        <v>44922</v>
      </c>
      <c r="G1779" s="127"/>
      <c r="J1779" s="73"/>
      <c r="K1779" s="73" t="s">
        <v>1551</v>
      </c>
      <c r="L1779" s="129">
        <v>0</v>
      </c>
      <c r="N1779" s="121">
        <v>-200</v>
      </c>
      <c r="O1779" s="121">
        <v>0</v>
      </c>
      <c r="P1779" s="121">
        <v>-200</v>
      </c>
      <c r="Q1779" s="130" t="s">
        <v>681</v>
      </c>
      <c r="R1779" s="131">
        <v>11033640.27</v>
      </c>
      <c r="S1779" s="132">
        <v>0</v>
      </c>
      <c r="T1779" s="122"/>
      <c r="U1779" s="2">
        <v>2377940</v>
      </c>
      <c r="V1779" s="121">
        <v>-333879443</v>
      </c>
      <c r="W1779" s="111"/>
      <c r="X1779" s="133">
        <v>52910897</v>
      </c>
      <c r="Y1779" s="45" t="s">
        <v>1552</v>
      </c>
    </row>
    <row r="1780" spans="1:25">
      <c r="A1780" s="299" t="s">
        <v>169</v>
      </c>
      <c r="B1780" s="299" t="s">
        <v>171</v>
      </c>
      <c r="C1780" s="125">
        <v>44915</v>
      </c>
      <c r="D1780" s="125">
        <v>44915</v>
      </c>
      <c r="E1780" s="125">
        <v>44922</v>
      </c>
      <c r="G1780" s="127"/>
      <c r="J1780" s="73"/>
      <c r="K1780" s="73" t="s">
        <v>1551</v>
      </c>
      <c r="L1780" s="129">
        <v>0</v>
      </c>
      <c r="N1780" s="121">
        <v>-200</v>
      </c>
      <c r="O1780" s="121">
        <v>0</v>
      </c>
      <c r="P1780" s="121">
        <v>-200</v>
      </c>
      <c r="Q1780" s="130" t="s">
        <v>681</v>
      </c>
      <c r="R1780" s="131">
        <v>11033440.27</v>
      </c>
      <c r="S1780" s="132">
        <v>0</v>
      </c>
      <c r="T1780" s="122"/>
      <c r="U1780" s="2">
        <v>2377941</v>
      </c>
      <c r="V1780" s="121">
        <v>-333879455</v>
      </c>
      <c r="W1780" s="111"/>
      <c r="X1780" s="133">
        <v>52910903</v>
      </c>
      <c r="Y1780" s="45" t="s">
        <v>1552</v>
      </c>
    </row>
    <row r="1781" spans="1:25">
      <c r="A1781" s="299" t="s">
        <v>169</v>
      </c>
      <c r="B1781" s="299" t="s">
        <v>171</v>
      </c>
      <c r="C1781" s="125">
        <v>44915</v>
      </c>
      <c r="D1781" s="125">
        <v>44915</v>
      </c>
      <c r="E1781" s="125">
        <v>44922</v>
      </c>
      <c r="G1781" s="127"/>
      <c r="J1781" s="73"/>
      <c r="K1781" s="73" t="s">
        <v>1551</v>
      </c>
      <c r="L1781" s="129">
        <v>0</v>
      </c>
      <c r="N1781" s="121">
        <v>-3864433.42</v>
      </c>
      <c r="O1781" s="121">
        <v>0</v>
      </c>
      <c r="P1781" s="121">
        <v>-3864433.42</v>
      </c>
      <c r="Q1781" s="130" t="s">
        <v>681</v>
      </c>
      <c r="R1781" s="131">
        <v>7169006.8499999996</v>
      </c>
      <c r="S1781" s="132">
        <v>0</v>
      </c>
      <c r="T1781" s="122"/>
      <c r="U1781" s="2">
        <v>2377937</v>
      </c>
      <c r="V1781" s="121">
        <v>-333879408</v>
      </c>
      <c r="W1781" s="111"/>
      <c r="X1781" s="133">
        <v>52910884</v>
      </c>
      <c r="Y1781" s="45" t="s">
        <v>1555</v>
      </c>
    </row>
    <row r="1782" spans="1:25">
      <c r="A1782" s="228" t="s">
        <v>169</v>
      </c>
      <c r="B1782" s="228" t="s">
        <v>171</v>
      </c>
      <c r="C1782" s="229">
        <v>44915</v>
      </c>
      <c r="D1782" s="229">
        <v>44915</v>
      </c>
      <c r="E1782" s="229">
        <v>44922</v>
      </c>
      <c r="F1782" s="296"/>
      <c r="G1782" s="230"/>
      <c r="H1782" s="231"/>
      <c r="I1782" s="232"/>
      <c r="J1782" s="232"/>
      <c r="K1782" s="232" t="s">
        <v>1551</v>
      </c>
      <c r="L1782" s="233">
        <v>0</v>
      </c>
      <c r="M1782" s="234"/>
      <c r="N1782" s="234">
        <v>-7149353.8799999999</v>
      </c>
      <c r="O1782" s="234">
        <v>0</v>
      </c>
      <c r="P1782" s="234">
        <v>-7149353.8799999999</v>
      </c>
      <c r="Q1782" s="235" t="s">
        <v>681</v>
      </c>
      <c r="R1782" s="236">
        <v>19652.969999999739</v>
      </c>
      <c r="S1782" s="237">
        <v>0</v>
      </c>
      <c r="T1782" s="238"/>
      <c r="U1782" s="239">
        <v>2377938</v>
      </c>
      <c r="V1782" s="234">
        <v>-333879416</v>
      </c>
      <c r="W1782" s="240"/>
      <c r="X1782" s="241">
        <v>52910888</v>
      </c>
      <c r="Y1782" s="242" t="s">
        <v>1554</v>
      </c>
    </row>
    <row r="1783" spans="1:25">
      <c r="A1783" s="299" t="s">
        <v>182</v>
      </c>
      <c r="B1783" s="299" t="s">
        <v>183</v>
      </c>
      <c r="C1783" s="125">
        <v>44923</v>
      </c>
      <c r="D1783" s="125">
        <v>44923</v>
      </c>
      <c r="E1783" s="125">
        <v>44923</v>
      </c>
      <c r="F1783" s="295" t="s">
        <v>1001</v>
      </c>
      <c r="G1783" s="127" t="s">
        <v>1751</v>
      </c>
      <c r="H1783" s="128" t="s">
        <v>1000</v>
      </c>
      <c r="I1783" s="73" t="s">
        <v>998</v>
      </c>
      <c r="J1783" s="73" t="s">
        <v>999</v>
      </c>
      <c r="K1783" s="73" t="s">
        <v>166</v>
      </c>
      <c r="L1783" s="129">
        <v>0</v>
      </c>
      <c r="N1783" s="121">
        <v>0</v>
      </c>
      <c r="O1783" s="121">
        <v>3527</v>
      </c>
      <c r="P1783" s="121">
        <v>3527</v>
      </c>
      <c r="Q1783" s="130" t="s">
        <v>681</v>
      </c>
      <c r="R1783" s="131">
        <v>0</v>
      </c>
      <c r="S1783" s="132">
        <v>1213751.1299999997</v>
      </c>
      <c r="T1783" s="122" t="s">
        <v>999</v>
      </c>
      <c r="U1783" s="2">
        <v>87560210</v>
      </c>
      <c r="V1783" s="121">
        <v>-336430797</v>
      </c>
      <c r="W1783" s="111">
        <v>497497</v>
      </c>
      <c r="X1783" s="133">
        <v>53081832</v>
      </c>
      <c r="Y1783" s="45"/>
    </row>
    <row r="1784" spans="1:25">
      <c r="A1784" s="299" t="s">
        <v>206</v>
      </c>
      <c r="B1784" s="299" t="s">
        <v>207</v>
      </c>
      <c r="C1784" s="125">
        <v>44923</v>
      </c>
      <c r="D1784" s="125">
        <v>44923</v>
      </c>
      <c r="E1784" s="125">
        <v>44923</v>
      </c>
      <c r="G1784" s="127"/>
      <c r="H1784" s="128" t="s">
        <v>571</v>
      </c>
      <c r="I1784" s="73" t="s">
        <v>572</v>
      </c>
      <c r="J1784" s="73" t="s">
        <v>573</v>
      </c>
      <c r="K1784" s="73" t="s">
        <v>944</v>
      </c>
      <c r="L1784" s="129">
        <v>15375</v>
      </c>
      <c r="M1784" s="121">
        <v>100</v>
      </c>
      <c r="N1784" s="121">
        <v>15375</v>
      </c>
      <c r="O1784" s="121">
        <v>0</v>
      </c>
      <c r="P1784" s="121">
        <v>15375</v>
      </c>
      <c r="Q1784" s="130" t="s">
        <v>681</v>
      </c>
      <c r="R1784" s="131">
        <v>8432499.7899999805</v>
      </c>
      <c r="S1784" s="132">
        <v>0</v>
      </c>
      <c r="T1784" s="122" t="s">
        <v>573</v>
      </c>
      <c r="U1784" s="2">
        <v>88513307</v>
      </c>
      <c r="V1784" s="121">
        <v>-335837551</v>
      </c>
      <c r="W1784" s="111">
        <v>471935</v>
      </c>
      <c r="X1784" s="133">
        <v>52993331</v>
      </c>
      <c r="Y1784" s="45"/>
    </row>
    <row r="1785" spans="1:25">
      <c r="A1785" s="243" t="s">
        <v>169</v>
      </c>
      <c r="B1785" s="243" t="s">
        <v>171</v>
      </c>
      <c r="C1785" s="244">
        <v>44922</v>
      </c>
      <c r="D1785" s="244">
        <v>44922</v>
      </c>
      <c r="E1785" s="244">
        <v>44924</v>
      </c>
      <c r="F1785" s="297"/>
      <c r="G1785" s="245"/>
      <c r="H1785" s="246"/>
      <c r="I1785" s="247"/>
      <c r="J1785" s="247"/>
      <c r="K1785" s="247" t="s">
        <v>1551</v>
      </c>
      <c r="L1785" s="248">
        <v>0</v>
      </c>
      <c r="M1785" s="249"/>
      <c r="N1785" s="249">
        <v>-19652.97</v>
      </c>
      <c r="O1785" s="249">
        <v>0</v>
      </c>
      <c r="P1785" s="249">
        <v>-19652.97</v>
      </c>
      <c r="Q1785" s="250" t="s">
        <v>681</v>
      </c>
      <c r="R1785" s="251">
        <v>-2.6193447411060333E-10</v>
      </c>
      <c r="S1785" s="252">
        <v>0</v>
      </c>
      <c r="T1785" s="253"/>
      <c r="U1785" s="254">
        <v>2382476</v>
      </c>
      <c r="V1785" s="249">
        <v>-337305933</v>
      </c>
      <c r="W1785" s="255"/>
      <c r="X1785" s="256">
        <v>53223974</v>
      </c>
      <c r="Y1785" s="257" t="s">
        <v>1773</v>
      </c>
    </row>
    <row r="1786" spans="1:25">
      <c r="A1786" s="299" t="s">
        <v>206</v>
      </c>
      <c r="B1786" s="299" t="s">
        <v>207</v>
      </c>
      <c r="C1786" s="125">
        <v>44925</v>
      </c>
      <c r="D1786" s="125">
        <v>44925</v>
      </c>
      <c r="E1786" s="125">
        <v>44925</v>
      </c>
      <c r="G1786" s="127"/>
      <c r="H1786" s="128" t="s">
        <v>849</v>
      </c>
      <c r="I1786" s="73" t="s">
        <v>847</v>
      </c>
      <c r="J1786" s="73" t="s">
        <v>848</v>
      </c>
      <c r="K1786" s="73" t="s">
        <v>944</v>
      </c>
      <c r="L1786" s="129">
        <v>10000</v>
      </c>
      <c r="M1786" s="121">
        <v>100</v>
      </c>
      <c r="N1786" s="121">
        <v>10000</v>
      </c>
      <c r="O1786" s="121">
        <v>0</v>
      </c>
      <c r="P1786" s="121">
        <v>10000</v>
      </c>
      <c r="Q1786" s="130" t="s">
        <v>681</v>
      </c>
      <c r="R1786" s="131">
        <v>8442499.7899999805</v>
      </c>
      <c r="S1786" s="132">
        <v>0</v>
      </c>
      <c r="T1786" s="122" t="s">
        <v>848</v>
      </c>
      <c r="U1786" s="2">
        <v>88656104</v>
      </c>
      <c r="V1786" s="121">
        <v>-336036996</v>
      </c>
      <c r="W1786" s="111">
        <v>440324</v>
      </c>
      <c r="X1786" s="133">
        <v>53059514</v>
      </c>
      <c r="Y1786" s="45"/>
    </row>
    <row r="1787" spans="1:25">
      <c r="A1787" s="299" t="s">
        <v>182</v>
      </c>
      <c r="B1787" s="299" t="s">
        <v>183</v>
      </c>
      <c r="C1787" s="125">
        <v>44925</v>
      </c>
      <c r="D1787" s="125">
        <v>44925</v>
      </c>
      <c r="E1787" s="125">
        <v>44925</v>
      </c>
      <c r="G1787" s="127" t="s">
        <v>1592</v>
      </c>
      <c r="H1787" s="128" t="s">
        <v>849</v>
      </c>
      <c r="I1787" s="73" t="s">
        <v>847</v>
      </c>
      <c r="J1787" s="73" t="s">
        <v>848</v>
      </c>
      <c r="K1787" s="73" t="s">
        <v>166</v>
      </c>
      <c r="L1787" s="129">
        <v>0</v>
      </c>
      <c r="N1787" s="121">
        <v>0</v>
      </c>
      <c r="O1787" s="121">
        <v>96593.600000000006</v>
      </c>
      <c r="P1787" s="121">
        <v>96593.600000000006</v>
      </c>
      <c r="Q1787" s="130" t="s">
        <v>681</v>
      </c>
      <c r="R1787" s="131">
        <v>0</v>
      </c>
      <c r="S1787" s="132">
        <v>1310344.7299999997</v>
      </c>
      <c r="T1787" s="122" t="s">
        <v>848</v>
      </c>
      <c r="U1787" s="2">
        <v>85434608</v>
      </c>
      <c r="V1787" s="121">
        <v>-338449009</v>
      </c>
      <c r="W1787" s="111">
        <v>440324</v>
      </c>
      <c r="X1787" s="133">
        <v>53391532</v>
      </c>
      <c r="Y1787" s="45"/>
    </row>
    <row r="1788" spans="1:25">
      <c r="A1788" s="299" t="s">
        <v>206</v>
      </c>
      <c r="B1788" s="299" t="s">
        <v>207</v>
      </c>
      <c r="C1788" s="125">
        <v>44925</v>
      </c>
      <c r="D1788" s="125">
        <v>44925</v>
      </c>
      <c r="E1788" s="125">
        <v>44925</v>
      </c>
      <c r="F1788" s="295" t="s">
        <v>581</v>
      </c>
      <c r="G1788" s="127"/>
      <c r="H1788" s="128" t="s">
        <v>580</v>
      </c>
      <c r="I1788" s="73" t="s">
        <v>582</v>
      </c>
      <c r="J1788" s="73" t="s">
        <v>583</v>
      </c>
      <c r="K1788" s="73" t="s">
        <v>944</v>
      </c>
      <c r="L1788" s="129">
        <v>11750</v>
      </c>
      <c r="M1788" s="121">
        <v>100</v>
      </c>
      <c r="N1788" s="121">
        <v>11750</v>
      </c>
      <c r="O1788" s="121">
        <v>0</v>
      </c>
      <c r="P1788" s="121">
        <v>11750</v>
      </c>
      <c r="Q1788" s="130" t="s">
        <v>681</v>
      </c>
      <c r="R1788" s="131">
        <v>8454249.7899999805</v>
      </c>
      <c r="S1788" s="132">
        <v>0</v>
      </c>
      <c r="T1788" s="122" t="s">
        <v>583</v>
      </c>
      <c r="U1788" s="2">
        <v>89462905</v>
      </c>
      <c r="V1788" s="121">
        <v>-338686064</v>
      </c>
      <c r="W1788" s="111">
        <v>482710</v>
      </c>
      <c r="X1788" s="133">
        <v>53618166</v>
      </c>
      <c r="Y1788" s="45"/>
    </row>
    <row r="1789" spans="1:25">
      <c r="A1789" s="299" t="s">
        <v>182</v>
      </c>
      <c r="B1789" s="299" t="s">
        <v>183</v>
      </c>
      <c r="C1789" s="125">
        <v>44925</v>
      </c>
      <c r="D1789" s="125">
        <v>44925</v>
      </c>
      <c r="E1789" s="125">
        <v>44925</v>
      </c>
      <c r="F1789" s="295" t="s">
        <v>581</v>
      </c>
      <c r="G1789" s="127" t="s">
        <v>1712</v>
      </c>
      <c r="H1789" s="128" t="s">
        <v>580</v>
      </c>
      <c r="I1789" s="73" t="s">
        <v>582</v>
      </c>
      <c r="J1789" s="73" t="s">
        <v>583</v>
      </c>
      <c r="K1789" s="73" t="s">
        <v>166</v>
      </c>
      <c r="L1789" s="129">
        <v>0</v>
      </c>
      <c r="N1789" s="121">
        <v>0</v>
      </c>
      <c r="O1789" s="121">
        <v>58.89</v>
      </c>
      <c r="P1789" s="121">
        <v>58.89</v>
      </c>
      <c r="Q1789" s="130" t="s">
        <v>681</v>
      </c>
      <c r="R1789" s="131">
        <v>0</v>
      </c>
      <c r="S1789" s="132">
        <v>1310403.6199999996</v>
      </c>
      <c r="T1789" s="122" t="s">
        <v>583</v>
      </c>
      <c r="U1789" s="2">
        <v>89462912</v>
      </c>
      <c r="V1789" s="121">
        <v>-338686074</v>
      </c>
      <c r="W1789" s="111">
        <v>482710</v>
      </c>
      <c r="X1789" s="133">
        <v>53618171</v>
      </c>
      <c r="Y1789" s="45"/>
    </row>
    <row r="1790" spans="1:25">
      <c r="A1790" s="299" t="s">
        <v>206</v>
      </c>
      <c r="B1790" s="299" t="s">
        <v>207</v>
      </c>
      <c r="C1790" s="125">
        <v>44925</v>
      </c>
      <c r="D1790" s="125">
        <v>44925</v>
      </c>
      <c r="E1790" s="125">
        <v>44925</v>
      </c>
      <c r="F1790" s="295" t="s">
        <v>520</v>
      </c>
      <c r="G1790" s="127"/>
      <c r="H1790" s="128" t="s">
        <v>519</v>
      </c>
      <c r="I1790" s="73" t="s">
        <v>521</v>
      </c>
      <c r="J1790" s="73" t="s">
        <v>522</v>
      </c>
      <c r="K1790" s="73" t="s">
        <v>944</v>
      </c>
      <c r="L1790" s="129">
        <v>13507.56</v>
      </c>
      <c r="M1790" s="121">
        <v>100</v>
      </c>
      <c r="N1790" s="121">
        <v>13507.56</v>
      </c>
      <c r="O1790" s="121">
        <v>0</v>
      </c>
      <c r="P1790" s="121">
        <v>13507.56</v>
      </c>
      <c r="Q1790" s="130" t="s">
        <v>681</v>
      </c>
      <c r="R1790" s="131">
        <v>8467757.349999981</v>
      </c>
      <c r="S1790" s="132">
        <v>0</v>
      </c>
      <c r="T1790" s="122" t="s">
        <v>522</v>
      </c>
      <c r="U1790" s="2">
        <v>88968815</v>
      </c>
      <c r="V1790" s="121">
        <v>-336762634</v>
      </c>
      <c r="W1790" s="111">
        <v>446869</v>
      </c>
      <c r="X1790" s="133">
        <v>53164921</v>
      </c>
      <c r="Y1790" s="45"/>
    </row>
    <row r="1791" spans="1:25">
      <c r="A1791" s="299" t="s">
        <v>182</v>
      </c>
      <c r="B1791" s="299" t="s">
        <v>183</v>
      </c>
      <c r="C1791" s="125">
        <v>44925</v>
      </c>
      <c r="D1791" s="125">
        <v>44925</v>
      </c>
      <c r="E1791" s="125">
        <v>44925</v>
      </c>
      <c r="F1791" s="295" t="s">
        <v>520</v>
      </c>
      <c r="G1791" s="127" t="s">
        <v>1611</v>
      </c>
      <c r="H1791" s="128" t="s">
        <v>519</v>
      </c>
      <c r="I1791" s="73" t="s">
        <v>521</v>
      </c>
      <c r="J1791" s="73" t="s">
        <v>522</v>
      </c>
      <c r="K1791" s="73" t="s">
        <v>166</v>
      </c>
      <c r="L1791" s="129">
        <v>0</v>
      </c>
      <c r="N1791" s="121">
        <v>0</v>
      </c>
      <c r="O1791" s="121">
        <v>112815.82</v>
      </c>
      <c r="P1791" s="121">
        <v>112815.82</v>
      </c>
      <c r="Q1791" s="130" t="s">
        <v>681</v>
      </c>
      <c r="R1791" s="131">
        <v>0</v>
      </c>
      <c r="S1791" s="132">
        <v>1423219.4399999997</v>
      </c>
      <c r="T1791" s="122" t="s">
        <v>522</v>
      </c>
      <c r="U1791" s="2">
        <v>81597011</v>
      </c>
      <c r="V1791" s="121">
        <v>-338400526</v>
      </c>
      <c r="W1791" s="111">
        <v>446869</v>
      </c>
      <c r="X1791" s="133">
        <v>53343118</v>
      </c>
      <c r="Y1791" s="45"/>
    </row>
    <row r="1792" spans="1:25">
      <c r="A1792" s="299" t="s">
        <v>206</v>
      </c>
      <c r="B1792" s="299" t="s">
        <v>207</v>
      </c>
      <c r="C1792" s="125">
        <v>44925</v>
      </c>
      <c r="D1792" s="125">
        <v>44925</v>
      </c>
      <c r="E1792" s="125">
        <v>44925</v>
      </c>
      <c r="G1792" s="127"/>
      <c r="H1792" s="128" t="s">
        <v>873</v>
      </c>
      <c r="I1792" s="73" t="s">
        <v>871</v>
      </c>
      <c r="J1792" s="73" t="s">
        <v>872</v>
      </c>
      <c r="K1792" s="73" t="s">
        <v>944</v>
      </c>
      <c r="L1792" s="129">
        <v>6137.97</v>
      </c>
      <c r="M1792" s="121">
        <v>100</v>
      </c>
      <c r="N1792" s="121">
        <v>6137.97</v>
      </c>
      <c r="O1792" s="121">
        <v>0</v>
      </c>
      <c r="P1792" s="121">
        <v>6137.97</v>
      </c>
      <c r="Q1792" s="130" t="s">
        <v>681</v>
      </c>
      <c r="R1792" s="131">
        <v>8473895.3199999817</v>
      </c>
      <c r="S1792" s="132">
        <v>0</v>
      </c>
      <c r="T1792" s="122" t="s">
        <v>872</v>
      </c>
      <c r="U1792" s="2">
        <v>88591507</v>
      </c>
      <c r="V1792" s="121">
        <v>-335948255</v>
      </c>
      <c r="W1792" s="111">
        <v>451506</v>
      </c>
      <c r="X1792" s="133">
        <v>53029995</v>
      </c>
      <c r="Y1792" s="45"/>
    </row>
    <row r="1793" spans="1:25">
      <c r="A1793" s="299" t="s">
        <v>206</v>
      </c>
      <c r="B1793" s="299" t="s">
        <v>207</v>
      </c>
      <c r="C1793" s="125">
        <v>44925</v>
      </c>
      <c r="D1793" s="125">
        <v>44925</v>
      </c>
      <c r="E1793" s="125">
        <v>44925</v>
      </c>
      <c r="F1793" s="295" t="s">
        <v>719</v>
      </c>
      <c r="G1793" s="127"/>
      <c r="H1793" s="128" t="s">
        <v>718</v>
      </c>
      <c r="I1793" s="73" t="s">
        <v>716</v>
      </c>
      <c r="J1793" s="73" t="s">
        <v>717</v>
      </c>
      <c r="K1793" s="73" t="s">
        <v>944</v>
      </c>
      <c r="L1793" s="129">
        <v>39646.639999999999</v>
      </c>
      <c r="M1793" s="121">
        <v>100</v>
      </c>
      <c r="N1793" s="121">
        <v>39646.639999999999</v>
      </c>
      <c r="O1793" s="121">
        <v>0</v>
      </c>
      <c r="P1793" s="121">
        <v>39646.639999999999</v>
      </c>
      <c r="Q1793" s="130" t="s">
        <v>681</v>
      </c>
      <c r="R1793" s="131">
        <v>8513541.9599999823</v>
      </c>
      <c r="S1793" s="132">
        <v>0</v>
      </c>
      <c r="T1793" s="122" t="s">
        <v>717</v>
      </c>
      <c r="U1793" s="2">
        <v>89134957</v>
      </c>
      <c r="V1793" s="121">
        <v>-337297942</v>
      </c>
      <c r="W1793" s="111">
        <v>312621</v>
      </c>
      <c r="X1793" s="133">
        <v>53221764</v>
      </c>
      <c r="Y1793" s="45"/>
    </row>
    <row r="1794" spans="1:25">
      <c r="A1794" s="299" t="s">
        <v>206</v>
      </c>
      <c r="B1794" s="299" t="s">
        <v>207</v>
      </c>
      <c r="C1794" s="125">
        <v>44925</v>
      </c>
      <c r="D1794" s="125">
        <v>44925</v>
      </c>
      <c r="E1794" s="125">
        <v>44925</v>
      </c>
      <c r="G1794" s="127"/>
      <c r="H1794" s="128" t="s">
        <v>947</v>
      </c>
      <c r="I1794" s="73" t="s">
        <v>716</v>
      </c>
      <c r="J1794" s="73" t="s">
        <v>946</v>
      </c>
      <c r="K1794" s="73" t="s">
        <v>944</v>
      </c>
      <c r="L1794" s="129">
        <v>25930.98</v>
      </c>
      <c r="M1794" s="121">
        <v>100</v>
      </c>
      <c r="N1794" s="121">
        <v>25930.98</v>
      </c>
      <c r="O1794" s="121">
        <v>0</v>
      </c>
      <c r="P1794" s="121">
        <v>25930.98</v>
      </c>
      <c r="Q1794" s="130" t="s">
        <v>681</v>
      </c>
      <c r="R1794" s="131">
        <v>8539472.9399999827</v>
      </c>
      <c r="S1794" s="132">
        <v>0</v>
      </c>
      <c r="T1794" s="122" t="s">
        <v>946</v>
      </c>
      <c r="U1794" s="2">
        <v>89596403</v>
      </c>
      <c r="V1794" s="121">
        <v>-338907962</v>
      </c>
      <c r="W1794" s="111">
        <v>462328</v>
      </c>
      <c r="X1794" s="133">
        <v>53687059</v>
      </c>
      <c r="Y1794" s="45"/>
    </row>
    <row r="1795" spans="1:25">
      <c r="A1795" s="299" t="s">
        <v>206</v>
      </c>
      <c r="B1795" s="299" t="s">
        <v>207</v>
      </c>
      <c r="C1795" s="125">
        <v>44925</v>
      </c>
      <c r="D1795" s="125">
        <v>44925</v>
      </c>
      <c r="E1795" s="125">
        <v>44925</v>
      </c>
      <c r="G1795" s="127"/>
      <c r="H1795" s="128" t="s">
        <v>721</v>
      </c>
      <c r="I1795" s="73" t="s">
        <v>716</v>
      </c>
      <c r="J1795" s="73" t="s">
        <v>720</v>
      </c>
      <c r="K1795" s="73" t="s">
        <v>944</v>
      </c>
      <c r="L1795" s="129">
        <v>31794</v>
      </c>
      <c r="M1795" s="121">
        <v>100</v>
      </c>
      <c r="N1795" s="121">
        <v>31794</v>
      </c>
      <c r="O1795" s="121">
        <v>0</v>
      </c>
      <c r="P1795" s="121">
        <v>31794</v>
      </c>
      <c r="Q1795" s="130" t="s">
        <v>681</v>
      </c>
      <c r="R1795" s="131">
        <v>8571266.9399999827</v>
      </c>
      <c r="S1795" s="132">
        <v>0</v>
      </c>
      <c r="T1795" s="122" t="s">
        <v>720</v>
      </c>
      <c r="U1795" s="2">
        <v>89135155</v>
      </c>
      <c r="V1795" s="121">
        <v>-337298143</v>
      </c>
      <c r="W1795" s="111">
        <v>375072</v>
      </c>
      <c r="X1795" s="133">
        <v>53221795</v>
      </c>
      <c r="Y1795" s="45"/>
    </row>
    <row r="1796" spans="1:25">
      <c r="A1796" s="299" t="s">
        <v>206</v>
      </c>
      <c r="B1796" s="299" t="s">
        <v>207</v>
      </c>
      <c r="C1796" s="125">
        <v>44925</v>
      </c>
      <c r="D1796" s="125">
        <v>44925</v>
      </c>
      <c r="E1796" s="125">
        <v>44925</v>
      </c>
      <c r="G1796" s="127"/>
      <c r="H1796" s="128" t="s">
        <v>967</v>
      </c>
      <c r="I1796" s="73" t="s">
        <v>965</v>
      </c>
      <c r="J1796" s="73" t="s">
        <v>966</v>
      </c>
      <c r="K1796" s="73" t="s">
        <v>944</v>
      </c>
      <c r="L1796" s="129">
        <v>24395.360000000001</v>
      </c>
      <c r="M1796" s="121">
        <v>100</v>
      </c>
      <c r="N1796" s="121">
        <v>24395.360000000001</v>
      </c>
      <c r="O1796" s="121">
        <v>0</v>
      </c>
      <c r="P1796" s="121">
        <v>24395.360000000001</v>
      </c>
      <c r="Q1796" s="130" t="s">
        <v>681</v>
      </c>
      <c r="R1796" s="131">
        <v>8595662.2999999821</v>
      </c>
      <c r="S1796" s="132">
        <v>0</v>
      </c>
      <c r="T1796" s="122" t="s">
        <v>966</v>
      </c>
      <c r="U1796" s="2">
        <v>89026984</v>
      </c>
      <c r="V1796" s="121">
        <v>-336832362</v>
      </c>
      <c r="W1796" s="111">
        <v>492671</v>
      </c>
      <c r="X1796" s="133">
        <v>53185351</v>
      </c>
      <c r="Y1796" s="45"/>
    </row>
    <row r="1797" spans="1:25">
      <c r="A1797" s="299" t="s">
        <v>182</v>
      </c>
      <c r="B1797" s="299" t="s">
        <v>183</v>
      </c>
      <c r="C1797" s="125">
        <v>44925</v>
      </c>
      <c r="D1797" s="125">
        <v>44925</v>
      </c>
      <c r="E1797" s="125">
        <v>44925</v>
      </c>
      <c r="G1797" s="127" t="s">
        <v>1723</v>
      </c>
      <c r="H1797" s="128" t="s">
        <v>967</v>
      </c>
      <c r="I1797" s="73" t="s">
        <v>965</v>
      </c>
      <c r="J1797" s="73" t="s">
        <v>966</v>
      </c>
      <c r="K1797" s="73" t="s">
        <v>166</v>
      </c>
      <c r="L1797" s="129">
        <v>0</v>
      </c>
      <c r="N1797" s="121">
        <v>0</v>
      </c>
      <c r="O1797" s="121">
        <v>189344.76</v>
      </c>
      <c r="P1797" s="121">
        <v>189344.76</v>
      </c>
      <c r="Q1797" s="130" t="s">
        <v>681</v>
      </c>
      <c r="R1797" s="131">
        <v>0</v>
      </c>
      <c r="S1797" s="132">
        <v>1612564.1999999997</v>
      </c>
      <c r="T1797" s="122" t="s">
        <v>966</v>
      </c>
      <c r="U1797" s="2">
        <v>85083094</v>
      </c>
      <c r="V1797" s="121">
        <v>-338423591</v>
      </c>
      <c r="W1797" s="111">
        <v>492671</v>
      </c>
      <c r="X1797" s="133">
        <v>53366115</v>
      </c>
      <c r="Y1797" s="45"/>
    </row>
    <row r="1798" spans="1:25">
      <c r="A1798" s="299" t="s">
        <v>206</v>
      </c>
      <c r="B1798" s="299" t="s">
        <v>207</v>
      </c>
      <c r="C1798" s="125">
        <v>44925</v>
      </c>
      <c r="D1798" s="125">
        <v>44925</v>
      </c>
      <c r="E1798" s="125">
        <v>44925</v>
      </c>
      <c r="G1798" s="127"/>
      <c r="H1798" s="128" t="s">
        <v>530</v>
      </c>
      <c r="I1798" s="73" t="s">
        <v>531</v>
      </c>
      <c r="J1798" s="73" t="s">
        <v>532</v>
      </c>
      <c r="K1798" s="73" t="s">
        <v>944</v>
      </c>
      <c r="L1798" s="129">
        <v>5328.95</v>
      </c>
      <c r="M1798" s="121">
        <v>100</v>
      </c>
      <c r="N1798" s="121">
        <v>5328.95</v>
      </c>
      <c r="O1798" s="121">
        <v>0</v>
      </c>
      <c r="P1798" s="121">
        <v>5328.95</v>
      </c>
      <c r="Q1798" s="130" t="s">
        <v>681</v>
      </c>
      <c r="R1798" s="131">
        <v>8600991.2499999814</v>
      </c>
      <c r="S1798" s="132">
        <v>0</v>
      </c>
      <c r="T1798" s="122" t="s">
        <v>532</v>
      </c>
      <c r="U1798" s="2">
        <v>89567903</v>
      </c>
      <c r="V1798" s="121">
        <v>-338861462</v>
      </c>
      <c r="W1798" s="111">
        <v>454226</v>
      </c>
      <c r="X1798" s="133">
        <v>53673669</v>
      </c>
      <c r="Y1798" s="45"/>
    </row>
    <row r="1799" spans="1:25">
      <c r="A1799" s="299" t="s">
        <v>206</v>
      </c>
      <c r="B1799" s="299" t="s">
        <v>207</v>
      </c>
      <c r="C1799" s="125">
        <v>44925</v>
      </c>
      <c r="D1799" s="125">
        <v>44925</v>
      </c>
      <c r="E1799" s="125">
        <v>44925</v>
      </c>
      <c r="F1799" s="295" t="s">
        <v>266</v>
      </c>
      <c r="G1799" s="127"/>
      <c r="H1799" s="128" t="s">
        <v>265</v>
      </c>
      <c r="I1799" s="73" t="s">
        <v>267</v>
      </c>
      <c r="J1799" s="73" t="s">
        <v>268</v>
      </c>
      <c r="K1799" s="73" t="s">
        <v>944</v>
      </c>
      <c r="L1799" s="129">
        <v>37531.33</v>
      </c>
      <c r="M1799" s="121">
        <v>100</v>
      </c>
      <c r="N1799" s="121">
        <v>37531.33</v>
      </c>
      <c r="O1799" s="121">
        <v>0</v>
      </c>
      <c r="P1799" s="121">
        <v>37531.33</v>
      </c>
      <c r="Q1799" s="130" t="s">
        <v>681</v>
      </c>
      <c r="R1799" s="131">
        <v>8638522.5799999814</v>
      </c>
      <c r="S1799" s="132">
        <v>0</v>
      </c>
      <c r="T1799" s="122" t="s">
        <v>268</v>
      </c>
      <c r="U1799" s="2">
        <v>88679716</v>
      </c>
      <c r="V1799" s="121">
        <v>-336074293</v>
      </c>
      <c r="W1799" s="111">
        <v>456083</v>
      </c>
      <c r="X1799" s="133">
        <v>53071491</v>
      </c>
      <c r="Y1799" s="45"/>
    </row>
    <row r="1800" spans="1:25">
      <c r="A1800" s="299" t="s">
        <v>182</v>
      </c>
      <c r="B1800" s="299" t="s">
        <v>183</v>
      </c>
      <c r="C1800" s="125">
        <v>44925</v>
      </c>
      <c r="D1800" s="125">
        <v>44925</v>
      </c>
      <c r="E1800" s="125">
        <v>44925</v>
      </c>
      <c r="F1800" s="295" t="s">
        <v>266</v>
      </c>
      <c r="G1800" s="127" t="s">
        <v>1645</v>
      </c>
      <c r="H1800" s="128" t="s">
        <v>265</v>
      </c>
      <c r="I1800" s="73" t="s">
        <v>267</v>
      </c>
      <c r="J1800" s="73" t="s">
        <v>268</v>
      </c>
      <c r="K1800" s="73" t="s">
        <v>166</v>
      </c>
      <c r="L1800" s="129">
        <v>0</v>
      </c>
      <c r="N1800" s="121">
        <v>0</v>
      </c>
      <c r="O1800" s="121">
        <v>354054.19</v>
      </c>
      <c r="P1800" s="121">
        <v>354054.19</v>
      </c>
      <c r="Q1800" s="130" t="s">
        <v>681</v>
      </c>
      <c r="R1800" s="131">
        <v>0</v>
      </c>
      <c r="S1800" s="132">
        <v>1966618.3899999997</v>
      </c>
      <c r="T1800" s="122" t="s">
        <v>268</v>
      </c>
      <c r="U1800" s="2">
        <v>85486856</v>
      </c>
      <c r="V1800" s="121">
        <v>-338450767</v>
      </c>
      <c r="W1800" s="111">
        <v>456083</v>
      </c>
      <c r="X1800" s="133">
        <v>53393290</v>
      </c>
      <c r="Y1800" s="45"/>
    </row>
    <row r="1801" spans="1:25">
      <c r="A1801" s="299" t="s">
        <v>206</v>
      </c>
      <c r="B1801" s="299" t="s">
        <v>207</v>
      </c>
      <c r="C1801" s="125">
        <v>44925</v>
      </c>
      <c r="D1801" s="125">
        <v>44925</v>
      </c>
      <c r="E1801" s="125">
        <v>44925</v>
      </c>
      <c r="F1801" s="295" t="s">
        <v>734</v>
      </c>
      <c r="G1801" s="127"/>
      <c r="H1801" s="128" t="s">
        <v>733</v>
      </c>
      <c r="I1801" s="73" t="s">
        <v>731</v>
      </c>
      <c r="J1801" s="73" t="s">
        <v>732</v>
      </c>
      <c r="K1801" s="73" t="s">
        <v>944</v>
      </c>
      <c r="L1801" s="129">
        <v>67351.92</v>
      </c>
      <c r="M1801" s="121">
        <v>100</v>
      </c>
      <c r="N1801" s="121">
        <v>67351.92</v>
      </c>
      <c r="O1801" s="121">
        <v>0</v>
      </c>
      <c r="P1801" s="121">
        <v>67351.92</v>
      </c>
      <c r="Q1801" s="130" t="s">
        <v>681</v>
      </c>
      <c r="R1801" s="131">
        <v>8705874.4999999814</v>
      </c>
      <c r="S1801" s="132">
        <v>0</v>
      </c>
      <c r="T1801" s="122" t="s">
        <v>732</v>
      </c>
      <c r="U1801" s="2">
        <v>88520374</v>
      </c>
      <c r="V1801" s="121">
        <v>-335847225</v>
      </c>
      <c r="W1801" s="111">
        <v>510689</v>
      </c>
      <c r="X1801" s="133">
        <v>52997178</v>
      </c>
      <c r="Y1801" s="45"/>
    </row>
    <row r="1802" spans="1:25">
      <c r="A1802" s="299" t="s">
        <v>182</v>
      </c>
      <c r="B1802" s="299" t="s">
        <v>183</v>
      </c>
      <c r="C1802" s="125">
        <v>44925</v>
      </c>
      <c r="D1802" s="125">
        <v>44925</v>
      </c>
      <c r="E1802" s="125">
        <v>44925</v>
      </c>
      <c r="F1802" s="295" t="s">
        <v>734</v>
      </c>
      <c r="G1802" s="127" t="s">
        <v>1518</v>
      </c>
      <c r="H1802" s="128" t="s">
        <v>733</v>
      </c>
      <c r="I1802" s="73" t="s">
        <v>731</v>
      </c>
      <c r="J1802" s="73" t="s">
        <v>732</v>
      </c>
      <c r="K1802" s="73" t="s">
        <v>166</v>
      </c>
      <c r="L1802" s="129">
        <v>0</v>
      </c>
      <c r="N1802" s="121">
        <v>0</v>
      </c>
      <c r="O1802" s="121">
        <v>46210.02</v>
      </c>
      <c r="P1802" s="121">
        <v>46210.02</v>
      </c>
      <c r="Q1802" s="130" t="s">
        <v>681</v>
      </c>
      <c r="R1802" s="131">
        <v>0</v>
      </c>
      <c r="S1802" s="132">
        <v>2012828.4099999997</v>
      </c>
      <c r="T1802" s="122" t="s">
        <v>732</v>
      </c>
      <c r="U1802" s="2">
        <v>87620041</v>
      </c>
      <c r="V1802" s="121">
        <v>-338502704</v>
      </c>
      <c r="W1802" s="111">
        <v>510689</v>
      </c>
      <c r="X1802" s="133">
        <v>53443980</v>
      </c>
      <c r="Y1802" s="45"/>
    </row>
    <row r="1803" spans="1:25">
      <c r="A1803" s="299" t="s">
        <v>182</v>
      </c>
      <c r="B1803" s="299" t="s">
        <v>183</v>
      </c>
      <c r="C1803" s="125">
        <v>44925</v>
      </c>
      <c r="D1803" s="125">
        <v>44925</v>
      </c>
      <c r="E1803" s="125">
        <v>44925</v>
      </c>
      <c r="F1803" s="295" t="s">
        <v>734</v>
      </c>
      <c r="G1803" s="127" t="s">
        <v>1518</v>
      </c>
      <c r="H1803" s="128" t="s">
        <v>733</v>
      </c>
      <c r="I1803" s="73" t="s">
        <v>731</v>
      </c>
      <c r="J1803" s="73" t="s">
        <v>732</v>
      </c>
      <c r="K1803" s="73" t="s">
        <v>166</v>
      </c>
      <c r="L1803" s="129">
        <v>0</v>
      </c>
      <c r="N1803" s="121">
        <v>0</v>
      </c>
      <c r="O1803" s="121">
        <v>7059.8</v>
      </c>
      <c r="P1803" s="121">
        <v>7059.8</v>
      </c>
      <c r="Q1803" s="130" t="s">
        <v>681</v>
      </c>
      <c r="R1803" s="131">
        <v>0</v>
      </c>
      <c r="S1803" s="132">
        <v>2019888.2099999997</v>
      </c>
      <c r="T1803" s="122" t="s">
        <v>732</v>
      </c>
      <c r="U1803" s="2">
        <v>88520126</v>
      </c>
      <c r="V1803" s="121">
        <v>-338669209</v>
      </c>
      <c r="W1803" s="111">
        <v>509430</v>
      </c>
      <c r="X1803" s="133">
        <v>53608714</v>
      </c>
      <c r="Y1803" s="45"/>
    </row>
    <row r="1804" spans="1:25">
      <c r="A1804" s="299" t="s">
        <v>206</v>
      </c>
      <c r="B1804" s="299" t="s">
        <v>207</v>
      </c>
      <c r="C1804" s="125">
        <v>44925</v>
      </c>
      <c r="D1804" s="125">
        <v>44925</v>
      </c>
      <c r="E1804" s="125">
        <v>44925</v>
      </c>
      <c r="F1804" s="295" t="s">
        <v>859</v>
      </c>
      <c r="G1804" s="127"/>
      <c r="H1804" s="128" t="s">
        <v>858</v>
      </c>
      <c r="I1804" s="73" t="s">
        <v>731</v>
      </c>
      <c r="J1804" s="73" t="s">
        <v>857</v>
      </c>
      <c r="K1804" s="73" t="s">
        <v>944</v>
      </c>
      <c r="L1804" s="129">
        <v>87603.38</v>
      </c>
      <c r="M1804" s="121">
        <v>100</v>
      </c>
      <c r="N1804" s="121">
        <v>87603.38</v>
      </c>
      <c r="O1804" s="121">
        <v>0</v>
      </c>
      <c r="P1804" s="121">
        <v>87603.38</v>
      </c>
      <c r="Q1804" s="130" t="s">
        <v>681</v>
      </c>
      <c r="R1804" s="131">
        <v>8793477.8799999822</v>
      </c>
      <c r="S1804" s="132">
        <v>0</v>
      </c>
      <c r="T1804" s="122" t="s">
        <v>857</v>
      </c>
      <c r="U1804" s="2">
        <v>88520944</v>
      </c>
      <c r="V1804" s="121">
        <v>-335848075</v>
      </c>
      <c r="W1804" s="111">
        <v>510780</v>
      </c>
      <c r="X1804" s="133">
        <v>52997467</v>
      </c>
      <c r="Y1804" s="45"/>
    </row>
    <row r="1805" spans="1:25">
      <c r="A1805" s="299" t="s">
        <v>206</v>
      </c>
      <c r="B1805" s="299" t="s">
        <v>207</v>
      </c>
      <c r="C1805" s="125">
        <v>44925</v>
      </c>
      <c r="D1805" s="125">
        <v>44925</v>
      </c>
      <c r="E1805" s="125">
        <v>44925</v>
      </c>
      <c r="F1805" s="295" t="s">
        <v>859</v>
      </c>
      <c r="G1805" s="127"/>
      <c r="H1805" s="128" t="s">
        <v>858</v>
      </c>
      <c r="I1805" s="73" t="s">
        <v>731</v>
      </c>
      <c r="J1805" s="73" t="s">
        <v>857</v>
      </c>
      <c r="K1805" s="73" t="s">
        <v>944</v>
      </c>
      <c r="L1805" s="129">
        <v>19384.36</v>
      </c>
      <c r="M1805" s="121">
        <v>100</v>
      </c>
      <c r="N1805" s="121">
        <v>19384.36</v>
      </c>
      <c r="O1805" s="121">
        <v>0</v>
      </c>
      <c r="P1805" s="121">
        <v>19384.36</v>
      </c>
      <c r="Q1805" s="130" t="s">
        <v>681</v>
      </c>
      <c r="R1805" s="131">
        <v>8812862.2399999816</v>
      </c>
      <c r="S1805" s="132">
        <v>0</v>
      </c>
      <c r="T1805" s="122" t="s">
        <v>857</v>
      </c>
      <c r="U1805" s="2">
        <v>89602238</v>
      </c>
      <c r="V1805" s="121">
        <v>-338916503</v>
      </c>
      <c r="W1805" s="111">
        <v>516193</v>
      </c>
      <c r="X1805" s="133">
        <v>53689631</v>
      </c>
      <c r="Y1805" s="45"/>
    </row>
    <row r="1806" spans="1:25">
      <c r="A1806" s="299" t="s">
        <v>182</v>
      </c>
      <c r="B1806" s="299" t="s">
        <v>183</v>
      </c>
      <c r="C1806" s="125">
        <v>44925</v>
      </c>
      <c r="D1806" s="125">
        <v>44925</v>
      </c>
      <c r="E1806" s="125">
        <v>44925</v>
      </c>
      <c r="F1806" s="295" t="s">
        <v>859</v>
      </c>
      <c r="G1806" s="127" t="s">
        <v>1610</v>
      </c>
      <c r="H1806" s="128" t="s">
        <v>858</v>
      </c>
      <c r="I1806" s="73" t="s">
        <v>731</v>
      </c>
      <c r="J1806" s="73" t="s">
        <v>857</v>
      </c>
      <c r="K1806" s="73" t="s">
        <v>166</v>
      </c>
      <c r="L1806" s="129">
        <v>0</v>
      </c>
      <c r="N1806" s="121">
        <v>0</v>
      </c>
      <c r="O1806" s="121">
        <v>60104.51</v>
      </c>
      <c r="P1806" s="121">
        <v>60104.51</v>
      </c>
      <c r="Q1806" s="130" t="s">
        <v>681</v>
      </c>
      <c r="R1806" s="131">
        <v>0</v>
      </c>
      <c r="S1806" s="132">
        <v>2079992.7199999997</v>
      </c>
      <c r="T1806" s="122" t="s">
        <v>857</v>
      </c>
      <c r="U1806" s="2">
        <v>87619988</v>
      </c>
      <c r="V1806" s="121">
        <v>-338502692</v>
      </c>
      <c r="W1806" s="111">
        <v>510780</v>
      </c>
      <c r="X1806" s="133">
        <v>53443968</v>
      </c>
      <c r="Y1806" s="45"/>
    </row>
    <row r="1807" spans="1:25">
      <c r="A1807" s="299" t="s">
        <v>182</v>
      </c>
      <c r="B1807" s="299" t="s">
        <v>183</v>
      </c>
      <c r="C1807" s="125">
        <v>44925</v>
      </c>
      <c r="D1807" s="125">
        <v>44925</v>
      </c>
      <c r="E1807" s="125">
        <v>44925</v>
      </c>
      <c r="F1807" s="295" t="s">
        <v>859</v>
      </c>
      <c r="G1807" s="127" t="s">
        <v>1610</v>
      </c>
      <c r="H1807" s="128" t="s">
        <v>858</v>
      </c>
      <c r="I1807" s="73" t="s">
        <v>731</v>
      </c>
      <c r="J1807" s="73" t="s">
        <v>857</v>
      </c>
      <c r="K1807" s="73" t="s">
        <v>166</v>
      </c>
      <c r="L1807" s="129">
        <v>0</v>
      </c>
      <c r="N1807" s="121">
        <v>0</v>
      </c>
      <c r="O1807" s="121">
        <v>9182.56</v>
      </c>
      <c r="P1807" s="121">
        <v>9182.56</v>
      </c>
      <c r="Q1807" s="130" t="s">
        <v>681</v>
      </c>
      <c r="R1807" s="131">
        <v>0</v>
      </c>
      <c r="S1807" s="132">
        <v>2089175.2799999998</v>
      </c>
      <c r="T1807" s="122" t="s">
        <v>857</v>
      </c>
      <c r="U1807" s="2">
        <v>88520204</v>
      </c>
      <c r="V1807" s="121">
        <v>-338669217</v>
      </c>
      <c r="W1807" s="111">
        <v>509805</v>
      </c>
      <c r="X1807" s="133">
        <v>53608722</v>
      </c>
      <c r="Y1807" s="45"/>
    </row>
    <row r="1808" spans="1:25">
      <c r="A1808" s="299" t="s">
        <v>206</v>
      </c>
      <c r="B1808" s="299" t="s">
        <v>207</v>
      </c>
      <c r="C1808" s="125">
        <v>44925</v>
      </c>
      <c r="D1808" s="125">
        <v>44925</v>
      </c>
      <c r="E1808" s="125">
        <v>44925</v>
      </c>
      <c r="G1808" s="127"/>
      <c r="H1808" s="128" t="s">
        <v>557</v>
      </c>
      <c r="I1808" s="73" t="s">
        <v>559</v>
      </c>
      <c r="J1808" s="73" t="s">
        <v>943</v>
      </c>
      <c r="K1808" s="73" t="s">
        <v>944</v>
      </c>
      <c r="L1808" s="129">
        <v>29233.67</v>
      </c>
      <c r="M1808" s="121">
        <v>100</v>
      </c>
      <c r="N1808" s="121">
        <v>29233.67</v>
      </c>
      <c r="O1808" s="121">
        <v>0</v>
      </c>
      <c r="P1808" s="121">
        <v>29233.67</v>
      </c>
      <c r="Q1808" s="130" t="s">
        <v>681</v>
      </c>
      <c r="R1808" s="131">
        <v>8842095.9099999815</v>
      </c>
      <c r="S1808" s="132">
        <v>0</v>
      </c>
      <c r="T1808" s="122" t="s">
        <v>943</v>
      </c>
      <c r="U1808" s="2">
        <v>88616469</v>
      </c>
      <c r="V1808" s="121">
        <v>-335983184</v>
      </c>
      <c r="W1808" s="111">
        <v>483077</v>
      </c>
      <c r="X1808" s="133">
        <v>53041398</v>
      </c>
      <c r="Y1808" s="45"/>
    </row>
    <row r="1809" spans="1:25">
      <c r="A1809" s="299" t="s">
        <v>182</v>
      </c>
      <c r="B1809" s="299" t="s">
        <v>183</v>
      </c>
      <c r="C1809" s="125">
        <v>44925</v>
      </c>
      <c r="D1809" s="125">
        <v>44925</v>
      </c>
      <c r="E1809" s="125">
        <v>44925</v>
      </c>
      <c r="G1809" s="127" t="s">
        <v>1685</v>
      </c>
      <c r="H1809" s="128" t="s">
        <v>557</v>
      </c>
      <c r="I1809" s="73" t="s">
        <v>559</v>
      </c>
      <c r="J1809" s="73" t="s">
        <v>943</v>
      </c>
      <c r="K1809" s="73" t="s">
        <v>166</v>
      </c>
      <c r="L1809" s="129">
        <v>0</v>
      </c>
      <c r="N1809" s="121">
        <v>0</v>
      </c>
      <c r="O1809" s="121">
        <v>95213.08</v>
      </c>
      <c r="P1809" s="121">
        <v>95213.08</v>
      </c>
      <c r="Q1809" s="130" t="s">
        <v>681</v>
      </c>
      <c r="R1809" s="131">
        <v>0</v>
      </c>
      <c r="S1809" s="132">
        <v>2184388.36</v>
      </c>
      <c r="T1809" s="122" t="s">
        <v>943</v>
      </c>
      <c r="U1809" s="2">
        <v>87733774</v>
      </c>
      <c r="V1809" s="121">
        <v>-338569568</v>
      </c>
      <c r="W1809" s="111">
        <v>483077</v>
      </c>
      <c r="X1809" s="133">
        <v>53510839</v>
      </c>
      <c r="Y1809" s="45"/>
    </row>
    <row r="1810" spans="1:25">
      <c r="A1810" s="299" t="s">
        <v>206</v>
      </c>
      <c r="B1810" s="299" t="s">
        <v>207</v>
      </c>
      <c r="C1810" s="125">
        <v>44925</v>
      </c>
      <c r="D1810" s="125">
        <v>44925</v>
      </c>
      <c r="E1810" s="125">
        <v>44925</v>
      </c>
      <c r="G1810" s="127"/>
      <c r="H1810" s="128" t="s">
        <v>852</v>
      </c>
      <c r="I1810" s="73" t="s">
        <v>850</v>
      </c>
      <c r="J1810" s="73" t="s">
        <v>851</v>
      </c>
      <c r="K1810" s="73" t="s">
        <v>944</v>
      </c>
      <c r="L1810" s="129">
        <v>38215.42</v>
      </c>
      <c r="M1810" s="121">
        <v>100</v>
      </c>
      <c r="N1810" s="121">
        <v>38215.42</v>
      </c>
      <c r="O1810" s="121">
        <v>0</v>
      </c>
      <c r="P1810" s="121">
        <v>38215.42</v>
      </c>
      <c r="Q1810" s="130" t="s">
        <v>681</v>
      </c>
      <c r="R1810" s="131">
        <v>8880311.3299999814</v>
      </c>
      <c r="S1810" s="132">
        <v>0</v>
      </c>
      <c r="T1810" s="122" t="s">
        <v>851</v>
      </c>
      <c r="U1810" s="2">
        <v>88648125</v>
      </c>
      <c r="V1810" s="121">
        <v>-336025978</v>
      </c>
      <c r="W1810" s="111">
        <v>441318</v>
      </c>
      <c r="X1810" s="133">
        <v>53056411</v>
      </c>
      <c r="Y1810" s="45"/>
    </row>
    <row r="1811" spans="1:25">
      <c r="A1811" s="299" t="s">
        <v>182</v>
      </c>
      <c r="B1811" s="299" t="s">
        <v>183</v>
      </c>
      <c r="C1811" s="125">
        <v>44925</v>
      </c>
      <c r="D1811" s="125">
        <v>44925</v>
      </c>
      <c r="E1811" s="125">
        <v>44925</v>
      </c>
      <c r="G1811" s="127" t="s">
        <v>1597</v>
      </c>
      <c r="H1811" s="128" t="s">
        <v>852</v>
      </c>
      <c r="I1811" s="73" t="s">
        <v>850</v>
      </c>
      <c r="J1811" s="73" t="s">
        <v>851</v>
      </c>
      <c r="K1811" s="73" t="s">
        <v>166</v>
      </c>
      <c r="L1811" s="129">
        <v>0</v>
      </c>
      <c r="N1811" s="121">
        <v>0</v>
      </c>
      <c r="O1811" s="121">
        <v>64201.02</v>
      </c>
      <c r="P1811" s="121">
        <v>64201.02</v>
      </c>
      <c r="Q1811" s="130" t="s">
        <v>681</v>
      </c>
      <c r="R1811" s="131">
        <v>0</v>
      </c>
      <c r="S1811" s="132">
        <v>2248589.38</v>
      </c>
      <c r="T1811" s="122" t="s">
        <v>851</v>
      </c>
      <c r="U1811" s="2">
        <v>87783311</v>
      </c>
      <c r="V1811" s="121">
        <v>-338589659</v>
      </c>
      <c r="W1811" s="111">
        <v>441318</v>
      </c>
      <c r="X1811" s="133">
        <v>53530880</v>
      </c>
      <c r="Y1811" s="45"/>
    </row>
    <row r="1812" spans="1:25">
      <c r="A1812" s="299" t="s">
        <v>206</v>
      </c>
      <c r="B1812" s="299" t="s">
        <v>207</v>
      </c>
      <c r="C1812" s="125">
        <v>44925</v>
      </c>
      <c r="D1812" s="125">
        <v>44925</v>
      </c>
      <c r="E1812" s="125">
        <v>44925</v>
      </c>
      <c r="G1812" s="127"/>
      <c r="H1812" s="128" t="s">
        <v>571</v>
      </c>
      <c r="I1812" s="73" t="s">
        <v>572</v>
      </c>
      <c r="J1812" s="73" t="s">
        <v>573</v>
      </c>
      <c r="K1812" s="73" t="s">
        <v>944</v>
      </c>
      <c r="L1812" s="129">
        <v>7687.5</v>
      </c>
      <c r="M1812" s="121">
        <v>100</v>
      </c>
      <c r="N1812" s="121">
        <v>7687.5</v>
      </c>
      <c r="O1812" s="121">
        <v>0</v>
      </c>
      <c r="P1812" s="121">
        <v>7687.5</v>
      </c>
      <c r="Q1812" s="130" t="s">
        <v>681</v>
      </c>
      <c r="R1812" s="131">
        <v>8887998.8299999814</v>
      </c>
      <c r="S1812" s="132">
        <v>0</v>
      </c>
      <c r="T1812" s="122" t="s">
        <v>573</v>
      </c>
      <c r="U1812" s="2">
        <v>88797067</v>
      </c>
      <c r="V1812" s="121">
        <v>-336568970</v>
      </c>
      <c r="W1812" s="111">
        <v>471935</v>
      </c>
      <c r="X1812" s="133">
        <v>53116700</v>
      </c>
      <c r="Y1812" s="45"/>
    </row>
    <row r="1813" spans="1:25">
      <c r="A1813" s="299" t="s">
        <v>206</v>
      </c>
      <c r="B1813" s="299" t="s">
        <v>207</v>
      </c>
      <c r="C1813" s="125">
        <v>44925</v>
      </c>
      <c r="D1813" s="125">
        <v>44925</v>
      </c>
      <c r="E1813" s="125">
        <v>44925</v>
      </c>
      <c r="G1813" s="127"/>
      <c r="H1813" s="128" t="s">
        <v>935</v>
      </c>
      <c r="I1813" s="73" t="s">
        <v>933</v>
      </c>
      <c r="J1813" s="73" t="s">
        <v>934</v>
      </c>
      <c r="K1813" s="73" t="s">
        <v>944</v>
      </c>
      <c r="L1813" s="129">
        <v>25000</v>
      </c>
      <c r="M1813" s="121">
        <v>100</v>
      </c>
      <c r="N1813" s="121">
        <v>25000</v>
      </c>
      <c r="O1813" s="121">
        <v>0</v>
      </c>
      <c r="P1813" s="121">
        <v>25000</v>
      </c>
      <c r="Q1813" s="130" t="s">
        <v>681</v>
      </c>
      <c r="R1813" s="131">
        <v>8912998.8299999814</v>
      </c>
      <c r="S1813" s="132">
        <v>0</v>
      </c>
      <c r="T1813" s="122" t="s">
        <v>934</v>
      </c>
      <c r="U1813" s="2">
        <v>88527174</v>
      </c>
      <c r="V1813" s="121">
        <v>-335856955</v>
      </c>
      <c r="W1813" s="111">
        <v>504211</v>
      </c>
      <c r="X1813" s="133">
        <v>53000136</v>
      </c>
      <c r="Y1813" s="45"/>
    </row>
    <row r="1814" spans="1:25">
      <c r="A1814" s="299" t="s">
        <v>182</v>
      </c>
      <c r="B1814" s="299" t="s">
        <v>183</v>
      </c>
      <c r="C1814" s="125">
        <v>44925</v>
      </c>
      <c r="D1814" s="125">
        <v>44925</v>
      </c>
      <c r="E1814" s="125">
        <v>44925</v>
      </c>
      <c r="G1814" s="127" t="s">
        <v>1688</v>
      </c>
      <c r="H1814" s="128" t="s">
        <v>935</v>
      </c>
      <c r="I1814" s="73" t="s">
        <v>933</v>
      </c>
      <c r="J1814" s="73" t="s">
        <v>1689</v>
      </c>
      <c r="K1814" s="73" t="s">
        <v>166</v>
      </c>
      <c r="L1814" s="129">
        <v>0</v>
      </c>
      <c r="N1814" s="121">
        <v>0</v>
      </c>
      <c r="O1814" s="121">
        <v>256624.65</v>
      </c>
      <c r="P1814" s="121">
        <v>256624.65</v>
      </c>
      <c r="Q1814" s="130" t="s">
        <v>681</v>
      </c>
      <c r="R1814" s="131">
        <v>0</v>
      </c>
      <c r="S1814" s="132">
        <v>2505214.0299999998</v>
      </c>
      <c r="T1814" s="122" t="s">
        <v>934</v>
      </c>
      <c r="U1814" s="2">
        <v>84891603</v>
      </c>
      <c r="V1814" s="121">
        <v>-338413238</v>
      </c>
      <c r="W1814" s="111">
        <v>504211</v>
      </c>
      <c r="X1814" s="133">
        <v>53355762</v>
      </c>
      <c r="Y1814" s="45"/>
    </row>
    <row r="1815" spans="1:25">
      <c r="A1815" s="299" t="s">
        <v>206</v>
      </c>
      <c r="B1815" s="299" t="s">
        <v>207</v>
      </c>
      <c r="C1815" s="125">
        <v>44925</v>
      </c>
      <c r="D1815" s="125">
        <v>44925</v>
      </c>
      <c r="E1815" s="125">
        <v>44925</v>
      </c>
      <c r="G1815" s="127"/>
      <c r="H1815" s="128" t="s">
        <v>361</v>
      </c>
      <c r="I1815" s="73" t="s">
        <v>362</v>
      </c>
      <c r="J1815" s="73" t="s">
        <v>363</v>
      </c>
      <c r="K1815" s="73" t="s">
        <v>944</v>
      </c>
      <c r="L1815" s="129">
        <v>20663.82</v>
      </c>
      <c r="M1815" s="121">
        <v>100</v>
      </c>
      <c r="N1815" s="121">
        <v>20663.82</v>
      </c>
      <c r="O1815" s="121">
        <v>0</v>
      </c>
      <c r="P1815" s="121">
        <v>20663.82</v>
      </c>
      <c r="Q1815" s="130" t="s">
        <v>681</v>
      </c>
      <c r="R1815" s="131">
        <v>8933662.6499999817</v>
      </c>
      <c r="S1815" s="132">
        <v>0</v>
      </c>
      <c r="T1815" s="122" t="s">
        <v>363</v>
      </c>
      <c r="U1815" s="2">
        <v>88544817</v>
      </c>
      <c r="V1815" s="121">
        <v>-335885911</v>
      </c>
      <c r="W1815" s="111">
        <v>356264</v>
      </c>
      <c r="X1815" s="133">
        <v>53008682</v>
      </c>
      <c r="Y1815" s="45"/>
    </row>
    <row r="1816" spans="1:25">
      <c r="A1816" s="299" t="s">
        <v>182</v>
      </c>
      <c r="B1816" s="299" t="s">
        <v>183</v>
      </c>
      <c r="C1816" s="125">
        <v>44925</v>
      </c>
      <c r="D1816" s="125">
        <v>44925</v>
      </c>
      <c r="E1816" s="125">
        <v>44925</v>
      </c>
      <c r="G1816" s="127" t="s">
        <v>1561</v>
      </c>
      <c r="H1816" s="128" t="s">
        <v>361</v>
      </c>
      <c r="I1816" s="73" t="s">
        <v>362</v>
      </c>
      <c r="J1816" s="73" t="s">
        <v>363</v>
      </c>
      <c r="K1816" s="73" t="s">
        <v>166</v>
      </c>
      <c r="L1816" s="129">
        <v>0</v>
      </c>
      <c r="N1816" s="121">
        <v>0</v>
      </c>
      <c r="O1816" s="121">
        <v>131141.24</v>
      </c>
      <c r="P1816" s="121">
        <v>131141.24</v>
      </c>
      <c r="Q1816" s="130" t="s">
        <v>681</v>
      </c>
      <c r="R1816" s="131">
        <v>0</v>
      </c>
      <c r="S1816" s="132">
        <v>2636355.2699999996</v>
      </c>
      <c r="T1816" s="122" t="s">
        <v>363</v>
      </c>
      <c r="U1816" s="2">
        <v>85503527</v>
      </c>
      <c r="V1816" s="121">
        <v>-338451327</v>
      </c>
      <c r="W1816" s="111">
        <v>356264</v>
      </c>
      <c r="X1816" s="133">
        <v>53393850</v>
      </c>
      <c r="Y1816" s="45"/>
    </row>
    <row r="1817" spans="1:25">
      <c r="A1817" s="299" t="s">
        <v>206</v>
      </c>
      <c r="B1817" s="299" t="s">
        <v>207</v>
      </c>
      <c r="C1817" s="125">
        <v>44925</v>
      </c>
      <c r="D1817" s="125">
        <v>44925</v>
      </c>
      <c r="E1817" s="125">
        <v>44925</v>
      </c>
      <c r="F1817" s="295" t="s">
        <v>929</v>
      </c>
      <c r="G1817" s="127"/>
      <c r="H1817" s="128" t="s">
        <v>928</v>
      </c>
      <c r="I1817" s="73" t="s">
        <v>926</v>
      </c>
      <c r="J1817" s="73" t="s">
        <v>927</v>
      </c>
      <c r="K1817" s="73" t="s">
        <v>944</v>
      </c>
      <c r="L1817" s="129">
        <v>10000</v>
      </c>
      <c r="M1817" s="121">
        <v>100</v>
      </c>
      <c r="N1817" s="121">
        <v>10000</v>
      </c>
      <c r="O1817" s="121">
        <v>0</v>
      </c>
      <c r="P1817" s="121">
        <v>10000</v>
      </c>
      <c r="Q1817" s="130" t="s">
        <v>681</v>
      </c>
      <c r="R1817" s="131">
        <v>8943662.6499999817</v>
      </c>
      <c r="S1817" s="132">
        <v>0</v>
      </c>
      <c r="T1817" s="122" t="s">
        <v>927</v>
      </c>
      <c r="U1817" s="2">
        <v>88894519</v>
      </c>
      <c r="V1817" s="121">
        <v>-336679517</v>
      </c>
      <c r="W1817" s="111">
        <v>481437</v>
      </c>
      <c r="X1817" s="133">
        <v>53141735</v>
      </c>
      <c r="Y1817" s="45"/>
    </row>
    <row r="1818" spans="1:25">
      <c r="A1818" s="299" t="s">
        <v>206</v>
      </c>
      <c r="B1818" s="299" t="s">
        <v>207</v>
      </c>
      <c r="C1818" s="125">
        <v>44925</v>
      </c>
      <c r="D1818" s="125">
        <v>44925</v>
      </c>
      <c r="E1818" s="125">
        <v>44925</v>
      </c>
      <c r="F1818" s="295" t="s">
        <v>759</v>
      </c>
      <c r="G1818" s="127"/>
      <c r="H1818" s="128" t="s">
        <v>758</v>
      </c>
      <c r="I1818" s="73" t="s">
        <v>756</v>
      </c>
      <c r="J1818" s="73" t="s">
        <v>757</v>
      </c>
      <c r="K1818" s="73" t="s">
        <v>944</v>
      </c>
      <c r="L1818" s="129">
        <v>32774.089999999997</v>
      </c>
      <c r="M1818" s="121">
        <v>100</v>
      </c>
      <c r="N1818" s="121">
        <v>32774.089999999997</v>
      </c>
      <c r="O1818" s="121">
        <v>0</v>
      </c>
      <c r="P1818" s="121">
        <v>32774.089999999997</v>
      </c>
      <c r="Q1818" s="130" t="s">
        <v>681</v>
      </c>
      <c r="R1818" s="131">
        <v>8976436.7399999816</v>
      </c>
      <c r="S1818" s="132">
        <v>0</v>
      </c>
      <c r="T1818" s="122" t="s">
        <v>757</v>
      </c>
      <c r="U1818" s="2">
        <v>88460350</v>
      </c>
      <c r="V1818" s="121">
        <v>-334130016</v>
      </c>
      <c r="W1818" s="111">
        <v>362904</v>
      </c>
      <c r="X1818" s="133">
        <v>52974157</v>
      </c>
      <c r="Y1818" s="45"/>
    </row>
    <row r="1819" spans="1:25">
      <c r="A1819" s="299" t="s">
        <v>182</v>
      </c>
      <c r="B1819" s="299" t="s">
        <v>183</v>
      </c>
      <c r="C1819" s="125">
        <v>44925</v>
      </c>
      <c r="D1819" s="125">
        <v>44925</v>
      </c>
      <c r="E1819" s="125">
        <v>44925</v>
      </c>
      <c r="F1819" s="295" t="s">
        <v>759</v>
      </c>
      <c r="G1819" s="127" t="s">
        <v>1520</v>
      </c>
      <c r="H1819" s="128" t="s">
        <v>758</v>
      </c>
      <c r="I1819" s="73" t="s">
        <v>756</v>
      </c>
      <c r="J1819" s="73" t="s">
        <v>757</v>
      </c>
      <c r="K1819" s="73" t="s">
        <v>166</v>
      </c>
      <c r="L1819" s="129">
        <v>0</v>
      </c>
      <c r="N1819" s="121">
        <v>0</v>
      </c>
      <c r="O1819" s="121">
        <v>122144.17</v>
      </c>
      <c r="P1819" s="121">
        <v>122144.17</v>
      </c>
      <c r="Q1819" s="130" t="s">
        <v>681</v>
      </c>
      <c r="R1819" s="131">
        <v>0</v>
      </c>
      <c r="S1819" s="132">
        <v>2758499.4399999995</v>
      </c>
      <c r="T1819" s="122" t="s">
        <v>757</v>
      </c>
      <c r="U1819" s="2">
        <v>87811878</v>
      </c>
      <c r="V1819" s="121">
        <v>-338600261</v>
      </c>
      <c r="W1819" s="111">
        <v>362904</v>
      </c>
      <c r="X1819" s="133">
        <v>53541478</v>
      </c>
      <c r="Y1819" s="45"/>
    </row>
    <row r="1820" spans="1:25">
      <c r="A1820" s="299" t="s">
        <v>206</v>
      </c>
      <c r="B1820" s="299" t="s">
        <v>207</v>
      </c>
      <c r="C1820" s="125">
        <v>44925</v>
      </c>
      <c r="D1820" s="125">
        <v>44925</v>
      </c>
      <c r="E1820" s="125">
        <v>44925</v>
      </c>
      <c r="G1820" s="127"/>
      <c r="H1820" s="128" t="s">
        <v>577</v>
      </c>
      <c r="I1820" s="73" t="s">
        <v>578</v>
      </c>
      <c r="J1820" s="73" t="s">
        <v>579</v>
      </c>
      <c r="K1820" s="73" t="s">
        <v>944</v>
      </c>
      <c r="L1820" s="129">
        <v>29743.47</v>
      </c>
      <c r="M1820" s="121">
        <v>100</v>
      </c>
      <c r="N1820" s="121">
        <v>29743.47</v>
      </c>
      <c r="O1820" s="121">
        <v>0</v>
      </c>
      <c r="P1820" s="121">
        <v>29743.47</v>
      </c>
      <c r="Q1820" s="130" t="s">
        <v>681</v>
      </c>
      <c r="R1820" s="131">
        <v>9006180.2099999823</v>
      </c>
      <c r="S1820" s="132">
        <v>0</v>
      </c>
      <c r="T1820" s="122" t="s">
        <v>579</v>
      </c>
      <c r="U1820" s="2">
        <v>88184856</v>
      </c>
      <c r="V1820" s="121">
        <v>-333403042</v>
      </c>
      <c r="W1820" s="111">
        <v>466060</v>
      </c>
      <c r="X1820" s="133">
        <v>52801711</v>
      </c>
      <c r="Y1820" s="45"/>
    </row>
    <row r="1821" spans="1:25">
      <c r="A1821" s="299" t="s">
        <v>182</v>
      </c>
      <c r="B1821" s="299" t="s">
        <v>183</v>
      </c>
      <c r="C1821" s="125">
        <v>44925</v>
      </c>
      <c r="D1821" s="125">
        <v>44925</v>
      </c>
      <c r="E1821" s="125">
        <v>44925</v>
      </c>
      <c r="G1821" s="127" t="s">
        <v>1632</v>
      </c>
      <c r="H1821" s="128" t="s">
        <v>577</v>
      </c>
      <c r="I1821" s="73" t="s">
        <v>578</v>
      </c>
      <c r="J1821" s="73" t="s">
        <v>579</v>
      </c>
      <c r="K1821" s="73" t="s">
        <v>166</v>
      </c>
      <c r="L1821" s="129">
        <v>0</v>
      </c>
      <c r="N1821" s="121">
        <v>0</v>
      </c>
      <c r="O1821" s="121">
        <v>290212.3</v>
      </c>
      <c r="P1821" s="121">
        <v>290212.3</v>
      </c>
      <c r="Q1821" s="130" t="s">
        <v>681</v>
      </c>
      <c r="R1821" s="131">
        <v>0</v>
      </c>
      <c r="S1821" s="132">
        <v>3048711.7399999993</v>
      </c>
      <c r="T1821" s="122" t="s">
        <v>579</v>
      </c>
      <c r="U1821" s="2">
        <v>87219458</v>
      </c>
      <c r="V1821" s="121">
        <v>-338485114</v>
      </c>
      <c r="W1821" s="111">
        <v>466060</v>
      </c>
      <c r="X1821" s="133">
        <v>53426416</v>
      </c>
      <c r="Y1821" s="45"/>
    </row>
    <row r="1822" spans="1:25">
      <c r="A1822" s="299" t="s">
        <v>206</v>
      </c>
      <c r="B1822" s="299" t="s">
        <v>207</v>
      </c>
      <c r="C1822" s="125">
        <v>44925</v>
      </c>
      <c r="D1822" s="125">
        <v>44925</v>
      </c>
      <c r="E1822" s="125">
        <v>44925</v>
      </c>
      <c r="F1822" s="295" t="s">
        <v>893</v>
      </c>
      <c r="G1822" s="127"/>
      <c r="H1822" s="128" t="s">
        <v>892</v>
      </c>
      <c r="I1822" s="73" t="s">
        <v>890</v>
      </c>
      <c r="J1822" s="73" t="s">
        <v>891</v>
      </c>
      <c r="K1822" s="73" t="s">
        <v>944</v>
      </c>
      <c r="L1822" s="129">
        <v>4112.3500000000004</v>
      </c>
      <c r="M1822" s="121">
        <v>100</v>
      </c>
      <c r="N1822" s="121">
        <v>4112.3500000000004</v>
      </c>
      <c r="O1822" s="121">
        <v>0</v>
      </c>
      <c r="P1822" s="121">
        <v>4112.3500000000004</v>
      </c>
      <c r="Q1822" s="130" t="s">
        <v>681</v>
      </c>
      <c r="R1822" s="131">
        <v>9010292.5599999819</v>
      </c>
      <c r="S1822" s="132">
        <v>0</v>
      </c>
      <c r="T1822" s="122" t="s">
        <v>891</v>
      </c>
      <c r="U1822" s="2">
        <v>89262574</v>
      </c>
      <c r="V1822" s="121">
        <v>-337450620</v>
      </c>
      <c r="W1822" s="111">
        <v>458978</v>
      </c>
      <c r="X1822" s="133">
        <v>53261690</v>
      </c>
      <c r="Y1822" s="45"/>
    </row>
    <row r="1823" spans="1:25">
      <c r="A1823" s="299" t="s">
        <v>182</v>
      </c>
      <c r="B1823" s="299" t="s">
        <v>183</v>
      </c>
      <c r="C1823" s="125">
        <v>44925</v>
      </c>
      <c r="D1823" s="125">
        <v>44925</v>
      </c>
      <c r="E1823" s="125">
        <v>44925</v>
      </c>
      <c r="F1823" s="295" t="s">
        <v>893</v>
      </c>
      <c r="G1823" s="127" t="s">
        <v>1652</v>
      </c>
      <c r="H1823" s="128" t="s">
        <v>892</v>
      </c>
      <c r="I1823" s="73" t="s">
        <v>890</v>
      </c>
      <c r="J1823" s="73" t="s">
        <v>891</v>
      </c>
      <c r="K1823" s="73" t="s">
        <v>166</v>
      </c>
      <c r="L1823" s="129">
        <v>0</v>
      </c>
      <c r="N1823" s="121">
        <v>0</v>
      </c>
      <c r="O1823" s="121">
        <v>12872.38</v>
      </c>
      <c r="P1823" s="121">
        <v>12872.38</v>
      </c>
      <c r="Q1823" s="130" t="s">
        <v>681</v>
      </c>
      <c r="R1823" s="131">
        <v>0</v>
      </c>
      <c r="S1823" s="132">
        <v>3061584.1199999992</v>
      </c>
      <c r="T1823" s="122" t="s">
        <v>891</v>
      </c>
      <c r="U1823" s="2">
        <v>87720504</v>
      </c>
      <c r="V1823" s="121">
        <v>-337450638</v>
      </c>
      <c r="W1823" s="111">
        <v>458978</v>
      </c>
      <c r="X1823" s="133">
        <v>53261700</v>
      </c>
      <c r="Y1823" s="45"/>
    </row>
    <row r="1824" spans="1:25">
      <c r="A1824" s="299" t="s">
        <v>206</v>
      </c>
      <c r="B1824" s="299" t="s">
        <v>207</v>
      </c>
      <c r="C1824" s="125">
        <v>44925</v>
      </c>
      <c r="D1824" s="125">
        <v>44925</v>
      </c>
      <c r="E1824" s="125">
        <v>44925</v>
      </c>
      <c r="F1824" s="295" t="s">
        <v>1036</v>
      </c>
      <c r="G1824" s="127"/>
      <c r="H1824" s="128" t="s">
        <v>900</v>
      </c>
      <c r="I1824" s="73" t="s">
        <v>898</v>
      </c>
      <c r="J1824" s="73" t="s">
        <v>899</v>
      </c>
      <c r="K1824" s="73" t="s">
        <v>944</v>
      </c>
      <c r="L1824" s="129">
        <v>25125.63</v>
      </c>
      <c r="M1824" s="121">
        <v>100</v>
      </c>
      <c r="N1824" s="121">
        <v>25125.63</v>
      </c>
      <c r="O1824" s="121">
        <v>0</v>
      </c>
      <c r="P1824" s="121">
        <v>25125.63</v>
      </c>
      <c r="Q1824" s="130" t="s">
        <v>681</v>
      </c>
      <c r="R1824" s="131">
        <v>9035418.1899999827</v>
      </c>
      <c r="S1824" s="132">
        <v>0</v>
      </c>
      <c r="T1824" s="122" t="s">
        <v>899</v>
      </c>
      <c r="U1824" s="2">
        <v>89437931</v>
      </c>
      <c r="V1824" s="121">
        <v>-337853317</v>
      </c>
      <c r="W1824" s="111">
        <v>493703</v>
      </c>
      <c r="X1824" s="133">
        <v>53335489</v>
      </c>
      <c r="Y1824" s="45"/>
    </row>
    <row r="1825" spans="1:25">
      <c r="A1825" s="299" t="s">
        <v>182</v>
      </c>
      <c r="B1825" s="299" t="s">
        <v>183</v>
      </c>
      <c r="C1825" s="125">
        <v>44925</v>
      </c>
      <c r="D1825" s="125">
        <v>44925</v>
      </c>
      <c r="E1825" s="125">
        <v>44925</v>
      </c>
      <c r="F1825" s="295" t="s">
        <v>1036</v>
      </c>
      <c r="G1825" s="127" t="s">
        <v>1653</v>
      </c>
      <c r="H1825" s="128" t="s">
        <v>900</v>
      </c>
      <c r="I1825" s="73" t="s">
        <v>898</v>
      </c>
      <c r="J1825" s="73" t="s">
        <v>1654</v>
      </c>
      <c r="K1825" s="73" t="s">
        <v>166</v>
      </c>
      <c r="L1825" s="129">
        <v>0</v>
      </c>
      <c r="N1825" s="121">
        <v>0</v>
      </c>
      <c r="O1825" s="121">
        <v>220079.69</v>
      </c>
      <c r="P1825" s="121">
        <v>220079.69</v>
      </c>
      <c r="Q1825" s="130" t="s">
        <v>681</v>
      </c>
      <c r="R1825" s="131">
        <v>0</v>
      </c>
      <c r="S1825" s="132">
        <v>3281663.8099999991</v>
      </c>
      <c r="T1825" s="122" t="s">
        <v>899</v>
      </c>
      <c r="U1825" s="2">
        <v>85876731</v>
      </c>
      <c r="V1825" s="121">
        <v>-338462676</v>
      </c>
      <c r="W1825" s="111">
        <v>493703</v>
      </c>
      <c r="X1825" s="133">
        <v>53405045</v>
      </c>
      <c r="Y1825" s="45"/>
    </row>
    <row r="1826" spans="1:25">
      <c r="A1826" s="299" t="s">
        <v>206</v>
      </c>
      <c r="B1826" s="299" t="s">
        <v>207</v>
      </c>
      <c r="C1826" s="125">
        <v>44925</v>
      </c>
      <c r="D1826" s="125">
        <v>44925</v>
      </c>
      <c r="E1826" s="125">
        <v>44925</v>
      </c>
      <c r="F1826" s="295" t="s">
        <v>839</v>
      </c>
      <c r="G1826" s="127"/>
      <c r="H1826" s="128" t="s">
        <v>838</v>
      </c>
      <c r="I1826" s="73" t="s">
        <v>836</v>
      </c>
      <c r="J1826" s="73" t="s">
        <v>837</v>
      </c>
      <c r="K1826" s="73" t="s">
        <v>944</v>
      </c>
      <c r="L1826" s="129">
        <v>502.51</v>
      </c>
      <c r="M1826" s="121">
        <v>100</v>
      </c>
      <c r="N1826" s="121">
        <v>502.51</v>
      </c>
      <c r="O1826" s="121">
        <v>0</v>
      </c>
      <c r="P1826" s="121">
        <v>502.51</v>
      </c>
      <c r="Q1826" s="130" t="s">
        <v>681</v>
      </c>
      <c r="R1826" s="131">
        <v>9035920.6999999825</v>
      </c>
      <c r="S1826" s="132">
        <v>0</v>
      </c>
      <c r="T1826" s="122" t="s">
        <v>837</v>
      </c>
      <c r="U1826" s="2">
        <v>88573635</v>
      </c>
      <c r="V1826" s="121">
        <v>-335925443</v>
      </c>
      <c r="W1826" s="111">
        <v>437570</v>
      </c>
      <c r="X1826" s="133">
        <v>53022153</v>
      </c>
      <c r="Y1826" s="45"/>
    </row>
    <row r="1827" spans="1:25">
      <c r="A1827" s="299" t="s">
        <v>182</v>
      </c>
      <c r="B1827" s="299" t="s">
        <v>183</v>
      </c>
      <c r="C1827" s="125">
        <v>44925</v>
      </c>
      <c r="D1827" s="125">
        <v>44925</v>
      </c>
      <c r="E1827" s="125">
        <v>44925</v>
      </c>
      <c r="F1827" s="295" t="s">
        <v>839</v>
      </c>
      <c r="G1827" s="127" t="s">
        <v>1604</v>
      </c>
      <c r="H1827" s="128" t="s">
        <v>838</v>
      </c>
      <c r="I1827" s="73" t="s">
        <v>836</v>
      </c>
      <c r="J1827" s="73" t="s">
        <v>837</v>
      </c>
      <c r="K1827" s="73" t="s">
        <v>166</v>
      </c>
      <c r="L1827" s="129">
        <v>0</v>
      </c>
      <c r="N1827" s="121">
        <v>0</v>
      </c>
      <c r="O1827" s="121">
        <v>1624.57</v>
      </c>
      <c r="P1827" s="121">
        <v>1624.57</v>
      </c>
      <c r="Q1827" s="130" t="s">
        <v>681</v>
      </c>
      <c r="R1827" s="131">
        <v>0</v>
      </c>
      <c r="S1827" s="132">
        <v>3283288.379999999</v>
      </c>
      <c r="T1827" s="122" t="s">
        <v>837</v>
      </c>
      <c r="U1827" s="2">
        <v>87626731</v>
      </c>
      <c r="V1827" s="121">
        <v>-338506542</v>
      </c>
      <c r="W1827" s="111">
        <v>437570</v>
      </c>
      <c r="X1827" s="133">
        <v>53447818</v>
      </c>
      <c r="Y1827" s="45"/>
    </row>
    <row r="1828" spans="1:25">
      <c r="A1828" s="299" t="s">
        <v>206</v>
      </c>
      <c r="B1828" s="299" t="s">
        <v>207</v>
      </c>
      <c r="C1828" s="125">
        <v>44925</v>
      </c>
      <c r="D1828" s="125">
        <v>44925</v>
      </c>
      <c r="E1828" s="125">
        <v>44925</v>
      </c>
      <c r="F1828" s="295" t="s">
        <v>987</v>
      </c>
      <c r="G1828" s="127"/>
      <c r="H1828" s="128" t="s">
        <v>986</v>
      </c>
      <c r="I1828" s="73" t="s">
        <v>524</v>
      </c>
      <c r="J1828" s="73" t="s">
        <v>985</v>
      </c>
      <c r="K1828" s="73" t="s">
        <v>944</v>
      </c>
      <c r="L1828" s="129">
        <v>12500</v>
      </c>
      <c r="M1828" s="121">
        <v>100</v>
      </c>
      <c r="N1828" s="121">
        <v>12500</v>
      </c>
      <c r="O1828" s="121">
        <v>0</v>
      </c>
      <c r="P1828" s="121">
        <v>12500</v>
      </c>
      <c r="Q1828" s="130" t="s">
        <v>681</v>
      </c>
      <c r="R1828" s="131">
        <v>9048420.6999999825</v>
      </c>
      <c r="S1828" s="132">
        <v>0</v>
      </c>
      <c r="T1828" s="122" t="s">
        <v>985</v>
      </c>
      <c r="U1828" s="2">
        <v>88668172</v>
      </c>
      <c r="V1828" s="121">
        <v>-336056314</v>
      </c>
      <c r="W1828" s="111">
        <v>497189</v>
      </c>
      <c r="X1828" s="133">
        <v>53066129</v>
      </c>
      <c r="Y1828" s="45"/>
    </row>
    <row r="1829" spans="1:25">
      <c r="A1829" s="299" t="s">
        <v>182</v>
      </c>
      <c r="B1829" s="299" t="s">
        <v>183</v>
      </c>
      <c r="C1829" s="125">
        <v>44925</v>
      </c>
      <c r="D1829" s="125">
        <v>44925</v>
      </c>
      <c r="E1829" s="125">
        <v>44925</v>
      </c>
      <c r="F1829" s="295" t="s">
        <v>987</v>
      </c>
      <c r="G1829" s="127" t="s">
        <v>1738</v>
      </c>
      <c r="H1829" s="128" t="s">
        <v>986</v>
      </c>
      <c r="I1829" s="73" t="s">
        <v>524</v>
      </c>
      <c r="J1829" s="73" t="s">
        <v>985</v>
      </c>
      <c r="K1829" s="73" t="s">
        <v>166</v>
      </c>
      <c r="L1829" s="129">
        <v>0</v>
      </c>
      <c r="N1829" s="121">
        <v>0</v>
      </c>
      <c r="O1829" s="121">
        <v>81240.259999999995</v>
      </c>
      <c r="P1829" s="121">
        <v>81240.259999999995</v>
      </c>
      <c r="Q1829" s="130" t="s">
        <v>681</v>
      </c>
      <c r="R1829" s="131">
        <v>0</v>
      </c>
      <c r="S1829" s="132">
        <v>3364528.6399999987</v>
      </c>
      <c r="T1829" s="122" t="s">
        <v>985</v>
      </c>
      <c r="U1829" s="2">
        <v>86531224</v>
      </c>
      <c r="V1829" s="121">
        <v>-338482516</v>
      </c>
      <c r="W1829" s="111">
        <v>497189</v>
      </c>
      <c r="X1829" s="133">
        <v>53423818</v>
      </c>
      <c r="Y1829" s="45"/>
    </row>
    <row r="1830" spans="1:25">
      <c r="A1830" s="299" t="s">
        <v>206</v>
      </c>
      <c r="B1830" s="299" t="s">
        <v>207</v>
      </c>
      <c r="C1830" s="125">
        <v>44925</v>
      </c>
      <c r="D1830" s="125">
        <v>44925</v>
      </c>
      <c r="E1830" s="125">
        <v>44925</v>
      </c>
      <c r="F1830" s="295" t="s">
        <v>466</v>
      </c>
      <c r="G1830" s="127"/>
      <c r="H1830" s="128" t="s">
        <v>465</v>
      </c>
      <c r="I1830" s="73" t="s">
        <v>467</v>
      </c>
      <c r="J1830" s="73" t="s">
        <v>468</v>
      </c>
      <c r="K1830" s="73" t="s">
        <v>944</v>
      </c>
      <c r="L1830" s="129">
        <v>25000</v>
      </c>
      <c r="M1830" s="121">
        <v>100</v>
      </c>
      <c r="N1830" s="121">
        <v>25000</v>
      </c>
      <c r="O1830" s="121">
        <v>0</v>
      </c>
      <c r="P1830" s="121">
        <v>25000</v>
      </c>
      <c r="Q1830" s="130" t="s">
        <v>681</v>
      </c>
      <c r="R1830" s="131">
        <v>9073420.6999999825</v>
      </c>
      <c r="S1830" s="132">
        <v>0</v>
      </c>
      <c r="T1830" s="122" t="s">
        <v>468</v>
      </c>
      <c r="U1830" s="2">
        <v>89437361</v>
      </c>
      <c r="V1830" s="121">
        <v>-337839912</v>
      </c>
      <c r="W1830" s="111">
        <v>445104</v>
      </c>
      <c r="X1830" s="133">
        <v>53335248</v>
      </c>
      <c r="Y1830" s="45"/>
    </row>
    <row r="1831" spans="1:25">
      <c r="A1831" s="299" t="s">
        <v>182</v>
      </c>
      <c r="B1831" s="299" t="s">
        <v>183</v>
      </c>
      <c r="C1831" s="125">
        <v>44925</v>
      </c>
      <c r="D1831" s="125">
        <v>44925</v>
      </c>
      <c r="E1831" s="125">
        <v>44925</v>
      </c>
      <c r="F1831" s="295" t="s">
        <v>466</v>
      </c>
      <c r="G1831" s="127" t="s">
        <v>1608</v>
      </c>
      <c r="H1831" s="128" t="s">
        <v>465</v>
      </c>
      <c r="I1831" s="73" t="s">
        <v>467</v>
      </c>
      <c r="J1831" s="73" t="s">
        <v>468</v>
      </c>
      <c r="K1831" s="73" t="s">
        <v>166</v>
      </c>
      <c r="L1831" s="129">
        <v>0</v>
      </c>
      <c r="N1831" s="121">
        <v>0</v>
      </c>
      <c r="O1831" s="121">
        <v>83708.03</v>
      </c>
      <c r="P1831" s="121">
        <v>83708.03</v>
      </c>
      <c r="Q1831" s="130" t="s">
        <v>681</v>
      </c>
      <c r="R1831" s="131">
        <v>0</v>
      </c>
      <c r="S1831" s="132">
        <v>3448236.6699999985</v>
      </c>
      <c r="T1831" s="122" t="s">
        <v>468</v>
      </c>
      <c r="U1831" s="2">
        <v>87863205</v>
      </c>
      <c r="V1831" s="121">
        <v>-338620706</v>
      </c>
      <c r="W1831" s="111">
        <v>445104</v>
      </c>
      <c r="X1831" s="133">
        <v>53561604</v>
      </c>
      <c r="Y1831" s="45"/>
    </row>
    <row r="1832" spans="1:25">
      <c r="A1832" s="299" t="s">
        <v>206</v>
      </c>
      <c r="B1832" s="299" t="s">
        <v>207</v>
      </c>
      <c r="C1832" s="125">
        <v>44925</v>
      </c>
      <c r="D1832" s="125">
        <v>44925</v>
      </c>
      <c r="E1832" s="125">
        <v>44925</v>
      </c>
      <c r="F1832" s="295" t="s">
        <v>1028</v>
      </c>
      <c r="G1832" s="127"/>
      <c r="H1832" s="128" t="s">
        <v>925</v>
      </c>
      <c r="I1832" s="73" t="s">
        <v>923</v>
      </c>
      <c r="J1832" s="73" t="s">
        <v>924</v>
      </c>
      <c r="K1832" s="73" t="s">
        <v>944</v>
      </c>
      <c r="L1832" s="129">
        <v>10000</v>
      </c>
      <c r="M1832" s="121">
        <v>100</v>
      </c>
      <c r="N1832" s="121">
        <v>10000</v>
      </c>
      <c r="O1832" s="121">
        <v>0</v>
      </c>
      <c r="P1832" s="121">
        <v>10000</v>
      </c>
      <c r="Q1832" s="130" t="s">
        <v>681</v>
      </c>
      <c r="R1832" s="131">
        <v>9083420.6999999825</v>
      </c>
      <c r="S1832" s="132">
        <v>0</v>
      </c>
      <c r="T1832" s="122" t="s">
        <v>924</v>
      </c>
      <c r="U1832" s="2">
        <v>89251742</v>
      </c>
      <c r="V1832" s="121">
        <v>-337435661</v>
      </c>
      <c r="W1832" s="111">
        <v>478408</v>
      </c>
      <c r="X1832" s="133">
        <v>53258406</v>
      </c>
      <c r="Y1832" s="45"/>
    </row>
    <row r="1833" spans="1:25">
      <c r="A1833" s="299" t="s">
        <v>206</v>
      </c>
      <c r="B1833" s="299" t="s">
        <v>207</v>
      </c>
      <c r="C1833" s="125">
        <v>44925</v>
      </c>
      <c r="D1833" s="125">
        <v>44925</v>
      </c>
      <c r="E1833" s="125">
        <v>44925</v>
      </c>
      <c r="F1833" s="295" t="s">
        <v>771</v>
      </c>
      <c r="G1833" s="127"/>
      <c r="H1833" s="128" t="s">
        <v>770</v>
      </c>
      <c r="I1833" s="73" t="s">
        <v>768</v>
      </c>
      <c r="J1833" s="73" t="s">
        <v>769</v>
      </c>
      <c r="K1833" s="73" t="s">
        <v>944</v>
      </c>
      <c r="L1833" s="129">
        <v>19867.28</v>
      </c>
      <c r="M1833" s="121">
        <v>100</v>
      </c>
      <c r="N1833" s="121">
        <v>19867.28</v>
      </c>
      <c r="O1833" s="121">
        <v>0</v>
      </c>
      <c r="P1833" s="121">
        <v>19867.28</v>
      </c>
      <c r="Q1833" s="130" t="s">
        <v>681</v>
      </c>
      <c r="R1833" s="131">
        <v>9103287.9799999818</v>
      </c>
      <c r="S1833" s="132">
        <v>0</v>
      </c>
      <c r="T1833" s="122" t="s">
        <v>769</v>
      </c>
      <c r="U1833" s="2">
        <v>89388415</v>
      </c>
      <c r="V1833" s="121">
        <v>-337615165</v>
      </c>
      <c r="W1833" s="111">
        <v>358166</v>
      </c>
      <c r="X1833" s="133">
        <v>53309603</v>
      </c>
      <c r="Y1833" s="45"/>
    </row>
    <row r="1834" spans="1:25">
      <c r="A1834" s="299" t="s">
        <v>206</v>
      </c>
      <c r="B1834" s="299" t="s">
        <v>207</v>
      </c>
      <c r="C1834" s="125">
        <v>44925</v>
      </c>
      <c r="D1834" s="125">
        <v>44925</v>
      </c>
      <c r="E1834" s="125">
        <v>44925</v>
      </c>
      <c r="G1834" s="127"/>
      <c r="H1834" s="128" t="s">
        <v>903</v>
      </c>
      <c r="I1834" s="73" t="s">
        <v>901</v>
      </c>
      <c r="J1834" s="73" t="s">
        <v>902</v>
      </c>
      <c r="K1834" s="73" t="s">
        <v>944</v>
      </c>
      <c r="L1834" s="129">
        <v>8250.06</v>
      </c>
      <c r="M1834" s="121">
        <v>100</v>
      </c>
      <c r="N1834" s="121">
        <v>8250.06</v>
      </c>
      <c r="O1834" s="121">
        <v>0</v>
      </c>
      <c r="P1834" s="121">
        <v>8250.06</v>
      </c>
      <c r="Q1834" s="130" t="s">
        <v>681</v>
      </c>
      <c r="R1834" s="131">
        <v>9111538.0399999823</v>
      </c>
      <c r="S1834" s="132">
        <v>0</v>
      </c>
      <c r="T1834" s="122" t="s">
        <v>902</v>
      </c>
      <c r="U1834" s="2">
        <v>89429419</v>
      </c>
      <c r="V1834" s="121">
        <v>-337751899</v>
      </c>
      <c r="W1834" s="111">
        <v>466483</v>
      </c>
      <c r="X1834" s="133">
        <v>53331666</v>
      </c>
      <c r="Y1834" s="45"/>
    </row>
    <row r="1835" spans="1:25">
      <c r="A1835" s="299" t="s">
        <v>182</v>
      </c>
      <c r="B1835" s="299" t="s">
        <v>183</v>
      </c>
      <c r="C1835" s="125">
        <v>44925</v>
      </c>
      <c r="D1835" s="125">
        <v>44925</v>
      </c>
      <c r="E1835" s="125">
        <v>44925</v>
      </c>
      <c r="G1835" s="127" t="s">
        <v>1635</v>
      </c>
      <c r="H1835" s="128" t="s">
        <v>903</v>
      </c>
      <c r="I1835" s="73" t="s">
        <v>901</v>
      </c>
      <c r="J1835" s="73" t="s">
        <v>902</v>
      </c>
      <c r="K1835" s="73" t="s">
        <v>166</v>
      </c>
      <c r="L1835" s="129">
        <v>0</v>
      </c>
      <c r="N1835" s="121">
        <v>0</v>
      </c>
      <c r="O1835" s="121">
        <v>28853.61</v>
      </c>
      <c r="P1835" s="121">
        <v>28853.61</v>
      </c>
      <c r="Q1835" s="130" t="s">
        <v>681</v>
      </c>
      <c r="R1835" s="131">
        <v>0</v>
      </c>
      <c r="S1835" s="132">
        <v>3477090.2799999984</v>
      </c>
      <c r="T1835" s="122" t="s">
        <v>902</v>
      </c>
      <c r="U1835" s="2">
        <v>87768901</v>
      </c>
      <c r="V1835" s="121">
        <v>-338582507</v>
      </c>
      <c r="W1835" s="111">
        <v>466483</v>
      </c>
      <c r="X1835" s="133">
        <v>53523750</v>
      </c>
      <c r="Y1835" s="45"/>
    </row>
    <row r="1836" spans="1:25">
      <c r="A1836" s="299" t="s">
        <v>182</v>
      </c>
      <c r="B1836" s="299" t="s">
        <v>183</v>
      </c>
      <c r="C1836" s="125">
        <v>44925</v>
      </c>
      <c r="D1836" s="125">
        <v>44925</v>
      </c>
      <c r="E1836" s="125">
        <v>44925</v>
      </c>
      <c r="F1836" s="295" t="s">
        <v>953</v>
      </c>
      <c r="G1836" s="127" t="s">
        <v>1694</v>
      </c>
      <c r="H1836" s="128" t="s">
        <v>954</v>
      </c>
      <c r="I1836" s="73" t="s">
        <v>950</v>
      </c>
      <c r="J1836" s="73" t="s">
        <v>1695</v>
      </c>
      <c r="K1836" s="73" t="s">
        <v>166</v>
      </c>
      <c r="L1836" s="129">
        <v>0</v>
      </c>
      <c r="N1836" s="121">
        <v>0</v>
      </c>
      <c r="O1836" s="121">
        <v>42231.37</v>
      </c>
      <c r="P1836" s="121">
        <v>42231.37</v>
      </c>
      <c r="Q1836" s="130" t="s">
        <v>681</v>
      </c>
      <c r="R1836" s="131">
        <v>0</v>
      </c>
      <c r="S1836" s="132">
        <v>3519321.6499999985</v>
      </c>
      <c r="T1836" s="122" t="s">
        <v>951</v>
      </c>
      <c r="U1836" s="2">
        <v>87830431</v>
      </c>
      <c r="V1836" s="121">
        <v>-338611820</v>
      </c>
      <c r="W1836" s="111">
        <v>488699</v>
      </c>
      <c r="X1836" s="133">
        <v>53552754</v>
      </c>
      <c r="Y1836" s="45"/>
    </row>
    <row r="1837" spans="1:25">
      <c r="A1837" s="299" t="s">
        <v>206</v>
      </c>
      <c r="B1837" s="299" t="s">
        <v>207</v>
      </c>
      <c r="C1837" s="125">
        <v>44925</v>
      </c>
      <c r="D1837" s="125">
        <v>44925</v>
      </c>
      <c r="E1837" s="125">
        <v>44925</v>
      </c>
      <c r="F1837" s="295" t="s">
        <v>922</v>
      </c>
      <c r="G1837" s="127"/>
      <c r="H1837" s="128" t="s">
        <v>921</v>
      </c>
      <c r="I1837" s="73" t="s">
        <v>180</v>
      </c>
      <c r="J1837" s="73" t="s">
        <v>920</v>
      </c>
      <c r="K1837" s="73" t="s">
        <v>944</v>
      </c>
      <c r="L1837" s="129">
        <v>63138.82</v>
      </c>
      <c r="M1837" s="121">
        <v>100</v>
      </c>
      <c r="N1837" s="121">
        <v>63138.82</v>
      </c>
      <c r="O1837" s="121">
        <v>0</v>
      </c>
      <c r="P1837" s="121">
        <v>63138.82</v>
      </c>
      <c r="Q1837" s="130" t="s">
        <v>681</v>
      </c>
      <c r="R1837" s="131">
        <v>9174676.8599999826</v>
      </c>
      <c r="S1837" s="132">
        <v>0</v>
      </c>
      <c r="T1837" s="122" t="s">
        <v>920</v>
      </c>
      <c r="U1837" s="2">
        <v>88553181</v>
      </c>
      <c r="V1837" s="121">
        <v>-335899032</v>
      </c>
      <c r="W1837" s="111">
        <v>422568</v>
      </c>
      <c r="X1837" s="133">
        <v>53013743</v>
      </c>
      <c r="Y1837" s="45"/>
    </row>
    <row r="1838" spans="1:25">
      <c r="A1838" s="299" t="s">
        <v>182</v>
      </c>
      <c r="B1838" s="299" t="s">
        <v>183</v>
      </c>
      <c r="C1838" s="125">
        <v>44925</v>
      </c>
      <c r="D1838" s="125">
        <v>44925</v>
      </c>
      <c r="E1838" s="125">
        <v>44925</v>
      </c>
      <c r="F1838" s="295" t="s">
        <v>922</v>
      </c>
      <c r="G1838" s="127" t="s">
        <v>1646</v>
      </c>
      <c r="H1838" s="128" t="s">
        <v>921</v>
      </c>
      <c r="I1838" s="73" t="s">
        <v>180</v>
      </c>
      <c r="J1838" s="73" t="s">
        <v>920</v>
      </c>
      <c r="K1838" s="73" t="s">
        <v>166</v>
      </c>
      <c r="L1838" s="129">
        <v>0</v>
      </c>
      <c r="N1838" s="121">
        <v>0</v>
      </c>
      <c r="O1838" s="121">
        <v>301799.40000000002</v>
      </c>
      <c r="P1838" s="121">
        <v>301799.40000000002</v>
      </c>
      <c r="Q1838" s="130" t="s">
        <v>681</v>
      </c>
      <c r="R1838" s="131">
        <v>0</v>
      </c>
      <c r="S1838" s="132">
        <v>3821121.0499999984</v>
      </c>
      <c r="T1838" s="122" t="s">
        <v>920</v>
      </c>
      <c r="U1838" s="2">
        <v>86005977</v>
      </c>
      <c r="V1838" s="121">
        <v>-338466725</v>
      </c>
      <c r="W1838" s="111">
        <v>422568</v>
      </c>
      <c r="X1838" s="133">
        <v>53409080</v>
      </c>
      <c r="Y1838" s="45"/>
    </row>
    <row r="1839" spans="1:25">
      <c r="A1839" s="299" t="s">
        <v>206</v>
      </c>
      <c r="B1839" s="299" t="s">
        <v>207</v>
      </c>
      <c r="C1839" s="125">
        <v>44925</v>
      </c>
      <c r="D1839" s="125">
        <v>44925</v>
      </c>
      <c r="E1839" s="125">
        <v>44925</v>
      </c>
      <c r="F1839" s="295" t="s">
        <v>280</v>
      </c>
      <c r="G1839" s="127"/>
      <c r="H1839" s="128" t="s">
        <v>279</v>
      </c>
      <c r="I1839" s="73" t="s">
        <v>281</v>
      </c>
      <c r="J1839" s="73" t="s">
        <v>282</v>
      </c>
      <c r="K1839" s="73" t="s">
        <v>944</v>
      </c>
      <c r="L1839" s="129">
        <v>22775.89</v>
      </c>
      <c r="M1839" s="121">
        <v>100</v>
      </c>
      <c r="N1839" s="121">
        <v>22775.89</v>
      </c>
      <c r="O1839" s="121">
        <v>0</v>
      </c>
      <c r="P1839" s="121">
        <v>22775.89</v>
      </c>
      <c r="Q1839" s="130" t="s">
        <v>681</v>
      </c>
      <c r="R1839" s="131">
        <v>9197452.7499999832</v>
      </c>
      <c r="S1839" s="132">
        <v>0</v>
      </c>
      <c r="T1839" s="122" t="s">
        <v>282</v>
      </c>
      <c r="U1839" s="2">
        <v>88647209</v>
      </c>
      <c r="V1839" s="121">
        <v>-336024770</v>
      </c>
      <c r="W1839" s="111">
        <v>490562</v>
      </c>
      <c r="X1839" s="133">
        <v>53056032</v>
      </c>
      <c r="Y1839" s="45"/>
    </row>
    <row r="1840" spans="1:25">
      <c r="A1840" s="299" t="s">
        <v>182</v>
      </c>
      <c r="B1840" s="299" t="s">
        <v>183</v>
      </c>
      <c r="C1840" s="125">
        <v>44925</v>
      </c>
      <c r="D1840" s="125">
        <v>44925</v>
      </c>
      <c r="E1840" s="125">
        <v>44925</v>
      </c>
      <c r="F1840" s="295" t="s">
        <v>280</v>
      </c>
      <c r="G1840" s="127" t="s">
        <v>1537</v>
      </c>
      <c r="H1840" s="128" t="s">
        <v>279</v>
      </c>
      <c r="I1840" s="73" t="s">
        <v>281</v>
      </c>
      <c r="J1840" s="73" t="s">
        <v>282</v>
      </c>
      <c r="K1840" s="73" t="s">
        <v>166</v>
      </c>
      <c r="L1840" s="129">
        <v>0</v>
      </c>
      <c r="N1840" s="121">
        <v>0</v>
      </c>
      <c r="O1840" s="121">
        <v>1.18</v>
      </c>
      <c r="P1840" s="121">
        <v>1.18</v>
      </c>
      <c r="Q1840" s="130" t="s">
        <v>681</v>
      </c>
      <c r="R1840" s="131">
        <v>0</v>
      </c>
      <c r="S1840" s="132">
        <v>3821122.2299999986</v>
      </c>
      <c r="T1840" s="122" t="s">
        <v>282</v>
      </c>
      <c r="U1840" s="2">
        <v>85487932</v>
      </c>
      <c r="V1840" s="121">
        <v>-338450787</v>
      </c>
      <c r="W1840" s="111">
        <v>490562</v>
      </c>
      <c r="X1840" s="133">
        <v>53393310</v>
      </c>
      <c r="Y1840" s="45"/>
    </row>
    <row r="1841" spans="1:25">
      <c r="A1841" s="299" t="s">
        <v>182</v>
      </c>
      <c r="B1841" s="299" t="s">
        <v>183</v>
      </c>
      <c r="C1841" s="125">
        <v>44925</v>
      </c>
      <c r="D1841" s="125">
        <v>44925</v>
      </c>
      <c r="E1841" s="125">
        <v>44925</v>
      </c>
      <c r="F1841" s="295" t="s">
        <v>280</v>
      </c>
      <c r="G1841" s="127" t="s">
        <v>1537</v>
      </c>
      <c r="H1841" s="128" t="s">
        <v>279</v>
      </c>
      <c r="I1841" s="73" t="s">
        <v>281</v>
      </c>
      <c r="J1841" s="73" t="s">
        <v>282</v>
      </c>
      <c r="K1841" s="73" t="s">
        <v>166</v>
      </c>
      <c r="L1841" s="129">
        <v>0</v>
      </c>
      <c r="N1841" s="121">
        <v>0</v>
      </c>
      <c r="O1841" s="121">
        <v>30888.74</v>
      </c>
      <c r="P1841" s="121">
        <v>30888.74</v>
      </c>
      <c r="Q1841" s="130" t="s">
        <v>681</v>
      </c>
      <c r="R1841" s="131">
        <v>0</v>
      </c>
      <c r="S1841" s="132">
        <v>3852010.9699999988</v>
      </c>
      <c r="T1841" s="122" t="s">
        <v>282</v>
      </c>
      <c r="U1841" s="2">
        <v>87641681</v>
      </c>
      <c r="V1841" s="121">
        <v>-338515779</v>
      </c>
      <c r="W1841" s="111">
        <v>490563</v>
      </c>
      <c r="X1841" s="133">
        <v>53457054</v>
      </c>
      <c r="Y1841" s="45"/>
    </row>
    <row r="1842" spans="1:25">
      <c r="A1842" s="299" t="s">
        <v>206</v>
      </c>
      <c r="B1842" s="299" t="s">
        <v>207</v>
      </c>
      <c r="C1842" s="125">
        <v>44925</v>
      </c>
      <c r="D1842" s="125">
        <v>44925</v>
      </c>
      <c r="E1842" s="125">
        <v>44925</v>
      </c>
      <c r="F1842" s="295" t="s">
        <v>1037</v>
      </c>
      <c r="G1842" s="127"/>
      <c r="H1842" s="128" t="s">
        <v>782</v>
      </c>
      <c r="I1842" s="73" t="s">
        <v>780</v>
      </c>
      <c r="J1842" s="73" t="s">
        <v>781</v>
      </c>
      <c r="K1842" s="73" t="s">
        <v>944</v>
      </c>
      <c r="L1842" s="129">
        <v>1193.1199999999999</v>
      </c>
      <c r="M1842" s="121">
        <v>100</v>
      </c>
      <c r="N1842" s="121">
        <v>1193.1199999999999</v>
      </c>
      <c r="O1842" s="121">
        <v>0</v>
      </c>
      <c r="P1842" s="121">
        <v>1193.1199999999999</v>
      </c>
      <c r="Q1842" s="130" t="s">
        <v>681</v>
      </c>
      <c r="R1842" s="131">
        <v>9198645.8699999824</v>
      </c>
      <c r="S1842" s="132">
        <v>0</v>
      </c>
      <c r="T1842" s="122" t="s">
        <v>781</v>
      </c>
      <c r="U1842" s="2">
        <v>89449120</v>
      </c>
      <c r="V1842" s="121">
        <v>-337960789</v>
      </c>
      <c r="W1842" s="111">
        <v>364698</v>
      </c>
      <c r="X1842" s="133">
        <v>53339357</v>
      </c>
      <c r="Y1842" s="45"/>
    </row>
    <row r="1843" spans="1:25">
      <c r="A1843" s="299" t="s">
        <v>182</v>
      </c>
      <c r="B1843" s="299" t="s">
        <v>183</v>
      </c>
      <c r="C1843" s="125">
        <v>44925</v>
      </c>
      <c r="D1843" s="125">
        <v>44925</v>
      </c>
      <c r="E1843" s="125">
        <v>44925</v>
      </c>
      <c r="F1843" s="295" t="s">
        <v>1037</v>
      </c>
      <c r="G1843" s="127" t="s">
        <v>1521</v>
      </c>
      <c r="H1843" s="128" t="s">
        <v>782</v>
      </c>
      <c r="I1843" s="73" t="s">
        <v>780</v>
      </c>
      <c r="J1843" s="73" t="s">
        <v>781</v>
      </c>
      <c r="K1843" s="73" t="s">
        <v>166</v>
      </c>
      <c r="L1843" s="129">
        <v>0</v>
      </c>
      <c r="N1843" s="121">
        <v>0</v>
      </c>
      <c r="O1843" s="121">
        <v>3339.05</v>
      </c>
      <c r="P1843" s="121">
        <v>3339.05</v>
      </c>
      <c r="Q1843" s="130" t="s">
        <v>681</v>
      </c>
      <c r="R1843" s="131">
        <v>0</v>
      </c>
      <c r="S1843" s="132">
        <v>3855350.0199999986</v>
      </c>
      <c r="T1843" s="122" t="s">
        <v>781</v>
      </c>
      <c r="U1843" s="2">
        <v>88086740</v>
      </c>
      <c r="V1843" s="121">
        <v>-338648411</v>
      </c>
      <c r="W1843" s="111">
        <v>364698</v>
      </c>
      <c r="X1843" s="133">
        <v>53588284</v>
      </c>
      <c r="Y1843" s="45"/>
    </row>
    <row r="1844" spans="1:25">
      <c r="A1844" s="299" t="s">
        <v>182</v>
      </c>
      <c r="B1844" s="299" t="s">
        <v>183</v>
      </c>
      <c r="C1844" s="125">
        <v>44925</v>
      </c>
      <c r="D1844" s="125">
        <v>44925</v>
      </c>
      <c r="E1844" s="125">
        <v>44925</v>
      </c>
      <c r="F1844" s="295" t="s">
        <v>786</v>
      </c>
      <c r="G1844" s="127" t="s">
        <v>1522</v>
      </c>
      <c r="H1844" s="128" t="s">
        <v>785</v>
      </c>
      <c r="I1844" s="73" t="s">
        <v>783</v>
      </c>
      <c r="J1844" s="73" t="s">
        <v>784</v>
      </c>
      <c r="K1844" s="73" t="s">
        <v>166</v>
      </c>
      <c r="L1844" s="129">
        <v>0</v>
      </c>
      <c r="N1844" s="121">
        <v>0</v>
      </c>
      <c r="O1844" s="121">
        <v>55169.75</v>
      </c>
      <c r="P1844" s="121">
        <v>55169.75</v>
      </c>
      <c r="Q1844" s="130" t="s">
        <v>681</v>
      </c>
      <c r="R1844" s="131">
        <v>0</v>
      </c>
      <c r="S1844" s="132">
        <v>3910519.7699999986</v>
      </c>
      <c r="T1844" s="122" t="s">
        <v>784</v>
      </c>
      <c r="U1844" s="2">
        <v>87721916</v>
      </c>
      <c r="V1844" s="121">
        <v>-338562052</v>
      </c>
      <c r="W1844" s="111">
        <v>392748</v>
      </c>
      <c r="X1844" s="133">
        <v>53503323</v>
      </c>
      <c r="Y1844" s="45"/>
    </row>
    <row r="1845" spans="1:25">
      <c r="A1845" s="299" t="s">
        <v>206</v>
      </c>
      <c r="B1845" s="299" t="s">
        <v>207</v>
      </c>
      <c r="C1845" s="125">
        <v>44925</v>
      </c>
      <c r="D1845" s="125">
        <v>44925</v>
      </c>
      <c r="E1845" s="125">
        <v>44925</v>
      </c>
      <c r="F1845" s="295" t="s">
        <v>1005</v>
      </c>
      <c r="G1845" s="127"/>
      <c r="H1845" s="128" t="s">
        <v>1004</v>
      </c>
      <c r="I1845" s="73" t="s">
        <v>1002</v>
      </c>
      <c r="J1845" s="73" t="s">
        <v>1003</v>
      </c>
      <c r="K1845" s="73" t="s">
        <v>944</v>
      </c>
      <c r="L1845" s="129">
        <v>4533.33</v>
      </c>
      <c r="M1845" s="121">
        <v>100</v>
      </c>
      <c r="N1845" s="121">
        <v>4533.33</v>
      </c>
      <c r="O1845" s="121">
        <v>0</v>
      </c>
      <c r="P1845" s="121">
        <v>4533.33</v>
      </c>
      <c r="Q1845" s="130" t="s">
        <v>681</v>
      </c>
      <c r="R1845" s="131">
        <v>9203179.1999999825</v>
      </c>
      <c r="S1845" s="132">
        <v>0</v>
      </c>
      <c r="T1845" s="122" t="s">
        <v>1003</v>
      </c>
      <c r="U1845" s="2">
        <v>89298167</v>
      </c>
      <c r="V1845" s="121">
        <v>-337496315</v>
      </c>
      <c r="W1845" s="111">
        <v>468304</v>
      </c>
      <c r="X1845" s="133">
        <v>53274082</v>
      </c>
      <c r="Y1845" s="45"/>
    </row>
    <row r="1846" spans="1:25">
      <c r="A1846" s="299" t="s">
        <v>206</v>
      </c>
      <c r="B1846" s="299" t="s">
        <v>207</v>
      </c>
      <c r="C1846" s="125">
        <v>44925</v>
      </c>
      <c r="D1846" s="125">
        <v>44925</v>
      </c>
      <c r="E1846" s="125">
        <v>44925</v>
      </c>
      <c r="F1846" s="295" t="s">
        <v>980</v>
      </c>
      <c r="G1846" s="127"/>
      <c r="H1846" s="128" t="s">
        <v>979</v>
      </c>
      <c r="I1846" s="73" t="s">
        <v>977</v>
      </c>
      <c r="J1846" s="73" t="s">
        <v>978</v>
      </c>
      <c r="K1846" s="73" t="s">
        <v>944</v>
      </c>
      <c r="L1846" s="129">
        <v>2187.41</v>
      </c>
      <c r="M1846" s="121">
        <v>100</v>
      </c>
      <c r="N1846" s="121">
        <v>2187.41</v>
      </c>
      <c r="O1846" s="121">
        <v>0</v>
      </c>
      <c r="P1846" s="121">
        <v>2187.41</v>
      </c>
      <c r="Q1846" s="130" t="s">
        <v>681</v>
      </c>
      <c r="R1846" s="131">
        <v>9205366.6099999826</v>
      </c>
      <c r="S1846" s="132">
        <v>0</v>
      </c>
      <c r="T1846" s="122" t="s">
        <v>978</v>
      </c>
      <c r="U1846" s="2">
        <v>89495892</v>
      </c>
      <c r="V1846" s="121">
        <v>-338733829</v>
      </c>
      <c r="W1846" s="111">
        <v>481277</v>
      </c>
      <c r="X1846" s="133">
        <v>53633228</v>
      </c>
      <c r="Y1846" s="45"/>
    </row>
    <row r="1847" spans="1:25">
      <c r="A1847" s="299" t="s">
        <v>182</v>
      </c>
      <c r="B1847" s="299" t="s">
        <v>183</v>
      </c>
      <c r="C1847" s="125">
        <v>44925</v>
      </c>
      <c r="D1847" s="125">
        <v>44925</v>
      </c>
      <c r="E1847" s="125">
        <v>44925</v>
      </c>
      <c r="F1847" s="295" t="s">
        <v>980</v>
      </c>
      <c r="G1847" s="127" t="s">
        <v>1742</v>
      </c>
      <c r="H1847" s="128" t="s">
        <v>979</v>
      </c>
      <c r="I1847" s="73" t="s">
        <v>977</v>
      </c>
      <c r="J1847" s="73" t="s">
        <v>978</v>
      </c>
      <c r="K1847" s="73" t="s">
        <v>166</v>
      </c>
      <c r="L1847" s="129">
        <v>0</v>
      </c>
      <c r="N1847" s="121">
        <v>0</v>
      </c>
      <c r="O1847" s="121">
        <v>6674.05</v>
      </c>
      <c r="P1847" s="121">
        <v>6674.05</v>
      </c>
      <c r="Q1847" s="130" t="s">
        <v>681</v>
      </c>
      <c r="R1847" s="131">
        <v>0</v>
      </c>
      <c r="S1847" s="132">
        <v>3917193.8199999984</v>
      </c>
      <c r="T1847" s="122" t="s">
        <v>978</v>
      </c>
      <c r="U1847" s="2">
        <v>87815149</v>
      </c>
      <c r="V1847" s="121">
        <v>-338600836</v>
      </c>
      <c r="W1847" s="111">
        <v>481277</v>
      </c>
      <c r="X1847" s="133">
        <v>53542053</v>
      </c>
      <c r="Y1847" s="45"/>
    </row>
    <row r="1848" spans="1:25">
      <c r="A1848" s="299" t="s">
        <v>206</v>
      </c>
      <c r="B1848" s="299" t="s">
        <v>207</v>
      </c>
      <c r="C1848" s="125">
        <v>44925</v>
      </c>
      <c r="D1848" s="125">
        <v>44925</v>
      </c>
      <c r="E1848" s="125">
        <v>44925</v>
      </c>
      <c r="G1848" s="127"/>
      <c r="H1848" s="128" t="s">
        <v>793</v>
      </c>
      <c r="I1848" s="73" t="s">
        <v>791</v>
      </c>
      <c r="J1848" s="73" t="s">
        <v>792</v>
      </c>
      <c r="K1848" s="73" t="s">
        <v>944</v>
      </c>
      <c r="L1848" s="129">
        <v>89724.84</v>
      </c>
      <c r="M1848" s="121">
        <v>100</v>
      </c>
      <c r="N1848" s="121">
        <v>89724.84</v>
      </c>
      <c r="O1848" s="121">
        <v>0</v>
      </c>
      <c r="P1848" s="121">
        <v>89724.84</v>
      </c>
      <c r="Q1848" s="130" t="s">
        <v>681</v>
      </c>
      <c r="R1848" s="131">
        <v>9295091.4499999825</v>
      </c>
      <c r="S1848" s="132">
        <v>0</v>
      </c>
      <c r="T1848" s="122" t="s">
        <v>792</v>
      </c>
      <c r="U1848" s="2">
        <v>89474836</v>
      </c>
      <c r="V1848" s="121">
        <v>-338702134</v>
      </c>
      <c r="W1848" s="111">
        <v>364755</v>
      </c>
      <c r="X1848" s="133">
        <v>53623053</v>
      </c>
      <c r="Y1848" s="45"/>
    </row>
    <row r="1849" spans="1:25">
      <c r="A1849" s="299" t="s">
        <v>206</v>
      </c>
      <c r="B1849" s="299" t="s">
        <v>207</v>
      </c>
      <c r="C1849" s="125">
        <v>44925</v>
      </c>
      <c r="D1849" s="125">
        <v>44925</v>
      </c>
      <c r="E1849" s="125">
        <v>44925</v>
      </c>
      <c r="G1849" s="127"/>
      <c r="H1849" s="128" t="s">
        <v>793</v>
      </c>
      <c r="I1849" s="73" t="s">
        <v>791</v>
      </c>
      <c r="J1849" s="73" t="s">
        <v>792</v>
      </c>
      <c r="K1849" s="73" t="s">
        <v>944</v>
      </c>
      <c r="L1849" s="129">
        <v>32971.620000000003</v>
      </c>
      <c r="M1849" s="121">
        <v>100</v>
      </c>
      <c r="N1849" s="121">
        <v>32971.620000000003</v>
      </c>
      <c r="O1849" s="121">
        <v>0</v>
      </c>
      <c r="P1849" s="121">
        <v>32971.620000000003</v>
      </c>
      <c r="Q1849" s="130" t="s">
        <v>681</v>
      </c>
      <c r="R1849" s="131">
        <v>9328063.0699999817</v>
      </c>
      <c r="S1849" s="132">
        <v>0</v>
      </c>
      <c r="T1849" s="122" t="s">
        <v>792</v>
      </c>
      <c r="U1849" s="2">
        <v>88531521</v>
      </c>
      <c r="V1849" s="121">
        <v>-335863857</v>
      </c>
      <c r="W1849" s="111">
        <v>364755</v>
      </c>
      <c r="X1849" s="133">
        <v>53002109</v>
      </c>
      <c r="Y1849" s="45"/>
    </row>
    <row r="1850" spans="1:25">
      <c r="A1850" s="299" t="s">
        <v>182</v>
      </c>
      <c r="B1850" s="299" t="s">
        <v>183</v>
      </c>
      <c r="C1850" s="125">
        <v>44925</v>
      </c>
      <c r="D1850" s="125">
        <v>44925</v>
      </c>
      <c r="E1850" s="125">
        <v>44925</v>
      </c>
      <c r="G1850" s="127" t="s">
        <v>1524</v>
      </c>
      <c r="H1850" s="128" t="s">
        <v>793</v>
      </c>
      <c r="I1850" s="73" t="s">
        <v>791</v>
      </c>
      <c r="J1850" s="73" t="s">
        <v>792</v>
      </c>
      <c r="K1850" s="73" t="s">
        <v>166</v>
      </c>
      <c r="L1850" s="129">
        <v>0</v>
      </c>
      <c r="N1850" s="121">
        <v>0</v>
      </c>
      <c r="O1850" s="121">
        <v>107117.64</v>
      </c>
      <c r="P1850" s="121">
        <v>107117.64</v>
      </c>
      <c r="Q1850" s="130" t="s">
        <v>681</v>
      </c>
      <c r="R1850" s="131">
        <v>0</v>
      </c>
      <c r="S1850" s="132">
        <v>4024311.4599999986</v>
      </c>
      <c r="T1850" s="122" t="s">
        <v>792</v>
      </c>
      <c r="U1850" s="2">
        <v>87719194</v>
      </c>
      <c r="V1850" s="121">
        <v>-338559908</v>
      </c>
      <c r="W1850" s="111">
        <v>364755</v>
      </c>
      <c r="X1850" s="133">
        <v>53501179</v>
      </c>
      <c r="Y1850" s="45"/>
    </row>
    <row r="1851" spans="1:25">
      <c r="A1851" s="299" t="s">
        <v>206</v>
      </c>
      <c r="B1851" s="299" t="s">
        <v>207</v>
      </c>
      <c r="C1851" s="125">
        <v>44925</v>
      </c>
      <c r="D1851" s="125">
        <v>44925</v>
      </c>
      <c r="E1851" s="125">
        <v>44925</v>
      </c>
      <c r="F1851" s="295" t="s">
        <v>549</v>
      </c>
      <c r="G1851" s="127"/>
      <c r="H1851" s="128" t="s">
        <v>548</v>
      </c>
      <c r="I1851" s="73" t="s">
        <v>550</v>
      </c>
      <c r="J1851" s="73" t="s">
        <v>551</v>
      </c>
      <c r="K1851" s="73" t="s">
        <v>944</v>
      </c>
      <c r="L1851" s="129">
        <v>24964.06</v>
      </c>
      <c r="M1851" s="121">
        <v>100</v>
      </c>
      <c r="N1851" s="121">
        <v>24964.06</v>
      </c>
      <c r="O1851" s="121">
        <v>0</v>
      </c>
      <c r="P1851" s="121">
        <v>24964.06</v>
      </c>
      <c r="Q1851" s="130" t="s">
        <v>681</v>
      </c>
      <c r="R1851" s="131">
        <v>9353027.1299999822</v>
      </c>
      <c r="S1851" s="132">
        <v>0</v>
      </c>
      <c r="T1851" s="122" t="s">
        <v>551</v>
      </c>
      <c r="U1851" s="2">
        <v>89470988</v>
      </c>
      <c r="V1851" s="121">
        <v>-338697225</v>
      </c>
      <c r="W1851" s="111">
        <v>436980</v>
      </c>
      <c r="X1851" s="133">
        <v>53621401</v>
      </c>
      <c r="Y1851" s="45"/>
    </row>
    <row r="1852" spans="1:25">
      <c r="A1852" s="299" t="s">
        <v>206</v>
      </c>
      <c r="B1852" s="299" t="s">
        <v>207</v>
      </c>
      <c r="C1852" s="125">
        <v>44925</v>
      </c>
      <c r="D1852" s="125">
        <v>44925</v>
      </c>
      <c r="E1852" s="125">
        <v>44925</v>
      </c>
      <c r="F1852" s="295" t="s">
        <v>491</v>
      </c>
      <c r="G1852" s="127"/>
      <c r="H1852" s="128" t="s">
        <v>490</v>
      </c>
      <c r="I1852" s="73" t="s">
        <v>972</v>
      </c>
      <c r="J1852" s="73" t="s">
        <v>493</v>
      </c>
      <c r="K1852" s="73" t="s">
        <v>944</v>
      </c>
      <c r="L1852" s="129">
        <v>5877.41</v>
      </c>
      <c r="M1852" s="121">
        <v>100</v>
      </c>
      <c r="N1852" s="121">
        <v>5877.41</v>
      </c>
      <c r="O1852" s="121">
        <v>0</v>
      </c>
      <c r="P1852" s="121">
        <v>5877.41</v>
      </c>
      <c r="Q1852" s="130" t="s">
        <v>681</v>
      </c>
      <c r="R1852" s="131">
        <v>9358904.5399999823</v>
      </c>
      <c r="S1852" s="132">
        <v>0</v>
      </c>
      <c r="T1852" s="122" t="s">
        <v>493</v>
      </c>
      <c r="U1852" s="2">
        <v>89377213</v>
      </c>
      <c r="V1852" s="121">
        <v>-337601310</v>
      </c>
      <c r="W1852" s="111">
        <v>441123</v>
      </c>
      <c r="X1852" s="133">
        <v>53305716</v>
      </c>
      <c r="Y1852" s="45"/>
    </row>
    <row r="1853" spans="1:25">
      <c r="A1853" s="299" t="s">
        <v>182</v>
      </c>
      <c r="B1853" s="299" t="s">
        <v>183</v>
      </c>
      <c r="C1853" s="125">
        <v>44925</v>
      </c>
      <c r="D1853" s="125">
        <v>44925</v>
      </c>
      <c r="E1853" s="125">
        <v>44925</v>
      </c>
      <c r="F1853" s="295" t="s">
        <v>491</v>
      </c>
      <c r="G1853" s="127" t="s">
        <v>1720</v>
      </c>
      <c r="H1853" s="128" t="s">
        <v>490</v>
      </c>
      <c r="I1853" s="73" t="s">
        <v>972</v>
      </c>
      <c r="J1853" s="73" t="s">
        <v>493</v>
      </c>
      <c r="K1853" s="73" t="s">
        <v>166</v>
      </c>
      <c r="L1853" s="129">
        <v>0</v>
      </c>
      <c r="N1853" s="121">
        <v>0</v>
      </c>
      <c r="O1853" s="121">
        <v>96.53</v>
      </c>
      <c r="P1853" s="121">
        <v>96.53</v>
      </c>
      <c r="Q1853" s="130" t="s">
        <v>681</v>
      </c>
      <c r="R1853" s="131">
        <v>0</v>
      </c>
      <c r="S1853" s="132">
        <v>4024407.9899999984</v>
      </c>
      <c r="T1853" s="122" t="s">
        <v>493</v>
      </c>
      <c r="U1853" s="2">
        <v>89377991</v>
      </c>
      <c r="V1853" s="121">
        <v>-337602404</v>
      </c>
      <c r="W1853" s="111">
        <v>441123</v>
      </c>
      <c r="X1853" s="133">
        <v>53306025</v>
      </c>
      <c r="Y1853" s="45"/>
    </row>
    <row r="1854" spans="1:25">
      <c r="A1854" s="299" t="s">
        <v>206</v>
      </c>
      <c r="B1854" s="299" t="s">
        <v>207</v>
      </c>
      <c r="C1854" s="125">
        <v>44925</v>
      </c>
      <c r="D1854" s="125">
        <v>44925</v>
      </c>
      <c r="E1854" s="125">
        <v>44925</v>
      </c>
      <c r="F1854" s="295" t="s">
        <v>538</v>
      </c>
      <c r="G1854" s="127"/>
      <c r="H1854" s="128" t="s">
        <v>537</v>
      </c>
      <c r="I1854" s="73" t="s">
        <v>539</v>
      </c>
      <c r="J1854" s="73" t="s">
        <v>540</v>
      </c>
      <c r="K1854" s="73" t="s">
        <v>944</v>
      </c>
      <c r="L1854" s="129">
        <v>7356.6</v>
      </c>
      <c r="M1854" s="121">
        <v>100</v>
      </c>
      <c r="N1854" s="121">
        <v>7356.6</v>
      </c>
      <c r="O1854" s="121">
        <v>0</v>
      </c>
      <c r="P1854" s="121">
        <v>7356.6</v>
      </c>
      <c r="Q1854" s="130" t="s">
        <v>681</v>
      </c>
      <c r="R1854" s="131">
        <v>9366261.139999982</v>
      </c>
      <c r="S1854" s="132">
        <v>0</v>
      </c>
      <c r="T1854" s="122" t="s">
        <v>540</v>
      </c>
      <c r="U1854" s="2">
        <v>89139966</v>
      </c>
      <c r="V1854" s="121">
        <v>-337303931</v>
      </c>
      <c r="W1854" s="111">
        <v>499382</v>
      </c>
      <c r="X1854" s="133">
        <v>53223354</v>
      </c>
      <c r="Y1854" s="45"/>
    </row>
    <row r="1855" spans="1:25">
      <c r="A1855" s="228" t="s">
        <v>182</v>
      </c>
      <c r="B1855" s="228" t="s">
        <v>183</v>
      </c>
      <c r="C1855" s="229">
        <v>44925</v>
      </c>
      <c r="D1855" s="229">
        <v>44925</v>
      </c>
      <c r="E1855" s="229">
        <v>44925</v>
      </c>
      <c r="F1855" s="296" t="s">
        <v>538</v>
      </c>
      <c r="G1855" s="230" t="s">
        <v>1728</v>
      </c>
      <c r="H1855" s="231" t="s">
        <v>537</v>
      </c>
      <c r="I1855" s="232" t="s">
        <v>539</v>
      </c>
      <c r="J1855" s="232" t="s">
        <v>540</v>
      </c>
      <c r="K1855" s="232" t="s">
        <v>166</v>
      </c>
      <c r="L1855" s="233">
        <v>0</v>
      </c>
      <c r="M1855" s="234"/>
      <c r="N1855" s="234">
        <v>0</v>
      </c>
      <c r="O1855" s="234">
        <v>69229.37</v>
      </c>
      <c r="P1855" s="234">
        <v>69229.37</v>
      </c>
      <c r="Q1855" s="235" t="s">
        <v>681</v>
      </c>
      <c r="R1855" s="236">
        <v>0</v>
      </c>
      <c r="S1855" s="237">
        <v>4093637.3599999985</v>
      </c>
      <c r="T1855" s="238" t="s">
        <v>540</v>
      </c>
      <c r="U1855" s="239">
        <v>85395177</v>
      </c>
      <c r="V1855" s="234">
        <v>-338447129</v>
      </c>
      <c r="W1855" s="240">
        <v>499382</v>
      </c>
      <c r="X1855" s="241">
        <v>53389652</v>
      </c>
      <c r="Y1855" s="242"/>
    </row>
    <row r="1856" spans="1:25">
      <c r="A1856" s="299" t="s">
        <v>182</v>
      </c>
      <c r="B1856" s="299" t="s">
        <v>183</v>
      </c>
      <c r="C1856" s="125">
        <v>44929</v>
      </c>
      <c r="D1856" s="125">
        <v>44929</v>
      </c>
      <c r="E1856" s="125">
        <v>44929</v>
      </c>
      <c r="G1856" s="127"/>
      <c r="J1856" s="73"/>
      <c r="K1856" s="73" t="s">
        <v>1774</v>
      </c>
      <c r="L1856" s="129">
        <v>0</v>
      </c>
      <c r="N1856" s="121">
        <v>0</v>
      </c>
      <c r="O1856" s="121">
        <v>186836.39</v>
      </c>
      <c r="P1856" s="121">
        <v>186836.39</v>
      </c>
      <c r="Q1856" s="130" t="s">
        <v>681</v>
      </c>
      <c r="R1856" s="131">
        <v>0</v>
      </c>
      <c r="S1856" s="132">
        <v>4280473.7499999981</v>
      </c>
      <c r="T1856" s="122"/>
      <c r="U1856" s="2">
        <v>487159</v>
      </c>
      <c r="V1856" s="121">
        <v>-339236836</v>
      </c>
      <c r="W1856" s="111"/>
      <c r="X1856" s="133"/>
      <c r="Y1856" s="45" t="s">
        <v>1775</v>
      </c>
    </row>
    <row r="1857" spans="1:25">
      <c r="A1857" s="299" t="s">
        <v>182</v>
      </c>
      <c r="B1857" s="299" t="s">
        <v>183</v>
      </c>
      <c r="C1857" s="125">
        <v>44929</v>
      </c>
      <c r="D1857" s="125">
        <v>44929</v>
      </c>
      <c r="E1857" s="125">
        <v>44929</v>
      </c>
      <c r="F1857" s="295" t="s">
        <v>719</v>
      </c>
      <c r="G1857" s="127" t="s">
        <v>1534</v>
      </c>
      <c r="H1857" s="128" t="s">
        <v>718</v>
      </c>
      <c r="I1857" s="73" t="s">
        <v>716</v>
      </c>
      <c r="J1857" s="73" t="s">
        <v>717</v>
      </c>
      <c r="K1857" s="73" t="s">
        <v>166</v>
      </c>
      <c r="L1857" s="129">
        <v>0</v>
      </c>
      <c r="N1857" s="121">
        <v>0</v>
      </c>
      <c r="O1857" s="121">
        <v>38164.480000000003</v>
      </c>
      <c r="P1857" s="121">
        <v>38164.480000000003</v>
      </c>
      <c r="Q1857" s="130" t="s">
        <v>681</v>
      </c>
      <c r="R1857" s="131">
        <v>0</v>
      </c>
      <c r="S1857" s="132">
        <v>4318638.2299999986</v>
      </c>
      <c r="T1857" s="122" t="s">
        <v>717</v>
      </c>
      <c r="U1857" s="2">
        <v>88028549</v>
      </c>
      <c r="V1857" s="121">
        <v>-339238317</v>
      </c>
      <c r="W1857" s="111">
        <v>312621</v>
      </c>
      <c r="X1857" s="133">
        <v>53753981</v>
      </c>
      <c r="Y1857" s="45"/>
    </row>
    <row r="1858" spans="1:25">
      <c r="A1858" s="299" t="s">
        <v>182</v>
      </c>
      <c r="B1858" s="299" t="s">
        <v>183</v>
      </c>
      <c r="C1858" s="125">
        <v>44929</v>
      </c>
      <c r="D1858" s="125">
        <v>44929</v>
      </c>
      <c r="E1858" s="125">
        <v>44929</v>
      </c>
      <c r="G1858" s="127" t="s">
        <v>1683</v>
      </c>
      <c r="H1858" s="128" t="s">
        <v>947</v>
      </c>
      <c r="I1858" s="73" t="s">
        <v>716</v>
      </c>
      <c r="J1858" s="73" t="s">
        <v>946</v>
      </c>
      <c r="K1858" s="73" t="s">
        <v>166</v>
      </c>
      <c r="L1858" s="129">
        <v>0</v>
      </c>
      <c r="N1858" s="121">
        <v>0</v>
      </c>
      <c r="O1858" s="121">
        <v>24961.57</v>
      </c>
      <c r="P1858" s="121">
        <v>24961.57</v>
      </c>
      <c r="Q1858" s="130" t="s">
        <v>681</v>
      </c>
      <c r="R1858" s="131">
        <v>0</v>
      </c>
      <c r="S1858" s="132">
        <v>4343599.7999999989</v>
      </c>
      <c r="T1858" s="122" t="s">
        <v>946</v>
      </c>
      <c r="U1858" s="2">
        <v>88028794</v>
      </c>
      <c r="V1858" s="121">
        <v>-339217209</v>
      </c>
      <c r="W1858" s="111">
        <v>462328</v>
      </c>
      <c r="X1858" s="133">
        <v>53747933</v>
      </c>
      <c r="Y1858" s="45"/>
    </row>
    <row r="1859" spans="1:25">
      <c r="A1859" s="299" t="s">
        <v>182</v>
      </c>
      <c r="B1859" s="299" t="s">
        <v>183</v>
      </c>
      <c r="C1859" s="125">
        <v>44929</v>
      </c>
      <c r="D1859" s="125">
        <v>44929</v>
      </c>
      <c r="E1859" s="125">
        <v>44929</v>
      </c>
      <c r="G1859" s="127" t="s">
        <v>1536</v>
      </c>
      <c r="H1859" s="128" t="s">
        <v>721</v>
      </c>
      <c r="I1859" s="73" t="s">
        <v>716</v>
      </c>
      <c r="J1859" s="73" t="s">
        <v>720</v>
      </c>
      <c r="K1859" s="73" t="s">
        <v>166</v>
      </c>
      <c r="L1859" s="129">
        <v>0</v>
      </c>
      <c r="N1859" s="121">
        <v>0</v>
      </c>
      <c r="O1859" s="121">
        <v>30605.41</v>
      </c>
      <c r="P1859" s="121">
        <v>30605.41</v>
      </c>
      <c r="Q1859" s="130" t="s">
        <v>681</v>
      </c>
      <c r="R1859" s="131">
        <v>0</v>
      </c>
      <c r="S1859" s="132">
        <v>4374205.209999999</v>
      </c>
      <c r="T1859" s="122" t="s">
        <v>720</v>
      </c>
      <c r="U1859" s="2">
        <v>88028582</v>
      </c>
      <c r="V1859" s="121">
        <v>-339238318</v>
      </c>
      <c r="W1859" s="111">
        <v>375072</v>
      </c>
      <c r="X1859" s="133">
        <v>53753982</v>
      </c>
      <c r="Y1859" s="45"/>
    </row>
    <row r="1860" spans="1:25">
      <c r="A1860" s="299" t="s">
        <v>206</v>
      </c>
      <c r="B1860" s="299" t="s">
        <v>207</v>
      </c>
      <c r="C1860" s="125">
        <v>44925</v>
      </c>
      <c r="D1860" s="125">
        <v>44925</v>
      </c>
      <c r="E1860" s="125">
        <v>44929</v>
      </c>
      <c r="F1860" s="295" t="s">
        <v>984</v>
      </c>
      <c r="G1860" s="127"/>
      <c r="H1860" s="128" t="s">
        <v>983</v>
      </c>
      <c r="I1860" s="73" t="s">
        <v>981</v>
      </c>
      <c r="J1860" s="73" t="s">
        <v>982</v>
      </c>
      <c r="K1860" s="73" t="s">
        <v>944</v>
      </c>
      <c r="L1860" s="129">
        <v>3534.85</v>
      </c>
      <c r="M1860" s="121">
        <v>100</v>
      </c>
      <c r="N1860" s="121">
        <v>3534.85</v>
      </c>
      <c r="O1860" s="121">
        <v>0</v>
      </c>
      <c r="P1860" s="121">
        <v>3534.85</v>
      </c>
      <c r="Q1860" s="130" t="s">
        <v>681</v>
      </c>
      <c r="R1860" s="131">
        <v>9369795.9899999816</v>
      </c>
      <c r="S1860" s="132">
        <v>0</v>
      </c>
      <c r="T1860" s="122" t="s">
        <v>982</v>
      </c>
      <c r="U1860" s="2">
        <v>89348072</v>
      </c>
      <c r="V1860" s="121">
        <v>-337560135</v>
      </c>
      <c r="W1860" s="111">
        <v>474334</v>
      </c>
      <c r="X1860" s="133">
        <v>53293604</v>
      </c>
      <c r="Y1860" s="45"/>
    </row>
    <row r="1861" spans="1:25">
      <c r="A1861" s="299" t="s">
        <v>182</v>
      </c>
      <c r="B1861" s="299" t="s">
        <v>183</v>
      </c>
      <c r="C1861" s="125">
        <v>44925</v>
      </c>
      <c r="D1861" s="125">
        <v>44925</v>
      </c>
      <c r="E1861" s="125">
        <v>44929</v>
      </c>
      <c r="F1861" s="295" t="s">
        <v>984</v>
      </c>
      <c r="G1861" s="127" t="s">
        <v>1709</v>
      </c>
      <c r="H1861" s="128" t="s">
        <v>983</v>
      </c>
      <c r="I1861" s="73" t="s">
        <v>981</v>
      </c>
      <c r="J1861" s="73" t="s">
        <v>982</v>
      </c>
      <c r="K1861" s="73" t="s">
        <v>166</v>
      </c>
      <c r="L1861" s="129">
        <v>0</v>
      </c>
      <c r="N1861" s="121">
        <v>0</v>
      </c>
      <c r="O1861" s="121">
        <v>10928.38</v>
      </c>
      <c r="P1861" s="121">
        <v>10928.38</v>
      </c>
      <c r="Q1861" s="130" t="s">
        <v>681</v>
      </c>
      <c r="R1861" s="131">
        <v>0</v>
      </c>
      <c r="S1861" s="132">
        <v>4385133.5899999989</v>
      </c>
      <c r="T1861" s="122" t="s">
        <v>982</v>
      </c>
      <c r="U1861" s="2">
        <v>87850404</v>
      </c>
      <c r="V1861" s="121">
        <v>-338617198</v>
      </c>
      <c r="W1861" s="111">
        <v>474334</v>
      </c>
      <c r="X1861" s="133">
        <v>53558108</v>
      </c>
      <c r="Y1861" s="45"/>
    </row>
    <row r="1862" spans="1:25">
      <c r="A1862" s="299" t="s">
        <v>206</v>
      </c>
      <c r="B1862" s="299" t="s">
        <v>207</v>
      </c>
      <c r="C1862" s="125">
        <v>44925</v>
      </c>
      <c r="D1862" s="125">
        <v>44925</v>
      </c>
      <c r="E1862" s="125">
        <v>44929</v>
      </c>
      <c r="F1862" s="295" t="s">
        <v>734</v>
      </c>
      <c r="G1862" s="127"/>
      <c r="H1862" s="128" t="s">
        <v>733</v>
      </c>
      <c r="I1862" s="73" t="s">
        <v>731</v>
      </c>
      <c r="J1862" s="73" t="s">
        <v>732</v>
      </c>
      <c r="K1862" s="73" t="s">
        <v>944</v>
      </c>
      <c r="L1862" s="129">
        <v>15133.13</v>
      </c>
      <c r="M1862" s="121">
        <v>100</v>
      </c>
      <c r="N1862" s="121">
        <v>15133.13</v>
      </c>
      <c r="O1862" s="121">
        <v>0</v>
      </c>
      <c r="P1862" s="121">
        <v>15133.13</v>
      </c>
      <c r="Q1862" s="130" t="s">
        <v>681</v>
      </c>
      <c r="R1862" s="131">
        <v>9384929.1199999824</v>
      </c>
      <c r="S1862" s="132">
        <v>0</v>
      </c>
      <c r="T1862" s="122" t="s">
        <v>732</v>
      </c>
      <c r="U1862" s="2">
        <v>89720714</v>
      </c>
      <c r="V1862" s="121">
        <v>-339258777</v>
      </c>
      <c r="W1862" s="111">
        <v>516195</v>
      </c>
      <c r="X1862" s="133">
        <v>53760333</v>
      </c>
      <c r="Y1862" s="45"/>
    </row>
    <row r="1863" spans="1:25">
      <c r="A1863" s="299" t="s">
        <v>206</v>
      </c>
      <c r="B1863" s="299" t="s">
        <v>207</v>
      </c>
      <c r="C1863" s="125">
        <v>44925</v>
      </c>
      <c r="D1863" s="125">
        <v>44925</v>
      </c>
      <c r="E1863" s="125">
        <v>44929</v>
      </c>
      <c r="F1863" s="295" t="s">
        <v>889</v>
      </c>
      <c r="G1863" s="127"/>
      <c r="H1863" s="128" t="s">
        <v>888</v>
      </c>
      <c r="I1863" s="73" t="s">
        <v>886</v>
      </c>
      <c r="J1863" s="73" t="s">
        <v>887</v>
      </c>
      <c r="K1863" s="73" t="s">
        <v>944</v>
      </c>
      <c r="L1863" s="129">
        <v>8750</v>
      </c>
      <c r="M1863" s="121">
        <v>100</v>
      </c>
      <c r="N1863" s="121">
        <v>8750</v>
      </c>
      <c r="O1863" s="121">
        <v>0</v>
      </c>
      <c r="P1863" s="121">
        <v>8750</v>
      </c>
      <c r="Q1863" s="130" t="s">
        <v>681</v>
      </c>
      <c r="R1863" s="131">
        <v>9393679.1199999824</v>
      </c>
      <c r="S1863" s="132">
        <v>0</v>
      </c>
      <c r="T1863" s="122" t="s">
        <v>887</v>
      </c>
      <c r="U1863" s="2">
        <v>89631432</v>
      </c>
      <c r="V1863" s="121">
        <v>-338961905</v>
      </c>
      <c r="W1863" s="111">
        <v>459844</v>
      </c>
      <c r="X1863" s="133">
        <v>53703106</v>
      </c>
      <c r="Y1863" s="45"/>
    </row>
    <row r="1864" spans="1:25">
      <c r="A1864" s="299" t="s">
        <v>182</v>
      </c>
      <c r="B1864" s="299" t="s">
        <v>183</v>
      </c>
      <c r="C1864" s="125">
        <v>44925</v>
      </c>
      <c r="D1864" s="125">
        <v>44925</v>
      </c>
      <c r="E1864" s="125">
        <v>44929</v>
      </c>
      <c r="F1864" s="295" t="s">
        <v>889</v>
      </c>
      <c r="G1864" s="127" t="s">
        <v>1637</v>
      </c>
      <c r="H1864" s="128" t="s">
        <v>888</v>
      </c>
      <c r="I1864" s="73" t="s">
        <v>886</v>
      </c>
      <c r="J1864" s="73" t="s">
        <v>887</v>
      </c>
      <c r="K1864" s="73" t="s">
        <v>166</v>
      </c>
      <c r="L1864" s="129">
        <v>0</v>
      </c>
      <c r="N1864" s="121">
        <v>0</v>
      </c>
      <c r="O1864" s="121">
        <v>75974.62</v>
      </c>
      <c r="P1864" s="121">
        <v>75974.62</v>
      </c>
      <c r="Q1864" s="130" t="s">
        <v>681</v>
      </c>
      <c r="R1864" s="131">
        <v>0</v>
      </c>
      <c r="S1864" s="132">
        <v>4461108.209999999</v>
      </c>
      <c r="T1864" s="122" t="s">
        <v>887</v>
      </c>
      <c r="U1864" s="2">
        <v>85936878</v>
      </c>
      <c r="V1864" s="121">
        <v>-338464876</v>
      </c>
      <c r="W1864" s="111">
        <v>459844</v>
      </c>
      <c r="X1864" s="133">
        <v>53407231</v>
      </c>
      <c r="Y1864" s="45"/>
    </row>
    <row r="1865" spans="1:25">
      <c r="A1865" s="299" t="s">
        <v>206</v>
      </c>
      <c r="B1865" s="299" t="s">
        <v>207</v>
      </c>
      <c r="C1865" s="125">
        <v>44925</v>
      </c>
      <c r="D1865" s="125">
        <v>44925</v>
      </c>
      <c r="E1865" s="125">
        <v>44929</v>
      </c>
      <c r="F1865" s="295" t="s">
        <v>942</v>
      </c>
      <c r="G1865" s="127"/>
      <c r="H1865" s="128" t="s">
        <v>941</v>
      </c>
      <c r="I1865" s="73" t="s">
        <v>939</v>
      </c>
      <c r="J1865" s="73" t="s">
        <v>940</v>
      </c>
      <c r="K1865" s="73" t="s">
        <v>944</v>
      </c>
      <c r="L1865" s="129">
        <v>4682.3</v>
      </c>
      <c r="M1865" s="121">
        <v>100</v>
      </c>
      <c r="N1865" s="121">
        <v>4682.3</v>
      </c>
      <c r="O1865" s="121">
        <v>0</v>
      </c>
      <c r="P1865" s="121">
        <v>4682.3</v>
      </c>
      <c r="Q1865" s="130" t="s">
        <v>681</v>
      </c>
      <c r="R1865" s="131">
        <v>9398361.4199999832</v>
      </c>
      <c r="S1865" s="132">
        <v>0</v>
      </c>
      <c r="T1865" s="122" t="s">
        <v>940</v>
      </c>
      <c r="U1865" s="2">
        <v>89568690</v>
      </c>
      <c r="V1865" s="121">
        <v>-338863370</v>
      </c>
      <c r="W1865" s="111">
        <v>373450</v>
      </c>
      <c r="X1865" s="133">
        <v>53673881</v>
      </c>
      <c r="Y1865" s="45"/>
    </row>
    <row r="1866" spans="1:25">
      <c r="A1866" s="299" t="s">
        <v>182</v>
      </c>
      <c r="B1866" s="299" t="s">
        <v>183</v>
      </c>
      <c r="C1866" s="125">
        <v>44925</v>
      </c>
      <c r="D1866" s="125">
        <v>44925</v>
      </c>
      <c r="E1866" s="125">
        <v>44929</v>
      </c>
      <c r="F1866" s="295" t="s">
        <v>942</v>
      </c>
      <c r="G1866" s="127" t="s">
        <v>1693</v>
      </c>
      <c r="H1866" s="128" t="s">
        <v>941</v>
      </c>
      <c r="I1866" s="73" t="s">
        <v>939</v>
      </c>
      <c r="J1866" s="73" t="s">
        <v>940</v>
      </c>
      <c r="K1866" s="73" t="s">
        <v>166</v>
      </c>
      <c r="L1866" s="129">
        <v>0</v>
      </c>
      <c r="N1866" s="121">
        <v>0</v>
      </c>
      <c r="O1866" s="121">
        <v>38918.78</v>
      </c>
      <c r="P1866" s="121">
        <v>38918.78</v>
      </c>
      <c r="Q1866" s="130" t="s">
        <v>681</v>
      </c>
      <c r="R1866" s="131">
        <v>0</v>
      </c>
      <c r="S1866" s="132">
        <v>4500026.9899999993</v>
      </c>
      <c r="T1866" s="122" t="s">
        <v>940</v>
      </c>
      <c r="U1866" s="2">
        <v>85838648</v>
      </c>
      <c r="V1866" s="121">
        <v>-338461756</v>
      </c>
      <c r="W1866" s="111">
        <v>373450</v>
      </c>
      <c r="X1866" s="133">
        <v>53404125</v>
      </c>
      <c r="Y1866" s="45"/>
    </row>
    <row r="1867" spans="1:25">
      <c r="A1867" s="299" t="s">
        <v>206</v>
      </c>
      <c r="B1867" s="299" t="s">
        <v>207</v>
      </c>
      <c r="C1867" s="125">
        <v>44925</v>
      </c>
      <c r="D1867" s="125">
        <v>44925</v>
      </c>
      <c r="E1867" s="125">
        <v>44929</v>
      </c>
      <c r="F1867" s="295" t="s">
        <v>378</v>
      </c>
      <c r="G1867" s="127"/>
      <c r="H1867" s="128" t="s">
        <v>377</v>
      </c>
      <c r="I1867" s="73" t="s">
        <v>379</v>
      </c>
      <c r="J1867" s="73" t="s">
        <v>380</v>
      </c>
      <c r="K1867" s="73" t="s">
        <v>944</v>
      </c>
      <c r="L1867" s="129">
        <v>15875</v>
      </c>
      <c r="M1867" s="121">
        <v>100</v>
      </c>
      <c r="N1867" s="121">
        <v>15875</v>
      </c>
      <c r="O1867" s="121">
        <v>0</v>
      </c>
      <c r="P1867" s="121">
        <v>15875</v>
      </c>
      <c r="Q1867" s="130" t="s">
        <v>681</v>
      </c>
      <c r="R1867" s="131">
        <v>9414236.4199999832</v>
      </c>
      <c r="S1867" s="132">
        <v>0</v>
      </c>
      <c r="T1867" s="122" t="s">
        <v>380</v>
      </c>
      <c r="U1867" s="2">
        <v>89700912</v>
      </c>
      <c r="V1867" s="121">
        <v>-339157658</v>
      </c>
      <c r="W1867" s="111">
        <v>512176</v>
      </c>
      <c r="X1867" s="133">
        <v>53736642</v>
      </c>
      <c r="Y1867" s="45"/>
    </row>
    <row r="1868" spans="1:25">
      <c r="A1868" s="299" t="s">
        <v>182</v>
      </c>
      <c r="B1868" s="299" t="s">
        <v>183</v>
      </c>
      <c r="C1868" s="125">
        <v>44925</v>
      </c>
      <c r="D1868" s="125">
        <v>44925</v>
      </c>
      <c r="E1868" s="125">
        <v>44929</v>
      </c>
      <c r="F1868" s="295" t="s">
        <v>378</v>
      </c>
      <c r="G1868" s="127" t="s">
        <v>1726</v>
      </c>
      <c r="H1868" s="128" t="s">
        <v>377</v>
      </c>
      <c r="I1868" s="73" t="s">
        <v>379</v>
      </c>
      <c r="J1868" s="73" t="s">
        <v>380</v>
      </c>
      <c r="K1868" s="73" t="s">
        <v>166</v>
      </c>
      <c r="L1868" s="129">
        <v>0</v>
      </c>
      <c r="N1868" s="121">
        <v>0</v>
      </c>
      <c r="O1868" s="121">
        <v>251897.06</v>
      </c>
      <c r="P1868" s="121">
        <v>251897.06</v>
      </c>
      <c r="Q1868" s="130" t="s">
        <v>681</v>
      </c>
      <c r="R1868" s="131">
        <v>0</v>
      </c>
      <c r="S1868" s="132">
        <v>4751924.0499999989</v>
      </c>
      <c r="T1868" s="122" t="s">
        <v>380</v>
      </c>
      <c r="U1868" s="2">
        <v>87472921</v>
      </c>
      <c r="V1868" s="121">
        <v>-338487900</v>
      </c>
      <c r="W1868" s="111">
        <v>512176</v>
      </c>
      <c r="X1868" s="133">
        <v>53429194</v>
      </c>
      <c r="Y1868" s="45"/>
    </row>
    <row r="1869" spans="1:25">
      <c r="A1869" s="299" t="s">
        <v>206</v>
      </c>
      <c r="B1869" s="299" t="s">
        <v>207</v>
      </c>
      <c r="C1869" s="125">
        <v>44929</v>
      </c>
      <c r="D1869" s="125">
        <v>44929</v>
      </c>
      <c r="E1869" s="125">
        <v>44929</v>
      </c>
      <c r="F1869" s="295" t="s">
        <v>953</v>
      </c>
      <c r="G1869" s="127"/>
      <c r="H1869" s="128" t="s">
        <v>954</v>
      </c>
      <c r="I1869" s="73" t="s">
        <v>950</v>
      </c>
      <c r="J1869" s="73" t="s">
        <v>951</v>
      </c>
      <c r="K1869" s="73" t="s">
        <v>944</v>
      </c>
      <c r="L1869" s="129">
        <v>12500</v>
      </c>
      <c r="M1869" s="121">
        <v>100</v>
      </c>
      <c r="N1869" s="121">
        <v>12500</v>
      </c>
      <c r="O1869" s="121">
        <v>0</v>
      </c>
      <c r="P1869" s="121">
        <v>12500</v>
      </c>
      <c r="Q1869" s="130" t="s">
        <v>681</v>
      </c>
      <c r="R1869" s="131">
        <v>9426736.4199999832</v>
      </c>
      <c r="S1869" s="132">
        <v>0</v>
      </c>
      <c r="T1869" s="122" t="s">
        <v>951</v>
      </c>
      <c r="U1869" s="2">
        <v>89724543</v>
      </c>
      <c r="V1869" s="121">
        <v>-339266008</v>
      </c>
      <c r="W1869" s="111">
        <v>516348</v>
      </c>
      <c r="X1869" s="133">
        <v>53761546</v>
      </c>
      <c r="Y1869" s="45"/>
    </row>
    <row r="1870" spans="1:25">
      <c r="A1870" s="299" t="s">
        <v>206</v>
      </c>
      <c r="B1870" s="299" t="s">
        <v>207</v>
      </c>
      <c r="C1870" s="125">
        <v>44925</v>
      </c>
      <c r="D1870" s="125">
        <v>44925</v>
      </c>
      <c r="E1870" s="125">
        <v>44929</v>
      </c>
      <c r="F1870" s="295" t="s">
        <v>554</v>
      </c>
      <c r="G1870" s="127"/>
      <c r="H1870" s="128" t="s">
        <v>553</v>
      </c>
      <c r="I1870" s="73" t="s">
        <v>561</v>
      </c>
      <c r="J1870" s="73" t="s">
        <v>562</v>
      </c>
      <c r="K1870" s="73" t="s">
        <v>944</v>
      </c>
      <c r="L1870" s="129">
        <v>18155.5</v>
      </c>
      <c r="M1870" s="121">
        <v>100</v>
      </c>
      <c r="N1870" s="121">
        <v>18155.5</v>
      </c>
      <c r="O1870" s="121">
        <v>0</v>
      </c>
      <c r="P1870" s="121">
        <v>18155.5</v>
      </c>
      <c r="Q1870" s="130" t="s">
        <v>681</v>
      </c>
      <c r="R1870" s="131">
        <v>9444891.9199999832</v>
      </c>
      <c r="S1870" s="132">
        <v>0</v>
      </c>
      <c r="T1870" s="122" t="s">
        <v>562</v>
      </c>
      <c r="U1870" s="2">
        <v>89689644</v>
      </c>
      <c r="V1870" s="121">
        <v>-339050512</v>
      </c>
      <c r="W1870" s="111">
        <v>331302</v>
      </c>
      <c r="X1870" s="133">
        <v>53731170</v>
      </c>
      <c r="Y1870" s="45"/>
    </row>
    <row r="1871" spans="1:25">
      <c r="A1871" s="299" t="s">
        <v>182</v>
      </c>
      <c r="B1871" s="299" t="s">
        <v>183</v>
      </c>
      <c r="C1871" s="125">
        <v>44925</v>
      </c>
      <c r="D1871" s="125">
        <v>44925</v>
      </c>
      <c r="E1871" s="125">
        <v>44929</v>
      </c>
      <c r="F1871" s="295" t="s">
        <v>554</v>
      </c>
      <c r="G1871" s="127" t="s">
        <v>1605</v>
      </c>
      <c r="H1871" s="128" t="s">
        <v>553</v>
      </c>
      <c r="I1871" s="73" t="s">
        <v>561</v>
      </c>
      <c r="J1871" s="73" t="s">
        <v>562</v>
      </c>
      <c r="K1871" s="73" t="s">
        <v>166</v>
      </c>
      <c r="L1871" s="129">
        <v>0</v>
      </c>
      <c r="N1871" s="121">
        <v>0</v>
      </c>
      <c r="O1871" s="121">
        <v>263.06</v>
      </c>
      <c r="P1871" s="121">
        <v>263.06</v>
      </c>
      <c r="Q1871" s="130" t="s">
        <v>681</v>
      </c>
      <c r="R1871" s="131">
        <v>0</v>
      </c>
      <c r="S1871" s="132">
        <v>4752187.1099999985</v>
      </c>
      <c r="T1871" s="122" t="s">
        <v>562</v>
      </c>
      <c r="U1871" s="2">
        <v>89690325</v>
      </c>
      <c r="V1871" s="121">
        <v>-339051857</v>
      </c>
      <c r="W1871" s="111">
        <v>331302</v>
      </c>
      <c r="X1871" s="133">
        <v>53731796</v>
      </c>
      <c r="Y1871" s="45"/>
    </row>
    <row r="1872" spans="1:25">
      <c r="A1872" s="299" t="s">
        <v>182</v>
      </c>
      <c r="B1872" s="299" t="s">
        <v>183</v>
      </c>
      <c r="C1872" s="125">
        <v>44925</v>
      </c>
      <c r="D1872" s="125">
        <v>44925</v>
      </c>
      <c r="E1872" s="125">
        <v>44929</v>
      </c>
      <c r="G1872" s="127" t="s">
        <v>1607</v>
      </c>
      <c r="H1872" s="128" t="s">
        <v>566</v>
      </c>
      <c r="I1872" s="73" t="s">
        <v>564</v>
      </c>
      <c r="J1872" s="73" t="s">
        <v>567</v>
      </c>
      <c r="K1872" s="73" t="s">
        <v>166</v>
      </c>
      <c r="L1872" s="129">
        <v>0</v>
      </c>
      <c r="N1872" s="121">
        <v>0</v>
      </c>
      <c r="O1872" s="121">
        <v>58.34</v>
      </c>
      <c r="P1872" s="121">
        <v>58.34</v>
      </c>
      <c r="Q1872" s="130" t="s">
        <v>681</v>
      </c>
      <c r="R1872" s="131">
        <v>0</v>
      </c>
      <c r="S1872" s="132">
        <v>4752245.4499999983</v>
      </c>
      <c r="T1872" s="122" t="s">
        <v>567</v>
      </c>
      <c r="U1872" s="2">
        <v>88396047</v>
      </c>
      <c r="V1872" s="121">
        <v>-338656796</v>
      </c>
      <c r="W1872" s="111">
        <v>512171</v>
      </c>
      <c r="X1872" s="133">
        <v>53596303</v>
      </c>
      <c r="Y1872" s="45"/>
    </row>
    <row r="1873" spans="1:25">
      <c r="A1873" s="299" t="s">
        <v>206</v>
      </c>
      <c r="B1873" s="299" t="s">
        <v>207</v>
      </c>
      <c r="C1873" s="125">
        <v>44925</v>
      </c>
      <c r="D1873" s="125">
        <v>44925</v>
      </c>
      <c r="E1873" s="125">
        <v>44929</v>
      </c>
      <c r="F1873" s="295" t="s">
        <v>800</v>
      </c>
      <c r="G1873" s="127"/>
      <c r="H1873" s="128" t="s">
        <v>799</v>
      </c>
      <c r="I1873" s="73" t="s">
        <v>797</v>
      </c>
      <c r="J1873" s="73" t="s">
        <v>798</v>
      </c>
      <c r="K1873" s="73" t="s">
        <v>944</v>
      </c>
      <c r="L1873" s="129">
        <v>29500.560000000001</v>
      </c>
      <c r="M1873" s="121">
        <v>100</v>
      </c>
      <c r="N1873" s="121">
        <v>29500.560000000001</v>
      </c>
      <c r="O1873" s="121">
        <v>0</v>
      </c>
      <c r="P1873" s="121">
        <v>29500.560000000001</v>
      </c>
      <c r="Q1873" s="130" t="s">
        <v>681</v>
      </c>
      <c r="R1873" s="131">
        <v>9474392.4799999837</v>
      </c>
      <c r="S1873" s="132">
        <v>0</v>
      </c>
      <c r="T1873" s="122" t="s">
        <v>798</v>
      </c>
      <c r="U1873" s="2">
        <v>89761958</v>
      </c>
      <c r="V1873" s="121">
        <v>-339315207</v>
      </c>
      <c r="W1873" s="111">
        <v>359762</v>
      </c>
      <c r="X1873" s="133">
        <v>53776159</v>
      </c>
      <c r="Y1873" s="45"/>
    </row>
    <row r="1874" spans="1:25">
      <c r="A1874" s="299" t="s">
        <v>182</v>
      </c>
      <c r="B1874" s="299" t="s">
        <v>183</v>
      </c>
      <c r="C1874" s="125">
        <v>44925</v>
      </c>
      <c r="D1874" s="125">
        <v>44925</v>
      </c>
      <c r="E1874" s="125">
        <v>44929</v>
      </c>
      <c r="F1874" s="295" t="s">
        <v>800</v>
      </c>
      <c r="G1874" s="127" t="s">
        <v>1543</v>
      </c>
      <c r="H1874" s="128" t="s">
        <v>799</v>
      </c>
      <c r="I1874" s="73" t="s">
        <v>797</v>
      </c>
      <c r="J1874" s="73" t="s">
        <v>798</v>
      </c>
      <c r="K1874" s="73" t="s">
        <v>166</v>
      </c>
      <c r="L1874" s="129">
        <v>0</v>
      </c>
      <c r="N1874" s="121">
        <v>0</v>
      </c>
      <c r="O1874" s="121">
        <v>234249.61</v>
      </c>
      <c r="P1874" s="121">
        <v>234249.61</v>
      </c>
      <c r="Q1874" s="130" t="s">
        <v>681</v>
      </c>
      <c r="R1874" s="131">
        <v>0</v>
      </c>
      <c r="S1874" s="132">
        <v>4986495.0599999987</v>
      </c>
      <c r="T1874" s="122" t="s">
        <v>798</v>
      </c>
      <c r="U1874" s="2">
        <v>85904263</v>
      </c>
      <c r="V1874" s="121">
        <v>-338463612</v>
      </c>
      <c r="W1874" s="111">
        <v>359762</v>
      </c>
      <c r="X1874" s="133">
        <v>53405981</v>
      </c>
      <c r="Y1874" s="45"/>
    </row>
    <row r="1875" spans="1:25">
      <c r="A1875" s="299" t="s">
        <v>182</v>
      </c>
      <c r="B1875" s="299" t="s">
        <v>183</v>
      </c>
      <c r="C1875" s="125">
        <v>44925</v>
      </c>
      <c r="D1875" s="125">
        <v>44925</v>
      </c>
      <c r="E1875" s="125">
        <v>44929</v>
      </c>
      <c r="G1875" s="127" t="s">
        <v>1636</v>
      </c>
      <c r="H1875" s="128" t="s">
        <v>881</v>
      </c>
      <c r="I1875" s="73" t="s">
        <v>204</v>
      </c>
      <c r="J1875" s="73" t="s">
        <v>880</v>
      </c>
      <c r="K1875" s="73" t="s">
        <v>166</v>
      </c>
      <c r="L1875" s="129">
        <v>0</v>
      </c>
      <c r="N1875" s="121">
        <v>0</v>
      </c>
      <c r="O1875" s="121">
        <v>44489.55</v>
      </c>
      <c r="P1875" s="121">
        <v>44489.55</v>
      </c>
      <c r="Q1875" s="130" t="s">
        <v>681</v>
      </c>
      <c r="R1875" s="131">
        <v>0</v>
      </c>
      <c r="S1875" s="132">
        <v>5030984.6099999985</v>
      </c>
      <c r="T1875" s="122" t="s">
        <v>880</v>
      </c>
      <c r="U1875" s="2">
        <v>88103805</v>
      </c>
      <c r="V1875" s="121">
        <v>-338650722</v>
      </c>
      <c r="W1875" s="111">
        <v>455704</v>
      </c>
      <c r="X1875" s="133">
        <v>53590277</v>
      </c>
      <c r="Y1875" s="45"/>
    </row>
    <row r="1876" spans="1:25">
      <c r="A1876" s="299" t="s">
        <v>206</v>
      </c>
      <c r="B1876" s="299" t="s">
        <v>207</v>
      </c>
      <c r="C1876" s="125">
        <v>44925</v>
      </c>
      <c r="D1876" s="125">
        <v>44925</v>
      </c>
      <c r="E1876" s="125">
        <v>44929</v>
      </c>
      <c r="G1876" s="127"/>
      <c r="H1876" s="128" t="s">
        <v>216</v>
      </c>
      <c r="I1876" s="73" t="s">
        <v>218</v>
      </c>
      <c r="J1876" s="73" t="s">
        <v>904</v>
      </c>
      <c r="K1876" s="73" t="s">
        <v>944</v>
      </c>
      <c r="L1876" s="129">
        <v>30054.51</v>
      </c>
      <c r="M1876" s="121">
        <v>100</v>
      </c>
      <c r="N1876" s="121">
        <v>30054.51</v>
      </c>
      <c r="O1876" s="121">
        <v>0</v>
      </c>
      <c r="P1876" s="121">
        <v>30054.51</v>
      </c>
      <c r="Q1876" s="130" t="s">
        <v>681</v>
      </c>
      <c r="R1876" s="131">
        <v>9504446.9899999835</v>
      </c>
      <c r="S1876" s="132">
        <v>0</v>
      </c>
      <c r="T1876" s="122" t="s">
        <v>904</v>
      </c>
      <c r="U1876" s="2">
        <v>89697497</v>
      </c>
      <c r="V1876" s="121">
        <v>-339090438</v>
      </c>
      <c r="W1876" s="111">
        <v>500668</v>
      </c>
      <c r="X1876" s="133">
        <v>53734854</v>
      </c>
      <c r="Y1876" s="45"/>
    </row>
    <row r="1877" spans="1:25">
      <c r="A1877" s="228" t="s">
        <v>182</v>
      </c>
      <c r="B1877" s="228" t="s">
        <v>183</v>
      </c>
      <c r="C1877" s="229">
        <v>44925</v>
      </c>
      <c r="D1877" s="229">
        <v>44925</v>
      </c>
      <c r="E1877" s="229">
        <v>44929</v>
      </c>
      <c r="F1877" s="296"/>
      <c r="G1877" s="230" t="s">
        <v>1708</v>
      </c>
      <c r="H1877" s="231" t="s">
        <v>216</v>
      </c>
      <c r="I1877" s="232" t="s">
        <v>218</v>
      </c>
      <c r="J1877" s="232" t="s">
        <v>904</v>
      </c>
      <c r="K1877" s="232" t="s">
        <v>166</v>
      </c>
      <c r="L1877" s="233">
        <v>0</v>
      </c>
      <c r="M1877" s="234"/>
      <c r="N1877" s="234">
        <v>0</v>
      </c>
      <c r="O1877" s="234">
        <v>67787.179999999993</v>
      </c>
      <c r="P1877" s="234">
        <v>67787.179999999993</v>
      </c>
      <c r="Q1877" s="235" t="s">
        <v>681</v>
      </c>
      <c r="R1877" s="236">
        <v>0</v>
      </c>
      <c r="S1877" s="237">
        <v>5098771.7899999982</v>
      </c>
      <c r="T1877" s="238" t="s">
        <v>904</v>
      </c>
      <c r="U1877" s="239">
        <v>88031606</v>
      </c>
      <c r="V1877" s="234">
        <v>-339090439</v>
      </c>
      <c r="W1877" s="240">
        <v>510354</v>
      </c>
      <c r="X1877" s="241">
        <v>53734855</v>
      </c>
      <c r="Y1877" s="242" t="s">
        <v>1776</v>
      </c>
    </row>
    <row r="1878" spans="1:25">
      <c r="A1878" s="299" t="s">
        <v>206</v>
      </c>
      <c r="B1878" s="299" t="s">
        <v>207</v>
      </c>
      <c r="C1878" s="125">
        <v>44929</v>
      </c>
      <c r="D1878" s="125">
        <v>44929</v>
      </c>
      <c r="E1878" s="125">
        <v>44930</v>
      </c>
      <c r="F1878" s="295" t="s">
        <v>453</v>
      </c>
      <c r="G1878" s="127"/>
      <c r="H1878" s="128" t="s">
        <v>452</v>
      </c>
      <c r="I1878" s="73" t="s">
        <v>454</v>
      </c>
      <c r="J1878" s="73" t="s">
        <v>455</v>
      </c>
      <c r="K1878" s="73" t="s">
        <v>944</v>
      </c>
      <c r="L1878" s="129">
        <v>7518.8</v>
      </c>
      <c r="M1878" s="121">
        <v>100</v>
      </c>
      <c r="N1878" s="121">
        <v>7518.8</v>
      </c>
      <c r="O1878" s="121">
        <v>0</v>
      </c>
      <c r="P1878" s="121">
        <v>7518.8</v>
      </c>
      <c r="Q1878" s="130" t="s">
        <v>681</v>
      </c>
      <c r="R1878" s="131">
        <v>9511965.7899999842</v>
      </c>
      <c r="S1878" s="132">
        <v>0</v>
      </c>
      <c r="T1878" s="122" t="s">
        <v>455</v>
      </c>
      <c r="U1878" s="2">
        <v>89810372</v>
      </c>
      <c r="V1878" s="121">
        <v>-339421419</v>
      </c>
      <c r="W1878" s="111">
        <v>509959</v>
      </c>
      <c r="X1878" s="133">
        <v>53805891</v>
      </c>
      <c r="Y1878" s="45"/>
    </row>
    <row r="1879" spans="1:25">
      <c r="A1879" s="299" t="s">
        <v>206</v>
      </c>
      <c r="B1879" s="299" t="s">
        <v>207</v>
      </c>
      <c r="C1879" s="125">
        <v>44929</v>
      </c>
      <c r="D1879" s="125">
        <v>44929</v>
      </c>
      <c r="E1879" s="125">
        <v>44930</v>
      </c>
      <c r="F1879" s="295" t="s">
        <v>569</v>
      </c>
      <c r="G1879" s="127"/>
      <c r="H1879" s="128" t="s">
        <v>568</v>
      </c>
      <c r="I1879" s="73" t="s">
        <v>454</v>
      </c>
      <c r="J1879" s="73" t="s">
        <v>570</v>
      </c>
      <c r="K1879" s="73" t="s">
        <v>944</v>
      </c>
      <c r="L1879" s="129">
        <v>12437.19</v>
      </c>
      <c r="M1879" s="121">
        <v>100</v>
      </c>
      <c r="N1879" s="121">
        <v>12437.19</v>
      </c>
      <c r="O1879" s="121">
        <v>0</v>
      </c>
      <c r="P1879" s="121">
        <v>12437.19</v>
      </c>
      <c r="Q1879" s="130" t="s">
        <v>681</v>
      </c>
      <c r="R1879" s="131">
        <v>9524402.9799999837</v>
      </c>
      <c r="S1879" s="132">
        <v>0</v>
      </c>
      <c r="T1879" s="122" t="s">
        <v>570</v>
      </c>
      <c r="U1879" s="2">
        <v>89809565</v>
      </c>
      <c r="V1879" s="121">
        <v>-339419869</v>
      </c>
      <c r="W1879" s="111">
        <v>509932</v>
      </c>
      <c r="X1879" s="133">
        <v>53805399</v>
      </c>
      <c r="Y1879" s="45"/>
    </row>
    <row r="1880" spans="1:25">
      <c r="A1880" s="228" t="s">
        <v>206</v>
      </c>
      <c r="B1880" s="228" t="s">
        <v>207</v>
      </c>
      <c r="C1880" s="229">
        <v>44925</v>
      </c>
      <c r="D1880" s="229">
        <v>44925</v>
      </c>
      <c r="E1880" s="229">
        <v>44930</v>
      </c>
      <c r="F1880" s="296"/>
      <c r="G1880" s="230"/>
      <c r="H1880" s="231" t="s">
        <v>989</v>
      </c>
      <c r="I1880" s="232" t="s">
        <v>917</v>
      </c>
      <c r="J1880" s="232" t="s">
        <v>988</v>
      </c>
      <c r="K1880" s="232" t="s">
        <v>944</v>
      </c>
      <c r="L1880" s="233">
        <v>19512.73</v>
      </c>
      <c r="M1880" s="234">
        <v>100</v>
      </c>
      <c r="N1880" s="234">
        <v>19512.73</v>
      </c>
      <c r="O1880" s="234">
        <v>0</v>
      </c>
      <c r="P1880" s="234">
        <v>19512.73</v>
      </c>
      <c r="Q1880" s="235" t="s">
        <v>681</v>
      </c>
      <c r="R1880" s="236">
        <v>9543915.7099999841</v>
      </c>
      <c r="S1880" s="237">
        <v>0</v>
      </c>
      <c r="T1880" s="238" t="s">
        <v>988</v>
      </c>
      <c r="U1880" s="239">
        <v>88653897</v>
      </c>
      <c r="V1880" s="234">
        <v>-336034522</v>
      </c>
      <c r="W1880" s="240">
        <v>502245</v>
      </c>
      <c r="X1880" s="241">
        <v>53058791</v>
      </c>
      <c r="Y1880" s="242"/>
    </row>
    <row r="1881" spans="1:25">
      <c r="A1881" s="299" t="s">
        <v>182</v>
      </c>
      <c r="B1881" s="299" t="s">
        <v>183</v>
      </c>
      <c r="C1881" s="125">
        <v>44925</v>
      </c>
      <c r="D1881" s="125">
        <v>44925</v>
      </c>
      <c r="E1881" s="125">
        <v>44931</v>
      </c>
      <c r="F1881" s="295" t="s">
        <v>937</v>
      </c>
      <c r="G1881" s="127" t="s">
        <v>1616</v>
      </c>
      <c r="H1881" s="128" t="s">
        <v>870</v>
      </c>
      <c r="I1881" s="73" t="s">
        <v>482</v>
      </c>
      <c r="J1881" s="73" t="s">
        <v>1692</v>
      </c>
      <c r="K1881" s="73" t="s">
        <v>166</v>
      </c>
      <c r="L1881" s="129">
        <v>0</v>
      </c>
      <c r="N1881" s="121">
        <v>0</v>
      </c>
      <c r="O1881" s="121">
        <v>3099.62</v>
      </c>
      <c r="P1881" s="121">
        <v>3099.62</v>
      </c>
      <c r="Q1881" s="130" t="s">
        <v>681</v>
      </c>
      <c r="R1881" s="131">
        <v>0</v>
      </c>
      <c r="S1881" s="132">
        <v>5101871.4099999983</v>
      </c>
      <c r="T1881" s="122" t="s">
        <v>936</v>
      </c>
      <c r="U1881" s="2">
        <v>86169944</v>
      </c>
      <c r="V1881" s="121">
        <v>-338474257</v>
      </c>
      <c r="W1881" s="111">
        <v>484145</v>
      </c>
      <c r="X1881" s="133">
        <v>53416392</v>
      </c>
      <c r="Y1881" s="45"/>
    </row>
    <row r="1882" spans="1:25">
      <c r="A1882" s="299" t="s">
        <v>182</v>
      </c>
      <c r="B1882" s="299" t="s">
        <v>183</v>
      </c>
      <c r="C1882" s="125">
        <v>44925</v>
      </c>
      <c r="D1882" s="125">
        <v>44925</v>
      </c>
      <c r="E1882" s="125">
        <v>44931</v>
      </c>
      <c r="F1882" s="295" t="s">
        <v>937</v>
      </c>
      <c r="G1882" s="127" t="s">
        <v>1616</v>
      </c>
      <c r="H1882" s="128" t="s">
        <v>870</v>
      </c>
      <c r="I1882" s="73" t="s">
        <v>482</v>
      </c>
      <c r="J1882" s="73" t="s">
        <v>1692</v>
      </c>
      <c r="K1882" s="73" t="s">
        <v>166</v>
      </c>
      <c r="L1882" s="129">
        <v>0</v>
      </c>
      <c r="N1882" s="121">
        <v>0</v>
      </c>
      <c r="O1882" s="121">
        <v>1226.19</v>
      </c>
      <c r="P1882" s="121">
        <v>1226.19</v>
      </c>
      <c r="Q1882" s="130" t="s">
        <v>681</v>
      </c>
      <c r="R1882" s="131">
        <v>0</v>
      </c>
      <c r="S1882" s="132">
        <v>5103097.5999999987</v>
      </c>
      <c r="T1882" s="122" t="s">
        <v>936</v>
      </c>
      <c r="U1882" s="2">
        <v>86169944</v>
      </c>
      <c r="V1882" s="121">
        <v>-339609119</v>
      </c>
      <c r="W1882" s="111">
        <v>484145</v>
      </c>
      <c r="X1882" s="133">
        <v>53845958</v>
      </c>
      <c r="Y1882" s="45"/>
    </row>
    <row r="1883" spans="1:25">
      <c r="A1883" s="299" t="s">
        <v>182</v>
      </c>
      <c r="B1883" s="299" t="s">
        <v>183</v>
      </c>
      <c r="C1883" s="125">
        <v>44931</v>
      </c>
      <c r="D1883" s="125">
        <v>44931</v>
      </c>
      <c r="E1883" s="125">
        <v>44931</v>
      </c>
      <c r="F1883" s="295" t="s">
        <v>1020</v>
      </c>
      <c r="G1883" s="127"/>
      <c r="H1883" s="128" t="s">
        <v>1019</v>
      </c>
      <c r="I1883" s="73" t="s">
        <v>1006</v>
      </c>
      <c r="J1883" s="73" t="s">
        <v>1018</v>
      </c>
      <c r="K1883" s="73" t="s">
        <v>1557</v>
      </c>
      <c r="L1883" s="129">
        <v>0</v>
      </c>
      <c r="N1883" s="121">
        <v>0</v>
      </c>
      <c r="O1883" s="121">
        <v>8250</v>
      </c>
      <c r="P1883" s="121">
        <v>8250</v>
      </c>
      <c r="Q1883" s="130" t="s">
        <v>681</v>
      </c>
      <c r="R1883" s="131">
        <v>0</v>
      </c>
      <c r="S1883" s="132">
        <v>5111347.5999999987</v>
      </c>
      <c r="T1883" s="122" t="s">
        <v>1018</v>
      </c>
      <c r="U1883" s="2">
        <v>89888863</v>
      </c>
      <c r="V1883" s="121">
        <v>-339604432</v>
      </c>
      <c r="W1883" s="111"/>
      <c r="X1883" s="133">
        <v>53844775</v>
      </c>
      <c r="Y1883" s="45"/>
    </row>
    <row r="1884" spans="1:25">
      <c r="A1884" s="299" t="s">
        <v>182</v>
      </c>
      <c r="B1884" s="299" t="s">
        <v>183</v>
      </c>
      <c r="C1884" s="125">
        <v>44931</v>
      </c>
      <c r="D1884" s="125">
        <v>44931</v>
      </c>
      <c r="E1884" s="125">
        <v>44931</v>
      </c>
      <c r="F1884" s="295" t="s">
        <v>1020</v>
      </c>
      <c r="G1884" s="127"/>
      <c r="H1884" s="128" t="s">
        <v>1019</v>
      </c>
      <c r="I1884" s="73" t="s">
        <v>1006</v>
      </c>
      <c r="J1884" s="73" t="s">
        <v>1018</v>
      </c>
      <c r="K1884" s="73" t="s">
        <v>1557</v>
      </c>
      <c r="L1884" s="129">
        <v>0</v>
      </c>
      <c r="N1884" s="121">
        <v>0</v>
      </c>
      <c r="O1884" s="121">
        <v>16500</v>
      </c>
      <c r="P1884" s="121">
        <v>16500</v>
      </c>
      <c r="Q1884" s="130" t="s">
        <v>681</v>
      </c>
      <c r="R1884" s="131">
        <v>0</v>
      </c>
      <c r="S1884" s="132">
        <v>5127847.5999999987</v>
      </c>
      <c r="T1884" s="122" t="s">
        <v>1018</v>
      </c>
      <c r="U1884" s="2">
        <v>89889318</v>
      </c>
      <c r="V1884" s="121">
        <v>-339605817</v>
      </c>
      <c r="W1884" s="111"/>
      <c r="X1884" s="133">
        <v>53845310</v>
      </c>
      <c r="Y1884" s="45"/>
    </row>
    <row r="1885" spans="1:25">
      <c r="A1885" s="299" t="s">
        <v>182</v>
      </c>
      <c r="B1885" s="299" t="s">
        <v>183</v>
      </c>
      <c r="C1885" s="125">
        <v>44931</v>
      </c>
      <c r="D1885" s="125">
        <v>44931</v>
      </c>
      <c r="E1885" s="125">
        <v>44931</v>
      </c>
      <c r="F1885" s="295" t="s">
        <v>1020</v>
      </c>
      <c r="G1885" s="127"/>
      <c r="H1885" s="128" t="s">
        <v>1019</v>
      </c>
      <c r="I1885" s="73" t="s">
        <v>1006</v>
      </c>
      <c r="J1885" s="73" t="s">
        <v>1018</v>
      </c>
      <c r="K1885" s="73" t="s">
        <v>1557</v>
      </c>
      <c r="L1885" s="129">
        <v>0</v>
      </c>
      <c r="N1885" s="121">
        <v>0</v>
      </c>
      <c r="O1885" s="121">
        <v>15000</v>
      </c>
      <c r="P1885" s="121">
        <v>15000</v>
      </c>
      <c r="Q1885" s="130" t="s">
        <v>681</v>
      </c>
      <c r="R1885" s="131">
        <v>0</v>
      </c>
      <c r="S1885" s="132">
        <v>5142847.5999999987</v>
      </c>
      <c r="T1885" s="122" t="s">
        <v>1018</v>
      </c>
      <c r="U1885" s="2">
        <v>89889209</v>
      </c>
      <c r="V1885" s="121">
        <v>-339605899</v>
      </c>
      <c r="W1885" s="111"/>
      <c r="X1885" s="133">
        <v>53844962</v>
      </c>
      <c r="Y1885" s="45"/>
    </row>
    <row r="1886" spans="1:25">
      <c r="A1886" s="299" t="s">
        <v>182</v>
      </c>
      <c r="B1886" s="299" t="s">
        <v>183</v>
      </c>
      <c r="C1886" s="125">
        <v>44931</v>
      </c>
      <c r="D1886" s="125">
        <v>44931</v>
      </c>
      <c r="E1886" s="125">
        <v>44931</v>
      </c>
      <c r="F1886" s="295" t="s">
        <v>1020</v>
      </c>
      <c r="G1886" s="127"/>
      <c r="H1886" s="128" t="s">
        <v>1019</v>
      </c>
      <c r="I1886" s="73" t="s">
        <v>1006</v>
      </c>
      <c r="J1886" s="73" t="s">
        <v>1018</v>
      </c>
      <c r="K1886" s="73" t="s">
        <v>1557</v>
      </c>
      <c r="L1886" s="129">
        <v>0</v>
      </c>
      <c r="N1886" s="121">
        <v>0</v>
      </c>
      <c r="O1886" s="121">
        <v>1500</v>
      </c>
      <c r="P1886" s="121">
        <v>1500</v>
      </c>
      <c r="Q1886" s="130" t="s">
        <v>681</v>
      </c>
      <c r="R1886" s="131">
        <v>0</v>
      </c>
      <c r="S1886" s="132">
        <v>5144347.5999999987</v>
      </c>
      <c r="T1886" s="122" t="s">
        <v>1018</v>
      </c>
      <c r="U1886" s="2">
        <v>89889091</v>
      </c>
      <c r="V1886" s="121">
        <v>-339605979</v>
      </c>
      <c r="W1886" s="111"/>
      <c r="X1886" s="133">
        <v>53844874</v>
      </c>
      <c r="Y1886" s="45"/>
    </row>
    <row r="1887" spans="1:25">
      <c r="A1887" s="299" t="s">
        <v>206</v>
      </c>
      <c r="B1887" s="299" t="s">
        <v>207</v>
      </c>
      <c r="C1887" s="125">
        <v>44901</v>
      </c>
      <c r="D1887" s="125">
        <v>44931</v>
      </c>
      <c r="E1887" s="125">
        <v>44931</v>
      </c>
      <c r="F1887" s="295" t="s">
        <v>1020</v>
      </c>
      <c r="G1887" s="127"/>
      <c r="H1887" s="128" t="s">
        <v>1019</v>
      </c>
      <c r="I1887" s="73" t="s">
        <v>1006</v>
      </c>
      <c r="J1887" s="73" t="s">
        <v>1018</v>
      </c>
      <c r="K1887" s="73" t="s">
        <v>710</v>
      </c>
      <c r="L1887" s="129">
        <v>99734.75</v>
      </c>
      <c r="M1887" s="121">
        <v>95.25</v>
      </c>
      <c r="N1887" s="121">
        <v>-94997.35</v>
      </c>
      <c r="O1887" s="121">
        <v>0</v>
      </c>
      <c r="P1887" s="121">
        <v>-94997.35</v>
      </c>
      <c r="Q1887" s="130" t="s">
        <v>681</v>
      </c>
      <c r="R1887" s="131">
        <v>9448918.3599999845</v>
      </c>
      <c r="S1887" s="132">
        <v>0</v>
      </c>
      <c r="T1887" s="122" t="s">
        <v>1018</v>
      </c>
      <c r="U1887" s="2">
        <v>89839802</v>
      </c>
      <c r="V1887" s="121">
        <v>-339604523</v>
      </c>
      <c r="W1887" s="111">
        <v>514342</v>
      </c>
      <c r="X1887" s="133">
        <v>53844812</v>
      </c>
      <c r="Y1887" s="45"/>
    </row>
    <row r="1888" spans="1:25">
      <c r="A1888" s="299" t="s">
        <v>206</v>
      </c>
      <c r="B1888" s="299" t="s">
        <v>207</v>
      </c>
      <c r="C1888" s="125">
        <v>44901</v>
      </c>
      <c r="D1888" s="125">
        <v>44931</v>
      </c>
      <c r="E1888" s="125">
        <v>44931</v>
      </c>
      <c r="F1888" s="295" t="s">
        <v>1020</v>
      </c>
      <c r="G1888" s="127"/>
      <c r="H1888" s="128" t="s">
        <v>1019</v>
      </c>
      <c r="I1888" s="73" t="s">
        <v>1006</v>
      </c>
      <c r="J1888" s="73" t="s">
        <v>1018</v>
      </c>
      <c r="K1888" s="73" t="s">
        <v>710</v>
      </c>
      <c r="L1888" s="129">
        <v>548541.12</v>
      </c>
      <c r="M1888" s="121">
        <v>95.5</v>
      </c>
      <c r="N1888" s="121">
        <v>-523856.77</v>
      </c>
      <c r="O1888" s="121">
        <v>0</v>
      </c>
      <c r="P1888" s="121">
        <v>-523856.77</v>
      </c>
      <c r="Q1888" s="130" t="s">
        <v>681</v>
      </c>
      <c r="R1888" s="131">
        <v>8925061.5899999849</v>
      </c>
      <c r="S1888" s="132">
        <v>0</v>
      </c>
      <c r="T1888" s="122" t="s">
        <v>1018</v>
      </c>
      <c r="U1888" s="2">
        <v>89839728</v>
      </c>
      <c r="V1888" s="121">
        <v>-339604334</v>
      </c>
      <c r="W1888" s="111">
        <v>514342</v>
      </c>
      <c r="X1888" s="133">
        <v>53844730</v>
      </c>
      <c r="Y1888" s="45"/>
    </row>
    <row r="1889" spans="1:25">
      <c r="A1889" s="299" t="s">
        <v>206</v>
      </c>
      <c r="B1889" s="299" t="s">
        <v>207</v>
      </c>
      <c r="C1889" s="125">
        <v>44901</v>
      </c>
      <c r="D1889" s="125">
        <v>44931</v>
      </c>
      <c r="E1889" s="125">
        <v>44931</v>
      </c>
      <c r="F1889" s="295" t="s">
        <v>1020</v>
      </c>
      <c r="G1889" s="127"/>
      <c r="H1889" s="128" t="s">
        <v>1019</v>
      </c>
      <c r="I1889" s="73" t="s">
        <v>1006</v>
      </c>
      <c r="J1889" s="73" t="s">
        <v>1018</v>
      </c>
      <c r="K1889" s="73" t="s">
        <v>710</v>
      </c>
      <c r="L1889" s="129">
        <v>997347.5</v>
      </c>
      <c r="M1889" s="121">
        <v>95.25</v>
      </c>
      <c r="N1889" s="121">
        <v>-949973.49</v>
      </c>
      <c r="O1889" s="121">
        <v>0</v>
      </c>
      <c r="P1889" s="121">
        <v>-949973.49</v>
      </c>
      <c r="Q1889" s="130" t="s">
        <v>681</v>
      </c>
      <c r="R1889" s="131">
        <v>7975088.0999999847</v>
      </c>
      <c r="S1889" s="132">
        <v>0</v>
      </c>
      <c r="T1889" s="122" t="s">
        <v>1018</v>
      </c>
      <c r="U1889" s="2">
        <v>89839915</v>
      </c>
      <c r="V1889" s="121">
        <v>-339604800</v>
      </c>
      <c r="W1889" s="111">
        <v>514342</v>
      </c>
      <c r="X1889" s="133">
        <v>53844900</v>
      </c>
      <c r="Y1889" s="45"/>
    </row>
    <row r="1890" spans="1:25">
      <c r="A1890" s="299" t="s">
        <v>206</v>
      </c>
      <c r="B1890" s="299" t="s">
        <v>207</v>
      </c>
      <c r="C1890" s="125">
        <v>44901</v>
      </c>
      <c r="D1890" s="125">
        <v>44931</v>
      </c>
      <c r="E1890" s="125">
        <v>44931</v>
      </c>
      <c r="F1890" s="295" t="s">
        <v>1020</v>
      </c>
      <c r="G1890" s="127"/>
      <c r="H1890" s="128" t="s">
        <v>1019</v>
      </c>
      <c r="I1890" s="73" t="s">
        <v>1006</v>
      </c>
      <c r="J1890" s="73" t="s">
        <v>1018</v>
      </c>
      <c r="K1890" s="73" t="s">
        <v>710</v>
      </c>
      <c r="L1890" s="129">
        <v>1097082.25</v>
      </c>
      <c r="M1890" s="121">
        <v>95.875</v>
      </c>
      <c r="N1890" s="121">
        <v>-1051827.6100000001</v>
      </c>
      <c r="O1890" s="121">
        <v>0</v>
      </c>
      <c r="P1890" s="121">
        <v>-1051827.6100000001</v>
      </c>
      <c r="Q1890" s="130" t="s">
        <v>681</v>
      </c>
      <c r="R1890" s="131">
        <v>6923260.4899999844</v>
      </c>
      <c r="S1890" s="132">
        <v>0</v>
      </c>
      <c r="T1890" s="122" t="s">
        <v>1018</v>
      </c>
      <c r="U1890" s="2">
        <v>89839862</v>
      </c>
      <c r="V1890" s="121">
        <v>-339605071</v>
      </c>
      <c r="W1890" s="111">
        <v>514342</v>
      </c>
      <c r="X1890" s="133">
        <v>53844996</v>
      </c>
      <c r="Y1890" s="45"/>
    </row>
    <row r="1891" spans="1:25">
      <c r="A1891" s="299" t="s">
        <v>182</v>
      </c>
      <c r="B1891" s="299" t="s">
        <v>183</v>
      </c>
      <c r="C1891" s="125">
        <v>44931</v>
      </c>
      <c r="D1891" s="125">
        <v>44931</v>
      </c>
      <c r="E1891" s="125">
        <v>44931</v>
      </c>
      <c r="F1891" s="295" t="s">
        <v>1020</v>
      </c>
      <c r="G1891" s="127"/>
      <c r="H1891" s="128" t="s">
        <v>1019</v>
      </c>
      <c r="I1891" s="73" t="s">
        <v>1006</v>
      </c>
      <c r="J1891" s="73" t="s">
        <v>1018</v>
      </c>
      <c r="K1891" s="73" t="s">
        <v>1665</v>
      </c>
      <c r="L1891" s="129">
        <v>0</v>
      </c>
      <c r="N1891" s="121">
        <v>0</v>
      </c>
      <c r="O1891" s="121">
        <v>-781.95</v>
      </c>
      <c r="P1891" s="121">
        <v>-781.95</v>
      </c>
      <c r="Q1891" s="130" t="s">
        <v>681</v>
      </c>
      <c r="R1891" s="131">
        <v>0</v>
      </c>
      <c r="S1891" s="132">
        <v>5143565.6499999985</v>
      </c>
      <c r="T1891" s="122" t="s">
        <v>1018</v>
      </c>
      <c r="U1891" s="2">
        <v>89889038</v>
      </c>
      <c r="V1891" s="121">
        <v>-339604673</v>
      </c>
      <c r="W1891" s="111"/>
      <c r="X1891" s="133">
        <v>53844865</v>
      </c>
      <c r="Y1891" s="45"/>
    </row>
    <row r="1892" spans="1:25">
      <c r="A1892" s="299" t="s">
        <v>182</v>
      </c>
      <c r="B1892" s="299" t="s">
        <v>183</v>
      </c>
      <c r="C1892" s="125">
        <v>44931</v>
      </c>
      <c r="D1892" s="125">
        <v>44931</v>
      </c>
      <c r="E1892" s="125">
        <v>44931</v>
      </c>
      <c r="F1892" s="295" t="s">
        <v>1020</v>
      </c>
      <c r="G1892" s="127"/>
      <c r="H1892" s="128" t="s">
        <v>1019</v>
      </c>
      <c r="I1892" s="73" t="s">
        <v>1006</v>
      </c>
      <c r="J1892" s="73" t="s">
        <v>1018</v>
      </c>
      <c r="K1892" s="73" t="s">
        <v>1665</v>
      </c>
      <c r="L1892" s="129">
        <v>0</v>
      </c>
      <c r="N1892" s="121">
        <v>0</v>
      </c>
      <c r="O1892" s="121">
        <v>-6653.15</v>
      </c>
      <c r="P1892" s="121">
        <v>-6653.15</v>
      </c>
      <c r="Q1892" s="130" t="s">
        <v>681</v>
      </c>
      <c r="R1892" s="131">
        <v>0</v>
      </c>
      <c r="S1892" s="132">
        <v>5136912.4999999981</v>
      </c>
      <c r="T1892" s="122" t="s">
        <v>1018</v>
      </c>
      <c r="U1892" s="2">
        <v>89889161</v>
      </c>
      <c r="V1892" s="121">
        <v>-339604892</v>
      </c>
      <c r="W1892" s="111"/>
      <c r="X1892" s="133">
        <v>53844928</v>
      </c>
      <c r="Y1892" s="45"/>
    </row>
    <row r="1893" spans="1:25">
      <c r="A1893" s="299" t="s">
        <v>182</v>
      </c>
      <c r="B1893" s="299" t="s">
        <v>183</v>
      </c>
      <c r="C1893" s="125">
        <v>44931</v>
      </c>
      <c r="D1893" s="125">
        <v>44931</v>
      </c>
      <c r="E1893" s="125">
        <v>44931</v>
      </c>
      <c r="F1893" s="295" t="s">
        <v>1020</v>
      </c>
      <c r="G1893" s="127"/>
      <c r="H1893" s="128" t="s">
        <v>1019</v>
      </c>
      <c r="I1893" s="73" t="s">
        <v>1006</v>
      </c>
      <c r="J1893" s="73" t="s">
        <v>1018</v>
      </c>
      <c r="K1893" s="73" t="s">
        <v>1665</v>
      </c>
      <c r="L1893" s="129">
        <v>0</v>
      </c>
      <c r="N1893" s="121">
        <v>0</v>
      </c>
      <c r="O1893" s="121">
        <v>-8014.54</v>
      </c>
      <c r="P1893" s="121">
        <v>-8014.54</v>
      </c>
      <c r="Q1893" s="130" t="s">
        <v>681</v>
      </c>
      <c r="R1893" s="131">
        <v>0</v>
      </c>
      <c r="S1893" s="132">
        <v>5128897.9599999981</v>
      </c>
      <c r="T1893" s="122" t="s">
        <v>1018</v>
      </c>
      <c r="U1893" s="2">
        <v>89889308</v>
      </c>
      <c r="V1893" s="121">
        <v>-339605662</v>
      </c>
      <c r="W1893" s="111"/>
      <c r="X1893" s="133">
        <v>53845243</v>
      </c>
      <c r="Y1893" s="45"/>
    </row>
    <row r="1894" spans="1:25">
      <c r="A1894" s="299" t="s">
        <v>182</v>
      </c>
      <c r="B1894" s="299" t="s">
        <v>183</v>
      </c>
      <c r="C1894" s="125">
        <v>44931</v>
      </c>
      <c r="D1894" s="125">
        <v>44931</v>
      </c>
      <c r="E1894" s="125">
        <v>44931</v>
      </c>
      <c r="F1894" s="295" t="s">
        <v>1020</v>
      </c>
      <c r="G1894" s="127"/>
      <c r="H1894" s="128" t="s">
        <v>1019</v>
      </c>
      <c r="I1894" s="73" t="s">
        <v>1006</v>
      </c>
      <c r="J1894" s="73" t="s">
        <v>1018</v>
      </c>
      <c r="K1894" s="73" t="s">
        <v>1665</v>
      </c>
      <c r="L1894" s="129">
        <v>0</v>
      </c>
      <c r="N1894" s="121">
        <v>0</v>
      </c>
      <c r="O1894" s="121">
        <v>-4358.04</v>
      </c>
      <c r="P1894" s="121">
        <v>-4358.04</v>
      </c>
      <c r="Q1894" s="130" t="s">
        <v>681</v>
      </c>
      <c r="R1894" s="131">
        <v>0</v>
      </c>
      <c r="S1894" s="132">
        <v>5124539.9199999981</v>
      </c>
      <c r="T1894" s="122" t="s">
        <v>1018</v>
      </c>
      <c r="U1894" s="2">
        <v>89888855</v>
      </c>
      <c r="V1894" s="121">
        <v>-339605948</v>
      </c>
      <c r="W1894" s="111"/>
      <c r="X1894" s="133">
        <v>53844762</v>
      </c>
      <c r="Y1894" s="45"/>
    </row>
    <row r="1895" spans="1:25">
      <c r="A1895" s="299" t="s">
        <v>182</v>
      </c>
      <c r="B1895" s="299" t="s">
        <v>183</v>
      </c>
      <c r="C1895" s="125">
        <v>44931</v>
      </c>
      <c r="D1895" s="125">
        <v>44931</v>
      </c>
      <c r="E1895" s="125">
        <v>44931</v>
      </c>
      <c r="F1895" s="295" t="s">
        <v>1020</v>
      </c>
      <c r="G1895" s="127"/>
      <c r="H1895" s="128" t="s">
        <v>1019</v>
      </c>
      <c r="I1895" s="73" t="s">
        <v>1006</v>
      </c>
      <c r="J1895" s="73" t="s">
        <v>1018</v>
      </c>
      <c r="K1895" s="73" t="s">
        <v>1666</v>
      </c>
      <c r="L1895" s="129">
        <v>0</v>
      </c>
      <c r="N1895" s="121">
        <v>0</v>
      </c>
      <c r="O1895" s="121">
        <v>11343.06</v>
      </c>
      <c r="P1895" s="121">
        <v>11343.06</v>
      </c>
      <c r="Q1895" s="130" t="s">
        <v>681</v>
      </c>
      <c r="R1895" s="131">
        <v>0</v>
      </c>
      <c r="S1895" s="132">
        <v>5135882.9799999977</v>
      </c>
      <c r="T1895" s="122" t="s">
        <v>1018</v>
      </c>
      <c r="U1895" s="2">
        <v>89888842</v>
      </c>
      <c r="V1895" s="121">
        <v>-339604388</v>
      </c>
      <c r="W1895" s="111"/>
      <c r="X1895" s="133">
        <v>53844755</v>
      </c>
      <c r="Y1895" s="45"/>
    </row>
    <row r="1896" spans="1:25">
      <c r="A1896" s="299" t="s">
        <v>182</v>
      </c>
      <c r="B1896" s="299" t="s">
        <v>183</v>
      </c>
      <c r="C1896" s="125">
        <v>44931</v>
      </c>
      <c r="D1896" s="125">
        <v>44931</v>
      </c>
      <c r="E1896" s="125">
        <v>44931</v>
      </c>
      <c r="F1896" s="295" t="s">
        <v>1020</v>
      </c>
      <c r="G1896" s="127"/>
      <c r="H1896" s="128" t="s">
        <v>1019</v>
      </c>
      <c r="I1896" s="73" t="s">
        <v>1006</v>
      </c>
      <c r="J1896" s="73" t="s">
        <v>1018</v>
      </c>
      <c r="K1896" s="73" t="s">
        <v>1666</v>
      </c>
      <c r="L1896" s="129">
        <v>0</v>
      </c>
      <c r="N1896" s="121">
        <v>0</v>
      </c>
      <c r="O1896" s="121">
        <v>2040.9</v>
      </c>
      <c r="P1896" s="121">
        <v>2040.9</v>
      </c>
      <c r="Q1896" s="130" t="s">
        <v>681</v>
      </c>
      <c r="R1896" s="131">
        <v>0</v>
      </c>
      <c r="S1896" s="132">
        <v>5137923.879999998</v>
      </c>
      <c r="T1896" s="122" t="s">
        <v>1018</v>
      </c>
      <c r="U1896" s="2">
        <v>89889017</v>
      </c>
      <c r="V1896" s="121">
        <v>-339604640</v>
      </c>
      <c r="W1896" s="111"/>
      <c r="X1896" s="133">
        <v>53844859</v>
      </c>
      <c r="Y1896" s="45"/>
    </row>
    <row r="1897" spans="1:25">
      <c r="A1897" s="299" t="s">
        <v>182</v>
      </c>
      <c r="B1897" s="299" t="s">
        <v>183</v>
      </c>
      <c r="C1897" s="125">
        <v>44931</v>
      </c>
      <c r="D1897" s="125">
        <v>44931</v>
      </c>
      <c r="E1897" s="125">
        <v>44931</v>
      </c>
      <c r="F1897" s="295" t="s">
        <v>1020</v>
      </c>
      <c r="G1897" s="127"/>
      <c r="H1897" s="128" t="s">
        <v>1019</v>
      </c>
      <c r="I1897" s="73" t="s">
        <v>1006</v>
      </c>
      <c r="J1897" s="73" t="s">
        <v>1018</v>
      </c>
      <c r="K1897" s="73" t="s">
        <v>1666</v>
      </c>
      <c r="L1897" s="129">
        <v>0</v>
      </c>
      <c r="N1897" s="121">
        <v>0</v>
      </c>
      <c r="O1897" s="121">
        <v>16801.03</v>
      </c>
      <c r="P1897" s="121">
        <v>16801.03</v>
      </c>
      <c r="Q1897" s="130" t="s">
        <v>681</v>
      </c>
      <c r="R1897" s="131">
        <v>0</v>
      </c>
      <c r="S1897" s="132">
        <v>5154724.9099999983</v>
      </c>
      <c r="T1897" s="122" t="s">
        <v>1018</v>
      </c>
      <c r="U1897" s="2">
        <v>89889140</v>
      </c>
      <c r="V1897" s="121">
        <v>-339604846</v>
      </c>
      <c r="W1897" s="111"/>
      <c r="X1897" s="133">
        <v>53844918</v>
      </c>
      <c r="Y1897" s="45"/>
    </row>
    <row r="1898" spans="1:25">
      <c r="A1898" s="299" t="s">
        <v>182</v>
      </c>
      <c r="B1898" s="299" t="s">
        <v>183</v>
      </c>
      <c r="C1898" s="125">
        <v>44931</v>
      </c>
      <c r="D1898" s="125">
        <v>44931</v>
      </c>
      <c r="E1898" s="125">
        <v>44931</v>
      </c>
      <c r="F1898" s="295" t="s">
        <v>1020</v>
      </c>
      <c r="G1898" s="127"/>
      <c r="H1898" s="128" t="s">
        <v>1019</v>
      </c>
      <c r="I1898" s="73" t="s">
        <v>1006</v>
      </c>
      <c r="J1898" s="73" t="s">
        <v>1018</v>
      </c>
      <c r="K1898" s="73" t="s">
        <v>1666</v>
      </c>
      <c r="L1898" s="129">
        <v>0</v>
      </c>
      <c r="N1898" s="121">
        <v>0</v>
      </c>
      <c r="O1898" s="121">
        <v>20465.5</v>
      </c>
      <c r="P1898" s="121">
        <v>20465.5</v>
      </c>
      <c r="Q1898" s="130" t="s">
        <v>681</v>
      </c>
      <c r="R1898" s="131">
        <v>0</v>
      </c>
      <c r="S1898" s="132">
        <v>5175190.4099999983</v>
      </c>
      <c r="T1898" s="122" t="s">
        <v>1018</v>
      </c>
      <c r="U1898" s="2">
        <v>89889267</v>
      </c>
      <c r="V1898" s="121">
        <v>-339605453</v>
      </c>
      <c r="W1898" s="111"/>
      <c r="X1898" s="133">
        <v>53845155</v>
      </c>
      <c r="Y1898" s="45"/>
    </row>
    <row r="1899" spans="1:25">
      <c r="A1899" s="299" t="s">
        <v>206</v>
      </c>
      <c r="B1899" s="299" t="s">
        <v>207</v>
      </c>
      <c r="C1899" s="125">
        <v>44901</v>
      </c>
      <c r="D1899" s="125">
        <v>44931</v>
      </c>
      <c r="E1899" s="125">
        <v>44931</v>
      </c>
      <c r="F1899" s="295" t="s">
        <v>1020</v>
      </c>
      <c r="G1899" s="127"/>
      <c r="H1899" s="128" t="s">
        <v>1019</v>
      </c>
      <c r="I1899" s="73" t="s">
        <v>1006</v>
      </c>
      <c r="J1899" s="73" t="s">
        <v>1018</v>
      </c>
      <c r="K1899" s="73" t="s">
        <v>856</v>
      </c>
      <c r="L1899" s="129">
        <v>0</v>
      </c>
      <c r="N1899" s="121">
        <v>125.99</v>
      </c>
      <c r="O1899" s="121">
        <v>0</v>
      </c>
      <c r="P1899" s="121">
        <v>125.99</v>
      </c>
      <c r="Q1899" s="130" t="s">
        <v>681</v>
      </c>
      <c r="R1899" s="131">
        <v>6923386.4799999846</v>
      </c>
      <c r="S1899" s="132">
        <v>0</v>
      </c>
      <c r="T1899" s="122" t="s">
        <v>1018</v>
      </c>
      <c r="U1899" s="2">
        <v>89889120</v>
      </c>
      <c r="V1899" s="121">
        <v>-339604801</v>
      </c>
      <c r="W1899" s="111"/>
      <c r="X1899" s="133">
        <v>53844901</v>
      </c>
      <c r="Y1899" s="45"/>
    </row>
    <row r="1900" spans="1:25">
      <c r="A1900" s="299" t="s">
        <v>206</v>
      </c>
      <c r="B1900" s="299" t="s">
        <v>207</v>
      </c>
      <c r="C1900" s="125">
        <v>44901</v>
      </c>
      <c r="D1900" s="125">
        <v>44931</v>
      </c>
      <c r="E1900" s="125">
        <v>44931</v>
      </c>
      <c r="F1900" s="295" t="s">
        <v>1020</v>
      </c>
      <c r="G1900" s="127"/>
      <c r="H1900" s="128" t="s">
        <v>1019</v>
      </c>
      <c r="I1900" s="73" t="s">
        <v>1006</v>
      </c>
      <c r="J1900" s="73" t="s">
        <v>1018</v>
      </c>
      <c r="K1900" s="73" t="s">
        <v>856</v>
      </c>
      <c r="L1900" s="129">
        <v>0</v>
      </c>
      <c r="N1900" s="121">
        <v>120.36</v>
      </c>
      <c r="O1900" s="121">
        <v>0</v>
      </c>
      <c r="P1900" s="121">
        <v>120.36</v>
      </c>
      <c r="Q1900" s="130" t="s">
        <v>681</v>
      </c>
      <c r="R1900" s="131">
        <v>6923506.8399999849</v>
      </c>
      <c r="S1900" s="132">
        <v>0</v>
      </c>
      <c r="T1900" s="122" t="s">
        <v>1018</v>
      </c>
      <c r="U1900" s="2">
        <v>89889249</v>
      </c>
      <c r="V1900" s="121">
        <v>-339605072</v>
      </c>
      <c r="W1900" s="111"/>
      <c r="X1900" s="133">
        <v>53844997</v>
      </c>
      <c r="Y1900" s="45"/>
    </row>
    <row r="1901" spans="1:25">
      <c r="A1901" s="299" t="s">
        <v>206</v>
      </c>
      <c r="B1901" s="299" t="s">
        <v>207</v>
      </c>
      <c r="C1901" s="125">
        <v>44901</v>
      </c>
      <c r="D1901" s="125">
        <v>44931</v>
      </c>
      <c r="E1901" s="125">
        <v>44931</v>
      </c>
      <c r="F1901" s="295" t="s">
        <v>1020</v>
      </c>
      <c r="G1901" s="127"/>
      <c r="H1901" s="128" t="s">
        <v>1019</v>
      </c>
      <c r="I1901" s="73" t="s">
        <v>1006</v>
      </c>
      <c r="J1901" s="73" t="s">
        <v>1018</v>
      </c>
      <c r="K1901" s="73" t="s">
        <v>856</v>
      </c>
      <c r="L1901" s="129">
        <v>0</v>
      </c>
      <c r="N1901" s="121">
        <v>65.650000000000006</v>
      </c>
      <c r="O1901" s="121">
        <v>0</v>
      </c>
      <c r="P1901" s="121">
        <v>65.650000000000006</v>
      </c>
      <c r="Q1901" s="130" t="s">
        <v>681</v>
      </c>
      <c r="R1901" s="131">
        <v>6923572.4899999853</v>
      </c>
      <c r="S1901" s="132">
        <v>0</v>
      </c>
      <c r="T1901" s="122" t="s">
        <v>1018</v>
      </c>
      <c r="U1901" s="2">
        <v>89888809</v>
      </c>
      <c r="V1901" s="121">
        <v>-339604335</v>
      </c>
      <c r="W1901" s="111"/>
      <c r="X1901" s="133">
        <v>53844731</v>
      </c>
      <c r="Y1901" s="45"/>
    </row>
    <row r="1902" spans="1:25">
      <c r="A1902" s="299" t="s">
        <v>206</v>
      </c>
      <c r="B1902" s="299" t="s">
        <v>207</v>
      </c>
      <c r="C1902" s="125">
        <v>44901</v>
      </c>
      <c r="D1902" s="125">
        <v>44931</v>
      </c>
      <c r="E1902" s="125">
        <v>44931</v>
      </c>
      <c r="F1902" s="295" t="s">
        <v>1020</v>
      </c>
      <c r="G1902" s="127"/>
      <c r="H1902" s="128" t="s">
        <v>1019</v>
      </c>
      <c r="I1902" s="73" t="s">
        <v>1006</v>
      </c>
      <c r="J1902" s="73" t="s">
        <v>1018</v>
      </c>
      <c r="K1902" s="73" t="s">
        <v>856</v>
      </c>
      <c r="L1902" s="129">
        <v>0</v>
      </c>
      <c r="N1902" s="121">
        <v>12.6</v>
      </c>
      <c r="O1902" s="121">
        <v>0</v>
      </c>
      <c r="P1902" s="121">
        <v>12.6</v>
      </c>
      <c r="Q1902" s="130" t="s">
        <v>681</v>
      </c>
      <c r="R1902" s="131">
        <v>6923585.0899999849</v>
      </c>
      <c r="S1902" s="132">
        <v>0</v>
      </c>
      <c r="T1902" s="122" t="s">
        <v>1018</v>
      </c>
      <c r="U1902" s="2">
        <v>89888896</v>
      </c>
      <c r="V1902" s="121">
        <v>-339604524</v>
      </c>
      <c r="W1902" s="111"/>
      <c r="X1902" s="133">
        <v>53844813</v>
      </c>
      <c r="Y1902" s="45"/>
    </row>
    <row r="1903" spans="1:25">
      <c r="A1903" s="299" t="s">
        <v>206</v>
      </c>
      <c r="B1903" s="299" t="s">
        <v>207</v>
      </c>
      <c r="C1903" s="125">
        <v>44925</v>
      </c>
      <c r="D1903" s="125">
        <v>44925</v>
      </c>
      <c r="E1903" s="125">
        <v>44931</v>
      </c>
      <c r="F1903" s="295" t="s">
        <v>486</v>
      </c>
      <c r="G1903" s="127"/>
      <c r="H1903" s="128" t="s">
        <v>485</v>
      </c>
      <c r="I1903" s="73" t="s">
        <v>281</v>
      </c>
      <c r="J1903" s="73" t="s">
        <v>487</v>
      </c>
      <c r="K1903" s="73" t="s">
        <v>944</v>
      </c>
      <c r="L1903" s="129">
        <v>2442.3000000000002</v>
      </c>
      <c r="M1903" s="121">
        <v>100</v>
      </c>
      <c r="N1903" s="121">
        <v>2442.3000000000002</v>
      </c>
      <c r="O1903" s="121">
        <v>0</v>
      </c>
      <c r="P1903" s="121">
        <v>2442.3000000000002</v>
      </c>
      <c r="Q1903" s="130" t="s">
        <v>681</v>
      </c>
      <c r="R1903" s="131">
        <v>6926027.3899999848</v>
      </c>
      <c r="S1903" s="132">
        <v>0</v>
      </c>
      <c r="T1903" s="122" t="s">
        <v>487</v>
      </c>
      <c r="U1903" s="2">
        <v>90843859</v>
      </c>
      <c r="V1903" s="121">
        <v>-345297684</v>
      </c>
      <c r="W1903" s="111">
        <v>507834</v>
      </c>
      <c r="X1903" s="133">
        <v>54470936</v>
      </c>
      <c r="Y1903" s="45"/>
    </row>
    <row r="1904" spans="1:25">
      <c r="A1904" s="299" t="s">
        <v>182</v>
      </c>
      <c r="B1904" s="299" t="s">
        <v>183</v>
      </c>
      <c r="C1904" s="125">
        <v>44925</v>
      </c>
      <c r="D1904" s="125">
        <v>44925</v>
      </c>
      <c r="E1904" s="125">
        <v>44931</v>
      </c>
      <c r="F1904" s="295" t="s">
        <v>486</v>
      </c>
      <c r="G1904" s="127" t="s">
        <v>1733</v>
      </c>
      <c r="H1904" s="128" t="s">
        <v>485</v>
      </c>
      <c r="I1904" s="73" t="s">
        <v>281</v>
      </c>
      <c r="J1904" s="73" t="s">
        <v>487</v>
      </c>
      <c r="K1904" s="73" t="s">
        <v>166</v>
      </c>
      <c r="L1904" s="129">
        <v>0</v>
      </c>
      <c r="N1904" s="121">
        <v>0</v>
      </c>
      <c r="O1904" s="121">
        <v>2791.96</v>
      </c>
      <c r="P1904" s="121">
        <v>2791.96</v>
      </c>
      <c r="Q1904" s="130" t="s">
        <v>681</v>
      </c>
      <c r="R1904" s="131">
        <v>0</v>
      </c>
      <c r="S1904" s="132">
        <v>5177982.3699999982</v>
      </c>
      <c r="T1904" s="122" t="s">
        <v>487</v>
      </c>
      <c r="U1904" s="2">
        <v>87636219</v>
      </c>
      <c r="V1904" s="121">
        <v>-338513946</v>
      </c>
      <c r="W1904" s="111">
        <v>412051</v>
      </c>
      <c r="X1904" s="133">
        <v>53455221</v>
      </c>
      <c r="Y1904" s="45"/>
    </row>
    <row r="1905" spans="1:25">
      <c r="A1905" s="299" t="s">
        <v>182</v>
      </c>
      <c r="B1905" s="299" t="s">
        <v>183</v>
      </c>
      <c r="C1905" s="125">
        <v>44925</v>
      </c>
      <c r="D1905" s="125">
        <v>44925</v>
      </c>
      <c r="E1905" s="125">
        <v>44931</v>
      </c>
      <c r="F1905" s="295" t="s">
        <v>486</v>
      </c>
      <c r="G1905" s="127" t="s">
        <v>1733</v>
      </c>
      <c r="H1905" s="128" t="s">
        <v>485</v>
      </c>
      <c r="I1905" s="73" t="s">
        <v>281</v>
      </c>
      <c r="J1905" s="73" t="s">
        <v>487</v>
      </c>
      <c r="K1905" s="73" t="s">
        <v>166</v>
      </c>
      <c r="L1905" s="129">
        <v>0</v>
      </c>
      <c r="N1905" s="121">
        <v>0</v>
      </c>
      <c r="O1905" s="121">
        <v>50.46</v>
      </c>
      <c r="P1905" s="121">
        <v>50.46</v>
      </c>
      <c r="Q1905" s="130" t="s">
        <v>681</v>
      </c>
      <c r="R1905" s="131">
        <v>0</v>
      </c>
      <c r="S1905" s="132">
        <v>5178032.8299999982</v>
      </c>
      <c r="T1905" s="122" t="s">
        <v>487</v>
      </c>
      <c r="U1905" s="2">
        <v>86460006</v>
      </c>
      <c r="V1905" s="121">
        <v>-339585416</v>
      </c>
      <c r="W1905" s="111">
        <v>507834</v>
      </c>
      <c r="X1905" s="133">
        <v>53839299</v>
      </c>
      <c r="Y1905" s="45"/>
    </row>
    <row r="1906" spans="1:25">
      <c r="A1906" s="299" t="s">
        <v>182</v>
      </c>
      <c r="B1906" s="299" t="s">
        <v>183</v>
      </c>
      <c r="C1906" s="125">
        <v>44929</v>
      </c>
      <c r="D1906" s="125">
        <v>44929</v>
      </c>
      <c r="E1906" s="125">
        <v>44931</v>
      </c>
      <c r="F1906" s="295" t="s">
        <v>549</v>
      </c>
      <c r="G1906" s="127" t="s">
        <v>1596</v>
      </c>
      <c r="H1906" s="128" t="s">
        <v>548</v>
      </c>
      <c r="I1906" s="73" t="s">
        <v>550</v>
      </c>
      <c r="J1906" s="73" t="s">
        <v>551</v>
      </c>
      <c r="K1906" s="73" t="s">
        <v>166</v>
      </c>
      <c r="L1906" s="129">
        <v>0</v>
      </c>
      <c r="N1906" s="121">
        <v>0</v>
      </c>
      <c r="O1906" s="121">
        <v>233662.93</v>
      </c>
      <c r="P1906" s="121">
        <v>233662.93</v>
      </c>
      <c r="Q1906" s="130" t="s">
        <v>681</v>
      </c>
      <c r="R1906" s="131">
        <v>0</v>
      </c>
      <c r="S1906" s="132">
        <v>5411695.7599999979</v>
      </c>
      <c r="T1906" s="122" t="s">
        <v>551</v>
      </c>
      <c r="U1906" s="2">
        <v>86191798</v>
      </c>
      <c r="V1906" s="121">
        <v>-339208908</v>
      </c>
      <c r="W1906" s="111">
        <v>436980</v>
      </c>
      <c r="X1906" s="133">
        <v>53739677</v>
      </c>
      <c r="Y1906" s="45"/>
    </row>
    <row r="1907" spans="1:25">
      <c r="A1907" s="258" t="s">
        <v>182</v>
      </c>
      <c r="B1907" s="258" t="s">
        <v>183</v>
      </c>
      <c r="C1907" s="259">
        <v>44925</v>
      </c>
      <c r="D1907" s="259">
        <v>44925</v>
      </c>
      <c r="E1907" s="259">
        <v>44932</v>
      </c>
      <c r="F1907" s="298"/>
      <c r="G1907" s="260" t="s">
        <v>1620</v>
      </c>
      <c r="H1907" s="261" t="s">
        <v>530</v>
      </c>
      <c r="I1907" s="262" t="s">
        <v>531</v>
      </c>
      <c r="J1907" s="262" t="s">
        <v>532</v>
      </c>
      <c r="K1907" s="262" t="s">
        <v>166</v>
      </c>
      <c r="L1907" s="263">
        <v>0</v>
      </c>
      <c r="M1907" s="264"/>
      <c r="N1907" s="264">
        <v>0</v>
      </c>
      <c r="O1907" s="264">
        <v>50098.78</v>
      </c>
      <c r="P1907" s="264">
        <v>50098.78</v>
      </c>
      <c r="Q1907" s="265" t="s">
        <v>681</v>
      </c>
      <c r="R1907" s="266">
        <v>0</v>
      </c>
      <c r="S1907" s="267">
        <v>5461794.5399999982</v>
      </c>
      <c r="T1907" s="268" t="s">
        <v>532</v>
      </c>
      <c r="U1907" s="269">
        <v>84179376</v>
      </c>
      <c r="V1907" s="264">
        <v>-339765099</v>
      </c>
      <c r="W1907" s="270">
        <v>454226</v>
      </c>
      <c r="X1907" s="271">
        <v>53875082</v>
      </c>
      <c r="Y1907" s="272"/>
    </row>
    <row r="1908" spans="1:25">
      <c r="A1908" s="243" t="s">
        <v>206</v>
      </c>
      <c r="B1908" s="243" t="s">
        <v>207</v>
      </c>
      <c r="C1908" s="244">
        <v>44925</v>
      </c>
      <c r="D1908" s="244">
        <v>44925</v>
      </c>
      <c r="E1908" s="244">
        <v>44935</v>
      </c>
      <c r="F1908" s="297"/>
      <c r="G1908" s="245"/>
      <c r="H1908" s="246" t="s">
        <v>881</v>
      </c>
      <c r="I1908" s="247" t="s">
        <v>204</v>
      </c>
      <c r="J1908" s="247" t="s">
        <v>880</v>
      </c>
      <c r="K1908" s="247" t="s">
        <v>944</v>
      </c>
      <c r="L1908" s="248">
        <v>14085.34</v>
      </c>
      <c r="M1908" s="249">
        <v>100</v>
      </c>
      <c r="N1908" s="249">
        <v>14085.34</v>
      </c>
      <c r="O1908" s="249">
        <v>0</v>
      </c>
      <c r="P1908" s="249">
        <v>14085.34</v>
      </c>
      <c r="Q1908" s="250" t="s">
        <v>681</v>
      </c>
      <c r="R1908" s="251">
        <v>6940112.7299999846</v>
      </c>
      <c r="S1908" s="252">
        <v>0</v>
      </c>
      <c r="T1908" s="253" t="s">
        <v>880</v>
      </c>
      <c r="U1908" s="254">
        <v>89691979</v>
      </c>
      <c r="V1908" s="249">
        <v>-339053913</v>
      </c>
      <c r="W1908" s="255">
        <v>455704</v>
      </c>
      <c r="X1908" s="256">
        <v>53732287</v>
      </c>
      <c r="Y1908" s="257"/>
    </row>
    <row r="1909" spans="1:25">
      <c r="A1909" s="299" t="s">
        <v>206</v>
      </c>
      <c r="B1909" s="299" t="s">
        <v>207</v>
      </c>
      <c r="C1909" s="125">
        <v>44925</v>
      </c>
      <c r="D1909" s="125">
        <v>44925</v>
      </c>
      <c r="E1909" s="125">
        <v>44936</v>
      </c>
      <c r="F1909" s="295" t="s">
        <v>1038</v>
      </c>
      <c r="G1909" s="127"/>
      <c r="H1909" s="128" t="s">
        <v>932</v>
      </c>
      <c r="I1909" s="73" t="s">
        <v>930</v>
      </c>
      <c r="J1909" s="73" t="s">
        <v>931</v>
      </c>
      <c r="K1909" s="73" t="s">
        <v>944</v>
      </c>
      <c r="L1909" s="129">
        <v>7427.5</v>
      </c>
      <c r="M1909" s="121">
        <v>100</v>
      </c>
      <c r="N1909" s="121">
        <v>7427.5</v>
      </c>
      <c r="O1909" s="121">
        <v>0</v>
      </c>
      <c r="P1909" s="121">
        <v>7427.5</v>
      </c>
      <c r="Q1909" s="130" t="s">
        <v>681</v>
      </c>
      <c r="R1909" s="131">
        <v>6947540.2299999846</v>
      </c>
      <c r="S1909" s="132">
        <v>0</v>
      </c>
      <c r="T1909" s="122" t="s">
        <v>931</v>
      </c>
      <c r="U1909" s="2">
        <v>89435310</v>
      </c>
      <c r="V1909" s="121">
        <v>-337799720</v>
      </c>
      <c r="W1909" s="111">
        <v>481440</v>
      </c>
      <c r="X1909" s="133">
        <v>53334208</v>
      </c>
      <c r="Y1909" s="45"/>
    </row>
    <row r="1910" spans="1:25">
      <c r="A1910" s="299" t="s">
        <v>182</v>
      </c>
      <c r="B1910" s="299" t="s">
        <v>183</v>
      </c>
      <c r="C1910" s="125">
        <v>44925</v>
      </c>
      <c r="D1910" s="125">
        <v>44925</v>
      </c>
      <c r="E1910" s="125">
        <v>44936</v>
      </c>
      <c r="F1910" s="295" t="s">
        <v>1038</v>
      </c>
      <c r="G1910" s="127" t="s">
        <v>1682</v>
      </c>
      <c r="H1910" s="128" t="s">
        <v>932</v>
      </c>
      <c r="I1910" s="73" t="s">
        <v>930</v>
      </c>
      <c r="J1910" s="73" t="s">
        <v>931</v>
      </c>
      <c r="K1910" s="73" t="s">
        <v>166</v>
      </c>
      <c r="L1910" s="129">
        <v>0</v>
      </c>
      <c r="N1910" s="121">
        <v>0</v>
      </c>
      <c r="O1910" s="121">
        <v>24436.959999999999</v>
      </c>
      <c r="P1910" s="121">
        <v>24436.959999999999</v>
      </c>
      <c r="Q1910" s="130" t="s">
        <v>681</v>
      </c>
      <c r="R1910" s="131">
        <v>0</v>
      </c>
      <c r="S1910" s="132">
        <v>5486231.4999999981</v>
      </c>
      <c r="T1910" s="122" t="s">
        <v>931</v>
      </c>
      <c r="U1910" s="2">
        <v>88079084</v>
      </c>
      <c r="V1910" s="121">
        <v>-339943295</v>
      </c>
      <c r="W1910" s="111">
        <v>481440</v>
      </c>
      <c r="X1910" s="133">
        <v>53899755</v>
      </c>
      <c r="Y1910" s="45"/>
    </row>
    <row r="1911" spans="1:25">
      <c r="A1911" s="299" t="s">
        <v>206</v>
      </c>
      <c r="B1911" s="299" t="s">
        <v>207</v>
      </c>
      <c r="C1911" s="125">
        <v>44929</v>
      </c>
      <c r="D1911" s="125">
        <v>44929</v>
      </c>
      <c r="E1911" s="125">
        <v>44936</v>
      </c>
      <c r="F1911" s="295" t="s">
        <v>235</v>
      </c>
      <c r="G1911" s="127"/>
      <c r="H1911" s="128" t="s">
        <v>234</v>
      </c>
      <c r="I1911" s="73" t="s">
        <v>236</v>
      </c>
      <c r="J1911" s="73" t="s">
        <v>237</v>
      </c>
      <c r="K1911" s="73" t="s">
        <v>944</v>
      </c>
      <c r="L1911" s="129">
        <v>6554.36</v>
      </c>
      <c r="M1911" s="121">
        <v>100</v>
      </c>
      <c r="N1911" s="121">
        <v>6554.36</v>
      </c>
      <c r="O1911" s="121">
        <v>0</v>
      </c>
      <c r="P1911" s="121">
        <v>6554.36</v>
      </c>
      <c r="Q1911" s="130" t="s">
        <v>681</v>
      </c>
      <c r="R1911" s="131">
        <v>6954094.5899999849</v>
      </c>
      <c r="S1911" s="132">
        <v>0</v>
      </c>
      <c r="T1911" s="122" t="s">
        <v>237</v>
      </c>
      <c r="U1911" s="2">
        <v>89935358</v>
      </c>
      <c r="V1911" s="121">
        <v>-339732269</v>
      </c>
      <c r="W1911" s="111">
        <v>495126</v>
      </c>
      <c r="X1911" s="133">
        <v>53866973</v>
      </c>
      <c r="Y1911" s="45"/>
    </row>
    <row r="1912" spans="1:25">
      <c r="A1912" s="228" t="s">
        <v>182</v>
      </c>
      <c r="B1912" s="228" t="s">
        <v>183</v>
      </c>
      <c r="C1912" s="229">
        <v>44932</v>
      </c>
      <c r="D1912" s="229">
        <v>44932</v>
      </c>
      <c r="E1912" s="229">
        <v>44936</v>
      </c>
      <c r="F1912" s="296" t="s">
        <v>235</v>
      </c>
      <c r="G1912" s="230" t="s">
        <v>1699</v>
      </c>
      <c r="H1912" s="231" t="s">
        <v>234</v>
      </c>
      <c r="I1912" s="232" t="s">
        <v>236</v>
      </c>
      <c r="J1912" s="232" t="s">
        <v>237</v>
      </c>
      <c r="K1912" s="232" t="s">
        <v>166</v>
      </c>
      <c r="L1912" s="233">
        <v>0</v>
      </c>
      <c r="M1912" s="234"/>
      <c r="N1912" s="234">
        <v>0</v>
      </c>
      <c r="O1912" s="234">
        <v>59246.55</v>
      </c>
      <c r="P1912" s="234">
        <v>59246.55</v>
      </c>
      <c r="Q1912" s="235" t="s">
        <v>681</v>
      </c>
      <c r="R1912" s="236">
        <v>0</v>
      </c>
      <c r="S1912" s="237">
        <v>5545478.049999998</v>
      </c>
      <c r="T1912" s="238" t="s">
        <v>237</v>
      </c>
      <c r="U1912" s="239">
        <v>89935378</v>
      </c>
      <c r="V1912" s="234">
        <v>-339732316</v>
      </c>
      <c r="W1912" s="240">
        <v>495126</v>
      </c>
      <c r="X1912" s="241">
        <v>53866987</v>
      </c>
      <c r="Y1912" s="242"/>
    </row>
    <row r="1913" spans="1:25">
      <c r="A1913" s="299" t="s">
        <v>182</v>
      </c>
      <c r="B1913" s="299" t="s">
        <v>183</v>
      </c>
      <c r="C1913" s="125">
        <v>44938</v>
      </c>
      <c r="D1913" s="125">
        <v>44938</v>
      </c>
      <c r="E1913" s="125">
        <v>44938</v>
      </c>
      <c r="F1913" s="295" t="s">
        <v>481</v>
      </c>
      <c r="G1913" s="127" t="s">
        <v>1703</v>
      </c>
      <c r="H1913" s="128" t="s">
        <v>480</v>
      </c>
      <c r="I1913" s="73" t="s">
        <v>482</v>
      </c>
      <c r="J1913" s="73" t="s">
        <v>1731</v>
      </c>
      <c r="K1913" s="73" t="s">
        <v>166</v>
      </c>
      <c r="L1913" s="129">
        <v>0</v>
      </c>
      <c r="N1913" s="121">
        <v>0</v>
      </c>
      <c r="O1913" s="121">
        <v>86491.19</v>
      </c>
      <c r="P1913" s="121">
        <v>86491.19</v>
      </c>
      <c r="Q1913" s="130" t="s">
        <v>681</v>
      </c>
      <c r="R1913" s="131">
        <v>0</v>
      </c>
      <c r="S1913" s="132">
        <v>5631969.2399999984</v>
      </c>
      <c r="T1913" s="122" t="s">
        <v>483</v>
      </c>
      <c r="U1913" s="2">
        <v>90113278</v>
      </c>
      <c r="V1913" s="121">
        <v>-340255082</v>
      </c>
      <c r="W1913" s="111">
        <v>486128</v>
      </c>
      <c r="X1913" s="133">
        <v>53950453</v>
      </c>
      <c r="Y1913" s="45" t="s">
        <v>1777</v>
      </c>
    </row>
    <row r="1914" spans="1:25">
      <c r="A1914" s="299" t="s">
        <v>182</v>
      </c>
      <c r="B1914" s="299" t="s">
        <v>183</v>
      </c>
      <c r="C1914" s="125">
        <v>44938</v>
      </c>
      <c r="D1914" s="125">
        <v>44938</v>
      </c>
      <c r="E1914" s="125">
        <v>44938</v>
      </c>
      <c r="F1914" s="295" t="s">
        <v>581</v>
      </c>
      <c r="G1914" s="127" t="s">
        <v>1712</v>
      </c>
      <c r="H1914" s="128" t="s">
        <v>580</v>
      </c>
      <c r="I1914" s="73" t="s">
        <v>582</v>
      </c>
      <c r="J1914" s="73" t="s">
        <v>583</v>
      </c>
      <c r="K1914" s="73" t="s">
        <v>166</v>
      </c>
      <c r="L1914" s="129">
        <v>0</v>
      </c>
      <c r="N1914" s="121">
        <v>0</v>
      </c>
      <c r="O1914" s="121">
        <v>40266.25</v>
      </c>
      <c r="P1914" s="121">
        <v>40266.25</v>
      </c>
      <c r="Q1914" s="130" t="s">
        <v>681</v>
      </c>
      <c r="R1914" s="131">
        <v>0</v>
      </c>
      <c r="S1914" s="132">
        <v>5672235.4899999984</v>
      </c>
      <c r="T1914" s="122" t="s">
        <v>583</v>
      </c>
      <c r="U1914" s="2">
        <v>88144026</v>
      </c>
      <c r="V1914" s="121">
        <v>-340167168</v>
      </c>
      <c r="W1914" s="111">
        <v>482710</v>
      </c>
      <c r="X1914" s="133">
        <v>53936809</v>
      </c>
      <c r="Y1914" s="45"/>
    </row>
    <row r="1915" spans="1:25">
      <c r="A1915" s="299" t="s">
        <v>206</v>
      </c>
      <c r="B1915" s="299" t="s">
        <v>207</v>
      </c>
      <c r="C1915" s="125">
        <v>44925</v>
      </c>
      <c r="D1915" s="125">
        <v>44925</v>
      </c>
      <c r="E1915" s="125">
        <v>44938</v>
      </c>
      <c r="G1915" s="127"/>
      <c r="H1915" s="128" t="s">
        <v>855</v>
      </c>
      <c r="I1915" s="73" t="s">
        <v>853</v>
      </c>
      <c r="J1915" s="73" t="s">
        <v>854</v>
      </c>
      <c r="K1915" s="73" t="s">
        <v>944</v>
      </c>
      <c r="L1915" s="129">
        <v>16547.259999999998</v>
      </c>
      <c r="M1915" s="121">
        <v>100</v>
      </c>
      <c r="N1915" s="121">
        <v>16547.259999999998</v>
      </c>
      <c r="O1915" s="121">
        <v>0</v>
      </c>
      <c r="P1915" s="121">
        <v>16547.259999999998</v>
      </c>
      <c r="Q1915" s="130" t="s">
        <v>681</v>
      </c>
      <c r="R1915" s="131">
        <v>6970641.8499999847</v>
      </c>
      <c r="S1915" s="132">
        <v>0</v>
      </c>
      <c r="T1915" s="122" t="s">
        <v>854</v>
      </c>
      <c r="U1915" s="2">
        <v>90093941</v>
      </c>
      <c r="V1915" s="121">
        <v>-340207401</v>
      </c>
      <c r="W1915" s="111">
        <v>441048</v>
      </c>
      <c r="X1915" s="133">
        <v>53943330</v>
      </c>
      <c r="Y1915" s="45"/>
    </row>
    <row r="1916" spans="1:25">
      <c r="A1916" s="299" t="s">
        <v>182</v>
      </c>
      <c r="B1916" s="299" t="s">
        <v>183</v>
      </c>
      <c r="C1916" s="125">
        <v>44925</v>
      </c>
      <c r="D1916" s="125">
        <v>44925</v>
      </c>
      <c r="E1916" s="125">
        <v>44938</v>
      </c>
      <c r="G1916" s="127" t="s">
        <v>1594</v>
      </c>
      <c r="H1916" s="128" t="s">
        <v>855</v>
      </c>
      <c r="I1916" s="73" t="s">
        <v>853</v>
      </c>
      <c r="J1916" s="73" t="s">
        <v>854</v>
      </c>
      <c r="K1916" s="73" t="s">
        <v>166</v>
      </c>
      <c r="L1916" s="129">
        <v>0</v>
      </c>
      <c r="N1916" s="121">
        <v>0</v>
      </c>
      <c r="O1916" s="121">
        <v>165780.20000000001</v>
      </c>
      <c r="P1916" s="121">
        <v>165780.20000000001</v>
      </c>
      <c r="Q1916" s="130" t="s">
        <v>681</v>
      </c>
      <c r="R1916" s="131">
        <v>0</v>
      </c>
      <c r="S1916" s="132">
        <v>5838015.6899999985</v>
      </c>
      <c r="T1916" s="122" t="s">
        <v>854</v>
      </c>
      <c r="U1916" s="2">
        <v>86348879</v>
      </c>
      <c r="V1916" s="121">
        <v>-340206731</v>
      </c>
      <c r="W1916" s="111">
        <v>441048</v>
      </c>
      <c r="X1916" s="133">
        <v>53943143</v>
      </c>
      <c r="Y1916" s="45"/>
    </row>
    <row r="1917" spans="1:25">
      <c r="A1917" s="228" t="s">
        <v>206</v>
      </c>
      <c r="B1917" s="228" t="s">
        <v>207</v>
      </c>
      <c r="C1917" s="229">
        <v>44925</v>
      </c>
      <c r="D1917" s="229">
        <v>44925</v>
      </c>
      <c r="E1917" s="229">
        <v>44938</v>
      </c>
      <c r="F1917" s="296" t="s">
        <v>992</v>
      </c>
      <c r="G1917" s="230"/>
      <c r="H1917" s="231" t="s">
        <v>991</v>
      </c>
      <c r="I1917" s="232" t="s">
        <v>764</v>
      </c>
      <c r="J1917" s="232" t="s">
        <v>990</v>
      </c>
      <c r="K1917" s="232" t="s">
        <v>944</v>
      </c>
      <c r="L1917" s="233">
        <v>20000.009999999998</v>
      </c>
      <c r="M1917" s="234">
        <v>100</v>
      </c>
      <c r="N1917" s="234">
        <v>20000.009999999998</v>
      </c>
      <c r="O1917" s="234">
        <v>0</v>
      </c>
      <c r="P1917" s="234">
        <v>20000.009999999998</v>
      </c>
      <c r="Q1917" s="235" t="s">
        <v>681</v>
      </c>
      <c r="R1917" s="236">
        <v>6990641.8599999845</v>
      </c>
      <c r="S1917" s="237">
        <v>0</v>
      </c>
      <c r="T1917" s="238" t="s">
        <v>990</v>
      </c>
      <c r="U1917" s="239">
        <v>105873256</v>
      </c>
      <c r="V1917" s="234">
        <v>-398707547</v>
      </c>
      <c r="W1917" s="240">
        <v>502284</v>
      </c>
      <c r="X1917" s="241">
        <v>63481665</v>
      </c>
      <c r="Y1917" s="242" t="s">
        <v>1778</v>
      </c>
    </row>
    <row r="1918" spans="1:25">
      <c r="A1918" s="299" t="s">
        <v>206</v>
      </c>
      <c r="B1918" s="299" t="s">
        <v>207</v>
      </c>
      <c r="C1918" s="125">
        <v>44925</v>
      </c>
      <c r="D1918" s="125">
        <v>44925</v>
      </c>
      <c r="E1918" s="125">
        <v>44943</v>
      </c>
      <c r="F1918" s="295" t="s">
        <v>960</v>
      </c>
      <c r="G1918" s="127"/>
      <c r="H1918" s="128" t="s">
        <v>959</v>
      </c>
      <c r="I1918" s="73" t="s">
        <v>957</v>
      </c>
      <c r="J1918" s="73" t="s">
        <v>958</v>
      </c>
      <c r="K1918" s="73" t="s">
        <v>944</v>
      </c>
      <c r="L1918" s="129">
        <v>9972.83</v>
      </c>
      <c r="M1918" s="121">
        <v>100</v>
      </c>
      <c r="N1918" s="121">
        <v>9972.83</v>
      </c>
      <c r="O1918" s="121">
        <v>0</v>
      </c>
      <c r="P1918" s="121">
        <v>9972.83</v>
      </c>
      <c r="Q1918" s="130" t="s">
        <v>681</v>
      </c>
      <c r="R1918" s="131">
        <v>7000614.6899999846</v>
      </c>
      <c r="S1918" s="132">
        <v>0</v>
      </c>
      <c r="T1918" s="122" t="s">
        <v>958</v>
      </c>
      <c r="U1918" s="2">
        <v>90188918</v>
      </c>
      <c r="V1918" s="121">
        <v>-340623761</v>
      </c>
      <c r="W1918" s="111">
        <v>482929</v>
      </c>
      <c r="X1918" s="133">
        <v>54010084</v>
      </c>
      <c r="Y1918" s="45"/>
    </row>
    <row r="1919" spans="1:25">
      <c r="A1919" s="299" t="s">
        <v>182</v>
      </c>
      <c r="B1919" s="299" t="s">
        <v>183</v>
      </c>
      <c r="C1919" s="125">
        <v>44925</v>
      </c>
      <c r="D1919" s="125">
        <v>44925</v>
      </c>
      <c r="E1919" s="125">
        <v>44943</v>
      </c>
      <c r="F1919" s="295" t="s">
        <v>960</v>
      </c>
      <c r="G1919" s="127" t="s">
        <v>1739</v>
      </c>
      <c r="H1919" s="128" t="s">
        <v>959</v>
      </c>
      <c r="I1919" s="73" t="s">
        <v>957</v>
      </c>
      <c r="J1919" s="73" t="s">
        <v>958</v>
      </c>
      <c r="K1919" s="73" t="s">
        <v>166</v>
      </c>
      <c r="L1919" s="129">
        <v>0</v>
      </c>
      <c r="N1919" s="121">
        <v>0</v>
      </c>
      <c r="O1919" s="121">
        <v>61093.57</v>
      </c>
      <c r="P1919" s="121">
        <v>61093.57</v>
      </c>
      <c r="Q1919" s="130" t="s">
        <v>681</v>
      </c>
      <c r="R1919" s="131">
        <v>0</v>
      </c>
      <c r="S1919" s="132">
        <v>5899109.2599999988</v>
      </c>
      <c r="T1919" s="122" t="s">
        <v>958</v>
      </c>
      <c r="U1919" s="2">
        <v>85972242</v>
      </c>
      <c r="V1919" s="121">
        <v>-340623609</v>
      </c>
      <c r="W1919" s="111">
        <v>482929</v>
      </c>
      <c r="X1919" s="133">
        <v>54010031</v>
      </c>
      <c r="Y1919" s="45"/>
    </row>
    <row r="1920" spans="1:25">
      <c r="A1920" s="299" t="s">
        <v>182</v>
      </c>
      <c r="B1920" s="299" t="s">
        <v>183</v>
      </c>
      <c r="C1920" s="125">
        <v>44925</v>
      </c>
      <c r="D1920" s="125">
        <v>44925</v>
      </c>
      <c r="E1920" s="125">
        <v>44943</v>
      </c>
      <c r="F1920" s="295" t="s">
        <v>246</v>
      </c>
      <c r="G1920" s="127"/>
      <c r="H1920" s="128" t="s">
        <v>245</v>
      </c>
      <c r="I1920" s="73" t="s">
        <v>164</v>
      </c>
      <c r="J1920" s="73" t="s">
        <v>247</v>
      </c>
      <c r="K1920" s="73" t="s">
        <v>1736</v>
      </c>
      <c r="L1920" s="129">
        <v>0</v>
      </c>
      <c r="N1920" s="121">
        <v>0</v>
      </c>
      <c r="O1920" s="121">
        <v>2503.87</v>
      </c>
      <c r="P1920" s="121">
        <v>2503.87</v>
      </c>
      <c r="Q1920" s="130" t="s">
        <v>681</v>
      </c>
      <c r="R1920" s="131">
        <v>0</v>
      </c>
      <c r="S1920" s="132">
        <v>5901613.129999999</v>
      </c>
      <c r="T1920" s="122" t="s">
        <v>247</v>
      </c>
      <c r="U1920" s="2">
        <v>90189079</v>
      </c>
      <c r="V1920" s="121">
        <v>-340625252</v>
      </c>
      <c r="W1920" s="111"/>
      <c r="X1920" s="133">
        <v>54010184</v>
      </c>
      <c r="Y1920" s="45"/>
    </row>
    <row r="1921" spans="1:25">
      <c r="A1921" s="299" t="s">
        <v>206</v>
      </c>
      <c r="B1921" s="299" t="s">
        <v>207</v>
      </c>
      <c r="C1921" s="125">
        <v>44925</v>
      </c>
      <c r="D1921" s="125">
        <v>44925</v>
      </c>
      <c r="E1921" s="125">
        <v>44943</v>
      </c>
      <c r="F1921" s="295" t="s">
        <v>346</v>
      </c>
      <c r="G1921" s="127"/>
      <c r="H1921" s="128" t="s">
        <v>345</v>
      </c>
      <c r="I1921" s="73" t="s">
        <v>164</v>
      </c>
      <c r="J1921" s="73" t="s">
        <v>347</v>
      </c>
      <c r="K1921" s="73" t="s">
        <v>944</v>
      </c>
      <c r="L1921" s="129">
        <v>35609.879999999997</v>
      </c>
      <c r="M1921" s="121">
        <v>100</v>
      </c>
      <c r="N1921" s="121">
        <v>35609.879999999997</v>
      </c>
      <c r="O1921" s="121">
        <v>0</v>
      </c>
      <c r="P1921" s="121">
        <v>35609.879999999997</v>
      </c>
      <c r="Q1921" s="130" t="s">
        <v>681</v>
      </c>
      <c r="R1921" s="131">
        <v>7036224.5699999845</v>
      </c>
      <c r="S1921" s="132">
        <v>0</v>
      </c>
      <c r="T1921" s="122" t="s">
        <v>347</v>
      </c>
      <c r="U1921" s="2">
        <v>90190343</v>
      </c>
      <c r="V1921" s="121">
        <v>-340626540</v>
      </c>
      <c r="W1921" s="111">
        <v>482798</v>
      </c>
      <c r="X1921" s="133">
        <v>54010718</v>
      </c>
      <c r="Y1921" s="45"/>
    </row>
    <row r="1922" spans="1:25">
      <c r="A1922" s="299" t="s">
        <v>182</v>
      </c>
      <c r="B1922" s="299" t="s">
        <v>183</v>
      </c>
      <c r="C1922" s="125">
        <v>44925</v>
      </c>
      <c r="D1922" s="125">
        <v>44925</v>
      </c>
      <c r="E1922" s="125">
        <v>44943</v>
      </c>
      <c r="F1922" s="295" t="s">
        <v>346</v>
      </c>
      <c r="G1922" s="127" t="s">
        <v>1700</v>
      </c>
      <c r="H1922" s="128" t="s">
        <v>345</v>
      </c>
      <c r="I1922" s="73" t="s">
        <v>164</v>
      </c>
      <c r="J1922" s="73" t="s">
        <v>347</v>
      </c>
      <c r="K1922" s="73" t="s">
        <v>166</v>
      </c>
      <c r="L1922" s="129">
        <v>0</v>
      </c>
      <c r="N1922" s="121">
        <v>0</v>
      </c>
      <c r="O1922" s="121">
        <v>26159.88</v>
      </c>
      <c r="P1922" s="121">
        <v>26159.88</v>
      </c>
      <c r="Q1922" s="130" t="s">
        <v>681</v>
      </c>
      <c r="R1922" s="131">
        <v>0</v>
      </c>
      <c r="S1922" s="132">
        <v>5927773.0099999988</v>
      </c>
      <c r="T1922" s="122" t="s">
        <v>347</v>
      </c>
      <c r="U1922" s="2">
        <v>89644629</v>
      </c>
      <c r="V1922" s="121">
        <v>-340625156</v>
      </c>
      <c r="W1922" s="111">
        <v>482797</v>
      </c>
      <c r="X1922" s="133">
        <v>54010279</v>
      </c>
      <c r="Y1922" s="45"/>
    </row>
    <row r="1923" spans="1:25">
      <c r="A1923" s="299" t="s">
        <v>182</v>
      </c>
      <c r="B1923" s="299" t="s">
        <v>183</v>
      </c>
      <c r="C1923" s="125">
        <v>44925</v>
      </c>
      <c r="D1923" s="125">
        <v>44925</v>
      </c>
      <c r="E1923" s="125">
        <v>44943</v>
      </c>
      <c r="F1923" s="295" t="s">
        <v>346</v>
      </c>
      <c r="G1923" s="127" t="s">
        <v>1700</v>
      </c>
      <c r="H1923" s="128" t="s">
        <v>345</v>
      </c>
      <c r="I1923" s="73" t="s">
        <v>164</v>
      </c>
      <c r="J1923" s="73" t="s">
        <v>347</v>
      </c>
      <c r="K1923" s="73" t="s">
        <v>166</v>
      </c>
      <c r="L1923" s="129">
        <v>0</v>
      </c>
      <c r="N1923" s="121">
        <v>0</v>
      </c>
      <c r="O1923" s="121">
        <v>254383.86</v>
      </c>
      <c r="P1923" s="121">
        <v>254383.86</v>
      </c>
      <c r="Q1923" s="130" t="s">
        <v>681</v>
      </c>
      <c r="R1923" s="131">
        <v>0</v>
      </c>
      <c r="S1923" s="132">
        <v>6182156.8699999992</v>
      </c>
      <c r="T1923" s="122" t="s">
        <v>347</v>
      </c>
      <c r="U1923" s="2">
        <v>89645351</v>
      </c>
      <c r="V1923" s="121">
        <v>-340625184</v>
      </c>
      <c r="W1923" s="111">
        <v>482798</v>
      </c>
      <c r="X1923" s="133">
        <v>54010292</v>
      </c>
      <c r="Y1923" s="45"/>
    </row>
    <row r="1924" spans="1:25">
      <c r="A1924" s="299" t="s">
        <v>206</v>
      </c>
      <c r="B1924" s="299" t="s">
        <v>207</v>
      </c>
      <c r="C1924" s="125">
        <v>44925</v>
      </c>
      <c r="D1924" s="125">
        <v>44925</v>
      </c>
      <c r="E1924" s="125">
        <v>44943</v>
      </c>
      <c r="F1924" s="295" t="s">
        <v>505</v>
      </c>
      <c r="G1924" s="127"/>
      <c r="H1924" s="128" t="s">
        <v>504</v>
      </c>
      <c r="I1924" s="73" t="s">
        <v>499</v>
      </c>
      <c r="J1924" s="73" t="s">
        <v>506</v>
      </c>
      <c r="K1924" s="73" t="s">
        <v>944</v>
      </c>
      <c r="L1924" s="129">
        <v>14861.19</v>
      </c>
      <c r="M1924" s="121">
        <v>100</v>
      </c>
      <c r="N1924" s="121">
        <v>14861.19</v>
      </c>
      <c r="O1924" s="121">
        <v>0</v>
      </c>
      <c r="P1924" s="121">
        <v>14861.19</v>
      </c>
      <c r="Q1924" s="130" t="s">
        <v>681</v>
      </c>
      <c r="R1924" s="131">
        <v>7051085.7599999849</v>
      </c>
      <c r="S1924" s="132">
        <v>0</v>
      </c>
      <c r="T1924" s="122" t="s">
        <v>506</v>
      </c>
      <c r="U1924" s="2">
        <v>89593979</v>
      </c>
      <c r="V1924" s="121">
        <v>-338902981</v>
      </c>
      <c r="W1924" s="111">
        <v>470017</v>
      </c>
      <c r="X1924" s="133">
        <v>53685964</v>
      </c>
      <c r="Y1924" s="45"/>
    </row>
    <row r="1925" spans="1:25">
      <c r="A1925" s="299" t="s">
        <v>182</v>
      </c>
      <c r="B1925" s="299" t="s">
        <v>183</v>
      </c>
      <c r="C1925" s="125">
        <v>44925</v>
      </c>
      <c r="D1925" s="125">
        <v>44925</v>
      </c>
      <c r="E1925" s="125">
        <v>44943</v>
      </c>
      <c r="F1925" s="295" t="s">
        <v>505</v>
      </c>
      <c r="G1925" s="127" t="s">
        <v>1649</v>
      </c>
      <c r="H1925" s="128" t="s">
        <v>504</v>
      </c>
      <c r="I1925" s="73" t="s">
        <v>499</v>
      </c>
      <c r="J1925" s="73" t="s">
        <v>506</v>
      </c>
      <c r="K1925" s="73" t="s">
        <v>166</v>
      </c>
      <c r="L1925" s="129">
        <v>0</v>
      </c>
      <c r="N1925" s="121">
        <v>0</v>
      </c>
      <c r="O1925" s="121">
        <v>135672.57999999999</v>
      </c>
      <c r="P1925" s="121">
        <v>135672.57999999999</v>
      </c>
      <c r="Q1925" s="130" t="s">
        <v>681</v>
      </c>
      <c r="R1925" s="131">
        <v>0</v>
      </c>
      <c r="S1925" s="132">
        <v>6317829.4499999993</v>
      </c>
      <c r="T1925" s="122" t="s">
        <v>506</v>
      </c>
      <c r="U1925" s="2">
        <v>89593759</v>
      </c>
      <c r="V1925" s="121">
        <v>-340622737</v>
      </c>
      <c r="W1925" s="111">
        <v>470017</v>
      </c>
      <c r="X1925" s="133">
        <v>54009711</v>
      </c>
      <c r="Y1925" s="45"/>
    </row>
    <row r="1926" spans="1:25">
      <c r="A1926" s="299" t="s">
        <v>206</v>
      </c>
      <c r="B1926" s="299" t="s">
        <v>207</v>
      </c>
      <c r="C1926" s="125">
        <v>44925</v>
      </c>
      <c r="D1926" s="125">
        <v>44925</v>
      </c>
      <c r="E1926" s="125">
        <v>44943</v>
      </c>
      <c r="G1926" s="127"/>
      <c r="H1926" s="128" t="s">
        <v>498</v>
      </c>
      <c r="I1926" s="73" t="s">
        <v>499</v>
      </c>
      <c r="J1926" s="73" t="s">
        <v>500</v>
      </c>
      <c r="K1926" s="73" t="s">
        <v>944</v>
      </c>
      <c r="L1926" s="129">
        <v>11054.75</v>
      </c>
      <c r="M1926" s="121">
        <v>100</v>
      </c>
      <c r="N1926" s="121">
        <v>11054.75</v>
      </c>
      <c r="O1926" s="121">
        <v>0</v>
      </c>
      <c r="P1926" s="121">
        <v>11054.75</v>
      </c>
      <c r="Q1926" s="130" t="s">
        <v>681</v>
      </c>
      <c r="R1926" s="131">
        <v>7062140.5099999849</v>
      </c>
      <c r="S1926" s="132">
        <v>0</v>
      </c>
      <c r="T1926" s="122" t="s">
        <v>500</v>
      </c>
      <c r="U1926" s="2">
        <v>88763547</v>
      </c>
      <c r="V1926" s="121">
        <v>-336530365</v>
      </c>
      <c r="W1926" s="111">
        <v>468973</v>
      </c>
      <c r="X1926" s="133">
        <v>53108092</v>
      </c>
      <c r="Y1926" s="45"/>
    </row>
    <row r="1927" spans="1:25">
      <c r="A1927" s="299" t="s">
        <v>182</v>
      </c>
      <c r="B1927" s="299" t="s">
        <v>183</v>
      </c>
      <c r="C1927" s="125">
        <v>44925</v>
      </c>
      <c r="D1927" s="125">
        <v>44925</v>
      </c>
      <c r="E1927" s="125">
        <v>44943</v>
      </c>
      <c r="G1927" s="127" t="s">
        <v>1650</v>
      </c>
      <c r="H1927" s="128" t="s">
        <v>498</v>
      </c>
      <c r="I1927" s="73" t="s">
        <v>499</v>
      </c>
      <c r="J1927" s="73" t="s">
        <v>500</v>
      </c>
      <c r="K1927" s="73" t="s">
        <v>166</v>
      </c>
      <c r="L1927" s="129">
        <v>0</v>
      </c>
      <c r="N1927" s="121">
        <v>0</v>
      </c>
      <c r="O1927" s="121">
        <v>100668.12</v>
      </c>
      <c r="P1927" s="121">
        <v>100668.12</v>
      </c>
      <c r="Q1927" s="130" t="s">
        <v>681</v>
      </c>
      <c r="R1927" s="131">
        <v>0</v>
      </c>
      <c r="S1927" s="132">
        <v>6418497.5699999994</v>
      </c>
      <c r="T1927" s="122" t="s">
        <v>500</v>
      </c>
      <c r="U1927" s="2">
        <v>87764386</v>
      </c>
      <c r="V1927" s="121">
        <v>-340622672</v>
      </c>
      <c r="W1927" s="111">
        <v>468973</v>
      </c>
      <c r="X1927" s="133">
        <v>54009687</v>
      </c>
      <c r="Y1927" s="45"/>
    </row>
    <row r="1928" spans="1:25">
      <c r="A1928" s="299" t="s">
        <v>206</v>
      </c>
      <c r="B1928" s="299" t="s">
        <v>207</v>
      </c>
      <c r="C1928" s="125">
        <v>44925</v>
      </c>
      <c r="D1928" s="125">
        <v>44925</v>
      </c>
      <c r="E1928" s="125">
        <v>44943</v>
      </c>
      <c r="F1928" s="295" t="s">
        <v>527</v>
      </c>
      <c r="G1928" s="127"/>
      <c r="H1928" s="128" t="s">
        <v>526</v>
      </c>
      <c r="I1928" s="73" t="s">
        <v>528</v>
      </c>
      <c r="J1928" s="73" t="s">
        <v>529</v>
      </c>
      <c r="K1928" s="73" t="s">
        <v>944</v>
      </c>
      <c r="L1928" s="129">
        <v>15058.09</v>
      </c>
      <c r="M1928" s="121">
        <v>100</v>
      </c>
      <c r="N1928" s="121">
        <v>15058.09</v>
      </c>
      <c r="O1928" s="121">
        <v>0</v>
      </c>
      <c r="P1928" s="121">
        <v>15058.09</v>
      </c>
      <c r="Q1928" s="130" t="s">
        <v>681</v>
      </c>
      <c r="R1928" s="131">
        <v>7077198.5999999847</v>
      </c>
      <c r="S1928" s="132">
        <v>0</v>
      </c>
      <c r="T1928" s="122" t="s">
        <v>529</v>
      </c>
      <c r="U1928" s="2">
        <v>90190437</v>
      </c>
      <c r="V1928" s="121">
        <v>-340626774</v>
      </c>
      <c r="W1928" s="111">
        <v>385452</v>
      </c>
      <c r="X1928" s="133">
        <v>54010821</v>
      </c>
      <c r="Y1928" s="45"/>
    </row>
    <row r="1929" spans="1:25">
      <c r="A1929" s="299" t="s">
        <v>182</v>
      </c>
      <c r="B1929" s="299" t="s">
        <v>183</v>
      </c>
      <c r="C1929" s="125">
        <v>44925</v>
      </c>
      <c r="D1929" s="125">
        <v>44925</v>
      </c>
      <c r="E1929" s="125">
        <v>44943</v>
      </c>
      <c r="F1929" s="295" t="s">
        <v>527</v>
      </c>
      <c r="G1929" s="127" t="s">
        <v>1719</v>
      </c>
      <c r="H1929" s="128" t="s">
        <v>526</v>
      </c>
      <c r="I1929" s="73" t="s">
        <v>528</v>
      </c>
      <c r="J1929" s="73" t="s">
        <v>529</v>
      </c>
      <c r="K1929" s="73" t="s">
        <v>166</v>
      </c>
      <c r="L1929" s="129">
        <v>0</v>
      </c>
      <c r="N1929" s="121">
        <v>0</v>
      </c>
      <c r="O1929" s="121">
        <v>12.9</v>
      </c>
      <c r="P1929" s="121">
        <v>12.9</v>
      </c>
      <c r="Q1929" s="130" t="s">
        <v>681</v>
      </c>
      <c r="R1929" s="131">
        <v>0</v>
      </c>
      <c r="S1929" s="132">
        <v>6418510.4699999997</v>
      </c>
      <c r="T1929" s="122" t="s">
        <v>529</v>
      </c>
      <c r="U1929" s="2">
        <v>89152426</v>
      </c>
      <c r="V1929" s="121">
        <v>-340626644</v>
      </c>
      <c r="W1929" s="111">
        <v>390065</v>
      </c>
      <c r="X1929" s="133">
        <v>54010774</v>
      </c>
      <c r="Y1929" s="45"/>
    </row>
    <row r="1930" spans="1:25">
      <c r="A1930" s="299" t="s">
        <v>182</v>
      </c>
      <c r="B1930" s="299" t="s">
        <v>183</v>
      </c>
      <c r="C1930" s="125">
        <v>44925</v>
      </c>
      <c r="D1930" s="125">
        <v>44925</v>
      </c>
      <c r="E1930" s="125">
        <v>44943</v>
      </c>
      <c r="F1930" s="295" t="s">
        <v>527</v>
      </c>
      <c r="G1930" s="127" t="s">
        <v>1719</v>
      </c>
      <c r="H1930" s="128" t="s">
        <v>526</v>
      </c>
      <c r="I1930" s="73" t="s">
        <v>528</v>
      </c>
      <c r="J1930" s="73" t="s">
        <v>529</v>
      </c>
      <c r="K1930" s="73" t="s">
        <v>166</v>
      </c>
      <c r="L1930" s="129">
        <v>0</v>
      </c>
      <c r="N1930" s="121">
        <v>0</v>
      </c>
      <c r="O1930" s="121">
        <v>50.02</v>
      </c>
      <c r="P1930" s="121">
        <v>50.02</v>
      </c>
      <c r="Q1930" s="130" t="s">
        <v>681</v>
      </c>
      <c r="R1930" s="131">
        <v>0</v>
      </c>
      <c r="S1930" s="132">
        <v>6418560.4899999993</v>
      </c>
      <c r="T1930" s="122" t="s">
        <v>529</v>
      </c>
      <c r="U1930" s="2">
        <v>89152455</v>
      </c>
      <c r="V1930" s="121">
        <v>-340626653</v>
      </c>
      <c r="W1930" s="111">
        <v>396771</v>
      </c>
      <c r="X1930" s="133">
        <v>54010780</v>
      </c>
      <c r="Y1930" s="45"/>
    </row>
    <row r="1931" spans="1:25">
      <c r="A1931" s="299" t="s">
        <v>182</v>
      </c>
      <c r="B1931" s="299" t="s">
        <v>183</v>
      </c>
      <c r="C1931" s="125">
        <v>44925</v>
      </c>
      <c r="D1931" s="125">
        <v>44925</v>
      </c>
      <c r="E1931" s="125">
        <v>44943</v>
      </c>
      <c r="F1931" s="295" t="s">
        <v>527</v>
      </c>
      <c r="G1931" s="127" t="s">
        <v>1719</v>
      </c>
      <c r="H1931" s="128" t="s">
        <v>526</v>
      </c>
      <c r="I1931" s="73" t="s">
        <v>528</v>
      </c>
      <c r="J1931" s="73" t="s">
        <v>529</v>
      </c>
      <c r="K1931" s="73" t="s">
        <v>166</v>
      </c>
      <c r="L1931" s="129">
        <v>0</v>
      </c>
      <c r="N1931" s="121">
        <v>0</v>
      </c>
      <c r="O1931" s="121">
        <v>23.36</v>
      </c>
      <c r="P1931" s="121">
        <v>23.36</v>
      </c>
      <c r="Q1931" s="130" t="s">
        <v>681</v>
      </c>
      <c r="R1931" s="131">
        <v>0</v>
      </c>
      <c r="S1931" s="132">
        <v>6418583.8499999996</v>
      </c>
      <c r="T1931" s="122" t="s">
        <v>529</v>
      </c>
      <c r="U1931" s="2">
        <v>89152442</v>
      </c>
      <c r="V1931" s="121">
        <v>-340626661</v>
      </c>
      <c r="W1931" s="111">
        <v>394131</v>
      </c>
      <c r="X1931" s="133">
        <v>54010785</v>
      </c>
      <c r="Y1931" s="45"/>
    </row>
    <row r="1932" spans="1:25">
      <c r="A1932" s="299" t="s">
        <v>182</v>
      </c>
      <c r="B1932" s="299" t="s">
        <v>183</v>
      </c>
      <c r="C1932" s="125">
        <v>44925</v>
      </c>
      <c r="D1932" s="125">
        <v>44925</v>
      </c>
      <c r="E1932" s="125">
        <v>44943</v>
      </c>
      <c r="F1932" s="295" t="s">
        <v>527</v>
      </c>
      <c r="G1932" s="127" t="s">
        <v>1719</v>
      </c>
      <c r="H1932" s="128" t="s">
        <v>526</v>
      </c>
      <c r="I1932" s="73" t="s">
        <v>528</v>
      </c>
      <c r="J1932" s="73" t="s">
        <v>529</v>
      </c>
      <c r="K1932" s="73" t="s">
        <v>166</v>
      </c>
      <c r="L1932" s="129">
        <v>0</v>
      </c>
      <c r="N1932" s="121">
        <v>0</v>
      </c>
      <c r="O1932" s="121">
        <v>53.08</v>
      </c>
      <c r="P1932" s="121">
        <v>53.08</v>
      </c>
      <c r="Q1932" s="130" t="s">
        <v>681</v>
      </c>
      <c r="R1932" s="131">
        <v>0</v>
      </c>
      <c r="S1932" s="132">
        <v>6418636.9299999997</v>
      </c>
      <c r="T1932" s="122" t="s">
        <v>529</v>
      </c>
      <c r="U1932" s="2">
        <v>89152165</v>
      </c>
      <c r="V1932" s="121">
        <v>-340626714</v>
      </c>
      <c r="W1932" s="111">
        <v>385452</v>
      </c>
      <c r="X1932" s="133">
        <v>54010801</v>
      </c>
      <c r="Y1932" s="45"/>
    </row>
    <row r="1933" spans="1:25">
      <c r="A1933" s="299" t="s">
        <v>206</v>
      </c>
      <c r="B1933" s="299" t="s">
        <v>207</v>
      </c>
      <c r="C1933" s="125">
        <v>44925</v>
      </c>
      <c r="D1933" s="125">
        <v>44925</v>
      </c>
      <c r="E1933" s="125">
        <v>44943</v>
      </c>
      <c r="G1933" s="127"/>
      <c r="H1933" s="128" t="s">
        <v>895</v>
      </c>
      <c r="I1933" s="73" t="s">
        <v>890</v>
      </c>
      <c r="J1933" s="73" t="s">
        <v>894</v>
      </c>
      <c r="K1933" s="73" t="s">
        <v>944</v>
      </c>
      <c r="L1933" s="129">
        <v>4622.08</v>
      </c>
      <c r="M1933" s="121">
        <v>100</v>
      </c>
      <c r="N1933" s="121">
        <v>4622.08</v>
      </c>
      <c r="O1933" s="121">
        <v>0</v>
      </c>
      <c r="P1933" s="121">
        <v>4622.08</v>
      </c>
      <c r="Q1933" s="130" t="s">
        <v>681</v>
      </c>
      <c r="R1933" s="131">
        <v>7081820.6799999848</v>
      </c>
      <c r="S1933" s="132">
        <v>0</v>
      </c>
      <c r="T1933" s="122" t="s">
        <v>894</v>
      </c>
      <c r="U1933" s="2">
        <v>90190509</v>
      </c>
      <c r="V1933" s="121">
        <v>-340627040</v>
      </c>
      <c r="W1933" s="111">
        <v>396138</v>
      </c>
      <c r="X1933" s="133">
        <v>54010933</v>
      </c>
      <c r="Y1933" s="45"/>
    </row>
    <row r="1934" spans="1:25">
      <c r="A1934" s="299" t="s">
        <v>182</v>
      </c>
      <c r="B1934" s="299" t="s">
        <v>183</v>
      </c>
      <c r="C1934" s="125">
        <v>44865</v>
      </c>
      <c r="D1934" s="125">
        <v>44865</v>
      </c>
      <c r="E1934" s="125">
        <v>44943</v>
      </c>
      <c r="G1934" s="127" t="s">
        <v>1675</v>
      </c>
      <c r="H1934" s="128" t="s">
        <v>895</v>
      </c>
      <c r="I1934" s="73" t="s">
        <v>890</v>
      </c>
      <c r="J1934" s="73" t="s">
        <v>894</v>
      </c>
      <c r="K1934" s="73" t="s">
        <v>166</v>
      </c>
      <c r="L1934" s="129">
        <v>0</v>
      </c>
      <c r="N1934" s="121">
        <v>0</v>
      </c>
      <c r="O1934" s="121">
        <v>14100.48</v>
      </c>
      <c r="P1934" s="121">
        <v>14100.48</v>
      </c>
      <c r="Q1934" s="130" t="s">
        <v>681</v>
      </c>
      <c r="R1934" s="131">
        <v>0</v>
      </c>
      <c r="S1934" s="132">
        <v>6432737.4100000001</v>
      </c>
      <c r="T1934" s="122" t="s">
        <v>894</v>
      </c>
      <c r="U1934" s="2">
        <v>85507169</v>
      </c>
      <c r="V1934" s="121">
        <v>-340626941</v>
      </c>
      <c r="W1934" s="111">
        <v>396138</v>
      </c>
      <c r="X1934" s="133">
        <v>54010889</v>
      </c>
      <c r="Y1934" s="45"/>
    </row>
    <row r="1935" spans="1:25">
      <c r="A1935" s="299" t="s">
        <v>182</v>
      </c>
      <c r="B1935" s="299" t="s">
        <v>183</v>
      </c>
      <c r="C1935" s="125">
        <v>44895</v>
      </c>
      <c r="D1935" s="125">
        <v>44895</v>
      </c>
      <c r="E1935" s="125">
        <v>44943</v>
      </c>
      <c r="G1935" s="127" t="s">
        <v>1675</v>
      </c>
      <c r="H1935" s="128" t="s">
        <v>895</v>
      </c>
      <c r="I1935" s="73" t="s">
        <v>890</v>
      </c>
      <c r="J1935" s="73" t="s">
        <v>894</v>
      </c>
      <c r="K1935" s="73" t="s">
        <v>166</v>
      </c>
      <c r="L1935" s="129">
        <v>0</v>
      </c>
      <c r="N1935" s="121">
        <v>0</v>
      </c>
      <c r="O1935" s="121">
        <v>14436.12</v>
      </c>
      <c r="P1935" s="121">
        <v>14436.12</v>
      </c>
      <c r="Q1935" s="130" t="s">
        <v>681</v>
      </c>
      <c r="R1935" s="131">
        <v>0</v>
      </c>
      <c r="S1935" s="132">
        <v>6447173.5300000003</v>
      </c>
      <c r="T1935" s="122" t="s">
        <v>894</v>
      </c>
      <c r="U1935" s="2">
        <v>86801517</v>
      </c>
      <c r="V1935" s="121">
        <v>-340626935</v>
      </c>
      <c r="W1935" s="111">
        <v>396138</v>
      </c>
      <c r="X1935" s="133">
        <v>54010885</v>
      </c>
      <c r="Y1935" s="45"/>
    </row>
    <row r="1936" spans="1:25">
      <c r="A1936" s="299" t="s">
        <v>182</v>
      </c>
      <c r="B1936" s="299" t="s">
        <v>183</v>
      </c>
      <c r="C1936" s="125">
        <v>44925</v>
      </c>
      <c r="D1936" s="125">
        <v>44925</v>
      </c>
      <c r="E1936" s="125">
        <v>44943</v>
      </c>
      <c r="G1936" s="127" t="s">
        <v>1675</v>
      </c>
      <c r="H1936" s="128" t="s">
        <v>895</v>
      </c>
      <c r="I1936" s="73" t="s">
        <v>890</v>
      </c>
      <c r="J1936" s="73" t="s">
        <v>894</v>
      </c>
      <c r="K1936" s="73" t="s">
        <v>166</v>
      </c>
      <c r="L1936" s="129">
        <v>0</v>
      </c>
      <c r="N1936" s="121">
        <v>0</v>
      </c>
      <c r="O1936" s="121">
        <v>14494.09</v>
      </c>
      <c r="P1936" s="121">
        <v>14494.09</v>
      </c>
      <c r="Q1936" s="130" t="s">
        <v>681</v>
      </c>
      <c r="R1936" s="131">
        <v>0</v>
      </c>
      <c r="S1936" s="132">
        <v>6461667.6200000001</v>
      </c>
      <c r="T1936" s="122" t="s">
        <v>894</v>
      </c>
      <c r="U1936" s="2">
        <v>87771220</v>
      </c>
      <c r="V1936" s="121">
        <v>-340626997</v>
      </c>
      <c r="W1936" s="111">
        <v>396138</v>
      </c>
      <c r="X1936" s="133">
        <v>54010916</v>
      </c>
      <c r="Y1936" s="45"/>
    </row>
    <row r="1937" spans="1:25">
      <c r="A1937" s="299" t="s">
        <v>206</v>
      </c>
      <c r="B1937" s="299" t="s">
        <v>207</v>
      </c>
      <c r="C1937" s="125">
        <v>44943</v>
      </c>
      <c r="D1937" s="125">
        <v>44943</v>
      </c>
      <c r="E1937" s="125">
        <v>44943</v>
      </c>
      <c r="F1937" s="295" t="s">
        <v>889</v>
      </c>
      <c r="G1937" s="127"/>
      <c r="H1937" s="128" t="s">
        <v>888</v>
      </c>
      <c r="I1937" s="73" t="s">
        <v>886</v>
      </c>
      <c r="J1937" s="73" t="s">
        <v>887</v>
      </c>
      <c r="K1937" s="73" t="s">
        <v>1010</v>
      </c>
      <c r="L1937" s="129">
        <v>11688.4</v>
      </c>
      <c r="M1937" s="121">
        <v>100</v>
      </c>
      <c r="N1937" s="121">
        <v>-11688.4</v>
      </c>
      <c r="O1937" s="121">
        <v>0</v>
      </c>
      <c r="P1937" s="121">
        <v>-11688.4</v>
      </c>
      <c r="Q1937" s="130" t="s">
        <v>681</v>
      </c>
      <c r="R1937" s="131">
        <v>7070132.2799999844</v>
      </c>
      <c r="S1937" s="132">
        <v>0</v>
      </c>
      <c r="T1937" s="122" t="s">
        <v>887</v>
      </c>
      <c r="U1937" s="2"/>
      <c r="W1937" s="111">
        <v>518256</v>
      </c>
      <c r="X1937" s="133"/>
      <c r="Y1937" s="45"/>
    </row>
    <row r="1938" spans="1:25">
      <c r="A1938" s="299" t="s">
        <v>206</v>
      </c>
      <c r="B1938" s="299" t="s">
        <v>207</v>
      </c>
      <c r="C1938" s="125">
        <v>44925</v>
      </c>
      <c r="D1938" s="125">
        <v>44925</v>
      </c>
      <c r="E1938" s="125">
        <v>44943</v>
      </c>
      <c r="G1938" s="127"/>
      <c r="H1938" s="128" t="s">
        <v>324</v>
      </c>
      <c r="I1938" s="73" t="s">
        <v>325</v>
      </c>
      <c r="J1938" s="73" t="s">
        <v>326</v>
      </c>
      <c r="K1938" s="73" t="s">
        <v>944</v>
      </c>
      <c r="L1938" s="129">
        <v>30039.55</v>
      </c>
      <c r="M1938" s="121">
        <v>100</v>
      </c>
      <c r="N1938" s="121">
        <v>30039.55</v>
      </c>
      <c r="O1938" s="121">
        <v>0</v>
      </c>
      <c r="P1938" s="121">
        <v>30039.55</v>
      </c>
      <c r="Q1938" s="130" t="s">
        <v>681</v>
      </c>
      <c r="R1938" s="131">
        <v>7100171.8299999842</v>
      </c>
      <c r="S1938" s="132">
        <v>0</v>
      </c>
      <c r="T1938" s="122" t="s">
        <v>326</v>
      </c>
      <c r="U1938" s="2">
        <v>90190626</v>
      </c>
      <c r="V1938" s="121">
        <v>-340627276</v>
      </c>
      <c r="W1938" s="111">
        <v>494646</v>
      </c>
      <c r="X1938" s="133">
        <v>54011023</v>
      </c>
      <c r="Y1938" s="45"/>
    </row>
    <row r="1939" spans="1:25">
      <c r="A1939" s="299" t="s">
        <v>182</v>
      </c>
      <c r="B1939" s="299" t="s">
        <v>183</v>
      </c>
      <c r="C1939" s="125">
        <v>44925</v>
      </c>
      <c r="D1939" s="125">
        <v>44925</v>
      </c>
      <c r="E1939" s="125">
        <v>44943</v>
      </c>
      <c r="G1939" s="127" t="s">
        <v>1562</v>
      </c>
      <c r="H1939" s="128" t="s">
        <v>324</v>
      </c>
      <c r="I1939" s="73" t="s">
        <v>325</v>
      </c>
      <c r="J1939" s="73" t="s">
        <v>326</v>
      </c>
      <c r="K1939" s="73" t="s">
        <v>166</v>
      </c>
      <c r="L1939" s="129">
        <v>0</v>
      </c>
      <c r="N1939" s="121">
        <v>0</v>
      </c>
      <c r="O1939" s="121">
        <v>288927.21000000002</v>
      </c>
      <c r="P1939" s="121">
        <v>288927.21000000002</v>
      </c>
      <c r="Q1939" s="130" t="s">
        <v>681</v>
      </c>
      <c r="R1939" s="131">
        <v>0</v>
      </c>
      <c r="S1939" s="132">
        <v>6750594.8300000001</v>
      </c>
      <c r="T1939" s="122" t="s">
        <v>326</v>
      </c>
      <c r="U1939" s="2">
        <v>85700938</v>
      </c>
      <c r="V1939" s="121">
        <v>-340627209</v>
      </c>
      <c r="W1939" s="111">
        <v>494646</v>
      </c>
      <c r="X1939" s="133">
        <v>54010991</v>
      </c>
      <c r="Y1939" s="45"/>
    </row>
    <row r="1940" spans="1:25">
      <c r="A1940" s="299" t="s">
        <v>182</v>
      </c>
      <c r="B1940" s="299" t="s">
        <v>183</v>
      </c>
      <c r="C1940" s="125">
        <v>44925</v>
      </c>
      <c r="D1940" s="125">
        <v>44925</v>
      </c>
      <c r="E1940" s="125">
        <v>44943</v>
      </c>
      <c r="G1940" s="127" t="s">
        <v>1562</v>
      </c>
      <c r="H1940" s="128" t="s">
        <v>324</v>
      </c>
      <c r="I1940" s="73" t="s">
        <v>325</v>
      </c>
      <c r="J1940" s="73" t="s">
        <v>1727</v>
      </c>
      <c r="K1940" s="73" t="s">
        <v>166</v>
      </c>
      <c r="L1940" s="129">
        <v>0</v>
      </c>
      <c r="N1940" s="121">
        <v>0</v>
      </c>
      <c r="O1940" s="121">
        <v>1653.24</v>
      </c>
      <c r="P1940" s="121">
        <v>1653.24</v>
      </c>
      <c r="Q1940" s="130" t="s">
        <v>681</v>
      </c>
      <c r="R1940" s="131">
        <v>0</v>
      </c>
      <c r="S1940" s="132">
        <v>6752248.0700000003</v>
      </c>
      <c r="T1940" s="122" t="s">
        <v>326</v>
      </c>
      <c r="U1940" s="2">
        <v>85700936</v>
      </c>
      <c r="V1940" s="121">
        <v>-340627230</v>
      </c>
      <c r="W1940" s="111">
        <v>495416</v>
      </c>
      <c r="X1940" s="133">
        <v>54010998</v>
      </c>
      <c r="Y1940" s="45"/>
    </row>
    <row r="1941" spans="1:25">
      <c r="A1941" s="299" t="s">
        <v>182</v>
      </c>
      <c r="B1941" s="299" t="s">
        <v>183</v>
      </c>
      <c r="C1941" s="125">
        <v>44925</v>
      </c>
      <c r="D1941" s="125">
        <v>44925</v>
      </c>
      <c r="E1941" s="125">
        <v>44943</v>
      </c>
      <c r="F1941" s="295" t="s">
        <v>486</v>
      </c>
      <c r="G1941" s="127" t="s">
        <v>1733</v>
      </c>
      <c r="H1941" s="128" t="s">
        <v>485</v>
      </c>
      <c r="I1941" s="73" t="s">
        <v>281</v>
      </c>
      <c r="J1941" s="73" t="s">
        <v>487</v>
      </c>
      <c r="K1941" s="73" t="s">
        <v>166</v>
      </c>
      <c r="L1941" s="129">
        <v>0</v>
      </c>
      <c r="N1941" s="121">
        <v>0</v>
      </c>
      <c r="O1941" s="121">
        <v>1821.33</v>
      </c>
      <c r="P1941" s="121">
        <v>1821.33</v>
      </c>
      <c r="Q1941" s="130" t="s">
        <v>681</v>
      </c>
      <c r="R1941" s="131">
        <v>0</v>
      </c>
      <c r="S1941" s="132">
        <v>6754069.4000000004</v>
      </c>
      <c r="T1941" s="122" t="s">
        <v>487</v>
      </c>
      <c r="U1941" s="2">
        <v>86272072</v>
      </c>
      <c r="V1941" s="121">
        <v>-340627553</v>
      </c>
      <c r="W1941" s="111">
        <v>402563</v>
      </c>
      <c r="X1941" s="133">
        <v>54011064</v>
      </c>
      <c r="Y1941" s="45"/>
    </row>
    <row r="1942" spans="1:25">
      <c r="A1942" s="299" t="s">
        <v>182</v>
      </c>
      <c r="B1942" s="299" t="s">
        <v>183</v>
      </c>
      <c r="C1942" s="125">
        <v>44943</v>
      </c>
      <c r="D1942" s="125">
        <v>44943</v>
      </c>
      <c r="E1942" s="125">
        <v>44943</v>
      </c>
      <c r="G1942" s="127" t="s">
        <v>1575</v>
      </c>
      <c r="H1942" s="128" t="s">
        <v>822</v>
      </c>
      <c r="I1942" s="73" t="s">
        <v>564</v>
      </c>
      <c r="J1942" s="73" t="s">
        <v>821</v>
      </c>
      <c r="K1942" s="73" t="s">
        <v>166</v>
      </c>
      <c r="L1942" s="129">
        <v>0</v>
      </c>
      <c r="N1942" s="121">
        <v>0</v>
      </c>
      <c r="O1942" s="121">
        <v>21210.97</v>
      </c>
      <c r="P1942" s="121">
        <v>21210.97</v>
      </c>
      <c r="Q1942" s="130" t="s">
        <v>681</v>
      </c>
      <c r="R1942" s="131">
        <v>0</v>
      </c>
      <c r="S1942" s="132">
        <v>6775280.3700000001</v>
      </c>
      <c r="T1942" s="122" t="s">
        <v>821</v>
      </c>
      <c r="U1942" s="2">
        <v>90182572</v>
      </c>
      <c r="V1942" s="121">
        <v>-340599500</v>
      </c>
      <c r="W1942" s="111">
        <v>508744</v>
      </c>
      <c r="X1942" s="133">
        <v>54005292</v>
      </c>
      <c r="Y1942" s="45"/>
    </row>
    <row r="1943" spans="1:25">
      <c r="A1943" s="299" t="s">
        <v>206</v>
      </c>
      <c r="B1943" s="299" t="s">
        <v>207</v>
      </c>
      <c r="C1943" s="125">
        <v>44925</v>
      </c>
      <c r="D1943" s="125">
        <v>44925</v>
      </c>
      <c r="E1943" s="125">
        <v>44943</v>
      </c>
      <c r="G1943" s="127"/>
      <c r="H1943" s="128" t="s">
        <v>814</v>
      </c>
      <c r="I1943" s="73" t="s">
        <v>236</v>
      </c>
      <c r="J1943" s="73" t="s">
        <v>1039</v>
      </c>
      <c r="K1943" s="73" t="s">
        <v>944</v>
      </c>
      <c r="L1943" s="129">
        <v>1388.68</v>
      </c>
      <c r="M1943" s="121">
        <v>100</v>
      </c>
      <c r="N1943" s="121">
        <v>1388.68</v>
      </c>
      <c r="O1943" s="121">
        <v>0</v>
      </c>
      <c r="P1943" s="121">
        <v>1388.68</v>
      </c>
      <c r="Q1943" s="130" t="s">
        <v>681</v>
      </c>
      <c r="R1943" s="131">
        <v>7101560.5099999839</v>
      </c>
      <c r="S1943" s="132">
        <v>0</v>
      </c>
      <c r="T1943" s="122" t="s">
        <v>1039</v>
      </c>
      <c r="U1943" s="2">
        <v>89650552</v>
      </c>
      <c r="V1943" s="121">
        <v>-338989824</v>
      </c>
      <c r="W1943" s="111">
        <v>402456</v>
      </c>
      <c r="X1943" s="133">
        <v>53711267</v>
      </c>
      <c r="Y1943" s="45"/>
    </row>
    <row r="1944" spans="1:25">
      <c r="A1944" s="228" t="s">
        <v>182</v>
      </c>
      <c r="B1944" s="228" t="s">
        <v>183</v>
      </c>
      <c r="C1944" s="229">
        <v>44925</v>
      </c>
      <c r="D1944" s="229">
        <v>44925</v>
      </c>
      <c r="E1944" s="229">
        <v>44943</v>
      </c>
      <c r="F1944" s="296"/>
      <c r="G1944" s="230" t="s">
        <v>1565</v>
      </c>
      <c r="H1944" s="231" t="s">
        <v>814</v>
      </c>
      <c r="I1944" s="232" t="s">
        <v>236</v>
      </c>
      <c r="J1944" s="232" t="s">
        <v>1039</v>
      </c>
      <c r="K1944" s="232" t="s">
        <v>166</v>
      </c>
      <c r="L1944" s="233">
        <v>0</v>
      </c>
      <c r="M1944" s="234"/>
      <c r="N1944" s="234">
        <v>0</v>
      </c>
      <c r="O1944" s="234">
        <v>12323.91</v>
      </c>
      <c r="P1944" s="234">
        <v>12323.91</v>
      </c>
      <c r="Q1944" s="235" t="s">
        <v>681</v>
      </c>
      <c r="R1944" s="236">
        <v>0</v>
      </c>
      <c r="S1944" s="237">
        <v>6787604.2800000003</v>
      </c>
      <c r="T1944" s="238" t="s">
        <v>1039</v>
      </c>
      <c r="U1944" s="239">
        <v>86286851</v>
      </c>
      <c r="V1944" s="234">
        <v>-340627681</v>
      </c>
      <c r="W1944" s="240">
        <v>423893</v>
      </c>
      <c r="X1944" s="241">
        <v>54011098</v>
      </c>
      <c r="Y1944" s="242"/>
    </row>
    <row r="1945" spans="1:25">
      <c r="A1945" s="299" t="s">
        <v>206</v>
      </c>
      <c r="B1945" s="299" t="s">
        <v>207</v>
      </c>
      <c r="C1945" s="125">
        <v>44929</v>
      </c>
      <c r="D1945" s="125">
        <v>44929</v>
      </c>
      <c r="E1945" s="125">
        <v>44944</v>
      </c>
      <c r="F1945" s="295" t="s">
        <v>481</v>
      </c>
      <c r="G1945" s="127"/>
      <c r="H1945" s="128" t="s">
        <v>480</v>
      </c>
      <c r="I1945" s="73" t="s">
        <v>482</v>
      </c>
      <c r="J1945" s="73" t="s">
        <v>483</v>
      </c>
      <c r="K1945" s="73" t="s">
        <v>944</v>
      </c>
      <c r="L1945" s="129">
        <v>17573.54</v>
      </c>
      <c r="M1945" s="121">
        <v>100</v>
      </c>
      <c r="N1945" s="121">
        <v>17573.54</v>
      </c>
      <c r="O1945" s="121">
        <v>0</v>
      </c>
      <c r="P1945" s="121">
        <v>17573.54</v>
      </c>
      <c r="Q1945" s="130" t="s">
        <v>681</v>
      </c>
      <c r="R1945" s="131">
        <v>7119134.049999984</v>
      </c>
      <c r="S1945" s="132">
        <v>0</v>
      </c>
      <c r="T1945" s="122" t="s">
        <v>483</v>
      </c>
      <c r="U1945" s="2">
        <v>90216372</v>
      </c>
      <c r="V1945" s="121">
        <v>-340712362</v>
      </c>
      <c r="W1945" s="111">
        <v>486128</v>
      </c>
      <c r="X1945" s="133">
        <v>54029173</v>
      </c>
      <c r="Y1945" s="45"/>
    </row>
    <row r="1946" spans="1:25">
      <c r="A1946" s="299" t="s">
        <v>206</v>
      </c>
      <c r="B1946" s="299" t="s">
        <v>207</v>
      </c>
      <c r="C1946" s="125">
        <v>44929</v>
      </c>
      <c r="D1946" s="125">
        <v>44929</v>
      </c>
      <c r="E1946" s="125">
        <v>44944</v>
      </c>
      <c r="F1946" s="295" t="s">
        <v>937</v>
      </c>
      <c r="G1946" s="127"/>
      <c r="H1946" s="128" t="s">
        <v>870</v>
      </c>
      <c r="I1946" s="73" t="s">
        <v>482</v>
      </c>
      <c r="J1946" s="73" t="s">
        <v>936</v>
      </c>
      <c r="K1946" s="73" t="s">
        <v>944</v>
      </c>
      <c r="L1946" s="129">
        <v>458.76</v>
      </c>
      <c r="M1946" s="121">
        <v>100</v>
      </c>
      <c r="N1946" s="121">
        <v>458.76</v>
      </c>
      <c r="O1946" s="121">
        <v>0</v>
      </c>
      <c r="P1946" s="121">
        <v>458.76</v>
      </c>
      <c r="Q1946" s="130" t="s">
        <v>681</v>
      </c>
      <c r="R1946" s="131">
        <v>7119592.8099999838</v>
      </c>
      <c r="S1946" s="132">
        <v>0</v>
      </c>
      <c r="T1946" s="122" t="s">
        <v>936</v>
      </c>
      <c r="U1946" s="2">
        <v>89797844</v>
      </c>
      <c r="V1946" s="121">
        <v>-339381279</v>
      </c>
      <c r="W1946" s="111">
        <v>484145</v>
      </c>
      <c r="X1946" s="133">
        <v>53791401</v>
      </c>
      <c r="Y1946" s="45"/>
    </row>
    <row r="1947" spans="1:25">
      <c r="A1947" s="299" t="s">
        <v>206</v>
      </c>
      <c r="B1947" s="299" t="s">
        <v>207</v>
      </c>
      <c r="C1947" s="125">
        <v>44925</v>
      </c>
      <c r="D1947" s="125">
        <v>44925</v>
      </c>
      <c r="E1947" s="125">
        <v>44944</v>
      </c>
      <c r="F1947" s="295" t="s">
        <v>474</v>
      </c>
      <c r="G1947" s="127"/>
      <c r="H1947" s="128" t="s">
        <v>473</v>
      </c>
      <c r="I1947" s="73" t="s">
        <v>475</v>
      </c>
      <c r="J1947" s="73" t="s">
        <v>688</v>
      </c>
      <c r="K1947" s="73" t="s">
        <v>944</v>
      </c>
      <c r="L1947" s="129">
        <v>25000</v>
      </c>
      <c r="M1947" s="121">
        <v>100</v>
      </c>
      <c r="N1947" s="121">
        <v>25000</v>
      </c>
      <c r="O1947" s="121">
        <v>0</v>
      </c>
      <c r="P1947" s="121">
        <v>25000</v>
      </c>
      <c r="Q1947" s="130" t="s">
        <v>681</v>
      </c>
      <c r="R1947" s="131">
        <v>7144592.8099999838</v>
      </c>
      <c r="S1947" s="132">
        <v>0</v>
      </c>
      <c r="T1947" s="122" t="s">
        <v>688</v>
      </c>
      <c r="U1947" s="2">
        <v>90216510</v>
      </c>
      <c r="V1947" s="121">
        <v>-340712569</v>
      </c>
      <c r="W1947" s="111">
        <v>454440</v>
      </c>
      <c r="X1947" s="133">
        <v>54029221</v>
      </c>
      <c r="Y1947" s="45"/>
    </row>
    <row r="1948" spans="1:25">
      <c r="A1948" s="299" t="s">
        <v>182</v>
      </c>
      <c r="B1948" s="299" t="s">
        <v>183</v>
      </c>
      <c r="C1948" s="125">
        <v>44925</v>
      </c>
      <c r="D1948" s="125">
        <v>44925</v>
      </c>
      <c r="E1948" s="125">
        <v>44944</v>
      </c>
      <c r="F1948" s="295" t="s">
        <v>474</v>
      </c>
      <c r="G1948" s="127" t="s">
        <v>1639</v>
      </c>
      <c r="H1948" s="128" t="s">
        <v>473</v>
      </c>
      <c r="I1948" s="73" t="s">
        <v>475</v>
      </c>
      <c r="J1948" s="73" t="s">
        <v>688</v>
      </c>
      <c r="K1948" s="73" t="s">
        <v>166</v>
      </c>
      <c r="L1948" s="129">
        <v>0</v>
      </c>
      <c r="N1948" s="121">
        <v>0</v>
      </c>
      <c r="O1948" s="121">
        <v>279525.75</v>
      </c>
      <c r="P1948" s="121">
        <v>279525.75</v>
      </c>
      <c r="Q1948" s="130" t="s">
        <v>681</v>
      </c>
      <c r="R1948" s="131">
        <v>0</v>
      </c>
      <c r="S1948" s="132">
        <v>7067130.0300000003</v>
      </c>
      <c r="T1948" s="122" t="s">
        <v>688</v>
      </c>
      <c r="U1948" s="2">
        <v>85540164</v>
      </c>
      <c r="V1948" s="121">
        <v>-340712534</v>
      </c>
      <c r="W1948" s="111">
        <v>454440</v>
      </c>
      <c r="X1948" s="133">
        <v>54029206</v>
      </c>
      <c r="Y1948" s="45"/>
    </row>
    <row r="1949" spans="1:25">
      <c r="A1949" s="299" t="s">
        <v>206</v>
      </c>
      <c r="B1949" s="299" t="s">
        <v>207</v>
      </c>
      <c r="C1949" s="125">
        <v>44929</v>
      </c>
      <c r="D1949" s="125">
        <v>44929</v>
      </c>
      <c r="E1949" s="125">
        <v>44944</v>
      </c>
      <c r="F1949" s="295" t="s">
        <v>976</v>
      </c>
      <c r="G1949" s="127"/>
      <c r="H1949" s="128" t="s">
        <v>975</v>
      </c>
      <c r="I1949" s="73" t="s">
        <v>973</v>
      </c>
      <c r="J1949" s="73" t="s">
        <v>974</v>
      </c>
      <c r="K1949" s="73" t="s">
        <v>944</v>
      </c>
      <c r="L1949" s="129">
        <v>8769.83</v>
      </c>
      <c r="M1949" s="121">
        <v>100</v>
      </c>
      <c r="N1949" s="121">
        <v>8769.83</v>
      </c>
      <c r="O1949" s="121">
        <v>0</v>
      </c>
      <c r="P1949" s="121">
        <v>8769.83</v>
      </c>
      <c r="Q1949" s="130" t="s">
        <v>681</v>
      </c>
      <c r="R1949" s="131">
        <v>7153362.6399999838</v>
      </c>
      <c r="S1949" s="132">
        <v>0</v>
      </c>
      <c r="T1949" s="122" t="s">
        <v>974</v>
      </c>
      <c r="U1949" s="2"/>
      <c r="W1949" s="111">
        <v>452350</v>
      </c>
      <c r="X1949" s="133"/>
      <c r="Y1949" s="45"/>
    </row>
    <row r="1950" spans="1:25">
      <c r="A1950" s="299" t="s">
        <v>182</v>
      </c>
      <c r="B1950" s="299" t="s">
        <v>183</v>
      </c>
      <c r="C1950" s="125">
        <v>44929</v>
      </c>
      <c r="D1950" s="125">
        <v>44929</v>
      </c>
      <c r="E1950" s="125">
        <v>44944</v>
      </c>
      <c r="F1950" s="295" t="s">
        <v>976</v>
      </c>
      <c r="G1950" s="127" t="s">
        <v>1724</v>
      </c>
      <c r="H1950" s="128" t="s">
        <v>975</v>
      </c>
      <c r="I1950" s="73" t="s">
        <v>973</v>
      </c>
      <c r="J1950" s="73" t="s">
        <v>1725</v>
      </c>
      <c r="K1950" s="73" t="s">
        <v>166</v>
      </c>
      <c r="L1950" s="129">
        <v>0</v>
      </c>
      <c r="N1950" s="121">
        <v>0</v>
      </c>
      <c r="O1950" s="121">
        <v>142.97</v>
      </c>
      <c r="P1950" s="121">
        <v>142.97</v>
      </c>
      <c r="Q1950" s="130" t="s">
        <v>681</v>
      </c>
      <c r="R1950" s="131">
        <v>0</v>
      </c>
      <c r="S1950" s="132">
        <v>7067273</v>
      </c>
      <c r="T1950" s="122" t="s">
        <v>974</v>
      </c>
      <c r="U1950" s="2">
        <v>89785577</v>
      </c>
      <c r="V1950" s="121">
        <v>-340711254</v>
      </c>
      <c r="W1950" s="111">
        <v>452350</v>
      </c>
      <c r="X1950" s="133">
        <v>54029056</v>
      </c>
      <c r="Y1950" s="45"/>
    </row>
    <row r="1951" spans="1:25">
      <c r="A1951" s="299" t="s">
        <v>206</v>
      </c>
      <c r="B1951" s="299" t="s">
        <v>207</v>
      </c>
      <c r="C1951" s="125">
        <v>44929</v>
      </c>
      <c r="D1951" s="125">
        <v>44929</v>
      </c>
      <c r="E1951" s="125">
        <v>44944</v>
      </c>
      <c r="G1951" s="127"/>
      <c r="H1951" s="128" t="s">
        <v>317</v>
      </c>
      <c r="I1951" s="73" t="s">
        <v>318</v>
      </c>
      <c r="J1951" s="73" t="s">
        <v>319</v>
      </c>
      <c r="K1951" s="73" t="s">
        <v>944</v>
      </c>
      <c r="L1951" s="129">
        <v>13504.58</v>
      </c>
      <c r="M1951" s="121">
        <v>100</v>
      </c>
      <c r="N1951" s="121">
        <v>13504.58</v>
      </c>
      <c r="O1951" s="121">
        <v>0</v>
      </c>
      <c r="P1951" s="121">
        <v>13504.58</v>
      </c>
      <c r="Q1951" s="130" t="s">
        <v>681</v>
      </c>
      <c r="R1951" s="131">
        <v>7166867.2199999839</v>
      </c>
      <c r="S1951" s="132">
        <v>0</v>
      </c>
      <c r="T1951" s="122" t="s">
        <v>319</v>
      </c>
      <c r="U1951" s="2">
        <v>89949222</v>
      </c>
      <c r="V1951" s="121">
        <v>-339757705</v>
      </c>
      <c r="W1951" s="111">
        <v>454684</v>
      </c>
      <c r="X1951" s="133">
        <v>53873436</v>
      </c>
      <c r="Y1951" s="45"/>
    </row>
    <row r="1952" spans="1:25">
      <c r="A1952" s="299" t="s">
        <v>182</v>
      </c>
      <c r="B1952" s="299" t="s">
        <v>183</v>
      </c>
      <c r="C1952" s="125">
        <v>44929</v>
      </c>
      <c r="D1952" s="125">
        <v>44929</v>
      </c>
      <c r="E1952" s="125">
        <v>44944</v>
      </c>
      <c r="G1952" s="127" t="s">
        <v>1618</v>
      </c>
      <c r="H1952" s="128" t="s">
        <v>317</v>
      </c>
      <c r="I1952" s="73" t="s">
        <v>318</v>
      </c>
      <c r="J1952" s="73" t="s">
        <v>319</v>
      </c>
      <c r="K1952" s="73" t="s">
        <v>166</v>
      </c>
      <c r="L1952" s="129">
        <v>0</v>
      </c>
      <c r="N1952" s="121">
        <v>0</v>
      </c>
      <c r="O1952" s="121">
        <v>43250.58</v>
      </c>
      <c r="P1952" s="121">
        <v>43250.58</v>
      </c>
      <c r="Q1952" s="130" t="s">
        <v>681</v>
      </c>
      <c r="R1952" s="131">
        <v>0</v>
      </c>
      <c r="S1952" s="132">
        <v>7110523.5800000001</v>
      </c>
      <c r="T1952" s="122" t="s">
        <v>319</v>
      </c>
      <c r="U1952" s="2">
        <v>88088099</v>
      </c>
      <c r="V1952" s="121">
        <v>-340723733</v>
      </c>
      <c r="W1952" s="111">
        <v>454684</v>
      </c>
      <c r="X1952" s="133">
        <v>54031544</v>
      </c>
      <c r="Y1952" s="45"/>
    </row>
    <row r="1953" spans="1:25">
      <c r="A1953" s="299" t="s">
        <v>206</v>
      </c>
      <c r="B1953" s="299" t="s">
        <v>207</v>
      </c>
      <c r="C1953" s="125">
        <v>44925</v>
      </c>
      <c r="D1953" s="125">
        <v>44925</v>
      </c>
      <c r="E1953" s="125">
        <v>44944</v>
      </c>
      <c r="F1953" s="295" t="s">
        <v>997</v>
      </c>
      <c r="G1953" s="127"/>
      <c r="H1953" s="128" t="s">
        <v>996</v>
      </c>
      <c r="I1953" s="73" t="s">
        <v>994</v>
      </c>
      <c r="J1953" s="73" t="s">
        <v>995</v>
      </c>
      <c r="K1953" s="73" t="s">
        <v>944</v>
      </c>
      <c r="L1953" s="129">
        <v>12499.79</v>
      </c>
      <c r="M1953" s="121">
        <v>100</v>
      </c>
      <c r="N1953" s="121">
        <v>12499.79</v>
      </c>
      <c r="O1953" s="121">
        <v>0</v>
      </c>
      <c r="P1953" s="121">
        <v>12499.79</v>
      </c>
      <c r="Q1953" s="130" t="s">
        <v>681</v>
      </c>
      <c r="R1953" s="131">
        <v>7179367.0099999839</v>
      </c>
      <c r="S1953" s="132">
        <v>0</v>
      </c>
      <c r="T1953" s="122" t="s">
        <v>995</v>
      </c>
      <c r="U1953" s="2">
        <v>90216626</v>
      </c>
      <c r="V1953" s="121">
        <v>-340712800</v>
      </c>
      <c r="W1953" s="111">
        <v>492605</v>
      </c>
      <c r="X1953" s="133">
        <v>54029315</v>
      </c>
      <c r="Y1953" s="45"/>
    </row>
    <row r="1954" spans="1:25">
      <c r="A1954" s="299" t="s">
        <v>182</v>
      </c>
      <c r="B1954" s="299" t="s">
        <v>183</v>
      </c>
      <c r="C1954" s="125">
        <v>44925</v>
      </c>
      <c r="D1954" s="125">
        <v>44925</v>
      </c>
      <c r="E1954" s="125">
        <v>44944</v>
      </c>
      <c r="F1954" s="295" t="s">
        <v>997</v>
      </c>
      <c r="G1954" s="127" t="s">
        <v>1779</v>
      </c>
      <c r="H1954" s="128" t="s">
        <v>996</v>
      </c>
      <c r="I1954" s="73" t="s">
        <v>994</v>
      </c>
      <c r="J1954" s="73" t="s">
        <v>995</v>
      </c>
      <c r="K1954" s="73" t="s">
        <v>166</v>
      </c>
      <c r="L1954" s="129">
        <v>0</v>
      </c>
      <c r="N1954" s="121">
        <v>0</v>
      </c>
      <c r="O1954" s="121">
        <v>107813.33</v>
      </c>
      <c r="P1954" s="121">
        <v>107813.33</v>
      </c>
      <c r="Q1954" s="130" t="s">
        <v>681</v>
      </c>
      <c r="R1954" s="131">
        <v>0</v>
      </c>
      <c r="S1954" s="132">
        <v>7218336.9100000001</v>
      </c>
      <c r="T1954" s="122" t="s">
        <v>995</v>
      </c>
      <c r="U1954" s="2">
        <v>88319987</v>
      </c>
      <c r="V1954" s="121">
        <v>-340712734</v>
      </c>
      <c r="W1954" s="111">
        <v>492605</v>
      </c>
      <c r="X1954" s="133">
        <v>54029291</v>
      </c>
      <c r="Y1954" s="45"/>
    </row>
    <row r="1955" spans="1:25">
      <c r="A1955" s="228" t="s">
        <v>182</v>
      </c>
      <c r="B1955" s="228" t="s">
        <v>183</v>
      </c>
      <c r="C1955" s="229">
        <v>44943</v>
      </c>
      <c r="D1955" s="229">
        <v>44943</v>
      </c>
      <c r="E1955" s="229">
        <v>44944</v>
      </c>
      <c r="F1955" s="296"/>
      <c r="G1955" s="230" t="s">
        <v>1708</v>
      </c>
      <c r="H1955" s="231" t="s">
        <v>216</v>
      </c>
      <c r="I1955" s="232" t="s">
        <v>218</v>
      </c>
      <c r="J1955" s="232" t="s">
        <v>904</v>
      </c>
      <c r="K1955" s="232" t="s">
        <v>166</v>
      </c>
      <c r="L1955" s="233">
        <v>0</v>
      </c>
      <c r="M1955" s="234"/>
      <c r="N1955" s="234">
        <v>0</v>
      </c>
      <c r="O1955" s="234">
        <v>9613.2999999999993</v>
      </c>
      <c r="P1955" s="234">
        <v>9613.2999999999993</v>
      </c>
      <c r="Q1955" s="235" t="s">
        <v>681</v>
      </c>
      <c r="R1955" s="236">
        <v>0</v>
      </c>
      <c r="S1955" s="237">
        <v>7227950.21</v>
      </c>
      <c r="T1955" s="238" t="s">
        <v>904</v>
      </c>
      <c r="U1955" s="239">
        <v>88242647</v>
      </c>
      <c r="V1955" s="234">
        <v>-340713243</v>
      </c>
      <c r="W1955" s="240">
        <v>500674</v>
      </c>
      <c r="X1955" s="241">
        <v>54029460</v>
      </c>
      <c r="Y1955" s="242"/>
    </row>
    <row r="1956" spans="1:25">
      <c r="A1956" s="299" t="s">
        <v>182</v>
      </c>
      <c r="B1956" s="299" t="s">
        <v>183</v>
      </c>
      <c r="C1956" s="125">
        <v>44945</v>
      </c>
      <c r="D1956" s="125">
        <v>44945</v>
      </c>
      <c r="E1956" s="125">
        <v>44945</v>
      </c>
      <c r="G1956" s="127" t="s">
        <v>1670</v>
      </c>
      <c r="H1956" s="128" t="s">
        <v>571</v>
      </c>
      <c r="I1956" s="73" t="s">
        <v>572</v>
      </c>
      <c r="J1956" s="73" t="s">
        <v>948</v>
      </c>
      <c r="K1956" s="73" t="s">
        <v>166</v>
      </c>
      <c r="L1956" s="129">
        <v>0</v>
      </c>
      <c r="N1956" s="121">
        <v>0</v>
      </c>
      <c r="O1956" s="121">
        <v>24416.16</v>
      </c>
      <c r="P1956" s="121">
        <v>24416.16</v>
      </c>
      <c r="Q1956" s="130" t="s">
        <v>681</v>
      </c>
      <c r="R1956" s="131">
        <v>0</v>
      </c>
      <c r="S1956" s="132">
        <v>7252366.3700000001</v>
      </c>
      <c r="T1956" s="122" t="s">
        <v>573</v>
      </c>
      <c r="U1956" s="2">
        <v>88397448</v>
      </c>
      <c r="V1956" s="121">
        <v>-340759274</v>
      </c>
      <c r="W1956" s="111">
        <v>471935</v>
      </c>
      <c r="X1956" s="133">
        <v>54035070</v>
      </c>
      <c r="Y1956" s="45"/>
    </row>
    <row r="1957" spans="1:25">
      <c r="A1957" s="228" t="s">
        <v>206</v>
      </c>
      <c r="B1957" s="228" t="s">
        <v>207</v>
      </c>
      <c r="C1957" s="229">
        <v>44943</v>
      </c>
      <c r="D1957" s="229">
        <v>44943</v>
      </c>
      <c r="E1957" s="229">
        <v>44945</v>
      </c>
      <c r="F1957" s="296" t="s">
        <v>889</v>
      </c>
      <c r="G1957" s="230"/>
      <c r="H1957" s="231" t="s">
        <v>888</v>
      </c>
      <c r="I1957" s="232" t="s">
        <v>886</v>
      </c>
      <c r="J1957" s="232" t="s">
        <v>887</v>
      </c>
      <c r="K1957" s="232" t="s">
        <v>1780</v>
      </c>
      <c r="L1957" s="233">
        <v>11688.4</v>
      </c>
      <c r="M1957" s="234">
        <v>100</v>
      </c>
      <c r="N1957" s="234">
        <v>11688.4</v>
      </c>
      <c r="O1957" s="234">
        <v>0</v>
      </c>
      <c r="P1957" s="234">
        <v>11688.4</v>
      </c>
      <c r="Q1957" s="235" t="s">
        <v>681</v>
      </c>
      <c r="R1957" s="236">
        <v>7191055.4099999843</v>
      </c>
      <c r="S1957" s="237">
        <v>0</v>
      </c>
      <c r="T1957" s="238" t="s">
        <v>887</v>
      </c>
      <c r="U1957" s="239"/>
      <c r="V1957" s="234"/>
      <c r="W1957" s="240">
        <v>518256</v>
      </c>
      <c r="X1957" s="241"/>
      <c r="Y1957" s="242"/>
    </row>
    <row r="1958" spans="1:25">
      <c r="A1958" s="299" t="s">
        <v>206</v>
      </c>
      <c r="B1958" s="299" t="s">
        <v>207</v>
      </c>
      <c r="C1958" s="125">
        <v>44925</v>
      </c>
      <c r="D1958" s="125">
        <v>44945</v>
      </c>
      <c r="E1958" s="125">
        <v>44946</v>
      </c>
      <c r="G1958" s="127"/>
      <c r="H1958" s="128" t="s">
        <v>919</v>
      </c>
      <c r="I1958" s="73" t="s">
        <v>917</v>
      </c>
      <c r="J1958" s="73" t="s">
        <v>918</v>
      </c>
      <c r="K1958" s="73" t="s">
        <v>944</v>
      </c>
      <c r="L1958" s="129">
        <v>11766.69</v>
      </c>
      <c r="M1958" s="121">
        <v>100</v>
      </c>
      <c r="N1958" s="121">
        <v>11766.69</v>
      </c>
      <c r="O1958" s="121">
        <v>0</v>
      </c>
      <c r="P1958" s="121">
        <v>11766.69</v>
      </c>
      <c r="Q1958" s="130" t="s">
        <v>681</v>
      </c>
      <c r="R1958" s="131">
        <v>7202822.0999999847</v>
      </c>
      <c r="S1958" s="132">
        <v>0</v>
      </c>
      <c r="T1958" s="122" t="s">
        <v>918</v>
      </c>
      <c r="U1958" s="2">
        <v>89847829</v>
      </c>
      <c r="V1958" s="121">
        <v>-340895535</v>
      </c>
      <c r="W1958" s="111">
        <v>502240</v>
      </c>
      <c r="X1958" s="133">
        <v>54070530</v>
      </c>
      <c r="Y1958" s="45"/>
    </row>
    <row r="1959" spans="1:25">
      <c r="A1959" s="228" t="s">
        <v>182</v>
      </c>
      <c r="B1959" s="228" t="s">
        <v>183</v>
      </c>
      <c r="C1959" s="229">
        <v>44945</v>
      </c>
      <c r="D1959" s="229">
        <v>44945</v>
      </c>
      <c r="E1959" s="229">
        <v>44946</v>
      </c>
      <c r="F1959" s="296"/>
      <c r="G1959" s="230" t="s">
        <v>1708</v>
      </c>
      <c r="H1959" s="231" t="s">
        <v>216</v>
      </c>
      <c r="I1959" s="232" t="s">
        <v>218</v>
      </c>
      <c r="J1959" s="232" t="s">
        <v>904</v>
      </c>
      <c r="K1959" s="232" t="s">
        <v>166</v>
      </c>
      <c r="L1959" s="233">
        <v>0</v>
      </c>
      <c r="M1959" s="234"/>
      <c r="N1959" s="234">
        <v>0</v>
      </c>
      <c r="O1959" s="234">
        <v>11486.25</v>
      </c>
      <c r="P1959" s="234">
        <v>11486.25</v>
      </c>
      <c r="Q1959" s="235" t="s">
        <v>681</v>
      </c>
      <c r="R1959" s="236">
        <v>0</v>
      </c>
      <c r="S1959" s="237">
        <v>7263852.6200000001</v>
      </c>
      <c r="T1959" s="238" t="s">
        <v>904</v>
      </c>
      <c r="U1959" s="239">
        <v>90027347</v>
      </c>
      <c r="V1959" s="234">
        <v>-340898312</v>
      </c>
      <c r="W1959" s="240">
        <v>500671</v>
      </c>
      <c r="X1959" s="241">
        <v>54071188</v>
      </c>
      <c r="Y1959" s="242" t="s">
        <v>1781</v>
      </c>
    </row>
    <row r="1960" spans="1:25">
      <c r="A1960" s="299" t="s">
        <v>206</v>
      </c>
      <c r="B1960" s="299" t="s">
        <v>207</v>
      </c>
      <c r="C1960" s="125">
        <v>44742</v>
      </c>
      <c r="D1960" s="125">
        <v>44742</v>
      </c>
      <c r="E1960" s="125">
        <v>44949</v>
      </c>
      <c r="F1960" s="295" t="s">
        <v>575</v>
      </c>
      <c r="G1960" s="127"/>
      <c r="H1960" s="128" t="s">
        <v>574</v>
      </c>
      <c r="I1960" s="73" t="s">
        <v>564</v>
      </c>
      <c r="J1960" s="73" t="s">
        <v>576</v>
      </c>
      <c r="K1960" s="73" t="s">
        <v>1782</v>
      </c>
      <c r="L1960" s="129">
        <v>15029.4</v>
      </c>
      <c r="M1960" s="121">
        <v>100</v>
      </c>
      <c r="N1960" s="121">
        <v>-15029.4</v>
      </c>
      <c r="O1960" s="121">
        <v>0</v>
      </c>
      <c r="P1960" s="121">
        <v>-15029.4</v>
      </c>
      <c r="Q1960" s="130" t="s">
        <v>681</v>
      </c>
      <c r="R1960" s="131">
        <v>7187792.6999999844</v>
      </c>
      <c r="S1960" s="132">
        <v>0</v>
      </c>
      <c r="T1960" s="122" t="s">
        <v>576</v>
      </c>
      <c r="U1960" s="2"/>
      <c r="W1960" s="111">
        <v>435251</v>
      </c>
      <c r="X1960" s="133"/>
      <c r="Y1960" s="45"/>
    </row>
    <row r="1961" spans="1:25">
      <c r="A1961" s="299" t="s">
        <v>206</v>
      </c>
      <c r="B1961" s="299" t="s">
        <v>207</v>
      </c>
      <c r="C1961" s="125">
        <v>44742</v>
      </c>
      <c r="D1961" s="125">
        <v>44742</v>
      </c>
      <c r="E1961" s="125">
        <v>44949</v>
      </c>
      <c r="F1961" s="295" t="s">
        <v>575</v>
      </c>
      <c r="G1961" s="127"/>
      <c r="H1961" s="128" t="s">
        <v>574</v>
      </c>
      <c r="I1961" s="73" t="s">
        <v>564</v>
      </c>
      <c r="J1961" s="73" t="s">
        <v>576</v>
      </c>
      <c r="K1961" s="73" t="s">
        <v>1783</v>
      </c>
      <c r="L1961" s="129">
        <v>7.0000000000000007E-2</v>
      </c>
      <c r="M1961" s="121">
        <v>100</v>
      </c>
      <c r="N1961" s="121">
        <v>-7.0000000000000007E-2</v>
      </c>
      <c r="O1961" s="121">
        <v>0</v>
      </c>
      <c r="P1961" s="121">
        <v>-7.0000000000000007E-2</v>
      </c>
      <c r="Q1961" s="130" t="s">
        <v>681</v>
      </c>
      <c r="R1961" s="131">
        <v>7187792.6299999841</v>
      </c>
      <c r="S1961" s="132">
        <v>0</v>
      </c>
      <c r="T1961" s="122" t="s">
        <v>576</v>
      </c>
      <c r="U1961" s="2"/>
      <c r="W1961" s="111">
        <v>409425</v>
      </c>
      <c r="X1961" s="133"/>
      <c r="Y1961" s="45"/>
    </row>
    <row r="1962" spans="1:25">
      <c r="A1962" s="299" t="s">
        <v>182</v>
      </c>
      <c r="B1962" s="299" t="s">
        <v>183</v>
      </c>
      <c r="C1962" s="125">
        <v>44742</v>
      </c>
      <c r="D1962" s="125">
        <v>44742</v>
      </c>
      <c r="E1962" s="125">
        <v>44949</v>
      </c>
      <c r="F1962" s="295" t="s">
        <v>575</v>
      </c>
      <c r="G1962" s="127" t="s">
        <v>1530</v>
      </c>
      <c r="H1962" s="128" t="s">
        <v>574</v>
      </c>
      <c r="I1962" s="73" t="s">
        <v>564</v>
      </c>
      <c r="J1962" s="73" t="s">
        <v>576</v>
      </c>
      <c r="K1962" s="73" t="s">
        <v>1784</v>
      </c>
      <c r="L1962" s="129">
        <v>0</v>
      </c>
      <c r="N1962" s="121">
        <v>0</v>
      </c>
      <c r="O1962" s="121">
        <v>-5650.7</v>
      </c>
      <c r="P1962" s="121">
        <v>-5650.7</v>
      </c>
      <c r="Q1962" s="130" t="s">
        <v>681</v>
      </c>
      <c r="R1962" s="131">
        <v>0</v>
      </c>
      <c r="S1962" s="132">
        <v>7258201.9199999999</v>
      </c>
      <c r="T1962" s="122" t="s">
        <v>576</v>
      </c>
      <c r="U1962" s="2"/>
      <c r="W1962" s="111">
        <v>409426</v>
      </c>
      <c r="X1962" s="133"/>
      <c r="Y1962" s="45" t="s">
        <v>1686</v>
      </c>
    </row>
    <row r="1963" spans="1:25">
      <c r="A1963" s="299" t="s">
        <v>182</v>
      </c>
      <c r="B1963" s="299" t="s">
        <v>183</v>
      </c>
      <c r="C1963" s="125">
        <v>44742</v>
      </c>
      <c r="D1963" s="125">
        <v>44742</v>
      </c>
      <c r="E1963" s="125">
        <v>44949</v>
      </c>
      <c r="F1963" s="295" t="s">
        <v>575</v>
      </c>
      <c r="G1963" s="127" t="s">
        <v>1530</v>
      </c>
      <c r="H1963" s="128" t="s">
        <v>574</v>
      </c>
      <c r="I1963" s="73" t="s">
        <v>564</v>
      </c>
      <c r="J1963" s="73" t="s">
        <v>576</v>
      </c>
      <c r="K1963" s="73" t="s">
        <v>1785</v>
      </c>
      <c r="L1963" s="129">
        <v>0</v>
      </c>
      <c r="N1963" s="121">
        <v>0</v>
      </c>
      <c r="O1963" s="121">
        <v>-13494.28</v>
      </c>
      <c r="P1963" s="121">
        <v>-13494.28</v>
      </c>
      <c r="Q1963" s="130" t="s">
        <v>681</v>
      </c>
      <c r="R1963" s="131">
        <v>0</v>
      </c>
      <c r="S1963" s="132">
        <v>7244707.6399999997</v>
      </c>
      <c r="T1963" s="122" t="s">
        <v>576</v>
      </c>
      <c r="U1963" s="2"/>
      <c r="W1963" s="111">
        <v>435251</v>
      </c>
      <c r="X1963" s="133"/>
      <c r="Y1963" s="45" t="s">
        <v>1686</v>
      </c>
    </row>
    <row r="1964" spans="1:25">
      <c r="A1964" s="299" t="s">
        <v>182</v>
      </c>
      <c r="B1964" s="299" t="s">
        <v>183</v>
      </c>
      <c r="C1964" s="125">
        <v>44771</v>
      </c>
      <c r="D1964" s="125">
        <v>44771</v>
      </c>
      <c r="E1964" s="125">
        <v>44949</v>
      </c>
      <c r="F1964" s="295" t="s">
        <v>575</v>
      </c>
      <c r="G1964" s="127" t="s">
        <v>1530</v>
      </c>
      <c r="H1964" s="128" t="s">
        <v>574</v>
      </c>
      <c r="I1964" s="73" t="s">
        <v>564</v>
      </c>
      <c r="J1964" s="73" t="s">
        <v>576</v>
      </c>
      <c r="K1964" s="73" t="s">
        <v>1786</v>
      </c>
      <c r="L1964" s="129">
        <v>0</v>
      </c>
      <c r="N1964" s="121">
        <v>0</v>
      </c>
      <c r="O1964" s="121">
        <v>-4630.78</v>
      </c>
      <c r="P1964" s="121">
        <v>-4630.78</v>
      </c>
      <c r="Q1964" s="130" t="s">
        <v>681</v>
      </c>
      <c r="R1964" s="131">
        <v>0</v>
      </c>
      <c r="S1964" s="132">
        <v>7240076.8599999994</v>
      </c>
      <c r="T1964" s="122" t="s">
        <v>576</v>
      </c>
      <c r="U1964" s="2"/>
      <c r="W1964" s="111">
        <v>435251</v>
      </c>
      <c r="X1964" s="133"/>
      <c r="Y1964" s="45"/>
    </row>
    <row r="1965" spans="1:25">
      <c r="A1965" s="299" t="s">
        <v>182</v>
      </c>
      <c r="B1965" s="299" t="s">
        <v>183</v>
      </c>
      <c r="C1965" s="125">
        <v>44771</v>
      </c>
      <c r="D1965" s="125">
        <v>44771</v>
      </c>
      <c r="E1965" s="125">
        <v>44949</v>
      </c>
      <c r="F1965" s="295" t="s">
        <v>575</v>
      </c>
      <c r="G1965" s="127" t="s">
        <v>1530</v>
      </c>
      <c r="H1965" s="128" t="s">
        <v>574</v>
      </c>
      <c r="I1965" s="73" t="s">
        <v>564</v>
      </c>
      <c r="J1965" s="73" t="s">
        <v>576</v>
      </c>
      <c r="K1965" s="73" t="s">
        <v>1787</v>
      </c>
      <c r="L1965" s="129">
        <v>0</v>
      </c>
      <c r="N1965" s="121">
        <v>0</v>
      </c>
      <c r="O1965" s="121">
        <v>-15118.34</v>
      </c>
      <c r="P1965" s="121">
        <v>-15118.34</v>
      </c>
      <c r="Q1965" s="130" t="s">
        <v>681</v>
      </c>
      <c r="R1965" s="131">
        <v>0</v>
      </c>
      <c r="S1965" s="132">
        <v>7224958.5199999996</v>
      </c>
      <c r="T1965" s="122" t="s">
        <v>576</v>
      </c>
      <c r="U1965" s="2"/>
      <c r="W1965" s="111">
        <v>409425</v>
      </c>
      <c r="X1965" s="133"/>
      <c r="Y1965" s="45"/>
    </row>
    <row r="1966" spans="1:25">
      <c r="A1966" s="299" t="s">
        <v>182</v>
      </c>
      <c r="B1966" s="299" t="s">
        <v>183</v>
      </c>
      <c r="C1966" s="125">
        <v>44771</v>
      </c>
      <c r="D1966" s="125">
        <v>44771</v>
      </c>
      <c r="E1966" s="125">
        <v>44949</v>
      </c>
      <c r="F1966" s="295" t="s">
        <v>575</v>
      </c>
      <c r="G1966" s="127" t="s">
        <v>1530</v>
      </c>
      <c r="H1966" s="128" t="s">
        <v>574</v>
      </c>
      <c r="I1966" s="73" t="s">
        <v>564</v>
      </c>
      <c r="J1966" s="73" t="s">
        <v>576</v>
      </c>
      <c r="K1966" s="73" t="s">
        <v>1788</v>
      </c>
      <c r="L1966" s="129">
        <v>0</v>
      </c>
      <c r="N1966" s="121">
        <v>0</v>
      </c>
      <c r="O1966" s="121">
        <v>-5948.91</v>
      </c>
      <c r="P1966" s="121">
        <v>-5948.91</v>
      </c>
      <c r="Q1966" s="130" t="s">
        <v>681</v>
      </c>
      <c r="R1966" s="131">
        <v>0</v>
      </c>
      <c r="S1966" s="132">
        <v>7219009.6099999994</v>
      </c>
      <c r="T1966" s="122" t="s">
        <v>576</v>
      </c>
      <c r="U1966" s="2"/>
      <c r="W1966" s="111">
        <v>409426</v>
      </c>
      <c r="X1966" s="133"/>
      <c r="Y1966" s="45"/>
    </row>
    <row r="1967" spans="1:25">
      <c r="A1967" s="299" t="s">
        <v>182</v>
      </c>
      <c r="B1967" s="299" t="s">
        <v>183</v>
      </c>
      <c r="C1967" s="125">
        <v>44799</v>
      </c>
      <c r="D1967" s="125">
        <v>44799</v>
      </c>
      <c r="E1967" s="125">
        <v>44949</v>
      </c>
      <c r="F1967" s="295" t="s">
        <v>575</v>
      </c>
      <c r="G1967" s="127" t="s">
        <v>1530</v>
      </c>
      <c r="H1967" s="128" t="s">
        <v>574</v>
      </c>
      <c r="I1967" s="73" t="s">
        <v>564</v>
      </c>
      <c r="J1967" s="73" t="s">
        <v>576</v>
      </c>
      <c r="K1967" s="73" t="s">
        <v>1789</v>
      </c>
      <c r="L1967" s="129">
        <v>0</v>
      </c>
      <c r="N1967" s="121">
        <v>0</v>
      </c>
      <c r="O1967" s="121">
        <v>-111.9</v>
      </c>
      <c r="P1967" s="121">
        <v>-111.9</v>
      </c>
      <c r="Q1967" s="130" t="s">
        <v>681</v>
      </c>
      <c r="R1967" s="131">
        <v>0</v>
      </c>
      <c r="S1967" s="132">
        <v>7218897.709999999</v>
      </c>
      <c r="T1967" s="122" t="s">
        <v>576</v>
      </c>
      <c r="U1967" s="2"/>
      <c r="W1967" s="111">
        <v>409426</v>
      </c>
      <c r="X1967" s="133"/>
      <c r="Y1967" s="45"/>
    </row>
    <row r="1968" spans="1:25">
      <c r="A1968" s="299" t="s">
        <v>206</v>
      </c>
      <c r="B1968" s="299" t="s">
        <v>207</v>
      </c>
      <c r="C1968" s="125">
        <v>44834</v>
      </c>
      <c r="D1968" s="125">
        <v>44834</v>
      </c>
      <c r="E1968" s="125">
        <v>44949</v>
      </c>
      <c r="F1968" s="295" t="s">
        <v>575</v>
      </c>
      <c r="G1968" s="127"/>
      <c r="H1968" s="128" t="s">
        <v>574</v>
      </c>
      <c r="I1968" s="73" t="s">
        <v>564</v>
      </c>
      <c r="J1968" s="73" t="s">
        <v>576</v>
      </c>
      <c r="K1968" s="73" t="s">
        <v>1790</v>
      </c>
      <c r="L1968" s="129">
        <v>15029.47</v>
      </c>
      <c r="M1968" s="121">
        <v>100</v>
      </c>
      <c r="N1968" s="121">
        <v>-15029.47</v>
      </c>
      <c r="O1968" s="121">
        <v>0</v>
      </c>
      <c r="P1968" s="121">
        <v>-15029.47</v>
      </c>
      <c r="Q1968" s="130" t="s">
        <v>681</v>
      </c>
      <c r="R1968" s="131">
        <v>7172763.1599999843</v>
      </c>
      <c r="S1968" s="132">
        <v>0</v>
      </c>
      <c r="T1968" s="122" t="s">
        <v>576</v>
      </c>
      <c r="U1968" s="2"/>
      <c r="W1968" s="111">
        <v>503686</v>
      </c>
      <c r="X1968" s="133"/>
      <c r="Y1968" s="45"/>
    </row>
    <row r="1969" spans="1:25">
      <c r="A1969" s="299" t="s">
        <v>182</v>
      </c>
      <c r="B1969" s="299" t="s">
        <v>183</v>
      </c>
      <c r="C1969" s="125">
        <v>44834</v>
      </c>
      <c r="D1969" s="125">
        <v>44834</v>
      </c>
      <c r="E1969" s="125">
        <v>44949</v>
      </c>
      <c r="F1969" s="295" t="s">
        <v>575</v>
      </c>
      <c r="G1969" s="127" t="s">
        <v>1530</v>
      </c>
      <c r="H1969" s="128" t="s">
        <v>574</v>
      </c>
      <c r="I1969" s="73" t="s">
        <v>564</v>
      </c>
      <c r="J1969" s="73" t="s">
        <v>576</v>
      </c>
      <c r="K1969" s="73" t="s">
        <v>1791</v>
      </c>
      <c r="L1969" s="129">
        <v>0</v>
      </c>
      <c r="N1969" s="121">
        <v>0</v>
      </c>
      <c r="O1969" s="121">
        <v>-103.63</v>
      </c>
      <c r="P1969" s="121">
        <v>-103.63</v>
      </c>
      <c r="Q1969" s="130" t="s">
        <v>681</v>
      </c>
      <c r="R1969" s="131">
        <v>0</v>
      </c>
      <c r="S1969" s="132">
        <v>7218794.0799999991</v>
      </c>
      <c r="T1969" s="122" t="s">
        <v>576</v>
      </c>
      <c r="U1969" s="2"/>
      <c r="W1969" s="111">
        <v>503686</v>
      </c>
      <c r="X1969" s="133"/>
      <c r="Y1969" s="45"/>
    </row>
    <row r="1970" spans="1:25">
      <c r="A1970" s="299" t="s">
        <v>182</v>
      </c>
      <c r="B1970" s="299" t="s">
        <v>183</v>
      </c>
      <c r="C1970" s="125">
        <v>44865</v>
      </c>
      <c r="D1970" s="125">
        <v>44865</v>
      </c>
      <c r="E1970" s="125">
        <v>44949</v>
      </c>
      <c r="F1970" s="295" t="s">
        <v>575</v>
      </c>
      <c r="G1970" s="127" t="s">
        <v>1530</v>
      </c>
      <c r="H1970" s="128" t="s">
        <v>574</v>
      </c>
      <c r="I1970" s="73" t="s">
        <v>564</v>
      </c>
      <c r="J1970" s="73" t="s">
        <v>576</v>
      </c>
      <c r="K1970" s="73" t="s">
        <v>1792</v>
      </c>
      <c r="L1970" s="129">
        <v>0</v>
      </c>
      <c r="N1970" s="121">
        <v>0</v>
      </c>
      <c r="O1970" s="121">
        <v>-19459.009999999998</v>
      </c>
      <c r="P1970" s="121">
        <v>-19459.009999999998</v>
      </c>
      <c r="Q1970" s="130" t="s">
        <v>681</v>
      </c>
      <c r="R1970" s="131">
        <v>0</v>
      </c>
      <c r="S1970" s="132">
        <v>7199335.0699999994</v>
      </c>
      <c r="T1970" s="122" t="s">
        <v>576</v>
      </c>
      <c r="U1970" s="2"/>
      <c r="W1970" s="111">
        <v>409425</v>
      </c>
      <c r="X1970" s="133"/>
      <c r="Y1970" s="45"/>
    </row>
    <row r="1971" spans="1:25">
      <c r="A1971" s="299" t="s">
        <v>182</v>
      </c>
      <c r="B1971" s="299" t="s">
        <v>183</v>
      </c>
      <c r="C1971" s="125">
        <v>44865</v>
      </c>
      <c r="D1971" s="125">
        <v>44865</v>
      </c>
      <c r="E1971" s="125">
        <v>44949</v>
      </c>
      <c r="F1971" s="295" t="s">
        <v>575</v>
      </c>
      <c r="G1971" s="127" t="s">
        <v>1530</v>
      </c>
      <c r="H1971" s="128" t="s">
        <v>574</v>
      </c>
      <c r="I1971" s="73" t="s">
        <v>564</v>
      </c>
      <c r="J1971" s="73" t="s">
        <v>576</v>
      </c>
      <c r="K1971" s="73" t="s">
        <v>1793</v>
      </c>
      <c r="L1971" s="129">
        <v>0</v>
      </c>
      <c r="N1971" s="121">
        <v>0</v>
      </c>
      <c r="O1971" s="121">
        <v>-17316.900000000001</v>
      </c>
      <c r="P1971" s="121">
        <v>-17316.900000000001</v>
      </c>
      <c r="Q1971" s="130" t="s">
        <v>681</v>
      </c>
      <c r="R1971" s="131">
        <v>0</v>
      </c>
      <c r="S1971" s="132">
        <v>7182018.169999999</v>
      </c>
      <c r="T1971" s="122" t="s">
        <v>576</v>
      </c>
      <c r="U1971" s="2"/>
      <c r="W1971" s="111">
        <v>435251</v>
      </c>
      <c r="X1971" s="133"/>
      <c r="Y1971" s="45" t="s">
        <v>1686</v>
      </c>
    </row>
    <row r="1972" spans="1:25">
      <c r="A1972" s="299" t="s">
        <v>182</v>
      </c>
      <c r="B1972" s="299" t="s">
        <v>183</v>
      </c>
      <c r="C1972" s="125">
        <v>44865</v>
      </c>
      <c r="D1972" s="125">
        <v>44865</v>
      </c>
      <c r="E1972" s="125">
        <v>44949</v>
      </c>
      <c r="F1972" s="295" t="s">
        <v>575</v>
      </c>
      <c r="G1972" s="127" t="s">
        <v>1530</v>
      </c>
      <c r="H1972" s="128" t="s">
        <v>574</v>
      </c>
      <c r="I1972" s="73" t="s">
        <v>564</v>
      </c>
      <c r="J1972" s="73" t="s">
        <v>576</v>
      </c>
      <c r="K1972" s="73" t="s">
        <v>1794</v>
      </c>
      <c r="L1972" s="129">
        <v>0</v>
      </c>
      <c r="N1972" s="121">
        <v>0</v>
      </c>
      <c r="O1972" s="121">
        <v>-22246.04</v>
      </c>
      <c r="P1972" s="121">
        <v>-22246.04</v>
      </c>
      <c r="Q1972" s="130" t="s">
        <v>681</v>
      </c>
      <c r="R1972" s="131">
        <v>0</v>
      </c>
      <c r="S1972" s="132">
        <v>7159772.129999999</v>
      </c>
      <c r="T1972" s="122" t="s">
        <v>576</v>
      </c>
      <c r="U1972" s="2"/>
      <c r="W1972" s="111">
        <v>409426</v>
      </c>
      <c r="X1972" s="133"/>
      <c r="Y1972" s="45"/>
    </row>
    <row r="1973" spans="1:25">
      <c r="A1973" s="299" t="s">
        <v>182</v>
      </c>
      <c r="B1973" s="299" t="s">
        <v>183</v>
      </c>
      <c r="C1973" s="125">
        <v>44895</v>
      </c>
      <c r="D1973" s="125">
        <v>44895</v>
      </c>
      <c r="E1973" s="125">
        <v>44949</v>
      </c>
      <c r="F1973" s="295" t="s">
        <v>575</v>
      </c>
      <c r="G1973" s="127" t="s">
        <v>1530</v>
      </c>
      <c r="H1973" s="128" t="s">
        <v>574</v>
      </c>
      <c r="I1973" s="73" t="s">
        <v>564</v>
      </c>
      <c r="J1973" s="73" t="s">
        <v>576</v>
      </c>
      <c r="K1973" s="73" t="s">
        <v>1795</v>
      </c>
      <c r="L1973" s="129">
        <v>0</v>
      </c>
      <c r="N1973" s="121">
        <v>0</v>
      </c>
      <c r="O1973" s="121">
        <v>-119.97</v>
      </c>
      <c r="P1973" s="121">
        <v>-119.97</v>
      </c>
      <c r="Q1973" s="130" t="s">
        <v>681</v>
      </c>
      <c r="R1973" s="131">
        <v>0</v>
      </c>
      <c r="S1973" s="132">
        <v>7159652.1599999992</v>
      </c>
      <c r="T1973" s="122" t="s">
        <v>576</v>
      </c>
      <c r="U1973" s="2"/>
      <c r="W1973" s="111">
        <v>409426</v>
      </c>
      <c r="X1973" s="133"/>
      <c r="Y1973" s="45"/>
    </row>
    <row r="1974" spans="1:25">
      <c r="A1974" s="299" t="s">
        <v>182</v>
      </c>
      <c r="B1974" s="299" t="s">
        <v>183</v>
      </c>
      <c r="C1974" s="125">
        <v>44949</v>
      </c>
      <c r="D1974" s="125">
        <v>44949</v>
      </c>
      <c r="E1974" s="125">
        <v>44949</v>
      </c>
      <c r="G1974" s="127" t="s">
        <v>1607</v>
      </c>
      <c r="H1974" s="128" t="s">
        <v>566</v>
      </c>
      <c r="I1974" s="73" t="s">
        <v>564</v>
      </c>
      <c r="J1974" s="73" t="s">
        <v>567</v>
      </c>
      <c r="K1974" s="73" t="s">
        <v>166</v>
      </c>
      <c r="L1974" s="129">
        <v>0</v>
      </c>
      <c r="N1974" s="121">
        <v>0</v>
      </c>
      <c r="O1974" s="121">
        <v>108946.23</v>
      </c>
      <c r="P1974" s="121">
        <v>108946.23</v>
      </c>
      <c r="Q1974" s="130" t="s">
        <v>681</v>
      </c>
      <c r="R1974" s="131">
        <v>0</v>
      </c>
      <c r="S1974" s="132">
        <v>7268598.3899999997</v>
      </c>
      <c r="T1974" s="122" t="s">
        <v>567</v>
      </c>
      <c r="U1974" s="2">
        <v>87474328</v>
      </c>
      <c r="V1974" s="121">
        <v>-340963007</v>
      </c>
      <c r="W1974" s="111">
        <v>512170</v>
      </c>
      <c r="X1974" s="133">
        <v>54075382</v>
      </c>
      <c r="Y1974" s="45"/>
    </row>
    <row r="1975" spans="1:25">
      <c r="A1975" s="228" t="s">
        <v>182</v>
      </c>
      <c r="B1975" s="228" t="s">
        <v>183</v>
      </c>
      <c r="C1975" s="229">
        <v>44949</v>
      </c>
      <c r="D1975" s="229">
        <v>44949</v>
      </c>
      <c r="E1975" s="229">
        <v>44949</v>
      </c>
      <c r="F1975" s="296"/>
      <c r="G1975" s="230" t="s">
        <v>1708</v>
      </c>
      <c r="H1975" s="231" t="s">
        <v>216</v>
      </c>
      <c r="I1975" s="232" t="s">
        <v>218</v>
      </c>
      <c r="J1975" s="232" t="s">
        <v>904</v>
      </c>
      <c r="K1975" s="232" t="s">
        <v>166</v>
      </c>
      <c r="L1975" s="233">
        <v>0</v>
      </c>
      <c r="M1975" s="234"/>
      <c r="N1975" s="234">
        <v>0</v>
      </c>
      <c r="O1975" s="234">
        <v>1865.82</v>
      </c>
      <c r="P1975" s="234">
        <v>1865.82</v>
      </c>
      <c r="Q1975" s="235" t="s">
        <v>681</v>
      </c>
      <c r="R1975" s="236">
        <v>0</v>
      </c>
      <c r="S1975" s="237">
        <v>7270464.21</v>
      </c>
      <c r="T1975" s="238" t="s">
        <v>904</v>
      </c>
      <c r="U1975" s="239">
        <v>89762632</v>
      </c>
      <c r="V1975" s="234">
        <v>-341016024</v>
      </c>
      <c r="W1975" s="240">
        <v>500670</v>
      </c>
      <c r="X1975" s="241">
        <v>54093896</v>
      </c>
      <c r="Y1975" s="242" t="s">
        <v>1796</v>
      </c>
    </row>
    <row r="1976" spans="1:25">
      <c r="A1976" s="299" t="s">
        <v>206</v>
      </c>
      <c r="B1976" s="299" t="s">
        <v>207</v>
      </c>
      <c r="C1976" s="125">
        <v>44742</v>
      </c>
      <c r="D1976" s="125">
        <v>44742</v>
      </c>
      <c r="E1976" s="125">
        <v>44950</v>
      </c>
      <c r="F1976" s="295" t="s">
        <v>575</v>
      </c>
      <c r="G1976" s="127"/>
      <c r="H1976" s="128" t="s">
        <v>574</v>
      </c>
      <c r="I1976" s="73" t="s">
        <v>564</v>
      </c>
      <c r="J1976" s="73" t="s">
        <v>576</v>
      </c>
      <c r="K1976" s="73" t="s">
        <v>944</v>
      </c>
      <c r="L1976" s="129">
        <v>15029.47</v>
      </c>
      <c r="M1976" s="121">
        <v>100</v>
      </c>
      <c r="N1976" s="121">
        <v>15029.47</v>
      </c>
      <c r="O1976" s="121">
        <v>0</v>
      </c>
      <c r="P1976" s="121">
        <v>15029.47</v>
      </c>
      <c r="Q1976" s="130" t="s">
        <v>681</v>
      </c>
      <c r="R1976" s="131">
        <v>7187792.6299999841</v>
      </c>
      <c r="S1976" s="132">
        <v>0</v>
      </c>
      <c r="T1976" s="122" t="s">
        <v>576</v>
      </c>
      <c r="U1976" s="2">
        <v>90345658</v>
      </c>
      <c r="V1976" s="121">
        <v>-341142128</v>
      </c>
      <c r="W1976" s="111">
        <v>435251</v>
      </c>
      <c r="X1976" s="133">
        <v>54116982</v>
      </c>
      <c r="Y1976" s="45"/>
    </row>
    <row r="1977" spans="1:25">
      <c r="A1977" s="299" t="s">
        <v>206</v>
      </c>
      <c r="B1977" s="299" t="s">
        <v>207</v>
      </c>
      <c r="C1977" s="125">
        <v>44834</v>
      </c>
      <c r="D1977" s="125">
        <v>44834</v>
      </c>
      <c r="E1977" s="125">
        <v>44950</v>
      </c>
      <c r="F1977" s="295" t="s">
        <v>575</v>
      </c>
      <c r="G1977" s="127"/>
      <c r="H1977" s="128" t="s">
        <v>574</v>
      </c>
      <c r="I1977" s="73" t="s">
        <v>564</v>
      </c>
      <c r="J1977" s="73" t="s">
        <v>576</v>
      </c>
      <c r="K1977" s="73" t="s">
        <v>944</v>
      </c>
      <c r="L1977" s="129">
        <v>15029.47</v>
      </c>
      <c r="M1977" s="121">
        <v>100</v>
      </c>
      <c r="N1977" s="121">
        <v>15029.47</v>
      </c>
      <c r="O1977" s="121">
        <v>0</v>
      </c>
      <c r="P1977" s="121">
        <v>15029.47</v>
      </c>
      <c r="Q1977" s="130" t="s">
        <v>681</v>
      </c>
      <c r="R1977" s="131">
        <v>7202822.0999999838</v>
      </c>
      <c r="S1977" s="132">
        <v>0</v>
      </c>
      <c r="T1977" s="122" t="s">
        <v>576</v>
      </c>
      <c r="U1977" s="2">
        <v>90346172</v>
      </c>
      <c r="V1977" s="121">
        <v>-341143259</v>
      </c>
      <c r="W1977" s="111">
        <v>518945</v>
      </c>
      <c r="X1977" s="133">
        <v>54117235</v>
      </c>
      <c r="Y1977" s="45"/>
    </row>
    <row r="1978" spans="1:25">
      <c r="A1978" s="299" t="s">
        <v>182</v>
      </c>
      <c r="B1978" s="299" t="s">
        <v>183</v>
      </c>
      <c r="C1978" s="125">
        <v>44950</v>
      </c>
      <c r="D1978" s="125">
        <v>44950</v>
      </c>
      <c r="E1978" s="125">
        <v>44950</v>
      </c>
      <c r="F1978" s="295" t="s">
        <v>491</v>
      </c>
      <c r="G1978" s="127" t="s">
        <v>1720</v>
      </c>
      <c r="H1978" s="128" t="s">
        <v>490</v>
      </c>
      <c r="I1978" s="73" t="s">
        <v>972</v>
      </c>
      <c r="J1978" s="73" t="s">
        <v>493</v>
      </c>
      <c r="K1978" s="73" t="s">
        <v>166</v>
      </c>
      <c r="L1978" s="129">
        <v>0</v>
      </c>
      <c r="N1978" s="121">
        <v>0</v>
      </c>
      <c r="O1978" s="121">
        <v>52355.49</v>
      </c>
      <c r="P1978" s="121">
        <v>52355.49</v>
      </c>
      <c r="Q1978" s="130" t="s">
        <v>681</v>
      </c>
      <c r="R1978" s="131">
        <v>0</v>
      </c>
      <c r="S1978" s="132">
        <v>7322819.7000000002</v>
      </c>
      <c r="T1978" s="122" t="s">
        <v>493</v>
      </c>
      <c r="U1978" s="2">
        <v>86476440</v>
      </c>
      <c r="V1978" s="121">
        <v>-341068165</v>
      </c>
      <c r="W1978" s="111">
        <v>441123</v>
      </c>
      <c r="X1978" s="133">
        <v>54101406</v>
      </c>
      <c r="Y1978" s="45"/>
    </row>
    <row r="1979" spans="1:25">
      <c r="A1979" s="243" t="s">
        <v>182</v>
      </c>
      <c r="B1979" s="243" t="s">
        <v>183</v>
      </c>
      <c r="C1979" s="244">
        <v>44953</v>
      </c>
      <c r="D1979" s="244">
        <v>44953</v>
      </c>
      <c r="E1979" s="244">
        <v>44953</v>
      </c>
      <c r="F1979" s="297"/>
      <c r="G1979" s="245" t="s">
        <v>1708</v>
      </c>
      <c r="H1979" s="246" t="s">
        <v>216</v>
      </c>
      <c r="I1979" s="247" t="s">
        <v>218</v>
      </c>
      <c r="J1979" s="247" t="s">
        <v>904</v>
      </c>
      <c r="K1979" s="247" t="s">
        <v>166</v>
      </c>
      <c r="L1979" s="248">
        <v>0</v>
      </c>
      <c r="M1979" s="249"/>
      <c r="N1979" s="249">
        <v>0</v>
      </c>
      <c r="O1979" s="249">
        <v>26722.69</v>
      </c>
      <c r="P1979" s="249">
        <v>26722.69</v>
      </c>
      <c r="Q1979" s="250" t="s">
        <v>681</v>
      </c>
      <c r="R1979" s="251">
        <v>0</v>
      </c>
      <c r="S1979" s="252">
        <v>7349542.3900000006</v>
      </c>
      <c r="T1979" s="253" t="s">
        <v>904</v>
      </c>
      <c r="U1979" s="254">
        <v>89393820</v>
      </c>
      <c r="V1979" s="249">
        <v>-342866753</v>
      </c>
      <c r="W1979" s="255">
        <v>500668</v>
      </c>
      <c r="X1979" s="256">
        <v>54178907</v>
      </c>
      <c r="Y1979" s="257" t="s">
        <v>1797</v>
      </c>
    </row>
    <row r="1980" spans="1:25">
      <c r="A1980" s="299" t="s">
        <v>206</v>
      </c>
      <c r="B1980" s="299" t="s">
        <v>207</v>
      </c>
      <c r="C1980" s="125">
        <v>44925</v>
      </c>
      <c r="D1980" s="125">
        <v>44925</v>
      </c>
      <c r="E1980" s="125">
        <v>44956</v>
      </c>
      <c r="F1980" s="295" t="s">
        <v>575</v>
      </c>
      <c r="G1980" s="127"/>
      <c r="H1980" s="128" t="s">
        <v>574</v>
      </c>
      <c r="I1980" s="73" t="s">
        <v>564</v>
      </c>
      <c r="J1980" s="73" t="s">
        <v>576</v>
      </c>
      <c r="K1980" s="73" t="s">
        <v>944</v>
      </c>
      <c r="L1980" s="129">
        <v>15029.47</v>
      </c>
      <c r="M1980" s="121">
        <v>100</v>
      </c>
      <c r="N1980" s="121">
        <v>15029.47</v>
      </c>
      <c r="O1980" s="121">
        <v>0</v>
      </c>
      <c r="P1980" s="121">
        <v>15029.47</v>
      </c>
      <c r="Q1980" s="130" t="s">
        <v>681</v>
      </c>
      <c r="R1980" s="131">
        <v>7217851.5699999835</v>
      </c>
      <c r="S1980" s="132">
        <v>0</v>
      </c>
      <c r="T1980" s="122" t="s">
        <v>576</v>
      </c>
      <c r="U1980" s="2">
        <v>90727610</v>
      </c>
      <c r="V1980" s="121">
        <v>-344431340</v>
      </c>
      <c r="W1980" s="111">
        <v>518959</v>
      </c>
      <c r="X1980" s="133">
        <v>54218352</v>
      </c>
      <c r="Y1980" s="45"/>
    </row>
    <row r="1981" spans="1:25">
      <c r="A1981" s="299" t="s">
        <v>182</v>
      </c>
      <c r="B1981" s="299" t="s">
        <v>183</v>
      </c>
      <c r="C1981" s="125">
        <v>44742</v>
      </c>
      <c r="D1981" s="125">
        <v>44742</v>
      </c>
      <c r="E1981" s="125">
        <v>44956</v>
      </c>
      <c r="F1981" s="295" t="s">
        <v>575</v>
      </c>
      <c r="G1981" s="127" t="s">
        <v>1530</v>
      </c>
      <c r="H1981" s="128" t="s">
        <v>574</v>
      </c>
      <c r="I1981" s="73" t="s">
        <v>564</v>
      </c>
      <c r="J1981" s="73" t="s">
        <v>576</v>
      </c>
      <c r="K1981" s="73" t="s">
        <v>166</v>
      </c>
      <c r="L1981" s="129">
        <v>0</v>
      </c>
      <c r="N1981" s="121">
        <v>0</v>
      </c>
      <c r="O1981" s="121">
        <v>5650.7</v>
      </c>
      <c r="P1981" s="121">
        <v>5650.7</v>
      </c>
      <c r="Q1981" s="130" t="s">
        <v>681</v>
      </c>
      <c r="R1981" s="131">
        <v>0</v>
      </c>
      <c r="S1981" s="132">
        <v>7355193.0900000008</v>
      </c>
      <c r="T1981" s="122" t="s">
        <v>576</v>
      </c>
      <c r="U1981" s="2">
        <v>90301713</v>
      </c>
      <c r="V1981" s="121">
        <v>-344394037</v>
      </c>
      <c r="W1981" s="111">
        <v>409426</v>
      </c>
      <c r="X1981" s="133">
        <v>54212849</v>
      </c>
      <c r="Y1981" s="45"/>
    </row>
    <row r="1982" spans="1:25">
      <c r="A1982" s="299" t="s">
        <v>182</v>
      </c>
      <c r="B1982" s="299" t="s">
        <v>183</v>
      </c>
      <c r="C1982" s="125">
        <v>44742</v>
      </c>
      <c r="D1982" s="125">
        <v>44742</v>
      </c>
      <c r="E1982" s="125">
        <v>44956</v>
      </c>
      <c r="F1982" s="295" t="s">
        <v>575</v>
      </c>
      <c r="G1982" s="127" t="s">
        <v>1530</v>
      </c>
      <c r="H1982" s="128" t="s">
        <v>574</v>
      </c>
      <c r="I1982" s="73" t="s">
        <v>564</v>
      </c>
      <c r="J1982" s="73" t="s">
        <v>576</v>
      </c>
      <c r="K1982" s="73" t="s">
        <v>166</v>
      </c>
      <c r="L1982" s="129">
        <v>0</v>
      </c>
      <c r="N1982" s="121">
        <v>0</v>
      </c>
      <c r="O1982" s="121">
        <v>13494.28</v>
      </c>
      <c r="P1982" s="121">
        <v>13494.28</v>
      </c>
      <c r="Q1982" s="130" t="s">
        <v>681</v>
      </c>
      <c r="R1982" s="131">
        <v>0</v>
      </c>
      <c r="S1982" s="132">
        <v>7368687.370000001</v>
      </c>
      <c r="T1982" s="122" t="s">
        <v>576</v>
      </c>
      <c r="U1982" s="2">
        <v>90301595</v>
      </c>
      <c r="V1982" s="121">
        <v>-344394148</v>
      </c>
      <c r="W1982" s="111">
        <v>435251</v>
      </c>
      <c r="X1982" s="133">
        <v>54212853</v>
      </c>
      <c r="Y1982" s="45"/>
    </row>
    <row r="1983" spans="1:25">
      <c r="A1983" s="299" t="s">
        <v>182</v>
      </c>
      <c r="B1983" s="299" t="s">
        <v>183</v>
      </c>
      <c r="C1983" s="125">
        <v>44771</v>
      </c>
      <c r="D1983" s="125">
        <v>44771</v>
      </c>
      <c r="E1983" s="125">
        <v>44956</v>
      </c>
      <c r="F1983" s="295" t="s">
        <v>575</v>
      </c>
      <c r="G1983" s="127" t="s">
        <v>1530</v>
      </c>
      <c r="H1983" s="128" t="s">
        <v>574</v>
      </c>
      <c r="I1983" s="73" t="s">
        <v>564</v>
      </c>
      <c r="J1983" s="73" t="s">
        <v>576</v>
      </c>
      <c r="K1983" s="73" t="s">
        <v>166</v>
      </c>
      <c r="L1983" s="129">
        <v>0</v>
      </c>
      <c r="N1983" s="121">
        <v>0</v>
      </c>
      <c r="O1983" s="121">
        <v>4630.78</v>
      </c>
      <c r="P1983" s="121">
        <v>4630.78</v>
      </c>
      <c r="Q1983" s="130" t="s">
        <v>681</v>
      </c>
      <c r="R1983" s="131">
        <v>0</v>
      </c>
      <c r="S1983" s="132">
        <v>7373318.1500000013</v>
      </c>
      <c r="T1983" s="122" t="s">
        <v>576</v>
      </c>
      <c r="U1983" s="2">
        <v>90302882</v>
      </c>
      <c r="V1983" s="121">
        <v>-344394450</v>
      </c>
      <c r="W1983" s="111">
        <v>435251</v>
      </c>
      <c r="X1983" s="133">
        <v>54212859</v>
      </c>
      <c r="Y1983" s="45"/>
    </row>
    <row r="1984" spans="1:25">
      <c r="A1984" s="299" t="s">
        <v>182</v>
      </c>
      <c r="B1984" s="299" t="s">
        <v>183</v>
      </c>
      <c r="C1984" s="125">
        <v>44771</v>
      </c>
      <c r="D1984" s="125">
        <v>44771</v>
      </c>
      <c r="E1984" s="125">
        <v>44956</v>
      </c>
      <c r="F1984" s="295" t="s">
        <v>575</v>
      </c>
      <c r="G1984" s="127" t="s">
        <v>1530</v>
      </c>
      <c r="H1984" s="128" t="s">
        <v>574</v>
      </c>
      <c r="I1984" s="73" t="s">
        <v>564</v>
      </c>
      <c r="J1984" s="73" t="s">
        <v>576</v>
      </c>
      <c r="K1984" s="73" t="s">
        <v>166</v>
      </c>
      <c r="L1984" s="129">
        <v>0</v>
      </c>
      <c r="N1984" s="121">
        <v>0</v>
      </c>
      <c r="O1984" s="121">
        <v>5948.91</v>
      </c>
      <c r="P1984" s="121">
        <v>5948.91</v>
      </c>
      <c r="Q1984" s="130" t="s">
        <v>681</v>
      </c>
      <c r="R1984" s="131">
        <v>0</v>
      </c>
      <c r="S1984" s="132">
        <v>7379267.0600000015</v>
      </c>
      <c r="T1984" s="122" t="s">
        <v>576</v>
      </c>
      <c r="U1984" s="2">
        <v>90301758</v>
      </c>
      <c r="V1984" s="121">
        <v>-344394564</v>
      </c>
      <c r="W1984" s="111">
        <v>409426</v>
      </c>
      <c r="X1984" s="133">
        <v>54212860</v>
      </c>
      <c r="Y1984" s="45"/>
    </row>
    <row r="1985" spans="1:25">
      <c r="A1985" s="299" t="s">
        <v>182</v>
      </c>
      <c r="B1985" s="299" t="s">
        <v>183</v>
      </c>
      <c r="C1985" s="125">
        <v>44771</v>
      </c>
      <c r="D1985" s="125">
        <v>44771</v>
      </c>
      <c r="E1985" s="125">
        <v>44956</v>
      </c>
      <c r="F1985" s="295" t="s">
        <v>575</v>
      </c>
      <c r="G1985" s="127" t="s">
        <v>1530</v>
      </c>
      <c r="H1985" s="128" t="s">
        <v>574</v>
      </c>
      <c r="I1985" s="73" t="s">
        <v>564</v>
      </c>
      <c r="J1985" s="73" t="s">
        <v>576</v>
      </c>
      <c r="K1985" s="73" t="s">
        <v>166</v>
      </c>
      <c r="L1985" s="129">
        <v>0</v>
      </c>
      <c r="N1985" s="121">
        <v>0</v>
      </c>
      <c r="O1985" s="121">
        <v>15118.34</v>
      </c>
      <c r="P1985" s="121">
        <v>15118.34</v>
      </c>
      <c r="Q1985" s="130" t="s">
        <v>681</v>
      </c>
      <c r="R1985" s="131">
        <v>0</v>
      </c>
      <c r="S1985" s="132">
        <v>7394385.4000000013</v>
      </c>
      <c r="T1985" s="122" t="s">
        <v>576</v>
      </c>
      <c r="U1985" s="2">
        <v>90301689</v>
      </c>
      <c r="V1985" s="121">
        <v>-344394594</v>
      </c>
      <c r="W1985" s="111">
        <v>409425</v>
      </c>
      <c r="X1985" s="133">
        <v>54212864</v>
      </c>
      <c r="Y1985" s="45"/>
    </row>
    <row r="1986" spans="1:25">
      <c r="A1986" s="299" t="s">
        <v>182</v>
      </c>
      <c r="B1986" s="299" t="s">
        <v>183</v>
      </c>
      <c r="C1986" s="125">
        <v>44804</v>
      </c>
      <c r="D1986" s="125">
        <v>44804</v>
      </c>
      <c r="E1986" s="125">
        <v>44956</v>
      </c>
      <c r="F1986" s="295" t="s">
        <v>575</v>
      </c>
      <c r="G1986" s="127" t="s">
        <v>1530</v>
      </c>
      <c r="H1986" s="128" t="s">
        <v>574</v>
      </c>
      <c r="I1986" s="73" t="s">
        <v>564</v>
      </c>
      <c r="J1986" s="73" t="s">
        <v>576</v>
      </c>
      <c r="K1986" s="73" t="s">
        <v>166</v>
      </c>
      <c r="L1986" s="129">
        <v>0</v>
      </c>
      <c r="N1986" s="121">
        <v>0</v>
      </c>
      <c r="O1986" s="121">
        <v>111.9</v>
      </c>
      <c r="P1986" s="121">
        <v>111.9</v>
      </c>
      <c r="Q1986" s="130" t="s">
        <v>681</v>
      </c>
      <c r="R1986" s="131">
        <v>0</v>
      </c>
      <c r="S1986" s="132">
        <v>7394497.3000000017</v>
      </c>
      <c r="T1986" s="122" t="s">
        <v>576</v>
      </c>
      <c r="U1986" s="2">
        <v>90303046</v>
      </c>
      <c r="V1986" s="121">
        <v>-344394823</v>
      </c>
      <c r="W1986" s="111">
        <v>518945</v>
      </c>
      <c r="X1986" s="133">
        <v>54212872</v>
      </c>
      <c r="Y1986" s="45"/>
    </row>
    <row r="1987" spans="1:25">
      <c r="A1987" s="299" t="s">
        <v>182</v>
      </c>
      <c r="B1987" s="299" t="s">
        <v>183</v>
      </c>
      <c r="C1987" s="125">
        <v>44804</v>
      </c>
      <c r="D1987" s="125">
        <v>44804</v>
      </c>
      <c r="E1987" s="125">
        <v>44956</v>
      </c>
      <c r="F1987" s="295" t="s">
        <v>575</v>
      </c>
      <c r="G1987" s="127" t="s">
        <v>1530</v>
      </c>
      <c r="H1987" s="128" t="s">
        <v>574</v>
      </c>
      <c r="I1987" s="73" t="s">
        <v>564</v>
      </c>
      <c r="J1987" s="73" t="s">
        <v>576</v>
      </c>
      <c r="K1987" s="73" t="s">
        <v>166</v>
      </c>
      <c r="L1987" s="129">
        <v>0</v>
      </c>
      <c r="N1987" s="121">
        <v>0</v>
      </c>
      <c r="O1987" s="121">
        <v>119.97</v>
      </c>
      <c r="P1987" s="121">
        <v>119.97</v>
      </c>
      <c r="Q1987" s="130" t="s">
        <v>681</v>
      </c>
      <c r="R1987" s="131">
        <v>0</v>
      </c>
      <c r="S1987" s="132">
        <v>7394617.2700000014</v>
      </c>
      <c r="T1987" s="122" t="s">
        <v>576</v>
      </c>
      <c r="U1987" s="2">
        <v>90303046</v>
      </c>
      <c r="V1987" s="121">
        <v>-344395765</v>
      </c>
      <c r="W1987" s="111">
        <v>518945</v>
      </c>
      <c r="X1987" s="133">
        <v>54212929</v>
      </c>
      <c r="Y1987" s="45"/>
    </row>
    <row r="1988" spans="1:25">
      <c r="A1988" s="299" t="s">
        <v>182</v>
      </c>
      <c r="B1988" s="299" t="s">
        <v>183</v>
      </c>
      <c r="C1988" s="125">
        <v>44834</v>
      </c>
      <c r="D1988" s="125">
        <v>44834</v>
      </c>
      <c r="E1988" s="125">
        <v>44956</v>
      </c>
      <c r="F1988" s="295" t="s">
        <v>575</v>
      </c>
      <c r="G1988" s="127" t="s">
        <v>1530</v>
      </c>
      <c r="H1988" s="128" t="s">
        <v>574</v>
      </c>
      <c r="I1988" s="73" t="s">
        <v>564</v>
      </c>
      <c r="J1988" s="73" t="s">
        <v>576</v>
      </c>
      <c r="K1988" s="73" t="s">
        <v>166</v>
      </c>
      <c r="L1988" s="129">
        <v>0</v>
      </c>
      <c r="N1988" s="121">
        <v>0</v>
      </c>
      <c r="O1988" s="121">
        <v>103.63</v>
      </c>
      <c r="P1988" s="121">
        <v>103.63</v>
      </c>
      <c r="Q1988" s="130" t="s">
        <v>681</v>
      </c>
      <c r="R1988" s="131">
        <v>0</v>
      </c>
      <c r="S1988" s="132">
        <v>7394720.9000000013</v>
      </c>
      <c r="T1988" s="122" t="s">
        <v>576</v>
      </c>
      <c r="U1988" s="2">
        <v>90303238</v>
      </c>
      <c r="V1988" s="121">
        <v>-344395408</v>
      </c>
      <c r="W1988" s="111">
        <v>518945</v>
      </c>
      <c r="X1988" s="133">
        <v>54212884</v>
      </c>
      <c r="Y1988" s="45"/>
    </row>
    <row r="1989" spans="1:25">
      <c r="A1989" s="299" t="s">
        <v>182</v>
      </c>
      <c r="B1989" s="299" t="s">
        <v>183</v>
      </c>
      <c r="C1989" s="125">
        <v>44865</v>
      </c>
      <c r="D1989" s="125">
        <v>44865</v>
      </c>
      <c r="E1989" s="125">
        <v>44956</v>
      </c>
      <c r="F1989" s="295" t="s">
        <v>575</v>
      </c>
      <c r="G1989" s="127" t="s">
        <v>1530</v>
      </c>
      <c r="H1989" s="128" t="s">
        <v>574</v>
      </c>
      <c r="I1989" s="73" t="s">
        <v>564</v>
      </c>
      <c r="J1989" s="73" t="s">
        <v>576</v>
      </c>
      <c r="K1989" s="73" t="s">
        <v>166</v>
      </c>
      <c r="L1989" s="129">
        <v>0</v>
      </c>
      <c r="N1989" s="121">
        <v>0</v>
      </c>
      <c r="O1989" s="121">
        <v>17316.900000000001</v>
      </c>
      <c r="P1989" s="121">
        <v>17316.900000000001</v>
      </c>
      <c r="Q1989" s="130" t="s">
        <v>681</v>
      </c>
      <c r="R1989" s="131">
        <v>0</v>
      </c>
      <c r="S1989" s="132">
        <v>7412037.8000000017</v>
      </c>
      <c r="T1989" s="122" t="s">
        <v>576</v>
      </c>
      <c r="U1989" s="2">
        <v>90305007</v>
      </c>
      <c r="V1989" s="121">
        <v>-344395457</v>
      </c>
      <c r="W1989" s="111">
        <v>435251</v>
      </c>
      <c r="X1989" s="133">
        <v>54212894</v>
      </c>
      <c r="Y1989" s="45"/>
    </row>
    <row r="1990" spans="1:25">
      <c r="A1990" s="299" t="s">
        <v>182</v>
      </c>
      <c r="B1990" s="299" t="s">
        <v>183</v>
      </c>
      <c r="C1990" s="125">
        <v>44865</v>
      </c>
      <c r="D1990" s="125">
        <v>44865</v>
      </c>
      <c r="E1990" s="125">
        <v>44956</v>
      </c>
      <c r="F1990" s="295" t="s">
        <v>575</v>
      </c>
      <c r="G1990" s="127" t="s">
        <v>1530</v>
      </c>
      <c r="H1990" s="128" t="s">
        <v>574</v>
      </c>
      <c r="I1990" s="73" t="s">
        <v>564</v>
      </c>
      <c r="J1990" s="73" t="s">
        <v>576</v>
      </c>
      <c r="K1990" s="73" t="s">
        <v>166</v>
      </c>
      <c r="L1990" s="129">
        <v>0</v>
      </c>
      <c r="N1990" s="121">
        <v>0</v>
      </c>
      <c r="O1990" s="121">
        <v>19459.009999999998</v>
      </c>
      <c r="P1990" s="121">
        <v>19459.009999999998</v>
      </c>
      <c r="Q1990" s="130" t="s">
        <v>681</v>
      </c>
      <c r="R1990" s="131">
        <v>0</v>
      </c>
      <c r="S1990" s="132">
        <v>7431496.8100000015</v>
      </c>
      <c r="T1990" s="122" t="s">
        <v>576</v>
      </c>
      <c r="U1990" s="2">
        <v>90305036</v>
      </c>
      <c r="V1990" s="121">
        <v>-344395548</v>
      </c>
      <c r="W1990" s="111">
        <v>409425</v>
      </c>
      <c r="X1990" s="133">
        <v>54212904</v>
      </c>
      <c r="Y1990" s="45"/>
    </row>
    <row r="1991" spans="1:25">
      <c r="A1991" s="299" t="s">
        <v>182</v>
      </c>
      <c r="B1991" s="299" t="s">
        <v>183</v>
      </c>
      <c r="C1991" s="125">
        <v>44865</v>
      </c>
      <c r="D1991" s="125">
        <v>44865</v>
      </c>
      <c r="E1991" s="125">
        <v>44956</v>
      </c>
      <c r="F1991" s="295" t="s">
        <v>575</v>
      </c>
      <c r="G1991" s="127" t="s">
        <v>1530</v>
      </c>
      <c r="H1991" s="128" t="s">
        <v>574</v>
      </c>
      <c r="I1991" s="73" t="s">
        <v>564</v>
      </c>
      <c r="J1991" s="73" t="s">
        <v>576</v>
      </c>
      <c r="K1991" s="73" t="s">
        <v>166</v>
      </c>
      <c r="L1991" s="129">
        <v>0</v>
      </c>
      <c r="N1991" s="121">
        <v>0</v>
      </c>
      <c r="O1991" s="121">
        <v>22246.04</v>
      </c>
      <c r="P1991" s="121">
        <v>22246.04</v>
      </c>
      <c r="Q1991" s="130" t="s">
        <v>681</v>
      </c>
      <c r="R1991" s="131">
        <v>0</v>
      </c>
      <c r="S1991" s="132">
        <v>7453742.8500000015</v>
      </c>
      <c r="T1991" s="122" t="s">
        <v>576</v>
      </c>
      <c r="U1991" s="2">
        <v>90304946</v>
      </c>
      <c r="V1991" s="121">
        <v>-344395564</v>
      </c>
      <c r="W1991" s="111">
        <v>409426</v>
      </c>
      <c r="X1991" s="133">
        <v>54212907</v>
      </c>
      <c r="Y1991" s="45"/>
    </row>
    <row r="1992" spans="1:25">
      <c r="A1992" s="299" t="s">
        <v>182</v>
      </c>
      <c r="B1992" s="299" t="s">
        <v>183</v>
      </c>
      <c r="C1992" s="125">
        <v>44925</v>
      </c>
      <c r="D1992" s="125">
        <v>44925</v>
      </c>
      <c r="E1992" s="125">
        <v>44956</v>
      </c>
      <c r="F1992" s="295" t="s">
        <v>575</v>
      </c>
      <c r="G1992" s="127" t="s">
        <v>1530</v>
      </c>
      <c r="H1992" s="128" t="s">
        <v>574</v>
      </c>
      <c r="I1992" s="73" t="s">
        <v>564</v>
      </c>
      <c r="J1992" s="73" t="s">
        <v>576</v>
      </c>
      <c r="K1992" s="73" t="s">
        <v>166</v>
      </c>
      <c r="L1992" s="129">
        <v>0</v>
      </c>
      <c r="N1992" s="121">
        <v>0</v>
      </c>
      <c r="O1992" s="121">
        <v>124.45</v>
      </c>
      <c r="P1992" s="121">
        <v>124.45</v>
      </c>
      <c r="Q1992" s="130" t="s">
        <v>681</v>
      </c>
      <c r="R1992" s="131">
        <v>0</v>
      </c>
      <c r="S1992" s="132">
        <v>7453867.3000000017</v>
      </c>
      <c r="T1992" s="122" t="s">
        <v>576</v>
      </c>
      <c r="U1992" s="2">
        <v>90707597</v>
      </c>
      <c r="V1992" s="121">
        <v>-344407441</v>
      </c>
      <c r="W1992" s="111">
        <v>518959</v>
      </c>
      <c r="X1992" s="133">
        <v>54214708</v>
      </c>
      <c r="Y1992" s="45"/>
    </row>
    <row r="1993" spans="1:25">
      <c r="A1993" s="299" t="s">
        <v>206</v>
      </c>
      <c r="B1993" s="299" t="s">
        <v>207</v>
      </c>
      <c r="C1993" s="125">
        <v>44925</v>
      </c>
      <c r="D1993" s="125">
        <v>44925</v>
      </c>
      <c r="E1993" s="125">
        <v>44956</v>
      </c>
      <c r="G1993" s="127"/>
      <c r="H1993" s="128" t="s">
        <v>566</v>
      </c>
      <c r="I1993" s="73" t="s">
        <v>564</v>
      </c>
      <c r="J1993" s="73" t="s">
        <v>567</v>
      </c>
      <c r="K1993" s="73" t="s">
        <v>944</v>
      </c>
      <c r="L1993" s="129">
        <v>22942.1</v>
      </c>
      <c r="M1993" s="121">
        <v>100</v>
      </c>
      <c r="N1993" s="121">
        <v>22942.1</v>
      </c>
      <c r="O1993" s="121">
        <v>0</v>
      </c>
      <c r="P1993" s="121">
        <v>22942.1</v>
      </c>
      <c r="Q1993" s="130" t="s">
        <v>681</v>
      </c>
      <c r="R1993" s="131">
        <v>7240793.6699999832</v>
      </c>
      <c r="S1993" s="132">
        <v>0</v>
      </c>
      <c r="T1993" s="122" t="s">
        <v>567</v>
      </c>
      <c r="U1993" s="2">
        <v>89844679</v>
      </c>
      <c r="V1993" s="121">
        <v>-339484340</v>
      </c>
      <c r="W1993" s="111">
        <v>512171</v>
      </c>
      <c r="X1993" s="133">
        <v>53819143</v>
      </c>
      <c r="Y1993" s="45"/>
    </row>
    <row r="1994" spans="1:25">
      <c r="A1994" s="228" t="s">
        <v>206</v>
      </c>
      <c r="B1994" s="228" t="s">
        <v>207</v>
      </c>
      <c r="C1994" s="229">
        <v>44925</v>
      </c>
      <c r="D1994" s="229">
        <v>44925</v>
      </c>
      <c r="E1994" s="229">
        <v>44956</v>
      </c>
      <c r="F1994" s="296"/>
      <c r="G1994" s="230"/>
      <c r="H1994" s="231" t="s">
        <v>822</v>
      </c>
      <c r="I1994" s="232" t="s">
        <v>564</v>
      </c>
      <c r="J1994" s="232" t="s">
        <v>821</v>
      </c>
      <c r="K1994" s="232" t="s">
        <v>944</v>
      </c>
      <c r="L1994" s="233">
        <v>4548.51</v>
      </c>
      <c r="M1994" s="234">
        <v>100</v>
      </c>
      <c r="N1994" s="234">
        <v>4548.51</v>
      </c>
      <c r="O1994" s="234">
        <v>0</v>
      </c>
      <c r="P1994" s="234">
        <v>4548.51</v>
      </c>
      <c r="Q1994" s="235" t="s">
        <v>681</v>
      </c>
      <c r="R1994" s="236">
        <v>7245342.1799999829</v>
      </c>
      <c r="S1994" s="237">
        <v>0</v>
      </c>
      <c r="T1994" s="238" t="s">
        <v>821</v>
      </c>
      <c r="U1994" s="239">
        <v>90044934</v>
      </c>
      <c r="V1994" s="234">
        <v>-340040409</v>
      </c>
      <c r="W1994" s="240">
        <v>508744</v>
      </c>
      <c r="X1994" s="241">
        <v>53915692</v>
      </c>
      <c r="Y1994" s="242"/>
    </row>
    <row r="1995" spans="1:25">
      <c r="A1995" s="299" t="s">
        <v>182</v>
      </c>
      <c r="B1995" s="299" t="s">
        <v>183</v>
      </c>
      <c r="C1995" s="125">
        <v>44957</v>
      </c>
      <c r="D1995" s="125">
        <v>44957</v>
      </c>
      <c r="E1995" s="125">
        <v>44957</v>
      </c>
      <c r="F1995" s="295" t="s">
        <v>1001</v>
      </c>
      <c r="G1995" s="127" t="s">
        <v>1751</v>
      </c>
      <c r="H1995" s="128" t="s">
        <v>1000</v>
      </c>
      <c r="I1995" s="73" t="s">
        <v>998</v>
      </c>
      <c r="J1995" s="73" t="s">
        <v>999</v>
      </c>
      <c r="K1995" s="73" t="s">
        <v>166</v>
      </c>
      <c r="L1995" s="129">
        <v>0</v>
      </c>
      <c r="N1995" s="121">
        <v>0</v>
      </c>
      <c r="O1995" s="121">
        <v>4110.8100000000004</v>
      </c>
      <c r="P1995" s="121">
        <v>4110.8100000000004</v>
      </c>
      <c r="Q1995" s="130" t="s">
        <v>681</v>
      </c>
      <c r="R1995" s="131">
        <v>0</v>
      </c>
      <c r="S1995" s="132">
        <v>7457978.1100000013</v>
      </c>
      <c r="T1995" s="122" t="s">
        <v>999</v>
      </c>
      <c r="U1995" s="2">
        <v>90468911</v>
      </c>
      <c r="V1995" s="121">
        <v>-345151581</v>
      </c>
      <c r="W1995" s="111">
        <v>497497</v>
      </c>
      <c r="X1995" s="133">
        <v>54433083</v>
      </c>
      <c r="Y1995" s="45"/>
    </row>
    <row r="1996" spans="1:25">
      <c r="A1996" s="299" t="s">
        <v>182</v>
      </c>
      <c r="B1996" s="299" t="s">
        <v>183</v>
      </c>
      <c r="C1996" s="125">
        <v>44957</v>
      </c>
      <c r="D1996" s="125">
        <v>44957</v>
      </c>
      <c r="E1996" s="125">
        <v>44957</v>
      </c>
      <c r="F1996" s="295" t="s">
        <v>984</v>
      </c>
      <c r="G1996" s="127" t="s">
        <v>1709</v>
      </c>
      <c r="H1996" s="128" t="s">
        <v>983</v>
      </c>
      <c r="I1996" s="73" t="s">
        <v>981</v>
      </c>
      <c r="J1996" s="73" t="s">
        <v>982</v>
      </c>
      <c r="K1996" s="73" t="s">
        <v>166</v>
      </c>
      <c r="L1996" s="129">
        <v>0</v>
      </c>
      <c r="N1996" s="121">
        <v>0</v>
      </c>
      <c r="O1996" s="121">
        <v>12017.01</v>
      </c>
      <c r="P1996" s="121">
        <v>12017.01</v>
      </c>
      <c r="Q1996" s="130" t="s">
        <v>681</v>
      </c>
      <c r="R1996" s="131">
        <v>0</v>
      </c>
      <c r="S1996" s="132">
        <v>7469995.120000001</v>
      </c>
      <c r="T1996" s="122" t="s">
        <v>982</v>
      </c>
      <c r="U1996" s="2">
        <v>89348401</v>
      </c>
      <c r="V1996" s="121">
        <v>-345097528</v>
      </c>
      <c r="W1996" s="111">
        <v>474334</v>
      </c>
      <c r="X1996" s="133">
        <v>54379387</v>
      </c>
      <c r="Y1996" s="45"/>
    </row>
    <row r="1997" spans="1:25">
      <c r="A1997" s="299" t="s">
        <v>182</v>
      </c>
      <c r="B1997" s="299" t="s">
        <v>183</v>
      </c>
      <c r="C1997" s="125">
        <v>44957</v>
      </c>
      <c r="D1997" s="125">
        <v>44957</v>
      </c>
      <c r="E1997" s="125">
        <v>44957</v>
      </c>
      <c r="F1997" s="295" t="s">
        <v>734</v>
      </c>
      <c r="G1997" s="127" t="s">
        <v>1518</v>
      </c>
      <c r="H1997" s="128" t="s">
        <v>733</v>
      </c>
      <c r="I1997" s="73" t="s">
        <v>731</v>
      </c>
      <c r="J1997" s="73" t="s">
        <v>732</v>
      </c>
      <c r="K1997" s="73" t="s">
        <v>166</v>
      </c>
      <c r="L1997" s="129">
        <v>0</v>
      </c>
      <c r="N1997" s="121">
        <v>0</v>
      </c>
      <c r="O1997" s="121">
        <v>1982.74</v>
      </c>
      <c r="P1997" s="121">
        <v>1982.74</v>
      </c>
      <c r="Q1997" s="130" t="s">
        <v>681</v>
      </c>
      <c r="R1997" s="131">
        <v>0</v>
      </c>
      <c r="S1997" s="132">
        <v>7471977.8600000013</v>
      </c>
      <c r="T1997" s="122" t="s">
        <v>732</v>
      </c>
      <c r="U1997" s="2">
        <v>88753560</v>
      </c>
      <c r="V1997" s="121">
        <v>-344987826</v>
      </c>
      <c r="W1997" s="111">
        <v>516194</v>
      </c>
      <c r="X1997" s="133">
        <v>54269756</v>
      </c>
      <c r="Y1997" s="45"/>
    </row>
    <row r="1998" spans="1:25">
      <c r="A1998" s="299" t="s">
        <v>182</v>
      </c>
      <c r="B1998" s="299" t="s">
        <v>183</v>
      </c>
      <c r="C1998" s="125">
        <v>44957</v>
      </c>
      <c r="D1998" s="125">
        <v>44957</v>
      </c>
      <c r="E1998" s="125">
        <v>44957</v>
      </c>
      <c r="F1998" s="295" t="s">
        <v>859</v>
      </c>
      <c r="G1998" s="127" t="s">
        <v>1610</v>
      </c>
      <c r="H1998" s="128" t="s">
        <v>858</v>
      </c>
      <c r="I1998" s="73" t="s">
        <v>731</v>
      </c>
      <c r="J1998" s="73" t="s">
        <v>857</v>
      </c>
      <c r="K1998" s="73" t="s">
        <v>166</v>
      </c>
      <c r="L1998" s="129">
        <v>0</v>
      </c>
      <c r="N1998" s="121">
        <v>0</v>
      </c>
      <c r="O1998" s="121">
        <v>2665.75</v>
      </c>
      <c r="P1998" s="121">
        <v>2665.75</v>
      </c>
      <c r="Q1998" s="130" t="s">
        <v>681</v>
      </c>
      <c r="R1998" s="131">
        <v>0</v>
      </c>
      <c r="S1998" s="132">
        <v>7474643.6100000013</v>
      </c>
      <c r="T1998" s="122" t="s">
        <v>857</v>
      </c>
      <c r="U1998" s="2">
        <v>88752102</v>
      </c>
      <c r="V1998" s="121">
        <v>-344987544</v>
      </c>
      <c r="W1998" s="111">
        <v>516192</v>
      </c>
      <c r="X1998" s="133">
        <v>54269474</v>
      </c>
      <c r="Y1998" s="45"/>
    </row>
    <row r="1999" spans="1:25">
      <c r="A1999" s="299" t="s">
        <v>182</v>
      </c>
      <c r="B1999" s="299" t="s">
        <v>183</v>
      </c>
      <c r="C1999" s="125">
        <v>44957</v>
      </c>
      <c r="D1999" s="125">
        <v>44957</v>
      </c>
      <c r="E1999" s="125">
        <v>44957</v>
      </c>
      <c r="G1999" s="127" t="s">
        <v>1685</v>
      </c>
      <c r="H1999" s="128" t="s">
        <v>557</v>
      </c>
      <c r="I1999" s="73" t="s">
        <v>559</v>
      </c>
      <c r="J1999" s="73" t="s">
        <v>943</v>
      </c>
      <c r="K1999" s="73" t="s">
        <v>166</v>
      </c>
      <c r="L1999" s="129">
        <v>0</v>
      </c>
      <c r="N1999" s="121">
        <v>0</v>
      </c>
      <c r="O1999" s="121">
        <v>104503.48</v>
      </c>
      <c r="P1999" s="121">
        <v>104503.48</v>
      </c>
      <c r="Q1999" s="130" t="s">
        <v>681</v>
      </c>
      <c r="R1999" s="131">
        <v>0</v>
      </c>
      <c r="S1999" s="132">
        <v>7579147.0900000017</v>
      </c>
      <c r="T1999" s="122" t="s">
        <v>943</v>
      </c>
      <c r="U1999" s="2">
        <v>89151552</v>
      </c>
      <c r="V1999" s="121">
        <v>-345278979</v>
      </c>
      <c r="W1999" s="111">
        <v>483077</v>
      </c>
      <c r="X1999" s="133">
        <v>54466007</v>
      </c>
      <c r="Y1999" s="45"/>
    </row>
    <row r="2000" spans="1:25">
      <c r="A2000" s="299" t="s">
        <v>182</v>
      </c>
      <c r="B2000" s="299" t="s">
        <v>183</v>
      </c>
      <c r="C2000" s="125">
        <v>44957</v>
      </c>
      <c r="D2000" s="125">
        <v>44957</v>
      </c>
      <c r="E2000" s="125">
        <v>44957</v>
      </c>
      <c r="G2000" s="127" t="s">
        <v>1597</v>
      </c>
      <c r="H2000" s="128" t="s">
        <v>852</v>
      </c>
      <c r="I2000" s="73" t="s">
        <v>850</v>
      </c>
      <c r="J2000" s="73" t="s">
        <v>851</v>
      </c>
      <c r="K2000" s="73" t="s">
        <v>166</v>
      </c>
      <c r="L2000" s="129">
        <v>0</v>
      </c>
      <c r="N2000" s="121">
        <v>0</v>
      </c>
      <c r="O2000" s="121">
        <v>70177.08</v>
      </c>
      <c r="P2000" s="121">
        <v>70177.08</v>
      </c>
      <c r="Q2000" s="130" t="s">
        <v>681</v>
      </c>
      <c r="R2000" s="131">
        <v>0</v>
      </c>
      <c r="S2000" s="132">
        <v>7649324.1700000018</v>
      </c>
      <c r="T2000" s="122" t="s">
        <v>851</v>
      </c>
      <c r="U2000" s="2">
        <v>89287391</v>
      </c>
      <c r="V2000" s="121">
        <v>-345088430</v>
      </c>
      <c r="W2000" s="111">
        <v>441318</v>
      </c>
      <c r="X2000" s="133">
        <v>54370289</v>
      </c>
      <c r="Y2000" s="45"/>
    </row>
    <row r="2001" spans="1:25">
      <c r="A2001" s="299" t="s">
        <v>182</v>
      </c>
      <c r="B2001" s="299" t="s">
        <v>183</v>
      </c>
      <c r="C2001" s="125">
        <v>44957</v>
      </c>
      <c r="D2001" s="125">
        <v>44957</v>
      </c>
      <c r="E2001" s="125">
        <v>44957</v>
      </c>
      <c r="F2001" s="295" t="s">
        <v>759</v>
      </c>
      <c r="G2001" s="127" t="s">
        <v>1520</v>
      </c>
      <c r="H2001" s="128" t="s">
        <v>758</v>
      </c>
      <c r="I2001" s="73" t="s">
        <v>756</v>
      </c>
      <c r="J2001" s="73" t="s">
        <v>757</v>
      </c>
      <c r="K2001" s="73" t="s">
        <v>166</v>
      </c>
      <c r="L2001" s="129">
        <v>0</v>
      </c>
      <c r="N2001" s="121">
        <v>0</v>
      </c>
      <c r="O2001" s="121">
        <v>130250.01</v>
      </c>
      <c r="P2001" s="121">
        <v>130250.01</v>
      </c>
      <c r="Q2001" s="130" t="s">
        <v>681</v>
      </c>
      <c r="R2001" s="131">
        <v>0</v>
      </c>
      <c r="S2001" s="132">
        <v>7779574.1800000016</v>
      </c>
      <c r="T2001" s="122" t="s">
        <v>757</v>
      </c>
      <c r="U2001" s="2">
        <v>88460409</v>
      </c>
      <c r="V2001" s="121">
        <v>-344971268</v>
      </c>
      <c r="W2001" s="111">
        <v>362904</v>
      </c>
      <c r="X2001" s="133">
        <v>54253217</v>
      </c>
      <c r="Y2001" s="45"/>
    </row>
    <row r="2002" spans="1:25">
      <c r="A2002" s="299" t="s">
        <v>182</v>
      </c>
      <c r="B2002" s="299" t="s">
        <v>183</v>
      </c>
      <c r="C2002" s="125">
        <v>44957</v>
      </c>
      <c r="D2002" s="125">
        <v>44957</v>
      </c>
      <c r="E2002" s="125">
        <v>44957</v>
      </c>
      <c r="F2002" s="295" t="s">
        <v>893</v>
      </c>
      <c r="G2002" s="127" t="s">
        <v>1652</v>
      </c>
      <c r="H2002" s="128" t="s">
        <v>892</v>
      </c>
      <c r="I2002" s="73" t="s">
        <v>890</v>
      </c>
      <c r="J2002" s="73" t="s">
        <v>891</v>
      </c>
      <c r="K2002" s="73" t="s">
        <v>166</v>
      </c>
      <c r="L2002" s="129">
        <v>0</v>
      </c>
      <c r="N2002" s="121">
        <v>0</v>
      </c>
      <c r="O2002" s="121">
        <v>14142.18</v>
      </c>
      <c r="P2002" s="121">
        <v>14142.18</v>
      </c>
      <c r="Q2002" s="130" t="s">
        <v>681</v>
      </c>
      <c r="R2002" s="131">
        <v>0</v>
      </c>
      <c r="S2002" s="132">
        <v>7793716.3600000013</v>
      </c>
      <c r="T2002" s="122" t="s">
        <v>891</v>
      </c>
      <c r="U2002" s="2">
        <v>89262597</v>
      </c>
      <c r="V2002" s="121">
        <v>-345084373</v>
      </c>
      <c r="W2002" s="111">
        <v>458978</v>
      </c>
      <c r="X2002" s="133">
        <v>54366232</v>
      </c>
      <c r="Y2002" s="45"/>
    </row>
    <row r="2003" spans="1:25">
      <c r="A2003" s="299" t="s">
        <v>182</v>
      </c>
      <c r="B2003" s="299" t="s">
        <v>183</v>
      </c>
      <c r="C2003" s="125">
        <v>44957</v>
      </c>
      <c r="D2003" s="125">
        <v>44957</v>
      </c>
      <c r="E2003" s="125">
        <v>44957</v>
      </c>
      <c r="F2003" s="295" t="s">
        <v>976</v>
      </c>
      <c r="G2003" s="127" t="s">
        <v>1724</v>
      </c>
      <c r="H2003" s="128" t="s">
        <v>975</v>
      </c>
      <c r="I2003" s="73" t="s">
        <v>973</v>
      </c>
      <c r="J2003" s="73" t="s">
        <v>1725</v>
      </c>
      <c r="K2003" s="73" t="s">
        <v>166</v>
      </c>
      <c r="L2003" s="129">
        <v>0</v>
      </c>
      <c r="N2003" s="121">
        <v>0</v>
      </c>
      <c r="O2003" s="121">
        <v>81178.880000000005</v>
      </c>
      <c r="P2003" s="121">
        <v>81178.880000000005</v>
      </c>
      <c r="Q2003" s="130" t="s">
        <v>681</v>
      </c>
      <c r="R2003" s="131">
        <v>0</v>
      </c>
      <c r="S2003" s="132">
        <v>7874895.2400000012</v>
      </c>
      <c r="T2003" s="122" t="s">
        <v>974</v>
      </c>
      <c r="U2003" s="2">
        <v>86892223</v>
      </c>
      <c r="V2003" s="121">
        <v>-345278339</v>
      </c>
      <c r="W2003" s="111">
        <v>452350</v>
      </c>
      <c r="X2003" s="133">
        <v>54465928</v>
      </c>
      <c r="Y2003" s="45"/>
    </row>
    <row r="2004" spans="1:25">
      <c r="A2004" s="299" t="s">
        <v>182</v>
      </c>
      <c r="B2004" s="299" t="s">
        <v>183</v>
      </c>
      <c r="C2004" s="125">
        <v>44957</v>
      </c>
      <c r="D2004" s="125">
        <v>44957</v>
      </c>
      <c r="E2004" s="125">
        <v>44957</v>
      </c>
      <c r="F2004" s="295" t="s">
        <v>839</v>
      </c>
      <c r="G2004" s="127" t="s">
        <v>1604</v>
      </c>
      <c r="H2004" s="128" t="s">
        <v>838</v>
      </c>
      <c r="I2004" s="73" t="s">
        <v>836</v>
      </c>
      <c r="J2004" s="73" t="s">
        <v>837</v>
      </c>
      <c r="K2004" s="73" t="s">
        <v>166</v>
      </c>
      <c r="L2004" s="129">
        <v>0</v>
      </c>
      <c r="N2004" s="121">
        <v>0</v>
      </c>
      <c r="O2004" s="121">
        <v>1783.42</v>
      </c>
      <c r="P2004" s="121">
        <v>1783.42</v>
      </c>
      <c r="Q2004" s="130" t="s">
        <v>681</v>
      </c>
      <c r="R2004" s="131">
        <v>0</v>
      </c>
      <c r="S2004" s="132">
        <v>7876678.6600000011</v>
      </c>
      <c r="T2004" s="122" t="s">
        <v>837</v>
      </c>
      <c r="U2004" s="2">
        <v>89697184</v>
      </c>
      <c r="V2004" s="121">
        <v>-345123656</v>
      </c>
      <c r="W2004" s="111">
        <v>437570</v>
      </c>
      <c r="X2004" s="133">
        <v>54405493</v>
      </c>
      <c r="Y2004" s="45"/>
    </row>
    <row r="2005" spans="1:25">
      <c r="A2005" s="299" t="s">
        <v>182</v>
      </c>
      <c r="B2005" s="299" t="s">
        <v>183</v>
      </c>
      <c r="C2005" s="125">
        <v>44957</v>
      </c>
      <c r="D2005" s="125">
        <v>44957</v>
      </c>
      <c r="E2005" s="125">
        <v>44957</v>
      </c>
      <c r="F2005" s="295" t="s">
        <v>466</v>
      </c>
      <c r="G2005" s="127" t="s">
        <v>1608</v>
      </c>
      <c r="H2005" s="128" t="s">
        <v>465</v>
      </c>
      <c r="I2005" s="73" t="s">
        <v>467</v>
      </c>
      <c r="J2005" s="73" t="s">
        <v>468</v>
      </c>
      <c r="K2005" s="73" t="s">
        <v>166</v>
      </c>
      <c r="L2005" s="129">
        <v>0</v>
      </c>
      <c r="N2005" s="121">
        <v>0</v>
      </c>
      <c r="O2005" s="121">
        <v>91752.52</v>
      </c>
      <c r="P2005" s="121">
        <v>91752.52</v>
      </c>
      <c r="Q2005" s="130" t="s">
        <v>681</v>
      </c>
      <c r="R2005" s="131">
        <v>0</v>
      </c>
      <c r="S2005" s="132">
        <v>7968431.1800000006</v>
      </c>
      <c r="T2005" s="122" t="s">
        <v>468</v>
      </c>
      <c r="U2005" s="2">
        <v>89987837</v>
      </c>
      <c r="V2005" s="121">
        <v>-345137990</v>
      </c>
      <c r="W2005" s="111">
        <v>445104</v>
      </c>
      <c r="X2005" s="133">
        <v>54419761</v>
      </c>
      <c r="Y2005" s="45"/>
    </row>
    <row r="2006" spans="1:25">
      <c r="A2006" s="299" t="s">
        <v>182</v>
      </c>
      <c r="B2006" s="299" t="s">
        <v>183</v>
      </c>
      <c r="C2006" s="125">
        <v>44957</v>
      </c>
      <c r="D2006" s="125">
        <v>44957</v>
      </c>
      <c r="E2006" s="125">
        <v>44957</v>
      </c>
      <c r="G2006" s="127" t="s">
        <v>1635</v>
      </c>
      <c r="H2006" s="128" t="s">
        <v>903</v>
      </c>
      <c r="I2006" s="73" t="s">
        <v>901</v>
      </c>
      <c r="J2006" s="73" t="s">
        <v>902</v>
      </c>
      <c r="K2006" s="73" t="s">
        <v>166</v>
      </c>
      <c r="L2006" s="129">
        <v>0</v>
      </c>
      <c r="N2006" s="121">
        <v>0</v>
      </c>
      <c r="O2006" s="121">
        <v>31606.12</v>
      </c>
      <c r="P2006" s="121">
        <v>31606.12</v>
      </c>
      <c r="Q2006" s="130" t="s">
        <v>681</v>
      </c>
      <c r="R2006" s="131">
        <v>0</v>
      </c>
      <c r="S2006" s="132">
        <v>8000037.3000000007</v>
      </c>
      <c r="T2006" s="122" t="s">
        <v>902</v>
      </c>
      <c r="U2006" s="2">
        <v>89430462</v>
      </c>
      <c r="V2006" s="121">
        <v>-345106989</v>
      </c>
      <c r="W2006" s="111">
        <v>466483</v>
      </c>
      <c r="X2006" s="133">
        <v>54388848</v>
      </c>
      <c r="Y2006" s="45"/>
    </row>
    <row r="2007" spans="1:25">
      <c r="A2007" s="299" t="s">
        <v>182</v>
      </c>
      <c r="B2007" s="299" t="s">
        <v>183</v>
      </c>
      <c r="C2007" s="125">
        <v>44957</v>
      </c>
      <c r="D2007" s="125">
        <v>44957</v>
      </c>
      <c r="E2007" s="125">
        <v>44957</v>
      </c>
      <c r="F2007" s="295" t="s">
        <v>378</v>
      </c>
      <c r="G2007" s="127" t="s">
        <v>1726</v>
      </c>
      <c r="H2007" s="128" t="s">
        <v>377</v>
      </c>
      <c r="I2007" s="73" t="s">
        <v>379</v>
      </c>
      <c r="J2007" s="73" t="s">
        <v>380</v>
      </c>
      <c r="K2007" s="73" t="s">
        <v>166</v>
      </c>
      <c r="L2007" s="129">
        <v>0</v>
      </c>
      <c r="N2007" s="121">
        <v>0</v>
      </c>
      <c r="O2007" s="121">
        <v>56714.57</v>
      </c>
      <c r="P2007" s="121">
        <v>56714.57</v>
      </c>
      <c r="Q2007" s="130" t="s">
        <v>681</v>
      </c>
      <c r="R2007" s="131">
        <v>0</v>
      </c>
      <c r="S2007" s="132">
        <v>8056751.870000001</v>
      </c>
      <c r="T2007" s="122" t="s">
        <v>380</v>
      </c>
      <c r="U2007" s="2">
        <v>90050123</v>
      </c>
      <c r="V2007" s="121">
        <v>-345141154</v>
      </c>
      <c r="W2007" s="111">
        <v>512176</v>
      </c>
      <c r="X2007" s="133">
        <v>54422875</v>
      </c>
      <c r="Y2007" s="45"/>
    </row>
    <row r="2008" spans="1:25">
      <c r="A2008" s="299" t="s">
        <v>182</v>
      </c>
      <c r="B2008" s="299" t="s">
        <v>183</v>
      </c>
      <c r="C2008" s="125">
        <v>44957</v>
      </c>
      <c r="D2008" s="125">
        <v>44957</v>
      </c>
      <c r="E2008" s="125">
        <v>44957</v>
      </c>
      <c r="F2008" s="295" t="s">
        <v>953</v>
      </c>
      <c r="G2008" s="127" t="s">
        <v>1694</v>
      </c>
      <c r="H2008" s="128" t="s">
        <v>954</v>
      </c>
      <c r="I2008" s="73" t="s">
        <v>950</v>
      </c>
      <c r="J2008" s="73" t="s">
        <v>1695</v>
      </c>
      <c r="K2008" s="73" t="s">
        <v>166</v>
      </c>
      <c r="L2008" s="129">
        <v>0</v>
      </c>
      <c r="N2008" s="121">
        <v>0</v>
      </c>
      <c r="O2008" s="121">
        <v>45977.19</v>
      </c>
      <c r="P2008" s="121">
        <v>45977.19</v>
      </c>
      <c r="Q2008" s="130" t="s">
        <v>681</v>
      </c>
      <c r="R2008" s="131">
        <v>0</v>
      </c>
      <c r="S2008" s="132">
        <v>8102729.0600000015</v>
      </c>
      <c r="T2008" s="122" t="s">
        <v>951</v>
      </c>
      <c r="U2008" s="2">
        <v>89102753</v>
      </c>
      <c r="V2008" s="121">
        <v>-345057932</v>
      </c>
      <c r="W2008" s="111">
        <v>488699</v>
      </c>
      <c r="X2008" s="133">
        <v>54339839</v>
      </c>
      <c r="Y2008" s="45"/>
    </row>
    <row r="2009" spans="1:25">
      <c r="A2009" s="299" t="s">
        <v>182</v>
      </c>
      <c r="B2009" s="299" t="s">
        <v>183</v>
      </c>
      <c r="C2009" s="125">
        <v>44957</v>
      </c>
      <c r="D2009" s="125">
        <v>44957</v>
      </c>
      <c r="E2009" s="125">
        <v>44957</v>
      </c>
      <c r="G2009" s="127" t="s">
        <v>1562</v>
      </c>
      <c r="H2009" s="128" t="s">
        <v>324</v>
      </c>
      <c r="I2009" s="73" t="s">
        <v>325</v>
      </c>
      <c r="J2009" s="73" t="s">
        <v>1727</v>
      </c>
      <c r="K2009" s="73" t="s">
        <v>166</v>
      </c>
      <c r="L2009" s="129">
        <v>0</v>
      </c>
      <c r="N2009" s="121">
        <v>0</v>
      </c>
      <c r="O2009" s="121">
        <v>763.22</v>
      </c>
      <c r="P2009" s="121">
        <v>763.22</v>
      </c>
      <c r="Q2009" s="130" t="s">
        <v>681</v>
      </c>
      <c r="R2009" s="131">
        <v>0</v>
      </c>
      <c r="S2009" s="132">
        <v>8103492.2800000012</v>
      </c>
      <c r="T2009" s="122" t="s">
        <v>326</v>
      </c>
      <c r="U2009" s="2">
        <v>89439247</v>
      </c>
      <c r="V2009" s="121">
        <v>-345108798</v>
      </c>
      <c r="W2009" s="111">
        <v>495416</v>
      </c>
      <c r="X2009" s="133">
        <v>54390657</v>
      </c>
      <c r="Y2009" s="45"/>
    </row>
    <row r="2010" spans="1:25">
      <c r="A2010" s="299" t="s">
        <v>182</v>
      </c>
      <c r="B2010" s="299" t="s">
        <v>183</v>
      </c>
      <c r="C2010" s="125">
        <v>44957</v>
      </c>
      <c r="D2010" s="125">
        <v>44957</v>
      </c>
      <c r="E2010" s="125">
        <v>44957</v>
      </c>
      <c r="G2010" s="127" t="s">
        <v>1562</v>
      </c>
      <c r="H2010" s="128" t="s">
        <v>324</v>
      </c>
      <c r="I2010" s="73" t="s">
        <v>325</v>
      </c>
      <c r="J2010" s="73" t="s">
        <v>326</v>
      </c>
      <c r="K2010" s="73" t="s">
        <v>166</v>
      </c>
      <c r="L2010" s="129">
        <v>0</v>
      </c>
      <c r="N2010" s="121">
        <v>0</v>
      </c>
      <c r="O2010" s="121">
        <v>108859.8</v>
      </c>
      <c r="P2010" s="121">
        <v>108859.8</v>
      </c>
      <c r="Q2010" s="130" t="s">
        <v>681</v>
      </c>
      <c r="R2010" s="131">
        <v>0</v>
      </c>
      <c r="S2010" s="132">
        <v>8212352.080000001</v>
      </c>
      <c r="T2010" s="122" t="s">
        <v>326</v>
      </c>
      <c r="U2010" s="2">
        <v>89439248</v>
      </c>
      <c r="V2010" s="121">
        <v>-345108799</v>
      </c>
      <c r="W2010" s="111">
        <v>494646</v>
      </c>
      <c r="X2010" s="133">
        <v>54390658</v>
      </c>
      <c r="Y2010" s="45"/>
    </row>
    <row r="2011" spans="1:25">
      <c r="A2011" s="299" t="s">
        <v>182</v>
      </c>
      <c r="B2011" s="299" t="s">
        <v>183</v>
      </c>
      <c r="C2011" s="125">
        <v>44957</v>
      </c>
      <c r="D2011" s="125">
        <v>44957</v>
      </c>
      <c r="E2011" s="125">
        <v>44957</v>
      </c>
      <c r="F2011" s="295" t="s">
        <v>280</v>
      </c>
      <c r="G2011" s="127" t="s">
        <v>1537</v>
      </c>
      <c r="H2011" s="128" t="s">
        <v>279</v>
      </c>
      <c r="I2011" s="73" t="s">
        <v>281</v>
      </c>
      <c r="J2011" s="73" t="s">
        <v>282</v>
      </c>
      <c r="K2011" s="73" t="s">
        <v>166</v>
      </c>
      <c r="L2011" s="129">
        <v>0</v>
      </c>
      <c r="N2011" s="121">
        <v>0</v>
      </c>
      <c r="O2011" s="121">
        <v>33968.58</v>
      </c>
      <c r="P2011" s="121">
        <v>33968.58</v>
      </c>
      <c r="Q2011" s="130" t="s">
        <v>681</v>
      </c>
      <c r="R2011" s="131">
        <v>0</v>
      </c>
      <c r="S2011" s="132">
        <v>8246320.6600000011</v>
      </c>
      <c r="T2011" s="122" t="s">
        <v>282</v>
      </c>
      <c r="U2011" s="2">
        <v>88644639</v>
      </c>
      <c r="V2011" s="121">
        <v>-344975459</v>
      </c>
      <c r="W2011" s="111">
        <v>490563</v>
      </c>
      <c r="X2011" s="133">
        <v>54257395</v>
      </c>
      <c r="Y2011" s="45"/>
    </row>
    <row r="2012" spans="1:25">
      <c r="A2012" s="299" t="s">
        <v>182</v>
      </c>
      <c r="B2012" s="299" t="s">
        <v>183</v>
      </c>
      <c r="C2012" s="125">
        <v>44957</v>
      </c>
      <c r="D2012" s="125">
        <v>44957</v>
      </c>
      <c r="E2012" s="125">
        <v>44957</v>
      </c>
      <c r="F2012" s="295" t="s">
        <v>280</v>
      </c>
      <c r="G2012" s="127" t="s">
        <v>1537</v>
      </c>
      <c r="H2012" s="128" t="s">
        <v>279</v>
      </c>
      <c r="I2012" s="73" t="s">
        <v>281</v>
      </c>
      <c r="J2012" s="73" t="s">
        <v>282</v>
      </c>
      <c r="K2012" s="73" t="s">
        <v>166</v>
      </c>
      <c r="L2012" s="129">
        <v>0</v>
      </c>
      <c r="N2012" s="121">
        <v>0</v>
      </c>
      <c r="O2012" s="121">
        <v>84746.240000000005</v>
      </c>
      <c r="P2012" s="121">
        <v>84746.240000000005</v>
      </c>
      <c r="Q2012" s="130" t="s">
        <v>681</v>
      </c>
      <c r="R2012" s="131">
        <v>0</v>
      </c>
      <c r="S2012" s="132">
        <v>8331066.9000000013</v>
      </c>
      <c r="T2012" s="122" t="s">
        <v>282</v>
      </c>
      <c r="U2012" s="2">
        <v>90805257</v>
      </c>
      <c r="V2012" s="121">
        <v>-345211206</v>
      </c>
      <c r="W2012" s="111">
        <v>359783</v>
      </c>
      <c r="X2012" s="133">
        <v>54453753</v>
      </c>
      <c r="Y2012" s="45"/>
    </row>
    <row r="2013" spans="1:25">
      <c r="A2013" s="299" t="s">
        <v>182</v>
      </c>
      <c r="B2013" s="299" t="s">
        <v>183</v>
      </c>
      <c r="C2013" s="125">
        <v>44957</v>
      </c>
      <c r="D2013" s="125">
        <v>44957</v>
      </c>
      <c r="E2013" s="125">
        <v>44957</v>
      </c>
      <c r="F2013" s="295" t="s">
        <v>1037</v>
      </c>
      <c r="G2013" s="127" t="s">
        <v>1521</v>
      </c>
      <c r="H2013" s="128" t="s">
        <v>782</v>
      </c>
      <c r="I2013" s="73" t="s">
        <v>780</v>
      </c>
      <c r="J2013" s="73" t="s">
        <v>781</v>
      </c>
      <c r="K2013" s="73" t="s">
        <v>166</v>
      </c>
      <c r="L2013" s="129">
        <v>0</v>
      </c>
      <c r="N2013" s="121">
        <v>0</v>
      </c>
      <c r="O2013" s="121">
        <v>3664.1</v>
      </c>
      <c r="P2013" s="121">
        <v>3664.1</v>
      </c>
      <c r="Q2013" s="130" t="s">
        <v>681</v>
      </c>
      <c r="R2013" s="131">
        <v>0</v>
      </c>
      <c r="S2013" s="132">
        <v>8334731.0000000009</v>
      </c>
      <c r="T2013" s="122" t="s">
        <v>781</v>
      </c>
      <c r="U2013" s="2">
        <v>90739942</v>
      </c>
      <c r="V2013" s="121">
        <v>-345155540</v>
      </c>
      <c r="W2013" s="111">
        <v>364698</v>
      </c>
      <c r="X2013" s="133">
        <v>54436842</v>
      </c>
      <c r="Y2013" s="45"/>
    </row>
    <row r="2014" spans="1:25">
      <c r="A2014" s="299" t="s">
        <v>182</v>
      </c>
      <c r="B2014" s="299" t="s">
        <v>183</v>
      </c>
      <c r="C2014" s="125">
        <v>44957</v>
      </c>
      <c r="D2014" s="125">
        <v>44957</v>
      </c>
      <c r="E2014" s="125">
        <v>44957</v>
      </c>
      <c r="F2014" s="295" t="s">
        <v>1038</v>
      </c>
      <c r="G2014" s="127" t="s">
        <v>1682</v>
      </c>
      <c r="H2014" s="128" t="s">
        <v>932</v>
      </c>
      <c r="I2014" s="73" t="s">
        <v>930</v>
      </c>
      <c r="J2014" s="73" t="s">
        <v>931</v>
      </c>
      <c r="K2014" s="73" t="s">
        <v>166</v>
      </c>
      <c r="L2014" s="129">
        <v>0</v>
      </c>
      <c r="N2014" s="121">
        <v>0</v>
      </c>
      <c r="O2014" s="121">
        <v>26664.37</v>
      </c>
      <c r="P2014" s="121">
        <v>26664.37</v>
      </c>
      <c r="Q2014" s="130" t="s">
        <v>681</v>
      </c>
      <c r="R2014" s="131">
        <v>0</v>
      </c>
      <c r="S2014" s="132">
        <v>8361395.370000001</v>
      </c>
      <c r="T2014" s="122" t="s">
        <v>931</v>
      </c>
      <c r="U2014" s="2">
        <v>89435440</v>
      </c>
      <c r="V2014" s="121">
        <v>-345107978</v>
      </c>
      <c r="W2014" s="111">
        <v>481440</v>
      </c>
      <c r="X2014" s="133">
        <v>54389837</v>
      </c>
      <c r="Y2014" s="45"/>
    </row>
    <row r="2015" spans="1:25">
      <c r="A2015" s="299" t="s">
        <v>182</v>
      </c>
      <c r="B2015" s="299" t="s">
        <v>183</v>
      </c>
      <c r="C2015" s="125">
        <v>44957</v>
      </c>
      <c r="D2015" s="125">
        <v>44957</v>
      </c>
      <c r="E2015" s="125">
        <v>44957</v>
      </c>
      <c r="F2015" s="295" t="s">
        <v>786</v>
      </c>
      <c r="G2015" s="127" t="s">
        <v>1522</v>
      </c>
      <c r="H2015" s="128" t="s">
        <v>785</v>
      </c>
      <c r="I2015" s="73" t="s">
        <v>783</v>
      </c>
      <c r="J2015" s="73" t="s">
        <v>784</v>
      </c>
      <c r="K2015" s="73" t="s">
        <v>166</v>
      </c>
      <c r="L2015" s="129">
        <v>0</v>
      </c>
      <c r="N2015" s="121">
        <v>0</v>
      </c>
      <c r="O2015" s="121">
        <v>61067.51</v>
      </c>
      <c r="P2015" s="121">
        <v>61067.51</v>
      </c>
      <c r="Q2015" s="130" t="s">
        <v>681</v>
      </c>
      <c r="R2015" s="131">
        <v>0</v>
      </c>
      <c r="S2015" s="132">
        <v>8422462.8800000008</v>
      </c>
      <c r="T2015" s="122" t="s">
        <v>784</v>
      </c>
      <c r="U2015" s="2">
        <v>89151712</v>
      </c>
      <c r="V2015" s="121">
        <v>-345066391</v>
      </c>
      <c r="W2015" s="111">
        <v>516407</v>
      </c>
      <c r="X2015" s="133">
        <v>54348274</v>
      </c>
      <c r="Y2015" s="45"/>
    </row>
    <row r="2016" spans="1:25">
      <c r="A2016" s="299" t="s">
        <v>182</v>
      </c>
      <c r="B2016" s="299" t="s">
        <v>183</v>
      </c>
      <c r="C2016" s="125">
        <v>44957</v>
      </c>
      <c r="D2016" s="125">
        <v>44957</v>
      </c>
      <c r="E2016" s="125">
        <v>44957</v>
      </c>
      <c r="F2016" s="295" t="s">
        <v>980</v>
      </c>
      <c r="G2016" s="127" t="s">
        <v>1742</v>
      </c>
      <c r="H2016" s="128" t="s">
        <v>979</v>
      </c>
      <c r="I2016" s="73" t="s">
        <v>977</v>
      </c>
      <c r="J2016" s="73" t="s">
        <v>978</v>
      </c>
      <c r="K2016" s="73" t="s">
        <v>166</v>
      </c>
      <c r="L2016" s="129">
        <v>0</v>
      </c>
      <c r="N2016" s="121">
        <v>0</v>
      </c>
      <c r="O2016" s="121">
        <v>7278.66</v>
      </c>
      <c r="P2016" s="121">
        <v>7278.66</v>
      </c>
      <c r="Q2016" s="130" t="s">
        <v>681</v>
      </c>
      <c r="R2016" s="131">
        <v>0</v>
      </c>
      <c r="S2016" s="132">
        <v>8429741.540000001</v>
      </c>
      <c r="T2016" s="122" t="s">
        <v>978</v>
      </c>
      <c r="U2016" s="2">
        <v>89492943</v>
      </c>
      <c r="V2016" s="121">
        <v>-345113994</v>
      </c>
      <c r="W2016" s="111">
        <v>481277</v>
      </c>
      <c r="X2016" s="133">
        <v>54395839</v>
      </c>
      <c r="Y2016" s="45"/>
    </row>
    <row r="2017" spans="1:25">
      <c r="A2017" s="299" t="s">
        <v>182</v>
      </c>
      <c r="B2017" s="299" t="s">
        <v>183</v>
      </c>
      <c r="C2017" s="125">
        <v>44957</v>
      </c>
      <c r="D2017" s="125">
        <v>44957</v>
      </c>
      <c r="E2017" s="125">
        <v>44957</v>
      </c>
      <c r="F2017" s="295" t="s">
        <v>575</v>
      </c>
      <c r="G2017" s="127" t="s">
        <v>1530</v>
      </c>
      <c r="H2017" s="128" t="s">
        <v>574</v>
      </c>
      <c r="I2017" s="73" t="s">
        <v>564</v>
      </c>
      <c r="J2017" s="73" t="s">
        <v>576</v>
      </c>
      <c r="K2017" s="73" t="s">
        <v>166</v>
      </c>
      <c r="L2017" s="129">
        <v>0</v>
      </c>
      <c r="N2017" s="121">
        <v>0</v>
      </c>
      <c r="O2017" s="121">
        <v>70173.3</v>
      </c>
      <c r="P2017" s="121">
        <v>70173.3</v>
      </c>
      <c r="Q2017" s="130" t="s">
        <v>681</v>
      </c>
      <c r="R2017" s="131">
        <v>0</v>
      </c>
      <c r="S2017" s="132">
        <v>8499914.8400000017</v>
      </c>
      <c r="T2017" s="122" t="s">
        <v>576</v>
      </c>
      <c r="U2017" s="2">
        <v>90778551</v>
      </c>
      <c r="V2017" s="121">
        <v>-345277520</v>
      </c>
      <c r="W2017" s="111">
        <v>518958</v>
      </c>
      <c r="X2017" s="133">
        <v>54465722</v>
      </c>
      <c r="Y2017" s="45"/>
    </row>
    <row r="2018" spans="1:25">
      <c r="A2018" s="299" t="s">
        <v>182</v>
      </c>
      <c r="B2018" s="299" t="s">
        <v>183</v>
      </c>
      <c r="C2018" s="125">
        <v>44957</v>
      </c>
      <c r="D2018" s="125">
        <v>44957</v>
      </c>
      <c r="E2018" s="125">
        <v>44957</v>
      </c>
      <c r="G2018" s="127" t="s">
        <v>1524</v>
      </c>
      <c r="H2018" s="128" t="s">
        <v>793</v>
      </c>
      <c r="I2018" s="73" t="s">
        <v>791</v>
      </c>
      <c r="J2018" s="73" t="s">
        <v>792</v>
      </c>
      <c r="K2018" s="73" t="s">
        <v>166</v>
      </c>
      <c r="L2018" s="129">
        <v>0</v>
      </c>
      <c r="N2018" s="121">
        <v>0</v>
      </c>
      <c r="O2018" s="121">
        <v>116760.95</v>
      </c>
      <c r="P2018" s="121">
        <v>116760.95</v>
      </c>
      <c r="Q2018" s="130" t="s">
        <v>681</v>
      </c>
      <c r="R2018" s="131">
        <v>0</v>
      </c>
      <c r="S2018" s="132">
        <v>8616675.790000001</v>
      </c>
      <c r="T2018" s="122" t="s">
        <v>792</v>
      </c>
      <c r="U2018" s="2">
        <v>89475644</v>
      </c>
      <c r="V2018" s="121">
        <v>-345112450</v>
      </c>
      <c r="W2018" s="111">
        <v>364755</v>
      </c>
      <c r="X2018" s="133">
        <v>54394295</v>
      </c>
      <c r="Y2018" s="45"/>
    </row>
    <row r="2019" spans="1:25">
      <c r="A2019" s="299" t="s">
        <v>182</v>
      </c>
      <c r="B2019" s="299" t="s">
        <v>183</v>
      </c>
      <c r="C2019" s="125">
        <v>44957</v>
      </c>
      <c r="D2019" s="125">
        <v>44957</v>
      </c>
      <c r="E2019" s="125">
        <v>44957</v>
      </c>
      <c r="G2019" s="127" t="s">
        <v>1636</v>
      </c>
      <c r="H2019" s="128" t="s">
        <v>881</v>
      </c>
      <c r="I2019" s="73" t="s">
        <v>204</v>
      </c>
      <c r="J2019" s="73" t="s">
        <v>880</v>
      </c>
      <c r="K2019" s="73" t="s">
        <v>166</v>
      </c>
      <c r="L2019" s="129">
        <v>0</v>
      </c>
      <c r="N2019" s="121">
        <v>0</v>
      </c>
      <c r="O2019" s="121">
        <v>48879.37</v>
      </c>
      <c r="P2019" s="121">
        <v>48879.37</v>
      </c>
      <c r="Q2019" s="130" t="s">
        <v>681</v>
      </c>
      <c r="R2019" s="131">
        <v>0</v>
      </c>
      <c r="S2019" s="132">
        <v>8665555.1600000001</v>
      </c>
      <c r="T2019" s="122" t="s">
        <v>880</v>
      </c>
      <c r="U2019" s="2">
        <v>90062472</v>
      </c>
      <c r="V2019" s="121">
        <v>-345141278</v>
      </c>
      <c r="W2019" s="111">
        <v>455704</v>
      </c>
      <c r="X2019" s="133">
        <v>54422995</v>
      </c>
      <c r="Y2019" s="45"/>
    </row>
    <row r="2020" spans="1:25">
      <c r="A2020" s="228" t="s">
        <v>182</v>
      </c>
      <c r="B2020" s="228" t="s">
        <v>183</v>
      </c>
      <c r="C2020" s="229">
        <v>44957</v>
      </c>
      <c r="D2020" s="229">
        <v>44957</v>
      </c>
      <c r="E2020" s="229">
        <v>44957</v>
      </c>
      <c r="F2020" s="296"/>
      <c r="G2020" s="230" t="s">
        <v>1708</v>
      </c>
      <c r="H2020" s="231" t="s">
        <v>216</v>
      </c>
      <c r="I2020" s="232" t="s">
        <v>218</v>
      </c>
      <c r="J2020" s="232" t="s">
        <v>904</v>
      </c>
      <c r="K2020" s="232" t="s">
        <v>166</v>
      </c>
      <c r="L2020" s="233">
        <v>0</v>
      </c>
      <c r="M2020" s="234"/>
      <c r="N2020" s="234">
        <v>0</v>
      </c>
      <c r="O2020" s="234">
        <v>73616.78</v>
      </c>
      <c r="P2020" s="234">
        <v>73616.78</v>
      </c>
      <c r="Q2020" s="235" t="s">
        <v>681</v>
      </c>
      <c r="R2020" s="236">
        <v>0</v>
      </c>
      <c r="S2020" s="237">
        <v>8739171.9399999995</v>
      </c>
      <c r="T2020" s="238" t="s">
        <v>904</v>
      </c>
      <c r="U2020" s="239">
        <v>89723553</v>
      </c>
      <c r="V2020" s="234">
        <v>-345277885</v>
      </c>
      <c r="W2020" s="240">
        <v>510354</v>
      </c>
      <c r="X2020" s="241">
        <v>54465873</v>
      </c>
      <c r="Y2020" s="242"/>
    </row>
    <row r="2021" spans="1:25">
      <c r="A2021" s="299" t="s">
        <v>182</v>
      </c>
      <c r="B2021" s="299" t="s">
        <v>183</v>
      </c>
      <c r="C2021" s="125">
        <v>44958</v>
      </c>
      <c r="D2021" s="125">
        <v>44958</v>
      </c>
      <c r="E2021" s="125">
        <v>44958</v>
      </c>
      <c r="F2021" s="295" t="s">
        <v>719</v>
      </c>
      <c r="G2021" s="127" t="s">
        <v>1534</v>
      </c>
      <c r="H2021" s="128" t="s">
        <v>718</v>
      </c>
      <c r="I2021" s="73" t="s">
        <v>716</v>
      </c>
      <c r="J2021" s="73" t="s">
        <v>717</v>
      </c>
      <c r="K2021" s="73" t="s">
        <v>166</v>
      </c>
      <c r="L2021" s="129">
        <v>0</v>
      </c>
      <c r="N2021" s="121">
        <v>0</v>
      </c>
      <c r="O2021" s="121">
        <v>33978.31</v>
      </c>
      <c r="P2021" s="121">
        <v>33978.31</v>
      </c>
      <c r="Q2021" s="130" t="s">
        <v>681</v>
      </c>
      <c r="R2021" s="131">
        <v>0</v>
      </c>
      <c r="S2021" s="132">
        <v>8773150.25</v>
      </c>
      <c r="T2021" s="122" t="s">
        <v>717</v>
      </c>
      <c r="U2021" s="2">
        <v>89244366</v>
      </c>
      <c r="V2021" s="121">
        <v>-345371731</v>
      </c>
      <c r="W2021" s="111">
        <v>312621</v>
      </c>
      <c r="X2021" s="133">
        <v>54491337</v>
      </c>
      <c r="Y2021" s="45"/>
    </row>
    <row r="2022" spans="1:25">
      <c r="A2022" s="299" t="s">
        <v>182</v>
      </c>
      <c r="B2022" s="299" t="s">
        <v>183</v>
      </c>
      <c r="C2022" s="125">
        <v>44958</v>
      </c>
      <c r="D2022" s="125">
        <v>44958</v>
      </c>
      <c r="E2022" s="125">
        <v>44958</v>
      </c>
      <c r="G2022" s="127" t="s">
        <v>1683</v>
      </c>
      <c r="H2022" s="128" t="s">
        <v>947</v>
      </c>
      <c r="I2022" s="73" t="s">
        <v>716</v>
      </c>
      <c r="J2022" s="73" t="s">
        <v>946</v>
      </c>
      <c r="K2022" s="73" t="s">
        <v>166</v>
      </c>
      <c r="L2022" s="129">
        <v>0</v>
      </c>
      <c r="N2022" s="121">
        <v>0</v>
      </c>
      <c r="O2022" s="121">
        <v>22223.59</v>
      </c>
      <c r="P2022" s="121">
        <v>22223.59</v>
      </c>
      <c r="Q2022" s="130" t="s">
        <v>681</v>
      </c>
      <c r="R2022" s="131">
        <v>0</v>
      </c>
      <c r="S2022" s="132">
        <v>8795373.8399999999</v>
      </c>
      <c r="T2022" s="122" t="s">
        <v>946</v>
      </c>
      <c r="U2022" s="2">
        <v>90158550</v>
      </c>
      <c r="V2022" s="121">
        <v>-345353788</v>
      </c>
      <c r="W2022" s="111">
        <v>462328</v>
      </c>
      <c r="X2022" s="133">
        <v>54486187</v>
      </c>
      <c r="Y2022" s="45"/>
    </row>
    <row r="2023" spans="1:25">
      <c r="A2023" s="299" t="s">
        <v>182</v>
      </c>
      <c r="B2023" s="299" t="s">
        <v>183</v>
      </c>
      <c r="C2023" s="125">
        <v>44958</v>
      </c>
      <c r="D2023" s="125">
        <v>44958</v>
      </c>
      <c r="E2023" s="125">
        <v>44958</v>
      </c>
      <c r="G2023" s="127" t="s">
        <v>1536</v>
      </c>
      <c r="H2023" s="128" t="s">
        <v>721</v>
      </c>
      <c r="I2023" s="73" t="s">
        <v>716</v>
      </c>
      <c r="J2023" s="73" t="s">
        <v>720</v>
      </c>
      <c r="K2023" s="73" t="s">
        <v>166</v>
      </c>
      <c r="L2023" s="129">
        <v>0</v>
      </c>
      <c r="N2023" s="121">
        <v>0</v>
      </c>
      <c r="O2023" s="121">
        <v>27248.38</v>
      </c>
      <c r="P2023" s="121">
        <v>27248.38</v>
      </c>
      <c r="Q2023" s="130" t="s">
        <v>681</v>
      </c>
      <c r="R2023" s="131">
        <v>0</v>
      </c>
      <c r="S2023" s="132">
        <v>8822622.2200000007</v>
      </c>
      <c r="T2023" s="122" t="s">
        <v>720</v>
      </c>
      <c r="U2023" s="2">
        <v>89245525</v>
      </c>
      <c r="V2023" s="121">
        <v>-345371732</v>
      </c>
      <c r="W2023" s="111">
        <v>375072</v>
      </c>
      <c r="X2023" s="133">
        <v>54491338</v>
      </c>
      <c r="Y2023" s="45"/>
    </row>
    <row r="2024" spans="1:25">
      <c r="A2024" s="299" t="s">
        <v>182</v>
      </c>
      <c r="B2024" s="299" t="s">
        <v>183</v>
      </c>
      <c r="C2024" s="125">
        <v>44958</v>
      </c>
      <c r="D2024" s="125">
        <v>44958</v>
      </c>
      <c r="E2024" s="125">
        <v>44958</v>
      </c>
      <c r="G2024" s="127" t="s">
        <v>1618</v>
      </c>
      <c r="H2024" s="128" t="s">
        <v>317</v>
      </c>
      <c r="I2024" s="73" t="s">
        <v>318</v>
      </c>
      <c r="J2024" s="73" t="s">
        <v>319</v>
      </c>
      <c r="K2024" s="73" t="s">
        <v>166</v>
      </c>
      <c r="L2024" s="129">
        <v>0</v>
      </c>
      <c r="N2024" s="121">
        <v>0</v>
      </c>
      <c r="O2024" s="121">
        <v>44287.839999999997</v>
      </c>
      <c r="P2024" s="121">
        <v>44287.839999999997</v>
      </c>
      <c r="Q2024" s="130" t="s">
        <v>681</v>
      </c>
      <c r="R2024" s="131">
        <v>0</v>
      </c>
      <c r="S2024" s="132">
        <v>8866910.0600000005</v>
      </c>
      <c r="T2024" s="122" t="s">
        <v>319</v>
      </c>
      <c r="U2024" s="2">
        <v>90063621</v>
      </c>
      <c r="V2024" s="121">
        <v>-345248409</v>
      </c>
      <c r="W2024" s="111">
        <v>454684</v>
      </c>
      <c r="X2024" s="133">
        <v>54459768</v>
      </c>
      <c r="Y2024" s="45"/>
    </row>
    <row r="2025" spans="1:25">
      <c r="A2025" s="228" t="s">
        <v>182</v>
      </c>
      <c r="B2025" s="228" t="s">
        <v>183</v>
      </c>
      <c r="C2025" s="229">
        <v>44958</v>
      </c>
      <c r="D2025" s="229">
        <v>44958</v>
      </c>
      <c r="E2025" s="229">
        <v>44958</v>
      </c>
      <c r="F2025" s="296" t="s">
        <v>554</v>
      </c>
      <c r="G2025" s="230" t="s">
        <v>1605</v>
      </c>
      <c r="H2025" s="231" t="s">
        <v>553</v>
      </c>
      <c r="I2025" s="232" t="s">
        <v>561</v>
      </c>
      <c r="J2025" s="232" t="s">
        <v>562</v>
      </c>
      <c r="K2025" s="232" t="s">
        <v>166</v>
      </c>
      <c r="L2025" s="233">
        <v>0</v>
      </c>
      <c r="M2025" s="234"/>
      <c r="N2025" s="234">
        <v>0</v>
      </c>
      <c r="O2025" s="234">
        <v>155870.60999999999</v>
      </c>
      <c r="P2025" s="234">
        <v>155870.60999999999</v>
      </c>
      <c r="Q2025" s="235" t="s">
        <v>681</v>
      </c>
      <c r="R2025" s="236">
        <v>0</v>
      </c>
      <c r="S2025" s="237">
        <v>9022780.6699999999</v>
      </c>
      <c r="T2025" s="238" t="s">
        <v>562</v>
      </c>
      <c r="U2025" s="239">
        <v>90893368</v>
      </c>
      <c r="V2025" s="234">
        <v>-345429828</v>
      </c>
      <c r="W2025" s="240">
        <v>331302</v>
      </c>
      <c r="X2025" s="241">
        <v>54503192</v>
      </c>
      <c r="Y2025" s="242"/>
    </row>
    <row r="2026" spans="1:25">
      <c r="A2026" s="299" t="s">
        <v>206</v>
      </c>
      <c r="B2026" s="299" t="s">
        <v>207</v>
      </c>
      <c r="C2026" s="125">
        <v>44959</v>
      </c>
      <c r="D2026" s="125">
        <v>44959</v>
      </c>
      <c r="E2026" s="125">
        <v>44959</v>
      </c>
      <c r="G2026" s="127"/>
      <c r="J2026" s="73"/>
      <c r="K2026" s="73" t="s">
        <v>709</v>
      </c>
      <c r="L2026" s="129">
        <v>0</v>
      </c>
      <c r="N2026" s="121">
        <v>12800000</v>
      </c>
      <c r="O2026" s="121">
        <v>0</v>
      </c>
      <c r="P2026" s="121">
        <v>12800000</v>
      </c>
      <c r="Q2026" s="130" t="s">
        <v>681</v>
      </c>
      <c r="R2026" s="131">
        <v>20045342.179999985</v>
      </c>
      <c r="S2026" s="132">
        <v>0</v>
      </c>
      <c r="T2026" s="122"/>
      <c r="U2026" s="2">
        <v>2420703</v>
      </c>
      <c r="V2026" s="121">
        <v>-345407745</v>
      </c>
      <c r="W2026" s="111"/>
      <c r="X2026" s="133">
        <v>54491258</v>
      </c>
      <c r="Y2026" s="45" t="s">
        <v>1556</v>
      </c>
    </row>
    <row r="2027" spans="1:25">
      <c r="A2027" s="299" t="s">
        <v>182</v>
      </c>
      <c r="B2027" s="299" t="s">
        <v>183</v>
      </c>
      <c r="C2027" s="125">
        <v>44959</v>
      </c>
      <c r="D2027" s="125">
        <v>44959</v>
      </c>
      <c r="E2027" s="125">
        <v>44959</v>
      </c>
      <c r="F2027" s="295" t="s">
        <v>453</v>
      </c>
      <c r="G2027" s="127" t="s">
        <v>1743</v>
      </c>
      <c r="H2027" s="128" t="s">
        <v>452</v>
      </c>
      <c r="I2027" s="73" t="s">
        <v>454</v>
      </c>
      <c r="J2027" s="73" t="s">
        <v>455</v>
      </c>
      <c r="K2027" s="73" t="s">
        <v>166</v>
      </c>
      <c r="L2027" s="129">
        <v>0</v>
      </c>
      <c r="N2027" s="121">
        <v>0</v>
      </c>
      <c r="O2027" s="121">
        <v>6682.59</v>
      </c>
      <c r="P2027" s="121">
        <v>6682.59</v>
      </c>
      <c r="Q2027" s="130" t="s">
        <v>681</v>
      </c>
      <c r="R2027" s="131">
        <v>0</v>
      </c>
      <c r="S2027" s="132">
        <v>9029463.2599999998</v>
      </c>
      <c r="T2027" s="122" t="s">
        <v>455</v>
      </c>
      <c r="U2027" s="2">
        <v>90921056</v>
      </c>
      <c r="V2027" s="121">
        <v>-345522669</v>
      </c>
      <c r="W2027" s="111">
        <v>509960</v>
      </c>
      <c r="X2027" s="133">
        <v>54524005</v>
      </c>
      <c r="Y2027" s="45"/>
    </row>
    <row r="2028" spans="1:25">
      <c r="A2028" s="299" t="s">
        <v>182</v>
      </c>
      <c r="B2028" s="299" t="s">
        <v>183</v>
      </c>
      <c r="C2028" s="125">
        <v>44959</v>
      </c>
      <c r="D2028" s="125">
        <v>44959</v>
      </c>
      <c r="E2028" s="125">
        <v>44959</v>
      </c>
      <c r="F2028" s="295" t="s">
        <v>453</v>
      </c>
      <c r="G2028" s="127" t="s">
        <v>1743</v>
      </c>
      <c r="H2028" s="128" t="s">
        <v>452</v>
      </c>
      <c r="I2028" s="73" t="s">
        <v>454</v>
      </c>
      <c r="J2028" s="73" t="s">
        <v>455</v>
      </c>
      <c r="K2028" s="73" t="s">
        <v>166</v>
      </c>
      <c r="L2028" s="129">
        <v>0</v>
      </c>
      <c r="N2028" s="121">
        <v>0</v>
      </c>
      <c r="O2028" s="121">
        <v>70778.45</v>
      </c>
      <c r="P2028" s="121">
        <v>70778.45</v>
      </c>
      <c r="Q2028" s="130" t="s">
        <v>681</v>
      </c>
      <c r="R2028" s="131">
        <v>0</v>
      </c>
      <c r="S2028" s="132">
        <v>9100241.709999999</v>
      </c>
      <c r="T2028" s="122" t="s">
        <v>455</v>
      </c>
      <c r="U2028" s="2">
        <v>90921451</v>
      </c>
      <c r="V2028" s="121">
        <v>-345534672</v>
      </c>
      <c r="W2028" s="111">
        <v>509960</v>
      </c>
      <c r="X2028" s="133">
        <v>54527622</v>
      </c>
      <c r="Y2028" s="45"/>
    </row>
    <row r="2029" spans="1:25">
      <c r="A2029" s="299" t="s">
        <v>182</v>
      </c>
      <c r="B2029" s="299" t="s">
        <v>183</v>
      </c>
      <c r="C2029" s="125">
        <v>44959</v>
      </c>
      <c r="D2029" s="125">
        <v>44959</v>
      </c>
      <c r="E2029" s="125">
        <v>44959</v>
      </c>
      <c r="F2029" s="295" t="s">
        <v>569</v>
      </c>
      <c r="G2029" s="127" t="s">
        <v>1681</v>
      </c>
      <c r="H2029" s="128" t="s">
        <v>568</v>
      </c>
      <c r="I2029" s="73" t="s">
        <v>454</v>
      </c>
      <c r="J2029" s="73" t="s">
        <v>570</v>
      </c>
      <c r="K2029" s="73" t="s">
        <v>166</v>
      </c>
      <c r="L2029" s="129">
        <v>0</v>
      </c>
      <c r="N2029" s="121">
        <v>0</v>
      </c>
      <c r="O2029" s="121">
        <v>167753.07</v>
      </c>
      <c r="P2029" s="121">
        <v>167753.07</v>
      </c>
      <c r="Q2029" s="130" t="s">
        <v>681</v>
      </c>
      <c r="R2029" s="131">
        <v>0</v>
      </c>
      <c r="S2029" s="132">
        <v>9267994.7799999993</v>
      </c>
      <c r="T2029" s="122" t="s">
        <v>570</v>
      </c>
      <c r="U2029" s="2">
        <v>87079834</v>
      </c>
      <c r="V2029" s="121">
        <v>-345460926</v>
      </c>
      <c r="W2029" s="111">
        <v>509933</v>
      </c>
      <c r="X2029" s="133">
        <v>54507549</v>
      </c>
      <c r="Y2029" s="45"/>
    </row>
    <row r="2030" spans="1:25">
      <c r="A2030" s="299" t="s">
        <v>206</v>
      </c>
      <c r="B2030" s="299" t="s">
        <v>207</v>
      </c>
      <c r="C2030" s="125">
        <v>44924</v>
      </c>
      <c r="D2030" s="125">
        <v>44959</v>
      </c>
      <c r="E2030" s="125">
        <v>44959</v>
      </c>
      <c r="G2030" s="127"/>
      <c r="H2030" s="128" t="s">
        <v>501</v>
      </c>
      <c r="I2030" s="73" t="s">
        <v>502</v>
      </c>
      <c r="J2030" s="73" t="s">
        <v>503</v>
      </c>
      <c r="K2030" s="73" t="s">
        <v>710</v>
      </c>
      <c r="L2030" s="129">
        <v>6136363.6299999999</v>
      </c>
      <c r="M2030" s="121">
        <v>98.03125</v>
      </c>
      <c r="N2030" s="121">
        <v>-6015553.9699999997</v>
      </c>
      <c r="O2030" s="121">
        <v>0</v>
      </c>
      <c r="P2030" s="121">
        <v>-6015553.9699999997</v>
      </c>
      <c r="Q2030" s="130" t="s">
        <v>681</v>
      </c>
      <c r="R2030" s="131">
        <v>14029788.209999986</v>
      </c>
      <c r="S2030" s="132">
        <v>0</v>
      </c>
      <c r="T2030" s="122" t="s">
        <v>503</v>
      </c>
      <c r="U2030" s="2">
        <v>89586098</v>
      </c>
      <c r="V2030" s="121">
        <v>-345525831</v>
      </c>
      <c r="W2030" s="111">
        <v>516174</v>
      </c>
      <c r="X2030" s="133">
        <v>54525165</v>
      </c>
      <c r="Y2030" s="45"/>
    </row>
    <row r="2031" spans="1:25">
      <c r="A2031" s="228" t="s">
        <v>206</v>
      </c>
      <c r="B2031" s="228" t="s">
        <v>207</v>
      </c>
      <c r="C2031" s="229">
        <v>44943</v>
      </c>
      <c r="D2031" s="229">
        <v>44943</v>
      </c>
      <c r="E2031" s="229">
        <v>44959</v>
      </c>
      <c r="F2031" s="296" t="s">
        <v>889</v>
      </c>
      <c r="G2031" s="230"/>
      <c r="H2031" s="231" t="s">
        <v>888</v>
      </c>
      <c r="I2031" s="232" t="s">
        <v>886</v>
      </c>
      <c r="J2031" s="232" t="s">
        <v>887</v>
      </c>
      <c r="K2031" s="232" t="s">
        <v>817</v>
      </c>
      <c r="L2031" s="233">
        <v>0</v>
      </c>
      <c r="M2031" s="234"/>
      <c r="N2031" s="234">
        <v>-11688.4</v>
      </c>
      <c r="O2031" s="234">
        <v>0</v>
      </c>
      <c r="P2031" s="234">
        <v>-11688.4</v>
      </c>
      <c r="Q2031" s="235" t="s">
        <v>681</v>
      </c>
      <c r="R2031" s="236">
        <v>14018099.809999986</v>
      </c>
      <c r="S2031" s="237">
        <v>0</v>
      </c>
      <c r="T2031" s="238" t="s">
        <v>887</v>
      </c>
      <c r="U2031" s="239">
        <v>90917961</v>
      </c>
      <c r="V2031" s="234">
        <v>-345516884</v>
      </c>
      <c r="W2031" s="240"/>
      <c r="X2031" s="241">
        <v>54522009</v>
      </c>
      <c r="Y2031" s="242" t="s">
        <v>1798</v>
      </c>
    </row>
    <row r="2032" spans="1:25">
      <c r="A2032" s="299" t="s">
        <v>206</v>
      </c>
      <c r="B2032" s="299" t="s">
        <v>207</v>
      </c>
      <c r="C2032" s="125">
        <v>44923</v>
      </c>
      <c r="D2032" s="125">
        <v>44943</v>
      </c>
      <c r="E2032" s="125">
        <v>44960</v>
      </c>
      <c r="G2032" s="127"/>
      <c r="H2032" s="128" t="s">
        <v>1017</v>
      </c>
      <c r="I2032" s="73" t="s">
        <v>1015</v>
      </c>
      <c r="J2032" s="73" t="s">
        <v>1016</v>
      </c>
      <c r="K2032" s="73" t="s">
        <v>710</v>
      </c>
      <c r="L2032" s="129">
        <v>2954545.45</v>
      </c>
      <c r="M2032" s="121">
        <v>98.03125</v>
      </c>
      <c r="N2032" s="121">
        <v>-2896377.84</v>
      </c>
      <c r="O2032" s="121">
        <v>0</v>
      </c>
      <c r="P2032" s="121">
        <v>-2896377.84</v>
      </c>
      <c r="Q2032" s="130" t="s">
        <v>681</v>
      </c>
      <c r="R2032" s="131">
        <v>11121721.969999986</v>
      </c>
      <c r="S2032" s="132">
        <v>0</v>
      </c>
      <c r="T2032" s="122" t="s">
        <v>1016</v>
      </c>
      <c r="U2032" s="2">
        <v>89586969</v>
      </c>
      <c r="V2032" s="121">
        <v>-345608765</v>
      </c>
      <c r="W2032" s="111">
        <v>515622</v>
      </c>
      <c r="X2032" s="133">
        <v>54542607</v>
      </c>
      <c r="Y2032" s="45"/>
    </row>
    <row r="2033" spans="1:25">
      <c r="A2033" s="299" t="s">
        <v>206</v>
      </c>
      <c r="B2033" s="299" t="s">
        <v>207</v>
      </c>
      <c r="C2033" s="125">
        <v>44944</v>
      </c>
      <c r="D2033" s="125">
        <v>44960</v>
      </c>
      <c r="E2033" s="125">
        <v>44960</v>
      </c>
      <c r="G2033" s="127"/>
      <c r="H2033" s="128" t="s">
        <v>1023</v>
      </c>
      <c r="I2033" s="73" t="s">
        <v>1021</v>
      </c>
      <c r="J2033" s="73" t="s">
        <v>1022</v>
      </c>
      <c r="K2033" s="73" t="s">
        <v>710</v>
      </c>
      <c r="L2033" s="129">
        <v>9000000</v>
      </c>
      <c r="M2033" s="121">
        <v>98.53125</v>
      </c>
      <c r="N2033" s="121">
        <v>-8867812.5</v>
      </c>
      <c r="O2033" s="121">
        <v>0</v>
      </c>
      <c r="P2033" s="121">
        <v>-8867812.5</v>
      </c>
      <c r="Q2033" s="130" t="s">
        <v>681</v>
      </c>
      <c r="R2033" s="131">
        <v>2253909.4699999858</v>
      </c>
      <c r="S2033" s="132">
        <v>0</v>
      </c>
      <c r="T2033" s="122" t="s">
        <v>1022</v>
      </c>
      <c r="U2033" s="2">
        <v>90262353</v>
      </c>
      <c r="V2033" s="121">
        <v>-345591479</v>
      </c>
      <c r="W2033" s="111">
        <v>517862</v>
      </c>
      <c r="X2033" s="133">
        <v>54538776</v>
      </c>
      <c r="Y2033" s="45"/>
    </row>
    <row r="2034" spans="1:25">
      <c r="A2034" s="299" t="s">
        <v>182</v>
      </c>
      <c r="B2034" s="299" t="s">
        <v>183</v>
      </c>
      <c r="C2034" s="125">
        <v>44957</v>
      </c>
      <c r="D2034" s="125">
        <v>44957</v>
      </c>
      <c r="E2034" s="125">
        <v>44960</v>
      </c>
      <c r="F2034" s="295" t="s">
        <v>486</v>
      </c>
      <c r="G2034" s="127" t="s">
        <v>1733</v>
      </c>
      <c r="H2034" s="128" t="s">
        <v>485</v>
      </c>
      <c r="I2034" s="73" t="s">
        <v>281</v>
      </c>
      <c r="J2034" s="73" t="s">
        <v>487</v>
      </c>
      <c r="K2034" s="73" t="s">
        <v>166</v>
      </c>
      <c r="L2034" s="129">
        <v>0</v>
      </c>
      <c r="N2034" s="121">
        <v>0</v>
      </c>
      <c r="O2034" s="121">
        <v>3086.55</v>
      </c>
      <c r="P2034" s="121">
        <v>3086.55</v>
      </c>
      <c r="Q2034" s="130" t="s">
        <v>681</v>
      </c>
      <c r="R2034" s="131">
        <v>0</v>
      </c>
      <c r="S2034" s="132">
        <v>9271081.3300000001</v>
      </c>
      <c r="T2034" s="122" t="s">
        <v>487</v>
      </c>
      <c r="U2034" s="2">
        <v>90809412</v>
      </c>
      <c r="V2034" s="121">
        <v>-345531647</v>
      </c>
      <c r="W2034" s="111">
        <v>412051</v>
      </c>
      <c r="X2034" s="133">
        <v>54526902</v>
      </c>
      <c r="Y2034" s="45"/>
    </row>
    <row r="2035" spans="1:25">
      <c r="A2035" s="228" t="s">
        <v>182</v>
      </c>
      <c r="B2035" s="228" t="s">
        <v>183</v>
      </c>
      <c r="C2035" s="229">
        <v>44957</v>
      </c>
      <c r="D2035" s="229">
        <v>44957</v>
      </c>
      <c r="E2035" s="229">
        <v>44960</v>
      </c>
      <c r="F2035" s="296" t="s">
        <v>486</v>
      </c>
      <c r="G2035" s="230" t="s">
        <v>1733</v>
      </c>
      <c r="H2035" s="231" t="s">
        <v>485</v>
      </c>
      <c r="I2035" s="232" t="s">
        <v>281</v>
      </c>
      <c r="J2035" s="232" t="s">
        <v>487</v>
      </c>
      <c r="K2035" s="232" t="s">
        <v>166</v>
      </c>
      <c r="L2035" s="233">
        <v>0</v>
      </c>
      <c r="M2035" s="234"/>
      <c r="N2035" s="234">
        <v>0</v>
      </c>
      <c r="O2035" s="234">
        <v>9821.3799999999992</v>
      </c>
      <c r="P2035" s="234">
        <v>9821.3799999999992</v>
      </c>
      <c r="Q2035" s="235" t="s">
        <v>681</v>
      </c>
      <c r="R2035" s="236">
        <v>0</v>
      </c>
      <c r="S2035" s="237">
        <v>9280902.7100000009</v>
      </c>
      <c r="T2035" s="238" t="s">
        <v>487</v>
      </c>
      <c r="U2035" s="239">
        <v>87172396</v>
      </c>
      <c r="V2035" s="234">
        <v>-345603479</v>
      </c>
      <c r="W2035" s="240">
        <v>402562</v>
      </c>
      <c r="X2035" s="241">
        <v>54540982</v>
      </c>
      <c r="Y2035" s="242"/>
    </row>
    <row r="2036" spans="1:25">
      <c r="A2036" s="299" t="s">
        <v>182</v>
      </c>
      <c r="B2036" s="299" t="s">
        <v>183</v>
      </c>
      <c r="C2036" s="125">
        <v>44960</v>
      </c>
      <c r="D2036" s="125">
        <v>44960</v>
      </c>
      <c r="E2036" s="125">
        <v>44963</v>
      </c>
      <c r="F2036" s="295" t="s">
        <v>481</v>
      </c>
      <c r="G2036" s="127" t="s">
        <v>1703</v>
      </c>
      <c r="H2036" s="128" t="s">
        <v>480</v>
      </c>
      <c r="I2036" s="73" t="s">
        <v>482</v>
      </c>
      <c r="J2036" s="73" t="s">
        <v>1704</v>
      </c>
      <c r="K2036" s="73" t="s">
        <v>166</v>
      </c>
      <c r="L2036" s="129">
        <v>0</v>
      </c>
      <c r="N2036" s="121">
        <v>0</v>
      </c>
      <c r="O2036" s="121">
        <v>85512.39</v>
      </c>
      <c r="P2036" s="121">
        <v>85512.39</v>
      </c>
      <c r="Q2036" s="130" t="s">
        <v>681</v>
      </c>
      <c r="R2036" s="131">
        <v>0</v>
      </c>
      <c r="S2036" s="132">
        <v>9366415.1000000015</v>
      </c>
      <c r="T2036" s="122" t="s">
        <v>483</v>
      </c>
      <c r="U2036" s="2">
        <v>90993055</v>
      </c>
      <c r="V2036" s="121">
        <v>-345703656</v>
      </c>
      <c r="W2036" s="111">
        <v>464772</v>
      </c>
      <c r="X2036" s="133">
        <v>54561408</v>
      </c>
      <c r="Y2036" s="45"/>
    </row>
    <row r="2037" spans="1:25">
      <c r="A2037" s="228" t="s">
        <v>182</v>
      </c>
      <c r="B2037" s="228" t="s">
        <v>183</v>
      </c>
      <c r="C2037" s="229">
        <v>44963</v>
      </c>
      <c r="D2037" s="229">
        <v>44963</v>
      </c>
      <c r="E2037" s="229">
        <v>44963</v>
      </c>
      <c r="F2037" s="296" t="s">
        <v>1028</v>
      </c>
      <c r="G2037" s="230" t="s">
        <v>1706</v>
      </c>
      <c r="H2037" s="231" t="s">
        <v>925</v>
      </c>
      <c r="I2037" s="232" t="s">
        <v>923</v>
      </c>
      <c r="J2037" s="232" t="s">
        <v>924</v>
      </c>
      <c r="K2037" s="232" t="s">
        <v>166</v>
      </c>
      <c r="L2037" s="233">
        <v>0</v>
      </c>
      <c r="M2037" s="234"/>
      <c r="N2037" s="234">
        <v>0</v>
      </c>
      <c r="O2037" s="234">
        <v>87478.52</v>
      </c>
      <c r="P2037" s="234">
        <v>87478.52</v>
      </c>
      <c r="Q2037" s="235" t="s">
        <v>681</v>
      </c>
      <c r="R2037" s="236">
        <v>0</v>
      </c>
      <c r="S2037" s="237">
        <v>9453893.620000001</v>
      </c>
      <c r="T2037" s="238" t="s">
        <v>924</v>
      </c>
      <c r="U2037" s="239">
        <v>90444048</v>
      </c>
      <c r="V2037" s="234">
        <v>-345685957</v>
      </c>
      <c r="W2037" s="240">
        <v>478408</v>
      </c>
      <c r="X2037" s="241">
        <v>54555465</v>
      </c>
      <c r="Y2037" s="242"/>
    </row>
    <row r="2038" spans="1:25">
      <c r="A2038" s="299" t="s">
        <v>182</v>
      </c>
      <c r="B2038" s="299" t="s">
        <v>183</v>
      </c>
      <c r="C2038" s="125">
        <v>44963</v>
      </c>
      <c r="D2038" s="125">
        <v>44963</v>
      </c>
      <c r="E2038" s="125">
        <v>44964</v>
      </c>
      <c r="F2038" s="295" t="s">
        <v>719</v>
      </c>
      <c r="G2038" s="127"/>
      <c r="H2038" s="128" t="s">
        <v>718</v>
      </c>
      <c r="I2038" s="73" t="s">
        <v>716</v>
      </c>
      <c r="J2038" s="73" t="s">
        <v>717</v>
      </c>
      <c r="K2038" s="73" t="s">
        <v>1158</v>
      </c>
      <c r="L2038" s="129">
        <v>0</v>
      </c>
      <c r="N2038" s="121">
        <v>0</v>
      </c>
      <c r="O2038" s="121">
        <v>4795.3599999999997</v>
      </c>
      <c r="P2038" s="121">
        <v>4795.3599999999997</v>
      </c>
      <c r="Q2038" s="130" t="s">
        <v>681</v>
      </c>
      <c r="R2038" s="131">
        <v>0</v>
      </c>
      <c r="S2038" s="132">
        <v>9458688.9800000004</v>
      </c>
      <c r="T2038" s="122" t="s">
        <v>717</v>
      </c>
      <c r="U2038" s="2">
        <v>91019404</v>
      </c>
      <c r="V2038" s="121">
        <v>-345788085</v>
      </c>
      <c r="W2038" s="111"/>
      <c r="X2038" s="133">
        <v>54579990</v>
      </c>
      <c r="Y2038" s="45"/>
    </row>
    <row r="2039" spans="1:25">
      <c r="A2039" s="299" t="s">
        <v>182</v>
      </c>
      <c r="B2039" s="299" t="s">
        <v>183</v>
      </c>
      <c r="C2039" s="125">
        <v>44964</v>
      </c>
      <c r="D2039" s="125">
        <v>44964</v>
      </c>
      <c r="E2039" s="125">
        <v>44964</v>
      </c>
      <c r="F2039" s="295" t="s">
        <v>719</v>
      </c>
      <c r="G2039" s="127" t="s">
        <v>1534</v>
      </c>
      <c r="H2039" s="128" t="s">
        <v>718</v>
      </c>
      <c r="I2039" s="73" t="s">
        <v>716</v>
      </c>
      <c r="J2039" s="73" t="s">
        <v>717</v>
      </c>
      <c r="K2039" s="73" t="s">
        <v>166</v>
      </c>
      <c r="L2039" s="129">
        <v>0</v>
      </c>
      <c r="N2039" s="121">
        <v>0</v>
      </c>
      <c r="O2039" s="121">
        <v>772.58</v>
      </c>
      <c r="P2039" s="121">
        <v>772.58</v>
      </c>
      <c r="Q2039" s="130" t="s">
        <v>681</v>
      </c>
      <c r="R2039" s="131">
        <v>0</v>
      </c>
      <c r="S2039" s="132">
        <v>9459461.5600000005</v>
      </c>
      <c r="T2039" s="122" t="s">
        <v>717</v>
      </c>
      <c r="U2039" s="2">
        <v>89244366</v>
      </c>
      <c r="V2039" s="121">
        <v>-345837964</v>
      </c>
      <c r="W2039" s="111">
        <v>312621</v>
      </c>
      <c r="X2039" s="133">
        <v>54590824</v>
      </c>
      <c r="Y2039" s="45"/>
    </row>
    <row r="2040" spans="1:25">
      <c r="A2040" s="299" t="s">
        <v>182</v>
      </c>
      <c r="B2040" s="299" t="s">
        <v>183</v>
      </c>
      <c r="C2040" s="125">
        <v>44964</v>
      </c>
      <c r="D2040" s="125">
        <v>44964</v>
      </c>
      <c r="E2040" s="125">
        <v>44964</v>
      </c>
      <c r="F2040" s="295" t="s">
        <v>719</v>
      </c>
      <c r="G2040" s="127" t="s">
        <v>1534</v>
      </c>
      <c r="H2040" s="128" t="s">
        <v>718</v>
      </c>
      <c r="I2040" s="73" t="s">
        <v>716</v>
      </c>
      <c r="J2040" s="73" t="s">
        <v>717</v>
      </c>
      <c r="K2040" s="73" t="s">
        <v>166</v>
      </c>
      <c r="L2040" s="129">
        <v>0</v>
      </c>
      <c r="N2040" s="121">
        <v>0</v>
      </c>
      <c r="O2040" s="121">
        <v>53.28</v>
      </c>
      <c r="P2040" s="121">
        <v>53.28</v>
      </c>
      <c r="Q2040" s="130" t="s">
        <v>681</v>
      </c>
      <c r="R2040" s="131">
        <v>0</v>
      </c>
      <c r="S2040" s="132">
        <v>9459514.8399999999</v>
      </c>
      <c r="T2040" s="122" t="s">
        <v>717</v>
      </c>
      <c r="U2040" s="2">
        <v>88028549</v>
      </c>
      <c r="V2040" s="121">
        <v>-345838022</v>
      </c>
      <c r="W2040" s="111">
        <v>312621</v>
      </c>
      <c r="X2040" s="133">
        <v>54590844</v>
      </c>
      <c r="Y2040" s="45"/>
    </row>
    <row r="2041" spans="1:25">
      <c r="A2041" s="299" t="s">
        <v>182</v>
      </c>
      <c r="B2041" s="299" t="s">
        <v>183</v>
      </c>
      <c r="C2041" s="125">
        <v>44963</v>
      </c>
      <c r="D2041" s="125">
        <v>44963</v>
      </c>
      <c r="E2041" s="125">
        <v>44964</v>
      </c>
      <c r="G2041" s="127"/>
      <c r="H2041" s="128" t="s">
        <v>947</v>
      </c>
      <c r="I2041" s="73" t="s">
        <v>716</v>
      </c>
      <c r="J2041" s="73" t="s">
        <v>946</v>
      </c>
      <c r="K2041" s="73" t="s">
        <v>1158</v>
      </c>
      <c r="L2041" s="129">
        <v>0</v>
      </c>
      <c r="N2041" s="121">
        <v>0</v>
      </c>
      <c r="O2041" s="121">
        <v>3136.41</v>
      </c>
      <c r="P2041" s="121">
        <v>3136.41</v>
      </c>
      <c r="Q2041" s="130" t="s">
        <v>681</v>
      </c>
      <c r="R2041" s="131">
        <v>0</v>
      </c>
      <c r="S2041" s="132">
        <v>9462651.25</v>
      </c>
      <c r="T2041" s="122" t="s">
        <v>946</v>
      </c>
      <c r="U2041" s="2">
        <v>91020302</v>
      </c>
      <c r="V2041" s="121">
        <v>-345789898</v>
      </c>
      <c r="W2041" s="111"/>
      <c r="X2041" s="133">
        <v>54580371</v>
      </c>
      <c r="Y2041" s="45"/>
    </row>
    <row r="2042" spans="1:25">
      <c r="A2042" s="299" t="s">
        <v>182</v>
      </c>
      <c r="B2042" s="299" t="s">
        <v>183</v>
      </c>
      <c r="C2042" s="125">
        <v>44964</v>
      </c>
      <c r="D2042" s="125">
        <v>44964</v>
      </c>
      <c r="E2042" s="125">
        <v>44964</v>
      </c>
      <c r="G2042" s="127" t="s">
        <v>1683</v>
      </c>
      <c r="H2042" s="128" t="s">
        <v>947</v>
      </c>
      <c r="I2042" s="73" t="s">
        <v>716</v>
      </c>
      <c r="J2042" s="73" t="s">
        <v>946</v>
      </c>
      <c r="K2042" s="73" t="s">
        <v>166</v>
      </c>
      <c r="L2042" s="129">
        <v>0</v>
      </c>
      <c r="N2042" s="121">
        <v>0</v>
      </c>
      <c r="O2042" s="121">
        <v>34.85</v>
      </c>
      <c r="P2042" s="121">
        <v>34.85</v>
      </c>
      <c r="Q2042" s="130" t="s">
        <v>681</v>
      </c>
      <c r="R2042" s="131">
        <v>0</v>
      </c>
      <c r="S2042" s="132">
        <v>9462686.0999999996</v>
      </c>
      <c r="T2042" s="122" t="s">
        <v>946</v>
      </c>
      <c r="U2042" s="2">
        <v>88028794</v>
      </c>
      <c r="V2042" s="121">
        <v>-345838506</v>
      </c>
      <c r="W2042" s="111">
        <v>462328</v>
      </c>
      <c r="X2042" s="133">
        <v>54590979</v>
      </c>
      <c r="Y2042" s="45"/>
    </row>
    <row r="2043" spans="1:25">
      <c r="A2043" s="299" t="s">
        <v>182</v>
      </c>
      <c r="B2043" s="299" t="s">
        <v>183</v>
      </c>
      <c r="C2043" s="125">
        <v>44964</v>
      </c>
      <c r="D2043" s="125">
        <v>44964</v>
      </c>
      <c r="E2043" s="125">
        <v>44964</v>
      </c>
      <c r="G2043" s="127" t="s">
        <v>1683</v>
      </c>
      <c r="H2043" s="128" t="s">
        <v>947</v>
      </c>
      <c r="I2043" s="73" t="s">
        <v>716</v>
      </c>
      <c r="J2043" s="73" t="s">
        <v>946</v>
      </c>
      <c r="K2043" s="73" t="s">
        <v>166</v>
      </c>
      <c r="L2043" s="129">
        <v>0</v>
      </c>
      <c r="N2043" s="121">
        <v>0</v>
      </c>
      <c r="O2043" s="121">
        <v>505.32</v>
      </c>
      <c r="P2043" s="121">
        <v>505.32</v>
      </c>
      <c r="Q2043" s="130" t="s">
        <v>681</v>
      </c>
      <c r="R2043" s="131">
        <v>0</v>
      </c>
      <c r="S2043" s="132">
        <v>9463191.4199999999</v>
      </c>
      <c r="T2043" s="122" t="s">
        <v>946</v>
      </c>
      <c r="U2043" s="2">
        <v>90158550</v>
      </c>
      <c r="V2043" s="121">
        <v>-345838551</v>
      </c>
      <c r="W2043" s="111">
        <v>462328</v>
      </c>
      <c r="X2043" s="133">
        <v>54590993</v>
      </c>
      <c r="Y2043" s="45"/>
    </row>
    <row r="2044" spans="1:25">
      <c r="A2044" s="299" t="s">
        <v>182</v>
      </c>
      <c r="B2044" s="299" t="s">
        <v>183</v>
      </c>
      <c r="C2044" s="125">
        <v>44963</v>
      </c>
      <c r="D2044" s="125">
        <v>44963</v>
      </c>
      <c r="E2044" s="125">
        <v>44964</v>
      </c>
      <c r="G2044" s="127"/>
      <c r="H2044" s="128" t="s">
        <v>721</v>
      </c>
      <c r="I2044" s="73" t="s">
        <v>716</v>
      </c>
      <c r="J2044" s="73" t="s">
        <v>720</v>
      </c>
      <c r="K2044" s="73" t="s">
        <v>1158</v>
      </c>
      <c r="L2044" s="129">
        <v>0</v>
      </c>
      <c r="N2044" s="121">
        <v>0</v>
      </c>
      <c r="O2044" s="121">
        <v>3845.56</v>
      </c>
      <c r="P2044" s="121">
        <v>3845.56</v>
      </c>
      <c r="Q2044" s="130" t="s">
        <v>681</v>
      </c>
      <c r="R2044" s="131">
        <v>0</v>
      </c>
      <c r="S2044" s="132">
        <v>9467036.9800000004</v>
      </c>
      <c r="T2044" s="122" t="s">
        <v>720</v>
      </c>
      <c r="U2044" s="2">
        <v>91020078</v>
      </c>
      <c r="V2044" s="121">
        <v>-345789193</v>
      </c>
      <c r="W2044" s="111"/>
      <c r="X2044" s="133">
        <v>54580264</v>
      </c>
      <c r="Y2044" s="45"/>
    </row>
    <row r="2045" spans="1:25">
      <c r="A2045" s="299" t="s">
        <v>182</v>
      </c>
      <c r="B2045" s="299" t="s">
        <v>183</v>
      </c>
      <c r="C2045" s="125">
        <v>44964</v>
      </c>
      <c r="D2045" s="125">
        <v>44964</v>
      </c>
      <c r="E2045" s="125">
        <v>44964</v>
      </c>
      <c r="G2045" s="127" t="s">
        <v>1536</v>
      </c>
      <c r="H2045" s="128" t="s">
        <v>721</v>
      </c>
      <c r="I2045" s="73" t="s">
        <v>716</v>
      </c>
      <c r="J2045" s="73" t="s">
        <v>720</v>
      </c>
      <c r="K2045" s="73" t="s">
        <v>166</v>
      </c>
      <c r="L2045" s="129">
        <v>0</v>
      </c>
      <c r="N2045" s="121">
        <v>0</v>
      </c>
      <c r="O2045" s="121">
        <v>42.73</v>
      </c>
      <c r="P2045" s="121">
        <v>42.73</v>
      </c>
      <c r="Q2045" s="130" t="s">
        <v>681</v>
      </c>
      <c r="R2045" s="131">
        <v>0</v>
      </c>
      <c r="S2045" s="132">
        <v>9467079.7100000009</v>
      </c>
      <c r="T2045" s="122" t="s">
        <v>720</v>
      </c>
      <c r="U2045" s="2">
        <v>88028582</v>
      </c>
      <c r="V2045" s="121">
        <v>-345838287</v>
      </c>
      <c r="W2045" s="111">
        <v>375072</v>
      </c>
      <c r="X2045" s="133">
        <v>54590901</v>
      </c>
      <c r="Y2045" s="45"/>
    </row>
    <row r="2046" spans="1:25">
      <c r="A2046" s="299" t="s">
        <v>182</v>
      </c>
      <c r="B2046" s="299" t="s">
        <v>183</v>
      </c>
      <c r="C2046" s="125">
        <v>44964</v>
      </c>
      <c r="D2046" s="125">
        <v>44964</v>
      </c>
      <c r="E2046" s="125">
        <v>44964</v>
      </c>
      <c r="G2046" s="127" t="s">
        <v>1536</v>
      </c>
      <c r="H2046" s="128" t="s">
        <v>721</v>
      </c>
      <c r="I2046" s="73" t="s">
        <v>716</v>
      </c>
      <c r="J2046" s="73" t="s">
        <v>720</v>
      </c>
      <c r="K2046" s="73" t="s">
        <v>166</v>
      </c>
      <c r="L2046" s="129">
        <v>0</v>
      </c>
      <c r="N2046" s="121">
        <v>0</v>
      </c>
      <c r="O2046" s="121">
        <v>619.55999999999995</v>
      </c>
      <c r="P2046" s="121">
        <v>619.55999999999995</v>
      </c>
      <c r="Q2046" s="130" t="s">
        <v>681</v>
      </c>
      <c r="R2046" s="131">
        <v>0</v>
      </c>
      <c r="S2046" s="132">
        <v>9467699.2700000014</v>
      </c>
      <c r="T2046" s="122" t="s">
        <v>720</v>
      </c>
      <c r="U2046" s="2">
        <v>89245525</v>
      </c>
      <c r="V2046" s="121">
        <v>-345838341</v>
      </c>
      <c r="W2046" s="111">
        <v>375072</v>
      </c>
      <c r="X2046" s="133">
        <v>54590919</v>
      </c>
      <c r="Y2046" s="45"/>
    </row>
    <row r="2047" spans="1:25">
      <c r="A2047" s="258" t="s">
        <v>182</v>
      </c>
      <c r="B2047" s="258" t="s">
        <v>183</v>
      </c>
      <c r="C2047" s="259">
        <v>44960</v>
      </c>
      <c r="D2047" s="259">
        <v>44960</v>
      </c>
      <c r="E2047" s="259">
        <v>44965</v>
      </c>
      <c r="F2047" s="298"/>
      <c r="G2047" s="260" t="s">
        <v>1768</v>
      </c>
      <c r="H2047" s="261" t="s">
        <v>163</v>
      </c>
      <c r="I2047" s="262" t="s">
        <v>164</v>
      </c>
      <c r="J2047" s="262" t="s">
        <v>165</v>
      </c>
      <c r="K2047" s="262" t="s">
        <v>166</v>
      </c>
      <c r="L2047" s="263">
        <v>0</v>
      </c>
      <c r="M2047" s="264"/>
      <c r="N2047" s="264">
        <v>0</v>
      </c>
      <c r="O2047" s="264">
        <v>583.99</v>
      </c>
      <c r="P2047" s="264">
        <v>583.99</v>
      </c>
      <c r="Q2047" s="265" t="s">
        <v>681</v>
      </c>
      <c r="R2047" s="266">
        <v>0</v>
      </c>
      <c r="S2047" s="267">
        <v>9468283.2600000016</v>
      </c>
      <c r="T2047" s="268" t="s">
        <v>165</v>
      </c>
      <c r="U2047" s="269">
        <v>91052686</v>
      </c>
      <c r="V2047" s="264">
        <v>-345852381</v>
      </c>
      <c r="W2047" s="270">
        <v>515275</v>
      </c>
      <c r="X2047" s="271">
        <v>54592477</v>
      </c>
      <c r="Y2047" s="272" t="s">
        <v>1799</v>
      </c>
    </row>
    <row r="2048" spans="1:25">
      <c r="A2048" s="258" t="s">
        <v>182</v>
      </c>
      <c r="B2048" s="258" t="s">
        <v>183</v>
      </c>
      <c r="C2048" s="259">
        <v>44964</v>
      </c>
      <c r="D2048" s="259">
        <v>44964</v>
      </c>
      <c r="E2048" s="259">
        <v>44970</v>
      </c>
      <c r="F2048" s="298"/>
      <c r="G2048" s="260" t="s">
        <v>1800</v>
      </c>
      <c r="H2048" s="261" t="s">
        <v>523</v>
      </c>
      <c r="I2048" s="262" t="s">
        <v>524</v>
      </c>
      <c r="J2048" s="262" t="s">
        <v>525</v>
      </c>
      <c r="K2048" s="262" t="s">
        <v>166</v>
      </c>
      <c r="L2048" s="263">
        <v>0</v>
      </c>
      <c r="M2048" s="264"/>
      <c r="N2048" s="264">
        <v>0</v>
      </c>
      <c r="O2048" s="264">
        <v>38868.31</v>
      </c>
      <c r="P2048" s="264">
        <v>38868.31</v>
      </c>
      <c r="Q2048" s="265" t="s">
        <v>681</v>
      </c>
      <c r="R2048" s="266">
        <v>0</v>
      </c>
      <c r="S2048" s="267">
        <v>9507151.5700000022</v>
      </c>
      <c r="T2048" s="268" t="s">
        <v>525</v>
      </c>
      <c r="U2048" s="269">
        <v>91206390</v>
      </c>
      <c r="V2048" s="264">
        <v>-346250910</v>
      </c>
      <c r="W2048" s="270">
        <v>511005</v>
      </c>
      <c r="X2048" s="271">
        <v>54674797</v>
      </c>
      <c r="Y2048" s="272"/>
    </row>
    <row r="2049" spans="1:25">
      <c r="A2049" s="243" t="s">
        <v>182</v>
      </c>
      <c r="B2049" s="243" t="s">
        <v>183</v>
      </c>
      <c r="C2049" s="244">
        <v>44970</v>
      </c>
      <c r="D2049" s="244">
        <v>44970</v>
      </c>
      <c r="E2049" s="244">
        <v>44971</v>
      </c>
      <c r="F2049" s="297" t="s">
        <v>581</v>
      </c>
      <c r="G2049" s="245" t="s">
        <v>1712</v>
      </c>
      <c r="H2049" s="246" t="s">
        <v>580</v>
      </c>
      <c r="I2049" s="247" t="s">
        <v>582</v>
      </c>
      <c r="J2049" s="247" t="s">
        <v>583</v>
      </c>
      <c r="K2049" s="247" t="s">
        <v>166</v>
      </c>
      <c r="L2049" s="248">
        <v>0</v>
      </c>
      <c r="M2049" s="249"/>
      <c r="N2049" s="249">
        <v>0</v>
      </c>
      <c r="O2049" s="249">
        <v>36611.300000000003</v>
      </c>
      <c r="P2049" s="249">
        <v>36611.300000000003</v>
      </c>
      <c r="Q2049" s="250" t="s">
        <v>681</v>
      </c>
      <c r="R2049" s="251">
        <v>0</v>
      </c>
      <c r="S2049" s="252">
        <v>9543762.8700000029</v>
      </c>
      <c r="T2049" s="253" t="s">
        <v>583</v>
      </c>
      <c r="U2049" s="254">
        <v>90060333</v>
      </c>
      <c r="V2049" s="249">
        <v>-346318685</v>
      </c>
      <c r="W2049" s="255">
        <v>482710</v>
      </c>
      <c r="X2049" s="256">
        <v>54685005</v>
      </c>
      <c r="Y2049" s="257"/>
    </row>
    <row r="2050" spans="1:25">
      <c r="A2050" s="299" t="s">
        <v>206</v>
      </c>
      <c r="B2050" s="299" t="s">
        <v>207</v>
      </c>
      <c r="C2050" s="125">
        <v>44973</v>
      </c>
      <c r="D2050" s="125">
        <v>44973</v>
      </c>
      <c r="E2050" s="125">
        <v>44973</v>
      </c>
      <c r="F2050" s="295" t="s">
        <v>719</v>
      </c>
      <c r="G2050" s="127"/>
      <c r="H2050" s="128" t="s">
        <v>718</v>
      </c>
      <c r="I2050" s="73" t="s">
        <v>716</v>
      </c>
      <c r="J2050" s="73" t="s">
        <v>717</v>
      </c>
      <c r="K2050" s="73" t="s">
        <v>944</v>
      </c>
      <c r="L2050" s="129">
        <v>103308.27</v>
      </c>
      <c r="M2050" s="121">
        <v>100</v>
      </c>
      <c r="N2050" s="121">
        <v>103308.27</v>
      </c>
      <c r="O2050" s="121">
        <v>0</v>
      </c>
      <c r="P2050" s="121">
        <v>103308.27</v>
      </c>
      <c r="Q2050" s="130" t="s">
        <v>681</v>
      </c>
      <c r="R2050" s="131">
        <v>2357217.7399999858</v>
      </c>
      <c r="S2050" s="132">
        <v>0</v>
      </c>
      <c r="T2050" s="122" t="s">
        <v>717</v>
      </c>
      <c r="U2050" s="2">
        <v>91311682</v>
      </c>
      <c r="V2050" s="121">
        <v>-346509689</v>
      </c>
      <c r="W2050" s="111">
        <v>312621</v>
      </c>
      <c r="X2050" s="133">
        <v>54731449</v>
      </c>
      <c r="Y2050" s="45"/>
    </row>
    <row r="2051" spans="1:25">
      <c r="A2051" s="299" t="s">
        <v>206</v>
      </c>
      <c r="B2051" s="299" t="s">
        <v>207</v>
      </c>
      <c r="C2051" s="125">
        <v>44973</v>
      </c>
      <c r="D2051" s="125">
        <v>44973</v>
      </c>
      <c r="E2051" s="125">
        <v>44973</v>
      </c>
      <c r="G2051" s="127"/>
      <c r="H2051" s="128" t="s">
        <v>947</v>
      </c>
      <c r="I2051" s="73" t="s">
        <v>716</v>
      </c>
      <c r="J2051" s="73" t="s">
        <v>946</v>
      </c>
      <c r="K2051" s="73" t="s">
        <v>944</v>
      </c>
      <c r="L2051" s="129">
        <v>67569.02</v>
      </c>
      <c r="M2051" s="121">
        <v>100</v>
      </c>
      <c r="N2051" s="121">
        <v>67569.02</v>
      </c>
      <c r="O2051" s="121">
        <v>0</v>
      </c>
      <c r="P2051" s="121">
        <v>67569.02</v>
      </c>
      <c r="Q2051" s="130" t="s">
        <v>681</v>
      </c>
      <c r="R2051" s="131">
        <v>2424786.7599999858</v>
      </c>
      <c r="S2051" s="132">
        <v>0</v>
      </c>
      <c r="T2051" s="122" t="s">
        <v>946</v>
      </c>
      <c r="U2051" s="2">
        <v>91314800</v>
      </c>
      <c r="V2051" s="121">
        <v>-346515637</v>
      </c>
      <c r="W2051" s="111">
        <v>462328</v>
      </c>
      <c r="X2051" s="133">
        <v>54733110</v>
      </c>
      <c r="Y2051" s="45"/>
    </row>
    <row r="2052" spans="1:25">
      <c r="A2052" s="228" t="s">
        <v>206</v>
      </c>
      <c r="B2052" s="228" t="s">
        <v>207</v>
      </c>
      <c r="C2052" s="229">
        <v>44973</v>
      </c>
      <c r="D2052" s="229">
        <v>44973</v>
      </c>
      <c r="E2052" s="229">
        <v>44973</v>
      </c>
      <c r="F2052" s="296"/>
      <c r="G2052" s="230"/>
      <c r="H2052" s="231" t="s">
        <v>721</v>
      </c>
      <c r="I2052" s="232" t="s">
        <v>716</v>
      </c>
      <c r="J2052" s="232" t="s">
        <v>720</v>
      </c>
      <c r="K2052" s="232" t="s">
        <v>944</v>
      </c>
      <c r="L2052" s="233">
        <v>82846.460000000006</v>
      </c>
      <c r="M2052" s="234">
        <v>100</v>
      </c>
      <c r="N2052" s="234">
        <v>82846.460000000006</v>
      </c>
      <c r="O2052" s="234">
        <v>0</v>
      </c>
      <c r="P2052" s="234">
        <v>82846.460000000006</v>
      </c>
      <c r="Q2052" s="235" t="s">
        <v>681</v>
      </c>
      <c r="R2052" s="236">
        <v>2507633.2199999858</v>
      </c>
      <c r="S2052" s="237">
        <v>0</v>
      </c>
      <c r="T2052" s="238" t="s">
        <v>720</v>
      </c>
      <c r="U2052" s="239">
        <v>91311928</v>
      </c>
      <c r="V2052" s="234">
        <v>-346510301</v>
      </c>
      <c r="W2052" s="240">
        <v>375072</v>
      </c>
      <c r="X2052" s="241">
        <v>54731594</v>
      </c>
      <c r="Y2052" s="242"/>
    </row>
    <row r="2053" spans="1:25">
      <c r="A2053" s="299" t="s">
        <v>182</v>
      </c>
      <c r="B2053" s="299" t="s">
        <v>183</v>
      </c>
      <c r="C2053" s="125">
        <v>44960</v>
      </c>
      <c r="D2053" s="125">
        <v>44960</v>
      </c>
      <c r="E2053" s="125">
        <v>44974</v>
      </c>
      <c r="G2053" s="127" t="s">
        <v>1768</v>
      </c>
      <c r="H2053" s="128" t="s">
        <v>163</v>
      </c>
      <c r="I2053" s="73" t="s">
        <v>164</v>
      </c>
      <c r="J2053" s="73" t="s">
        <v>165</v>
      </c>
      <c r="K2053" s="73" t="s">
        <v>166</v>
      </c>
      <c r="L2053" s="129">
        <v>0</v>
      </c>
      <c r="N2053" s="121">
        <v>0</v>
      </c>
      <c r="O2053" s="121">
        <v>870.91</v>
      </c>
      <c r="P2053" s="121">
        <v>870.91</v>
      </c>
      <c r="Q2053" s="130" t="s">
        <v>681</v>
      </c>
      <c r="R2053" s="131">
        <v>0</v>
      </c>
      <c r="S2053" s="132">
        <v>9544633.7800000031</v>
      </c>
      <c r="T2053" s="122" t="s">
        <v>165</v>
      </c>
      <c r="U2053" s="2">
        <v>91052686</v>
      </c>
      <c r="V2053" s="121">
        <v>-346621596</v>
      </c>
      <c r="W2053" s="111">
        <v>515275</v>
      </c>
      <c r="X2053" s="133">
        <v>54759017</v>
      </c>
      <c r="Y2053" s="45" t="s">
        <v>1799</v>
      </c>
    </row>
    <row r="2054" spans="1:25">
      <c r="A2054" s="299" t="s">
        <v>182</v>
      </c>
      <c r="B2054" s="299" t="s">
        <v>183</v>
      </c>
      <c r="C2054" s="125">
        <v>44651</v>
      </c>
      <c r="D2054" s="125">
        <v>44651</v>
      </c>
      <c r="E2054" s="125">
        <v>44974</v>
      </c>
      <c r="F2054" s="295" t="s">
        <v>1038</v>
      </c>
      <c r="G2054" s="127" t="s">
        <v>1682</v>
      </c>
      <c r="H2054" s="128" t="s">
        <v>932</v>
      </c>
      <c r="I2054" s="73" t="s">
        <v>930</v>
      </c>
      <c r="J2054" s="73" t="s">
        <v>931</v>
      </c>
      <c r="K2054" s="73" t="s">
        <v>166</v>
      </c>
      <c r="L2054" s="129">
        <v>0</v>
      </c>
      <c r="N2054" s="121">
        <v>0</v>
      </c>
      <c r="O2054" s="121">
        <v>4456.5</v>
      </c>
      <c r="P2054" s="121">
        <v>4456.5</v>
      </c>
      <c r="Q2054" s="130" t="s">
        <v>681</v>
      </c>
      <c r="R2054" s="131">
        <v>0</v>
      </c>
      <c r="S2054" s="132">
        <v>9549090.2800000031</v>
      </c>
      <c r="T2054" s="122" t="s">
        <v>931</v>
      </c>
      <c r="U2054" s="2">
        <v>77319111</v>
      </c>
      <c r="V2054" s="121">
        <v>-346536117</v>
      </c>
      <c r="W2054" s="111">
        <v>481440</v>
      </c>
      <c r="X2054" s="133">
        <v>54738511</v>
      </c>
      <c r="Y2054" s="45"/>
    </row>
    <row r="2055" spans="1:25">
      <c r="A2055" s="299" t="s">
        <v>182</v>
      </c>
      <c r="B2055" s="299" t="s">
        <v>183</v>
      </c>
      <c r="C2055" s="125">
        <v>44712</v>
      </c>
      <c r="D2055" s="125">
        <v>44712</v>
      </c>
      <c r="E2055" s="125">
        <v>44974</v>
      </c>
      <c r="F2055" s="295" t="s">
        <v>1038</v>
      </c>
      <c r="G2055" s="127" t="s">
        <v>1682</v>
      </c>
      <c r="H2055" s="128" t="s">
        <v>932</v>
      </c>
      <c r="I2055" s="73" t="s">
        <v>930</v>
      </c>
      <c r="J2055" s="73" t="s">
        <v>931</v>
      </c>
      <c r="K2055" s="73" t="s">
        <v>166</v>
      </c>
      <c r="L2055" s="129">
        <v>0</v>
      </c>
      <c r="N2055" s="121">
        <v>0</v>
      </c>
      <c r="O2055" s="121">
        <v>17826</v>
      </c>
      <c r="P2055" s="121">
        <v>17826</v>
      </c>
      <c r="Q2055" s="130" t="s">
        <v>681</v>
      </c>
      <c r="R2055" s="131">
        <v>0</v>
      </c>
      <c r="S2055" s="132">
        <v>9566916.2800000031</v>
      </c>
      <c r="T2055" s="122" t="s">
        <v>931</v>
      </c>
      <c r="U2055" s="2">
        <v>79424664</v>
      </c>
      <c r="V2055" s="121">
        <v>-346536128</v>
      </c>
      <c r="W2055" s="111">
        <v>481440</v>
      </c>
      <c r="X2055" s="133">
        <v>54738516</v>
      </c>
      <c r="Y2055" s="45"/>
    </row>
    <row r="2056" spans="1:25">
      <c r="A2056" s="299" t="s">
        <v>182</v>
      </c>
      <c r="B2056" s="299" t="s">
        <v>183</v>
      </c>
      <c r="C2056" s="125">
        <v>44974</v>
      </c>
      <c r="D2056" s="125">
        <v>44974</v>
      </c>
      <c r="E2056" s="125">
        <v>44974</v>
      </c>
      <c r="G2056" s="127" t="s">
        <v>1708</v>
      </c>
      <c r="H2056" s="128" t="s">
        <v>216</v>
      </c>
      <c r="I2056" s="73" t="s">
        <v>218</v>
      </c>
      <c r="J2056" s="73" t="s">
        <v>904</v>
      </c>
      <c r="K2056" s="73" t="s">
        <v>166</v>
      </c>
      <c r="L2056" s="129">
        <v>0</v>
      </c>
      <c r="N2056" s="121">
        <v>0</v>
      </c>
      <c r="O2056" s="121">
        <v>8875.4699999999993</v>
      </c>
      <c r="P2056" s="121">
        <v>8875.4699999999993</v>
      </c>
      <c r="Q2056" s="130" t="s">
        <v>681</v>
      </c>
      <c r="R2056" s="131">
        <v>0</v>
      </c>
      <c r="S2056" s="132">
        <v>9575791.7500000037</v>
      </c>
      <c r="T2056" s="122" t="s">
        <v>904</v>
      </c>
      <c r="U2056" s="2">
        <v>90400174</v>
      </c>
      <c r="V2056" s="121">
        <v>-346621323</v>
      </c>
      <c r="W2056" s="111">
        <v>518942</v>
      </c>
      <c r="X2056" s="133">
        <v>54758956</v>
      </c>
      <c r="Y2056" s="45"/>
    </row>
    <row r="2057" spans="1:25">
      <c r="A2057" s="258" t="s">
        <v>182</v>
      </c>
      <c r="B2057" s="258" t="s">
        <v>183</v>
      </c>
      <c r="C2057" s="259">
        <v>44978</v>
      </c>
      <c r="D2057" s="259">
        <v>44978</v>
      </c>
      <c r="E2057" s="259">
        <v>44978</v>
      </c>
      <c r="F2057" s="298"/>
      <c r="G2057" s="260" t="s">
        <v>1670</v>
      </c>
      <c r="H2057" s="261" t="s">
        <v>571</v>
      </c>
      <c r="I2057" s="262" t="s">
        <v>572</v>
      </c>
      <c r="J2057" s="262" t="s">
        <v>948</v>
      </c>
      <c r="K2057" s="262" t="s">
        <v>166</v>
      </c>
      <c r="L2057" s="263">
        <v>0</v>
      </c>
      <c r="M2057" s="264"/>
      <c r="N2057" s="264">
        <v>0</v>
      </c>
      <c r="O2057" s="264">
        <v>26293.16</v>
      </c>
      <c r="P2057" s="264">
        <v>26293.16</v>
      </c>
      <c r="Q2057" s="265" t="s">
        <v>681</v>
      </c>
      <c r="R2057" s="266">
        <v>0</v>
      </c>
      <c r="S2057" s="267">
        <v>9602084.9100000039</v>
      </c>
      <c r="T2057" s="268" t="s">
        <v>573</v>
      </c>
      <c r="U2057" s="269">
        <v>90234238</v>
      </c>
      <c r="V2057" s="264">
        <v>-346749840</v>
      </c>
      <c r="W2057" s="270">
        <v>471935</v>
      </c>
      <c r="X2057" s="271">
        <v>54773108</v>
      </c>
      <c r="Y2057" s="272"/>
    </row>
    <row r="2058" spans="1:25">
      <c r="A2058" s="243" t="s">
        <v>206</v>
      </c>
      <c r="B2058" s="243" t="s">
        <v>207</v>
      </c>
      <c r="C2058" s="244">
        <v>44959</v>
      </c>
      <c r="D2058" s="244">
        <v>44959</v>
      </c>
      <c r="E2058" s="244">
        <v>44979</v>
      </c>
      <c r="F2058" s="297" t="s">
        <v>581</v>
      </c>
      <c r="G2058" s="245"/>
      <c r="H2058" s="246" t="s">
        <v>580</v>
      </c>
      <c r="I2058" s="247" t="s">
        <v>582</v>
      </c>
      <c r="J2058" s="247" t="s">
        <v>583</v>
      </c>
      <c r="K2058" s="247" t="s">
        <v>830</v>
      </c>
      <c r="L2058" s="248">
        <v>1800000</v>
      </c>
      <c r="M2058" s="249">
        <v>98</v>
      </c>
      <c r="N2058" s="249">
        <v>1764000</v>
      </c>
      <c r="O2058" s="249">
        <v>0</v>
      </c>
      <c r="P2058" s="249">
        <v>1764000</v>
      </c>
      <c r="Q2058" s="250" t="s">
        <v>681</v>
      </c>
      <c r="R2058" s="251">
        <v>4271633.2199999858</v>
      </c>
      <c r="S2058" s="252">
        <v>0</v>
      </c>
      <c r="T2058" s="253" t="s">
        <v>583</v>
      </c>
      <c r="U2058" s="254">
        <v>91022282</v>
      </c>
      <c r="V2058" s="249">
        <v>-346901612</v>
      </c>
      <c r="W2058" s="255">
        <v>482710</v>
      </c>
      <c r="X2058" s="256">
        <v>54807326</v>
      </c>
      <c r="Y2058" s="257"/>
    </row>
    <row r="2059" spans="1:25">
      <c r="A2059" s="299" t="s">
        <v>206</v>
      </c>
      <c r="B2059" s="299" t="s">
        <v>207</v>
      </c>
      <c r="C2059" s="125">
        <v>44979</v>
      </c>
      <c r="D2059" s="125">
        <v>44979</v>
      </c>
      <c r="E2059" s="125">
        <v>44980</v>
      </c>
      <c r="F2059" s="295" t="s">
        <v>759</v>
      </c>
      <c r="G2059" s="127"/>
      <c r="H2059" s="128" t="s">
        <v>758</v>
      </c>
      <c r="I2059" s="73" t="s">
        <v>756</v>
      </c>
      <c r="J2059" s="73" t="s">
        <v>757</v>
      </c>
      <c r="K2059" s="73" t="s">
        <v>944</v>
      </c>
      <c r="L2059" s="129">
        <v>76646.509999999995</v>
      </c>
      <c r="M2059" s="121">
        <v>100</v>
      </c>
      <c r="N2059" s="121">
        <v>76646.509999999995</v>
      </c>
      <c r="O2059" s="121">
        <v>0</v>
      </c>
      <c r="P2059" s="121">
        <v>76646.509999999995</v>
      </c>
      <c r="Q2059" s="130" t="s">
        <v>681</v>
      </c>
      <c r="R2059" s="131">
        <v>4348279.7299999855</v>
      </c>
      <c r="S2059" s="132">
        <v>0</v>
      </c>
      <c r="T2059" s="122" t="s">
        <v>757</v>
      </c>
      <c r="U2059" s="2">
        <v>91473234</v>
      </c>
      <c r="V2059" s="121">
        <v>-347193610</v>
      </c>
      <c r="W2059" s="111">
        <v>362904</v>
      </c>
      <c r="X2059" s="133">
        <v>54826186</v>
      </c>
      <c r="Y2059" s="45"/>
    </row>
    <row r="2060" spans="1:25">
      <c r="A2060" s="299" t="s">
        <v>206</v>
      </c>
      <c r="B2060" s="299" t="s">
        <v>207</v>
      </c>
      <c r="C2060" s="125">
        <v>44965</v>
      </c>
      <c r="D2060" s="125">
        <v>44979</v>
      </c>
      <c r="E2060" s="125">
        <v>44980</v>
      </c>
      <c r="F2060" s="295" t="s">
        <v>980</v>
      </c>
      <c r="G2060" s="127"/>
      <c r="H2060" s="128" t="s">
        <v>979</v>
      </c>
      <c r="I2060" s="73" t="s">
        <v>977</v>
      </c>
      <c r="J2060" s="73" t="s">
        <v>978</v>
      </c>
      <c r="K2060" s="73" t="s">
        <v>830</v>
      </c>
      <c r="L2060" s="129">
        <v>381079.41</v>
      </c>
      <c r="M2060" s="121">
        <v>99</v>
      </c>
      <c r="N2060" s="121">
        <v>377268.62</v>
      </c>
      <c r="O2060" s="121">
        <v>0</v>
      </c>
      <c r="P2060" s="121">
        <v>377268.62</v>
      </c>
      <c r="Q2060" s="130" t="s">
        <v>681</v>
      </c>
      <c r="R2060" s="131">
        <v>4725548.3499999857</v>
      </c>
      <c r="S2060" s="132">
        <v>0</v>
      </c>
      <c r="T2060" s="122" t="s">
        <v>978</v>
      </c>
      <c r="U2060" s="2">
        <v>91318633</v>
      </c>
      <c r="V2060" s="121">
        <v>-347185240</v>
      </c>
      <c r="W2060" s="111">
        <v>481277</v>
      </c>
      <c r="X2060" s="133">
        <v>54823512</v>
      </c>
      <c r="Y2060" s="45"/>
    </row>
    <row r="2061" spans="1:25">
      <c r="A2061" s="299" t="s">
        <v>182</v>
      </c>
      <c r="B2061" s="299" t="s">
        <v>183</v>
      </c>
      <c r="C2061" s="125">
        <v>44980</v>
      </c>
      <c r="D2061" s="125">
        <v>44980</v>
      </c>
      <c r="E2061" s="125">
        <v>44980</v>
      </c>
      <c r="G2061" s="127" t="s">
        <v>1708</v>
      </c>
      <c r="H2061" s="128" t="s">
        <v>216</v>
      </c>
      <c r="I2061" s="73" t="s">
        <v>218</v>
      </c>
      <c r="J2061" s="73" t="s">
        <v>904</v>
      </c>
      <c r="K2061" s="73" t="s">
        <v>166</v>
      </c>
      <c r="L2061" s="129">
        <v>0</v>
      </c>
      <c r="N2061" s="121">
        <v>0</v>
      </c>
      <c r="O2061" s="121">
        <v>1780.13</v>
      </c>
      <c r="P2061" s="121">
        <v>1780.13</v>
      </c>
      <c r="Q2061" s="130" t="s">
        <v>681</v>
      </c>
      <c r="R2061" s="131">
        <v>0</v>
      </c>
      <c r="S2061" s="132">
        <v>9603865.0400000047</v>
      </c>
      <c r="T2061" s="122" t="s">
        <v>904</v>
      </c>
      <c r="U2061" s="2">
        <v>90293187</v>
      </c>
      <c r="V2061" s="121">
        <v>-347243891</v>
      </c>
      <c r="W2061" s="111">
        <v>500670</v>
      </c>
      <c r="X2061" s="133">
        <v>54835422</v>
      </c>
      <c r="Y2061" s="45" t="s">
        <v>1801</v>
      </c>
    </row>
    <row r="2062" spans="1:25">
      <c r="A2062" s="243" t="s">
        <v>182</v>
      </c>
      <c r="B2062" s="243" t="s">
        <v>183</v>
      </c>
      <c r="C2062" s="244">
        <v>44978</v>
      </c>
      <c r="D2062" s="244">
        <v>44978</v>
      </c>
      <c r="E2062" s="244">
        <v>44981</v>
      </c>
      <c r="F2062" s="297"/>
      <c r="G2062" s="245" t="s">
        <v>1708</v>
      </c>
      <c r="H2062" s="246" t="s">
        <v>216</v>
      </c>
      <c r="I2062" s="247" t="s">
        <v>218</v>
      </c>
      <c r="J2062" s="247" t="s">
        <v>904</v>
      </c>
      <c r="K2062" s="247" t="s">
        <v>166</v>
      </c>
      <c r="L2062" s="248">
        <v>0</v>
      </c>
      <c r="M2062" s="249"/>
      <c r="N2062" s="249">
        <v>0</v>
      </c>
      <c r="O2062" s="249">
        <v>12381.33</v>
      </c>
      <c r="P2062" s="249">
        <v>12381.33</v>
      </c>
      <c r="Q2062" s="250" t="s">
        <v>681</v>
      </c>
      <c r="R2062" s="251">
        <v>0</v>
      </c>
      <c r="S2062" s="252">
        <v>9616246.3700000048</v>
      </c>
      <c r="T2062" s="253" t="s">
        <v>904</v>
      </c>
      <c r="U2062" s="254">
        <v>90292683</v>
      </c>
      <c r="V2062" s="249">
        <v>-347625307</v>
      </c>
      <c r="W2062" s="255">
        <v>500671</v>
      </c>
      <c r="X2062" s="256">
        <v>54851097</v>
      </c>
      <c r="Y2062" s="257"/>
    </row>
    <row r="2063" spans="1:25">
      <c r="A2063" s="299" t="s">
        <v>182</v>
      </c>
      <c r="B2063" s="299" t="s">
        <v>183</v>
      </c>
      <c r="C2063" s="125">
        <v>44984</v>
      </c>
      <c r="D2063" s="125">
        <v>44984</v>
      </c>
      <c r="E2063" s="125">
        <v>44984</v>
      </c>
      <c r="F2063" s="295" t="s">
        <v>1005</v>
      </c>
      <c r="G2063" s="127" t="s">
        <v>1749</v>
      </c>
      <c r="H2063" s="128" t="s">
        <v>1004</v>
      </c>
      <c r="I2063" s="73" t="s">
        <v>1002</v>
      </c>
      <c r="J2063" s="73" t="s">
        <v>1003</v>
      </c>
      <c r="K2063" s="73" t="s">
        <v>166</v>
      </c>
      <c r="L2063" s="129">
        <v>0</v>
      </c>
      <c r="N2063" s="121">
        <v>0</v>
      </c>
      <c r="O2063" s="121">
        <v>44443.96</v>
      </c>
      <c r="P2063" s="121">
        <v>44443.96</v>
      </c>
      <c r="Q2063" s="130" t="s">
        <v>681</v>
      </c>
      <c r="R2063" s="131">
        <v>0</v>
      </c>
      <c r="S2063" s="132">
        <v>9660690.3300000057</v>
      </c>
      <c r="T2063" s="122" t="s">
        <v>1003</v>
      </c>
      <c r="U2063" s="2">
        <v>87515407</v>
      </c>
      <c r="V2063" s="121">
        <v>-348481568</v>
      </c>
      <c r="W2063" s="111">
        <v>468304</v>
      </c>
      <c r="X2063" s="133">
        <v>54859343</v>
      </c>
      <c r="Y2063" s="45"/>
    </row>
    <row r="2064" spans="1:25">
      <c r="A2064" s="299" t="s">
        <v>206</v>
      </c>
      <c r="B2064" s="299" t="s">
        <v>207</v>
      </c>
      <c r="C2064" s="125">
        <v>44971</v>
      </c>
      <c r="D2064" s="125">
        <v>44981</v>
      </c>
      <c r="E2064" s="125">
        <v>44984</v>
      </c>
      <c r="F2064" s="295" t="s">
        <v>980</v>
      </c>
      <c r="G2064" s="127"/>
      <c r="H2064" s="128" t="s">
        <v>979</v>
      </c>
      <c r="I2064" s="73" t="s">
        <v>977</v>
      </c>
      <c r="J2064" s="73" t="s">
        <v>978</v>
      </c>
      <c r="K2064" s="73" t="s">
        <v>830</v>
      </c>
      <c r="L2064" s="129">
        <v>465447.83</v>
      </c>
      <c r="M2064" s="121">
        <v>99.25</v>
      </c>
      <c r="N2064" s="121">
        <v>461956.97</v>
      </c>
      <c r="O2064" s="121">
        <v>0</v>
      </c>
      <c r="P2064" s="121">
        <v>461956.97</v>
      </c>
      <c r="Q2064" s="130" t="s">
        <v>681</v>
      </c>
      <c r="R2064" s="131">
        <v>5187505.3199999854</v>
      </c>
      <c r="S2064" s="132">
        <v>0</v>
      </c>
      <c r="T2064" s="122" t="s">
        <v>978</v>
      </c>
      <c r="U2064" s="2">
        <v>91318665</v>
      </c>
      <c r="V2064" s="121">
        <v>-348497982</v>
      </c>
      <c r="W2064" s="111">
        <v>481277</v>
      </c>
      <c r="X2064" s="133">
        <v>54866159</v>
      </c>
      <c r="Y2064" s="45"/>
    </row>
    <row r="2065" spans="1:25">
      <c r="A2065" s="299" t="s">
        <v>182</v>
      </c>
      <c r="B2065" s="299" t="s">
        <v>183</v>
      </c>
      <c r="C2065" s="125">
        <v>44981</v>
      </c>
      <c r="D2065" s="125">
        <v>44981</v>
      </c>
      <c r="E2065" s="125">
        <v>44984</v>
      </c>
      <c r="F2065" s="295" t="s">
        <v>980</v>
      </c>
      <c r="G2065" s="127"/>
      <c r="H2065" s="128" t="s">
        <v>979</v>
      </c>
      <c r="I2065" s="73" t="s">
        <v>977</v>
      </c>
      <c r="J2065" s="73" t="s">
        <v>978</v>
      </c>
      <c r="K2065" s="73" t="s">
        <v>1590</v>
      </c>
      <c r="L2065" s="129">
        <v>0</v>
      </c>
      <c r="N2065" s="121">
        <v>0</v>
      </c>
      <c r="O2065" s="121">
        <v>59.86</v>
      </c>
      <c r="P2065" s="121">
        <v>59.86</v>
      </c>
      <c r="Q2065" s="130" t="s">
        <v>681</v>
      </c>
      <c r="R2065" s="131">
        <v>0</v>
      </c>
      <c r="S2065" s="132">
        <v>9660750.1900000051</v>
      </c>
      <c r="T2065" s="122" t="s">
        <v>978</v>
      </c>
      <c r="U2065" s="2">
        <v>91674110</v>
      </c>
      <c r="V2065" s="121">
        <v>-348497998</v>
      </c>
      <c r="W2065" s="111"/>
      <c r="X2065" s="133">
        <v>54866167</v>
      </c>
      <c r="Y2065" s="45"/>
    </row>
    <row r="2066" spans="1:25">
      <c r="A2066" s="228" t="s">
        <v>182</v>
      </c>
      <c r="B2066" s="228" t="s">
        <v>183</v>
      </c>
      <c r="C2066" s="229">
        <v>44981</v>
      </c>
      <c r="D2066" s="229">
        <v>44981</v>
      </c>
      <c r="E2066" s="229">
        <v>44984</v>
      </c>
      <c r="F2066" s="296" t="s">
        <v>980</v>
      </c>
      <c r="G2066" s="230"/>
      <c r="H2066" s="231" t="s">
        <v>979</v>
      </c>
      <c r="I2066" s="232" t="s">
        <v>977</v>
      </c>
      <c r="J2066" s="232" t="s">
        <v>978</v>
      </c>
      <c r="K2066" s="232" t="s">
        <v>1591</v>
      </c>
      <c r="L2066" s="233">
        <v>0</v>
      </c>
      <c r="M2066" s="234"/>
      <c r="N2066" s="234">
        <v>0</v>
      </c>
      <c r="O2066" s="234">
        <v>-128.15</v>
      </c>
      <c r="P2066" s="234">
        <v>-128.15</v>
      </c>
      <c r="Q2066" s="235" t="s">
        <v>681</v>
      </c>
      <c r="R2066" s="236">
        <v>0</v>
      </c>
      <c r="S2066" s="237">
        <v>9660622.0400000047</v>
      </c>
      <c r="T2066" s="238" t="s">
        <v>978</v>
      </c>
      <c r="U2066" s="239">
        <v>91674107</v>
      </c>
      <c r="V2066" s="234">
        <v>-348497991</v>
      </c>
      <c r="W2066" s="240"/>
      <c r="X2066" s="241">
        <v>54866164</v>
      </c>
      <c r="Y2066" s="242"/>
    </row>
    <row r="2067" spans="1:25">
      <c r="A2067" s="299" t="s">
        <v>182</v>
      </c>
      <c r="B2067" s="299" t="s">
        <v>183</v>
      </c>
      <c r="C2067" s="125">
        <v>44985</v>
      </c>
      <c r="D2067" s="125">
        <v>44985</v>
      </c>
      <c r="E2067" s="125">
        <v>44985</v>
      </c>
      <c r="F2067" s="295" t="s">
        <v>1001</v>
      </c>
      <c r="G2067" s="127" t="s">
        <v>1751</v>
      </c>
      <c r="H2067" s="128" t="s">
        <v>1000</v>
      </c>
      <c r="I2067" s="73" t="s">
        <v>1034</v>
      </c>
      <c r="J2067" s="73" t="s">
        <v>999</v>
      </c>
      <c r="K2067" s="73" t="s">
        <v>166</v>
      </c>
      <c r="L2067" s="129">
        <v>0</v>
      </c>
      <c r="N2067" s="121">
        <v>0</v>
      </c>
      <c r="O2067" s="121">
        <v>3469</v>
      </c>
      <c r="P2067" s="121">
        <v>3469</v>
      </c>
      <c r="Q2067" s="130" t="s">
        <v>681</v>
      </c>
      <c r="R2067" s="131">
        <v>0</v>
      </c>
      <c r="S2067" s="132">
        <v>9664091.0400000047</v>
      </c>
      <c r="T2067" s="122" t="s">
        <v>1035</v>
      </c>
      <c r="U2067" s="2">
        <v>90500364</v>
      </c>
      <c r="V2067" s="121">
        <v>-348991711</v>
      </c>
      <c r="W2067" s="111">
        <v>497497</v>
      </c>
      <c r="X2067" s="133">
        <v>54938095</v>
      </c>
      <c r="Y2067" s="45"/>
    </row>
    <row r="2068" spans="1:25">
      <c r="A2068" s="299" t="s">
        <v>182</v>
      </c>
      <c r="B2068" s="299" t="s">
        <v>183</v>
      </c>
      <c r="C2068" s="125">
        <v>44985</v>
      </c>
      <c r="D2068" s="125">
        <v>44985</v>
      </c>
      <c r="E2068" s="125">
        <v>44985</v>
      </c>
      <c r="F2068" s="295" t="s">
        <v>984</v>
      </c>
      <c r="G2068" s="127" t="s">
        <v>1709</v>
      </c>
      <c r="H2068" s="128" t="s">
        <v>983</v>
      </c>
      <c r="I2068" s="73" t="s">
        <v>981</v>
      </c>
      <c r="J2068" s="73" t="s">
        <v>982</v>
      </c>
      <c r="K2068" s="73" t="s">
        <v>166</v>
      </c>
      <c r="L2068" s="129">
        <v>0</v>
      </c>
      <c r="N2068" s="121">
        <v>0</v>
      </c>
      <c r="O2068" s="121">
        <v>10718.06</v>
      </c>
      <c r="P2068" s="121">
        <v>10718.06</v>
      </c>
      <c r="Q2068" s="130" t="s">
        <v>681</v>
      </c>
      <c r="R2068" s="131">
        <v>0</v>
      </c>
      <c r="S2068" s="132">
        <v>9674809.1000000052</v>
      </c>
      <c r="T2068" s="122" t="s">
        <v>982</v>
      </c>
      <c r="U2068" s="2">
        <v>90746995</v>
      </c>
      <c r="V2068" s="121">
        <v>-349104846</v>
      </c>
      <c r="W2068" s="111">
        <v>474334</v>
      </c>
      <c r="X2068" s="133">
        <v>55051038</v>
      </c>
      <c r="Y2068" s="45"/>
    </row>
    <row r="2069" spans="1:25">
      <c r="A2069" s="299" t="s">
        <v>182</v>
      </c>
      <c r="B2069" s="299" t="s">
        <v>183</v>
      </c>
      <c r="C2069" s="125">
        <v>44985</v>
      </c>
      <c r="D2069" s="125">
        <v>44985</v>
      </c>
      <c r="E2069" s="125">
        <v>44985</v>
      </c>
      <c r="F2069" s="295" t="s">
        <v>734</v>
      </c>
      <c r="G2069" s="127" t="s">
        <v>1518</v>
      </c>
      <c r="H2069" s="128" t="s">
        <v>733</v>
      </c>
      <c r="I2069" s="73" t="s">
        <v>731</v>
      </c>
      <c r="J2069" s="73" t="s">
        <v>732</v>
      </c>
      <c r="K2069" s="73" t="s">
        <v>166</v>
      </c>
      <c r="L2069" s="129">
        <v>0</v>
      </c>
      <c r="N2069" s="121">
        <v>0</v>
      </c>
      <c r="O2069" s="121">
        <v>1766.77</v>
      </c>
      <c r="P2069" s="121">
        <v>1766.77</v>
      </c>
      <c r="Q2069" s="130" t="s">
        <v>681</v>
      </c>
      <c r="R2069" s="131">
        <v>0</v>
      </c>
      <c r="S2069" s="132">
        <v>9676575.8700000048</v>
      </c>
      <c r="T2069" s="122" t="s">
        <v>732</v>
      </c>
      <c r="U2069" s="2">
        <v>90501604</v>
      </c>
      <c r="V2069" s="121">
        <v>-348992686</v>
      </c>
      <c r="W2069" s="111">
        <v>516194</v>
      </c>
      <c r="X2069" s="133">
        <v>54939070</v>
      </c>
      <c r="Y2069" s="45"/>
    </row>
    <row r="2070" spans="1:25">
      <c r="A2070" s="299" t="s">
        <v>182</v>
      </c>
      <c r="B2070" s="299" t="s">
        <v>183</v>
      </c>
      <c r="C2070" s="125">
        <v>44985</v>
      </c>
      <c r="D2070" s="125">
        <v>44985</v>
      </c>
      <c r="E2070" s="125">
        <v>44985</v>
      </c>
      <c r="F2070" s="295" t="s">
        <v>859</v>
      </c>
      <c r="G2070" s="127" t="s">
        <v>1610</v>
      </c>
      <c r="H2070" s="128" t="s">
        <v>858</v>
      </c>
      <c r="I2070" s="73" t="s">
        <v>731</v>
      </c>
      <c r="J2070" s="73" t="s">
        <v>857</v>
      </c>
      <c r="K2070" s="73" t="s">
        <v>166</v>
      </c>
      <c r="L2070" s="129">
        <v>0</v>
      </c>
      <c r="N2070" s="121">
        <v>0</v>
      </c>
      <c r="O2070" s="121">
        <v>2375.38</v>
      </c>
      <c r="P2070" s="121">
        <v>2375.38</v>
      </c>
      <c r="Q2070" s="130" t="s">
        <v>681</v>
      </c>
      <c r="R2070" s="131">
        <v>0</v>
      </c>
      <c r="S2070" s="132">
        <v>9678951.2500000056</v>
      </c>
      <c r="T2070" s="122" t="s">
        <v>857</v>
      </c>
      <c r="U2070" s="2">
        <v>90501427</v>
      </c>
      <c r="V2070" s="121">
        <v>-348992577</v>
      </c>
      <c r="W2070" s="111">
        <v>516192</v>
      </c>
      <c r="X2070" s="133">
        <v>54938961</v>
      </c>
      <c r="Y2070" s="45"/>
    </row>
    <row r="2071" spans="1:25">
      <c r="A2071" s="299" t="s">
        <v>182</v>
      </c>
      <c r="B2071" s="299" t="s">
        <v>183</v>
      </c>
      <c r="C2071" s="125">
        <v>44985</v>
      </c>
      <c r="D2071" s="125">
        <v>44985</v>
      </c>
      <c r="E2071" s="125">
        <v>44985</v>
      </c>
      <c r="G2071" s="127" t="s">
        <v>1685</v>
      </c>
      <c r="H2071" s="128" t="s">
        <v>557</v>
      </c>
      <c r="I2071" s="73" t="s">
        <v>559</v>
      </c>
      <c r="J2071" s="73" t="s">
        <v>943</v>
      </c>
      <c r="K2071" s="73" t="s">
        <v>166</v>
      </c>
      <c r="L2071" s="129">
        <v>0</v>
      </c>
      <c r="N2071" s="121">
        <v>0</v>
      </c>
      <c r="O2071" s="121">
        <v>93155.62</v>
      </c>
      <c r="P2071" s="121">
        <v>93155.62</v>
      </c>
      <c r="Q2071" s="130" t="s">
        <v>681</v>
      </c>
      <c r="R2071" s="131">
        <v>0</v>
      </c>
      <c r="S2071" s="132">
        <v>9772106.8700000048</v>
      </c>
      <c r="T2071" s="122" t="s">
        <v>943</v>
      </c>
      <c r="U2071" s="2">
        <v>90745518</v>
      </c>
      <c r="V2071" s="121">
        <v>-349104209</v>
      </c>
      <c r="W2071" s="111">
        <v>483077</v>
      </c>
      <c r="X2071" s="133">
        <v>55050401</v>
      </c>
      <c r="Y2071" s="45"/>
    </row>
    <row r="2072" spans="1:25">
      <c r="A2072" s="299" t="s">
        <v>182</v>
      </c>
      <c r="B2072" s="299" t="s">
        <v>183</v>
      </c>
      <c r="C2072" s="125">
        <v>44985</v>
      </c>
      <c r="D2072" s="125">
        <v>44985</v>
      </c>
      <c r="E2072" s="125">
        <v>44985</v>
      </c>
      <c r="G2072" s="127" t="s">
        <v>1597</v>
      </c>
      <c r="H2072" s="128" t="s">
        <v>852</v>
      </c>
      <c r="I2072" s="73" t="s">
        <v>850</v>
      </c>
      <c r="J2072" s="73" t="s">
        <v>851</v>
      </c>
      <c r="K2072" s="73" t="s">
        <v>166</v>
      </c>
      <c r="L2072" s="129">
        <v>0</v>
      </c>
      <c r="N2072" s="121">
        <v>0</v>
      </c>
      <c r="O2072" s="121">
        <v>62502.5</v>
      </c>
      <c r="P2072" s="121">
        <v>62502.5</v>
      </c>
      <c r="Q2072" s="130" t="s">
        <v>681</v>
      </c>
      <c r="R2072" s="131">
        <v>0</v>
      </c>
      <c r="S2072" s="132">
        <v>9834609.3700000048</v>
      </c>
      <c r="T2072" s="122" t="s">
        <v>851</v>
      </c>
      <c r="U2072" s="2">
        <v>90741938</v>
      </c>
      <c r="V2072" s="121">
        <v>-349102164</v>
      </c>
      <c r="W2072" s="111">
        <v>441318</v>
      </c>
      <c r="X2072" s="133">
        <v>55048356</v>
      </c>
      <c r="Y2072" s="45"/>
    </row>
    <row r="2073" spans="1:25">
      <c r="A2073" s="299" t="s">
        <v>182</v>
      </c>
      <c r="B2073" s="299" t="s">
        <v>183</v>
      </c>
      <c r="C2073" s="125">
        <v>44893</v>
      </c>
      <c r="D2073" s="125">
        <v>44893</v>
      </c>
      <c r="E2073" s="125">
        <v>44985</v>
      </c>
      <c r="F2073" s="295" t="s">
        <v>527</v>
      </c>
      <c r="G2073" s="127" t="s">
        <v>1719</v>
      </c>
      <c r="H2073" s="128" t="s">
        <v>526</v>
      </c>
      <c r="I2073" s="73" t="s">
        <v>528</v>
      </c>
      <c r="J2073" s="73" t="s">
        <v>529</v>
      </c>
      <c r="K2073" s="73" t="s">
        <v>166</v>
      </c>
      <c r="L2073" s="129">
        <v>0</v>
      </c>
      <c r="N2073" s="121">
        <v>0</v>
      </c>
      <c r="O2073" s="121">
        <v>5947.12</v>
      </c>
      <c r="P2073" s="121">
        <v>5947.12</v>
      </c>
      <c r="Q2073" s="130" t="s">
        <v>681</v>
      </c>
      <c r="R2073" s="131">
        <v>0</v>
      </c>
      <c r="S2073" s="132">
        <v>9840556.4900000039</v>
      </c>
      <c r="T2073" s="122" t="s">
        <v>529</v>
      </c>
      <c r="U2073" s="2">
        <v>84180268</v>
      </c>
      <c r="V2073" s="121">
        <v>-349264533</v>
      </c>
      <c r="W2073" s="111">
        <v>390065</v>
      </c>
      <c r="X2073" s="133">
        <v>55125416</v>
      </c>
      <c r="Y2073" s="45"/>
    </row>
    <row r="2074" spans="1:25">
      <c r="A2074" s="299" t="s">
        <v>182</v>
      </c>
      <c r="B2074" s="299" t="s">
        <v>183</v>
      </c>
      <c r="C2074" s="125">
        <v>44925</v>
      </c>
      <c r="D2074" s="125">
        <v>44925</v>
      </c>
      <c r="E2074" s="125">
        <v>44985</v>
      </c>
      <c r="F2074" s="295" t="s">
        <v>527</v>
      </c>
      <c r="G2074" s="127" t="s">
        <v>1719</v>
      </c>
      <c r="H2074" s="128" t="s">
        <v>526</v>
      </c>
      <c r="I2074" s="73" t="s">
        <v>528</v>
      </c>
      <c r="J2074" s="73" t="s">
        <v>529</v>
      </c>
      <c r="K2074" s="73" t="s">
        <v>166</v>
      </c>
      <c r="L2074" s="129">
        <v>0</v>
      </c>
      <c r="N2074" s="121">
        <v>0</v>
      </c>
      <c r="O2074" s="121">
        <v>165.55</v>
      </c>
      <c r="P2074" s="121">
        <v>165.55</v>
      </c>
      <c r="Q2074" s="130" t="s">
        <v>681</v>
      </c>
      <c r="R2074" s="131">
        <v>0</v>
      </c>
      <c r="S2074" s="132">
        <v>9840722.0400000047</v>
      </c>
      <c r="T2074" s="122" t="s">
        <v>529</v>
      </c>
      <c r="U2074" s="2">
        <v>89152165</v>
      </c>
      <c r="V2074" s="121">
        <v>-349264648</v>
      </c>
      <c r="W2074" s="111">
        <v>385452</v>
      </c>
      <c r="X2074" s="133">
        <v>55125428</v>
      </c>
      <c r="Y2074" s="45"/>
    </row>
    <row r="2075" spans="1:25">
      <c r="A2075" s="299" t="s">
        <v>182</v>
      </c>
      <c r="B2075" s="299" t="s">
        <v>183</v>
      </c>
      <c r="C2075" s="125">
        <v>44932</v>
      </c>
      <c r="D2075" s="125">
        <v>44932</v>
      </c>
      <c r="E2075" s="125">
        <v>44985</v>
      </c>
      <c r="F2075" s="295" t="s">
        <v>527</v>
      </c>
      <c r="G2075" s="127" t="s">
        <v>1719</v>
      </c>
      <c r="H2075" s="128" t="s">
        <v>526</v>
      </c>
      <c r="I2075" s="73" t="s">
        <v>528</v>
      </c>
      <c r="J2075" s="73" t="s">
        <v>529</v>
      </c>
      <c r="K2075" s="73" t="s">
        <v>166</v>
      </c>
      <c r="L2075" s="129">
        <v>0</v>
      </c>
      <c r="N2075" s="121">
        <v>0</v>
      </c>
      <c r="O2075" s="121">
        <v>91913.87</v>
      </c>
      <c r="P2075" s="121">
        <v>91913.87</v>
      </c>
      <c r="Q2075" s="130" t="s">
        <v>681</v>
      </c>
      <c r="R2075" s="131">
        <v>0</v>
      </c>
      <c r="S2075" s="132">
        <v>9932635.9100000039</v>
      </c>
      <c r="T2075" s="122" t="s">
        <v>529</v>
      </c>
      <c r="U2075" s="2">
        <v>89802709</v>
      </c>
      <c r="V2075" s="121">
        <v>-349264586</v>
      </c>
      <c r="W2075" s="111">
        <v>385452</v>
      </c>
      <c r="X2075" s="133">
        <v>55125419</v>
      </c>
      <c r="Y2075" s="45"/>
    </row>
    <row r="2076" spans="1:25">
      <c r="A2076" s="299" t="s">
        <v>182</v>
      </c>
      <c r="B2076" s="299" t="s">
        <v>183</v>
      </c>
      <c r="C2076" s="125">
        <v>44938</v>
      </c>
      <c r="D2076" s="125">
        <v>44938</v>
      </c>
      <c r="E2076" s="125">
        <v>44985</v>
      </c>
      <c r="F2076" s="295" t="s">
        <v>527</v>
      </c>
      <c r="G2076" s="127" t="s">
        <v>1719</v>
      </c>
      <c r="H2076" s="128" t="s">
        <v>526</v>
      </c>
      <c r="I2076" s="73" t="s">
        <v>528</v>
      </c>
      <c r="J2076" s="73" t="s">
        <v>529</v>
      </c>
      <c r="K2076" s="73" t="s">
        <v>166</v>
      </c>
      <c r="L2076" s="129">
        <v>0</v>
      </c>
      <c r="N2076" s="121">
        <v>0</v>
      </c>
      <c r="O2076" s="121">
        <v>14701.81</v>
      </c>
      <c r="P2076" s="121">
        <v>14701.81</v>
      </c>
      <c r="Q2076" s="130" t="s">
        <v>681</v>
      </c>
      <c r="R2076" s="131">
        <v>0</v>
      </c>
      <c r="S2076" s="132">
        <v>9947337.7200000044</v>
      </c>
      <c r="T2076" s="122" t="s">
        <v>529</v>
      </c>
      <c r="U2076" s="2">
        <v>86383613</v>
      </c>
      <c r="V2076" s="121">
        <v>-349264630</v>
      </c>
      <c r="W2076" s="111">
        <v>394131</v>
      </c>
      <c r="X2076" s="133">
        <v>55125420</v>
      </c>
      <c r="Y2076" s="45"/>
    </row>
    <row r="2077" spans="1:25">
      <c r="A2077" s="299" t="s">
        <v>182</v>
      </c>
      <c r="B2077" s="299" t="s">
        <v>183</v>
      </c>
      <c r="C2077" s="125">
        <v>44966</v>
      </c>
      <c r="D2077" s="125">
        <v>44966</v>
      </c>
      <c r="E2077" s="125">
        <v>44985</v>
      </c>
      <c r="F2077" s="295" t="s">
        <v>527</v>
      </c>
      <c r="G2077" s="127" t="s">
        <v>1719</v>
      </c>
      <c r="H2077" s="128" t="s">
        <v>526</v>
      </c>
      <c r="I2077" s="73" t="s">
        <v>528</v>
      </c>
      <c r="J2077" s="73" t="s">
        <v>529</v>
      </c>
      <c r="K2077" s="73" t="s">
        <v>166</v>
      </c>
      <c r="L2077" s="129">
        <v>0</v>
      </c>
      <c r="N2077" s="121">
        <v>0</v>
      </c>
      <c r="O2077" s="121">
        <v>35098.67</v>
      </c>
      <c r="P2077" s="121">
        <v>35098.67</v>
      </c>
      <c r="Q2077" s="130" t="s">
        <v>681</v>
      </c>
      <c r="R2077" s="131">
        <v>0</v>
      </c>
      <c r="S2077" s="132">
        <v>9982436.3900000043</v>
      </c>
      <c r="T2077" s="122" t="s">
        <v>529</v>
      </c>
      <c r="U2077" s="2">
        <v>87217307</v>
      </c>
      <c r="V2077" s="121">
        <v>-349264638</v>
      </c>
      <c r="W2077" s="111">
        <v>396771</v>
      </c>
      <c r="X2077" s="133">
        <v>55125424</v>
      </c>
      <c r="Y2077" s="45"/>
    </row>
    <row r="2078" spans="1:25">
      <c r="A2078" s="299" t="s">
        <v>182</v>
      </c>
      <c r="B2078" s="299" t="s">
        <v>183</v>
      </c>
      <c r="C2078" s="125">
        <v>44985</v>
      </c>
      <c r="D2078" s="125">
        <v>44985</v>
      </c>
      <c r="E2078" s="125">
        <v>44985</v>
      </c>
      <c r="F2078" s="295" t="s">
        <v>527</v>
      </c>
      <c r="G2078" s="127" t="s">
        <v>1719</v>
      </c>
      <c r="H2078" s="128" t="s">
        <v>526</v>
      </c>
      <c r="I2078" s="73" t="s">
        <v>528</v>
      </c>
      <c r="J2078" s="73" t="s">
        <v>529</v>
      </c>
      <c r="K2078" s="73" t="s">
        <v>166</v>
      </c>
      <c r="L2078" s="129">
        <v>0</v>
      </c>
      <c r="N2078" s="121">
        <v>0</v>
      </c>
      <c r="O2078" s="121">
        <v>14441.1</v>
      </c>
      <c r="P2078" s="121">
        <v>14441.1</v>
      </c>
      <c r="Q2078" s="130" t="s">
        <v>681</v>
      </c>
      <c r="R2078" s="131">
        <v>0</v>
      </c>
      <c r="S2078" s="132">
        <v>9996877.4900000039</v>
      </c>
      <c r="T2078" s="122" t="s">
        <v>529</v>
      </c>
      <c r="U2078" s="2">
        <v>87727643</v>
      </c>
      <c r="V2078" s="121">
        <v>-348945001</v>
      </c>
      <c r="W2078" s="111">
        <v>390065</v>
      </c>
      <c r="X2078" s="133">
        <v>54891477</v>
      </c>
      <c r="Y2078" s="45"/>
    </row>
    <row r="2079" spans="1:25">
      <c r="A2079" s="299" t="s">
        <v>182</v>
      </c>
      <c r="B2079" s="299" t="s">
        <v>183</v>
      </c>
      <c r="C2079" s="125">
        <v>44985</v>
      </c>
      <c r="D2079" s="125">
        <v>44985</v>
      </c>
      <c r="E2079" s="125">
        <v>44985</v>
      </c>
      <c r="F2079" s="295" t="s">
        <v>759</v>
      </c>
      <c r="G2079" s="127" t="s">
        <v>1520</v>
      </c>
      <c r="H2079" s="128" t="s">
        <v>758</v>
      </c>
      <c r="I2079" s="73" t="s">
        <v>756</v>
      </c>
      <c r="J2079" s="73" t="s">
        <v>757</v>
      </c>
      <c r="K2079" s="73" t="s">
        <v>166</v>
      </c>
      <c r="L2079" s="129">
        <v>0</v>
      </c>
      <c r="N2079" s="121">
        <v>0</v>
      </c>
      <c r="O2079" s="121">
        <v>115557.3</v>
      </c>
      <c r="P2079" s="121">
        <v>115557.3</v>
      </c>
      <c r="Q2079" s="130" t="s">
        <v>681</v>
      </c>
      <c r="R2079" s="131">
        <v>0</v>
      </c>
      <c r="S2079" s="132">
        <v>10112434.790000005</v>
      </c>
      <c r="T2079" s="122" t="s">
        <v>757</v>
      </c>
      <c r="U2079" s="2">
        <v>90631135</v>
      </c>
      <c r="V2079" s="121">
        <v>-349062057</v>
      </c>
      <c r="W2079" s="111">
        <v>362904</v>
      </c>
      <c r="X2079" s="133">
        <v>55008257</v>
      </c>
      <c r="Y2079" s="45"/>
    </row>
    <row r="2080" spans="1:25">
      <c r="A2080" s="299" t="s">
        <v>182</v>
      </c>
      <c r="B2080" s="299" t="s">
        <v>183</v>
      </c>
      <c r="C2080" s="125">
        <v>44985</v>
      </c>
      <c r="D2080" s="125">
        <v>44985</v>
      </c>
      <c r="E2080" s="125">
        <v>44985</v>
      </c>
      <c r="F2080" s="295" t="s">
        <v>893</v>
      </c>
      <c r="G2080" s="127" t="s">
        <v>1652</v>
      </c>
      <c r="H2080" s="128" t="s">
        <v>892</v>
      </c>
      <c r="I2080" s="73" t="s">
        <v>890</v>
      </c>
      <c r="J2080" s="73" t="s">
        <v>891</v>
      </c>
      <c r="K2080" s="73" t="s">
        <v>166</v>
      </c>
      <c r="L2080" s="129">
        <v>0</v>
      </c>
      <c r="N2080" s="121">
        <v>0</v>
      </c>
      <c r="O2080" s="121">
        <v>12607.46</v>
      </c>
      <c r="P2080" s="121">
        <v>12607.46</v>
      </c>
      <c r="Q2080" s="130" t="s">
        <v>681</v>
      </c>
      <c r="R2080" s="131">
        <v>0</v>
      </c>
      <c r="S2080" s="132">
        <v>10125042.250000006</v>
      </c>
      <c r="T2080" s="122" t="s">
        <v>891</v>
      </c>
      <c r="U2080" s="2">
        <v>90589462</v>
      </c>
      <c r="V2080" s="121">
        <v>-349042677</v>
      </c>
      <c r="W2080" s="111">
        <v>458978</v>
      </c>
      <c r="X2080" s="133">
        <v>54989022</v>
      </c>
      <c r="Y2080" s="45"/>
    </row>
    <row r="2081" spans="1:25">
      <c r="A2081" s="299" t="s">
        <v>182</v>
      </c>
      <c r="B2081" s="299" t="s">
        <v>183</v>
      </c>
      <c r="C2081" s="125">
        <v>44985</v>
      </c>
      <c r="D2081" s="125">
        <v>44985</v>
      </c>
      <c r="E2081" s="125">
        <v>44985</v>
      </c>
      <c r="F2081" s="295" t="s">
        <v>839</v>
      </c>
      <c r="G2081" s="127" t="s">
        <v>1604</v>
      </c>
      <c r="H2081" s="128" t="s">
        <v>838</v>
      </c>
      <c r="I2081" s="73" t="s">
        <v>836</v>
      </c>
      <c r="J2081" s="73" t="s">
        <v>837</v>
      </c>
      <c r="K2081" s="73" t="s">
        <v>166</v>
      </c>
      <c r="L2081" s="129">
        <v>0</v>
      </c>
      <c r="N2081" s="121">
        <v>0</v>
      </c>
      <c r="O2081" s="121">
        <v>1589.15</v>
      </c>
      <c r="P2081" s="121">
        <v>1589.15</v>
      </c>
      <c r="Q2081" s="130" t="s">
        <v>681</v>
      </c>
      <c r="R2081" s="131">
        <v>0</v>
      </c>
      <c r="S2081" s="132">
        <v>10126631.400000006</v>
      </c>
      <c r="T2081" s="122" t="s">
        <v>837</v>
      </c>
      <c r="U2081" s="2">
        <v>90462069</v>
      </c>
      <c r="V2081" s="121">
        <v>-348969279</v>
      </c>
      <c r="W2081" s="111">
        <v>437570</v>
      </c>
      <c r="X2081" s="133">
        <v>54915688</v>
      </c>
      <c r="Y2081" s="45"/>
    </row>
    <row r="2082" spans="1:25">
      <c r="A2082" s="299" t="s">
        <v>182</v>
      </c>
      <c r="B2082" s="299" t="s">
        <v>183</v>
      </c>
      <c r="C2082" s="125">
        <v>44985</v>
      </c>
      <c r="D2082" s="125">
        <v>44985</v>
      </c>
      <c r="E2082" s="125">
        <v>44985</v>
      </c>
      <c r="F2082" s="295" t="s">
        <v>466</v>
      </c>
      <c r="G2082" s="127" t="s">
        <v>1608</v>
      </c>
      <c r="H2082" s="128" t="s">
        <v>465</v>
      </c>
      <c r="I2082" s="73" t="s">
        <v>467</v>
      </c>
      <c r="J2082" s="73" t="s">
        <v>468</v>
      </c>
      <c r="K2082" s="73" t="s">
        <v>166</v>
      </c>
      <c r="L2082" s="129">
        <v>0</v>
      </c>
      <c r="N2082" s="121">
        <v>0</v>
      </c>
      <c r="O2082" s="121">
        <v>81688.81</v>
      </c>
      <c r="P2082" s="121">
        <v>81688.81</v>
      </c>
      <c r="Q2082" s="130" t="s">
        <v>681</v>
      </c>
      <c r="R2082" s="131">
        <v>0</v>
      </c>
      <c r="S2082" s="132">
        <v>10208320.210000006</v>
      </c>
      <c r="T2082" s="122" t="s">
        <v>468</v>
      </c>
      <c r="U2082" s="2">
        <v>90763581</v>
      </c>
      <c r="V2082" s="121">
        <v>-349109666</v>
      </c>
      <c r="W2082" s="111">
        <v>445104</v>
      </c>
      <c r="X2082" s="133">
        <v>55055858</v>
      </c>
      <c r="Y2082" s="45"/>
    </row>
    <row r="2083" spans="1:25">
      <c r="A2083" s="299" t="s">
        <v>182</v>
      </c>
      <c r="B2083" s="299" t="s">
        <v>183</v>
      </c>
      <c r="C2083" s="125">
        <v>44985</v>
      </c>
      <c r="D2083" s="125">
        <v>44985</v>
      </c>
      <c r="E2083" s="125">
        <v>44985</v>
      </c>
      <c r="F2083" s="295" t="s">
        <v>771</v>
      </c>
      <c r="G2083" s="127" t="s">
        <v>1545</v>
      </c>
      <c r="H2083" s="128" t="s">
        <v>770</v>
      </c>
      <c r="I2083" s="73" t="s">
        <v>768</v>
      </c>
      <c r="J2083" s="73" t="s">
        <v>769</v>
      </c>
      <c r="K2083" s="73" t="s">
        <v>166</v>
      </c>
      <c r="L2083" s="129">
        <v>0</v>
      </c>
      <c r="N2083" s="121">
        <v>0</v>
      </c>
      <c r="O2083" s="121">
        <v>185346.64</v>
      </c>
      <c r="P2083" s="121">
        <v>185346.64</v>
      </c>
      <c r="Q2083" s="130" t="s">
        <v>681</v>
      </c>
      <c r="R2083" s="131">
        <v>0</v>
      </c>
      <c r="S2083" s="132">
        <v>10393666.850000007</v>
      </c>
      <c r="T2083" s="122" t="s">
        <v>769</v>
      </c>
      <c r="U2083" s="2">
        <v>87807027</v>
      </c>
      <c r="V2083" s="121">
        <v>-348947915</v>
      </c>
      <c r="W2083" s="111">
        <v>358166</v>
      </c>
      <c r="X2083" s="133">
        <v>54894391</v>
      </c>
      <c r="Y2083" s="45"/>
    </row>
    <row r="2084" spans="1:25">
      <c r="A2084" s="299" t="s">
        <v>182</v>
      </c>
      <c r="B2084" s="299" t="s">
        <v>183</v>
      </c>
      <c r="C2084" s="125">
        <v>44985</v>
      </c>
      <c r="D2084" s="125">
        <v>44985</v>
      </c>
      <c r="E2084" s="125">
        <v>44985</v>
      </c>
      <c r="G2084" s="127" t="s">
        <v>1635</v>
      </c>
      <c r="H2084" s="128" t="s">
        <v>903</v>
      </c>
      <c r="I2084" s="73" t="s">
        <v>901</v>
      </c>
      <c r="J2084" s="73" t="s">
        <v>902</v>
      </c>
      <c r="K2084" s="73" t="s">
        <v>166</v>
      </c>
      <c r="L2084" s="129">
        <v>0</v>
      </c>
      <c r="N2084" s="121">
        <v>0</v>
      </c>
      <c r="O2084" s="121">
        <v>28128.34</v>
      </c>
      <c r="P2084" s="121">
        <v>28128.34</v>
      </c>
      <c r="Q2084" s="130" t="s">
        <v>681</v>
      </c>
      <c r="R2084" s="131">
        <v>0</v>
      </c>
      <c r="S2084" s="132">
        <v>10421795.190000007</v>
      </c>
      <c r="T2084" s="122" t="s">
        <v>902</v>
      </c>
      <c r="U2084" s="2">
        <v>90732038</v>
      </c>
      <c r="V2084" s="121">
        <v>-349099191</v>
      </c>
      <c r="W2084" s="111">
        <v>466483</v>
      </c>
      <c r="X2084" s="133">
        <v>55045385</v>
      </c>
      <c r="Y2084" s="45"/>
    </row>
    <row r="2085" spans="1:25">
      <c r="A2085" s="299" t="s">
        <v>182</v>
      </c>
      <c r="B2085" s="299" t="s">
        <v>183</v>
      </c>
      <c r="C2085" s="125">
        <v>44985</v>
      </c>
      <c r="D2085" s="125">
        <v>44985</v>
      </c>
      <c r="E2085" s="125">
        <v>44985</v>
      </c>
      <c r="F2085" s="295" t="s">
        <v>378</v>
      </c>
      <c r="G2085" s="127" t="s">
        <v>1726</v>
      </c>
      <c r="H2085" s="128" t="s">
        <v>377</v>
      </c>
      <c r="I2085" s="73" t="s">
        <v>379</v>
      </c>
      <c r="J2085" s="73" t="s">
        <v>380</v>
      </c>
      <c r="K2085" s="73" t="s">
        <v>166</v>
      </c>
      <c r="L2085" s="129">
        <v>0</v>
      </c>
      <c r="N2085" s="121">
        <v>0</v>
      </c>
      <c r="O2085" s="121">
        <v>50799.74</v>
      </c>
      <c r="P2085" s="121">
        <v>50799.74</v>
      </c>
      <c r="Q2085" s="130" t="s">
        <v>681</v>
      </c>
      <c r="R2085" s="131">
        <v>0</v>
      </c>
      <c r="S2085" s="132">
        <v>10472594.930000007</v>
      </c>
      <c r="T2085" s="122" t="s">
        <v>380</v>
      </c>
      <c r="U2085" s="2">
        <v>90746404</v>
      </c>
      <c r="V2085" s="121">
        <v>-349104485</v>
      </c>
      <c r="W2085" s="111">
        <v>512176</v>
      </c>
      <c r="X2085" s="133">
        <v>55050677</v>
      </c>
      <c r="Y2085" s="45"/>
    </row>
    <row r="2086" spans="1:25">
      <c r="A2086" s="299" t="s">
        <v>182</v>
      </c>
      <c r="B2086" s="299" t="s">
        <v>183</v>
      </c>
      <c r="C2086" s="125">
        <v>44985</v>
      </c>
      <c r="D2086" s="125">
        <v>44985</v>
      </c>
      <c r="E2086" s="125">
        <v>44985</v>
      </c>
      <c r="G2086" s="127" t="s">
        <v>1562</v>
      </c>
      <c r="H2086" s="128" t="s">
        <v>324</v>
      </c>
      <c r="I2086" s="73" t="s">
        <v>325</v>
      </c>
      <c r="J2086" s="73" t="s">
        <v>1727</v>
      </c>
      <c r="K2086" s="73" t="s">
        <v>166</v>
      </c>
      <c r="L2086" s="129">
        <v>0</v>
      </c>
      <c r="N2086" s="121">
        <v>0</v>
      </c>
      <c r="O2086" s="121">
        <v>726.7</v>
      </c>
      <c r="P2086" s="121">
        <v>726.7</v>
      </c>
      <c r="Q2086" s="130" t="s">
        <v>681</v>
      </c>
      <c r="R2086" s="131">
        <v>0</v>
      </c>
      <c r="S2086" s="132">
        <v>10473321.630000006</v>
      </c>
      <c r="T2086" s="122" t="s">
        <v>326</v>
      </c>
      <c r="U2086" s="2">
        <v>90722050</v>
      </c>
      <c r="V2086" s="121">
        <v>-349096836</v>
      </c>
      <c r="W2086" s="111">
        <v>495416</v>
      </c>
      <c r="X2086" s="133">
        <v>55043030</v>
      </c>
      <c r="Y2086" s="45"/>
    </row>
    <row r="2087" spans="1:25">
      <c r="A2087" s="299" t="s">
        <v>182</v>
      </c>
      <c r="B2087" s="299" t="s">
        <v>183</v>
      </c>
      <c r="C2087" s="125">
        <v>44985</v>
      </c>
      <c r="D2087" s="125">
        <v>44985</v>
      </c>
      <c r="E2087" s="125">
        <v>44985</v>
      </c>
      <c r="G2087" s="127" t="s">
        <v>1562</v>
      </c>
      <c r="H2087" s="128" t="s">
        <v>324</v>
      </c>
      <c r="I2087" s="73" t="s">
        <v>325</v>
      </c>
      <c r="J2087" s="73" t="s">
        <v>326</v>
      </c>
      <c r="K2087" s="73" t="s">
        <v>166</v>
      </c>
      <c r="L2087" s="129">
        <v>0</v>
      </c>
      <c r="N2087" s="121">
        <v>0</v>
      </c>
      <c r="O2087" s="121">
        <v>97430.97</v>
      </c>
      <c r="P2087" s="121">
        <v>97430.97</v>
      </c>
      <c r="Q2087" s="130" t="s">
        <v>681</v>
      </c>
      <c r="R2087" s="131">
        <v>0</v>
      </c>
      <c r="S2087" s="132">
        <v>10570752.600000007</v>
      </c>
      <c r="T2087" s="122" t="s">
        <v>326</v>
      </c>
      <c r="U2087" s="2">
        <v>90722052</v>
      </c>
      <c r="V2087" s="121">
        <v>-349096837</v>
      </c>
      <c r="W2087" s="111">
        <v>494646</v>
      </c>
      <c r="X2087" s="133">
        <v>55043031</v>
      </c>
      <c r="Y2087" s="45"/>
    </row>
    <row r="2088" spans="1:25">
      <c r="A2088" s="299" t="s">
        <v>182</v>
      </c>
      <c r="B2088" s="299" t="s">
        <v>183</v>
      </c>
      <c r="C2088" s="125">
        <v>44985</v>
      </c>
      <c r="D2088" s="125">
        <v>44985</v>
      </c>
      <c r="E2088" s="125">
        <v>44985</v>
      </c>
      <c r="F2088" s="295" t="s">
        <v>280</v>
      </c>
      <c r="G2088" s="127" t="s">
        <v>1537</v>
      </c>
      <c r="H2088" s="128" t="s">
        <v>279</v>
      </c>
      <c r="I2088" s="73" t="s">
        <v>281</v>
      </c>
      <c r="J2088" s="73" t="s">
        <v>282</v>
      </c>
      <c r="K2088" s="73" t="s">
        <v>166</v>
      </c>
      <c r="L2088" s="129">
        <v>0</v>
      </c>
      <c r="N2088" s="121">
        <v>0</v>
      </c>
      <c r="O2088" s="121">
        <v>160.66999999999999</v>
      </c>
      <c r="P2088" s="121">
        <v>160.66999999999999</v>
      </c>
      <c r="Q2088" s="130" t="s">
        <v>681</v>
      </c>
      <c r="R2088" s="131">
        <v>0</v>
      </c>
      <c r="S2088" s="132">
        <v>10570913.270000007</v>
      </c>
      <c r="T2088" s="122" t="s">
        <v>282</v>
      </c>
      <c r="U2088" s="2">
        <v>90715393</v>
      </c>
      <c r="V2088" s="121">
        <v>-349093524</v>
      </c>
      <c r="W2088" s="111">
        <v>519891</v>
      </c>
      <c r="X2088" s="133">
        <v>55039718</v>
      </c>
      <c r="Y2088" s="45"/>
    </row>
    <row r="2089" spans="1:25">
      <c r="A2089" s="299" t="s">
        <v>182</v>
      </c>
      <c r="B2089" s="299" t="s">
        <v>183</v>
      </c>
      <c r="C2089" s="125">
        <v>44985</v>
      </c>
      <c r="D2089" s="125">
        <v>44985</v>
      </c>
      <c r="E2089" s="125">
        <v>44985</v>
      </c>
      <c r="F2089" s="295" t="s">
        <v>1037</v>
      </c>
      <c r="G2089" s="127" t="s">
        <v>1521</v>
      </c>
      <c r="H2089" s="128" t="s">
        <v>782</v>
      </c>
      <c r="I2089" s="73" t="s">
        <v>780</v>
      </c>
      <c r="J2089" s="73" t="s">
        <v>781</v>
      </c>
      <c r="K2089" s="73" t="s">
        <v>166</v>
      </c>
      <c r="L2089" s="129">
        <v>0</v>
      </c>
      <c r="N2089" s="121">
        <v>0</v>
      </c>
      <c r="O2089" s="121">
        <v>3264.98</v>
      </c>
      <c r="P2089" s="121">
        <v>3264.98</v>
      </c>
      <c r="Q2089" s="130" t="s">
        <v>681</v>
      </c>
      <c r="R2089" s="131">
        <v>0</v>
      </c>
      <c r="S2089" s="132">
        <v>10574178.250000007</v>
      </c>
      <c r="T2089" s="122" t="s">
        <v>781</v>
      </c>
      <c r="U2089" s="2">
        <v>90739925</v>
      </c>
      <c r="V2089" s="121">
        <v>-349102017</v>
      </c>
      <c r="W2089" s="111">
        <v>364698</v>
      </c>
      <c r="X2089" s="133">
        <v>55048211</v>
      </c>
      <c r="Y2089" s="45"/>
    </row>
    <row r="2090" spans="1:25">
      <c r="A2090" s="299" t="s">
        <v>182</v>
      </c>
      <c r="B2090" s="299" t="s">
        <v>183</v>
      </c>
      <c r="C2090" s="125">
        <v>44985</v>
      </c>
      <c r="D2090" s="125">
        <v>44985</v>
      </c>
      <c r="E2090" s="125">
        <v>44985</v>
      </c>
      <c r="F2090" s="295" t="s">
        <v>1038</v>
      </c>
      <c r="G2090" s="127" t="s">
        <v>1682</v>
      </c>
      <c r="H2090" s="128" t="s">
        <v>932</v>
      </c>
      <c r="I2090" s="73" t="s">
        <v>930</v>
      </c>
      <c r="J2090" s="73" t="s">
        <v>931</v>
      </c>
      <c r="K2090" s="73" t="s">
        <v>166</v>
      </c>
      <c r="L2090" s="129">
        <v>0</v>
      </c>
      <c r="N2090" s="121">
        <v>0</v>
      </c>
      <c r="O2090" s="121">
        <v>23755.22</v>
      </c>
      <c r="P2090" s="121">
        <v>23755.22</v>
      </c>
      <c r="Q2090" s="130" t="s">
        <v>681</v>
      </c>
      <c r="R2090" s="131">
        <v>0</v>
      </c>
      <c r="S2090" s="132">
        <v>10597933.470000008</v>
      </c>
      <c r="T2090" s="122" t="s">
        <v>931</v>
      </c>
      <c r="U2090" s="2">
        <v>90754757</v>
      </c>
      <c r="V2090" s="121">
        <v>-349106098</v>
      </c>
      <c r="W2090" s="111">
        <v>481440</v>
      </c>
      <c r="X2090" s="133">
        <v>55052290</v>
      </c>
      <c r="Y2090" s="45"/>
    </row>
    <row r="2091" spans="1:25">
      <c r="A2091" s="299" t="s">
        <v>182</v>
      </c>
      <c r="B2091" s="299" t="s">
        <v>183</v>
      </c>
      <c r="C2091" s="125">
        <v>44985</v>
      </c>
      <c r="D2091" s="125">
        <v>44985</v>
      </c>
      <c r="E2091" s="125">
        <v>44985</v>
      </c>
      <c r="F2091" s="295" t="s">
        <v>786</v>
      </c>
      <c r="G2091" s="127" t="s">
        <v>1522</v>
      </c>
      <c r="H2091" s="128" t="s">
        <v>785</v>
      </c>
      <c r="I2091" s="73" t="s">
        <v>783</v>
      </c>
      <c r="J2091" s="73" t="s">
        <v>784</v>
      </c>
      <c r="K2091" s="73" t="s">
        <v>166</v>
      </c>
      <c r="L2091" s="129">
        <v>0</v>
      </c>
      <c r="N2091" s="121">
        <v>0</v>
      </c>
      <c r="O2091" s="121">
        <v>54751</v>
      </c>
      <c r="P2091" s="121">
        <v>54751</v>
      </c>
      <c r="Q2091" s="130" t="s">
        <v>681</v>
      </c>
      <c r="R2091" s="131">
        <v>0</v>
      </c>
      <c r="S2091" s="132">
        <v>10652684.470000008</v>
      </c>
      <c r="T2091" s="122" t="s">
        <v>784</v>
      </c>
      <c r="U2091" s="2">
        <v>90534979</v>
      </c>
      <c r="V2091" s="121">
        <v>-349014339</v>
      </c>
      <c r="W2091" s="111">
        <v>516407</v>
      </c>
      <c r="X2091" s="133">
        <v>54960723</v>
      </c>
      <c r="Y2091" s="45"/>
    </row>
    <row r="2092" spans="1:25">
      <c r="A2092" s="299" t="s">
        <v>182</v>
      </c>
      <c r="B2092" s="299" t="s">
        <v>183</v>
      </c>
      <c r="C2092" s="125">
        <v>44985</v>
      </c>
      <c r="D2092" s="125">
        <v>44985</v>
      </c>
      <c r="E2092" s="125">
        <v>44985</v>
      </c>
      <c r="F2092" s="295" t="s">
        <v>980</v>
      </c>
      <c r="G2092" s="127" t="s">
        <v>1742</v>
      </c>
      <c r="H2092" s="128" t="s">
        <v>979</v>
      </c>
      <c r="I2092" s="73" t="s">
        <v>977</v>
      </c>
      <c r="J2092" s="73" t="s">
        <v>978</v>
      </c>
      <c r="K2092" s="73" t="s">
        <v>166</v>
      </c>
      <c r="L2092" s="129">
        <v>0</v>
      </c>
      <c r="N2092" s="121">
        <v>0</v>
      </c>
      <c r="O2092" s="121">
        <v>5383.7</v>
      </c>
      <c r="P2092" s="121">
        <v>5383.7</v>
      </c>
      <c r="Q2092" s="130" t="s">
        <v>681</v>
      </c>
      <c r="R2092" s="131">
        <v>0</v>
      </c>
      <c r="S2092" s="132">
        <v>10658068.170000007</v>
      </c>
      <c r="T2092" s="122" t="s">
        <v>978</v>
      </c>
      <c r="U2092" s="2">
        <v>90705259</v>
      </c>
      <c r="V2092" s="121">
        <v>-349091175</v>
      </c>
      <c r="W2092" s="111">
        <v>481277</v>
      </c>
      <c r="X2092" s="133">
        <v>55037373</v>
      </c>
      <c r="Y2092" s="45"/>
    </row>
    <row r="2093" spans="1:25">
      <c r="A2093" s="299" t="s">
        <v>182</v>
      </c>
      <c r="B2093" s="299" t="s">
        <v>183</v>
      </c>
      <c r="C2093" s="125">
        <v>44985</v>
      </c>
      <c r="D2093" s="125">
        <v>44985</v>
      </c>
      <c r="E2093" s="125">
        <v>44985</v>
      </c>
      <c r="G2093" s="127" t="s">
        <v>1524</v>
      </c>
      <c r="H2093" s="128" t="s">
        <v>793</v>
      </c>
      <c r="I2093" s="73" t="s">
        <v>791</v>
      </c>
      <c r="J2093" s="73" t="s">
        <v>792</v>
      </c>
      <c r="K2093" s="73" t="s">
        <v>166</v>
      </c>
      <c r="L2093" s="129">
        <v>0</v>
      </c>
      <c r="N2093" s="121">
        <v>0</v>
      </c>
      <c r="O2093" s="121">
        <v>104082.07</v>
      </c>
      <c r="P2093" s="121">
        <v>104082.07</v>
      </c>
      <c r="Q2093" s="130" t="s">
        <v>681</v>
      </c>
      <c r="R2093" s="131">
        <v>0</v>
      </c>
      <c r="S2093" s="132">
        <v>10762150.240000008</v>
      </c>
      <c r="T2093" s="122" t="s">
        <v>792</v>
      </c>
      <c r="U2093" s="2">
        <v>91868333</v>
      </c>
      <c r="V2093" s="121">
        <v>-349246391</v>
      </c>
      <c r="W2093" s="111">
        <v>364755</v>
      </c>
      <c r="X2093" s="133">
        <v>55120555</v>
      </c>
      <c r="Y2093" s="45"/>
    </row>
    <row r="2094" spans="1:25">
      <c r="A2094" s="299" t="s">
        <v>182</v>
      </c>
      <c r="B2094" s="299" t="s">
        <v>183</v>
      </c>
      <c r="C2094" s="125">
        <v>44985</v>
      </c>
      <c r="D2094" s="125">
        <v>44985</v>
      </c>
      <c r="E2094" s="125">
        <v>44985</v>
      </c>
      <c r="G2094" s="127" t="s">
        <v>1636</v>
      </c>
      <c r="H2094" s="128" t="s">
        <v>881</v>
      </c>
      <c r="I2094" s="73" t="s">
        <v>204</v>
      </c>
      <c r="J2094" s="73" t="s">
        <v>880</v>
      </c>
      <c r="K2094" s="73" t="s">
        <v>166</v>
      </c>
      <c r="L2094" s="129">
        <v>0</v>
      </c>
      <c r="N2094" s="121">
        <v>0</v>
      </c>
      <c r="O2094" s="121">
        <v>34237.449999999997</v>
      </c>
      <c r="P2094" s="121">
        <v>34237.449999999997</v>
      </c>
      <c r="Q2094" s="130" t="s">
        <v>681</v>
      </c>
      <c r="R2094" s="131">
        <v>0</v>
      </c>
      <c r="S2094" s="132">
        <v>10796387.690000007</v>
      </c>
      <c r="T2094" s="122" t="s">
        <v>880</v>
      </c>
      <c r="U2094" s="2">
        <v>90900383</v>
      </c>
      <c r="V2094" s="121">
        <v>-349263983</v>
      </c>
      <c r="W2094" s="111">
        <v>455704</v>
      </c>
      <c r="X2094" s="133">
        <v>55125211</v>
      </c>
      <c r="Y2094" s="45"/>
    </row>
    <row r="2095" spans="1:25">
      <c r="A2095" s="299" t="s">
        <v>182</v>
      </c>
      <c r="B2095" s="299" t="s">
        <v>183</v>
      </c>
      <c r="C2095" s="125">
        <v>44985</v>
      </c>
      <c r="D2095" s="125">
        <v>44985</v>
      </c>
      <c r="E2095" s="125">
        <v>44985</v>
      </c>
      <c r="G2095" s="127" t="s">
        <v>1636</v>
      </c>
      <c r="H2095" s="128" t="s">
        <v>881</v>
      </c>
      <c r="I2095" s="73" t="s">
        <v>204</v>
      </c>
      <c r="J2095" s="73" t="s">
        <v>880</v>
      </c>
      <c r="K2095" s="73" t="s">
        <v>166</v>
      </c>
      <c r="L2095" s="129">
        <v>0</v>
      </c>
      <c r="N2095" s="121">
        <v>0</v>
      </c>
      <c r="O2095" s="121">
        <v>9337.49</v>
      </c>
      <c r="P2095" s="121">
        <v>9337.49</v>
      </c>
      <c r="Q2095" s="130" t="s">
        <v>681</v>
      </c>
      <c r="R2095" s="131">
        <v>0</v>
      </c>
      <c r="S2095" s="132">
        <v>10805725.180000007</v>
      </c>
      <c r="T2095" s="122" t="s">
        <v>880</v>
      </c>
      <c r="U2095" s="2">
        <v>90900383</v>
      </c>
      <c r="V2095" s="121">
        <v>-349265518</v>
      </c>
      <c r="W2095" s="111">
        <v>455704</v>
      </c>
      <c r="X2095" s="133">
        <v>55125604</v>
      </c>
      <c r="Y2095" s="45"/>
    </row>
    <row r="2096" spans="1:25">
      <c r="A2096" s="299" t="s">
        <v>182</v>
      </c>
      <c r="B2096" s="299" t="s">
        <v>183</v>
      </c>
      <c r="C2096" s="125">
        <v>44984</v>
      </c>
      <c r="D2096" s="125">
        <v>44984</v>
      </c>
      <c r="E2096" s="125">
        <v>44985</v>
      </c>
      <c r="G2096" s="127" t="s">
        <v>1708</v>
      </c>
      <c r="H2096" s="128" t="s">
        <v>216</v>
      </c>
      <c r="I2096" s="73" t="s">
        <v>218</v>
      </c>
      <c r="J2096" s="73" t="s">
        <v>904</v>
      </c>
      <c r="K2096" s="73" t="s">
        <v>166</v>
      </c>
      <c r="L2096" s="129">
        <v>0</v>
      </c>
      <c r="N2096" s="121">
        <v>0</v>
      </c>
      <c r="O2096" s="121">
        <v>27207.51</v>
      </c>
      <c r="P2096" s="121">
        <v>27207.51</v>
      </c>
      <c r="Q2096" s="130" t="s">
        <v>681</v>
      </c>
      <c r="R2096" s="131">
        <v>0</v>
      </c>
      <c r="S2096" s="132">
        <v>10832932.690000007</v>
      </c>
      <c r="T2096" s="122" t="s">
        <v>219</v>
      </c>
      <c r="U2096" s="2">
        <v>90411828</v>
      </c>
      <c r="V2096" s="121">
        <v>-349262574</v>
      </c>
      <c r="W2096" s="111">
        <v>500668</v>
      </c>
      <c r="X2096" s="133">
        <v>55124953</v>
      </c>
      <c r="Y2096" s="45"/>
    </row>
    <row r="2097" spans="1:25">
      <c r="A2097" s="228" t="s">
        <v>182</v>
      </c>
      <c r="B2097" s="228" t="s">
        <v>183</v>
      </c>
      <c r="C2097" s="229">
        <v>44985</v>
      </c>
      <c r="D2097" s="229">
        <v>44985</v>
      </c>
      <c r="E2097" s="229">
        <v>44985</v>
      </c>
      <c r="F2097" s="296"/>
      <c r="G2097" s="230" t="s">
        <v>1708</v>
      </c>
      <c r="H2097" s="231" t="s">
        <v>216</v>
      </c>
      <c r="I2097" s="232" t="s">
        <v>218</v>
      </c>
      <c r="J2097" s="232" t="s">
        <v>904</v>
      </c>
      <c r="K2097" s="232" t="s">
        <v>166</v>
      </c>
      <c r="L2097" s="233">
        <v>0</v>
      </c>
      <c r="M2097" s="234"/>
      <c r="N2097" s="234">
        <v>0</v>
      </c>
      <c r="O2097" s="234">
        <v>65730.23</v>
      </c>
      <c r="P2097" s="234">
        <v>65730.23</v>
      </c>
      <c r="Q2097" s="235" t="s">
        <v>681</v>
      </c>
      <c r="R2097" s="236">
        <v>0</v>
      </c>
      <c r="S2097" s="237">
        <v>10898662.920000007</v>
      </c>
      <c r="T2097" s="238" t="s">
        <v>219</v>
      </c>
      <c r="U2097" s="239">
        <v>90716610</v>
      </c>
      <c r="V2097" s="234">
        <v>-349262874</v>
      </c>
      <c r="W2097" s="240">
        <v>510354</v>
      </c>
      <c r="X2097" s="241">
        <v>55124965</v>
      </c>
      <c r="Y2097" s="242"/>
    </row>
    <row r="2098" spans="1:25">
      <c r="A2098" s="299" t="s">
        <v>182</v>
      </c>
      <c r="B2098" s="299" t="s">
        <v>183</v>
      </c>
      <c r="C2098" s="125">
        <v>44986</v>
      </c>
      <c r="D2098" s="125">
        <v>44986</v>
      </c>
      <c r="E2098" s="125">
        <v>44986</v>
      </c>
      <c r="F2098" s="295" t="s">
        <v>453</v>
      </c>
      <c r="G2098" s="127" t="s">
        <v>1743</v>
      </c>
      <c r="H2098" s="128" t="s">
        <v>452</v>
      </c>
      <c r="I2098" s="73" t="s">
        <v>454</v>
      </c>
      <c r="J2098" s="73" t="s">
        <v>455</v>
      </c>
      <c r="K2098" s="73" t="s">
        <v>166</v>
      </c>
      <c r="L2098" s="129">
        <v>0</v>
      </c>
      <c r="N2098" s="121">
        <v>0</v>
      </c>
      <c r="O2098" s="121">
        <v>4181.4399999999996</v>
      </c>
      <c r="P2098" s="121">
        <v>4181.4399999999996</v>
      </c>
      <c r="Q2098" s="130" t="s">
        <v>681</v>
      </c>
      <c r="R2098" s="131">
        <v>0</v>
      </c>
      <c r="S2098" s="132">
        <v>10902844.360000007</v>
      </c>
      <c r="T2098" s="122" t="s">
        <v>455</v>
      </c>
      <c r="U2098" s="2">
        <v>90346272</v>
      </c>
      <c r="V2098" s="121">
        <v>-349292552</v>
      </c>
      <c r="W2098" s="111">
        <v>519146</v>
      </c>
      <c r="X2098" s="133">
        <v>55128401</v>
      </c>
      <c r="Y2098" s="45"/>
    </row>
    <row r="2099" spans="1:25">
      <c r="A2099" s="299" t="s">
        <v>182</v>
      </c>
      <c r="B2099" s="299" t="s">
        <v>183</v>
      </c>
      <c r="C2099" s="125">
        <v>44986</v>
      </c>
      <c r="D2099" s="125">
        <v>44986</v>
      </c>
      <c r="E2099" s="125">
        <v>44986</v>
      </c>
      <c r="F2099" s="295" t="s">
        <v>453</v>
      </c>
      <c r="G2099" s="127" t="s">
        <v>1743</v>
      </c>
      <c r="H2099" s="128" t="s">
        <v>452</v>
      </c>
      <c r="I2099" s="73" t="s">
        <v>454</v>
      </c>
      <c r="J2099" s="73" t="s">
        <v>455</v>
      </c>
      <c r="K2099" s="73" t="s">
        <v>166</v>
      </c>
      <c r="L2099" s="129">
        <v>0</v>
      </c>
      <c r="N2099" s="121">
        <v>0</v>
      </c>
      <c r="O2099" s="121">
        <v>70.59</v>
      </c>
      <c r="P2099" s="121">
        <v>70.59</v>
      </c>
      <c r="Q2099" s="130" t="s">
        <v>681</v>
      </c>
      <c r="R2099" s="131">
        <v>0</v>
      </c>
      <c r="S2099" s="132">
        <v>10902914.950000007</v>
      </c>
      <c r="T2099" s="122" t="s">
        <v>455</v>
      </c>
      <c r="U2099" s="2">
        <v>90346366</v>
      </c>
      <c r="V2099" s="121">
        <v>-349292566</v>
      </c>
      <c r="W2099" s="111">
        <v>509959</v>
      </c>
      <c r="X2099" s="133">
        <v>55128415</v>
      </c>
      <c r="Y2099" s="45"/>
    </row>
    <row r="2100" spans="1:25">
      <c r="A2100" s="299" t="s">
        <v>182</v>
      </c>
      <c r="B2100" s="299" t="s">
        <v>183</v>
      </c>
      <c r="C2100" s="125">
        <v>44986</v>
      </c>
      <c r="D2100" s="125">
        <v>44986</v>
      </c>
      <c r="E2100" s="125">
        <v>44986</v>
      </c>
      <c r="F2100" s="295" t="s">
        <v>453</v>
      </c>
      <c r="G2100" s="127" t="s">
        <v>1743</v>
      </c>
      <c r="H2100" s="128" t="s">
        <v>452</v>
      </c>
      <c r="I2100" s="73" t="s">
        <v>454</v>
      </c>
      <c r="J2100" s="73" t="s">
        <v>455</v>
      </c>
      <c r="K2100" s="73" t="s">
        <v>166</v>
      </c>
      <c r="L2100" s="129">
        <v>0</v>
      </c>
      <c r="N2100" s="121">
        <v>0</v>
      </c>
      <c r="O2100" s="121">
        <v>20856.32</v>
      </c>
      <c r="P2100" s="121">
        <v>20856.32</v>
      </c>
      <c r="Q2100" s="130" t="s">
        <v>681</v>
      </c>
      <c r="R2100" s="131">
        <v>0</v>
      </c>
      <c r="S2100" s="132">
        <v>10923771.270000007</v>
      </c>
      <c r="T2100" s="122" t="s">
        <v>455</v>
      </c>
      <c r="U2100" s="2">
        <v>91935310</v>
      </c>
      <c r="V2100" s="121">
        <v>-349391450</v>
      </c>
      <c r="W2100" s="111">
        <v>509960</v>
      </c>
      <c r="X2100" s="133">
        <v>55159632</v>
      </c>
      <c r="Y2100" s="45"/>
    </row>
    <row r="2101" spans="1:25">
      <c r="A2101" s="299" t="s">
        <v>182</v>
      </c>
      <c r="B2101" s="299" t="s">
        <v>183</v>
      </c>
      <c r="C2101" s="125">
        <v>44986</v>
      </c>
      <c r="D2101" s="125">
        <v>44986</v>
      </c>
      <c r="E2101" s="125">
        <v>44986</v>
      </c>
      <c r="F2101" s="295" t="s">
        <v>569</v>
      </c>
      <c r="G2101" s="127" t="s">
        <v>1681</v>
      </c>
      <c r="H2101" s="128" t="s">
        <v>568</v>
      </c>
      <c r="I2101" s="73" t="s">
        <v>454</v>
      </c>
      <c r="J2101" s="73" t="s">
        <v>570</v>
      </c>
      <c r="K2101" s="73" t="s">
        <v>166</v>
      </c>
      <c r="L2101" s="129">
        <v>0</v>
      </c>
      <c r="N2101" s="121">
        <v>0</v>
      </c>
      <c r="O2101" s="121">
        <v>121.78</v>
      </c>
      <c r="P2101" s="121">
        <v>121.78</v>
      </c>
      <c r="Q2101" s="130" t="s">
        <v>681</v>
      </c>
      <c r="R2101" s="131">
        <v>0</v>
      </c>
      <c r="S2101" s="132">
        <v>10923893.050000006</v>
      </c>
      <c r="T2101" s="122" t="s">
        <v>570</v>
      </c>
      <c r="U2101" s="2">
        <v>87919312</v>
      </c>
      <c r="V2101" s="121">
        <v>-349291224</v>
      </c>
      <c r="W2101" s="111">
        <v>509932</v>
      </c>
      <c r="X2101" s="133">
        <v>55127089</v>
      </c>
      <c r="Y2101" s="45"/>
    </row>
    <row r="2102" spans="1:25">
      <c r="A2102" s="299" t="s">
        <v>182</v>
      </c>
      <c r="B2102" s="299" t="s">
        <v>183</v>
      </c>
      <c r="C2102" s="125">
        <v>44986</v>
      </c>
      <c r="D2102" s="125">
        <v>44986</v>
      </c>
      <c r="E2102" s="125">
        <v>44986</v>
      </c>
      <c r="F2102" s="295" t="s">
        <v>569</v>
      </c>
      <c r="G2102" s="127" t="s">
        <v>1681</v>
      </c>
      <c r="H2102" s="128" t="s">
        <v>568</v>
      </c>
      <c r="I2102" s="73" t="s">
        <v>454</v>
      </c>
      <c r="J2102" s="73" t="s">
        <v>570</v>
      </c>
      <c r="K2102" s="73" t="s">
        <v>166</v>
      </c>
      <c r="L2102" s="129">
        <v>0</v>
      </c>
      <c r="N2102" s="121">
        <v>0</v>
      </c>
      <c r="O2102" s="121">
        <v>37670.44</v>
      </c>
      <c r="P2102" s="121">
        <v>37670.44</v>
      </c>
      <c r="Q2102" s="130" t="s">
        <v>681</v>
      </c>
      <c r="R2102" s="131">
        <v>0</v>
      </c>
      <c r="S2102" s="132">
        <v>10961563.490000006</v>
      </c>
      <c r="T2102" s="122" t="s">
        <v>570</v>
      </c>
      <c r="U2102" s="2">
        <v>91936015</v>
      </c>
      <c r="V2102" s="121">
        <v>-349392452</v>
      </c>
      <c r="W2102" s="111">
        <v>509933</v>
      </c>
      <c r="X2102" s="133">
        <v>55159935</v>
      </c>
      <c r="Y2102" s="45"/>
    </row>
    <row r="2103" spans="1:25">
      <c r="A2103" s="299" t="s">
        <v>182</v>
      </c>
      <c r="B2103" s="299" t="s">
        <v>183</v>
      </c>
      <c r="C2103" s="125">
        <v>44986</v>
      </c>
      <c r="D2103" s="125">
        <v>44986</v>
      </c>
      <c r="E2103" s="125">
        <v>44986</v>
      </c>
      <c r="F2103" s="295" t="s">
        <v>719</v>
      </c>
      <c r="G2103" s="127"/>
      <c r="H2103" s="128" t="s">
        <v>718</v>
      </c>
      <c r="I2103" s="73" t="s">
        <v>716</v>
      </c>
      <c r="J2103" s="73" t="s">
        <v>717</v>
      </c>
      <c r="K2103" s="73" t="s">
        <v>1158</v>
      </c>
      <c r="L2103" s="129">
        <v>0</v>
      </c>
      <c r="N2103" s="121">
        <v>0</v>
      </c>
      <c r="O2103" s="121">
        <v>798.46</v>
      </c>
      <c r="P2103" s="121">
        <v>798.46</v>
      </c>
      <c r="Q2103" s="130" t="s">
        <v>681</v>
      </c>
      <c r="R2103" s="131">
        <v>0</v>
      </c>
      <c r="S2103" s="132">
        <v>10962361.950000007</v>
      </c>
      <c r="T2103" s="122" t="s">
        <v>717</v>
      </c>
      <c r="U2103" s="2">
        <v>91898221</v>
      </c>
      <c r="V2103" s="121">
        <v>-349326716</v>
      </c>
      <c r="W2103" s="111"/>
      <c r="X2103" s="133">
        <v>55144486</v>
      </c>
      <c r="Y2103" s="45"/>
    </row>
    <row r="2104" spans="1:25">
      <c r="A2104" s="299" t="s">
        <v>182</v>
      </c>
      <c r="B2104" s="299" t="s">
        <v>183</v>
      </c>
      <c r="C2104" s="125">
        <v>44986</v>
      </c>
      <c r="D2104" s="125">
        <v>44986</v>
      </c>
      <c r="E2104" s="125">
        <v>44986</v>
      </c>
      <c r="F2104" s="295" t="s">
        <v>719</v>
      </c>
      <c r="G2104" s="127" t="s">
        <v>1534</v>
      </c>
      <c r="H2104" s="128" t="s">
        <v>718</v>
      </c>
      <c r="I2104" s="73" t="s">
        <v>716</v>
      </c>
      <c r="J2104" s="73" t="s">
        <v>717</v>
      </c>
      <c r="K2104" s="73" t="s">
        <v>166</v>
      </c>
      <c r="L2104" s="129">
        <v>0</v>
      </c>
      <c r="N2104" s="121">
        <v>0</v>
      </c>
      <c r="O2104" s="121">
        <v>33722.379999999997</v>
      </c>
      <c r="P2104" s="121">
        <v>33722.379999999997</v>
      </c>
      <c r="Q2104" s="130" t="s">
        <v>681</v>
      </c>
      <c r="R2104" s="131">
        <v>0</v>
      </c>
      <c r="S2104" s="132">
        <v>10996084.330000008</v>
      </c>
      <c r="T2104" s="122" t="s">
        <v>717</v>
      </c>
      <c r="U2104" s="2">
        <v>90926354</v>
      </c>
      <c r="V2104" s="121">
        <v>-349312544</v>
      </c>
      <c r="W2104" s="111">
        <v>312621</v>
      </c>
      <c r="X2104" s="133">
        <v>55140573</v>
      </c>
      <c r="Y2104" s="45"/>
    </row>
    <row r="2105" spans="1:25">
      <c r="A2105" s="299" t="s">
        <v>182</v>
      </c>
      <c r="B2105" s="299" t="s">
        <v>183</v>
      </c>
      <c r="C2105" s="125">
        <v>44986</v>
      </c>
      <c r="D2105" s="125">
        <v>44986</v>
      </c>
      <c r="E2105" s="125">
        <v>44986</v>
      </c>
      <c r="G2105" s="127"/>
      <c r="H2105" s="128" t="s">
        <v>947</v>
      </c>
      <c r="I2105" s="73" t="s">
        <v>716</v>
      </c>
      <c r="J2105" s="73" t="s">
        <v>946</v>
      </c>
      <c r="K2105" s="73" t="s">
        <v>1158</v>
      </c>
      <c r="L2105" s="129">
        <v>0</v>
      </c>
      <c r="N2105" s="121">
        <v>0</v>
      </c>
      <c r="O2105" s="121">
        <v>522.23</v>
      </c>
      <c r="P2105" s="121">
        <v>522.23</v>
      </c>
      <c r="Q2105" s="130" t="s">
        <v>681</v>
      </c>
      <c r="R2105" s="131">
        <v>0</v>
      </c>
      <c r="S2105" s="132">
        <v>10996606.560000008</v>
      </c>
      <c r="T2105" s="122" t="s">
        <v>946</v>
      </c>
      <c r="U2105" s="2">
        <v>91902501</v>
      </c>
      <c r="V2105" s="121">
        <v>-349336022</v>
      </c>
      <c r="W2105" s="111"/>
      <c r="X2105" s="133">
        <v>55147106</v>
      </c>
      <c r="Y2105" s="45"/>
    </row>
    <row r="2106" spans="1:25">
      <c r="A2106" s="299" t="s">
        <v>182</v>
      </c>
      <c r="B2106" s="299" t="s">
        <v>183</v>
      </c>
      <c r="C2106" s="125">
        <v>44986</v>
      </c>
      <c r="D2106" s="125">
        <v>44986</v>
      </c>
      <c r="E2106" s="125">
        <v>44986</v>
      </c>
      <c r="G2106" s="127" t="s">
        <v>1683</v>
      </c>
      <c r="H2106" s="128" t="s">
        <v>947</v>
      </c>
      <c r="I2106" s="73" t="s">
        <v>716</v>
      </c>
      <c r="J2106" s="73" t="s">
        <v>946</v>
      </c>
      <c r="K2106" s="73" t="s">
        <v>166</v>
      </c>
      <c r="L2106" s="129">
        <v>0</v>
      </c>
      <c r="N2106" s="121">
        <v>0</v>
      </c>
      <c r="O2106" s="121">
        <v>22056.2</v>
      </c>
      <c r="P2106" s="121">
        <v>22056.2</v>
      </c>
      <c r="Q2106" s="130" t="s">
        <v>681</v>
      </c>
      <c r="R2106" s="131">
        <v>0</v>
      </c>
      <c r="S2106" s="132">
        <v>11018662.760000007</v>
      </c>
      <c r="T2106" s="122" t="s">
        <v>946</v>
      </c>
      <c r="U2106" s="2">
        <v>91021094</v>
      </c>
      <c r="V2106" s="121">
        <v>-349300295</v>
      </c>
      <c r="W2106" s="111">
        <v>462328</v>
      </c>
      <c r="X2106" s="133">
        <v>55136080</v>
      </c>
      <c r="Y2106" s="45"/>
    </row>
    <row r="2107" spans="1:25">
      <c r="A2107" s="299" t="s">
        <v>182</v>
      </c>
      <c r="B2107" s="299" t="s">
        <v>183</v>
      </c>
      <c r="C2107" s="125">
        <v>44986</v>
      </c>
      <c r="D2107" s="125">
        <v>44986</v>
      </c>
      <c r="E2107" s="125">
        <v>44986</v>
      </c>
      <c r="G2107" s="127"/>
      <c r="H2107" s="128" t="s">
        <v>721</v>
      </c>
      <c r="I2107" s="73" t="s">
        <v>716</v>
      </c>
      <c r="J2107" s="73" t="s">
        <v>720</v>
      </c>
      <c r="K2107" s="73" t="s">
        <v>1158</v>
      </c>
      <c r="L2107" s="129">
        <v>0</v>
      </c>
      <c r="N2107" s="121">
        <v>0</v>
      </c>
      <c r="O2107" s="121">
        <v>640.30999999999995</v>
      </c>
      <c r="P2107" s="121">
        <v>640.30999999999995</v>
      </c>
      <c r="Q2107" s="130" t="s">
        <v>681</v>
      </c>
      <c r="R2107" s="131">
        <v>0</v>
      </c>
      <c r="S2107" s="132">
        <v>11019303.070000008</v>
      </c>
      <c r="T2107" s="122" t="s">
        <v>720</v>
      </c>
      <c r="U2107" s="2">
        <v>91902253</v>
      </c>
      <c r="V2107" s="121">
        <v>-349379749</v>
      </c>
      <c r="W2107" s="111"/>
      <c r="X2107" s="133">
        <v>55156810</v>
      </c>
      <c r="Y2107" s="45"/>
    </row>
    <row r="2108" spans="1:25">
      <c r="A2108" s="299" t="s">
        <v>182</v>
      </c>
      <c r="B2108" s="299" t="s">
        <v>183</v>
      </c>
      <c r="C2108" s="125">
        <v>44986</v>
      </c>
      <c r="D2108" s="125">
        <v>44986</v>
      </c>
      <c r="E2108" s="125">
        <v>44986</v>
      </c>
      <c r="G2108" s="127" t="s">
        <v>1536</v>
      </c>
      <c r="H2108" s="128" t="s">
        <v>721</v>
      </c>
      <c r="I2108" s="73" t="s">
        <v>716</v>
      </c>
      <c r="J2108" s="73" t="s">
        <v>720</v>
      </c>
      <c r="K2108" s="73" t="s">
        <v>166</v>
      </c>
      <c r="L2108" s="129">
        <v>0</v>
      </c>
      <c r="N2108" s="121">
        <v>0</v>
      </c>
      <c r="O2108" s="121">
        <v>27043.14</v>
      </c>
      <c r="P2108" s="121">
        <v>27043.14</v>
      </c>
      <c r="Q2108" s="130" t="s">
        <v>681</v>
      </c>
      <c r="R2108" s="131">
        <v>0</v>
      </c>
      <c r="S2108" s="132">
        <v>11046346.210000008</v>
      </c>
      <c r="T2108" s="122" t="s">
        <v>720</v>
      </c>
      <c r="U2108" s="2">
        <v>90926398</v>
      </c>
      <c r="V2108" s="121">
        <v>-349312545</v>
      </c>
      <c r="W2108" s="111">
        <v>375072</v>
      </c>
      <c r="X2108" s="133">
        <v>55140574</v>
      </c>
      <c r="Y2108" s="45"/>
    </row>
    <row r="2109" spans="1:25">
      <c r="A2109" s="299" t="s">
        <v>206</v>
      </c>
      <c r="B2109" s="299" t="s">
        <v>207</v>
      </c>
      <c r="C2109" s="125">
        <v>44966</v>
      </c>
      <c r="D2109" s="125">
        <v>44986</v>
      </c>
      <c r="E2109" s="125">
        <v>44986</v>
      </c>
      <c r="F2109" s="295" t="s">
        <v>1027</v>
      </c>
      <c r="G2109" s="127"/>
      <c r="H2109" s="128" t="s">
        <v>1026</v>
      </c>
      <c r="I2109" s="73" t="s">
        <v>1024</v>
      </c>
      <c r="J2109" s="73" t="s">
        <v>1025</v>
      </c>
      <c r="K2109" s="73" t="s">
        <v>710</v>
      </c>
      <c r="L2109" s="129">
        <v>2598275.86</v>
      </c>
      <c r="M2109" s="121">
        <v>98.03125</v>
      </c>
      <c r="N2109" s="121">
        <v>-2547122.2999999998</v>
      </c>
      <c r="O2109" s="121">
        <v>0</v>
      </c>
      <c r="P2109" s="121">
        <v>-2547122.2999999998</v>
      </c>
      <c r="Q2109" s="130" t="s">
        <v>681</v>
      </c>
      <c r="R2109" s="131">
        <v>2640383.0199999856</v>
      </c>
      <c r="S2109" s="132">
        <v>0</v>
      </c>
      <c r="T2109" s="122" t="s">
        <v>1025</v>
      </c>
      <c r="U2109" s="2">
        <v>91264565</v>
      </c>
      <c r="V2109" s="121">
        <v>-349353063</v>
      </c>
      <c r="W2109" s="111">
        <v>520227</v>
      </c>
      <c r="X2109" s="133">
        <v>55150258</v>
      </c>
      <c r="Y2109" s="45"/>
    </row>
    <row r="2110" spans="1:25">
      <c r="A2110" s="299" t="s">
        <v>206</v>
      </c>
      <c r="B2110" s="299" t="s">
        <v>207</v>
      </c>
      <c r="C2110" s="125">
        <v>44985</v>
      </c>
      <c r="D2110" s="125">
        <v>44985</v>
      </c>
      <c r="E2110" s="125">
        <v>44986</v>
      </c>
      <c r="F2110" s="295" t="s">
        <v>1028</v>
      </c>
      <c r="G2110" s="127"/>
      <c r="H2110" s="128" t="s">
        <v>925</v>
      </c>
      <c r="I2110" s="73" t="s">
        <v>923</v>
      </c>
      <c r="J2110" s="73" t="s">
        <v>924</v>
      </c>
      <c r="K2110" s="73" t="s">
        <v>944</v>
      </c>
      <c r="L2110" s="129">
        <v>87272.73</v>
      </c>
      <c r="M2110" s="121">
        <v>100</v>
      </c>
      <c r="N2110" s="121">
        <v>87272.73</v>
      </c>
      <c r="O2110" s="121">
        <v>0</v>
      </c>
      <c r="P2110" s="121">
        <v>87272.73</v>
      </c>
      <c r="Q2110" s="130" t="s">
        <v>681</v>
      </c>
      <c r="R2110" s="131">
        <v>2727655.7499999856</v>
      </c>
      <c r="S2110" s="132">
        <v>0</v>
      </c>
      <c r="T2110" s="122" t="s">
        <v>924</v>
      </c>
      <c r="U2110" s="2">
        <v>91887097</v>
      </c>
      <c r="V2110" s="121">
        <v>-349308771</v>
      </c>
      <c r="W2110" s="111">
        <v>478408</v>
      </c>
      <c r="X2110" s="133">
        <v>55139803</v>
      </c>
      <c r="Y2110" s="45"/>
    </row>
    <row r="2111" spans="1:25">
      <c r="A2111" s="299" t="s">
        <v>206</v>
      </c>
      <c r="B2111" s="299" t="s">
        <v>207</v>
      </c>
      <c r="C2111" s="125">
        <v>44985</v>
      </c>
      <c r="D2111" s="125">
        <v>44985</v>
      </c>
      <c r="E2111" s="125">
        <v>44986</v>
      </c>
      <c r="F2111" s="295" t="s">
        <v>1028</v>
      </c>
      <c r="G2111" s="127"/>
      <c r="H2111" s="128" t="s">
        <v>925</v>
      </c>
      <c r="I2111" s="73" t="s">
        <v>923</v>
      </c>
      <c r="J2111" s="73" t="s">
        <v>924</v>
      </c>
      <c r="K2111" s="73" t="s">
        <v>846</v>
      </c>
      <c r="L2111" s="129">
        <v>0</v>
      </c>
      <c r="N2111" s="121">
        <v>872.73</v>
      </c>
      <c r="O2111" s="121">
        <v>0</v>
      </c>
      <c r="P2111" s="121">
        <v>872.73</v>
      </c>
      <c r="Q2111" s="130" t="s">
        <v>681</v>
      </c>
      <c r="R2111" s="131">
        <v>2728528.4799999855</v>
      </c>
      <c r="S2111" s="132">
        <v>0</v>
      </c>
      <c r="T2111" s="122" t="s">
        <v>924</v>
      </c>
      <c r="U2111" s="2">
        <v>91887119</v>
      </c>
      <c r="V2111" s="121">
        <v>-349308816</v>
      </c>
      <c r="W2111" s="111"/>
      <c r="X2111" s="133">
        <v>55139826</v>
      </c>
      <c r="Y2111" s="45"/>
    </row>
    <row r="2112" spans="1:25">
      <c r="A2112" s="243" t="s">
        <v>182</v>
      </c>
      <c r="B2112" s="243" t="s">
        <v>183</v>
      </c>
      <c r="C2112" s="244">
        <v>44985</v>
      </c>
      <c r="D2112" s="244">
        <v>44985</v>
      </c>
      <c r="E2112" s="244">
        <v>44987</v>
      </c>
      <c r="F2112" s="297"/>
      <c r="G2112" s="245" t="s">
        <v>1643</v>
      </c>
      <c r="H2112" s="246" t="s">
        <v>919</v>
      </c>
      <c r="I2112" s="247" t="s">
        <v>917</v>
      </c>
      <c r="J2112" s="247" t="s">
        <v>918</v>
      </c>
      <c r="K2112" s="247" t="s">
        <v>166</v>
      </c>
      <c r="L2112" s="248">
        <v>0</v>
      </c>
      <c r="M2112" s="249"/>
      <c r="N2112" s="249">
        <v>0</v>
      </c>
      <c r="O2112" s="249">
        <v>146182.10999999999</v>
      </c>
      <c r="P2112" s="249">
        <v>146182.10999999999</v>
      </c>
      <c r="Q2112" s="250" t="s">
        <v>681</v>
      </c>
      <c r="R2112" s="251">
        <v>0</v>
      </c>
      <c r="S2112" s="252">
        <v>11192528.320000008</v>
      </c>
      <c r="T2112" s="253" t="s">
        <v>918</v>
      </c>
      <c r="U2112" s="254">
        <v>87564461</v>
      </c>
      <c r="V2112" s="249">
        <v>-348941640</v>
      </c>
      <c r="W2112" s="255">
        <v>502240</v>
      </c>
      <c r="X2112" s="256">
        <v>54888211</v>
      </c>
      <c r="Y2112" s="257"/>
    </row>
    <row r="2113" spans="1:25">
      <c r="A2113" s="299" t="s">
        <v>206</v>
      </c>
      <c r="B2113" s="299" t="s">
        <v>207</v>
      </c>
      <c r="C2113" s="125">
        <v>44988</v>
      </c>
      <c r="D2113" s="125">
        <v>44988</v>
      </c>
      <c r="E2113" s="125">
        <v>44988</v>
      </c>
      <c r="G2113" s="127"/>
      <c r="J2113" s="73"/>
      <c r="K2113" s="73" t="s">
        <v>709</v>
      </c>
      <c r="L2113" s="129">
        <v>0</v>
      </c>
      <c r="N2113" s="121">
        <v>17500000</v>
      </c>
      <c r="O2113" s="121">
        <v>0</v>
      </c>
      <c r="P2113" s="121">
        <v>17500000</v>
      </c>
      <c r="Q2113" s="130" t="s">
        <v>681</v>
      </c>
      <c r="R2113" s="131">
        <v>20228528.479999986</v>
      </c>
      <c r="S2113" s="132">
        <v>0</v>
      </c>
      <c r="T2113" s="122"/>
      <c r="U2113" s="2">
        <v>2448844</v>
      </c>
      <c r="V2113" s="121">
        <v>-349541005</v>
      </c>
      <c r="W2113" s="111"/>
      <c r="X2113" s="133">
        <v>55189422</v>
      </c>
      <c r="Y2113" s="45" t="s">
        <v>1556</v>
      </c>
    </row>
    <row r="2114" spans="1:25">
      <c r="A2114" s="299" t="s">
        <v>206</v>
      </c>
      <c r="B2114" s="299" t="s">
        <v>207</v>
      </c>
      <c r="C2114" s="125">
        <v>44967</v>
      </c>
      <c r="D2114" s="125">
        <v>44967</v>
      </c>
      <c r="E2114" s="125">
        <v>44988</v>
      </c>
      <c r="F2114" s="295" t="s">
        <v>885</v>
      </c>
      <c r="G2114" s="127"/>
      <c r="H2114" s="128" t="s">
        <v>884</v>
      </c>
      <c r="I2114" s="73" t="s">
        <v>882</v>
      </c>
      <c r="J2114" s="73" t="s">
        <v>883</v>
      </c>
      <c r="K2114" s="73" t="s">
        <v>817</v>
      </c>
      <c r="L2114" s="129">
        <v>0</v>
      </c>
      <c r="N2114" s="121">
        <v>385917.16</v>
      </c>
      <c r="O2114" s="121">
        <v>0</v>
      </c>
      <c r="P2114" s="121">
        <v>385917.16</v>
      </c>
      <c r="Q2114" s="130" t="s">
        <v>681</v>
      </c>
      <c r="R2114" s="131">
        <v>20614445.639999986</v>
      </c>
      <c r="S2114" s="132">
        <v>0</v>
      </c>
      <c r="T2114" s="122" t="s">
        <v>883</v>
      </c>
      <c r="U2114" s="2">
        <v>91996806</v>
      </c>
      <c r="V2114" s="121">
        <v>-349563228</v>
      </c>
      <c r="W2114" s="111"/>
      <c r="X2114" s="133">
        <v>55194591</v>
      </c>
      <c r="Y2114" s="45" t="s">
        <v>1802</v>
      </c>
    </row>
    <row r="2115" spans="1:25">
      <c r="A2115" s="228" t="s">
        <v>206</v>
      </c>
      <c r="B2115" s="228" t="s">
        <v>207</v>
      </c>
      <c r="C2115" s="229">
        <v>44988</v>
      </c>
      <c r="D2115" s="229">
        <v>44988</v>
      </c>
      <c r="E2115" s="229">
        <v>44988</v>
      </c>
      <c r="F2115" s="296"/>
      <c r="G2115" s="230"/>
      <c r="H2115" s="231"/>
      <c r="I2115" s="232"/>
      <c r="J2115" s="232"/>
      <c r="K2115" s="232" t="s">
        <v>709</v>
      </c>
      <c r="L2115" s="233">
        <v>0</v>
      </c>
      <c r="M2115" s="234"/>
      <c r="N2115" s="234">
        <v>-17500000</v>
      </c>
      <c r="O2115" s="234">
        <v>0</v>
      </c>
      <c r="P2115" s="234">
        <v>-17500000</v>
      </c>
      <c r="Q2115" s="235" t="s">
        <v>681</v>
      </c>
      <c r="R2115" s="236">
        <v>3114445.6399999857</v>
      </c>
      <c r="S2115" s="237">
        <v>0</v>
      </c>
      <c r="T2115" s="238"/>
      <c r="U2115" s="239">
        <v>2448846</v>
      </c>
      <c r="V2115" s="234">
        <v>-349541222</v>
      </c>
      <c r="W2115" s="240"/>
      <c r="X2115" s="241">
        <v>55189471</v>
      </c>
      <c r="Y2115" s="242" t="s">
        <v>1529</v>
      </c>
    </row>
    <row r="2116" spans="1:25">
      <c r="A2116" s="299" t="s">
        <v>182</v>
      </c>
      <c r="B2116" s="299" t="s">
        <v>183</v>
      </c>
      <c r="C2116" s="125">
        <v>44991</v>
      </c>
      <c r="D2116" s="125">
        <v>44991</v>
      </c>
      <c r="E2116" s="125">
        <v>44991</v>
      </c>
      <c r="F2116" s="295" t="s">
        <v>1020</v>
      </c>
      <c r="G2116" s="127" t="s">
        <v>1803</v>
      </c>
      <c r="H2116" s="128" t="s">
        <v>1019</v>
      </c>
      <c r="I2116" s="73" t="s">
        <v>1006</v>
      </c>
      <c r="J2116" s="73" t="s">
        <v>1018</v>
      </c>
      <c r="K2116" s="73" t="s">
        <v>166</v>
      </c>
      <c r="L2116" s="129">
        <v>0</v>
      </c>
      <c r="N2116" s="121">
        <v>0</v>
      </c>
      <c r="O2116" s="121">
        <v>46948.77</v>
      </c>
      <c r="P2116" s="121">
        <v>46948.77</v>
      </c>
      <c r="Q2116" s="130" t="s">
        <v>681</v>
      </c>
      <c r="R2116" s="131">
        <v>0</v>
      </c>
      <c r="S2116" s="132">
        <v>11239477.090000007</v>
      </c>
      <c r="T2116" s="122" t="s">
        <v>1018</v>
      </c>
      <c r="U2116" s="2">
        <v>92051776</v>
      </c>
      <c r="V2116" s="121">
        <v>-349715927</v>
      </c>
      <c r="W2116" s="111">
        <v>514342</v>
      </c>
      <c r="X2116" s="133">
        <v>55223958</v>
      </c>
      <c r="Y2116" s="45"/>
    </row>
    <row r="2117" spans="1:25">
      <c r="A2117" s="299" t="s">
        <v>182</v>
      </c>
      <c r="B2117" s="299" t="s">
        <v>183</v>
      </c>
      <c r="C2117" s="125">
        <v>44991</v>
      </c>
      <c r="D2117" s="125">
        <v>44991</v>
      </c>
      <c r="E2117" s="125">
        <v>44991</v>
      </c>
      <c r="F2117" s="295" t="s">
        <v>929</v>
      </c>
      <c r="G2117" s="127" t="s">
        <v>1710</v>
      </c>
      <c r="H2117" s="128" t="s">
        <v>928</v>
      </c>
      <c r="I2117" s="73" t="s">
        <v>926</v>
      </c>
      <c r="J2117" s="73" t="s">
        <v>927</v>
      </c>
      <c r="K2117" s="73" t="s">
        <v>166</v>
      </c>
      <c r="L2117" s="129">
        <v>0</v>
      </c>
      <c r="N2117" s="121">
        <v>0</v>
      </c>
      <c r="O2117" s="121">
        <v>100133.45</v>
      </c>
      <c r="P2117" s="121">
        <v>100133.45</v>
      </c>
      <c r="Q2117" s="130" t="s">
        <v>681</v>
      </c>
      <c r="R2117" s="131">
        <v>0</v>
      </c>
      <c r="S2117" s="132">
        <v>11339610.540000007</v>
      </c>
      <c r="T2117" s="122" t="s">
        <v>927</v>
      </c>
      <c r="U2117" s="2">
        <v>88020744</v>
      </c>
      <c r="V2117" s="121">
        <v>-349662733</v>
      </c>
      <c r="W2117" s="111">
        <v>481437</v>
      </c>
      <c r="X2117" s="133">
        <v>55206721</v>
      </c>
      <c r="Y2117" s="45"/>
    </row>
    <row r="2118" spans="1:25">
      <c r="A2118" s="299" t="s">
        <v>182</v>
      </c>
      <c r="B2118" s="299" t="s">
        <v>183</v>
      </c>
      <c r="C2118" s="125">
        <v>44991</v>
      </c>
      <c r="D2118" s="125">
        <v>44991</v>
      </c>
      <c r="E2118" s="125">
        <v>44991</v>
      </c>
      <c r="F2118" s="295" t="s">
        <v>1028</v>
      </c>
      <c r="G2118" s="127" t="s">
        <v>1706</v>
      </c>
      <c r="H2118" s="128" t="s">
        <v>925</v>
      </c>
      <c r="I2118" s="73" t="s">
        <v>923</v>
      </c>
      <c r="J2118" s="73" t="s">
        <v>924</v>
      </c>
      <c r="K2118" s="73" t="s">
        <v>166</v>
      </c>
      <c r="L2118" s="129">
        <v>0</v>
      </c>
      <c r="N2118" s="121">
        <v>0</v>
      </c>
      <c r="O2118" s="121">
        <v>30699.03</v>
      </c>
      <c r="P2118" s="121">
        <v>30699.03</v>
      </c>
      <c r="Q2118" s="130" t="s">
        <v>681</v>
      </c>
      <c r="R2118" s="131">
        <v>0</v>
      </c>
      <c r="S2118" s="132">
        <v>11370309.570000006</v>
      </c>
      <c r="T2118" s="122" t="s">
        <v>924</v>
      </c>
      <c r="U2118" s="2">
        <v>90968858</v>
      </c>
      <c r="V2118" s="121">
        <v>-349720142</v>
      </c>
      <c r="W2118" s="111">
        <v>478408</v>
      </c>
      <c r="X2118" s="133">
        <v>55224892</v>
      </c>
      <c r="Y2118" s="45" t="s">
        <v>1804</v>
      </c>
    </row>
    <row r="2119" spans="1:25">
      <c r="A2119" s="258" t="s">
        <v>206</v>
      </c>
      <c r="B2119" s="258" t="s">
        <v>207</v>
      </c>
      <c r="C2119" s="259">
        <v>44992</v>
      </c>
      <c r="D2119" s="259">
        <v>44992</v>
      </c>
      <c r="E2119" s="259">
        <v>44992</v>
      </c>
      <c r="F2119" s="298"/>
      <c r="G2119" s="260"/>
      <c r="H2119" s="261" t="s">
        <v>571</v>
      </c>
      <c r="I2119" s="262" t="s">
        <v>572</v>
      </c>
      <c r="J2119" s="262" t="s">
        <v>573</v>
      </c>
      <c r="K2119" s="262" t="s">
        <v>944</v>
      </c>
      <c r="L2119" s="263">
        <v>15375</v>
      </c>
      <c r="M2119" s="264">
        <v>100</v>
      </c>
      <c r="N2119" s="264">
        <v>15375</v>
      </c>
      <c r="O2119" s="264">
        <v>0</v>
      </c>
      <c r="P2119" s="264">
        <v>15375</v>
      </c>
      <c r="Q2119" s="265" t="s">
        <v>681</v>
      </c>
      <c r="R2119" s="266">
        <v>3129820.6399999857</v>
      </c>
      <c r="S2119" s="267">
        <v>0</v>
      </c>
      <c r="T2119" s="268" t="s">
        <v>573</v>
      </c>
      <c r="U2119" s="269">
        <v>92021807</v>
      </c>
      <c r="V2119" s="264">
        <v>-349617284</v>
      </c>
      <c r="W2119" s="270">
        <v>471935</v>
      </c>
      <c r="X2119" s="271">
        <v>55205086</v>
      </c>
      <c r="Y2119" s="272"/>
    </row>
    <row r="2120" spans="1:25">
      <c r="A2120" s="243" t="s">
        <v>182</v>
      </c>
      <c r="B2120" s="243" t="s">
        <v>183</v>
      </c>
      <c r="C2120" s="244">
        <v>44985</v>
      </c>
      <c r="D2120" s="244">
        <v>44985</v>
      </c>
      <c r="E2120" s="244">
        <v>44993</v>
      </c>
      <c r="F2120" s="297"/>
      <c r="G2120" s="245" t="s">
        <v>1714</v>
      </c>
      <c r="H2120" s="246" t="s">
        <v>989</v>
      </c>
      <c r="I2120" s="247" t="s">
        <v>917</v>
      </c>
      <c r="J2120" s="247" t="s">
        <v>1753</v>
      </c>
      <c r="K2120" s="247" t="s">
        <v>166</v>
      </c>
      <c r="L2120" s="248">
        <v>0</v>
      </c>
      <c r="M2120" s="249"/>
      <c r="N2120" s="249">
        <v>0</v>
      </c>
      <c r="O2120" s="249">
        <v>232119.85</v>
      </c>
      <c r="P2120" s="249">
        <v>232119.85</v>
      </c>
      <c r="Q2120" s="250" t="s">
        <v>681</v>
      </c>
      <c r="R2120" s="251">
        <v>0</v>
      </c>
      <c r="S2120" s="252">
        <v>11602429.420000006</v>
      </c>
      <c r="T2120" s="253" t="s">
        <v>988</v>
      </c>
      <c r="U2120" s="254">
        <v>87929855</v>
      </c>
      <c r="V2120" s="249">
        <v>-348950754</v>
      </c>
      <c r="W2120" s="255">
        <v>502245</v>
      </c>
      <c r="X2120" s="256">
        <v>54897194</v>
      </c>
      <c r="Y2120" s="257"/>
    </row>
    <row r="2121" spans="1:25">
      <c r="A2121" s="299" t="s">
        <v>182</v>
      </c>
      <c r="B2121" s="299" t="s">
        <v>183</v>
      </c>
      <c r="C2121" s="125">
        <v>44986</v>
      </c>
      <c r="D2121" s="125">
        <v>44986</v>
      </c>
      <c r="E2121" s="125">
        <v>44995</v>
      </c>
      <c r="G2121" s="127" t="s">
        <v>1618</v>
      </c>
      <c r="H2121" s="128" t="s">
        <v>317</v>
      </c>
      <c r="I2121" s="73" t="s">
        <v>318</v>
      </c>
      <c r="J2121" s="73" t="s">
        <v>319</v>
      </c>
      <c r="K2121" s="73" t="s">
        <v>166</v>
      </c>
      <c r="L2121" s="129">
        <v>0</v>
      </c>
      <c r="N2121" s="121">
        <v>0</v>
      </c>
      <c r="O2121" s="121">
        <v>40760.160000000003</v>
      </c>
      <c r="P2121" s="121">
        <v>40760.160000000003</v>
      </c>
      <c r="Q2121" s="130" t="s">
        <v>681</v>
      </c>
      <c r="R2121" s="131">
        <v>0</v>
      </c>
      <c r="S2121" s="132">
        <v>11643189.580000006</v>
      </c>
      <c r="T2121" s="122" t="s">
        <v>319</v>
      </c>
      <c r="U2121" s="2">
        <v>91090550</v>
      </c>
      <c r="V2121" s="121">
        <v>-350053783</v>
      </c>
      <c r="W2121" s="111">
        <v>454684</v>
      </c>
      <c r="X2121" s="133">
        <v>55299847</v>
      </c>
      <c r="Y2121" s="45"/>
    </row>
    <row r="2122" spans="1:25">
      <c r="A2122" s="299" t="s">
        <v>182</v>
      </c>
      <c r="B2122" s="299" t="s">
        <v>183</v>
      </c>
      <c r="C2122" s="125">
        <v>44985</v>
      </c>
      <c r="D2122" s="125">
        <v>44985</v>
      </c>
      <c r="E2122" s="125">
        <v>44995</v>
      </c>
      <c r="F2122" s="295" t="s">
        <v>992</v>
      </c>
      <c r="G2122" s="127" t="s">
        <v>1752</v>
      </c>
      <c r="H2122" s="128" t="s">
        <v>991</v>
      </c>
      <c r="I2122" s="73" t="s">
        <v>764</v>
      </c>
      <c r="J2122" s="73" t="s">
        <v>990</v>
      </c>
      <c r="K2122" s="73" t="s">
        <v>166</v>
      </c>
      <c r="L2122" s="129">
        <v>0</v>
      </c>
      <c r="N2122" s="121">
        <v>0</v>
      </c>
      <c r="O2122" s="121">
        <v>186909.95</v>
      </c>
      <c r="P2122" s="121">
        <v>186909.95</v>
      </c>
      <c r="Q2122" s="130" t="s">
        <v>681</v>
      </c>
      <c r="R2122" s="131">
        <v>0</v>
      </c>
      <c r="S2122" s="132">
        <v>11830099.530000005</v>
      </c>
      <c r="T2122" s="122" t="s">
        <v>990</v>
      </c>
      <c r="U2122" s="2">
        <v>87807961</v>
      </c>
      <c r="V2122" s="121">
        <v>-398710894</v>
      </c>
      <c r="W2122" s="111">
        <v>502284</v>
      </c>
      <c r="X2122" s="133">
        <v>63482719</v>
      </c>
      <c r="Y2122" s="45" t="s">
        <v>1686</v>
      </c>
    </row>
    <row r="2123" spans="1:25">
      <c r="A2123" s="228" t="s">
        <v>182</v>
      </c>
      <c r="B2123" s="228" t="s">
        <v>183</v>
      </c>
      <c r="C2123" s="229">
        <v>44992</v>
      </c>
      <c r="D2123" s="229">
        <v>44992</v>
      </c>
      <c r="E2123" s="229">
        <v>44995</v>
      </c>
      <c r="F2123" s="296" t="s">
        <v>992</v>
      </c>
      <c r="G2123" s="230" t="s">
        <v>1752</v>
      </c>
      <c r="H2123" s="231" t="s">
        <v>991</v>
      </c>
      <c r="I2123" s="232" t="s">
        <v>764</v>
      </c>
      <c r="J2123" s="232" t="s">
        <v>1805</v>
      </c>
      <c r="K2123" s="232" t="s">
        <v>166</v>
      </c>
      <c r="L2123" s="233">
        <v>0</v>
      </c>
      <c r="M2123" s="234"/>
      <c r="N2123" s="234">
        <v>0</v>
      </c>
      <c r="O2123" s="234">
        <v>1661.46</v>
      </c>
      <c r="P2123" s="234">
        <v>1661.46</v>
      </c>
      <c r="Q2123" s="235" t="s">
        <v>681</v>
      </c>
      <c r="R2123" s="236">
        <v>0</v>
      </c>
      <c r="S2123" s="237">
        <v>11831760.990000006</v>
      </c>
      <c r="T2123" s="238" t="s">
        <v>990</v>
      </c>
      <c r="U2123" s="239"/>
      <c r="V2123" s="234"/>
      <c r="W2123" s="240">
        <v>503130</v>
      </c>
      <c r="X2123" s="241"/>
      <c r="Y2123" s="242" t="s">
        <v>1686</v>
      </c>
    </row>
    <row r="2124" spans="1:25">
      <c r="A2124" s="299" t="s">
        <v>206</v>
      </c>
      <c r="B2124" s="299" t="s">
        <v>207</v>
      </c>
      <c r="C2124" s="125">
        <v>45000</v>
      </c>
      <c r="D2124" s="125">
        <v>45000</v>
      </c>
      <c r="E2124" s="125">
        <v>45000</v>
      </c>
      <c r="G2124" s="127"/>
      <c r="J2124" s="73"/>
      <c r="K2124" s="73" t="s">
        <v>709</v>
      </c>
      <c r="L2124" s="129">
        <v>0</v>
      </c>
      <c r="N2124" s="121">
        <v>11200000</v>
      </c>
      <c r="O2124" s="121">
        <v>0</v>
      </c>
      <c r="P2124" s="121">
        <v>11200000</v>
      </c>
      <c r="Q2124" s="130" t="s">
        <v>681</v>
      </c>
      <c r="R2124" s="131">
        <v>14329820.639999986</v>
      </c>
      <c r="S2124" s="132">
        <v>0</v>
      </c>
      <c r="T2124" s="122"/>
      <c r="U2124" s="2">
        <v>2454602</v>
      </c>
      <c r="V2124" s="121">
        <v>-350407633</v>
      </c>
      <c r="W2124" s="111"/>
      <c r="X2124" s="133">
        <v>55368362</v>
      </c>
      <c r="Y2124" s="45" t="s">
        <v>1556</v>
      </c>
    </row>
    <row r="2125" spans="1:25">
      <c r="A2125" s="228" t="s">
        <v>182</v>
      </c>
      <c r="B2125" s="228" t="s">
        <v>183</v>
      </c>
      <c r="C2125" s="229">
        <v>45000</v>
      </c>
      <c r="D2125" s="229">
        <v>45000</v>
      </c>
      <c r="E2125" s="229">
        <v>45000</v>
      </c>
      <c r="F2125" s="296"/>
      <c r="G2125" s="230" t="s">
        <v>1548</v>
      </c>
      <c r="H2125" s="231" t="s">
        <v>796</v>
      </c>
      <c r="I2125" s="232" t="s">
        <v>794</v>
      </c>
      <c r="J2125" s="232" t="s">
        <v>795</v>
      </c>
      <c r="K2125" s="232" t="s">
        <v>166</v>
      </c>
      <c r="L2125" s="233">
        <v>0</v>
      </c>
      <c r="M2125" s="234"/>
      <c r="N2125" s="234">
        <v>0</v>
      </c>
      <c r="O2125" s="234">
        <v>26297.1</v>
      </c>
      <c r="P2125" s="234">
        <v>26297.1</v>
      </c>
      <c r="Q2125" s="235" t="s">
        <v>681</v>
      </c>
      <c r="R2125" s="236">
        <v>0</v>
      </c>
      <c r="S2125" s="237">
        <v>11858058.090000005</v>
      </c>
      <c r="T2125" s="238" t="s">
        <v>795</v>
      </c>
      <c r="U2125" s="239">
        <v>92310362</v>
      </c>
      <c r="V2125" s="234">
        <v>-350411419</v>
      </c>
      <c r="W2125" s="240">
        <v>376035</v>
      </c>
      <c r="X2125" s="241">
        <v>55369340</v>
      </c>
      <c r="Y2125" s="242"/>
    </row>
    <row r="2126" spans="1:25">
      <c r="A2126" s="299" t="s">
        <v>206</v>
      </c>
      <c r="B2126" s="299" t="s">
        <v>207</v>
      </c>
      <c r="C2126" s="125">
        <v>44985</v>
      </c>
      <c r="D2126" s="125">
        <v>44998</v>
      </c>
      <c r="E2126" s="125">
        <v>45001</v>
      </c>
      <c r="G2126" s="127"/>
      <c r="H2126" s="128" t="s">
        <v>1031</v>
      </c>
      <c r="I2126" s="73" t="s">
        <v>1029</v>
      </c>
      <c r="J2126" s="73" t="s">
        <v>1030</v>
      </c>
      <c r="K2126" s="73" t="s">
        <v>710</v>
      </c>
      <c r="L2126" s="129">
        <v>4500000</v>
      </c>
      <c r="M2126" s="121">
        <v>98.78125</v>
      </c>
      <c r="N2126" s="121">
        <v>-4445156.25</v>
      </c>
      <c r="O2126" s="121">
        <v>0</v>
      </c>
      <c r="P2126" s="121">
        <v>-4445156.25</v>
      </c>
      <c r="Q2126" s="130" t="s">
        <v>681</v>
      </c>
      <c r="R2126" s="131">
        <v>9884664.3899999857</v>
      </c>
      <c r="S2126" s="132">
        <v>0</v>
      </c>
      <c r="T2126" s="122" t="s">
        <v>1030</v>
      </c>
      <c r="U2126" s="2">
        <v>91977661</v>
      </c>
      <c r="V2126" s="121">
        <v>-350468044</v>
      </c>
      <c r="W2126" s="111">
        <v>521264</v>
      </c>
      <c r="X2126" s="133">
        <v>55382158</v>
      </c>
      <c r="Y2126" s="45"/>
    </row>
    <row r="2127" spans="1:25">
      <c r="A2127" s="228" t="s">
        <v>206</v>
      </c>
      <c r="B2127" s="228" t="s">
        <v>207</v>
      </c>
      <c r="C2127" s="229">
        <v>44985</v>
      </c>
      <c r="D2127" s="229">
        <v>45001</v>
      </c>
      <c r="E2127" s="229">
        <v>45001</v>
      </c>
      <c r="F2127" s="296" t="s">
        <v>545</v>
      </c>
      <c r="G2127" s="230"/>
      <c r="H2127" s="231" t="s">
        <v>544</v>
      </c>
      <c r="I2127" s="232" t="s">
        <v>546</v>
      </c>
      <c r="J2127" s="232" t="s">
        <v>547</v>
      </c>
      <c r="K2127" s="232" t="s">
        <v>710</v>
      </c>
      <c r="L2127" s="233">
        <v>6944444.4400000004</v>
      </c>
      <c r="M2127" s="234">
        <v>98.03125</v>
      </c>
      <c r="N2127" s="234">
        <v>-6807725.6900000004</v>
      </c>
      <c r="O2127" s="234">
        <v>0</v>
      </c>
      <c r="P2127" s="234">
        <v>-6807725.6900000004</v>
      </c>
      <c r="Q2127" s="235" t="s">
        <v>681</v>
      </c>
      <c r="R2127" s="236">
        <v>3076938.6999999853</v>
      </c>
      <c r="S2127" s="237">
        <v>0</v>
      </c>
      <c r="T2127" s="238" t="s">
        <v>547</v>
      </c>
      <c r="U2127" s="239">
        <v>91980467</v>
      </c>
      <c r="V2127" s="234">
        <v>-350481579</v>
      </c>
      <c r="W2127" s="240">
        <v>520943</v>
      </c>
      <c r="X2127" s="241">
        <v>55386809</v>
      </c>
      <c r="Y2127" s="242"/>
    </row>
    <row r="2128" spans="1:25">
      <c r="A2128" s="299" t="s">
        <v>169</v>
      </c>
      <c r="B2128" s="299" t="s">
        <v>171</v>
      </c>
      <c r="C2128" s="125">
        <v>45005</v>
      </c>
      <c r="D2128" s="125">
        <v>45005</v>
      </c>
      <c r="E2128" s="125">
        <v>45005</v>
      </c>
      <c r="G2128" s="127"/>
      <c r="J2128" s="73"/>
      <c r="K2128" s="73" t="s">
        <v>1549</v>
      </c>
      <c r="L2128" s="129">
        <v>0</v>
      </c>
      <c r="N2128" s="121">
        <v>10898662.92</v>
      </c>
      <c r="O2128" s="121">
        <v>0</v>
      </c>
      <c r="P2128" s="121">
        <v>10898662.92</v>
      </c>
      <c r="Q2128" s="130" t="s">
        <v>681</v>
      </c>
      <c r="R2128" s="131">
        <v>10898662.92</v>
      </c>
      <c r="S2128" s="132">
        <v>0</v>
      </c>
      <c r="T2128" s="122"/>
      <c r="U2128" s="2">
        <v>505922</v>
      </c>
      <c r="V2128" s="121">
        <v>-350685223</v>
      </c>
      <c r="W2128" s="111"/>
      <c r="X2128" s="133"/>
      <c r="Y2128" s="45" t="s">
        <v>1589</v>
      </c>
    </row>
    <row r="2129" spans="1:25">
      <c r="A2129" s="299" t="s">
        <v>169</v>
      </c>
      <c r="B2129" s="299" t="s">
        <v>171</v>
      </c>
      <c r="C2129" s="125">
        <v>45005</v>
      </c>
      <c r="D2129" s="125">
        <v>45005</v>
      </c>
      <c r="E2129" s="125">
        <v>45005</v>
      </c>
      <c r="G2129" s="127"/>
      <c r="J2129" s="73"/>
      <c r="K2129" s="73" t="s">
        <v>1551</v>
      </c>
      <c r="L2129" s="129">
        <v>0</v>
      </c>
      <c r="N2129" s="121">
        <v>-200</v>
      </c>
      <c r="O2129" s="121">
        <v>0</v>
      </c>
      <c r="P2129" s="121">
        <v>-200</v>
      </c>
      <c r="Q2129" s="130" t="s">
        <v>681</v>
      </c>
      <c r="R2129" s="131">
        <v>10898462.92</v>
      </c>
      <c r="S2129" s="132">
        <v>0</v>
      </c>
      <c r="T2129" s="122"/>
      <c r="U2129" s="2">
        <v>2457343</v>
      </c>
      <c r="V2129" s="121">
        <v>-350684643</v>
      </c>
      <c r="W2129" s="111"/>
      <c r="X2129" s="133">
        <v>55428040</v>
      </c>
      <c r="Y2129" s="45" t="s">
        <v>1552</v>
      </c>
    </row>
    <row r="2130" spans="1:25">
      <c r="A2130" s="299" t="s">
        <v>169</v>
      </c>
      <c r="B2130" s="299" t="s">
        <v>171</v>
      </c>
      <c r="C2130" s="125">
        <v>45005</v>
      </c>
      <c r="D2130" s="125">
        <v>45005</v>
      </c>
      <c r="E2130" s="125">
        <v>45005</v>
      </c>
      <c r="G2130" s="127"/>
      <c r="J2130" s="73"/>
      <c r="K2130" s="73" t="s">
        <v>1551</v>
      </c>
      <c r="L2130" s="129">
        <v>0</v>
      </c>
      <c r="N2130" s="121">
        <v>-200</v>
      </c>
      <c r="O2130" s="121">
        <v>0</v>
      </c>
      <c r="P2130" s="121">
        <v>-200</v>
      </c>
      <c r="Q2130" s="130" t="s">
        <v>681</v>
      </c>
      <c r="R2130" s="131">
        <v>10898262.92</v>
      </c>
      <c r="S2130" s="132">
        <v>0</v>
      </c>
      <c r="T2130" s="122"/>
      <c r="U2130" s="2">
        <v>2457344</v>
      </c>
      <c r="V2130" s="121">
        <v>-350684650</v>
      </c>
      <c r="W2130" s="111"/>
      <c r="X2130" s="133">
        <v>55428041</v>
      </c>
      <c r="Y2130" s="45" t="s">
        <v>1552</v>
      </c>
    </row>
    <row r="2131" spans="1:25">
      <c r="A2131" s="299" t="s">
        <v>169</v>
      </c>
      <c r="B2131" s="299" t="s">
        <v>171</v>
      </c>
      <c r="C2131" s="125">
        <v>45005</v>
      </c>
      <c r="D2131" s="125">
        <v>45005</v>
      </c>
      <c r="E2131" s="125">
        <v>45005</v>
      </c>
      <c r="G2131" s="127"/>
      <c r="J2131" s="73"/>
      <c r="K2131" s="73" t="s">
        <v>1551</v>
      </c>
      <c r="L2131" s="129">
        <v>0</v>
      </c>
      <c r="N2131" s="121">
        <v>-200</v>
      </c>
      <c r="O2131" s="121">
        <v>0</v>
      </c>
      <c r="P2131" s="121">
        <v>-200</v>
      </c>
      <c r="Q2131" s="130" t="s">
        <v>681</v>
      </c>
      <c r="R2131" s="131">
        <v>10898062.92</v>
      </c>
      <c r="S2131" s="132">
        <v>0</v>
      </c>
      <c r="T2131" s="122"/>
      <c r="U2131" s="2">
        <v>2457345</v>
      </c>
      <c r="V2131" s="121">
        <v>-350684664</v>
      </c>
      <c r="W2131" s="111"/>
      <c r="X2131" s="133">
        <v>55428046</v>
      </c>
      <c r="Y2131" s="45" t="s">
        <v>1552</v>
      </c>
    </row>
    <row r="2132" spans="1:25">
      <c r="A2132" s="299" t="s">
        <v>169</v>
      </c>
      <c r="B2132" s="299" t="s">
        <v>171</v>
      </c>
      <c r="C2132" s="125">
        <v>45005</v>
      </c>
      <c r="D2132" s="125">
        <v>45005</v>
      </c>
      <c r="E2132" s="125">
        <v>45005</v>
      </c>
      <c r="G2132" s="127"/>
      <c r="J2132" s="73"/>
      <c r="K2132" s="73" t="s">
        <v>1551</v>
      </c>
      <c r="L2132" s="129">
        <v>0</v>
      </c>
      <c r="N2132" s="121">
        <v>-4555294.04</v>
      </c>
      <c r="O2132" s="121">
        <v>0</v>
      </c>
      <c r="P2132" s="121">
        <v>-4555294.04</v>
      </c>
      <c r="Q2132" s="130" t="s">
        <v>681</v>
      </c>
      <c r="R2132" s="131">
        <v>6342768.8799999999</v>
      </c>
      <c r="S2132" s="132">
        <v>0</v>
      </c>
      <c r="T2132" s="122"/>
      <c r="U2132" s="2">
        <v>2457340</v>
      </c>
      <c r="V2132" s="121">
        <v>-350684628</v>
      </c>
      <c r="W2132" s="111"/>
      <c r="X2132" s="133">
        <v>55428033</v>
      </c>
      <c r="Y2132" s="45" t="s">
        <v>1555</v>
      </c>
    </row>
    <row r="2133" spans="1:25">
      <c r="A2133" s="299" t="s">
        <v>169</v>
      </c>
      <c r="B2133" s="299" t="s">
        <v>171</v>
      </c>
      <c r="C2133" s="125">
        <v>45005</v>
      </c>
      <c r="D2133" s="125">
        <v>45005</v>
      </c>
      <c r="E2133" s="125">
        <v>45005</v>
      </c>
      <c r="G2133" s="127"/>
      <c r="J2133" s="73"/>
      <c r="K2133" s="73" t="s">
        <v>1551</v>
      </c>
      <c r="L2133" s="129">
        <v>0</v>
      </c>
      <c r="N2133" s="121">
        <v>-6323887.7800000003</v>
      </c>
      <c r="O2133" s="121">
        <v>0</v>
      </c>
      <c r="P2133" s="121">
        <v>-6323887.7800000003</v>
      </c>
      <c r="Q2133" s="130" t="s">
        <v>681</v>
      </c>
      <c r="R2133" s="131">
        <v>18881.099999999627</v>
      </c>
      <c r="S2133" s="132">
        <v>0</v>
      </c>
      <c r="T2133" s="122"/>
      <c r="U2133" s="2">
        <v>2457342</v>
      </c>
      <c r="V2133" s="121">
        <v>-350684635</v>
      </c>
      <c r="W2133" s="111"/>
      <c r="X2133" s="133">
        <v>55428037</v>
      </c>
      <c r="Y2133" s="45" t="s">
        <v>1554</v>
      </c>
    </row>
    <row r="2134" spans="1:25">
      <c r="A2134" s="228" t="s">
        <v>182</v>
      </c>
      <c r="B2134" s="228" t="s">
        <v>183</v>
      </c>
      <c r="C2134" s="229">
        <v>45005</v>
      </c>
      <c r="D2134" s="229">
        <v>45005</v>
      </c>
      <c r="E2134" s="229">
        <v>45005</v>
      </c>
      <c r="F2134" s="296"/>
      <c r="G2134" s="230"/>
      <c r="H2134" s="231"/>
      <c r="I2134" s="232"/>
      <c r="J2134" s="232"/>
      <c r="K2134" s="232" t="s">
        <v>1549</v>
      </c>
      <c r="L2134" s="233">
        <v>0</v>
      </c>
      <c r="M2134" s="234"/>
      <c r="N2134" s="234">
        <v>0</v>
      </c>
      <c r="O2134" s="234">
        <v>-10898662.92</v>
      </c>
      <c r="P2134" s="234">
        <v>-10898662.92</v>
      </c>
      <c r="Q2134" s="235" t="s">
        <v>681</v>
      </c>
      <c r="R2134" s="236">
        <v>0</v>
      </c>
      <c r="S2134" s="237">
        <v>959395.17000000551</v>
      </c>
      <c r="T2134" s="238"/>
      <c r="U2134" s="239">
        <v>505922</v>
      </c>
      <c r="V2134" s="234">
        <v>-350685222</v>
      </c>
      <c r="W2134" s="240"/>
      <c r="X2134" s="241"/>
      <c r="Y2134" s="242" t="s">
        <v>1589</v>
      </c>
    </row>
    <row r="2135" spans="1:25">
      <c r="A2135" s="299" t="s">
        <v>182</v>
      </c>
      <c r="B2135" s="299" t="s">
        <v>183</v>
      </c>
      <c r="C2135" s="125">
        <v>45006</v>
      </c>
      <c r="D2135" s="125">
        <v>45006</v>
      </c>
      <c r="E2135" s="125">
        <v>45006</v>
      </c>
      <c r="G2135" s="127" t="s">
        <v>1670</v>
      </c>
      <c r="H2135" s="128" t="s">
        <v>571</v>
      </c>
      <c r="I2135" s="73" t="s">
        <v>572</v>
      </c>
      <c r="J2135" s="73" t="s">
        <v>948</v>
      </c>
      <c r="K2135" s="73" t="s">
        <v>166</v>
      </c>
      <c r="L2135" s="129">
        <v>0</v>
      </c>
      <c r="N2135" s="121">
        <v>0</v>
      </c>
      <c r="O2135" s="121">
        <v>22553.17</v>
      </c>
      <c r="P2135" s="121">
        <v>22553.17</v>
      </c>
      <c r="Q2135" s="130" t="s">
        <v>681</v>
      </c>
      <c r="R2135" s="131">
        <v>0</v>
      </c>
      <c r="S2135" s="132">
        <v>981948.34000000556</v>
      </c>
      <c r="T2135" s="122" t="s">
        <v>573</v>
      </c>
      <c r="U2135" s="2">
        <v>91528309</v>
      </c>
      <c r="V2135" s="121">
        <v>-350732366</v>
      </c>
      <c r="W2135" s="111">
        <v>471935</v>
      </c>
      <c r="X2135" s="133">
        <v>55435261</v>
      </c>
      <c r="Y2135" s="45"/>
    </row>
    <row r="2136" spans="1:25">
      <c r="A2136" s="228" t="s">
        <v>182</v>
      </c>
      <c r="B2136" s="228" t="s">
        <v>183</v>
      </c>
      <c r="C2136" s="229">
        <v>45002</v>
      </c>
      <c r="D2136" s="229">
        <v>45002</v>
      </c>
      <c r="E2136" s="229">
        <v>45006</v>
      </c>
      <c r="F2136" s="296"/>
      <c r="G2136" s="230" t="s">
        <v>1708</v>
      </c>
      <c r="H2136" s="231" t="s">
        <v>216</v>
      </c>
      <c r="I2136" s="232" t="s">
        <v>218</v>
      </c>
      <c r="J2136" s="232" t="s">
        <v>904</v>
      </c>
      <c r="K2136" s="232" t="s">
        <v>166</v>
      </c>
      <c r="L2136" s="233">
        <v>0</v>
      </c>
      <c r="M2136" s="234"/>
      <c r="N2136" s="234">
        <v>0</v>
      </c>
      <c r="O2136" s="234">
        <v>8074.76</v>
      </c>
      <c r="P2136" s="234">
        <v>8074.76</v>
      </c>
      <c r="Q2136" s="235" t="s">
        <v>681</v>
      </c>
      <c r="R2136" s="236">
        <v>0</v>
      </c>
      <c r="S2136" s="237">
        <v>990023.10000000556</v>
      </c>
      <c r="T2136" s="238" t="s">
        <v>219</v>
      </c>
      <c r="U2136" s="239">
        <v>91297962</v>
      </c>
      <c r="V2136" s="234">
        <v>-350757816</v>
      </c>
      <c r="W2136" s="240">
        <v>518942</v>
      </c>
      <c r="X2136" s="241">
        <v>55440344</v>
      </c>
      <c r="Y2136" s="242"/>
    </row>
    <row r="2137" spans="1:25">
      <c r="A2137" s="299" t="s">
        <v>206</v>
      </c>
      <c r="B2137" s="299" t="s">
        <v>207</v>
      </c>
      <c r="C2137" s="125">
        <v>44964</v>
      </c>
      <c r="D2137" s="125">
        <v>45007</v>
      </c>
      <c r="E2137" s="125">
        <v>45007</v>
      </c>
      <c r="F2137" s="295" t="s">
        <v>1020</v>
      </c>
      <c r="G2137" s="127"/>
      <c r="H2137" s="128" t="s">
        <v>1019</v>
      </c>
      <c r="I2137" s="73" t="s">
        <v>1006</v>
      </c>
      <c r="J2137" s="73" t="s">
        <v>1018</v>
      </c>
      <c r="K2137" s="73" t="s">
        <v>830</v>
      </c>
      <c r="L2137" s="129">
        <v>505747.12</v>
      </c>
      <c r="M2137" s="121">
        <v>99</v>
      </c>
      <c r="N2137" s="121">
        <v>500689.65</v>
      </c>
      <c r="O2137" s="121">
        <v>0</v>
      </c>
      <c r="P2137" s="121">
        <v>500689.65</v>
      </c>
      <c r="Q2137" s="130" t="s">
        <v>681</v>
      </c>
      <c r="R2137" s="131">
        <v>3577628.3499999852</v>
      </c>
      <c r="S2137" s="132">
        <v>0</v>
      </c>
      <c r="T2137" s="122" t="s">
        <v>1018</v>
      </c>
      <c r="U2137" s="2">
        <v>91264629</v>
      </c>
      <c r="V2137" s="121">
        <v>-350860104</v>
      </c>
      <c r="W2137" s="111">
        <v>514342</v>
      </c>
      <c r="X2137" s="133">
        <v>55462116</v>
      </c>
      <c r="Y2137" s="45"/>
    </row>
    <row r="2138" spans="1:25">
      <c r="A2138" s="299" t="s">
        <v>182</v>
      </c>
      <c r="B2138" s="299" t="s">
        <v>183</v>
      </c>
      <c r="C2138" s="125">
        <v>45007</v>
      </c>
      <c r="D2138" s="125">
        <v>45007</v>
      </c>
      <c r="E2138" s="125">
        <v>45007</v>
      </c>
      <c r="F2138" s="295" t="s">
        <v>1020</v>
      </c>
      <c r="G2138" s="127"/>
      <c r="H2138" s="128" t="s">
        <v>1019</v>
      </c>
      <c r="I2138" s="73" t="s">
        <v>1006</v>
      </c>
      <c r="J2138" s="73" t="s">
        <v>1018</v>
      </c>
      <c r="K2138" s="73" t="s">
        <v>1590</v>
      </c>
      <c r="L2138" s="129">
        <v>0</v>
      </c>
      <c r="N2138" s="121">
        <v>0</v>
      </c>
      <c r="O2138" s="121">
        <v>2206.4</v>
      </c>
      <c r="P2138" s="121">
        <v>2206.4</v>
      </c>
      <c r="Q2138" s="130" t="s">
        <v>681</v>
      </c>
      <c r="R2138" s="131">
        <v>0</v>
      </c>
      <c r="S2138" s="132">
        <v>992229.50000000559</v>
      </c>
      <c r="T2138" s="122" t="s">
        <v>1018</v>
      </c>
      <c r="U2138" s="2">
        <v>92489772</v>
      </c>
      <c r="V2138" s="121">
        <v>-350860123</v>
      </c>
      <c r="W2138" s="111"/>
      <c r="X2138" s="133">
        <v>55462122</v>
      </c>
      <c r="Y2138" s="45"/>
    </row>
    <row r="2139" spans="1:25">
      <c r="A2139" s="299" t="s">
        <v>182</v>
      </c>
      <c r="B2139" s="299" t="s">
        <v>183</v>
      </c>
      <c r="C2139" s="125">
        <v>45007</v>
      </c>
      <c r="D2139" s="125">
        <v>45007</v>
      </c>
      <c r="E2139" s="125">
        <v>45007</v>
      </c>
      <c r="F2139" s="295" t="s">
        <v>1020</v>
      </c>
      <c r="G2139" s="127"/>
      <c r="H2139" s="128" t="s">
        <v>1019</v>
      </c>
      <c r="I2139" s="73" t="s">
        <v>1006</v>
      </c>
      <c r="J2139" s="73" t="s">
        <v>1018</v>
      </c>
      <c r="K2139" s="73" t="s">
        <v>1591</v>
      </c>
      <c r="L2139" s="129">
        <v>0</v>
      </c>
      <c r="N2139" s="121">
        <v>0</v>
      </c>
      <c r="O2139" s="121">
        <v>-4905.76</v>
      </c>
      <c r="P2139" s="121">
        <v>-4905.76</v>
      </c>
      <c r="Q2139" s="130" t="s">
        <v>681</v>
      </c>
      <c r="R2139" s="131">
        <v>0</v>
      </c>
      <c r="S2139" s="132">
        <v>987323.74000000558</v>
      </c>
      <c r="T2139" s="122" t="s">
        <v>1018</v>
      </c>
      <c r="U2139" s="2">
        <v>92489769</v>
      </c>
      <c r="V2139" s="121">
        <v>-350860117</v>
      </c>
      <c r="W2139" s="111"/>
      <c r="X2139" s="133">
        <v>55462119</v>
      </c>
      <c r="Y2139" s="45"/>
    </row>
    <row r="2140" spans="1:25">
      <c r="A2140" s="243" t="s">
        <v>182</v>
      </c>
      <c r="B2140" s="243" t="s">
        <v>183</v>
      </c>
      <c r="C2140" s="244">
        <v>44985</v>
      </c>
      <c r="D2140" s="244">
        <v>44985</v>
      </c>
      <c r="E2140" s="244">
        <v>45008</v>
      </c>
      <c r="F2140" s="297"/>
      <c r="G2140" s="245" t="s">
        <v>1636</v>
      </c>
      <c r="H2140" s="246" t="s">
        <v>881</v>
      </c>
      <c r="I2140" s="247" t="s">
        <v>204</v>
      </c>
      <c r="J2140" s="247" t="s">
        <v>880</v>
      </c>
      <c r="K2140" s="247" t="s">
        <v>166</v>
      </c>
      <c r="L2140" s="248">
        <v>0</v>
      </c>
      <c r="M2140" s="249"/>
      <c r="N2140" s="249">
        <v>0</v>
      </c>
      <c r="O2140" s="249">
        <v>-850.01</v>
      </c>
      <c r="P2140" s="249">
        <v>-850.01</v>
      </c>
      <c r="Q2140" s="250" t="s">
        <v>681</v>
      </c>
      <c r="R2140" s="251">
        <v>0</v>
      </c>
      <c r="S2140" s="252">
        <v>986473.73000000557</v>
      </c>
      <c r="T2140" s="253" t="s">
        <v>880</v>
      </c>
      <c r="U2140" s="254">
        <v>90900383</v>
      </c>
      <c r="V2140" s="249">
        <v>-350941004</v>
      </c>
      <c r="W2140" s="255">
        <v>455704</v>
      </c>
      <c r="X2140" s="256">
        <v>55484410</v>
      </c>
      <c r="Y2140" s="257"/>
    </row>
    <row r="2141" spans="1:25">
      <c r="A2141" s="299" t="s">
        <v>206</v>
      </c>
      <c r="B2141" s="299" t="s">
        <v>207</v>
      </c>
      <c r="C2141" s="125">
        <v>44742</v>
      </c>
      <c r="D2141" s="125">
        <v>44742</v>
      </c>
      <c r="E2141" s="125">
        <v>45009</v>
      </c>
      <c r="F2141" s="295" t="s">
        <v>893</v>
      </c>
      <c r="G2141" s="127"/>
      <c r="H2141" s="128" t="s">
        <v>892</v>
      </c>
      <c r="I2141" s="73" t="s">
        <v>890</v>
      </c>
      <c r="J2141" s="73" t="s">
        <v>891</v>
      </c>
      <c r="K2141" s="73" t="s">
        <v>944</v>
      </c>
      <c r="L2141" s="129">
        <v>4112.3500000000004</v>
      </c>
      <c r="M2141" s="121">
        <v>100</v>
      </c>
      <c r="N2141" s="121">
        <v>4112.3500000000004</v>
      </c>
      <c r="O2141" s="121">
        <v>0</v>
      </c>
      <c r="P2141" s="121">
        <v>4112.3500000000004</v>
      </c>
      <c r="Q2141" s="130" t="s">
        <v>681</v>
      </c>
      <c r="R2141" s="131">
        <v>3581740.6999999853</v>
      </c>
      <c r="S2141" s="132">
        <v>0</v>
      </c>
      <c r="T2141" s="122" t="s">
        <v>891</v>
      </c>
      <c r="U2141" s="2">
        <v>86259467</v>
      </c>
      <c r="V2141" s="121">
        <v>-322997047</v>
      </c>
      <c r="W2141" s="111">
        <v>458978</v>
      </c>
      <c r="X2141" s="133">
        <v>51488158</v>
      </c>
      <c r="Y2141" s="45"/>
    </row>
    <row r="2142" spans="1:25">
      <c r="A2142" s="299" t="s">
        <v>206</v>
      </c>
      <c r="B2142" s="299" t="s">
        <v>207</v>
      </c>
      <c r="C2142" s="125">
        <v>44834</v>
      </c>
      <c r="D2142" s="125">
        <v>44834</v>
      </c>
      <c r="E2142" s="125">
        <v>45009</v>
      </c>
      <c r="F2142" s="295" t="s">
        <v>893</v>
      </c>
      <c r="G2142" s="127"/>
      <c r="H2142" s="128" t="s">
        <v>892</v>
      </c>
      <c r="I2142" s="73" t="s">
        <v>890</v>
      </c>
      <c r="J2142" s="73" t="s">
        <v>891</v>
      </c>
      <c r="K2142" s="73" t="s">
        <v>944</v>
      </c>
      <c r="L2142" s="129">
        <v>4112.3500000000004</v>
      </c>
      <c r="M2142" s="121">
        <v>100</v>
      </c>
      <c r="N2142" s="121">
        <v>4112.3500000000004</v>
      </c>
      <c r="O2142" s="121">
        <v>0</v>
      </c>
      <c r="P2142" s="121">
        <v>4112.3500000000004</v>
      </c>
      <c r="Q2142" s="130" t="s">
        <v>681</v>
      </c>
      <c r="R2142" s="131">
        <v>3585853.0499999854</v>
      </c>
      <c r="S2142" s="132">
        <v>0</v>
      </c>
      <c r="T2142" s="122" t="s">
        <v>891</v>
      </c>
      <c r="U2142" s="2">
        <v>92565070</v>
      </c>
      <c r="V2142" s="121">
        <v>-351016120</v>
      </c>
      <c r="W2142" s="111">
        <v>458978</v>
      </c>
      <c r="X2142" s="133">
        <v>55504785</v>
      </c>
      <c r="Y2142" s="45"/>
    </row>
    <row r="2143" spans="1:25">
      <c r="A2143" s="299" t="s">
        <v>182</v>
      </c>
      <c r="B2143" s="299" t="s">
        <v>183</v>
      </c>
      <c r="C2143" s="125">
        <v>44592</v>
      </c>
      <c r="D2143" s="125">
        <v>44592</v>
      </c>
      <c r="E2143" s="125">
        <v>45009</v>
      </c>
      <c r="F2143" s="295" t="s">
        <v>893</v>
      </c>
      <c r="G2143" s="127" t="s">
        <v>1652</v>
      </c>
      <c r="H2143" s="128" t="s">
        <v>892</v>
      </c>
      <c r="I2143" s="73" t="s">
        <v>890</v>
      </c>
      <c r="J2143" s="73" t="s">
        <v>891</v>
      </c>
      <c r="K2143" s="73" t="s">
        <v>166</v>
      </c>
      <c r="L2143" s="129">
        <v>0</v>
      </c>
      <c r="N2143" s="121">
        <v>0</v>
      </c>
      <c r="O2143" s="121">
        <v>-23.91</v>
      </c>
      <c r="P2143" s="121">
        <v>-23.91</v>
      </c>
      <c r="Q2143" s="130" t="s">
        <v>681</v>
      </c>
      <c r="R2143" s="131">
        <v>0</v>
      </c>
      <c r="S2143" s="132">
        <v>986449.82000000554</v>
      </c>
      <c r="T2143" s="122" t="s">
        <v>891</v>
      </c>
      <c r="U2143" s="2">
        <v>74079755</v>
      </c>
      <c r="V2143" s="121">
        <v>-351015805</v>
      </c>
      <c r="W2143" s="111">
        <v>458978</v>
      </c>
      <c r="X2143" s="133">
        <v>55504708</v>
      </c>
      <c r="Y2143" s="45"/>
    </row>
    <row r="2144" spans="1:25">
      <c r="A2144" s="299" t="s">
        <v>182</v>
      </c>
      <c r="B2144" s="299" t="s">
        <v>183</v>
      </c>
      <c r="C2144" s="125">
        <v>44651</v>
      </c>
      <c r="D2144" s="125">
        <v>44651</v>
      </c>
      <c r="E2144" s="125">
        <v>45009</v>
      </c>
      <c r="F2144" s="295" t="s">
        <v>893</v>
      </c>
      <c r="G2144" s="127" t="s">
        <v>1652</v>
      </c>
      <c r="H2144" s="128" t="s">
        <v>892</v>
      </c>
      <c r="I2144" s="73" t="s">
        <v>890</v>
      </c>
      <c r="J2144" s="73" t="s">
        <v>891</v>
      </c>
      <c r="K2144" s="73" t="s">
        <v>166</v>
      </c>
      <c r="L2144" s="129">
        <v>0</v>
      </c>
      <c r="N2144" s="121">
        <v>0</v>
      </c>
      <c r="O2144" s="121">
        <v>4067.7</v>
      </c>
      <c r="P2144" s="121">
        <v>4067.7</v>
      </c>
      <c r="Q2144" s="130" t="s">
        <v>681</v>
      </c>
      <c r="R2144" s="131">
        <v>0</v>
      </c>
      <c r="S2144" s="132">
        <v>990517.52000000549</v>
      </c>
      <c r="T2144" s="122" t="s">
        <v>891</v>
      </c>
      <c r="U2144" s="2">
        <v>76484354</v>
      </c>
      <c r="V2144" s="121">
        <v>-351015709</v>
      </c>
      <c r="W2144" s="111">
        <v>458978</v>
      </c>
      <c r="X2144" s="133">
        <v>55504664</v>
      </c>
      <c r="Y2144" s="45"/>
    </row>
    <row r="2145" spans="1:25">
      <c r="A2145" s="299" t="s">
        <v>182</v>
      </c>
      <c r="B2145" s="299" t="s">
        <v>183</v>
      </c>
      <c r="C2145" s="125">
        <v>44680</v>
      </c>
      <c r="D2145" s="125">
        <v>44680</v>
      </c>
      <c r="E2145" s="125">
        <v>45009</v>
      </c>
      <c r="F2145" s="295" t="s">
        <v>893</v>
      </c>
      <c r="G2145" s="127" t="s">
        <v>1652</v>
      </c>
      <c r="H2145" s="128" t="s">
        <v>892</v>
      </c>
      <c r="I2145" s="73" t="s">
        <v>890</v>
      </c>
      <c r="J2145" s="73" t="s">
        <v>891</v>
      </c>
      <c r="K2145" s="73" t="s">
        <v>166</v>
      </c>
      <c r="L2145" s="129">
        <v>0</v>
      </c>
      <c r="N2145" s="121">
        <v>0</v>
      </c>
      <c r="O2145" s="121">
        <v>8493.36</v>
      </c>
      <c r="P2145" s="121">
        <v>8493.36</v>
      </c>
      <c r="Q2145" s="130" t="s">
        <v>681</v>
      </c>
      <c r="R2145" s="131">
        <v>0</v>
      </c>
      <c r="S2145" s="132">
        <v>999010.88000000548</v>
      </c>
      <c r="T2145" s="122" t="s">
        <v>891</v>
      </c>
      <c r="U2145" s="2">
        <v>78137381</v>
      </c>
      <c r="V2145" s="121">
        <v>-351015720</v>
      </c>
      <c r="W2145" s="111">
        <v>458978</v>
      </c>
      <c r="X2145" s="133">
        <v>55504670</v>
      </c>
      <c r="Y2145" s="45"/>
    </row>
    <row r="2146" spans="1:25">
      <c r="A2146" s="299" t="s">
        <v>182</v>
      </c>
      <c r="B2146" s="299" t="s">
        <v>183</v>
      </c>
      <c r="C2146" s="125">
        <v>44712</v>
      </c>
      <c r="D2146" s="125">
        <v>44712</v>
      </c>
      <c r="E2146" s="125">
        <v>45009</v>
      </c>
      <c r="F2146" s="295" t="s">
        <v>893</v>
      </c>
      <c r="G2146" s="127" t="s">
        <v>1652</v>
      </c>
      <c r="H2146" s="128" t="s">
        <v>892</v>
      </c>
      <c r="I2146" s="73" t="s">
        <v>890</v>
      </c>
      <c r="J2146" s="73" t="s">
        <v>891</v>
      </c>
      <c r="K2146" s="73" t="s">
        <v>166</v>
      </c>
      <c r="L2146" s="129">
        <v>0</v>
      </c>
      <c r="N2146" s="121">
        <v>0</v>
      </c>
      <c r="O2146" s="121">
        <v>9664.86</v>
      </c>
      <c r="P2146" s="121">
        <v>9664.86</v>
      </c>
      <c r="Q2146" s="130" t="s">
        <v>681</v>
      </c>
      <c r="R2146" s="131">
        <v>0</v>
      </c>
      <c r="S2146" s="132">
        <v>1008675.7400000055</v>
      </c>
      <c r="T2146" s="122" t="s">
        <v>891</v>
      </c>
      <c r="U2146" s="2">
        <v>80284496</v>
      </c>
      <c r="V2146" s="121">
        <v>-351015772</v>
      </c>
      <c r="W2146" s="111">
        <v>458978</v>
      </c>
      <c r="X2146" s="133">
        <v>55504693</v>
      </c>
      <c r="Y2146" s="45"/>
    </row>
    <row r="2147" spans="1:25">
      <c r="A2147" s="299" t="s">
        <v>182</v>
      </c>
      <c r="B2147" s="299" t="s">
        <v>183</v>
      </c>
      <c r="C2147" s="125">
        <v>44742</v>
      </c>
      <c r="D2147" s="125">
        <v>44742</v>
      </c>
      <c r="E2147" s="125">
        <v>45009</v>
      </c>
      <c r="F2147" s="295" t="s">
        <v>893</v>
      </c>
      <c r="G2147" s="127" t="s">
        <v>1652</v>
      </c>
      <c r="H2147" s="128" t="s">
        <v>892</v>
      </c>
      <c r="I2147" s="73" t="s">
        <v>890</v>
      </c>
      <c r="J2147" s="73" t="s">
        <v>891</v>
      </c>
      <c r="K2147" s="73" t="s">
        <v>166</v>
      </c>
      <c r="L2147" s="129">
        <v>0</v>
      </c>
      <c r="N2147" s="121">
        <v>0</v>
      </c>
      <c r="O2147" s="121">
        <v>9204.69</v>
      </c>
      <c r="P2147" s="121">
        <v>9204.69</v>
      </c>
      <c r="Q2147" s="130" t="s">
        <v>681</v>
      </c>
      <c r="R2147" s="131">
        <v>0</v>
      </c>
      <c r="S2147" s="132">
        <v>1017880.4300000054</v>
      </c>
      <c r="T2147" s="122" t="s">
        <v>891</v>
      </c>
      <c r="U2147" s="2">
        <v>80284511</v>
      </c>
      <c r="V2147" s="121">
        <v>-351015757</v>
      </c>
      <c r="W2147" s="111">
        <v>458978</v>
      </c>
      <c r="X2147" s="133">
        <v>55504685</v>
      </c>
      <c r="Y2147" s="45"/>
    </row>
    <row r="2148" spans="1:25">
      <c r="A2148" s="299" t="s">
        <v>206</v>
      </c>
      <c r="B2148" s="299" t="s">
        <v>207</v>
      </c>
      <c r="C2148" s="125">
        <v>44834</v>
      </c>
      <c r="D2148" s="125">
        <v>44834</v>
      </c>
      <c r="E2148" s="125">
        <v>45009</v>
      </c>
      <c r="G2148" s="127"/>
      <c r="H2148" s="128" t="s">
        <v>895</v>
      </c>
      <c r="I2148" s="73" t="s">
        <v>890</v>
      </c>
      <c r="J2148" s="73" t="s">
        <v>894</v>
      </c>
      <c r="K2148" s="73" t="s">
        <v>1806</v>
      </c>
      <c r="L2148" s="129">
        <v>4622.05</v>
      </c>
      <c r="M2148" s="121">
        <v>100</v>
      </c>
      <c r="N2148" s="121">
        <v>-4622.05</v>
      </c>
      <c r="O2148" s="121">
        <v>0</v>
      </c>
      <c r="P2148" s="121">
        <v>-4622.05</v>
      </c>
      <c r="Q2148" s="130" t="s">
        <v>681</v>
      </c>
      <c r="R2148" s="131">
        <v>3581230.9999999856</v>
      </c>
      <c r="S2148" s="132">
        <v>0</v>
      </c>
      <c r="T2148" s="122" t="s">
        <v>894</v>
      </c>
      <c r="U2148" s="2"/>
      <c r="W2148" s="111">
        <v>396138</v>
      </c>
      <c r="X2148" s="133"/>
      <c r="Y2148" s="45"/>
    </row>
    <row r="2149" spans="1:25">
      <c r="A2149" s="299" t="s">
        <v>206</v>
      </c>
      <c r="B2149" s="299" t="s">
        <v>207</v>
      </c>
      <c r="C2149" s="125">
        <v>44651</v>
      </c>
      <c r="D2149" s="125">
        <v>44651</v>
      </c>
      <c r="E2149" s="125">
        <v>45009</v>
      </c>
      <c r="G2149" s="127"/>
      <c r="H2149" s="128" t="s">
        <v>895</v>
      </c>
      <c r="I2149" s="73" t="s">
        <v>890</v>
      </c>
      <c r="J2149" s="73" t="s">
        <v>894</v>
      </c>
      <c r="K2149" s="73" t="s">
        <v>1807</v>
      </c>
      <c r="L2149" s="129">
        <v>8552.5400000000009</v>
      </c>
      <c r="M2149" s="121">
        <v>100</v>
      </c>
      <c r="N2149" s="121">
        <v>-8552.5400000000009</v>
      </c>
      <c r="O2149" s="121">
        <v>0</v>
      </c>
      <c r="P2149" s="121">
        <v>-8552.5400000000009</v>
      </c>
      <c r="Q2149" s="130" t="s">
        <v>681</v>
      </c>
      <c r="R2149" s="131">
        <v>3572678.4599999855</v>
      </c>
      <c r="S2149" s="132">
        <v>0</v>
      </c>
      <c r="T2149" s="122" t="s">
        <v>894</v>
      </c>
      <c r="U2149" s="2"/>
      <c r="W2149" s="111">
        <v>396138</v>
      </c>
      <c r="X2149" s="133"/>
      <c r="Y2149" s="45"/>
    </row>
    <row r="2150" spans="1:25">
      <c r="A2150" s="299" t="s">
        <v>206</v>
      </c>
      <c r="B2150" s="299" t="s">
        <v>207</v>
      </c>
      <c r="C2150" s="125">
        <v>44561</v>
      </c>
      <c r="D2150" s="125">
        <v>44561</v>
      </c>
      <c r="E2150" s="125">
        <v>45009</v>
      </c>
      <c r="G2150" s="127"/>
      <c r="H2150" s="128" t="s">
        <v>895</v>
      </c>
      <c r="I2150" s="73" t="s">
        <v>890</v>
      </c>
      <c r="J2150" s="73" t="s">
        <v>894</v>
      </c>
      <c r="K2150" s="73" t="s">
        <v>944</v>
      </c>
      <c r="L2150" s="129">
        <v>8424.24</v>
      </c>
      <c r="M2150" s="121">
        <v>100</v>
      </c>
      <c r="N2150" s="121">
        <v>8424.24</v>
      </c>
      <c r="O2150" s="121">
        <v>0</v>
      </c>
      <c r="P2150" s="121">
        <v>8424.24</v>
      </c>
      <c r="Q2150" s="130" t="s">
        <v>681</v>
      </c>
      <c r="R2150" s="131">
        <v>3581102.6999999858</v>
      </c>
      <c r="S2150" s="132">
        <v>0</v>
      </c>
      <c r="T2150" s="122" t="s">
        <v>894</v>
      </c>
      <c r="U2150" s="2">
        <v>92564018</v>
      </c>
      <c r="V2150" s="121">
        <v>-351014360</v>
      </c>
      <c r="W2150" s="111">
        <v>396138</v>
      </c>
      <c r="X2150" s="133">
        <v>55504272</v>
      </c>
      <c r="Y2150" s="45"/>
    </row>
    <row r="2151" spans="1:25">
      <c r="A2151" s="299" t="s">
        <v>206</v>
      </c>
      <c r="B2151" s="299" t="s">
        <v>207</v>
      </c>
      <c r="C2151" s="125">
        <v>44651</v>
      </c>
      <c r="D2151" s="125">
        <v>44651</v>
      </c>
      <c r="E2151" s="125">
        <v>45009</v>
      </c>
      <c r="G2151" s="127"/>
      <c r="H2151" s="128" t="s">
        <v>895</v>
      </c>
      <c r="I2151" s="73" t="s">
        <v>890</v>
      </c>
      <c r="J2151" s="73" t="s">
        <v>894</v>
      </c>
      <c r="K2151" s="73" t="s">
        <v>944</v>
      </c>
      <c r="L2151" s="129">
        <v>8424.24</v>
      </c>
      <c r="M2151" s="121">
        <v>100</v>
      </c>
      <c r="N2151" s="121">
        <v>8424.24</v>
      </c>
      <c r="O2151" s="121">
        <v>0</v>
      </c>
      <c r="P2151" s="121">
        <v>8424.24</v>
      </c>
      <c r="Q2151" s="130" t="s">
        <v>681</v>
      </c>
      <c r="R2151" s="131">
        <v>3589526.939999986</v>
      </c>
      <c r="S2151" s="132">
        <v>0</v>
      </c>
      <c r="T2151" s="122" t="s">
        <v>894</v>
      </c>
      <c r="U2151" s="2">
        <v>92564115</v>
      </c>
      <c r="V2151" s="121">
        <v>-351014501</v>
      </c>
      <c r="W2151" s="111">
        <v>396138</v>
      </c>
      <c r="X2151" s="133">
        <v>55504304</v>
      </c>
      <c r="Y2151" s="45"/>
    </row>
    <row r="2152" spans="1:25">
      <c r="A2152" s="299" t="s">
        <v>206</v>
      </c>
      <c r="B2152" s="299" t="s">
        <v>207</v>
      </c>
      <c r="C2152" s="125">
        <v>44742</v>
      </c>
      <c r="D2152" s="125">
        <v>44742</v>
      </c>
      <c r="E2152" s="125">
        <v>45009</v>
      </c>
      <c r="G2152" s="127"/>
      <c r="H2152" s="128" t="s">
        <v>895</v>
      </c>
      <c r="I2152" s="73" t="s">
        <v>890</v>
      </c>
      <c r="J2152" s="73" t="s">
        <v>894</v>
      </c>
      <c r="K2152" s="73" t="s">
        <v>944</v>
      </c>
      <c r="L2152" s="129">
        <v>8424.25</v>
      </c>
      <c r="M2152" s="121">
        <v>100</v>
      </c>
      <c r="N2152" s="121">
        <v>8424.25</v>
      </c>
      <c r="O2152" s="121">
        <v>0</v>
      </c>
      <c r="P2152" s="121">
        <v>8424.25</v>
      </c>
      <c r="Q2152" s="130" t="s">
        <v>681</v>
      </c>
      <c r="R2152" s="131">
        <v>3597951.189999986</v>
      </c>
      <c r="S2152" s="132">
        <v>0</v>
      </c>
      <c r="T2152" s="122" t="s">
        <v>894</v>
      </c>
      <c r="U2152" s="2">
        <v>92564652</v>
      </c>
      <c r="V2152" s="121">
        <v>-351015421</v>
      </c>
      <c r="W2152" s="111">
        <v>396138</v>
      </c>
      <c r="X2152" s="133">
        <v>55504605</v>
      </c>
      <c r="Y2152" s="45"/>
    </row>
    <row r="2153" spans="1:25">
      <c r="A2153" s="299" t="s">
        <v>206</v>
      </c>
      <c r="B2153" s="299" t="s">
        <v>207</v>
      </c>
      <c r="C2153" s="125">
        <v>44834</v>
      </c>
      <c r="D2153" s="125">
        <v>44834</v>
      </c>
      <c r="E2153" s="125">
        <v>45009</v>
      </c>
      <c r="G2153" s="127"/>
      <c r="H2153" s="128" t="s">
        <v>895</v>
      </c>
      <c r="I2153" s="73" t="s">
        <v>890</v>
      </c>
      <c r="J2153" s="73" t="s">
        <v>894</v>
      </c>
      <c r="K2153" s="73" t="s">
        <v>944</v>
      </c>
      <c r="L2153" s="129">
        <v>4622.08</v>
      </c>
      <c r="M2153" s="121">
        <v>100</v>
      </c>
      <c r="N2153" s="121">
        <v>4622.08</v>
      </c>
      <c r="O2153" s="121">
        <v>0</v>
      </c>
      <c r="P2153" s="121">
        <v>4622.08</v>
      </c>
      <c r="Q2153" s="130" t="s">
        <v>681</v>
      </c>
      <c r="R2153" s="131">
        <v>3602573.269999986</v>
      </c>
      <c r="S2153" s="132">
        <v>0</v>
      </c>
      <c r="T2153" s="122" t="s">
        <v>894</v>
      </c>
      <c r="U2153" s="2">
        <v>92564161</v>
      </c>
      <c r="V2153" s="121">
        <v>-351014577</v>
      </c>
      <c r="W2153" s="111">
        <v>396138</v>
      </c>
      <c r="X2153" s="133">
        <v>55504336</v>
      </c>
      <c r="Y2153" s="45"/>
    </row>
    <row r="2154" spans="1:25">
      <c r="A2154" s="299" t="s">
        <v>182</v>
      </c>
      <c r="B2154" s="299" t="s">
        <v>183</v>
      </c>
      <c r="C2154" s="125">
        <v>44651</v>
      </c>
      <c r="D2154" s="125">
        <v>44651</v>
      </c>
      <c r="E2154" s="125">
        <v>45009</v>
      </c>
      <c r="G2154" s="127" t="s">
        <v>1675</v>
      </c>
      <c r="H2154" s="128" t="s">
        <v>895</v>
      </c>
      <c r="I2154" s="73" t="s">
        <v>890</v>
      </c>
      <c r="J2154" s="73" t="s">
        <v>894</v>
      </c>
      <c r="K2154" s="73" t="s">
        <v>166</v>
      </c>
      <c r="L2154" s="129">
        <v>0</v>
      </c>
      <c r="N2154" s="121">
        <v>0</v>
      </c>
      <c r="O2154" s="121">
        <v>10539.06</v>
      </c>
      <c r="P2154" s="121">
        <v>10539.06</v>
      </c>
      <c r="Q2154" s="130" t="s">
        <v>681</v>
      </c>
      <c r="R2154" s="131">
        <v>0</v>
      </c>
      <c r="S2154" s="132">
        <v>1028419.4900000055</v>
      </c>
      <c r="T2154" s="122" t="s">
        <v>894</v>
      </c>
      <c r="U2154" s="2">
        <v>76485722</v>
      </c>
      <c r="V2154" s="121">
        <v>-351015375</v>
      </c>
      <c r="W2154" s="111">
        <v>396138</v>
      </c>
      <c r="X2154" s="133">
        <v>55504590</v>
      </c>
      <c r="Y2154" s="45"/>
    </row>
    <row r="2155" spans="1:25">
      <c r="A2155" s="299" t="s">
        <v>182</v>
      </c>
      <c r="B2155" s="299" t="s">
        <v>183</v>
      </c>
      <c r="C2155" s="125">
        <v>44680</v>
      </c>
      <c r="D2155" s="125">
        <v>44680</v>
      </c>
      <c r="E2155" s="125">
        <v>45009</v>
      </c>
      <c r="G2155" s="127" t="s">
        <v>1675</v>
      </c>
      <c r="H2155" s="128" t="s">
        <v>895</v>
      </c>
      <c r="I2155" s="73" t="s">
        <v>890</v>
      </c>
      <c r="J2155" s="73" t="s">
        <v>894</v>
      </c>
      <c r="K2155" s="73" t="s">
        <v>166</v>
      </c>
      <c r="L2155" s="129">
        <v>0</v>
      </c>
      <c r="N2155" s="121">
        <v>0</v>
      </c>
      <c r="O2155" s="121">
        <v>17554.560000000001</v>
      </c>
      <c r="P2155" s="121">
        <v>17554.560000000001</v>
      </c>
      <c r="Q2155" s="130" t="s">
        <v>681</v>
      </c>
      <c r="R2155" s="131">
        <v>0</v>
      </c>
      <c r="S2155" s="132">
        <v>1045974.0500000055</v>
      </c>
      <c r="T2155" s="122" t="s">
        <v>894</v>
      </c>
      <c r="U2155" s="2">
        <v>78139592</v>
      </c>
      <c r="V2155" s="121">
        <v>-351015168</v>
      </c>
      <c r="W2155" s="111">
        <v>396138</v>
      </c>
      <c r="X2155" s="133">
        <v>55504541</v>
      </c>
      <c r="Y2155" s="45"/>
    </row>
    <row r="2156" spans="1:25">
      <c r="A2156" s="299" t="s">
        <v>182</v>
      </c>
      <c r="B2156" s="299" t="s">
        <v>183</v>
      </c>
      <c r="C2156" s="125">
        <v>44712</v>
      </c>
      <c r="D2156" s="125">
        <v>44712</v>
      </c>
      <c r="E2156" s="125">
        <v>45009</v>
      </c>
      <c r="G2156" s="127" t="s">
        <v>1675</v>
      </c>
      <c r="H2156" s="128" t="s">
        <v>895</v>
      </c>
      <c r="I2156" s="73" t="s">
        <v>890</v>
      </c>
      <c r="J2156" s="73" t="s">
        <v>894</v>
      </c>
      <c r="K2156" s="73" t="s">
        <v>166</v>
      </c>
      <c r="L2156" s="129">
        <v>0</v>
      </c>
      <c r="N2156" s="121">
        <v>0</v>
      </c>
      <c r="O2156" s="121">
        <v>19975.88</v>
      </c>
      <c r="P2156" s="121">
        <v>19975.88</v>
      </c>
      <c r="Q2156" s="130" t="s">
        <v>681</v>
      </c>
      <c r="R2156" s="131">
        <v>0</v>
      </c>
      <c r="S2156" s="132">
        <v>1065949.9300000055</v>
      </c>
      <c r="T2156" s="122" t="s">
        <v>894</v>
      </c>
      <c r="U2156" s="2">
        <v>80285154</v>
      </c>
      <c r="V2156" s="121">
        <v>-351015169</v>
      </c>
      <c r="W2156" s="111">
        <v>396138</v>
      </c>
      <c r="X2156" s="133">
        <v>55504542</v>
      </c>
      <c r="Y2156" s="45"/>
    </row>
    <row r="2157" spans="1:25">
      <c r="A2157" s="299" t="s">
        <v>182</v>
      </c>
      <c r="B2157" s="299" t="s">
        <v>183</v>
      </c>
      <c r="C2157" s="125">
        <v>44804</v>
      </c>
      <c r="D2157" s="125">
        <v>44804</v>
      </c>
      <c r="E2157" s="125">
        <v>45009</v>
      </c>
      <c r="G2157" s="127" t="s">
        <v>1675</v>
      </c>
      <c r="H2157" s="128" t="s">
        <v>895</v>
      </c>
      <c r="I2157" s="73" t="s">
        <v>890</v>
      </c>
      <c r="J2157" s="73" t="s">
        <v>894</v>
      </c>
      <c r="K2157" s="73" t="s">
        <v>166</v>
      </c>
      <c r="L2157" s="129">
        <v>0</v>
      </c>
      <c r="N2157" s="121">
        <v>0</v>
      </c>
      <c r="O2157" s="121">
        <v>13786.6</v>
      </c>
      <c r="P2157" s="121">
        <v>13786.6</v>
      </c>
      <c r="Q2157" s="130" t="s">
        <v>681</v>
      </c>
      <c r="R2157" s="131">
        <v>0</v>
      </c>
      <c r="S2157" s="132">
        <v>1079736.5300000056</v>
      </c>
      <c r="T2157" s="122" t="s">
        <v>894</v>
      </c>
      <c r="U2157" s="2">
        <v>83064690</v>
      </c>
      <c r="V2157" s="121">
        <v>-351015282</v>
      </c>
      <c r="W2157" s="111">
        <v>396138</v>
      </c>
      <c r="X2157" s="133">
        <v>55504575</v>
      </c>
      <c r="Y2157" s="45"/>
    </row>
    <row r="2158" spans="1:25">
      <c r="A2158" s="299" t="s">
        <v>182</v>
      </c>
      <c r="B2158" s="299" t="s">
        <v>183</v>
      </c>
      <c r="C2158" s="125">
        <v>44834</v>
      </c>
      <c r="D2158" s="125">
        <v>44834</v>
      </c>
      <c r="E2158" s="125">
        <v>45009</v>
      </c>
      <c r="G2158" s="127" t="s">
        <v>1675</v>
      </c>
      <c r="H2158" s="128" t="s">
        <v>895</v>
      </c>
      <c r="I2158" s="73" t="s">
        <v>890</v>
      </c>
      <c r="J2158" s="73" t="s">
        <v>894</v>
      </c>
      <c r="K2158" s="73" t="s">
        <v>166</v>
      </c>
      <c r="L2158" s="129">
        <v>0</v>
      </c>
      <c r="N2158" s="121">
        <v>0</v>
      </c>
      <c r="O2158" s="121">
        <v>5244.66</v>
      </c>
      <c r="P2158" s="121">
        <v>5244.66</v>
      </c>
      <c r="Q2158" s="130" t="s">
        <v>681</v>
      </c>
      <c r="R2158" s="131">
        <v>0</v>
      </c>
      <c r="S2158" s="132">
        <v>1084981.1900000055</v>
      </c>
      <c r="T2158" s="122" t="s">
        <v>894</v>
      </c>
      <c r="U2158" s="2">
        <v>83923401</v>
      </c>
      <c r="V2158" s="121">
        <v>-351015486</v>
      </c>
      <c r="W2158" s="111">
        <v>396138</v>
      </c>
      <c r="X2158" s="133">
        <v>55504628</v>
      </c>
      <c r="Y2158" s="45"/>
    </row>
    <row r="2159" spans="1:25">
      <c r="A2159" s="299" t="s">
        <v>206</v>
      </c>
      <c r="B2159" s="299" t="s">
        <v>207</v>
      </c>
      <c r="C2159" s="125">
        <v>44929</v>
      </c>
      <c r="D2159" s="125">
        <v>44929</v>
      </c>
      <c r="E2159" s="125">
        <v>45009</v>
      </c>
      <c r="F2159" s="295" t="s">
        <v>976</v>
      </c>
      <c r="G2159" s="127"/>
      <c r="H2159" s="128" t="s">
        <v>975</v>
      </c>
      <c r="I2159" s="73" t="s">
        <v>973</v>
      </c>
      <c r="J2159" s="73" t="s">
        <v>974</v>
      </c>
      <c r="K2159" s="73" t="s">
        <v>1808</v>
      </c>
      <c r="L2159" s="129">
        <v>8769.83</v>
      </c>
      <c r="M2159" s="121">
        <v>100</v>
      </c>
      <c r="N2159" s="121">
        <v>-8769.83</v>
      </c>
      <c r="O2159" s="121">
        <v>0</v>
      </c>
      <c r="P2159" s="121">
        <v>-8769.83</v>
      </c>
      <c r="Q2159" s="130" t="s">
        <v>681</v>
      </c>
      <c r="R2159" s="131">
        <v>3593803.439999986</v>
      </c>
      <c r="S2159" s="132">
        <v>0</v>
      </c>
      <c r="T2159" s="122" t="s">
        <v>974</v>
      </c>
      <c r="U2159" s="2"/>
      <c r="W2159" s="111">
        <v>452350</v>
      </c>
      <c r="X2159" s="133"/>
      <c r="Y2159" s="45"/>
    </row>
    <row r="2160" spans="1:25">
      <c r="A2160" s="299" t="s">
        <v>182</v>
      </c>
      <c r="B2160" s="299" t="s">
        <v>183</v>
      </c>
      <c r="C2160" s="125">
        <v>45006</v>
      </c>
      <c r="D2160" s="125">
        <v>45006</v>
      </c>
      <c r="E2160" s="125">
        <v>45009</v>
      </c>
      <c r="G2160" s="127" t="s">
        <v>1708</v>
      </c>
      <c r="H2160" s="128" t="s">
        <v>216</v>
      </c>
      <c r="I2160" s="73" t="s">
        <v>218</v>
      </c>
      <c r="J2160" s="73" t="s">
        <v>904</v>
      </c>
      <c r="K2160" s="73" t="s">
        <v>166</v>
      </c>
      <c r="L2160" s="129">
        <v>0</v>
      </c>
      <c r="N2160" s="121">
        <v>0</v>
      </c>
      <c r="O2160" s="121">
        <v>10577.36</v>
      </c>
      <c r="P2160" s="121">
        <v>10577.36</v>
      </c>
      <c r="Q2160" s="130" t="s">
        <v>681</v>
      </c>
      <c r="R2160" s="131">
        <v>0</v>
      </c>
      <c r="S2160" s="132">
        <v>1095558.5500000056</v>
      </c>
      <c r="T2160" s="122" t="s">
        <v>219</v>
      </c>
      <c r="U2160" s="2">
        <v>91391196</v>
      </c>
      <c r="V2160" s="121">
        <v>-351013551</v>
      </c>
      <c r="W2160" s="111">
        <v>500671</v>
      </c>
      <c r="X2160" s="133">
        <v>55503844</v>
      </c>
      <c r="Y2160" s="45"/>
    </row>
    <row r="2161" spans="1:25">
      <c r="A2161" s="228" t="s">
        <v>182</v>
      </c>
      <c r="B2161" s="228" t="s">
        <v>183</v>
      </c>
      <c r="C2161" s="229">
        <v>45008</v>
      </c>
      <c r="D2161" s="229">
        <v>45008</v>
      </c>
      <c r="E2161" s="229">
        <v>45009</v>
      </c>
      <c r="F2161" s="296"/>
      <c r="G2161" s="230" t="s">
        <v>1708</v>
      </c>
      <c r="H2161" s="231" t="s">
        <v>216</v>
      </c>
      <c r="I2161" s="232" t="s">
        <v>218</v>
      </c>
      <c r="J2161" s="232" t="s">
        <v>904</v>
      </c>
      <c r="K2161" s="232" t="s">
        <v>166</v>
      </c>
      <c r="L2161" s="233">
        <v>0</v>
      </c>
      <c r="M2161" s="234"/>
      <c r="N2161" s="234">
        <v>0</v>
      </c>
      <c r="O2161" s="234">
        <v>1614.53</v>
      </c>
      <c r="P2161" s="234">
        <v>1614.53</v>
      </c>
      <c r="Q2161" s="235" t="s">
        <v>681</v>
      </c>
      <c r="R2161" s="236">
        <v>0</v>
      </c>
      <c r="S2161" s="237">
        <v>1097173.0800000057</v>
      </c>
      <c r="T2161" s="238" t="s">
        <v>219</v>
      </c>
      <c r="U2161" s="239">
        <v>91416153</v>
      </c>
      <c r="V2161" s="234">
        <v>-351013585</v>
      </c>
      <c r="W2161" s="240">
        <v>500670</v>
      </c>
      <c r="X2161" s="241">
        <v>55503854</v>
      </c>
      <c r="Y2161" s="242"/>
    </row>
    <row r="2162" spans="1:25">
      <c r="A2162" s="299" t="s">
        <v>182</v>
      </c>
      <c r="B2162" s="299" t="s">
        <v>183</v>
      </c>
      <c r="C2162" s="125">
        <v>44925</v>
      </c>
      <c r="D2162" s="125">
        <v>44925</v>
      </c>
      <c r="E2162" s="125">
        <v>45012</v>
      </c>
      <c r="F2162" s="295" t="s">
        <v>960</v>
      </c>
      <c r="G2162" s="127" t="s">
        <v>1739</v>
      </c>
      <c r="H2162" s="128" t="s">
        <v>959</v>
      </c>
      <c r="I2162" s="73" t="s">
        <v>957</v>
      </c>
      <c r="J2162" s="73" t="s">
        <v>958</v>
      </c>
      <c r="K2162" s="73" t="s">
        <v>166</v>
      </c>
      <c r="L2162" s="129">
        <v>0</v>
      </c>
      <c r="N2162" s="121">
        <v>0</v>
      </c>
      <c r="O2162" s="121">
        <v>33135.5</v>
      </c>
      <c r="P2162" s="121">
        <v>33135.5</v>
      </c>
      <c r="Q2162" s="130" t="s">
        <v>681</v>
      </c>
      <c r="R2162" s="131">
        <v>0</v>
      </c>
      <c r="S2162" s="132">
        <v>1130308.5800000057</v>
      </c>
      <c r="T2162" s="122" t="s">
        <v>958</v>
      </c>
      <c r="U2162" s="2">
        <v>85972242</v>
      </c>
      <c r="V2162" s="121">
        <v>-351724074</v>
      </c>
      <c r="W2162" s="111">
        <v>482929</v>
      </c>
      <c r="X2162" s="133">
        <v>55527273</v>
      </c>
      <c r="Y2162" s="45"/>
    </row>
    <row r="2163" spans="1:25">
      <c r="A2163" s="299" t="s">
        <v>182</v>
      </c>
      <c r="B2163" s="299" t="s">
        <v>183</v>
      </c>
      <c r="C2163" s="125">
        <v>44925</v>
      </c>
      <c r="D2163" s="125">
        <v>44925</v>
      </c>
      <c r="E2163" s="125">
        <v>45012</v>
      </c>
      <c r="F2163" s="295" t="s">
        <v>960</v>
      </c>
      <c r="G2163" s="127" t="s">
        <v>1739</v>
      </c>
      <c r="H2163" s="128" t="s">
        <v>959</v>
      </c>
      <c r="I2163" s="73" t="s">
        <v>957</v>
      </c>
      <c r="J2163" s="73" t="s">
        <v>958</v>
      </c>
      <c r="K2163" s="73" t="s">
        <v>166</v>
      </c>
      <c r="L2163" s="129">
        <v>0</v>
      </c>
      <c r="N2163" s="121">
        <v>0</v>
      </c>
      <c r="O2163" s="121">
        <v>8.84</v>
      </c>
      <c r="P2163" s="121">
        <v>8.84</v>
      </c>
      <c r="Q2163" s="130" t="s">
        <v>681</v>
      </c>
      <c r="R2163" s="131">
        <v>0</v>
      </c>
      <c r="S2163" s="132">
        <v>1130317.4200000057</v>
      </c>
      <c r="T2163" s="122" t="s">
        <v>958</v>
      </c>
      <c r="U2163" s="2">
        <v>85972242</v>
      </c>
      <c r="V2163" s="121">
        <v>-351724148</v>
      </c>
      <c r="W2163" s="111">
        <v>482929</v>
      </c>
      <c r="X2163" s="133">
        <v>55527299</v>
      </c>
      <c r="Y2163" s="45"/>
    </row>
    <row r="2164" spans="1:25">
      <c r="A2164" s="299" t="s">
        <v>182</v>
      </c>
      <c r="B2164" s="299" t="s">
        <v>183</v>
      </c>
      <c r="C2164" s="125">
        <v>44865</v>
      </c>
      <c r="D2164" s="125">
        <v>44865</v>
      </c>
      <c r="E2164" s="125">
        <v>45012</v>
      </c>
      <c r="F2164" s="295" t="s">
        <v>976</v>
      </c>
      <c r="G2164" s="127" t="s">
        <v>1724</v>
      </c>
      <c r="H2164" s="128" t="s">
        <v>975</v>
      </c>
      <c r="I2164" s="73" t="s">
        <v>973</v>
      </c>
      <c r="J2164" s="73" t="s">
        <v>1725</v>
      </c>
      <c r="K2164" s="73" t="s">
        <v>166</v>
      </c>
      <c r="L2164" s="129">
        <v>0</v>
      </c>
      <c r="N2164" s="121">
        <v>0</v>
      </c>
      <c r="O2164" s="121">
        <v>-2328.5100000000002</v>
      </c>
      <c r="P2164" s="121">
        <v>-2328.5100000000002</v>
      </c>
      <c r="Q2164" s="130" t="s">
        <v>681</v>
      </c>
      <c r="R2164" s="131">
        <v>0</v>
      </c>
      <c r="S2164" s="132">
        <v>1127988.9100000057</v>
      </c>
      <c r="T2164" s="122" t="s">
        <v>974</v>
      </c>
      <c r="U2164" s="2">
        <v>86889294</v>
      </c>
      <c r="V2164" s="121">
        <v>-351018661</v>
      </c>
      <c r="W2164" s="111">
        <v>452350</v>
      </c>
      <c r="X2164" s="133">
        <v>55505341</v>
      </c>
      <c r="Y2164" s="45" t="s">
        <v>1809</v>
      </c>
    </row>
    <row r="2165" spans="1:25">
      <c r="A2165" s="299" t="s">
        <v>182</v>
      </c>
      <c r="B2165" s="299" t="s">
        <v>183</v>
      </c>
      <c r="C2165" s="125">
        <v>44929</v>
      </c>
      <c r="D2165" s="125">
        <v>44929</v>
      </c>
      <c r="E2165" s="125">
        <v>45012</v>
      </c>
      <c r="F2165" s="295" t="s">
        <v>976</v>
      </c>
      <c r="G2165" s="127" t="s">
        <v>1724</v>
      </c>
      <c r="H2165" s="128" t="s">
        <v>975</v>
      </c>
      <c r="I2165" s="73" t="s">
        <v>973</v>
      </c>
      <c r="J2165" s="73" t="s">
        <v>1725</v>
      </c>
      <c r="K2165" s="73" t="s">
        <v>166</v>
      </c>
      <c r="L2165" s="129">
        <v>0</v>
      </c>
      <c r="N2165" s="121">
        <v>0</v>
      </c>
      <c r="O2165" s="121">
        <v>-18.27</v>
      </c>
      <c r="P2165" s="121">
        <v>-18.27</v>
      </c>
      <c r="Q2165" s="130" t="s">
        <v>681</v>
      </c>
      <c r="R2165" s="131">
        <v>0</v>
      </c>
      <c r="S2165" s="132">
        <v>1127970.6400000057</v>
      </c>
      <c r="T2165" s="122" t="s">
        <v>974</v>
      </c>
      <c r="U2165" s="2">
        <v>89785577</v>
      </c>
      <c r="V2165" s="121">
        <v>-351018663</v>
      </c>
      <c r="W2165" s="111">
        <v>452350</v>
      </c>
      <c r="X2165" s="133">
        <v>55505343</v>
      </c>
      <c r="Y2165" s="45"/>
    </row>
    <row r="2166" spans="1:25">
      <c r="A2166" s="299" t="s">
        <v>182</v>
      </c>
      <c r="B2166" s="299" t="s">
        <v>183</v>
      </c>
      <c r="C2166" s="125">
        <v>44957</v>
      </c>
      <c r="D2166" s="125">
        <v>44957</v>
      </c>
      <c r="E2166" s="125">
        <v>45012</v>
      </c>
      <c r="F2166" s="295" t="s">
        <v>976</v>
      </c>
      <c r="G2166" s="127" t="s">
        <v>1724</v>
      </c>
      <c r="H2166" s="128" t="s">
        <v>975</v>
      </c>
      <c r="I2166" s="73" t="s">
        <v>973</v>
      </c>
      <c r="J2166" s="73" t="s">
        <v>1725</v>
      </c>
      <c r="K2166" s="73" t="s">
        <v>166</v>
      </c>
      <c r="L2166" s="129">
        <v>0</v>
      </c>
      <c r="N2166" s="121">
        <v>0</v>
      </c>
      <c r="O2166" s="121">
        <v>-10374.08</v>
      </c>
      <c r="P2166" s="121">
        <v>-10374.08</v>
      </c>
      <c r="Q2166" s="130" t="s">
        <v>681</v>
      </c>
      <c r="R2166" s="131">
        <v>0</v>
      </c>
      <c r="S2166" s="132">
        <v>1117596.5600000056</v>
      </c>
      <c r="T2166" s="122" t="s">
        <v>974</v>
      </c>
      <c r="U2166" s="2">
        <v>86892223</v>
      </c>
      <c r="V2166" s="121">
        <v>-351019014</v>
      </c>
      <c r="W2166" s="111">
        <v>452350</v>
      </c>
      <c r="X2166" s="133">
        <v>55505483</v>
      </c>
      <c r="Y2166" s="45"/>
    </row>
    <row r="2167" spans="1:25">
      <c r="A2167" s="228" t="s">
        <v>182</v>
      </c>
      <c r="B2167" s="228" t="s">
        <v>183</v>
      </c>
      <c r="C2167" s="229">
        <v>45012</v>
      </c>
      <c r="D2167" s="229">
        <v>45012</v>
      </c>
      <c r="E2167" s="229">
        <v>45012</v>
      </c>
      <c r="F2167" s="296"/>
      <c r="G2167" s="230" t="s">
        <v>1708</v>
      </c>
      <c r="H2167" s="231" t="s">
        <v>216</v>
      </c>
      <c r="I2167" s="232" t="s">
        <v>218</v>
      </c>
      <c r="J2167" s="232" t="s">
        <v>904</v>
      </c>
      <c r="K2167" s="232" t="s">
        <v>166</v>
      </c>
      <c r="L2167" s="233">
        <v>0</v>
      </c>
      <c r="M2167" s="234"/>
      <c r="N2167" s="234">
        <v>0</v>
      </c>
      <c r="O2167" s="234">
        <v>24712.57</v>
      </c>
      <c r="P2167" s="234">
        <v>24712.57</v>
      </c>
      <c r="Q2167" s="235" t="s">
        <v>681</v>
      </c>
      <c r="R2167" s="236">
        <v>0</v>
      </c>
      <c r="S2167" s="237">
        <v>1142309.1300000057</v>
      </c>
      <c r="T2167" s="238" t="s">
        <v>219</v>
      </c>
      <c r="U2167" s="239">
        <v>91727319</v>
      </c>
      <c r="V2167" s="234">
        <v>-351725393</v>
      </c>
      <c r="W2167" s="240">
        <v>500668</v>
      </c>
      <c r="X2167" s="241">
        <v>55527699</v>
      </c>
      <c r="Y2167" s="242" t="s">
        <v>1810</v>
      </c>
    </row>
    <row r="2168" spans="1:25">
      <c r="A2168" s="299" t="s">
        <v>182</v>
      </c>
      <c r="B2168" s="299" t="s">
        <v>183</v>
      </c>
      <c r="C2168" s="125">
        <v>44742</v>
      </c>
      <c r="D2168" s="125">
        <v>44742</v>
      </c>
      <c r="E2168" s="125">
        <v>45013</v>
      </c>
      <c r="F2168" s="295" t="s">
        <v>266</v>
      </c>
      <c r="G2168" s="127" t="s">
        <v>1645</v>
      </c>
      <c r="H2168" s="128" t="s">
        <v>265</v>
      </c>
      <c r="I2168" s="73" t="s">
        <v>267</v>
      </c>
      <c r="J2168" s="73" t="s">
        <v>268</v>
      </c>
      <c r="K2168" s="73" t="s">
        <v>166</v>
      </c>
      <c r="L2168" s="129">
        <v>0</v>
      </c>
      <c r="N2168" s="121">
        <v>0</v>
      </c>
      <c r="O2168" s="121">
        <v>970.62</v>
      </c>
      <c r="P2168" s="121">
        <v>970.62</v>
      </c>
      <c r="Q2168" s="130" t="s">
        <v>681</v>
      </c>
      <c r="R2168" s="131">
        <v>0</v>
      </c>
      <c r="S2168" s="132">
        <v>1143279.7500000058</v>
      </c>
      <c r="T2168" s="122" t="s">
        <v>268</v>
      </c>
      <c r="U2168" s="2">
        <v>78120752</v>
      </c>
      <c r="V2168" s="121">
        <v>-352407152</v>
      </c>
      <c r="W2168" s="111">
        <v>456083</v>
      </c>
      <c r="X2168" s="133">
        <v>55556403</v>
      </c>
      <c r="Y2168" s="45"/>
    </row>
    <row r="2169" spans="1:25">
      <c r="A2169" s="299" t="s">
        <v>182</v>
      </c>
      <c r="B2169" s="299" t="s">
        <v>183</v>
      </c>
      <c r="C2169" s="125">
        <v>44834</v>
      </c>
      <c r="D2169" s="125">
        <v>44834</v>
      </c>
      <c r="E2169" s="125">
        <v>45013</v>
      </c>
      <c r="F2169" s="295" t="s">
        <v>266</v>
      </c>
      <c r="G2169" s="127" t="s">
        <v>1645</v>
      </c>
      <c r="H2169" s="128" t="s">
        <v>265</v>
      </c>
      <c r="I2169" s="73" t="s">
        <v>267</v>
      </c>
      <c r="J2169" s="73" t="s">
        <v>268</v>
      </c>
      <c r="K2169" s="73" t="s">
        <v>166</v>
      </c>
      <c r="L2169" s="129">
        <v>0</v>
      </c>
      <c r="N2169" s="121">
        <v>0</v>
      </c>
      <c r="O2169" s="121">
        <v>12161.61</v>
      </c>
      <c r="P2169" s="121">
        <v>12161.61</v>
      </c>
      <c r="Q2169" s="130" t="s">
        <v>681</v>
      </c>
      <c r="R2169" s="131">
        <v>0</v>
      </c>
      <c r="S2169" s="132">
        <v>1155441.3600000059</v>
      </c>
      <c r="T2169" s="122" t="s">
        <v>268</v>
      </c>
      <c r="U2169" s="2">
        <v>81967216</v>
      </c>
      <c r="V2169" s="121">
        <v>-352406977</v>
      </c>
      <c r="W2169" s="111">
        <v>456083</v>
      </c>
      <c r="X2169" s="133">
        <v>55556334</v>
      </c>
      <c r="Y2169" s="45"/>
    </row>
    <row r="2170" spans="1:25">
      <c r="A2170" s="299" t="s">
        <v>182</v>
      </c>
      <c r="B2170" s="299" t="s">
        <v>183</v>
      </c>
      <c r="C2170" s="125">
        <v>45013</v>
      </c>
      <c r="D2170" s="125">
        <v>45013</v>
      </c>
      <c r="E2170" s="125">
        <v>45013</v>
      </c>
      <c r="G2170" s="127" t="s">
        <v>1811</v>
      </c>
      <c r="H2170" s="128" t="s">
        <v>501</v>
      </c>
      <c r="I2170" s="73" t="s">
        <v>502</v>
      </c>
      <c r="J2170" s="73" t="s">
        <v>503</v>
      </c>
      <c r="K2170" s="73" t="s">
        <v>166</v>
      </c>
      <c r="L2170" s="129">
        <v>0</v>
      </c>
      <c r="N2170" s="121">
        <v>0</v>
      </c>
      <c r="O2170" s="121">
        <v>104928.69</v>
      </c>
      <c r="P2170" s="121">
        <v>104928.69</v>
      </c>
      <c r="Q2170" s="130" t="s">
        <v>681</v>
      </c>
      <c r="R2170" s="131">
        <v>0</v>
      </c>
      <c r="S2170" s="132">
        <v>1260370.0500000059</v>
      </c>
      <c r="T2170" s="122" t="s">
        <v>503</v>
      </c>
      <c r="U2170" s="2">
        <v>92496088</v>
      </c>
      <c r="V2170" s="121">
        <v>-355393887</v>
      </c>
      <c r="W2170" s="111">
        <v>516174</v>
      </c>
      <c r="X2170" s="133">
        <v>56288989</v>
      </c>
      <c r="Y2170" s="45"/>
    </row>
    <row r="2171" spans="1:25">
      <c r="A2171" s="299" t="s">
        <v>206</v>
      </c>
      <c r="B2171" s="299" t="s">
        <v>207</v>
      </c>
      <c r="C2171" s="125">
        <v>44929</v>
      </c>
      <c r="D2171" s="125">
        <v>44929</v>
      </c>
      <c r="E2171" s="125">
        <v>45013</v>
      </c>
      <c r="F2171" s="295" t="s">
        <v>976</v>
      </c>
      <c r="G2171" s="127"/>
      <c r="H2171" s="128" t="s">
        <v>975</v>
      </c>
      <c r="I2171" s="73" t="s">
        <v>973</v>
      </c>
      <c r="J2171" s="73" t="s">
        <v>974</v>
      </c>
      <c r="K2171" s="73" t="s">
        <v>944</v>
      </c>
      <c r="L2171" s="129">
        <v>7649.11</v>
      </c>
      <c r="M2171" s="121">
        <v>100</v>
      </c>
      <c r="N2171" s="121">
        <v>7649.11</v>
      </c>
      <c r="O2171" s="121">
        <v>0</v>
      </c>
      <c r="P2171" s="121">
        <v>7649.11</v>
      </c>
      <c r="Q2171" s="130" t="s">
        <v>681</v>
      </c>
      <c r="R2171" s="131">
        <v>3601452.5499999858</v>
      </c>
      <c r="S2171" s="132">
        <v>0</v>
      </c>
      <c r="T2171" s="122" t="s">
        <v>974</v>
      </c>
      <c r="U2171" s="2">
        <v>92566141</v>
      </c>
      <c r="V2171" s="121">
        <v>-351018752</v>
      </c>
      <c r="W2171" s="111">
        <v>452350</v>
      </c>
      <c r="X2171" s="133">
        <v>55505367</v>
      </c>
      <c r="Y2171" s="45"/>
    </row>
    <row r="2172" spans="1:25">
      <c r="A2172" s="228" t="s">
        <v>169</v>
      </c>
      <c r="B2172" s="228" t="s">
        <v>171</v>
      </c>
      <c r="C2172" s="229">
        <v>45008</v>
      </c>
      <c r="D2172" s="229">
        <v>45008</v>
      </c>
      <c r="E2172" s="229">
        <v>45013</v>
      </c>
      <c r="F2172" s="296"/>
      <c r="G2172" s="230"/>
      <c r="H2172" s="231"/>
      <c r="I2172" s="232"/>
      <c r="J2172" s="232"/>
      <c r="K2172" s="232" t="s">
        <v>1551</v>
      </c>
      <c r="L2172" s="233">
        <v>0</v>
      </c>
      <c r="M2172" s="234"/>
      <c r="N2172" s="234">
        <v>-18881.099999999999</v>
      </c>
      <c r="O2172" s="234">
        <v>0</v>
      </c>
      <c r="P2172" s="234">
        <v>-18881.099999999999</v>
      </c>
      <c r="Q2172" s="235" t="s">
        <v>681</v>
      </c>
      <c r="R2172" s="236">
        <v>-3.7107383832335472E-10</v>
      </c>
      <c r="S2172" s="237">
        <v>0</v>
      </c>
      <c r="T2172" s="238"/>
      <c r="U2172" s="239">
        <v>2462080</v>
      </c>
      <c r="V2172" s="234">
        <v>-352544023</v>
      </c>
      <c r="W2172" s="240"/>
      <c r="X2172" s="241">
        <v>55606617</v>
      </c>
      <c r="Y2172" s="242" t="s">
        <v>1812</v>
      </c>
    </row>
    <row r="2173" spans="1:25">
      <c r="A2173" s="299" t="s">
        <v>182</v>
      </c>
      <c r="B2173" s="299" t="s">
        <v>183</v>
      </c>
      <c r="C2173" s="125">
        <v>44651</v>
      </c>
      <c r="D2173" s="125">
        <v>44651</v>
      </c>
      <c r="E2173" s="125">
        <v>45014</v>
      </c>
      <c r="G2173" s="127" t="s">
        <v>1636</v>
      </c>
      <c r="H2173" s="128" t="s">
        <v>881</v>
      </c>
      <c r="I2173" s="73" t="s">
        <v>204</v>
      </c>
      <c r="J2173" s="73" t="s">
        <v>880</v>
      </c>
      <c r="K2173" s="73" t="s">
        <v>166</v>
      </c>
      <c r="L2173" s="129">
        <v>0</v>
      </c>
      <c r="N2173" s="121">
        <v>0</v>
      </c>
      <c r="O2173" s="121">
        <v>-1170.8399999999999</v>
      </c>
      <c r="P2173" s="121">
        <v>-1170.8399999999999</v>
      </c>
      <c r="Q2173" s="130" t="s">
        <v>681</v>
      </c>
      <c r="R2173" s="131">
        <v>0</v>
      </c>
      <c r="S2173" s="132">
        <v>1259199.2100000058</v>
      </c>
      <c r="T2173" s="122" t="s">
        <v>880</v>
      </c>
      <c r="U2173" s="2">
        <v>76551395</v>
      </c>
      <c r="V2173" s="121">
        <v>-353353197</v>
      </c>
      <c r="W2173" s="111">
        <v>455704</v>
      </c>
      <c r="X2173" s="133">
        <v>55744540</v>
      </c>
      <c r="Y2173" s="45"/>
    </row>
    <row r="2174" spans="1:25">
      <c r="A2174" s="299" t="s">
        <v>182</v>
      </c>
      <c r="B2174" s="299" t="s">
        <v>183</v>
      </c>
      <c r="C2174" s="125">
        <v>44680</v>
      </c>
      <c r="D2174" s="125">
        <v>44680</v>
      </c>
      <c r="E2174" s="125">
        <v>45014</v>
      </c>
      <c r="G2174" s="127" t="s">
        <v>1636</v>
      </c>
      <c r="H2174" s="128" t="s">
        <v>881</v>
      </c>
      <c r="I2174" s="73" t="s">
        <v>204</v>
      </c>
      <c r="J2174" s="73" t="s">
        <v>880</v>
      </c>
      <c r="K2174" s="73" t="s">
        <v>166</v>
      </c>
      <c r="L2174" s="129">
        <v>0</v>
      </c>
      <c r="N2174" s="121">
        <v>0</v>
      </c>
      <c r="O2174" s="121">
        <v>-1128.98</v>
      </c>
      <c r="P2174" s="121">
        <v>-1128.98</v>
      </c>
      <c r="Q2174" s="130" t="s">
        <v>681</v>
      </c>
      <c r="R2174" s="131">
        <v>0</v>
      </c>
      <c r="S2174" s="132">
        <v>1258070.2300000058</v>
      </c>
      <c r="T2174" s="122" t="s">
        <v>880</v>
      </c>
      <c r="U2174" s="2">
        <v>77966792</v>
      </c>
      <c r="V2174" s="121">
        <v>-353353624</v>
      </c>
      <c r="W2174" s="111">
        <v>455704</v>
      </c>
      <c r="X2174" s="133">
        <v>55744663</v>
      </c>
      <c r="Y2174" s="45"/>
    </row>
    <row r="2175" spans="1:25">
      <c r="A2175" s="299" t="s">
        <v>182</v>
      </c>
      <c r="B2175" s="299" t="s">
        <v>183</v>
      </c>
      <c r="C2175" s="125">
        <v>44712</v>
      </c>
      <c r="D2175" s="125">
        <v>44712</v>
      </c>
      <c r="E2175" s="125">
        <v>45014</v>
      </c>
      <c r="G2175" s="127" t="s">
        <v>1636</v>
      </c>
      <c r="H2175" s="128" t="s">
        <v>881</v>
      </c>
      <c r="I2175" s="73" t="s">
        <v>204</v>
      </c>
      <c r="J2175" s="73" t="s">
        <v>880</v>
      </c>
      <c r="K2175" s="73" t="s">
        <v>166</v>
      </c>
      <c r="L2175" s="129">
        <v>0</v>
      </c>
      <c r="N2175" s="121">
        <v>0</v>
      </c>
      <c r="O2175" s="121">
        <v>-1245.77</v>
      </c>
      <c r="P2175" s="121">
        <v>-1245.77</v>
      </c>
      <c r="Q2175" s="130" t="s">
        <v>681</v>
      </c>
      <c r="R2175" s="131">
        <v>0</v>
      </c>
      <c r="S2175" s="132">
        <v>1256824.4600000058</v>
      </c>
      <c r="T2175" s="122" t="s">
        <v>880</v>
      </c>
      <c r="U2175" s="2">
        <v>79217356</v>
      </c>
      <c r="V2175" s="121">
        <v>-353354015</v>
      </c>
      <c r="W2175" s="111">
        <v>455704</v>
      </c>
      <c r="X2175" s="133">
        <v>55744671</v>
      </c>
      <c r="Y2175" s="45"/>
    </row>
    <row r="2176" spans="1:25">
      <c r="A2176" s="299" t="s">
        <v>182</v>
      </c>
      <c r="B2176" s="299" t="s">
        <v>183</v>
      </c>
      <c r="C2176" s="125">
        <v>44742</v>
      </c>
      <c r="D2176" s="125">
        <v>44742</v>
      </c>
      <c r="E2176" s="125">
        <v>45014</v>
      </c>
      <c r="G2176" s="127" t="s">
        <v>1636</v>
      </c>
      <c r="H2176" s="128" t="s">
        <v>881</v>
      </c>
      <c r="I2176" s="73" t="s">
        <v>204</v>
      </c>
      <c r="J2176" s="73" t="s">
        <v>880</v>
      </c>
      <c r="K2176" s="73" t="s">
        <v>166</v>
      </c>
      <c r="L2176" s="129">
        <v>0</v>
      </c>
      <c r="N2176" s="121">
        <v>0</v>
      </c>
      <c r="O2176" s="121">
        <v>-1167.9100000000001</v>
      </c>
      <c r="P2176" s="121">
        <v>-1167.9100000000001</v>
      </c>
      <c r="Q2176" s="130" t="s">
        <v>681</v>
      </c>
      <c r="R2176" s="131">
        <v>0</v>
      </c>
      <c r="S2176" s="132">
        <v>1255656.5500000059</v>
      </c>
      <c r="T2176" s="122" t="s">
        <v>880</v>
      </c>
      <c r="U2176" s="2">
        <v>80727139</v>
      </c>
      <c r="V2176" s="121">
        <v>-353355237</v>
      </c>
      <c r="W2176" s="111">
        <v>455704</v>
      </c>
      <c r="X2176" s="133">
        <v>55744687</v>
      </c>
      <c r="Y2176" s="45"/>
    </row>
    <row r="2177" spans="1:25">
      <c r="A2177" s="299" t="s">
        <v>182</v>
      </c>
      <c r="B2177" s="299" t="s">
        <v>183</v>
      </c>
      <c r="C2177" s="125">
        <v>44771</v>
      </c>
      <c r="D2177" s="125">
        <v>44771</v>
      </c>
      <c r="E2177" s="125">
        <v>45014</v>
      </c>
      <c r="G2177" s="127" t="s">
        <v>1636</v>
      </c>
      <c r="H2177" s="128" t="s">
        <v>881</v>
      </c>
      <c r="I2177" s="73" t="s">
        <v>204</v>
      </c>
      <c r="J2177" s="73" t="s">
        <v>880</v>
      </c>
      <c r="K2177" s="73" t="s">
        <v>166</v>
      </c>
      <c r="L2177" s="129">
        <v>0</v>
      </c>
      <c r="N2177" s="121">
        <v>0</v>
      </c>
      <c r="O2177" s="121">
        <v>-1126.1400000000001</v>
      </c>
      <c r="P2177" s="121">
        <v>-1126.1400000000001</v>
      </c>
      <c r="Q2177" s="130" t="s">
        <v>681</v>
      </c>
      <c r="R2177" s="131">
        <v>0</v>
      </c>
      <c r="S2177" s="132">
        <v>1254530.410000006</v>
      </c>
      <c r="T2177" s="122" t="s">
        <v>880</v>
      </c>
      <c r="U2177" s="2">
        <v>82679189</v>
      </c>
      <c r="V2177" s="121">
        <v>-353356179</v>
      </c>
      <c r="W2177" s="111">
        <v>455704</v>
      </c>
      <c r="X2177" s="133">
        <v>55744801</v>
      </c>
      <c r="Y2177" s="45"/>
    </row>
    <row r="2178" spans="1:25">
      <c r="A2178" s="299" t="s">
        <v>182</v>
      </c>
      <c r="B2178" s="299" t="s">
        <v>183</v>
      </c>
      <c r="C2178" s="125">
        <v>44804</v>
      </c>
      <c r="D2178" s="125">
        <v>44804</v>
      </c>
      <c r="E2178" s="125">
        <v>45014</v>
      </c>
      <c r="G2178" s="127" t="s">
        <v>1636</v>
      </c>
      <c r="H2178" s="128" t="s">
        <v>881</v>
      </c>
      <c r="I2178" s="73" t="s">
        <v>204</v>
      </c>
      <c r="J2178" s="73" t="s">
        <v>880</v>
      </c>
      <c r="K2178" s="73" t="s">
        <v>166</v>
      </c>
      <c r="L2178" s="129">
        <v>0</v>
      </c>
      <c r="N2178" s="121">
        <v>0</v>
      </c>
      <c r="O2178" s="121">
        <v>-1281.47</v>
      </c>
      <c r="P2178" s="121">
        <v>-1281.47</v>
      </c>
      <c r="Q2178" s="130" t="s">
        <v>681</v>
      </c>
      <c r="R2178" s="131">
        <v>0</v>
      </c>
      <c r="S2178" s="132">
        <v>1253248.940000006</v>
      </c>
      <c r="T2178" s="122" t="s">
        <v>880</v>
      </c>
      <c r="U2178" s="2">
        <v>83257163</v>
      </c>
      <c r="V2178" s="121">
        <v>-353356938</v>
      </c>
      <c r="W2178" s="111">
        <v>455704</v>
      </c>
      <c r="X2178" s="133">
        <v>55744984</v>
      </c>
      <c r="Y2178" s="45"/>
    </row>
    <row r="2179" spans="1:25">
      <c r="A2179" s="299" t="s">
        <v>182</v>
      </c>
      <c r="B2179" s="299" t="s">
        <v>183</v>
      </c>
      <c r="C2179" s="125">
        <v>44834</v>
      </c>
      <c r="D2179" s="125">
        <v>44834</v>
      </c>
      <c r="E2179" s="125">
        <v>45014</v>
      </c>
      <c r="G2179" s="127" t="s">
        <v>1636</v>
      </c>
      <c r="H2179" s="128" t="s">
        <v>881</v>
      </c>
      <c r="I2179" s="73" t="s">
        <v>204</v>
      </c>
      <c r="J2179" s="73" t="s">
        <v>880</v>
      </c>
      <c r="K2179" s="73" t="s">
        <v>166</v>
      </c>
      <c r="L2179" s="129">
        <v>0</v>
      </c>
      <c r="N2179" s="121">
        <v>0</v>
      </c>
      <c r="O2179" s="121">
        <v>-1164.97</v>
      </c>
      <c r="P2179" s="121">
        <v>-1164.97</v>
      </c>
      <c r="Q2179" s="130" t="s">
        <v>681</v>
      </c>
      <c r="R2179" s="131">
        <v>0</v>
      </c>
      <c r="S2179" s="132">
        <v>1252083.970000006</v>
      </c>
      <c r="T2179" s="122" t="s">
        <v>880</v>
      </c>
      <c r="U2179" s="2">
        <v>84226803</v>
      </c>
      <c r="V2179" s="121">
        <v>-353357461</v>
      </c>
      <c r="W2179" s="111">
        <v>455704</v>
      </c>
      <c r="X2179" s="133">
        <v>55745135</v>
      </c>
      <c r="Y2179" s="45"/>
    </row>
    <row r="2180" spans="1:25">
      <c r="A2180" s="299" t="s">
        <v>182</v>
      </c>
      <c r="B2180" s="299" t="s">
        <v>183</v>
      </c>
      <c r="C2180" s="125">
        <v>44865</v>
      </c>
      <c r="D2180" s="125">
        <v>44865</v>
      </c>
      <c r="E2180" s="125">
        <v>45014</v>
      </c>
      <c r="G2180" s="127" t="s">
        <v>1636</v>
      </c>
      <c r="H2180" s="128" t="s">
        <v>881</v>
      </c>
      <c r="I2180" s="73" t="s">
        <v>204</v>
      </c>
      <c r="J2180" s="73" t="s">
        <v>880</v>
      </c>
      <c r="K2180" s="73" t="s">
        <v>166</v>
      </c>
      <c r="L2180" s="129">
        <v>0</v>
      </c>
      <c r="N2180" s="121">
        <v>0</v>
      </c>
      <c r="O2180" s="121">
        <v>-1200.77</v>
      </c>
      <c r="P2180" s="121">
        <v>-1200.77</v>
      </c>
      <c r="Q2180" s="130" t="s">
        <v>681</v>
      </c>
      <c r="R2180" s="131">
        <v>0</v>
      </c>
      <c r="S2180" s="132">
        <v>1250883.200000006</v>
      </c>
      <c r="T2180" s="122" t="s">
        <v>880</v>
      </c>
      <c r="U2180" s="2">
        <v>85890424</v>
      </c>
      <c r="V2180" s="121">
        <v>-353357920</v>
      </c>
      <c r="W2180" s="111">
        <v>455704</v>
      </c>
      <c r="X2180" s="133">
        <v>55745265</v>
      </c>
      <c r="Y2180" s="45"/>
    </row>
    <row r="2181" spans="1:25">
      <c r="A2181" s="299" t="s">
        <v>182</v>
      </c>
      <c r="B2181" s="299" t="s">
        <v>183</v>
      </c>
      <c r="C2181" s="125">
        <v>44895</v>
      </c>
      <c r="D2181" s="125">
        <v>44895</v>
      </c>
      <c r="E2181" s="125">
        <v>45014</v>
      </c>
      <c r="G2181" s="127" t="s">
        <v>1636</v>
      </c>
      <c r="H2181" s="128" t="s">
        <v>881</v>
      </c>
      <c r="I2181" s="73" t="s">
        <v>204</v>
      </c>
      <c r="J2181" s="73" t="s">
        <v>880</v>
      </c>
      <c r="K2181" s="73" t="s">
        <v>166</v>
      </c>
      <c r="L2181" s="129">
        <v>0</v>
      </c>
      <c r="N2181" s="121">
        <v>0</v>
      </c>
      <c r="O2181" s="121">
        <v>-1162.04</v>
      </c>
      <c r="P2181" s="121">
        <v>-1162.04</v>
      </c>
      <c r="Q2181" s="130" t="s">
        <v>681</v>
      </c>
      <c r="R2181" s="131">
        <v>0</v>
      </c>
      <c r="S2181" s="132">
        <v>1249721.160000006</v>
      </c>
      <c r="T2181" s="122" t="s">
        <v>880</v>
      </c>
      <c r="U2181" s="2">
        <v>86903693</v>
      </c>
      <c r="V2181" s="121">
        <v>-353358085</v>
      </c>
      <c r="W2181" s="111">
        <v>455704</v>
      </c>
      <c r="X2181" s="133">
        <v>55745338</v>
      </c>
      <c r="Y2181" s="45"/>
    </row>
    <row r="2182" spans="1:25">
      <c r="A2182" s="299" t="s">
        <v>182</v>
      </c>
      <c r="B2182" s="299" t="s">
        <v>183</v>
      </c>
      <c r="C2182" s="125">
        <v>44925</v>
      </c>
      <c r="D2182" s="125">
        <v>44925</v>
      </c>
      <c r="E2182" s="125">
        <v>45014</v>
      </c>
      <c r="G2182" s="127" t="s">
        <v>1636</v>
      </c>
      <c r="H2182" s="128" t="s">
        <v>881</v>
      </c>
      <c r="I2182" s="73" t="s">
        <v>204</v>
      </c>
      <c r="J2182" s="73" t="s">
        <v>880</v>
      </c>
      <c r="K2182" s="73" t="s">
        <v>166</v>
      </c>
      <c r="L2182" s="129">
        <v>0</v>
      </c>
      <c r="N2182" s="121">
        <v>0</v>
      </c>
      <c r="O2182" s="121">
        <v>-1162.05</v>
      </c>
      <c r="P2182" s="121">
        <v>-1162.05</v>
      </c>
      <c r="Q2182" s="130" t="s">
        <v>681</v>
      </c>
      <c r="R2182" s="131">
        <v>0</v>
      </c>
      <c r="S2182" s="132">
        <v>1248559.1100000059</v>
      </c>
      <c r="T2182" s="122" t="s">
        <v>880</v>
      </c>
      <c r="U2182" s="2">
        <v>88103805</v>
      </c>
      <c r="V2182" s="121">
        <v>-353358358</v>
      </c>
      <c r="W2182" s="111">
        <v>455704</v>
      </c>
      <c r="X2182" s="133">
        <v>55745465</v>
      </c>
      <c r="Y2182" s="45"/>
    </row>
    <row r="2183" spans="1:25">
      <c r="A2183" s="299" t="s">
        <v>182</v>
      </c>
      <c r="B2183" s="299" t="s">
        <v>183</v>
      </c>
      <c r="C2183" s="125">
        <v>44957</v>
      </c>
      <c r="D2183" s="125">
        <v>44957</v>
      </c>
      <c r="E2183" s="125">
        <v>45014</v>
      </c>
      <c r="G2183" s="127" t="s">
        <v>1636</v>
      </c>
      <c r="H2183" s="128" t="s">
        <v>881</v>
      </c>
      <c r="I2183" s="73" t="s">
        <v>204</v>
      </c>
      <c r="J2183" s="73" t="s">
        <v>880</v>
      </c>
      <c r="K2183" s="73" t="s">
        <v>166</v>
      </c>
      <c r="L2183" s="129">
        <v>0</v>
      </c>
      <c r="N2183" s="121">
        <v>0</v>
      </c>
      <c r="O2183" s="121">
        <v>-1236.3800000000001</v>
      </c>
      <c r="P2183" s="121">
        <v>-1236.3800000000001</v>
      </c>
      <c r="Q2183" s="130" t="s">
        <v>681</v>
      </c>
      <c r="R2183" s="131">
        <v>0</v>
      </c>
      <c r="S2183" s="132">
        <v>1247322.730000006</v>
      </c>
      <c r="T2183" s="122" t="s">
        <v>880</v>
      </c>
      <c r="U2183" s="2">
        <v>90062472</v>
      </c>
      <c r="V2183" s="121">
        <v>-353358672</v>
      </c>
      <c r="W2183" s="111">
        <v>455704</v>
      </c>
      <c r="X2183" s="133">
        <v>55745606</v>
      </c>
      <c r="Y2183" s="45"/>
    </row>
    <row r="2184" spans="1:25">
      <c r="A2184" s="299" t="s">
        <v>182</v>
      </c>
      <c r="B2184" s="299" t="s">
        <v>183</v>
      </c>
      <c r="C2184" s="125">
        <v>44985</v>
      </c>
      <c r="D2184" s="125">
        <v>44985</v>
      </c>
      <c r="E2184" s="125">
        <v>45014</v>
      </c>
      <c r="G2184" s="127" t="s">
        <v>1636</v>
      </c>
      <c r="H2184" s="128" t="s">
        <v>881</v>
      </c>
      <c r="I2184" s="73" t="s">
        <v>204</v>
      </c>
      <c r="J2184" s="73" t="s">
        <v>880</v>
      </c>
      <c r="K2184" s="73" t="s">
        <v>166</v>
      </c>
      <c r="L2184" s="129">
        <v>0</v>
      </c>
      <c r="N2184" s="121">
        <v>0</v>
      </c>
      <c r="O2184" s="121">
        <v>-231.82</v>
      </c>
      <c r="P2184" s="121">
        <v>-231.82</v>
      </c>
      <c r="Q2184" s="130" t="s">
        <v>681</v>
      </c>
      <c r="R2184" s="131">
        <v>0</v>
      </c>
      <c r="S2184" s="132">
        <v>1247090.910000006</v>
      </c>
      <c r="T2184" s="122" t="s">
        <v>880</v>
      </c>
      <c r="U2184" s="2">
        <v>90900383</v>
      </c>
      <c r="V2184" s="121">
        <v>-353358806</v>
      </c>
      <c r="W2184" s="111">
        <v>455704</v>
      </c>
      <c r="X2184" s="133">
        <v>55745663</v>
      </c>
      <c r="Y2184" s="45"/>
    </row>
    <row r="2185" spans="1:25">
      <c r="A2185" s="243" t="s">
        <v>182</v>
      </c>
      <c r="B2185" s="243" t="s">
        <v>183</v>
      </c>
      <c r="C2185" s="244">
        <v>44678</v>
      </c>
      <c r="D2185" s="244">
        <v>44678</v>
      </c>
      <c r="E2185" s="244">
        <v>45015</v>
      </c>
      <c r="F2185" s="297" t="s">
        <v>885</v>
      </c>
      <c r="G2185" s="245"/>
      <c r="H2185" s="246" t="s">
        <v>884</v>
      </c>
      <c r="I2185" s="247" t="s">
        <v>882</v>
      </c>
      <c r="J2185" s="247" t="s">
        <v>883</v>
      </c>
      <c r="K2185" s="247" t="s">
        <v>817</v>
      </c>
      <c r="L2185" s="248">
        <v>0</v>
      </c>
      <c r="M2185" s="249"/>
      <c r="N2185" s="249">
        <v>0</v>
      </c>
      <c r="O2185" s="249">
        <v>75113.66</v>
      </c>
      <c r="P2185" s="249">
        <v>75113.66</v>
      </c>
      <c r="Q2185" s="250" t="s">
        <v>681</v>
      </c>
      <c r="R2185" s="251">
        <v>0</v>
      </c>
      <c r="S2185" s="252">
        <v>1322204.5700000059</v>
      </c>
      <c r="T2185" s="253" t="s">
        <v>883</v>
      </c>
      <c r="U2185" s="254">
        <v>93365968</v>
      </c>
      <c r="V2185" s="249">
        <v>-354128481</v>
      </c>
      <c r="W2185" s="255"/>
      <c r="X2185" s="256">
        <v>55824422</v>
      </c>
      <c r="Y2185" s="257" t="s">
        <v>1661</v>
      </c>
    </row>
    <row r="2186" spans="1:25">
      <c r="A2186" s="299" t="s">
        <v>206</v>
      </c>
      <c r="B2186" s="299" t="s">
        <v>207</v>
      </c>
      <c r="C2186" s="125">
        <v>45016</v>
      </c>
      <c r="D2186" s="125">
        <v>45016</v>
      </c>
      <c r="E2186" s="125">
        <v>45016</v>
      </c>
      <c r="G2186" s="127"/>
      <c r="H2186" s="128" t="s">
        <v>849</v>
      </c>
      <c r="I2186" s="73" t="s">
        <v>847</v>
      </c>
      <c r="J2186" s="73" t="s">
        <v>848</v>
      </c>
      <c r="K2186" s="73" t="s">
        <v>944</v>
      </c>
      <c r="L2186" s="129">
        <v>10000</v>
      </c>
      <c r="M2186" s="121">
        <v>100</v>
      </c>
      <c r="N2186" s="121">
        <v>10000</v>
      </c>
      <c r="O2186" s="121">
        <v>0</v>
      </c>
      <c r="P2186" s="121">
        <v>10000</v>
      </c>
      <c r="Q2186" s="130" t="s">
        <v>681</v>
      </c>
      <c r="R2186" s="131">
        <v>3611452.5499999858</v>
      </c>
      <c r="S2186" s="132">
        <v>0</v>
      </c>
      <c r="T2186" s="122" t="s">
        <v>848</v>
      </c>
      <c r="U2186" s="2">
        <v>92603465</v>
      </c>
      <c r="V2186" s="121">
        <v>-351715121</v>
      </c>
      <c r="W2186" s="111">
        <v>440324</v>
      </c>
      <c r="X2186" s="133">
        <v>55524015</v>
      </c>
      <c r="Y2186" s="45"/>
    </row>
    <row r="2187" spans="1:25">
      <c r="A2187" s="299" t="s">
        <v>182</v>
      </c>
      <c r="B2187" s="299" t="s">
        <v>183</v>
      </c>
      <c r="C2187" s="125">
        <v>45016</v>
      </c>
      <c r="D2187" s="125">
        <v>45016</v>
      </c>
      <c r="E2187" s="125">
        <v>45016</v>
      </c>
      <c r="G2187" s="127" t="s">
        <v>1592</v>
      </c>
      <c r="H2187" s="128" t="s">
        <v>849</v>
      </c>
      <c r="I2187" s="73" t="s">
        <v>847</v>
      </c>
      <c r="J2187" s="73" t="s">
        <v>848</v>
      </c>
      <c r="K2187" s="73" t="s">
        <v>166</v>
      </c>
      <c r="L2187" s="129">
        <v>0</v>
      </c>
      <c r="N2187" s="121">
        <v>0</v>
      </c>
      <c r="O2187" s="121">
        <v>107978.7</v>
      </c>
      <c r="P2187" s="121">
        <v>107978.7</v>
      </c>
      <c r="Q2187" s="130" t="s">
        <v>681</v>
      </c>
      <c r="R2187" s="131">
        <v>0</v>
      </c>
      <c r="S2187" s="132">
        <v>1430183.2700000058</v>
      </c>
      <c r="T2187" s="122" t="s">
        <v>848</v>
      </c>
      <c r="U2187" s="2">
        <v>89423441</v>
      </c>
      <c r="V2187" s="121">
        <v>-354897344</v>
      </c>
      <c r="W2187" s="111">
        <v>440324</v>
      </c>
      <c r="X2187" s="133">
        <v>55980510</v>
      </c>
      <c r="Y2187" s="45"/>
    </row>
    <row r="2188" spans="1:25">
      <c r="A2188" s="299" t="s">
        <v>206</v>
      </c>
      <c r="B2188" s="299" t="s">
        <v>207</v>
      </c>
      <c r="C2188" s="125">
        <v>45016</v>
      </c>
      <c r="D2188" s="125">
        <v>45016</v>
      </c>
      <c r="E2188" s="125">
        <v>45016</v>
      </c>
      <c r="F2188" s="295" t="s">
        <v>581</v>
      </c>
      <c r="G2188" s="127"/>
      <c r="H2188" s="128" t="s">
        <v>580</v>
      </c>
      <c r="I2188" s="73" t="s">
        <v>582</v>
      </c>
      <c r="J2188" s="73" t="s">
        <v>583</v>
      </c>
      <c r="K2188" s="73" t="s">
        <v>944</v>
      </c>
      <c r="L2188" s="129">
        <v>7215.99</v>
      </c>
      <c r="M2188" s="121">
        <v>100</v>
      </c>
      <c r="N2188" s="121">
        <v>7215.99</v>
      </c>
      <c r="O2188" s="121">
        <v>0</v>
      </c>
      <c r="P2188" s="121">
        <v>7215.99</v>
      </c>
      <c r="Q2188" s="130" t="s">
        <v>681</v>
      </c>
      <c r="R2188" s="131">
        <v>3618668.5399999861</v>
      </c>
      <c r="S2188" s="132">
        <v>0</v>
      </c>
      <c r="T2188" s="122" t="s">
        <v>583</v>
      </c>
      <c r="U2188" s="2">
        <v>92969489</v>
      </c>
      <c r="V2188" s="121">
        <v>-353148185</v>
      </c>
      <c r="W2188" s="111">
        <v>482710</v>
      </c>
      <c r="X2188" s="133">
        <v>55691403</v>
      </c>
      <c r="Y2188" s="45"/>
    </row>
    <row r="2189" spans="1:25">
      <c r="A2189" s="299" t="s">
        <v>182</v>
      </c>
      <c r="B2189" s="299" t="s">
        <v>183</v>
      </c>
      <c r="C2189" s="125">
        <v>45016</v>
      </c>
      <c r="D2189" s="125">
        <v>45016</v>
      </c>
      <c r="E2189" s="125">
        <v>45016</v>
      </c>
      <c r="F2189" s="295" t="s">
        <v>581</v>
      </c>
      <c r="G2189" s="127" t="s">
        <v>1712</v>
      </c>
      <c r="H2189" s="128" t="s">
        <v>580</v>
      </c>
      <c r="I2189" s="73" t="s">
        <v>582</v>
      </c>
      <c r="J2189" s="73" t="s">
        <v>583</v>
      </c>
      <c r="K2189" s="73" t="s">
        <v>166</v>
      </c>
      <c r="L2189" s="129">
        <v>0</v>
      </c>
      <c r="N2189" s="121">
        <v>0</v>
      </c>
      <c r="O2189" s="121">
        <v>97.94</v>
      </c>
      <c r="P2189" s="121">
        <v>97.94</v>
      </c>
      <c r="Q2189" s="130" t="s">
        <v>681</v>
      </c>
      <c r="R2189" s="131">
        <v>0</v>
      </c>
      <c r="S2189" s="132">
        <v>1430281.2100000058</v>
      </c>
      <c r="T2189" s="122" t="s">
        <v>583</v>
      </c>
      <c r="U2189" s="2">
        <v>92969705</v>
      </c>
      <c r="V2189" s="121">
        <v>-353148369</v>
      </c>
      <c r="W2189" s="111">
        <v>482710</v>
      </c>
      <c r="X2189" s="133">
        <v>55691495</v>
      </c>
      <c r="Y2189" s="45"/>
    </row>
    <row r="2190" spans="1:25">
      <c r="A2190" s="299" t="s">
        <v>206</v>
      </c>
      <c r="B2190" s="299" t="s">
        <v>207</v>
      </c>
      <c r="C2190" s="125">
        <v>45016</v>
      </c>
      <c r="D2190" s="125">
        <v>45016</v>
      </c>
      <c r="E2190" s="125">
        <v>45016</v>
      </c>
      <c r="F2190" s="295" t="s">
        <v>520</v>
      </c>
      <c r="G2190" s="127"/>
      <c r="H2190" s="128" t="s">
        <v>519</v>
      </c>
      <c r="I2190" s="73" t="s">
        <v>521</v>
      </c>
      <c r="J2190" s="73" t="s">
        <v>522</v>
      </c>
      <c r="K2190" s="73" t="s">
        <v>944</v>
      </c>
      <c r="L2190" s="129">
        <v>13507.56</v>
      </c>
      <c r="M2190" s="121">
        <v>100</v>
      </c>
      <c r="N2190" s="121">
        <v>13507.56</v>
      </c>
      <c r="O2190" s="121">
        <v>0</v>
      </c>
      <c r="P2190" s="121">
        <v>13507.56</v>
      </c>
      <c r="Q2190" s="130" t="s">
        <v>681</v>
      </c>
      <c r="R2190" s="131">
        <v>3632176.0999999861</v>
      </c>
      <c r="S2190" s="132">
        <v>0</v>
      </c>
      <c r="T2190" s="122" t="s">
        <v>522</v>
      </c>
      <c r="U2190" s="2">
        <v>92824247</v>
      </c>
      <c r="V2190" s="121">
        <v>-352627085</v>
      </c>
      <c r="W2190" s="111">
        <v>446869</v>
      </c>
      <c r="X2190" s="133">
        <v>55636630</v>
      </c>
      <c r="Y2190" s="45"/>
    </row>
    <row r="2191" spans="1:25">
      <c r="A2191" s="299" t="s">
        <v>182</v>
      </c>
      <c r="B2191" s="299" t="s">
        <v>183</v>
      </c>
      <c r="C2191" s="125">
        <v>45016</v>
      </c>
      <c r="D2191" s="125">
        <v>45016</v>
      </c>
      <c r="E2191" s="125">
        <v>45016</v>
      </c>
      <c r="F2191" s="295" t="s">
        <v>520</v>
      </c>
      <c r="G2191" s="127" t="s">
        <v>1611</v>
      </c>
      <c r="H2191" s="128" t="s">
        <v>519</v>
      </c>
      <c r="I2191" s="73" t="s">
        <v>521</v>
      </c>
      <c r="J2191" s="73" t="s">
        <v>522</v>
      </c>
      <c r="K2191" s="73" t="s">
        <v>166</v>
      </c>
      <c r="L2191" s="129">
        <v>0</v>
      </c>
      <c r="N2191" s="121">
        <v>0</v>
      </c>
      <c r="O2191" s="121">
        <v>127854.11</v>
      </c>
      <c r="P2191" s="121">
        <v>127854.11</v>
      </c>
      <c r="Q2191" s="130" t="s">
        <v>681</v>
      </c>
      <c r="R2191" s="131">
        <v>0</v>
      </c>
      <c r="S2191" s="132">
        <v>1558135.3200000059</v>
      </c>
      <c r="T2191" s="122" t="s">
        <v>522</v>
      </c>
      <c r="U2191" s="2">
        <v>88970902</v>
      </c>
      <c r="V2191" s="121">
        <v>-352628429</v>
      </c>
      <c r="W2191" s="111">
        <v>446869</v>
      </c>
      <c r="X2191" s="133">
        <v>55637100</v>
      </c>
      <c r="Y2191" s="45"/>
    </row>
    <row r="2192" spans="1:25">
      <c r="A2192" s="299" t="s">
        <v>206</v>
      </c>
      <c r="B2192" s="299" t="s">
        <v>207</v>
      </c>
      <c r="C2192" s="125">
        <v>45016</v>
      </c>
      <c r="D2192" s="125">
        <v>45016</v>
      </c>
      <c r="E2192" s="125">
        <v>45016</v>
      </c>
      <c r="G2192" s="127"/>
      <c r="H2192" s="128" t="s">
        <v>873</v>
      </c>
      <c r="I2192" s="73" t="s">
        <v>871</v>
      </c>
      <c r="J2192" s="73" t="s">
        <v>872</v>
      </c>
      <c r="K2192" s="73" t="s">
        <v>944</v>
      </c>
      <c r="L2192" s="129">
        <v>6137.97</v>
      </c>
      <c r="M2192" s="121">
        <v>100</v>
      </c>
      <c r="N2192" s="121">
        <v>6137.97</v>
      </c>
      <c r="O2192" s="121">
        <v>0</v>
      </c>
      <c r="P2192" s="121">
        <v>6137.97</v>
      </c>
      <c r="Q2192" s="130" t="s">
        <v>681</v>
      </c>
      <c r="R2192" s="131">
        <v>3638314.0699999863</v>
      </c>
      <c r="S2192" s="132">
        <v>0</v>
      </c>
      <c r="T2192" s="122" t="s">
        <v>872</v>
      </c>
      <c r="U2192" s="2">
        <v>92913694</v>
      </c>
      <c r="V2192" s="121">
        <v>-353085823</v>
      </c>
      <c r="W2192" s="111">
        <v>451506</v>
      </c>
      <c r="X2192" s="133">
        <v>55674459</v>
      </c>
      <c r="Y2192" s="45"/>
    </row>
    <row r="2193" spans="1:25">
      <c r="A2193" s="299" t="s">
        <v>182</v>
      </c>
      <c r="B2193" s="299" t="s">
        <v>183</v>
      </c>
      <c r="C2193" s="125">
        <v>45016</v>
      </c>
      <c r="D2193" s="125">
        <v>45016</v>
      </c>
      <c r="E2193" s="125">
        <v>45016</v>
      </c>
      <c r="G2193" s="127" t="s">
        <v>1612</v>
      </c>
      <c r="H2193" s="128" t="s">
        <v>873</v>
      </c>
      <c r="I2193" s="73" t="s">
        <v>871</v>
      </c>
      <c r="J2193" s="73" t="s">
        <v>872</v>
      </c>
      <c r="K2193" s="73" t="s">
        <v>166</v>
      </c>
      <c r="L2193" s="129">
        <v>0</v>
      </c>
      <c r="N2193" s="121">
        <v>0</v>
      </c>
      <c r="O2193" s="121">
        <v>36431.449999999997</v>
      </c>
      <c r="P2193" s="121">
        <v>36431.449999999997</v>
      </c>
      <c r="Q2193" s="130" t="s">
        <v>681</v>
      </c>
      <c r="R2193" s="131">
        <v>0</v>
      </c>
      <c r="S2193" s="132">
        <v>1594566.7700000058</v>
      </c>
      <c r="T2193" s="122" t="s">
        <v>872</v>
      </c>
      <c r="U2193" s="2">
        <v>88510824</v>
      </c>
      <c r="V2193" s="121">
        <v>-354055655</v>
      </c>
      <c r="W2193" s="111">
        <v>451506</v>
      </c>
      <c r="X2193" s="133">
        <v>55804185</v>
      </c>
      <c r="Y2193" s="45"/>
    </row>
    <row r="2194" spans="1:25">
      <c r="A2194" s="299" t="s">
        <v>206</v>
      </c>
      <c r="B2194" s="299" t="s">
        <v>207</v>
      </c>
      <c r="C2194" s="125">
        <v>45016</v>
      </c>
      <c r="D2194" s="125">
        <v>45016</v>
      </c>
      <c r="E2194" s="125">
        <v>45016</v>
      </c>
      <c r="F2194" s="295" t="s">
        <v>1001</v>
      </c>
      <c r="G2194" s="127"/>
      <c r="H2194" s="128" t="s">
        <v>1000</v>
      </c>
      <c r="I2194" s="73" t="s">
        <v>1034</v>
      </c>
      <c r="J2194" s="73" t="s">
        <v>1035</v>
      </c>
      <c r="K2194" s="73" t="s">
        <v>944</v>
      </c>
      <c r="L2194" s="129">
        <v>1125</v>
      </c>
      <c r="M2194" s="121">
        <v>100</v>
      </c>
      <c r="N2194" s="121">
        <v>1125</v>
      </c>
      <c r="O2194" s="121">
        <v>0</v>
      </c>
      <c r="P2194" s="121">
        <v>1125</v>
      </c>
      <c r="Q2194" s="130" t="s">
        <v>681</v>
      </c>
      <c r="R2194" s="131">
        <v>3639439.0699999863</v>
      </c>
      <c r="S2194" s="132">
        <v>0</v>
      </c>
      <c r="T2194" s="122" t="s">
        <v>1035</v>
      </c>
      <c r="U2194" s="2">
        <v>92709285</v>
      </c>
      <c r="V2194" s="121">
        <v>-352473349</v>
      </c>
      <c r="W2194" s="111">
        <v>497497</v>
      </c>
      <c r="X2194" s="133">
        <v>55580419</v>
      </c>
      <c r="Y2194" s="45"/>
    </row>
    <row r="2195" spans="1:25">
      <c r="A2195" s="299" t="s">
        <v>182</v>
      </c>
      <c r="B2195" s="299" t="s">
        <v>183</v>
      </c>
      <c r="C2195" s="125">
        <v>45016</v>
      </c>
      <c r="D2195" s="125">
        <v>45016</v>
      </c>
      <c r="E2195" s="125">
        <v>45016</v>
      </c>
      <c r="F2195" s="295" t="s">
        <v>1001</v>
      </c>
      <c r="G2195" s="127" t="s">
        <v>1751</v>
      </c>
      <c r="H2195" s="128" t="s">
        <v>1000</v>
      </c>
      <c r="I2195" s="73" t="s">
        <v>1034</v>
      </c>
      <c r="J2195" s="73" t="s">
        <v>999</v>
      </c>
      <c r="K2195" s="73" t="s">
        <v>166</v>
      </c>
      <c r="L2195" s="129">
        <v>0</v>
      </c>
      <c r="N2195" s="121">
        <v>0</v>
      </c>
      <c r="O2195" s="121">
        <v>3862.45</v>
      </c>
      <c r="P2195" s="121">
        <v>3862.45</v>
      </c>
      <c r="Q2195" s="130" t="s">
        <v>681</v>
      </c>
      <c r="R2195" s="131">
        <v>0</v>
      </c>
      <c r="S2195" s="132">
        <v>1598429.2200000058</v>
      </c>
      <c r="T2195" s="122" t="s">
        <v>1035</v>
      </c>
      <c r="U2195" s="2">
        <v>91576036</v>
      </c>
      <c r="V2195" s="121">
        <v>-354959964</v>
      </c>
      <c r="W2195" s="111">
        <v>497497</v>
      </c>
      <c r="X2195" s="133">
        <v>56041908</v>
      </c>
      <c r="Y2195" s="45"/>
    </row>
    <row r="2196" spans="1:25">
      <c r="A2196" s="299" t="s">
        <v>206</v>
      </c>
      <c r="B2196" s="299" t="s">
        <v>207</v>
      </c>
      <c r="C2196" s="125">
        <v>45016</v>
      </c>
      <c r="D2196" s="125">
        <v>45016</v>
      </c>
      <c r="E2196" s="125">
        <v>45016</v>
      </c>
      <c r="F2196" s="295" t="s">
        <v>719</v>
      </c>
      <c r="G2196" s="127"/>
      <c r="H2196" s="128" t="s">
        <v>718</v>
      </c>
      <c r="I2196" s="73" t="s">
        <v>716</v>
      </c>
      <c r="J2196" s="73" t="s">
        <v>717</v>
      </c>
      <c r="K2196" s="73" t="s">
        <v>944</v>
      </c>
      <c r="L2196" s="129">
        <v>39646.639999999999</v>
      </c>
      <c r="M2196" s="121">
        <v>100</v>
      </c>
      <c r="N2196" s="121">
        <v>39646.639999999999</v>
      </c>
      <c r="O2196" s="121">
        <v>0</v>
      </c>
      <c r="P2196" s="121">
        <v>39646.639999999999</v>
      </c>
      <c r="Q2196" s="130" t="s">
        <v>681</v>
      </c>
      <c r="R2196" s="131">
        <v>3679085.7099999865</v>
      </c>
      <c r="S2196" s="132">
        <v>0</v>
      </c>
      <c r="T2196" s="122" t="s">
        <v>717</v>
      </c>
      <c r="U2196" s="2">
        <v>93645371</v>
      </c>
      <c r="V2196" s="121">
        <v>-354606509</v>
      </c>
      <c r="W2196" s="111">
        <v>523359</v>
      </c>
      <c r="X2196" s="133">
        <v>55927902</v>
      </c>
      <c r="Y2196" s="45"/>
    </row>
    <row r="2197" spans="1:25">
      <c r="A2197" s="299" t="s">
        <v>206</v>
      </c>
      <c r="B2197" s="299" t="s">
        <v>207</v>
      </c>
      <c r="C2197" s="125">
        <v>45016</v>
      </c>
      <c r="D2197" s="125">
        <v>45016</v>
      </c>
      <c r="E2197" s="125">
        <v>45016</v>
      </c>
      <c r="G2197" s="127"/>
      <c r="H2197" s="128" t="s">
        <v>947</v>
      </c>
      <c r="I2197" s="73" t="s">
        <v>716</v>
      </c>
      <c r="J2197" s="73" t="s">
        <v>946</v>
      </c>
      <c r="K2197" s="73" t="s">
        <v>944</v>
      </c>
      <c r="L2197" s="129">
        <v>25930.98</v>
      </c>
      <c r="M2197" s="121">
        <v>100</v>
      </c>
      <c r="N2197" s="121">
        <v>25930.98</v>
      </c>
      <c r="O2197" s="121">
        <v>0</v>
      </c>
      <c r="P2197" s="121">
        <v>25930.98</v>
      </c>
      <c r="Q2197" s="130" t="s">
        <v>681</v>
      </c>
      <c r="R2197" s="131">
        <v>3705016.6899999864</v>
      </c>
      <c r="S2197" s="132">
        <v>0</v>
      </c>
      <c r="T2197" s="122" t="s">
        <v>946</v>
      </c>
      <c r="U2197" s="2">
        <v>93631843</v>
      </c>
      <c r="V2197" s="121">
        <v>-354472155</v>
      </c>
      <c r="W2197" s="111">
        <v>523351</v>
      </c>
      <c r="X2197" s="133">
        <v>55923703</v>
      </c>
      <c r="Y2197" s="45"/>
    </row>
    <row r="2198" spans="1:25">
      <c r="A2198" s="299" t="s">
        <v>206</v>
      </c>
      <c r="B2198" s="299" t="s">
        <v>207</v>
      </c>
      <c r="C2198" s="125">
        <v>45016</v>
      </c>
      <c r="D2198" s="125">
        <v>45016</v>
      </c>
      <c r="E2198" s="125">
        <v>45016</v>
      </c>
      <c r="G2198" s="127"/>
      <c r="H2198" s="128" t="s">
        <v>721</v>
      </c>
      <c r="I2198" s="73" t="s">
        <v>716</v>
      </c>
      <c r="J2198" s="73" t="s">
        <v>720</v>
      </c>
      <c r="K2198" s="73" t="s">
        <v>944</v>
      </c>
      <c r="L2198" s="129">
        <v>31794</v>
      </c>
      <c r="M2198" s="121">
        <v>100</v>
      </c>
      <c r="N2198" s="121">
        <v>31794</v>
      </c>
      <c r="O2198" s="121">
        <v>0</v>
      </c>
      <c r="P2198" s="121">
        <v>31794</v>
      </c>
      <c r="Q2198" s="130" t="s">
        <v>681</v>
      </c>
      <c r="R2198" s="131">
        <v>3736810.6899999864</v>
      </c>
      <c r="S2198" s="132">
        <v>0</v>
      </c>
      <c r="T2198" s="122" t="s">
        <v>720</v>
      </c>
      <c r="U2198" s="2">
        <v>93649494</v>
      </c>
      <c r="V2198" s="121">
        <v>-354662499</v>
      </c>
      <c r="W2198" s="111">
        <v>523373</v>
      </c>
      <c r="X2198" s="133">
        <v>55929129</v>
      </c>
      <c r="Y2198" s="45"/>
    </row>
    <row r="2199" spans="1:25">
      <c r="A2199" s="299" t="s">
        <v>206</v>
      </c>
      <c r="B2199" s="299" t="s">
        <v>207</v>
      </c>
      <c r="C2199" s="125">
        <v>45016</v>
      </c>
      <c r="D2199" s="125">
        <v>45016</v>
      </c>
      <c r="E2199" s="125">
        <v>45016</v>
      </c>
      <c r="G2199" s="127"/>
      <c r="H2199" s="128" t="s">
        <v>967</v>
      </c>
      <c r="I2199" s="73" t="s">
        <v>965</v>
      </c>
      <c r="J2199" s="73" t="s">
        <v>966</v>
      </c>
      <c r="K2199" s="73" t="s">
        <v>944</v>
      </c>
      <c r="L2199" s="129">
        <v>24395.360000000001</v>
      </c>
      <c r="M2199" s="121">
        <v>100</v>
      </c>
      <c r="N2199" s="121">
        <v>24395.360000000001</v>
      </c>
      <c r="O2199" s="121">
        <v>0</v>
      </c>
      <c r="P2199" s="121">
        <v>24395.360000000001</v>
      </c>
      <c r="Q2199" s="130" t="s">
        <v>681</v>
      </c>
      <c r="R2199" s="131">
        <v>3761206.0499999863</v>
      </c>
      <c r="S2199" s="132">
        <v>0</v>
      </c>
      <c r="T2199" s="122" t="s">
        <v>966</v>
      </c>
      <c r="U2199" s="2">
        <v>92717932</v>
      </c>
      <c r="V2199" s="121">
        <v>-352485571</v>
      </c>
      <c r="W2199" s="111">
        <v>492671</v>
      </c>
      <c r="X2199" s="133">
        <v>55585557</v>
      </c>
      <c r="Y2199" s="45"/>
    </row>
    <row r="2200" spans="1:25">
      <c r="A2200" s="299" t="s">
        <v>182</v>
      </c>
      <c r="B2200" s="299" t="s">
        <v>183</v>
      </c>
      <c r="C2200" s="125">
        <v>45016</v>
      </c>
      <c r="D2200" s="125">
        <v>45016</v>
      </c>
      <c r="E2200" s="125">
        <v>45016</v>
      </c>
      <c r="G2200" s="127" t="s">
        <v>1723</v>
      </c>
      <c r="H2200" s="128" t="s">
        <v>967</v>
      </c>
      <c r="I2200" s="73" t="s">
        <v>965</v>
      </c>
      <c r="J2200" s="73" t="s">
        <v>966</v>
      </c>
      <c r="K2200" s="73" t="s">
        <v>166</v>
      </c>
      <c r="L2200" s="129">
        <v>0</v>
      </c>
      <c r="N2200" s="121">
        <v>0</v>
      </c>
      <c r="O2200" s="121">
        <v>259671.55</v>
      </c>
      <c r="P2200" s="121">
        <v>259671.55</v>
      </c>
      <c r="Q2200" s="130" t="s">
        <v>681</v>
      </c>
      <c r="R2200" s="131">
        <v>0</v>
      </c>
      <c r="S2200" s="132">
        <v>1858100.7700000058</v>
      </c>
      <c r="T2200" s="122" t="s">
        <v>966</v>
      </c>
      <c r="U2200" s="2">
        <v>89893158</v>
      </c>
      <c r="V2200" s="121">
        <v>-354911259</v>
      </c>
      <c r="W2200" s="111">
        <v>492671</v>
      </c>
      <c r="X2200" s="133">
        <v>55994185</v>
      </c>
      <c r="Y2200" s="45"/>
    </row>
    <row r="2201" spans="1:25">
      <c r="A2201" s="299" t="s">
        <v>206</v>
      </c>
      <c r="B2201" s="299" t="s">
        <v>207</v>
      </c>
      <c r="C2201" s="125">
        <v>45016</v>
      </c>
      <c r="D2201" s="125">
        <v>45016</v>
      </c>
      <c r="E2201" s="125">
        <v>45016</v>
      </c>
      <c r="F2201" s="295" t="s">
        <v>266</v>
      </c>
      <c r="G2201" s="127"/>
      <c r="H2201" s="128" t="s">
        <v>265</v>
      </c>
      <c r="I2201" s="73" t="s">
        <v>267</v>
      </c>
      <c r="J2201" s="73" t="s">
        <v>268</v>
      </c>
      <c r="K2201" s="73" t="s">
        <v>944</v>
      </c>
      <c r="L2201" s="129">
        <v>37531.33</v>
      </c>
      <c r="M2201" s="121">
        <v>100</v>
      </c>
      <c r="N2201" s="121">
        <v>37531.33</v>
      </c>
      <c r="O2201" s="121">
        <v>0</v>
      </c>
      <c r="P2201" s="121">
        <v>37531.33</v>
      </c>
      <c r="Q2201" s="130" t="s">
        <v>681</v>
      </c>
      <c r="R2201" s="131">
        <v>3798737.3799999864</v>
      </c>
      <c r="S2201" s="132">
        <v>0</v>
      </c>
      <c r="T2201" s="122" t="s">
        <v>268</v>
      </c>
      <c r="U2201" s="2">
        <v>93854213</v>
      </c>
      <c r="V2201" s="121">
        <v>-355407298</v>
      </c>
      <c r="W2201" s="111">
        <v>456083</v>
      </c>
      <c r="X2201" s="133">
        <v>56294272</v>
      </c>
      <c r="Y2201" s="45"/>
    </row>
    <row r="2202" spans="1:25">
      <c r="A2202" s="299" t="s">
        <v>182</v>
      </c>
      <c r="B2202" s="299" t="s">
        <v>183</v>
      </c>
      <c r="C2202" s="125">
        <v>45016</v>
      </c>
      <c r="D2202" s="125">
        <v>45016</v>
      </c>
      <c r="E2202" s="125">
        <v>45016</v>
      </c>
      <c r="F2202" s="295" t="s">
        <v>266</v>
      </c>
      <c r="G2202" s="127" t="s">
        <v>1645</v>
      </c>
      <c r="H2202" s="128" t="s">
        <v>265</v>
      </c>
      <c r="I2202" s="73" t="s">
        <v>267</v>
      </c>
      <c r="J2202" s="73" t="s">
        <v>268</v>
      </c>
      <c r="K2202" s="73" t="s">
        <v>166</v>
      </c>
      <c r="L2202" s="129">
        <v>0</v>
      </c>
      <c r="N2202" s="121">
        <v>0</v>
      </c>
      <c r="O2202" s="121">
        <v>392722.16</v>
      </c>
      <c r="P2202" s="121">
        <v>392722.16</v>
      </c>
      <c r="Q2202" s="130" t="s">
        <v>681</v>
      </c>
      <c r="R2202" s="131">
        <v>0</v>
      </c>
      <c r="S2202" s="132">
        <v>2250822.9300000058</v>
      </c>
      <c r="T2202" s="122" t="s">
        <v>268</v>
      </c>
      <c r="U2202" s="2">
        <v>89540062</v>
      </c>
      <c r="V2202" s="121">
        <v>-354902460</v>
      </c>
      <c r="W2202" s="111">
        <v>456083</v>
      </c>
      <c r="X2202" s="133">
        <v>55985601</v>
      </c>
      <c r="Y2202" s="45"/>
    </row>
    <row r="2203" spans="1:25">
      <c r="A2203" s="299" t="s">
        <v>206</v>
      </c>
      <c r="B2203" s="299" t="s">
        <v>207</v>
      </c>
      <c r="C2203" s="125">
        <v>45016</v>
      </c>
      <c r="D2203" s="125">
        <v>45016</v>
      </c>
      <c r="E2203" s="125">
        <v>45016</v>
      </c>
      <c r="F2203" s="295" t="s">
        <v>984</v>
      </c>
      <c r="G2203" s="127"/>
      <c r="H2203" s="128" t="s">
        <v>983</v>
      </c>
      <c r="I2203" s="73" t="s">
        <v>981</v>
      </c>
      <c r="J2203" s="73" t="s">
        <v>982</v>
      </c>
      <c r="K2203" s="73" t="s">
        <v>944</v>
      </c>
      <c r="L2203" s="129">
        <v>3534.85</v>
      </c>
      <c r="M2203" s="121">
        <v>100</v>
      </c>
      <c r="N2203" s="121">
        <v>3534.85</v>
      </c>
      <c r="O2203" s="121">
        <v>0</v>
      </c>
      <c r="P2203" s="121">
        <v>3534.85</v>
      </c>
      <c r="Q2203" s="130" t="s">
        <v>681</v>
      </c>
      <c r="R2203" s="131">
        <v>3802272.2299999865</v>
      </c>
      <c r="S2203" s="132">
        <v>0</v>
      </c>
      <c r="T2203" s="122" t="s">
        <v>982</v>
      </c>
      <c r="U2203" s="2">
        <v>93644311</v>
      </c>
      <c r="V2203" s="121">
        <v>-354594488</v>
      </c>
      <c r="W2203" s="111">
        <v>474334</v>
      </c>
      <c r="X2203" s="133">
        <v>55927679</v>
      </c>
      <c r="Y2203" s="45"/>
    </row>
    <row r="2204" spans="1:25">
      <c r="A2204" s="299" t="s">
        <v>182</v>
      </c>
      <c r="B2204" s="299" t="s">
        <v>183</v>
      </c>
      <c r="C2204" s="125">
        <v>45016</v>
      </c>
      <c r="D2204" s="125">
        <v>45016</v>
      </c>
      <c r="E2204" s="125">
        <v>45016</v>
      </c>
      <c r="F2204" s="295" t="s">
        <v>984</v>
      </c>
      <c r="G2204" s="127" t="s">
        <v>1709</v>
      </c>
      <c r="H2204" s="128" t="s">
        <v>983</v>
      </c>
      <c r="I2204" s="73" t="s">
        <v>981</v>
      </c>
      <c r="J2204" s="73" t="s">
        <v>982</v>
      </c>
      <c r="K2204" s="73" t="s">
        <v>166</v>
      </c>
      <c r="L2204" s="129">
        <v>0</v>
      </c>
      <c r="N2204" s="121">
        <v>0</v>
      </c>
      <c r="O2204" s="121">
        <v>11945.15</v>
      </c>
      <c r="P2204" s="121">
        <v>11945.15</v>
      </c>
      <c r="Q2204" s="130" t="s">
        <v>681</v>
      </c>
      <c r="R2204" s="131">
        <v>0</v>
      </c>
      <c r="S2204" s="132">
        <v>2262768.0800000057</v>
      </c>
      <c r="T2204" s="122" t="s">
        <v>982</v>
      </c>
      <c r="U2204" s="2">
        <v>91825153</v>
      </c>
      <c r="V2204" s="121">
        <v>-355067268</v>
      </c>
      <c r="W2204" s="111">
        <v>474334</v>
      </c>
      <c r="X2204" s="133">
        <v>56149140</v>
      </c>
      <c r="Y2204" s="45"/>
    </row>
    <row r="2205" spans="1:25">
      <c r="A2205" s="299" t="s">
        <v>206</v>
      </c>
      <c r="B2205" s="299" t="s">
        <v>207</v>
      </c>
      <c r="C2205" s="125">
        <v>45016</v>
      </c>
      <c r="D2205" s="125">
        <v>45016</v>
      </c>
      <c r="E2205" s="125">
        <v>45016</v>
      </c>
      <c r="F2205" s="295" t="s">
        <v>734</v>
      </c>
      <c r="G2205" s="127"/>
      <c r="H2205" s="128" t="s">
        <v>733</v>
      </c>
      <c r="I2205" s="73" t="s">
        <v>731</v>
      </c>
      <c r="J2205" s="73" t="s">
        <v>732</v>
      </c>
      <c r="K2205" s="73" t="s">
        <v>944</v>
      </c>
      <c r="L2205" s="129">
        <v>15133.13</v>
      </c>
      <c r="M2205" s="121">
        <v>100</v>
      </c>
      <c r="N2205" s="121">
        <v>15133.13</v>
      </c>
      <c r="O2205" s="121">
        <v>0</v>
      </c>
      <c r="P2205" s="121">
        <v>15133.13</v>
      </c>
      <c r="Q2205" s="130" t="s">
        <v>681</v>
      </c>
      <c r="R2205" s="131">
        <v>3817405.3599999864</v>
      </c>
      <c r="S2205" s="132">
        <v>0</v>
      </c>
      <c r="T2205" s="122" t="s">
        <v>732</v>
      </c>
      <c r="U2205" s="2">
        <v>92610994</v>
      </c>
      <c r="V2205" s="121">
        <v>-351724951</v>
      </c>
      <c r="W2205" s="111">
        <v>516195</v>
      </c>
      <c r="X2205" s="133">
        <v>55527588</v>
      </c>
      <c r="Y2205" s="45"/>
    </row>
    <row r="2206" spans="1:25">
      <c r="A2206" s="299" t="s">
        <v>182</v>
      </c>
      <c r="B2206" s="299" t="s">
        <v>183</v>
      </c>
      <c r="C2206" s="125">
        <v>45016</v>
      </c>
      <c r="D2206" s="125">
        <v>45016</v>
      </c>
      <c r="E2206" s="125">
        <v>45016</v>
      </c>
      <c r="F2206" s="295" t="s">
        <v>734</v>
      </c>
      <c r="G2206" s="127" t="s">
        <v>1518</v>
      </c>
      <c r="H2206" s="128" t="s">
        <v>733</v>
      </c>
      <c r="I2206" s="73" t="s">
        <v>731</v>
      </c>
      <c r="J2206" s="73" t="s">
        <v>732</v>
      </c>
      <c r="K2206" s="73" t="s">
        <v>166</v>
      </c>
      <c r="L2206" s="129">
        <v>0</v>
      </c>
      <c r="N2206" s="121">
        <v>0</v>
      </c>
      <c r="O2206" s="121">
        <v>141551.24</v>
      </c>
      <c r="P2206" s="121">
        <v>141551.24</v>
      </c>
      <c r="Q2206" s="130" t="s">
        <v>681</v>
      </c>
      <c r="R2206" s="131">
        <v>0</v>
      </c>
      <c r="S2206" s="132">
        <v>2404319.3200000059</v>
      </c>
      <c r="T2206" s="122" t="s">
        <v>732</v>
      </c>
      <c r="U2206" s="2">
        <v>88753570</v>
      </c>
      <c r="V2206" s="121">
        <v>-354854503</v>
      </c>
      <c r="W2206" s="111">
        <v>516195</v>
      </c>
      <c r="X2206" s="133">
        <v>55937684</v>
      </c>
      <c r="Y2206" s="45"/>
    </row>
    <row r="2207" spans="1:25">
      <c r="A2207" s="299" t="s">
        <v>182</v>
      </c>
      <c r="B2207" s="299" t="s">
        <v>183</v>
      </c>
      <c r="C2207" s="125">
        <v>45016</v>
      </c>
      <c r="D2207" s="125">
        <v>45016</v>
      </c>
      <c r="E2207" s="125">
        <v>45016</v>
      </c>
      <c r="F2207" s="295" t="s">
        <v>734</v>
      </c>
      <c r="G2207" s="127" t="s">
        <v>1518</v>
      </c>
      <c r="H2207" s="128" t="s">
        <v>733</v>
      </c>
      <c r="I2207" s="73" t="s">
        <v>731</v>
      </c>
      <c r="J2207" s="73" t="s">
        <v>732</v>
      </c>
      <c r="K2207" s="73" t="s">
        <v>166</v>
      </c>
      <c r="L2207" s="129">
        <v>0</v>
      </c>
      <c r="N2207" s="121">
        <v>0</v>
      </c>
      <c r="O2207" s="121">
        <v>1968.41</v>
      </c>
      <c r="P2207" s="121">
        <v>1968.41</v>
      </c>
      <c r="Q2207" s="130" t="s">
        <v>681</v>
      </c>
      <c r="R2207" s="131">
        <v>0</v>
      </c>
      <c r="S2207" s="132">
        <v>2406287.730000006</v>
      </c>
      <c r="T2207" s="122" t="s">
        <v>732</v>
      </c>
      <c r="U2207" s="2">
        <v>91524910</v>
      </c>
      <c r="V2207" s="121">
        <v>-354934745</v>
      </c>
      <c r="W2207" s="111">
        <v>516194</v>
      </c>
      <c r="X2207" s="133">
        <v>56016689</v>
      </c>
      <c r="Y2207" s="45"/>
    </row>
    <row r="2208" spans="1:25">
      <c r="A2208" s="299" t="s">
        <v>206</v>
      </c>
      <c r="B2208" s="299" t="s">
        <v>207</v>
      </c>
      <c r="C2208" s="125">
        <v>45016</v>
      </c>
      <c r="D2208" s="125">
        <v>45016</v>
      </c>
      <c r="E2208" s="125">
        <v>45016</v>
      </c>
      <c r="F2208" s="295" t="s">
        <v>859</v>
      </c>
      <c r="G2208" s="127"/>
      <c r="H2208" s="128" t="s">
        <v>858</v>
      </c>
      <c r="I2208" s="73" t="s">
        <v>731</v>
      </c>
      <c r="J2208" s="73" t="s">
        <v>857</v>
      </c>
      <c r="K2208" s="73" t="s">
        <v>944</v>
      </c>
      <c r="L2208" s="129">
        <v>19384.36</v>
      </c>
      <c r="M2208" s="121">
        <v>100</v>
      </c>
      <c r="N2208" s="121">
        <v>19384.36</v>
      </c>
      <c r="O2208" s="121">
        <v>0</v>
      </c>
      <c r="P2208" s="121">
        <v>19384.36</v>
      </c>
      <c r="Q2208" s="130" t="s">
        <v>681</v>
      </c>
      <c r="R2208" s="131">
        <v>3836789.7199999862</v>
      </c>
      <c r="S2208" s="132">
        <v>0</v>
      </c>
      <c r="T2208" s="122" t="s">
        <v>857</v>
      </c>
      <c r="U2208" s="2">
        <v>92611082</v>
      </c>
      <c r="V2208" s="121">
        <v>-351725098</v>
      </c>
      <c r="W2208" s="111">
        <v>516193</v>
      </c>
      <c r="X2208" s="133">
        <v>55527638</v>
      </c>
      <c r="Y2208" s="45"/>
    </row>
    <row r="2209" spans="1:25">
      <c r="A2209" s="299" t="s">
        <v>182</v>
      </c>
      <c r="B2209" s="299" t="s">
        <v>183</v>
      </c>
      <c r="C2209" s="125">
        <v>45016</v>
      </c>
      <c r="D2209" s="125">
        <v>45016</v>
      </c>
      <c r="E2209" s="125">
        <v>45016</v>
      </c>
      <c r="F2209" s="295" t="s">
        <v>859</v>
      </c>
      <c r="G2209" s="127" t="s">
        <v>1610</v>
      </c>
      <c r="H2209" s="128" t="s">
        <v>858</v>
      </c>
      <c r="I2209" s="73" t="s">
        <v>731</v>
      </c>
      <c r="J2209" s="73" t="s">
        <v>857</v>
      </c>
      <c r="K2209" s="73" t="s">
        <v>166</v>
      </c>
      <c r="L2209" s="129">
        <v>0</v>
      </c>
      <c r="N2209" s="121">
        <v>0</v>
      </c>
      <c r="O2209" s="121">
        <v>183865.61</v>
      </c>
      <c r="P2209" s="121">
        <v>183865.61</v>
      </c>
      <c r="Q2209" s="130" t="s">
        <v>681</v>
      </c>
      <c r="R2209" s="131">
        <v>0</v>
      </c>
      <c r="S2209" s="132">
        <v>2590153.3400000059</v>
      </c>
      <c r="T2209" s="122" t="s">
        <v>857</v>
      </c>
      <c r="U2209" s="2">
        <v>88752130</v>
      </c>
      <c r="V2209" s="121">
        <v>-354854387</v>
      </c>
      <c r="W2209" s="111">
        <v>516193</v>
      </c>
      <c r="X2209" s="133">
        <v>55937568</v>
      </c>
      <c r="Y2209" s="45"/>
    </row>
    <row r="2210" spans="1:25">
      <c r="A2210" s="299" t="s">
        <v>182</v>
      </c>
      <c r="B2210" s="299" t="s">
        <v>183</v>
      </c>
      <c r="C2210" s="125">
        <v>45016</v>
      </c>
      <c r="D2210" s="125">
        <v>45016</v>
      </c>
      <c r="E2210" s="125">
        <v>45016</v>
      </c>
      <c r="F2210" s="295" t="s">
        <v>859</v>
      </c>
      <c r="G2210" s="127" t="s">
        <v>1610</v>
      </c>
      <c r="H2210" s="128" t="s">
        <v>858</v>
      </c>
      <c r="I2210" s="73" t="s">
        <v>731</v>
      </c>
      <c r="J2210" s="73" t="s">
        <v>857</v>
      </c>
      <c r="K2210" s="73" t="s">
        <v>166</v>
      </c>
      <c r="L2210" s="129">
        <v>0</v>
      </c>
      <c r="N2210" s="121">
        <v>0</v>
      </c>
      <c r="O2210" s="121">
        <v>2646.49</v>
      </c>
      <c r="P2210" s="121">
        <v>2646.49</v>
      </c>
      <c r="Q2210" s="130" t="s">
        <v>681</v>
      </c>
      <c r="R2210" s="131">
        <v>0</v>
      </c>
      <c r="S2210" s="132">
        <v>2592799.8300000061</v>
      </c>
      <c r="T2210" s="122" t="s">
        <v>857</v>
      </c>
      <c r="U2210" s="2">
        <v>91524893</v>
      </c>
      <c r="V2210" s="121">
        <v>-354934732</v>
      </c>
      <c r="W2210" s="111">
        <v>516192</v>
      </c>
      <c r="X2210" s="133">
        <v>56016676</v>
      </c>
      <c r="Y2210" s="45"/>
    </row>
    <row r="2211" spans="1:25">
      <c r="A2211" s="299" t="s">
        <v>206</v>
      </c>
      <c r="B2211" s="299" t="s">
        <v>207</v>
      </c>
      <c r="C2211" s="125">
        <v>45016</v>
      </c>
      <c r="D2211" s="125">
        <v>45016</v>
      </c>
      <c r="E2211" s="125">
        <v>45016</v>
      </c>
      <c r="F2211" s="295" t="s">
        <v>505</v>
      </c>
      <c r="G2211" s="127"/>
      <c r="H2211" s="128" t="s">
        <v>504</v>
      </c>
      <c r="I2211" s="73" t="s">
        <v>499</v>
      </c>
      <c r="J2211" s="73" t="s">
        <v>506</v>
      </c>
      <c r="K2211" s="73" t="s">
        <v>944</v>
      </c>
      <c r="L2211" s="129">
        <v>14861.19</v>
      </c>
      <c r="M2211" s="121">
        <v>100</v>
      </c>
      <c r="N2211" s="121">
        <v>14861.19</v>
      </c>
      <c r="O2211" s="121">
        <v>0</v>
      </c>
      <c r="P2211" s="121">
        <v>14861.19</v>
      </c>
      <c r="Q2211" s="130" t="s">
        <v>681</v>
      </c>
      <c r="R2211" s="131">
        <v>3851650.9099999862</v>
      </c>
      <c r="S2211" s="132">
        <v>0</v>
      </c>
      <c r="T2211" s="122" t="s">
        <v>506</v>
      </c>
      <c r="U2211" s="2">
        <v>93062543</v>
      </c>
      <c r="V2211" s="121">
        <v>-353264673</v>
      </c>
      <c r="W2211" s="111">
        <v>470017</v>
      </c>
      <c r="X2211" s="133">
        <v>55720740</v>
      </c>
      <c r="Y2211" s="45"/>
    </row>
    <row r="2212" spans="1:25">
      <c r="A2212" s="299" t="s">
        <v>182</v>
      </c>
      <c r="B2212" s="299" t="s">
        <v>183</v>
      </c>
      <c r="C2212" s="125">
        <v>45016</v>
      </c>
      <c r="D2212" s="125">
        <v>45016</v>
      </c>
      <c r="E2212" s="125">
        <v>45016</v>
      </c>
      <c r="F2212" s="295" t="s">
        <v>505</v>
      </c>
      <c r="G2212" s="127" t="s">
        <v>1649</v>
      </c>
      <c r="H2212" s="128" t="s">
        <v>504</v>
      </c>
      <c r="I2212" s="73" t="s">
        <v>499</v>
      </c>
      <c r="J2212" s="73" t="s">
        <v>506</v>
      </c>
      <c r="K2212" s="73" t="s">
        <v>166</v>
      </c>
      <c r="L2212" s="129">
        <v>0</v>
      </c>
      <c r="N2212" s="121">
        <v>0</v>
      </c>
      <c r="O2212" s="121">
        <v>148978.06</v>
      </c>
      <c r="P2212" s="121">
        <v>148978.06</v>
      </c>
      <c r="Q2212" s="130" t="s">
        <v>681</v>
      </c>
      <c r="R2212" s="131">
        <v>0</v>
      </c>
      <c r="S2212" s="132">
        <v>2741777.8900000062</v>
      </c>
      <c r="T2212" s="122" t="s">
        <v>506</v>
      </c>
      <c r="U2212" s="2">
        <v>91561600</v>
      </c>
      <c r="V2212" s="121">
        <v>-354952288</v>
      </c>
      <c r="W2212" s="111">
        <v>470017</v>
      </c>
      <c r="X2212" s="133">
        <v>56034232</v>
      </c>
      <c r="Y2212" s="45"/>
    </row>
    <row r="2213" spans="1:25">
      <c r="A2213" s="299" t="s">
        <v>206</v>
      </c>
      <c r="B2213" s="299" t="s">
        <v>207</v>
      </c>
      <c r="C2213" s="125">
        <v>45016</v>
      </c>
      <c r="D2213" s="125">
        <v>45016</v>
      </c>
      <c r="E2213" s="125">
        <v>45016</v>
      </c>
      <c r="G2213" s="127"/>
      <c r="H2213" s="128" t="s">
        <v>498</v>
      </c>
      <c r="I2213" s="73" t="s">
        <v>499</v>
      </c>
      <c r="J2213" s="73" t="s">
        <v>500</v>
      </c>
      <c r="K2213" s="73" t="s">
        <v>944</v>
      </c>
      <c r="L2213" s="129">
        <v>11054.75</v>
      </c>
      <c r="M2213" s="121">
        <v>100</v>
      </c>
      <c r="N2213" s="121">
        <v>11054.75</v>
      </c>
      <c r="O2213" s="121">
        <v>0</v>
      </c>
      <c r="P2213" s="121">
        <v>11054.75</v>
      </c>
      <c r="Q2213" s="130" t="s">
        <v>681</v>
      </c>
      <c r="R2213" s="131">
        <v>3862705.6599999862</v>
      </c>
      <c r="S2213" s="132">
        <v>0</v>
      </c>
      <c r="T2213" s="122" t="s">
        <v>500</v>
      </c>
      <c r="U2213" s="2">
        <v>93060361</v>
      </c>
      <c r="V2213" s="121">
        <v>-353261390</v>
      </c>
      <c r="W2213" s="111">
        <v>468973</v>
      </c>
      <c r="X2213" s="133">
        <v>55719625</v>
      </c>
      <c r="Y2213" s="45"/>
    </row>
    <row r="2214" spans="1:25">
      <c r="A2214" s="299" t="s">
        <v>182</v>
      </c>
      <c r="B2214" s="299" t="s">
        <v>183</v>
      </c>
      <c r="C2214" s="125">
        <v>45016</v>
      </c>
      <c r="D2214" s="125">
        <v>45016</v>
      </c>
      <c r="E2214" s="125">
        <v>45016</v>
      </c>
      <c r="G2214" s="127" t="s">
        <v>1650</v>
      </c>
      <c r="H2214" s="128" t="s">
        <v>498</v>
      </c>
      <c r="I2214" s="73" t="s">
        <v>499</v>
      </c>
      <c r="J2214" s="73" t="s">
        <v>500</v>
      </c>
      <c r="K2214" s="73" t="s">
        <v>166</v>
      </c>
      <c r="L2214" s="129">
        <v>0</v>
      </c>
      <c r="N2214" s="121">
        <v>0</v>
      </c>
      <c r="O2214" s="121">
        <v>110539.99</v>
      </c>
      <c r="P2214" s="121">
        <v>110539.99</v>
      </c>
      <c r="Q2214" s="130" t="s">
        <v>681</v>
      </c>
      <c r="R2214" s="131">
        <v>0</v>
      </c>
      <c r="S2214" s="132">
        <v>2852317.8800000064</v>
      </c>
      <c r="T2214" s="122" t="s">
        <v>500</v>
      </c>
      <c r="U2214" s="2">
        <v>91561426</v>
      </c>
      <c r="V2214" s="121">
        <v>-354952261</v>
      </c>
      <c r="W2214" s="111">
        <v>468973</v>
      </c>
      <c r="X2214" s="133">
        <v>56034205</v>
      </c>
      <c r="Y2214" s="45"/>
    </row>
    <row r="2215" spans="1:25">
      <c r="A2215" s="299" t="s">
        <v>206</v>
      </c>
      <c r="B2215" s="299" t="s">
        <v>207</v>
      </c>
      <c r="C2215" s="125">
        <v>45016</v>
      </c>
      <c r="D2215" s="125">
        <v>45016</v>
      </c>
      <c r="E2215" s="125">
        <v>45016</v>
      </c>
      <c r="F2215" s="295" t="s">
        <v>1020</v>
      </c>
      <c r="G2215" s="127"/>
      <c r="H2215" s="128" t="s">
        <v>1019</v>
      </c>
      <c r="I2215" s="73" t="s">
        <v>1006</v>
      </c>
      <c r="J2215" s="73" t="s">
        <v>1018</v>
      </c>
      <c r="K2215" s="73" t="s">
        <v>944</v>
      </c>
      <c r="L2215" s="129">
        <v>5949.31</v>
      </c>
      <c r="M2215" s="121">
        <v>100</v>
      </c>
      <c r="N2215" s="121">
        <v>5949.31</v>
      </c>
      <c r="O2215" s="121">
        <v>0</v>
      </c>
      <c r="P2215" s="121">
        <v>5949.31</v>
      </c>
      <c r="Q2215" s="130" t="s">
        <v>681</v>
      </c>
      <c r="R2215" s="131">
        <v>3868654.9699999862</v>
      </c>
      <c r="S2215" s="132">
        <v>0</v>
      </c>
      <c r="T2215" s="122" t="s">
        <v>1018</v>
      </c>
      <c r="U2215" s="2">
        <v>93804311</v>
      </c>
      <c r="V2215" s="121">
        <v>-355341687</v>
      </c>
      <c r="W2215" s="111">
        <v>514342</v>
      </c>
      <c r="X2215" s="133">
        <v>56273062</v>
      </c>
      <c r="Y2215" s="45"/>
    </row>
    <row r="2216" spans="1:25">
      <c r="A2216" s="299" t="s">
        <v>206</v>
      </c>
      <c r="B2216" s="299" t="s">
        <v>207</v>
      </c>
      <c r="C2216" s="125">
        <v>45016</v>
      </c>
      <c r="D2216" s="125">
        <v>45016</v>
      </c>
      <c r="E2216" s="125">
        <v>45016</v>
      </c>
      <c r="G2216" s="127"/>
      <c r="H2216" s="128" t="s">
        <v>852</v>
      </c>
      <c r="I2216" s="73" t="s">
        <v>850</v>
      </c>
      <c r="J2216" s="73" t="s">
        <v>851</v>
      </c>
      <c r="K2216" s="73" t="s">
        <v>944</v>
      </c>
      <c r="L2216" s="129">
        <v>38215.42</v>
      </c>
      <c r="M2216" s="121">
        <v>100</v>
      </c>
      <c r="N2216" s="121">
        <v>38215.42</v>
      </c>
      <c r="O2216" s="121">
        <v>0</v>
      </c>
      <c r="P2216" s="121">
        <v>38215.42</v>
      </c>
      <c r="Q2216" s="130" t="s">
        <v>681</v>
      </c>
      <c r="R2216" s="131">
        <v>3906870.3899999862</v>
      </c>
      <c r="S2216" s="132">
        <v>0</v>
      </c>
      <c r="T2216" s="122" t="s">
        <v>851</v>
      </c>
      <c r="U2216" s="2">
        <v>92596306</v>
      </c>
      <c r="V2216" s="121">
        <v>-351704073</v>
      </c>
      <c r="W2216" s="111">
        <v>441318</v>
      </c>
      <c r="X2216" s="133">
        <v>55520053</v>
      </c>
      <c r="Y2216" s="45"/>
    </row>
    <row r="2217" spans="1:25">
      <c r="A2217" s="299" t="s">
        <v>182</v>
      </c>
      <c r="B2217" s="299" t="s">
        <v>183</v>
      </c>
      <c r="C2217" s="125">
        <v>45016</v>
      </c>
      <c r="D2217" s="125">
        <v>45016</v>
      </c>
      <c r="E2217" s="125">
        <v>45016</v>
      </c>
      <c r="G2217" s="127" t="s">
        <v>1597</v>
      </c>
      <c r="H2217" s="128" t="s">
        <v>852</v>
      </c>
      <c r="I2217" s="73" t="s">
        <v>850</v>
      </c>
      <c r="J2217" s="73" t="s">
        <v>851</v>
      </c>
      <c r="K2217" s="73" t="s">
        <v>166</v>
      </c>
      <c r="L2217" s="129">
        <v>0</v>
      </c>
      <c r="N2217" s="121">
        <v>0</v>
      </c>
      <c r="O2217" s="121">
        <v>69646.880000000005</v>
      </c>
      <c r="P2217" s="121">
        <v>69646.880000000005</v>
      </c>
      <c r="Q2217" s="130" t="s">
        <v>681</v>
      </c>
      <c r="R2217" s="131">
        <v>0</v>
      </c>
      <c r="S2217" s="132">
        <v>2921964.7600000063</v>
      </c>
      <c r="T2217" s="122" t="s">
        <v>851</v>
      </c>
      <c r="U2217" s="2">
        <v>91543090</v>
      </c>
      <c r="V2217" s="121">
        <v>-354944421</v>
      </c>
      <c r="W2217" s="111">
        <v>441318</v>
      </c>
      <c r="X2217" s="133">
        <v>56026365</v>
      </c>
      <c r="Y2217" s="45"/>
    </row>
    <row r="2218" spans="1:25">
      <c r="A2218" s="299" t="s">
        <v>206</v>
      </c>
      <c r="B2218" s="299" t="s">
        <v>207</v>
      </c>
      <c r="C2218" s="125">
        <v>45016</v>
      </c>
      <c r="D2218" s="125">
        <v>45016</v>
      </c>
      <c r="E2218" s="125">
        <v>45016</v>
      </c>
      <c r="G2218" s="127"/>
      <c r="H2218" s="128" t="s">
        <v>501</v>
      </c>
      <c r="I2218" s="73" t="s">
        <v>502</v>
      </c>
      <c r="J2218" s="73" t="s">
        <v>503</v>
      </c>
      <c r="K2218" s="73" t="s">
        <v>944</v>
      </c>
      <c r="L2218" s="129">
        <v>15340.91</v>
      </c>
      <c r="M2218" s="121">
        <v>100</v>
      </c>
      <c r="N2218" s="121">
        <v>15340.91</v>
      </c>
      <c r="O2218" s="121">
        <v>0</v>
      </c>
      <c r="P2218" s="121">
        <v>15340.91</v>
      </c>
      <c r="Q2218" s="130" t="s">
        <v>681</v>
      </c>
      <c r="R2218" s="131">
        <v>3922211.2999999863</v>
      </c>
      <c r="S2218" s="132">
        <v>0</v>
      </c>
      <c r="T2218" s="122" t="s">
        <v>503</v>
      </c>
      <c r="U2218" s="2">
        <v>93844308</v>
      </c>
      <c r="V2218" s="121">
        <v>-355394642</v>
      </c>
      <c r="W2218" s="111">
        <v>516174</v>
      </c>
      <c r="X2218" s="133">
        <v>56289303</v>
      </c>
      <c r="Y2218" s="45"/>
    </row>
    <row r="2219" spans="1:25">
      <c r="A2219" s="299" t="s">
        <v>206</v>
      </c>
      <c r="B2219" s="299" t="s">
        <v>207</v>
      </c>
      <c r="C2219" s="125">
        <v>45016</v>
      </c>
      <c r="D2219" s="125">
        <v>45016</v>
      </c>
      <c r="E2219" s="125">
        <v>45016</v>
      </c>
      <c r="G2219" s="127"/>
      <c r="H2219" s="128" t="s">
        <v>935</v>
      </c>
      <c r="I2219" s="73" t="s">
        <v>933</v>
      </c>
      <c r="J2219" s="73" t="s">
        <v>934</v>
      </c>
      <c r="K2219" s="73" t="s">
        <v>944</v>
      </c>
      <c r="L2219" s="129">
        <v>25000</v>
      </c>
      <c r="M2219" s="121">
        <v>100</v>
      </c>
      <c r="N2219" s="121">
        <v>25000</v>
      </c>
      <c r="O2219" s="121">
        <v>0</v>
      </c>
      <c r="P2219" s="121">
        <v>25000</v>
      </c>
      <c r="Q2219" s="130" t="s">
        <v>681</v>
      </c>
      <c r="R2219" s="131">
        <v>3947211.2999999863</v>
      </c>
      <c r="S2219" s="132">
        <v>0</v>
      </c>
      <c r="T2219" s="122" t="s">
        <v>934</v>
      </c>
      <c r="U2219" s="2">
        <v>93043144</v>
      </c>
      <c r="V2219" s="121">
        <v>-353241140</v>
      </c>
      <c r="W2219" s="111">
        <v>504211</v>
      </c>
      <c r="X2219" s="133">
        <v>55715080</v>
      </c>
      <c r="Y2219" s="45"/>
    </row>
    <row r="2220" spans="1:25">
      <c r="A2220" s="299" t="s">
        <v>182</v>
      </c>
      <c r="B2220" s="299" t="s">
        <v>183</v>
      </c>
      <c r="C2220" s="125">
        <v>45016</v>
      </c>
      <c r="D2220" s="125">
        <v>45016</v>
      </c>
      <c r="E2220" s="125">
        <v>45016</v>
      </c>
      <c r="G2220" s="127" t="s">
        <v>1688</v>
      </c>
      <c r="H2220" s="128" t="s">
        <v>935</v>
      </c>
      <c r="I2220" s="73" t="s">
        <v>933</v>
      </c>
      <c r="J2220" s="73" t="s">
        <v>1689</v>
      </c>
      <c r="K2220" s="73" t="s">
        <v>166</v>
      </c>
      <c r="L2220" s="129">
        <v>0</v>
      </c>
      <c r="N2220" s="121">
        <v>0</v>
      </c>
      <c r="O2220" s="121">
        <v>281746.19</v>
      </c>
      <c r="P2220" s="121">
        <v>281746.19</v>
      </c>
      <c r="Q2220" s="130" t="s">
        <v>681</v>
      </c>
      <c r="R2220" s="131">
        <v>0</v>
      </c>
      <c r="S2220" s="132">
        <v>3203710.9500000062</v>
      </c>
      <c r="T2220" s="122" t="s">
        <v>934</v>
      </c>
      <c r="U2220" s="2">
        <v>88527197</v>
      </c>
      <c r="V2220" s="121">
        <v>-353241425</v>
      </c>
      <c r="W2220" s="111">
        <v>504211</v>
      </c>
      <c r="X2220" s="133">
        <v>55715161</v>
      </c>
      <c r="Y2220" s="45"/>
    </row>
    <row r="2221" spans="1:25">
      <c r="A2221" s="299" t="s">
        <v>206</v>
      </c>
      <c r="B2221" s="299" t="s">
        <v>207</v>
      </c>
      <c r="C2221" s="125">
        <v>45016</v>
      </c>
      <c r="D2221" s="125">
        <v>45016</v>
      </c>
      <c r="E2221" s="125">
        <v>45016</v>
      </c>
      <c r="G2221" s="127"/>
      <c r="H2221" s="128" t="s">
        <v>361</v>
      </c>
      <c r="I2221" s="73" t="s">
        <v>362</v>
      </c>
      <c r="J2221" s="73" t="s">
        <v>363</v>
      </c>
      <c r="K2221" s="73" t="s">
        <v>944</v>
      </c>
      <c r="L2221" s="129">
        <v>20663.82</v>
      </c>
      <c r="M2221" s="121">
        <v>100</v>
      </c>
      <c r="N2221" s="121">
        <v>20663.82</v>
      </c>
      <c r="O2221" s="121">
        <v>0</v>
      </c>
      <c r="P2221" s="121">
        <v>20663.82</v>
      </c>
      <c r="Q2221" s="130" t="s">
        <v>681</v>
      </c>
      <c r="R2221" s="131">
        <v>3967875.1199999861</v>
      </c>
      <c r="S2221" s="132">
        <v>0</v>
      </c>
      <c r="T2221" s="122" t="s">
        <v>363</v>
      </c>
      <c r="U2221" s="2">
        <v>92469362</v>
      </c>
      <c r="V2221" s="121">
        <v>-350826725</v>
      </c>
      <c r="W2221" s="111">
        <v>356264</v>
      </c>
      <c r="X2221" s="133">
        <v>55454546</v>
      </c>
      <c r="Y2221" s="45"/>
    </row>
    <row r="2222" spans="1:25">
      <c r="A2222" s="299" t="s">
        <v>182</v>
      </c>
      <c r="B2222" s="299" t="s">
        <v>183</v>
      </c>
      <c r="C2222" s="125">
        <v>45016</v>
      </c>
      <c r="D2222" s="125">
        <v>45016</v>
      </c>
      <c r="E2222" s="125">
        <v>45016</v>
      </c>
      <c r="G2222" s="127" t="s">
        <v>1561</v>
      </c>
      <c r="H2222" s="128" t="s">
        <v>361</v>
      </c>
      <c r="I2222" s="73" t="s">
        <v>362</v>
      </c>
      <c r="J2222" s="73" t="s">
        <v>363</v>
      </c>
      <c r="K2222" s="73" t="s">
        <v>166</v>
      </c>
      <c r="L2222" s="129">
        <v>0</v>
      </c>
      <c r="N2222" s="121">
        <v>0</v>
      </c>
      <c r="O2222" s="121">
        <v>147080.79999999999</v>
      </c>
      <c r="P2222" s="121">
        <v>147080.79999999999</v>
      </c>
      <c r="Q2222" s="130" t="s">
        <v>681</v>
      </c>
      <c r="R2222" s="131">
        <v>0</v>
      </c>
      <c r="S2222" s="132">
        <v>3350791.7500000061</v>
      </c>
      <c r="T2222" s="122" t="s">
        <v>363</v>
      </c>
      <c r="U2222" s="2">
        <v>88545499</v>
      </c>
      <c r="V2222" s="121">
        <v>-350826747</v>
      </c>
      <c r="W2222" s="111">
        <v>356264</v>
      </c>
      <c r="X2222" s="133">
        <v>55454556</v>
      </c>
      <c r="Y2222" s="45"/>
    </row>
    <row r="2223" spans="1:25">
      <c r="A2223" s="299" t="s">
        <v>206</v>
      </c>
      <c r="B2223" s="299" t="s">
        <v>207</v>
      </c>
      <c r="C2223" s="125">
        <v>45016</v>
      </c>
      <c r="D2223" s="125">
        <v>45016</v>
      </c>
      <c r="E2223" s="125">
        <v>45016</v>
      </c>
      <c r="F2223" s="295" t="s">
        <v>527</v>
      </c>
      <c r="G2223" s="127"/>
      <c r="H2223" s="128" t="s">
        <v>526</v>
      </c>
      <c r="I2223" s="73" t="s">
        <v>528</v>
      </c>
      <c r="J2223" s="73" t="s">
        <v>529</v>
      </c>
      <c r="K2223" s="73" t="s">
        <v>944</v>
      </c>
      <c r="L2223" s="129">
        <v>15058.09</v>
      </c>
      <c r="M2223" s="121">
        <v>100</v>
      </c>
      <c r="N2223" s="121">
        <v>15058.09</v>
      </c>
      <c r="O2223" s="121">
        <v>0</v>
      </c>
      <c r="P2223" s="121">
        <v>15058.09</v>
      </c>
      <c r="Q2223" s="130" t="s">
        <v>681</v>
      </c>
      <c r="R2223" s="131">
        <v>3982933.209999986</v>
      </c>
      <c r="S2223" s="132">
        <v>0</v>
      </c>
      <c r="T2223" s="122" t="s">
        <v>529</v>
      </c>
      <c r="U2223" s="2">
        <v>93835071</v>
      </c>
      <c r="V2223" s="121">
        <v>-355382860</v>
      </c>
      <c r="W2223" s="111">
        <v>385452</v>
      </c>
      <c r="X2223" s="133">
        <v>56286194</v>
      </c>
      <c r="Y2223" s="45"/>
    </row>
    <row r="2224" spans="1:25">
      <c r="A2224" s="299" t="s">
        <v>182</v>
      </c>
      <c r="B2224" s="299" t="s">
        <v>183</v>
      </c>
      <c r="C2224" s="125">
        <v>45016</v>
      </c>
      <c r="D2224" s="125">
        <v>45016</v>
      </c>
      <c r="E2224" s="125">
        <v>45016</v>
      </c>
      <c r="F2224" s="295" t="s">
        <v>527</v>
      </c>
      <c r="G2224" s="127" t="s">
        <v>1719</v>
      </c>
      <c r="H2224" s="128" t="s">
        <v>526</v>
      </c>
      <c r="I2224" s="73" t="s">
        <v>528</v>
      </c>
      <c r="J2224" s="73" t="s">
        <v>529</v>
      </c>
      <c r="K2224" s="73" t="s">
        <v>166</v>
      </c>
      <c r="L2224" s="129">
        <v>0</v>
      </c>
      <c r="N2224" s="121">
        <v>0</v>
      </c>
      <c r="O2224" s="121">
        <v>142.68</v>
      </c>
      <c r="P2224" s="121">
        <v>142.68</v>
      </c>
      <c r="Q2224" s="130" t="s">
        <v>681</v>
      </c>
      <c r="R2224" s="131">
        <v>0</v>
      </c>
      <c r="S2224" s="132">
        <v>3350934.4300000062</v>
      </c>
      <c r="T2224" s="122" t="s">
        <v>529</v>
      </c>
      <c r="U2224" s="2">
        <v>93732627</v>
      </c>
      <c r="V2224" s="121">
        <v>-355382792</v>
      </c>
      <c r="W2224" s="111">
        <v>385452</v>
      </c>
      <c r="X2224" s="133">
        <v>56286173</v>
      </c>
      <c r="Y2224" s="45"/>
    </row>
    <row r="2225" spans="1:25">
      <c r="A2225" s="299" t="s">
        <v>206</v>
      </c>
      <c r="B2225" s="299" t="s">
        <v>207</v>
      </c>
      <c r="C2225" s="125">
        <v>45016</v>
      </c>
      <c r="D2225" s="125">
        <v>45016</v>
      </c>
      <c r="E2225" s="125">
        <v>45016</v>
      </c>
      <c r="F2225" s="295" t="s">
        <v>929</v>
      </c>
      <c r="G2225" s="127"/>
      <c r="H2225" s="128" t="s">
        <v>928</v>
      </c>
      <c r="I2225" s="73" t="s">
        <v>926</v>
      </c>
      <c r="J2225" s="73" t="s">
        <v>927</v>
      </c>
      <c r="K2225" s="73" t="s">
        <v>944</v>
      </c>
      <c r="L2225" s="129">
        <v>10000</v>
      </c>
      <c r="M2225" s="121">
        <v>100</v>
      </c>
      <c r="N2225" s="121">
        <v>10000</v>
      </c>
      <c r="O2225" s="121">
        <v>0</v>
      </c>
      <c r="P2225" s="121">
        <v>10000</v>
      </c>
      <c r="Q2225" s="130" t="s">
        <v>681</v>
      </c>
      <c r="R2225" s="131">
        <v>3992933.209999986</v>
      </c>
      <c r="S2225" s="132">
        <v>0</v>
      </c>
      <c r="T2225" s="122" t="s">
        <v>927</v>
      </c>
      <c r="U2225" s="2">
        <v>93141498</v>
      </c>
      <c r="V2225" s="121">
        <v>-353366101</v>
      </c>
      <c r="W2225" s="111">
        <v>481437</v>
      </c>
      <c r="X2225" s="133">
        <v>55746969</v>
      </c>
      <c r="Y2225" s="45"/>
    </row>
    <row r="2226" spans="1:25">
      <c r="A2226" s="299" t="s">
        <v>206</v>
      </c>
      <c r="B2226" s="299" t="s">
        <v>207</v>
      </c>
      <c r="C2226" s="125">
        <v>45016</v>
      </c>
      <c r="D2226" s="125">
        <v>45016</v>
      </c>
      <c r="E2226" s="125">
        <v>45016</v>
      </c>
      <c r="F2226" s="295" t="s">
        <v>759</v>
      </c>
      <c r="G2226" s="127"/>
      <c r="H2226" s="128" t="s">
        <v>758</v>
      </c>
      <c r="I2226" s="73" t="s">
        <v>756</v>
      </c>
      <c r="J2226" s="73" t="s">
        <v>757</v>
      </c>
      <c r="K2226" s="73" t="s">
        <v>944</v>
      </c>
      <c r="L2226" s="129">
        <v>32774.089999999997</v>
      </c>
      <c r="M2226" s="121">
        <v>100</v>
      </c>
      <c r="N2226" s="121">
        <v>32774.089999999997</v>
      </c>
      <c r="O2226" s="121">
        <v>0</v>
      </c>
      <c r="P2226" s="121">
        <v>32774.089999999997</v>
      </c>
      <c r="Q2226" s="130" t="s">
        <v>681</v>
      </c>
      <c r="R2226" s="131">
        <v>4025707.2999999858</v>
      </c>
      <c r="S2226" s="132">
        <v>0</v>
      </c>
      <c r="T2226" s="122" t="s">
        <v>757</v>
      </c>
      <c r="U2226" s="2">
        <v>92560818</v>
      </c>
      <c r="V2226" s="121">
        <v>-351007998</v>
      </c>
      <c r="W2226" s="111">
        <v>362904</v>
      </c>
      <c r="X2226" s="133">
        <v>55501980</v>
      </c>
      <c r="Y2226" s="45"/>
    </row>
    <row r="2227" spans="1:25">
      <c r="A2227" s="299" t="s">
        <v>182</v>
      </c>
      <c r="B2227" s="299" t="s">
        <v>183</v>
      </c>
      <c r="C2227" s="125">
        <v>45016</v>
      </c>
      <c r="D2227" s="125">
        <v>45016</v>
      </c>
      <c r="E2227" s="125">
        <v>45016</v>
      </c>
      <c r="F2227" s="295" t="s">
        <v>759</v>
      </c>
      <c r="G2227" s="127" t="s">
        <v>1520</v>
      </c>
      <c r="H2227" s="128" t="s">
        <v>758</v>
      </c>
      <c r="I2227" s="73" t="s">
        <v>756</v>
      </c>
      <c r="J2227" s="73" t="s">
        <v>757</v>
      </c>
      <c r="K2227" s="73" t="s">
        <v>166</v>
      </c>
      <c r="L2227" s="129">
        <v>0</v>
      </c>
      <c r="N2227" s="121">
        <v>0</v>
      </c>
      <c r="O2227" s="121">
        <v>127995.42</v>
      </c>
      <c r="P2227" s="121">
        <v>127995.42</v>
      </c>
      <c r="Q2227" s="130" t="s">
        <v>681</v>
      </c>
      <c r="R2227" s="131">
        <v>0</v>
      </c>
      <c r="S2227" s="132">
        <v>3478929.8500000061</v>
      </c>
      <c r="T2227" s="122" t="s">
        <v>757</v>
      </c>
      <c r="U2227" s="2">
        <v>91740439</v>
      </c>
      <c r="V2227" s="121">
        <v>-355039653</v>
      </c>
      <c r="W2227" s="111">
        <v>362904</v>
      </c>
      <c r="X2227" s="133">
        <v>56121545</v>
      </c>
      <c r="Y2227" s="45"/>
    </row>
    <row r="2228" spans="1:25">
      <c r="A2228" s="299" t="s">
        <v>206</v>
      </c>
      <c r="B2228" s="299" t="s">
        <v>207</v>
      </c>
      <c r="C2228" s="125">
        <v>45016</v>
      </c>
      <c r="D2228" s="125">
        <v>45016</v>
      </c>
      <c r="E2228" s="125">
        <v>45016</v>
      </c>
      <c r="G2228" s="127"/>
      <c r="H2228" s="128" t="s">
        <v>577</v>
      </c>
      <c r="I2228" s="73" t="s">
        <v>578</v>
      </c>
      <c r="J2228" s="73" t="s">
        <v>579</v>
      </c>
      <c r="K2228" s="73" t="s">
        <v>944</v>
      </c>
      <c r="L2228" s="129">
        <v>29743.47</v>
      </c>
      <c r="M2228" s="121">
        <v>100</v>
      </c>
      <c r="N2228" s="121">
        <v>29743.47</v>
      </c>
      <c r="O2228" s="121">
        <v>0</v>
      </c>
      <c r="P2228" s="121">
        <v>29743.47</v>
      </c>
      <c r="Q2228" s="130" t="s">
        <v>681</v>
      </c>
      <c r="R2228" s="131">
        <v>4055450.769999986</v>
      </c>
      <c r="S2228" s="132">
        <v>0</v>
      </c>
      <c r="T2228" s="122" t="s">
        <v>579</v>
      </c>
      <c r="U2228" s="2">
        <v>93596374</v>
      </c>
      <c r="V2228" s="121">
        <v>-354433053</v>
      </c>
      <c r="W2228" s="111">
        <v>466060</v>
      </c>
      <c r="X2228" s="133">
        <v>55913433</v>
      </c>
      <c r="Y2228" s="45"/>
    </row>
    <row r="2229" spans="1:25">
      <c r="A2229" s="299" t="s">
        <v>182</v>
      </c>
      <c r="B2229" s="299" t="s">
        <v>183</v>
      </c>
      <c r="C2229" s="125">
        <v>45016</v>
      </c>
      <c r="D2229" s="125">
        <v>45016</v>
      </c>
      <c r="E2229" s="125">
        <v>45016</v>
      </c>
      <c r="G2229" s="127" t="s">
        <v>1632</v>
      </c>
      <c r="H2229" s="128" t="s">
        <v>577</v>
      </c>
      <c r="I2229" s="73" t="s">
        <v>578</v>
      </c>
      <c r="J2229" s="73" t="s">
        <v>579</v>
      </c>
      <c r="K2229" s="73" t="s">
        <v>166</v>
      </c>
      <c r="L2229" s="129">
        <v>0</v>
      </c>
      <c r="N2229" s="121">
        <v>0</v>
      </c>
      <c r="O2229" s="121">
        <v>321075.88</v>
      </c>
      <c r="P2229" s="121">
        <v>321075.88</v>
      </c>
      <c r="Q2229" s="130" t="s">
        <v>681</v>
      </c>
      <c r="R2229" s="131">
        <v>0</v>
      </c>
      <c r="S2229" s="132">
        <v>3800005.730000006</v>
      </c>
      <c r="T2229" s="122" t="s">
        <v>579</v>
      </c>
      <c r="U2229" s="2">
        <v>88184872</v>
      </c>
      <c r="V2229" s="121">
        <v>-354848343</v>
      </c>
      <c r="W2229" s="111">
        <v>466060</v>
      </c>
      <c r="X2229" s="133">
        <v>55931525</v>
      </c>
      <c r="Y2229" s="45"/>
    </row>
    <row r="2230" spans="1:25">
      <c r="A2230" s="299" t="s">
        <v>206</v>
      </c>
      <c r="B2230" s="299" t="s">
        <v>207</v>
      </c>
      <c r="C2230" s="125">
        <v>45016</v>
      </c>
      <c r="D2230" s="125">
        <v>45016</v>
      </c>
      <c r="E2230" s="125">
        <v>45016</v>
      </c>
      <c r="F2230" s="295" t="s">
        <v>893</v>
      </c>
      <c r="G2230" s="127"/>
      <c r="H2230" s="128" t="s">
        <v>892</v>
      </c>
      <c r="I2230" s="73" t="s">
        <v>890</v>
      </c>
      <c r="J2230" s="73" t="s">
        <v>891</v>
      </c>
      <c r="K2230" s="73" t="s">
        <v>944</v>
      </c>
      <c r="L2230" s="129">
        <v>4112.3500000000004</v>
      </c>
      <c r="M2230" s="121">
        <v>100</v>
      </c>
      <c r="N2230" s="121">
        <v>4112.3500000000004</v>
      </c>
      <c r="O2230" s="121">
        <v>0</v>
      </c>
      <c r="P2230" s="121">
        <v>4112.3500000000004</v>
      </c>
      <c r="Q2230" s="130" t="s">
        <v>681</v>
      </c>
      <c r="R2230" s="131">
        <v>4059563.1199999861</v>
      </c>
      <c r="S2230" s="132">
        <v>0</v>
      </c>
      <c r="T2230" s="122" t="s">
        <v>891</v>
      </c>
      <c r="U2230" s="2">
        <v>93071757</v>
      </c>
      <c r="V2230" s="121">
        <v>-353278628</v>
      </c>
      <c r="W2230" s="111">
        <v>458978</v>
      </c>
      <c r="X2230" s="133">
        <v>55724539</v>
      </c>
      <c r="Y2230" s="45"/>
    </row>
    <row r="2231" spans="1:25">
      <c r="A2231" s="299" t="s">
        <v>182</v>
      </c>
      <c r="B2231" s="299" t="s">
        <v>183</v>
      </c>
      <c r="C2231" s="125">
        <v>45016</v>
      </c>
      <c r="D2231" s="125">
        <v>45016</v>
      </c>
      <c r="E2231" s="125">
        <v>45016</v>
      </c>
      <c r="F2231" s="295" t="s">
        <v>893</v>
      </c>
      <c r="G2231" s="127" t="s">
        <v>1652</v>
      </c>
      <c r="H2231" s="128" t="s">
        <v>892</v>
      </c>
      <c r="I2231" s="73" t="s">
        <v>890</v>
      </c>
      <c r="J2231" s="73" t="s">
        <v>891</v>
      </c>
      <c r="K2231" s="73" t="s">
        <v>166</v>
      </c>
      <c r="L2231" s="129">
        <v>0</v>
      </c>
      <c r="N2231" s="121">
        <v>0</v>
      </c>
      <c r="O2231" s="121">
        <v>14048.57</v>
      </c>
      <c r="P2231" s="121">
        <v>14048.57</v>
      </c>
      <c r="Q2231" s="130" t="s">
        <v>681</v>
      </c>
      <c r="R2231" s="131">
        <v>0</v>
      </c>
      <c r="S2231" s="132">
        <v>3814054.3000000059</v>
      </c>
      <c r="T2231" s="122" t="s">
        <v>891</v>
      </c>
      <c r="U2231" s="2">
        <v>91618782</v>
      </c>
      <c r="V2231" s="121">
        <v>-354983928</v>
      </c>
      <c r="W2231" s="111">
        <v>458978</v>
      </c>
      <c r="X2231" s="133">
        <v>56065848</v>
      </c>
      <c r="Y2231" s="45"/>
    </row>
    <row r="2232" spans="1:25">
      <c r="A2232" s="299" t="s">
        <v>206</v>
      </c>
      <c r="B2232" s="299" t="s">
        <v>207</v>
      </c>
      <c r="C2232" s="125">
        <v>45016</v>
      </c>
      <c r="D2232" s="125">
        <v>45016</v>
      </c>
      <c r="E2232" s="125">
        <v>45016</v>
      </c>
      <c r="G2232" s="127"/>
      <c r="H2232" s="128" t="s">
        <v>895</v>
      </c>
      <c r="I2232" s="73" t="s">
        <v>890</v>
      </c>
      <c r="J2232" s="73" t="s">
        <v>894</v>
      </c>
      <c r="K2232" s="73" t="s">
        <v>944</v>
      </c>
      <c r="L2232" s="129">
        <v>4622.08</v>
      </c>
      <c r="M2232" s="121">
        <v>100</v>
      </c>
      <c r="N2232" s="121">
        <v>4622.08</v>
      </c>
      <c r="O2232" s="121">
        <v>0</v>
      </c>
      <c r="P2232" s="121">
        <v>4622.08</v>
      </c>
      <c r="Q2232" s="130" t="s">
        <v>681</v>
      </c>
      <c r="R2232" s="131">
        <v>4064185.1999999862</v>
      </c>
      <c r="S2232" s="132">
        <v>0</v>
      </c>
      <c r="T2232" s="122" t="s">
        <v>894</v>
      </c>
      <c r="U2232" s="2">
        <v>93856144</v>
      </c>
      <c r="V2232" s="121">
        <v>-355411025</v>
      </c>
      <c r="W2232" s="111">
        <v>396138</v>
      </c>
      <c r="X2232" s="133">
        <v>56295051</v>
      </c>
      <c r="Y2232" s="45"/>
    </row>
    <row r="2233" spans="1:25">
      <c r="A2233" s="299" t="s">
        <v>182</v>
      </c>
      <c r="B2233" s="299" t="s">
        <v>183</v>
      </c>
      <c r="C2233" s="125">
        <v>44957</v>
      </c>
      <c r="D2233" s="125">
        <v>44957</v>
      </c>
      <c r="E2233" s="125">
        <v>45016</v>
      </c>
      <c r="G2233" s="127" t="s">
        <v>1675</v>
      </c>
      <c r="H2233" s="128" t="s">
        <v>895</v>
      </c>
      <c r="I2233" s="73" t="s">
        <v>890</v>
      </c>
      <c r="J2233" s="73" t="s">
        <v>894</v>
      </c>
      <c r="K2233" s="73" t="s">
        <v>166</v>
      </c>
      <c r="L2233" s="129">
        <v>0</v>
      </c>
      <c r="N2233" s="121">
        <v>0</v>
      </c>
      <c r="O2233" s="121">
        <v>16145.08</v>
      </c>
      <c r="P2233" s="121">
        <v>16145.08</v>
      </c>
      <c r="Q2233" s="130" t="s">
        <v>681</v>
      </c>
      <c r="R2233" s="131">
        <v>0</v>
      </c>
      <c r="S2233" s="132">
        <v>3830199.3800000059</v>
      </c>
      <c r="T2233" s="122" t="s">
        <v>894</v>
      </c>
      <c r="U2233" s="2">
        <v>89258661</v>
      </c>
      <c r="V2233" s="121">
        <v>-355411649</v>
      </c>
      <c r="W2233" s="111">
        <v>396138</v>
      </c>
      <c r="X2233" s="133">
        <v>56295303</v>
      </c>
      <c r="Y2233" s="45"/>
    </row>
    <row r="2234" spans="1:25">
      <c r="A2234" s="299" t="s">
        <v>182</v>
      </c>
      <c r="B2234" s="299" t="s">
        <v>183</v>
      </c>
      <c r="C2234" s="125">
        <v>44985</v>
      </c>
      <c r="D2234" s="125">
        <v>44985</v>
      </c>
      <c r="E2234" s="125">
        <v>45016</v>
      </c>
      <c r="G2234" s="127" t="s">
        <v>1675</v>
      </c>
      <c r="H2234" s="128" t="s">
        <v>895</v>
      </c>
      <c r="I2234" s="73" t="s">
        <v>890</v>
      </c>
      <c r="J2234" s="73" t="s">
        <v>894</v>
      </c>
      <c r="K2234" s="73" t="s">
        <v>166</v>
      </c>
      <c r="L2234" s="129">
        <v>0</v>
      </c>
      <c r="N2234" s="121">
        <v>0</v>
      </c>
      <c r="O2234" s="121">
        <v>14393</v>
      </c>
      <c r="P2234" s="121">
        <v>14393</v>
      </c>
      <c r="Q2234" s="130" t="s">
        <v>681</v>
      </c>
      <c r="R2234" s="131">
        <v>0</v>
      </c>
      <c r="S2234" s="132">
        <v>3844592.3800000059</v>
      </c>
      <c r="T2234" s="122" t="s">
        <v>894</v>
      </c>
      <c r="U2234" s="2">
        <v>90586250</v>
      </c>
      <c r="V2234" s="121">
        <v>-355411776</v>
      </c>
      <c r="W2234" s="111">
        <v>396138</v>
      </c>
      <c r="X2234" s="133">
        <v>56295346</v>
      </c>
      <c r="Y2234" s="45"/>
    </row>
    <row r="2235" spans="1:25">
      <c r="A2235" s="299" t="s">
        <v>182</v>
      </c>
      <c r="B2235" s="299" t="s">
        <v>183</v>
      </c>
      <c r="C2235" s="125">
        <v>45016</v>
      </c>
      <c r="D2235" s="125">
        <v>45016</v>
      </c>
      <c r="E2235" s="125">
        <v>45016</v>
      </c>
      <c r="G2235" s="127" t="s">
        <v>1675</v>
      </c>
      <c r="H2235" s="128" t="s">
        <v>895</v>
      </c>
      <c r="I2235" s="73" t="s">
        <v>890</v>
      </c>
      <c r="J2235" s="73" t="s">
        <v>894</v>
      </c>
      <c r="K2235" s="73" t="s">
        <v>166</v>
      </c>
      <c r="L2235" s="129">
        <v>0</v>
      </c>
      <c r="N2235" s="121">
        <v>0</v>
      </c>
      <c r="O2235" s="121">
        <v>16672.900000000001</v>
      </c>
      <c r="P2235" s="121">
        <v>16672.900000000001</v>
      </c>
      <c r="Q2235" s="130" t="s">
        <v>681</v>
      </c>
      <c r="R2235" s="131">
        <v>0</v>
      </c>
      <c r="S2235" s="132">
        <v>3861265.2800000058</v>
      </c>
      <c r="T2235" s="122" t="s">
        <v>894</v>
      </c>
      <c r="U2235" s="2">
        <v>91765791</v>
      </c>
      <c r="V2235" s="121">
        <v>-355412354</v>
      </c>
      <c r="W2235" s="111">
        <v>396138</v>
      </c>
      <c r="X2235" s="133">
        <v>56295628</v>
      </c>
      <c r="Y2235" s="45"/>
    </row>
    <row r="2236" spans="1:25">
      <c r="A2236" s="299" t="s">
        <v>206</v>
      </c>
      <c r="B2236" s="299" t="s">
        <v>207</v>
      </c>
      <c r="C2236" s="125">
        <v>45016</v>
      </c>
      <c r="D2236" s="125">
        <v>45016</v>
      </c>
      <c r="E2236" s="125">
        <v>45016</v>
      </c>
      <c r="F2236" s="295" t="s">
        <v>1036</v>
      </c>
      <c r="G2236" s="127"/>
      <c r="H2236" s="128" t="s">
        <v>900</v>
      </c>
      <c r="I2236" s="73" t="s">
        <v>898</v>
      </c>
      <c r="J2236" s="73" t="s">
        <v>899</v>
      </c>
      <c r="K2236" s="73" t="s">
        <v>944</v>
      </c>
      <c r="L2236" s="129">
        <v>25125.63</v>
      </c>
      <c r="M2236" s="121">
        <v>100</v>
      </c>
      <c r="N2236" s="121">
        <v>25125.63</v>
      </c>
      <c r="O2236" s="121">
        <v>0</v>
      </c>
      <c r="P2236" s="121">
        <v>25125.63</v>
      </c>
      <c r="Q2236" s="130" t="s">
        <v>681</v>
      </c>
      <c r="R2236" s="131">
        <v>4089310.8299999861</v>
      </c>
      <c r="S2236" s="132">
        <v>0</v>
      </c>
      <c r="T2236" s="122" t="s">
        <v>899</v>
      </c>
      <c r="U2236" s="2">
        <v>92761980</v>
      </c>
      <c r="V2236" s="121">
        <v>-352540882</v>
      </c>
      <c r="W2236" s="111">
        <v>493703</v>
      </c>
      <c r="X2236" s="133">
        <v>55605441</v>
      </c>
      <c r="Y2236" s="45"/>
    </row>
    <row r="2237" spans="1:25">
      <c r="A2237" s="299" t="s">
        <v>182</v>
      </c>
      <c r="B2237" s="299" t="s">
        <v>183</v>
      </c>
      <c r="C2237" s="125">
        <v>45016</v>
      </c>
      <c r="D2237" s="125">
        <v>45016</v>
      </c>
      <c r="E2237" s="125">
        <v>45016</v>
      </c>
      <c r="F2237" s="295" t="s">
        <v>1036</v>
      </c>
      <c r="G2237" s="127" t="s">
        <v>1653</v>
      </c>
      <c r="H2237" s="128" t="s">
        <v>900</v>
      </c>
      <c r="I2237" s="73" t="s">
        <v>898</v>
      </c>
      <c r="J2237" s="73" t="s">
        <v>1654</v>
      </c>
      <c r="K2237" s="73" t="s">
        <v>166</v>
      </c>
      <c r="L2237" s="129">
        <v>0</v>
      </c>
      <c r="N2237" s="121">
        <v>0</v>
      </c>
      <c r="O2237" s="121">
        <v>273111.59000000003</v>
      </c>
      <c r="P2237" s="121">
        <v>273111.59000000003</v>
      </c>
      <c r="Q2237" s="130" t="s">
        <v>681</v>
      </c>
      <c r="R2237" s="131">
        <v>0</v>
      </c>
      <c r="S2237" s="132">
        <v>4134376.8700000057</v>
      </c>
      <c r="T2237" s="122" t="s">
        <v>899</v>
      </c>
      <c r="U2237" s="2">
        <v>89438417</v>
      </c>
      <c r="V2237" s="121">
        <v>-354898180</v>
      </c>
      <c r="W2237" s="111">
        <v>493703</v>
      </c>
      <c r="X2237" s="133">
        <v>55981345</v>
      </c>
      <c r="Y2237" s="45"/>
    </row>
    <row r="2238" spans="1:25">
      <c r="A2238" s="299" t="s">
        <v>206</v>
      </c>
      <c r="B2238" s="299" t="s">
        <v>207</v>
      </c>
      <c r="C2238" s="125">
        <v>45016</v>
      </c>
      <c r="D2238" s="125">
        <v>45016</v>
      </c>
      <c r="E2238" s="125">
        <v>45016</v>
      </c>
      <c r="F2238" s="295" t="s">
        <v>839</v>
      </c>
      <c r="G2238" s="127"/>
      <c r="H2238" s="128" t="s">
        <v>838</v>
      </c>
      <c r="I2238" s="73" t="s">
        <v>836</v>
      </c>
      <c r="J2238" s="73" t="s">
        <v>837</v>
      </c>
      <c r="K2238" s="73" t="s">
        <v>944</v>
      </c>
      <c r="L2238" s="129">
        <v>502.51</v>
      </c>
      <c r="M2238" s="121">
        <v>100</v>
      </c>
      <c r="N2238" s="121">
        <v>502.51</v>
      </c>
      <c r="O2238" s="121">
        <v>0</v>
      </c>
      <c r="P2238" s="121">
        <v>502.51</v>
      </c>
      <c r="Q2238" s="130" t="s">
        <v>681</v>
      </c>
      <c r="R2238" s="131">
        <v>4089813.3399999859</v>
      </c>
      <c r="S2238" s="132">
        <v>0</v>
      </c>
      <c r="T2238" s="122" t="s">
        <v>837</v>
      </c>
      <c r="U2238" s="2">
        <v>92820502</v>
      </c>
      <c r="V2238" s="121">
        <v>-352621962</v>
      </c>
      <c r="W2238" s="111">
        <v>437570</v>
      </c>
      <c r="X2238" s="133">
        <v>55634938</v>
      </c>
      <c r="Y2238" s="45"/>
    </row>
    <row r="2239" spans="1:25">
      <c r="A2239" s="299" t="s">
        <v>182</v>
      </c>
      <c r="B2239" s="299" t="s">
        <v>183</v>
      </c>
      <c r="C2239" s="125">
        <v>45016</v>
      </c>
      <c r="D2239" s="125">
        <v>45016</v>
      </c>
      <c r="E2239" s="125">
        <v>45016</v>
      </c>
      <c r="F2239" s="295" t="s">
        <v>839</v>
      </c>
      <c r="G2239" s="127" t="s">
        <v>1604</v>
      </c>
      <c r="H2239" s="128" t="s">
        <v>838</v>
      </c>
      <c r="I2239" s="73" t="s">
        <v>836</v>
      </c>
      <c r="J2239" s="73" t="s">
        <v>837</v>
      </c>
      <c r="K2239" s="73" t="s">
        <v>166</v>
      </c>
      <c r="L2239" s="129">
        <v>0</v>
      </c>
      <c r="N2239" s="121">
        <v>0</v>
      </c>
      <c r="O2239" s="121">
        <v>1770.53</v>
      </c>
      <c r="P2239" s="121">
        <v>1770.53</v>
      </c>
      <c r="Q2239" s="130" t="s">
        <v>681</v>
      </c>
      <c r="R2239" s="131">
        <v>0</v>
      </c>
      <c r="S2239" s="132">
        <v>4136147.4000000055</v>
      </c>
      <c r="T2239" s="122" t="s">
        <v>837</v>
      </c>
      <c r="U2239" s="2">
        <v>91568283</v>
      </c>
      <c r="V2239" s="121">
        <v>-354955508</v>
      </c>
      <c r="W2239" s="111">
        <v>437570</v>
      </c>
      <c r="X2239" s="133">
        <v>56037452</v>
      </c>
      <c r="Y2239" s="45"/>
    </row>
    <row r="2240" spans="1:25">
      <c r="A2240" s="299" t="s">
        <v>206</v>
      </c>
      <c r="B2240" s="299" t="s">
        <v>207</v>
      </c>
      <c r="C2240" s="125">
        <v>45016</v>
      </c>
      <c r="D2240" s="125">
        <v>45016</v>
      </c>
      <c r="E2240" s="125">
        <v>45016</v>
      </c>
      <c r="F2240" s="295" t="s">
        <v>987</v>
      </c>
      <c r="G2240" s="127"/>
      <c r="H2240" s="128" t="s">
        <v>986</v>
      </c>
      <c r="I2240" s="73" t="s">
        <v>524</v>
      </c>
      <c r="J2240" s="73" t="s">
        <v>985</v>
      </c>
      <c r="K2240" s="73" t="s">
        <v>944</v>
      </c>
      <c r="L2240" s="129">
        <v>12500</v>
      </c>
      <c r="M2240" s="121">
        <v>100</v>
      </c>
      <c r="N2240" s="121">
        <v>12500</v>
      </c>
      <c r="O2240" s="121">
        <v>0</v>
      </c>
      <c r="P2240" s="121">
        <v>12500</v>
      </c>
      <c r="Q2240" s="130" t="s">
        <v>681</v>
      </c>
      <c r="R2240" s="131">
        <v>4102313.3399999859</v>
      </c>
      <c r="S2240" s="132">
        <v>0</v>
      </c>
      <c r="T2240" s="122" t="s">
        <v>985</v>
      </c>
      <c r="U2240" s="2">
        <v>92846018</v>
      </c>
      <c r="V2240" s="121">
        <v>-352993753</v>
      </c>
      <c r="W2240" s="111">
        <v>497189</v>
      </c>
      <c r="X2240" s="133">
        <v>55647985</v>
      </c>
      <c r="Y2240" s="45"/>
    </row>
    <row r="2241" spans="1:25">
      <c r="A2241" s="299" t="s">
        <v>182</v>
      </c>
      <c r="B2241" s="299" t="s">
        <v>183</v>
      </c>
      <c r="C2241" s="125">
        <v>45016</v>
      </c>
      <c r="D2241" s="125">
        <v>45016</v>
      </c>
      <c r="E2241" s="125">
        <v>45016</v>
      </c>
      <c r="F2241" s="295" t="s">
        <v>987</v>
      </c>
      <c r="G2241" s="127" t="s">
        <v>1738</v>
      </c>
      <c r="H2241" s="128" t="s">
        <v>986</v>
      </c>
      <c r="I2241" s="73" t="s">
        <v>524</v>
      </c>
      <c r="J2241" s="73" t="s">
        <v>985</v>
      </c>
      <c r="K2241" s="73" t="s">
        <v>166</v>
      </c>
      <c r="L2241" s="129">
        <v>0</v>
      </c>
      <c r="N2241" s="121">
        <v>0</v>
      </c>
      <c r="O2241" s="121">
        <v>134387.82999999999</v>
      </c>
      <c r="P2241" s="121">
        <v>134387.82999999999</v>
      </c>
      <c r="Q2241" s="130" t="s">
        <v>681</v>
      </c>
      <c r="R2241" s="131">
        <v>0</v>
      </c>
      <c r="S2241" s="132">
        <v>4270535.2300000051</v>
      </c>
      <c r="T2241" s="122" t="s">
        <v>985</v>
      </c>
      <c r="U2241" s="2">
        <v>90039067</v>
      </c>
      <c r="V2241" s="121">
        <v>-354917324</v>
      </c>
      <c r="W2241" s="111">
        <v>497189</v>
      </c>
      <c r="X2241" s="133">
        <v>56000102</v>
      </c>
      <c r="Y2241" s="45"/>
    </row>
    <row r="2242" spans="1:25">
      <c r="A2242" s="299" t="s">
        <v>206</v>
      </c>
      <c r="B2242" s="299" t="s">
        <v>207</v>
      </c>
      <c r="C2242" s="125">
        <v>45016</v>
      </c>
      <c r="D2242" s="125">
        <v>45016</v>
      </c>
      <c r="E2242" s="125">
        <v>45016</v>
      </c>
      <c r="F2242" s="295" t="s">
        <v>466</v>
      </c>
      <c r="G2242" s="127"/>
      <c r="H2242" s="128" t="s">
        <v>465</v>
      </c>
      <c r="I2242" s="73" t="s">
        <v>467</v>
      </c>
      <c r="J2242" s="73" t="s">
        <v>468</v>
      </c>
      <c r="K2242" s="73" t="s">
        <v>944</v>
      </c>
      <c r="L2242" s="129">
        <v>25000</v>
      </c>
      <c r="M2242" s="121">
        <v>100</v>
      </c>
      <c r="N2242" s="121">
        <v>25000</v>
      </c>
      <c r="O2242" s="121">
        <v>0</v>
      </c>
      <c r="P2242" s="121">
        <v>25000</v>
      </c>
      <c r="Q2242" s="130" t="s">
        <v>681</v>
      </c>
      <c r="R2242" s="131">
        <v>4127313.3399999859</v>
      </c>
      <c r="S2242" s="132">
        <v>0</v>
      </c>
      <c r="T2242" s="122" t="s">
        <v>468</v>
      </c>
      <c r="U2242" s="2">
        <v>93068405</v>
      </c>
      <c r="V2242" s="121">
        <v>-353274065</v>
      </c>
      <c r="W2242" s="111">
        <v>445104</v>
      </c>
      <c r="X2242" s="133">
        <v>55723434</v>
      </c>
      <c r="Y2242" s="45"/>
    </row>
    <row r="2243" spans="1:25">
      <c r="A2243" s="299" t="s">
        <v>182</v>
      </c>
      <c r="B2243" s="299" t="s">
        <v>183</v>
      </c>
      <c r="C2243" s="125">
        <v>45016</v>
      </c>
      <c r="D2243" s="125">
        <v>45016</v>
      </c>
      <c r="E2243" s="125">
        <v>45016</v>
      </c>
      <c r="F2243" s="295" t="s">
        <v>466</v>
      </c>
      <c r="G2243" s="127" t="s">
        <v>1608</v>
      </c>
      <c r="H2243" s="128" t="s">
        <v>465</v>
      </c>
      <c r="I2243" s="73" t="s">
        <v>467</v>
      </c>
      <c r="J2243" s="73" t="s">
        <v>468</v>
      </c>
      <c r="K2243" s="73" t="s">
        <v>166</v>
      </c>
      <c r="L2243" s="129">
        <v>0</v>
      </c>
      <c r="N2243" s="121">
        <v>0</v>
      </c>
      <c r="O2243" s="121">
        <v>90985.77</v>
      </c>
      <c r="P2243" s="121">
        <v>90985.77</v>
      </c>
      <c r="Q2243" s="130" t="s">
        <v>681</v>
      </c>
      <c r="R2243" s="131">
        <v>0</v>
      </c>
      <c r="S2243" s="132">
        <v>4361521.0000000047</v>
      </c>
      <c r="T2243" s="122" t="s">
        <v>468</v>
      </c>
      <c r="U2243" s="2">
        <v>91627475</v>
      </c>
      <c r="V2243" s="121">
        <v>-354987530</v>
      </c>
      <c r="W2243" s="111">
        <v>445104</v>
      </c>
      <c r="X2243" s="133">
        <v>56069424</v>
      </c>
      <c r="Y2243" s="45"/>
    </row>
    <row r="2244" spans="1:25">
      <c r="A2244" s="299" t="s">
        <v>206</v>
      </c>
      <c r="B2244" s="299" t="s">
        <v>207</v>
      </c>
      <c r="C2244" s="125">
        <v>45016</v>
      </c>
      <c r="D2244" s="125">
        <v>45016</v>
      </c>
      <c r="E2244" s="125">
        <v>45016</v>
      </c>
      <c r="F2244" s="295" t="s">
        <v>992</v>
      </c>
      <c r="G2244" s="127"/>
      <c r="H2244" s="128" t="s">
        <v>991</v>
      </c>
      <c r="I2244" s="73" t="s">
        <v>764</v>
      </c>
      <c r="J2244" s="73" t="s">
        <v>990</v>
      </c>
      <c r="K2244" s="73" t="s">
        <v>944</v>
      </c>
      <c r="L2244" s="129">
        <v>20000.009999999998</v>
      </c>
      <c r="M2244" s="121">
        <v>100</v>
      </c>
      <c r="N2244" s="121">
        <v>20000.009999999998</v>
      </c>
      <c r="O2244" s="121">
        <v>0</v>
      </c>
      <c r="P2244" s="121">
        <v>20000.009999999998</v>
      </c>
      <c r="Q2244" s="130" t="s">
        <v>681</v>
      </c>
      <c r="R2244" s="131">
        <v>4147313.3499999857</v>
      </c>
      <c r="S2244" s="132">
        <v>0</v>
      </c>
      <c r="T2244" s="122" t="s">
        <v>990</v>
      </c>
      <c r="U2244" s="2">
        <v>105878968</v>
      </c>
      <c r="V2244" s="121">
        <v>-398714503</v>
      </c>
      <c r="W2244" s="111">
        <v>502284</v>
      </c>
      <c r="X2244" s="133">
        <v>63483815</v>
      </c>
      <c r="Y2244" s="45"/>
    </row>
    <row r="2245" spans="1:25">
      <c r="A2245" s="299" t="s">
        <v>182</v>
      </c>
      <c r="B2245" s="299" t="s">
        <v>183</v>
      </c>
      <c r="C2245" s="125">
        <v>45016</v>
      </c>
      <c r="D2245" s="125">
        <v>45016</v>
      </c>
      <c r="E2245" s="125">
        <v>45016</v>
      </c>
      <c r="F2245" s="295" t="s">
        <v>1028</v>
      </c>
      <c r="G2245" s="127" t="s">
        <v>1706</v>
      </c>
      <c r="H2245" s="128" t="s">
        <v>925</v>
      </c>
      <c r="I2245" s="73" t="s">
        <v>923</v>
      </c>
      <c r="J2245" s="73" t="s">
        <v>924</v>
      </c>
      <c r="K2245" s="73" t="s">
        <v>166</v>
      </c>
      <c r="L2245" s="129">
        <v>0</v>
      </c>
      <c r="N2245" s="121">
        <v>0</v>
      </c>
      <c r="O2245" s="121">
        <v>27019.53</v>
      </c>
      <c r="P2245" s="121">
        <v>27019.53</v>
      </c>
      <c r="Q2245" s="130" t="s">
        <v>681</v>
      </c>
      <c r="R2245" s="131">
        <v>0</v>
      </c>
      <c r="S2245" s="132">
        <v>4388540.5300000049</v>
      </c>
      <c r="T2245" s="122" t="s">
        <v>924</v>
      </c>
      <c r="U2245" s="2">
        <v>93828549</v>
      </c>
      <c r="V2245" s="121">
        <v>-355377554</v>
      </c>
      <c r="W2245" s="111">
        <v>478408</v>
      </c>
      <c r="X2245" s="133">
        <v>56284614</v>
      </c>
      <c r="Y2245" s="45" t="s">
        <v>1813</v>
      </c>
    </row>
    <row r="2246" spans="1:25">
      <c r="A2246" s="299" t="s">
        <v>206</v>
      </c>
      <c r="B2246" s="299" t="s">
        <v>207</v>
      </c>
      <c r="C2246" s="125">
        <v>45016</v>
      </c>
      <c r="D2246" s="125">
        <v>45016</v>
      </c>
      <c r="E2246" s="125">
        <v>45016</v>
      </c>
      <c r="F2246" s="295" t="s">
        <v>771</v>
      </c>
      <c r="G2246" s="127"/>
      <c r="H2246" s="128" t="s">
        <v>770</v>
      </c>
      <c r="I2246" s="73" t="s">
        <v>768</v>
      </c>
      <c r="J2246" s="73" t="s">
        <v>769</v>
      </c>
      <c r="K2246" s="73" t="s">
        <v>944</v>
      </c>
      <c r="L2246" s="129">
        <v>19867.28</v>
      </c>
      <c r="M2246" s="121">
        <v>100</v>
      </c>
      <c r="N2246" s="121">
        <v>19867.28</v>
      </c>
      <c r="O2246" s="121">
        <v>0</v>
      </c>
      <c r="P2246" s="121">
        <v>19867.28</v>
      </c>
      <c r="Q2246" s="130" t="s">
        <v>681</v>
      </c>
      <c r="R2246" s="131">
        <v>4167180.6299999855</v>
      </c>
      <c r="S2246" s="132">
        <v>0</v>
      </c>
      <c r="T2246" s="122" t="s">
        <v>769</v>
      </c>
      <c r="U2246" s="2">
        <v>92928479</v>
      </c>
      <c r="V2246" s="121">
        <v>-353101127</v>
      </c>
      <c r="W2246" s="111">
        <v>358166</v>
      </c>
      <c r="X2246" s="133">
        <v>55677961</v>
      </c>
      <c r="Y2246" s="45"/>
    </row>
    <row r="2247" spans="1:25">
      <c r="A2247" s="299" t="s">
        <v>182</v>
      </c>
      <c r="B2247" s="299" t="s">
        <v>183</v>
      </c>
      <c r="C2247" s="125">
        <v>45016</v>
      </c>
      <c r="D2247" s="125">
        <v>45016</v>
      </c>
      <c r="E2247" s="125">
        <v>45016</v>
      </c>
      <c r="F2247" s="295" t="s">
        <v>771</v>
      </c>
      <c r="G2247" s="127" t="s">
        <v>1545</v>
      </c>
      <c r="H2247" s="128" t="s">
        <v>770</v>
      </c>
      <c r="I2247" s="73" t="s">
        <v>768</v>
      </c>
      <c r="J2247" s="73" t="s">
        <v>769</v>
      </c>
      <c r="K2247" s="73" t="s">
        <v>166</v>
      </c>
      <c r="L2247" s="129">
        <v>0</v>
      </c>
      <c r="N2247" s="121">
        <v>0</v>
      </c>
      <c r="O2247" s="121">
        <v>63130.87</v>
      </c>
      <c r="P2247" s="121">
        <v>63130.87</v>
      </c>
      <c r="Q2247" s="130" t="s">
        <v>681</v>
      </c>
      <c r="R2247" s="131">
        <v>0</v>
      </c>
      <c r="S2247" s="132">
        <v>4451671.400000005</v>
      </c>
      <c r="T2247" s="122" t="s">
        <v>769</v>
      </c>
      <c r="U2247" s="2">
        <v>91543810</v>
      </c>
      <c r="V2247" s="121">
        <v>-354944451</v>
      </c>
      <c r="W2247" s="111">
        <v>358166</v>
      </c>
      <c r="X2247" s="133">
        <v>56026395</v>
      </c>
      <c r="Y2247" s="45"/>
    </row>
    <row r="2248" spans="1:25">
      <c r="A2248" s="299" t="s">
        <v>206</v>
      </c>
      <c r="B2248" s="299" t="s">
        <v>207</v>
      </c>
      <c r="C2248" s="125">
        <v>45016</v>
      </c>
      <c r="D2248" s="125">
        <v>45016</v>
      </c>
      <c r="E2248" s="125">
        <v>45016</v>
      </c>
      <c r="G2248" s="127"/>
      <c r="H2248" s="128" t="s">
        <v>903</v>
      </c>
      <c r="I2248" s="73" t="s">
        <v>901</v>
      </c>
      <c r="J2248" s="73" t="s">
        <v>902</v>
      </c>
      <c r="K2248" s="73" t="s">
        <v>944</v>
      </c>
      <c r="L2248" s="129">
        <v>8250.06</v>
      </c>
      <c r="M2248" s="121">
        <v>100</v>
      </c>
      <c r="N2248" s="121">
        <v>8250.06</v>
      </c>
      <c r="O2248" s="121">
        <v>0</v>
      </c>
      <c r="P2248" s="121">
        <v>8250.06</v>
      </c>
      <c r="Q2248" s="130" t="s">
        <v>681</v>
      </c>
      <c r="R2248" s="131">
        <v>4175430.6899999855</v>
      </c>
      <c r="S2248" s="132">
        <v>0</v>
      </c>
      <c r="T2248" s="122" t="s">
        <v>902</v>
      </c>
      <c r="U2248" s="2">
        <v>92612149</v>
      </c>
      <c r="V2248" s="121">
        <v>-351727137</v>
      </c>
      <c r="W2248" s="111">
        <v>466483</v>
      </c>
      <c r="X2248" s="133">
        <v>55528118</v>
      </c>
      <c r="Y2248" s="45"/>
    </row>
    <row r="2249" spans="1:25">
      <c r="A2249" s="299" t="s">
        <v>182</v>
      </c>
      <c r="B2249" s="299" t="s">
        <v>183</v>
      </c>
      <c r="C2249" s="125">
        <v>45016</v>
      </c>
      <c r="D2249" s="125">
        <v>45016</v>
      </c>
      <c r="E2249" s="125">
        <v>45016</v>
      </c>
      <c r="G2249" s="127" t="s">
        <v>1635</v>
      </c>
      <c r="H2249" s="128" t="s">
        <v>903</v>
      </c>
      <c r="I2249" s="73" t="s">
        <v>901</v>
      </c>
      <c r="J2249" s="73" t="s">
        <v>902</v>
      </c>
      <c r="K2249" s="73" t="s">
        <v>166</v>
      </c>
      <c r="L2249" s="129">
        <v>0</v>
      </c>
      <c r="N2249" s="121">
        <v>0</v>
      </c>
      <c r="O2249" s="121">
        <v>31325.37</v>
      </c>
      <c r="P2249" s="121">
        <v>31325.37</v>
      </c>
      <c r="Q2249" s="130" t="s">
        <v>681</v>
      </c>
      <c r="R2249" s="131">
        <v>0</v>
      </c>
      <c r="S2249" s="132">
        <v>4482996.7700000051</v>
      </c>
      <c r="T2249" s="122" t="s">
        <v>902</v>
      </c>
      <c r="U2249" s="2">
        <v>91805328</v>
      </c>
      <c r="V2249" s="121">
        <v>-355061466</v>
      </c>
      <c r="W2249" s="111">
        <v>466483</v>
      </c>
      <c r="X2249" s="133">
        <v>56143342</v>
      </c>
      <c r="Y2249" s="45"/>
    </row>
    <row r="2250" spans="1:25">
      <c r="A2250" s="299" t="s">
        <v>206</v>
      </c>
      <c r="B2250" s="299" t="s">
        <v>207</v>
      </c>
      <c r="C2250" s="125">
        <v>45016</v>
      </c>
      <c r="D2250" s="125">
        <v>45016</v>
      </c>
      <c r="E2250" s="125">
        <v>45016</v>
      </c>
      <c r="F2250" s="295" t="s">
        <v>942</v>
      </c>
      <c r="G2250" s="127"/>
      <c r="H2250" s="128" t="s">
        <v>941</v>
      </c>
      <c r="I2250" s="73" t="s">
        <v>939</v>
      </c>
      <c r="J2250" s="73" t="s">
        <v>940</v>
      </c>
      <c r="K2250" s="73" t="s">
        <v>944</v>
      </c>
      <c r="L2250" s="129">
        <v>4682.3</v>
      </c>
      <c r="M2250" s="121">
        <v>100</v>
      </c>
      <c r="N2250" s="121">
        <v>4682.3</v>
      </c>
      <c r="O2250" s="121">
        <v>0</v>
      </c>
      <c r="P2250" s="121">
        <v>4682.3</v>
      </c>
      <c r="Q2250" s="130" t="s">
        <v>681</v>
      </c>
      <c r="R2250" s="131">
        <v>4180112.9899999853</v>
      </c>
      <c r="S2250" s="132">
        <v>0</v>
      </c>
      <c r="T2250" s="122" t="s">
        <v>940</v>
      </c>
      <c r="U2250" s="2">
        <v>93570746</v>
      </c>
      <c r="V2250" s="121">
        <v>-354395313</v>
      </c>
      <c r="W2250" s="111">
        <v>521575</v>
      </c>
      <c r="X2250" s="133">
        <v>55899342</v>
      </c>
      <c r="Y2250" s="45"/>
    </row>
    <row r="2251" spans="1:25">
      <c r="A2251" s="299" t="s">
        <v>182</v>
      </c>
      <c r="B2251" s="299" t="s">
        <v>183</v>
      </c>
      <c r="C2251" s="125">
        <v>45016</v>
      </c>
      <c r="D2251" s="125">
        <v>45016</v>
      </c>
      <c r="E2251" s="125">
        <v>45016</v>
      </c>
      <c r="F2251" s="295" t="s">
        <v>942</v>
      </c>
      <c r="G2251" s="127" t="s">
        <v>1693</v>
      </c>
      <c r="H2251" s="128" t="s">
        <v>941</v>
      </c>
      <c r="I2251" s="73" t="s">
        <v>939</v>
      </c>
      <c r="J2251" s="73" t="s">
        <v>940</v>
      </c>
      <c r="K2251" s="73" t="s">
        <v>166</v>
      </c>
      <c r="L2251" s="129">
        <v>0</v>
      </c>
      <c r="N2251" s="121">
        <v>0</v>
      </c>
      <c r="O2251" s="121">
        <v>3301.27</v>
      </c>
      <c r="P2251" s="121">
        <v>3301.27</v>
      </c>
      <c r="Q2251" s="130" t="s">
        <v>681</v>
      </c>
      <c r="R2251" s="131">
        <v>0</v>
      </c>
      <c r="S2251" s="132">
        <v>4486298.0400000047</v>
      </c>
      <c r="T2251" s="122" t="s">
        <v>940</v>
      </c>
      <c r="U2251" s="2">
        <v>91116927</v>
      </c>
      <c r="V2251" s="121">
        <v>-354926087</v>
      </c>
      <c r="W2251" s="111">
        <v>516780</v>
      </c>
      <c r="X2251" s="133">
        <v>56008061</v>
      </c>
      <c r="Y2251" s="45"/>
    </row>
    <row r="2252" spans="1:25">
      <c r="A2252" s="299" t="s">
        <v>206</v>
      </c>
      <c r="B2252" s="299" t="s">
        <v>207</v>
      </c>
      <c r="C2252" s="125">
        <v>45016</v>
      </c>
      <c r="D2252" s="125">
        <v>45016</v>
      </c>
      <c r="E2252" s="125">
        <v>45016</v>
      </c>
      <c r="F2252" s="295" t="s">
        <v>378</v>
      </c>
      <c r="G2252" s="127"/>
      <c r="H2252" s="128" t="s">
        <v>377</v>
      </c>
      <c r="I2252" s="73" t="s">
        <v>379</v>
      </c>
      <c r="J2252" s="73" t="s">
        <v>380</v>
      </c>
      <c r="K2252" s="73" t="s">
        <v>944</v>
      </c>
      <c r="L2252" s="129">
        <v>15875</v>
      </c>
      <c r="M2252" s="121">
        <v>100</v>
      </c>
      <c r="N2252" s="121">
        <v>15875</v>
      </c>
      <c r="O2252" s="121">
        <v>0</v>
      </c>
      <c r="P2252" s="121">
        <v>15875</v>
      </c>
      <c r="Q2252" s="130" t="s">
        <v>681</v>
      </c>
      <c r="R2252" s="131">
        <v>4195987.9899999853</v>
      </c>
      <c r="S2252" s="132">
        <v>0</v>
      </c>
      <c r="T2252" s="122" t="s">
        <v>380</v>
      </c>
      <c r="U2252" s="2">
        <v>92558161</v>
      </c>
      <c r="V2252" s="121">
        <v>-351004735</v>
      </c>
      <c r="W2252" s="111">
        <v>512176</v>
      </c>
      <c r="X2252" s="133">
        <v>55500999</v>
      </c>
      <c r="Y2252" s="45"/>
    </row>
    <row r="2253" spans="1:25">
      <c r="A2253" s="299" t="s">
        <v>206</v>
      </c>
      <c r="B2253" s="299" t="s">
        <v>207</v>
      </c>
      <c r="C2253" s="125">
        <v>45016</v>
      </c>
      <c r="D2253" s="125">
        <v>45016</v>
      </c>
      <c r="E2253" s="125">
        <v>45016</v>
      </c>
      <c r="F2253" s="295" t="s">
        <v>953</v>
      </c>
      <c r="G2253" s="127"/>
      <c r="H2253" s="128" t="s">
        <v>954</v>
      </c>
      <c r="I2253" s="73" t="s">
        <v>950</v>
      </c>
      <c r="J2253" s="73" t="s">
        <v>951</v>
      </c>
      <c r="K2253" s="73" t="s">
        <v>944</v>
      </c>
      <c r="L2253" s="129">
        <v>12500</v>
      </c>
      <c r="M2253" s="121">
        <v>100</v>
      </c>
      <c r="N2253" s="121">
        <v>12500</v>
      </c>
      <c r="O2253" s="121">
        <v>0</v>
      </c>
      <c r="P2253" s="121">
        <v>12500</v>
      </c>
      <c r="Q2253" s="130" t="s">
        <v>681</v>
      </c>
      <c r="R2253" s="131">
        <v>4208487.9899999853</v>
      </c>
      <c r="S2253" s="132">
        <v>0</v>
      </c>
      <c r="T2253" s="122" t="s">
        <v>951</v>
      </c>
      <c r="U2253" s="2">
        <v>93797278</v>
      </c>
      <c r="V2253" s="121">
        <v>-355332853</v>
      </c>
      <c r="W2253" s="111">
        <v>488699</v>
      </c>
      <c r="X2253" s="133">
        <v>56270363</v>
      </c>
      <c r="Y2253" s="45"/>
    </row>
    <row r="2254" spans="1:25">
      <c r="A2254" s="299" t="s">
        <v>182</v>
      </c>
      <c r="B2254" s="299" t="s">
        <v>183</v>
      </c>
      <c r="C2254" s="125">
        <v>45016</v>
      </c>
      <c r="D2254" s="125">
        <v>45016</v>
      </c>
      <c r="E2254" s="125">
        <v>45016</v>
      </c>
      <c r="F2254" s="295" t="s">
        <v>953</v>
      </c>
      <c r="G2254" s="127" t="s">
        <v>1694</v>
      </c>
      <c r="H2254" s="128" t="s">
        <v>954</v>
      </c>
      <c r="I2254" s="73" t="s">
        <v>950</v>
      </c>
      <c r="J2254" s="73" t="s">
        <v>1695</v>
      </c>
      <c r="K2254" s="73" t="s">
        <v>166</v>
      </c>
      <c r="L2254" s="129">
        <v>0</v>
      </c>
      <c r="N2254" s="121">
        <v>0</v>
      </c>
      <c r="O2254" s="121">
        <v>17.12</v>
      </c>
      <c r="P2254" s="121">
        <v>17.12</v>
      </c>
      <c r="Q2254" s="130" t="s">
        <v>681</v>
      </c>
      <c r="R2254" s="131">
        <v>0</v>
      </c>
      <c r="S2254" s="132">
        <v>4486315.1600000048</v>
      </c>
      <c r="T2254" s="122" t="s">
        <v>951</v>
      </c>
      <c r="U2254" s="2">
        <v>92006195</v>
      </c>
      <c r="V2254" s="121">
        <v>-355087033</v>
      </c>
      <c r="W2254" s="111">
        <v>516348</v>
      </c>
      <c r="X2254" s="133">
        <v>56167768</v>
      </c>
      <c r="Y2254" s="45"/>
    </row>
    <row r="2255" spans="1:25">
      <c r="A2255" s="299" t="s">
        <v>206</v>
      </c>
      <c r="B2255" s="299" t="s">
        <v>207</v>
      </c>
      <c r="C2255" s="125">
        <v>45016</v>
      </c>
      <c r="D2255" s="125">
        <v>45016</v>
      </c>
      <c r="E2255" s="125">
        <v>45016</v>
      </c>
      <c r="F2255" s="295" t="s">
        <v>554</v>
      </c>
      <c r="G2255" s="127"/>
      <c r="H2255" s="128" t="s">
        <v>553</v>
      </c>
      <c r="I2255" s="73" t="s">
        <v>561</v>
      </c>
      <c r="J2255" s="73" t="s">
        <v>562</v>
      </c>
      <c r="K2255" s="73" t="s">
        <v>944</v>
      </c>
      <c r="L2255" s="129">
        <v>18155.5</v>
      </c>
      <c r="M2255" s="121">
        <v>100</v>
      </c>
      <c r="N2255" s="121">
        <v>18155.5</v>
      </c>
      <c r="O2255" s="121">
        <v>0</v>
      </c>
      <c r="P2255" s="121">
        <v>18155.5</v>
      </c>
      <c r="Q2255" s="130" t="s">
        <v>681</v>
      </c>
      <c r="R2255" s="131">
        <v>4226643.4899999853</v>
      </c>
      <c r="S2255" s="132">
        <v>0</v>
      </c>
      <c r="T2255" s="122" t="s">
        <v>562</v>
      </c>
      <c r="U2255" s="2">
        <v>93879151</v>
      </c>
      <c r="V2255" s="121">
        <v>-355443349</v>
      </c>
      <c r="W2255" s="111">
        <v>331302</v>
      </c>
      <c r="X2255" s="133">
        <v>56304750</v>
      </c>
      <c r="Y2255" s="45"/>
    </row>
    <row r="2256" spans="1:25">
      <c r="A2256" s="299" t="s">
        <v>182</v>
      </c>
      <c r="B2256" s="299" t="s">
        <v>183</v>
      </c>
      <c r="C2256" s="125">
        <v>45016</v>
      </c>
      <c r="D2256" s="125">
        <v>45016</v>
      </c>
      <c r="E2256" s="125">
        <v>45016</v>
      </c>
      <c r="F2256" s="295" t="s">
        <v>554</v>
      </c>
      <c r="G2256" s="127" t="s">
        <v>1605</v>
      </c>
      <c r="H2256" s="128" t="s">
        <v>553</v>
      </c>
      <c r="I2256" s="73" t="s">
        <v>561</v>
      </c>
      <c r="J2256" s="73" t="s">
        <v>562</v>
      </c>
      <c r="K2256" s="73" t="s">
        <v>166</v>
      </c>
      <c r="L2256" s="129">
        <v>0</v>
      </c>
      <c r="N2256" s="121">
        <v>0</v>
      </c>
      <c r="O2256" s="121">
        <v>301.68</v>
      </c>
      <c r="P2256" s="121">
        <v>301.68</v>
      </c>
      <c r="Q2256" s="130" t="s">
        <v>681</v>
      </c>
      <c r="R2256" s="131">
        <v>0</v>
      </c>
      <c r="S2256" s="132">
        <v>4486616.8400000045</v>
      </c>
      <c r="T2256" s="122" t="s">
        <v>562</v>
      </c>
      <c r="U2256" s="2">
        <v>93879332</v>
      </c>
      <c r="V2256" s="121">
        <v>-355443594</v>
      </c>
      <c r="W2256" s="111">
        <v>331302</v>
      </c>
      <c r="X2256" s="133">
        <v>56304873</v>
      </c>
      <c r="Y2256" s="45"/>
    </row>
    <row r="2257" spans="1:25">
      <c r="A2257" s="299" t="s">
        <v>206</v>
      </c>
      <c r="B2257" s="299" t="s">
        <v>207</v>
      </c>
      <c r="C2257" s="125">
        <v>45016</v>
      </c>
      <c r="D2257" s="125">
        <v>45016</v>
      </c>
      <c r="E2257" s="125">
        <v>45016</v>
      </c>
      <c r="F2257" s="295" t="s">
        <v>997</v>
      </c>
      <c r="G2257" s="127"/>
      <c r="H2257" s="128" t="s">
        <v>996</v>
      </c>
      <c r="I2257" s="73" t="s">
        <v>994</v>
      </c>
      <c r="J2257" s="73" t="s">
        <v>995</v>
      </c>
      <c r="K2257" s="73" t="s">
        <v>944</v>
      </c>
      <c r="L2257" s="129">
        <v>12500.21</v>
      </c>
      <c r="M2257" s="121">
        <v>100</v>
      </c>
      <c r="N2257" s="121">
        <v>12500.21</v>
      </c>
      <c r="O2257" s="121">
        <v>0</v>
      </c>
      <c r="P2257" s="121">
        <v>12500.21</v>
      </c>
      <c r="Q2257" s="130" t="s">
        <v>681</v>
      </c>
      <c r="R2257" s="131">
        <v>4239143.6999999853</v>
      </c>
      <c r="S2257" s="132">
        <v>0</v>
      </c>
      <c r="T2257" s="122" t="s">
        <v>995</v>
      </c>
      <c r="U2257" s="2">
        <v>92606639</v>
      </c>
      <c r="V2257" s="121">
        <v>-351719239</v>
      </c>
      <c r="W2257" s="111">
        <v>492605</v>
      </c>
      <c r="X2257" s="133">
        <v>55525497</v>
      </c>
      <c r="Y2257" s="45"/>
    </row>
    <row r="2258" spans="1:25">
      <c r="A2258" s="299" t="s">
        <v>182</v>
      </c>
      <c r="B2258" s="299" t="s">
        <v>183</v>
      </c>
      <c r="C2258" s="125">
        <v>45016</v>
      </c>
      <c r="D2258" s="125">
        <v>45016</v>
      </c>
      <c r="E2258" s="125">
        <v>45016</v>
      </c>
      <c r="F2258" s="295" t="s">
        <v>997</v>
      </c>
      <c r="G2258" s="127" t="s">
        <v>1779</v>
      </c>
      <c r="H2258" s="128" t="s">
        <v>996</v>
      </c>
      <c r="I2258" s="73" t="s">
        <v>994</v>
      </c>
      <c r="J2258" s="73" t="s">
        <v>995</v>
      </c>
      <c r="K2258" s="73" t="s">
        <v>166</v>
      </c>
      <c r="L2258" s="129">
        <v>0</v>
      </c>
      <c r="N2258" s="121">
        <v>0</v>
      </c>
      <c r="O2258" s="121">
        <v>135279.15</v>
      </c>
      <c r="P2258" s="121">
        <v>135279.15</v>
      </c>
      <c r="Q2258" s="130" t="s">
        <v>681</v>
      </c>
      <c r="R2258" s="131">
        <v>0</v>
      </c>
      <c r="S2258" s="132">
        <v>4621895.9900000049</v>
      </c>
      <c r="T2258" s="122" t="s">
        <v>995</v>
      </c>
      <c r="U2258" s="2">
        <v>88320049</v>
      </c>
      <c r="V2258" s="121">
        <v>-354848432</v>
      </c>
      <c r="W2258" s="111">
        <v>492605</v>
      </c>
      <c r="X2258" s="133">
        <v>55931614</v>
      </c>
      <c r="Y2258" s="45"/>
    </row>
    <row r="2259" spans="1:25">
      <c r="A2259" s="299" t="s">
        <v>206</v>
      </c>
      <c r="B2259" s="299" t="s">
        <v>207</v>
      </c>
      <c r="C2259" s="125">
        <v>45016</v>
      </c>
      <c r="D2259" s="125">
        <v>45016</v>
      </c>
      <c r="E2259" s="125">
        <v>45016</v>
      </c>
      <c r="F2259" s="295" t="s">
        <v>280</v>
      </c>
      <c r="G2259" s="127"/>
      <c r="H2259" s="128" t="s">
        <v>279</v>
      </c>
      <c r="I2259" s="73" t="s">
        <v>281</v>
      </c>
      <c r="J2259" s="73" t="s">
        <v>282</v>
      </c>
      <c r="K2259" s="73" t="s">
        <v>944</v>
      </c>
      <c r="L2259" s="129">
        <v>22775.88</v>
      </c>
      <c r="M2259" s="121">
        <v>100</v>
      </c>
      <c r="N2259" s="121">
        <v>22775.88</v>
      </c>
      <c r="O2259" s="121">
        <v>0</v>
      </c>
      <c r="P2259" s="121">
        <v>22775.88</v>
      </c>
      <c r="Q2259" s="130" t="s">
        <v>681</v>
      </c>
      <c r="R2259" s="131">
        <v>4261919.5799999852</v>
      </c>
      <c r="S2259" s="132">
        <v>0</v>
      </c>
      <c r="T2259" s="122" t="s">
        <v>282</v>
      </c>
      <c r="U2259" s="2">
        <v>92781888</v>
      </c>
      <c r="V2259" s="121">
        <v>-352567421</v>
      </c>
      <c r="W2259" s="111">
        <v>519891</v>
      </c>
      <c r="X2259" s="133">
        <v>55615511</v>
      </c>
      <c r="Y2259" s="45"/>
    </row>
    <row r="2260" spans="1:25">
      <c r="A2260" s="299" t="s">
        <v>182</v>
      </c>
      <c r="B2260" s="299" t="s">
        <v>183</v>
      </c>
      <c r="C2260" s="125">
        <v>45016</v>
      </c>
      <c r="D2260" s="125">
        <v>45016</v>
      </c>
      <c r="E2260" s="125">
        <v>45016</v>
      </c>
      <c r="F2260" s="295" t="s">
        <v>280</v>
      </c>
      <c r="G2260" s="127" t="s">
        <v>1537</v>
      </c>
      <c r="H2260" s="128" t="s">
        <v>279</v>
      </c>
      <c r="I2260" s="73" t="s">
        <v>281</v>
      </c>
      <c r="J2260" s="73" t="s">
        <v>282</v>
      </c>
      <c r="K2260" s="73" t="s">
        <v>166</v>
      </c>
      <c r="L2260" s="129">
        <v>0</v>
      </c>
      <c r="N2260" s="121">
        <v>0</v>
      </c>
      <c r="O2260" s="121">
        <v>179.16</v>
      </c>
      <c r="P2260" s="121">
        <v>179.16</v>
      </c>
      <c r="Q2260" s="130" t="s">
        <v>681</v>
      </c>
      <c r="R2260" s="131">
        <v>0</v>
      </c>
      <c r="S2260" s="132">
        <v>4622075.150000005</v>
      </c>
      <c r="T2260" s="122" t="s">
        <v>282</v>
      </c>
      <c r="U2260" s="2">
        <v>91599408</v>
      </c>
      <c r="V2260" s="121">
        <v>-352567567</v>
      </c>
      <c r="W2260" s="111">
        <v>519891</v>
      </c>
      <c r="X2260" s="133">
        <v>55615535</v>
      </c>
      <c r="Y2260" s="45"/>
    </row>
    <row r="2261" spans="1:25">
      <c r="A2261" s="299" t="s">
        <v>206</v>
      </c>
      <c r="B2261" s="299" t="s">
        <v>207</v>
      </c>
      <c r="C2261" s="125">
        <v>45016</v>
      </c>
      <c r="D2261" s="125">
        <v>45016</v>
      </c>
      <c r="E2261" s="125">
        <v>45016</v>
      </c>
      <c r="F2261" s="295" t="s">
        <v>1037</v>
      </c>
      <c r="G2261" s="127"/>
      <c r="H2261" s="128" t="s">
        <v>782</v>
      </c>
      <c r="I2261" s="73" t="s">
        <v>780</v>
      </c>
      <c r="J2261" s="73" t="s">
        <v>781</v>
      </c>
      <c r="K2261" s="73" t="s">
        <v>944</v>
      </c>
      <c r="L2261" s="129">
        <v>1193.1199999999999</v>
      </c>
      <c r="M2261" s="121">
        <v>100</v>
      </c>
      <c r="N2261" s="121">
        <v>1193.1199999999999</v>
      </c>
      <c r="O2261" s="121">
        <v>0</v>
      </c>
      <c r="P2261" s="121">
        <v>1193.1199999999999</v>
      </c>
      <c r="Q2261" s="130" t="s">
        <v>681</v>
      </c>
      <c r="R2261" s="131">
        <v>4263112.6999999853</v>
      </c>
      <c r="S2261" s="132">
        <v>0</v>
      </c>
      <c r="T2261" s="122" t="s">
        <v>781</v>
      </c>
      <c r="U2261" s="2">
        <v>93646831</v>
      </c>
      <c r="V2261" s="121">
        <v>-354632365</v>
      </c>
      <c r="W2261" s="111">
        <v>364698</v>
      </c>
      <c r="X2261" s="133">
        <v>55928164</v>
      </c>
      <c r="Y2261" s="45"/>
    </row>
    <row r="2262" spans="1:25">
      <c r="A2262" s="299" t="s">
        <v>182</v>
      </c>
      <c r="B2262" s="299" t="s">
        <v>183</v>
      </c>
      <c r="C2262" s="125">
        <v>45016</v>
      </c>
      <c r="D2262" s="125">
        <v>45016</v>
      </c>
      <c r="E2262" s="125">
        <v>45016</v>
      </c>
      <c r="F2262" s="295" t="s">
        <v>1037</v>
      </c>
      <c r="G2262" s="127" t="s">
        <v>1521</v>
      </c>
      <c r="H2262" s="128" t="s">
        <v>782</v>
      </c>
      <c r="I2262" s="73" t="s">
        <v>780</v>
      </c>
      <c r="J2262" s="73" t="s">
        <v>781</v>
      </c>
      <c r="K2262" s="73" t="s">
        <v>166</v>
      </c>
      <c r="L2262" s="129">
        <v>0</v>
      </c>
      <c r="N2262" s="121">
        <v>0</v>
      </c>
      <c r="O2262" s="121">
        <v>3637.62</v>
      </c>
      <c r="P2262" s="121">
        <v>3637.62</v>
      </c>
      <c r="Q2262" s="130" t="s">
        <v>681</v>
      </c>
      <c r="R2262" s="131">
        <v>0</v>
      </c>
      <c r="S2262" s="132">
        <v>4625712.7700000051</v>
      </c>
      <c r="T2262" s="122" t="s">
        <v>781</v>
      </c>
      <c r="U2262" s="2">
        <v>91701730</v>
      </c>
      <c r="V2262" s="121">
        <v>-355024972</v>
      </c>
      <c r="W2262" s="111">
        <v>364698</v>
      </c>
      <c r="X2262" s="133">
        <v>56106866</v>
      </c>
      <c r="Y2262" s="45"/>
    </row>
    <row r="2263" spans="1:25">
      <c r="A2263" s="299" t="s">
        <v>206</v>
      </c>
      <c r="B2263" s="299" t="s">
        <v>207</v>
      </c>
      <c r="C2263" s="125">
        <v>45016</v>
      </c>
      <c r="D2263" s="125">
        <v>45016</v>
      </c>
      <c r="E2263" s="125">
        <v>45016</v>
      </c>
      <c r="F2263" s="295" t="s">
        <v>1038</v>
      </c>
      <c r="G2263" s="127"/>
      <c r="H2263" s="128" t="s">
        <v>932</v>
      </c>
      <c r="I2263" s="73" t="s">
        <v>930</v>
      </c>
      <c r="J2263" s="73" t="s">
        <v>931</v>
      </c>
      <c r="K2263" s="73" t="s">
        <v>944</v>
      </c>
      <c r="L2263" s="129">
        <v>7427.5</v>
      </c>
      <c r="M2263" s="121">
        <v>100</v>
      </c>
      <c r="N2263" s="121">
        <v>7427.5</v>
      </c>
      <c r="O2263" s="121">
        <v>0</v>
      </c>
      <c r="P2263" s="121">
        <v>7427.5</v>
      </c>
      <c r="Q2263" s="130" t="s">
        <v>681</v>
      </c>
      <c r="R2263" s="131">
        <v>4270540.1999999853</v>
      </c>
      <c r="S2263" s="132">
        <v>0</v>
      </c>
      <c r="T2263" s="122" t="s">
        <v>931</v>
      </c>
      <c r="U2263" s="2">
        <v>93592523</v>
      </c>
      <c r="V2263" s="121">
        <v>-354425793</v>
      </c>
      <c r="W2263" s="111">
        <v>481440</v>
      </c>
      <c r="X2263" s="133">
        <v>55909462</v>
      </c>
      <c r="Y2263" s="45"/>
    </row>
    <row r="2264" spans="1:25">
      <c r="A2264" s="299" t="s">
        <v>182</v>
      </c>
      <c r="B2264" s="299" t="s">
        <v>183</v>
      </c>
      <c r="C2264" s="125">
        <v>45016</v>
      </c>
      <c r="D2264" s="125">
        <v>45016</v>
      </c>
      <c r="E2264" s="125">
        <v>45016</v>
      </c>
      <c r="F2264" s="295" t="s">
        <v>1038</v>
      </c>
      <c r="G2264" s="127" t="s">
        <v>1682</v>
      </c>
      <c r="H2264" s="128" t="s">
        <v>932</v>
      </c>
      <c r="I2264" s="73" t="s">
        <v>930</v>
      </c>
      <c r="J2264" s="73" t="s">
        <v>931</v>
      </c>
      <c r="K2264" s="73" t="s">
        <v>166</v>
      </c>
      <c r="L2264" s="129">
        <v>0</v>
      </c>
      <c r="N2264" s="121">
        <v>0</v>
      </c>
      <c r="O2264" s="121">
        <v>25944.28</v>
      </c>
      <c r="P2264" s="121">
        <v>25944.28</v>
      </c>
      <c r="Q2264" s="130" t="s">
        <v>681</v>
      </c>
      <c r="R2264" s="131">
        <v>0</v>
      </c>
      <c r="S2264" s="132">
        <v>4651657.0500000054</v>
      </c>
      <c r="T2264" s="122" t="s">
        <v>931</v>
      </c>
      <c r="U2264" s="2">
        <v>91685488</v>
      </c>
      <c r="V2264" s="121">
        <v>-355014956</v>
      </c>
      <c r="W2264" s="111">
        <v>481440</v>
      </c>
      <c r="X2264" s="133">
        <v>56096850</v>
      </c>
      <c r="Y2264" s="45"/>
    </row>
    <row r="2265" spans="1:25">
      <c r="A2265" s="299" t="s">
        <v>182</v>
      </c>
      <c r="B2265" s="299" t="s">
        <v>183</v>
      </c>
      <c r="C2265" s="125">
        <v>45016</v>
      </c>
      <c r="D2265" s="125">
        <v>45016</v>
      </c>
      <c r="E2265" s="125">
        <v>45016</v>
      </c>
      <c r="F2265" s="295" t="s">
        <v>786</v>
      </c>
      <c r="G2265" s="127" t="s">
        <v>1522</v>
      </c>
      <c r="H2265" s="128" t="s">
        <v>785</v>
      </c>
      <c r="I2265" s="73" t="s">
        <v>783</v>
      </c>
      <c r="J2265" s="73" t="s">
        <v>784</v>
      </c>
      <c r="K2265" s="73" t="s">
        <v>166</v>
      </c>
      <c r="L2265" s="129">
        <v>0</v>
      </c>
      <c r="N2265" s="121">
        <v>0</v>
      </c>
      <c r="O2265" s="121">
        <v>60960.7</v>
      </c>
      <c r="P2265" s="121">
        <v>60960.7</v>
      </c>
      <c r="Q2265" s="130" t="s">
        <v>681</v>
      </c>
      <c r="R2265" s="131">
        <v>0</v>
      </c>
      <c r="S2265" s="132">
        <v>4712617.7500000056</v>
      </c>
      <c r="T2265" s="122" t="s">
        <v>784</v>
      </c>
      <c r="U2265" s="2">
        <v>91526364</v>
      </c>
      <c r="V2265" s="121">
        <v>-354935327</v>
      </c>
      <c r="W2265" s="111">
        <v>516407</v>
      </c>
      <c r="X2265" s="133">
        <v>56017271</v>
      </c>
      <c r="Y2265" s="45"/>
    </row>
    <row r="2266" spans="1:25">
      <c r="A2266" s="299" t="s">
        <v>206</v>
      </c>
      <c r="B2266" s="299" t="s">
        <v>207</v>
      </c>
      <c r="C2266" s="125">
        <v>45016</v>
      </c>
      <c r="D2266" s="125">
        <v>45016</v>
      </c>
      <c r="E2266" s="125">
        <v>45016</v>
      </c>
      <c r="F2266" s="295" t="s">
        <v>1005</v>
      </c>
      <c r="G2266" s="127"/>
      <c r="H2266" s="128" t="s">
        <v>1004</v>
      </c>
      <c r="I2266" s="73" t="s">
        <v>1002</v>
      </c>
      <c r="J2266" s="73" t="s">
        <v>1003</v>
      </c>
      <c r="K2266" s="73" t="s">
        <v>944</v>
      </c>
      <c r="L2266" s="129">
        <v>4533.33</v>
      </c>
      <c r="M2266" s="121">
        <v>100</v>
      </c>
      <c r="N2266" s="121">
        <v>4533.33</v>
      </c>
      <c r="O2266" s="121">
        <v>0</v>
      </c>
      <c r="P2266" s="121">
        <v>4533.33</v>
      </c>
      <c r="Q2266" s="130" t="s">
        <v>681</v>
      </c>
      <c r="R2266" s="131">
        <v>4275073.5299999854</v>
      </c>
      <c r="S2266" s="132">
        <v>0</v>
      </c>
      <c r="T2266" s="122" t="s">
        <v>1003</v>
      </c>
      <c r="U2266" s="2">
        <v>93106527</v>
      </c>
      <c r="V2266" s="121">
        <v>-353322042</v>
      </c>
      <c r="W2266" s="111">
        <v>523999</v>
      </c>
      <c r="X2266" s="133">
        <v>55736196</v>
      </c>
      <c r="Y2266" s="45"/>
    </row>
    <row r="2267" spans="1:25">
      <c r="A2267" s="299" t="s">
        <v>206</v>
      </c>
      <c r="B2267" s="299" t="s">
        <v>207</v>
      </c>
      <c r="C2267" s="125">
        <v>45014</v>
      </c>
      <c r="D2267" s="125">
        <v>45014</v>
      </c>
      <c r="E2267" s="125">
        <v>45016</v>
      </c>
      <c r="F2267" s="295" t="s">
        <v>575</v>
      </c>
      <c r="G2267" s="127"/>
      <c r="H2267" s="128" t="s">
        <v>574</v>
      </c>
      <c r="I2267" s="73" t="s">
        <v>564</v>
      </c>
      <c r="J2267" s="73" t="s">
        <v>576</v>
      </c>
      <c r="K2267" s="73" t="s">
        <v>944</v>
      </c>
      <c r="L2267" s="129">
        <v>15029.47</v>
      </c>
      <c r="M2267" s="121">
        <v>100</v>
      </c>
      <c r="N2267" s="121">
        <v>15029.47</v>
      </c>
      <c r="O2267" s="121">
        <v>0</v>
      </c>
      <c r="P2267" s="121">
        <v>15029.47</v>
      </c>
      <c r="Q2267" s="130" t="s">
        <v>681</v>
      </c>
      <c r="R2267" s="131">
        <v>4290102.9999999851</v>
      </c>
      <c r="S2267" s="132">
        <v>0</v>
      </c>
      <c r="T2267" s="122" t="s">
        <v>576</v>
      </c>
      <c r="U2267" s="2">
        <v>93830415</v>
      </c>
      <c r="V2267" s="121">
        <v>-355380106</v>
      </c>
      <c r="W2267" s="111">
        <v>518958</v>
      </c>
      <c r="X2267" s="133">
        <v>56285394</v>
      </c>
      <c r="Y2267" s="45"/>
    </row>
    <row r="2268" spans="1:25">
      <c r="A2268" s="299" t="s">
        <v>206</v>
      </c>
      <c r="B2268" s="299" t="s">
        <v>207</v>
      </c>
      <c r="C2268" s="125">
        <v>45014</v>
      </c>
      <c r="D2268" s="125">
        <v>45014</v>
      </c>
      <c r="E2268" s="125">
        <v>45016</v>
      </c>
      <c r="G2268" s="127"/>
      <c r="H2268" s="128" t="s">
        <v>566</v>
      </c>
      <c r="I2268" s="73" t="s">
        <v>564</v>
      </c>
      <c r="J2268" s="73" t="s">
        <v>567</v>
      </c>
      <c r="K2268" s="73" t="s">
        <v>944</v>
      </c>
      <c r="L2268" s="129">
        <v>22942.1</v>
      </c>
      <c r="M2268" s="121">
        <v>100</v>
      </c>
      <c r="N2268" s="121">
        <v>22942.1</v>
      </c>
      <c r="O2268" s="121">
        <v>0</v>
      </c>
      <c r="P2268" s="121">
        <v>22942.1</v>
      </c>
      <c r="Q2268" s="130" t="s">
        <v>681</v>
      </c>
      <c r="R2268" s="131">
        <v>4313045.0999999847</v>
      </c>
      <c r="S2268" s="132">
        <v>0</v>
      </c>
      <c r="T2268" s="122" t="s">
        <v>567</v>
      </c>
      <c r="U2268" s="2">
        <v>93071848</v>
      </c>
      <c r="V2268" s="121">
        <v>-353278763</v>
      </c>
      <c r="W2268" s="111">
        <v>512170</v>
      </c>
      <c r="X2268" s="133">
        <v>55724580</v>
      </c>
      <c r="Y2268" s="45"/>
    </row>
    <row r="2269" spans="1:25">
      <c r="A2269" s="299" t="s">
        <v>206</v>
      </c>
      <c r="B2269" s="299" t="s">
        <v>207</v>
      </c>
      <c r="C2269" s="125">
        <v>45014</v>
      </c>
      <c r="D2269" s="125">
        <v>45014</v>
      </c>
      <c r="E2269" s="125">
        <v>45016</v>
      </c>
      <c r="G2269" s="127"/>
      <c r="H2269" s="128" t="s">
        <v>822</v>
      </c>
      <c r="I2269" s="73" t="s">
        <v>564</v>
      </c>
      <c r="J2269" s="73" t="s">
        <v>821</v>
      </c>
      <c r="K2269" s="73" t="s">
        <v>944</v>
      </c>
      <c r="L2269" s="129">
        <v>4548.51</v>
      </c>
      <c r="M2269" s="121">
        <v>100</v>
      </c>
      <c r="N2269" s="121">
        <v>4548.51</v>
      </c>
      <c r="O2269" s="121">
        <v>0</v>
      </c>
      <c r="P2269" s="121">
        <v>4548.51</v>
      </c>
      <c r="Q2269" s="130" t="s">
        <v>681</v>
      </c>
      <c r="R2269" s="131">
        <v>4317593.6099999845</v>
      </c>
      <c r="S2269" s="132">
        <v>0</v>
      </c>
      <c r="T2269" s="122" t="s">
        <v>821</v>
      </c>
      <c r="U2269" s="2">
        <v>93081904</v>
      </c>
      <c r="V2269" s="121">
        <v>-353290194</v>
      </c>
      <c r="W2269" s="111">
        <v>508744</v>
      </c>
      <c r="X2269" s="133">
        <v>55727601</v>
      </c>
      <c r="Y2269" s="45"/>
    </row>
    <row r="2270" spans="1:25">
      <c r="A2270" s="299" t="s">
        <v>206</v>
      </c>
      <c r="B2270" s="299" t="s">
        <v>207</v>
      </c>
      <c r="C2270" s="125">
        <v>45016</v>
      </c>
      <c r="D2270" s="125">
        <v>45016</v>
      </c>
      <c r="E2270" s="125">
        <v>45016</v>
      </c>
      <c r="G2270" s="127"/>
      <c r="H2270" s="128" t="s">
        <v>814</v>
      </c>
      <c r="I2270" s="73" t="s">
        <v>236</v>
      </c>
      <c r="J2270" s="73" t="s">
        <v>1039</v>
      </c>
      <c r="K2270" s="73" t="s">
        <v>944</v>
      </c>
      <c r="L2270" s="129">
        <v>1388.68</v>
      </c>
      <c r="M2270" s="121">
        <v>100</v>
      </c>
      <c r="N2270" s="121">
        <v>1388.68</v>
      </c>
      <c r="O2270" s="121">
        <v>0</v>
      </c>
      <c r="P2270" s="121">
        <v>1388.68</v>
      </c>
      <c r="Q2270" s="130" t="s">
        <v>681</v>
      </c>
      <c r="R2270" s="131">
        <v>4318982.2899999842</v>
      </c>
      <c r="S2270" s="132">
        <v>0</v>
      </c>
      <c r="T2270" s="122" t="s">
        <v>1039</v>
      </c>
      <c r="U2270" s="2">
        <v>93818788</v>
      </c>
      <c r="V2270" s="121">
        <v>-355361519</v>
      </c>
      <c r="W2270" s="111">
        <v>423893</v>
      </c>
      <c r="X2270" s="133">
        <v>56279907</v>
      </c>
      <c r="Y2270" s="45"/>
    </row>
    <row r="2271" spans="1:25">
      <c r="A2271" s="299" t="s">
        <v>182</v>
      </c>
      <c r="B2271" s="299" t="s">
        <v>183</v>
      </c>
      <c r="C2271" s="125">
        <v>45016</v>
      </c>
      <c r="D2271" s="125">
        <v>45016</v>
      </c>
      <c r="E2271" s="125">
        <v>45016</v>
      </c>
      <c r="G2271" s="127" t="s">
        <v>1565</v>
      </c>
      <c r="H2271" s="128" t="s">
        <v>814</v>
      </c>
      <c r="I2271" s="73" t="s">
        <v>236</v>
      </c>
      <c r="J2271" s="73" t="s">
        <v>1039</v>
      </c>
      <c r="K2271" s="73" t="s">
        <v>166</v>
      </c>
      <c r="L2271" s="129">
        <v>0</v>
      </c>
      <c r="N2271" s="121">
        <v>0</v>
      </c>
      <c r="O2271" s="121">
        <v>13706.67</v>
      </c>
      <c r="P2271" s="121">
        <v>13706.67</v>
      </c>
      <c r="Q2271" s="130" t="s">
        <v>681</v>
      </c>
      <c r="R2271" s="131">
        <v>0</v>
      </c>
      <c r="S2271" s="132">
        <v>4726324.4200000055</v>
      </c>
      <c r="T2271" s="122" t="s">
        <v>1039</v>
      </c>
      <c r="U2271" s="2">
        <v>89409089</v>
      </c>
      <c r="V2271" s="121">
        <v>-354896785</v>
      </c>
      <c r="W2271" s="111">
        <v>423893</v>
      </c>
      <c r="X2271" s="133">
        <v>55979951</v>
      </c>
      <c r="Y2271" s="45"/>
    </row>
    <row r="2272" spans="1:25">
      <c r="A2272" s="299" t="s">
        <v>206</v>
      </c>
      <c r="B2272" s="299" t="s">
        <v>207</v>
      </c>
      <c r="C2272" s="125">
        <v>45016</v>
      </c>
      <c r="D2272" s="125">
        <v>45016</v>
      </c>
      <c r="E2272" s="125">
        <v>45016</v>
      </c>
      <c r="G2272" s="127"/>
      <c r="H2272" s="128" t="s">
        <v>793</v>
      </c>
      <c r="I2272" s="73" t="s">
        <v>791</v>
      </c>
      <c r="J2272" s="73" t="s">
        <v>792</v>
      </c>
      <c r="K2272" s="73" t="s">
        <v>944</v>
      </c>
      <c r="L2272" s="129">
        <v>32828.300000000003</v>
      </c>
      <c r="M2272" s="121">
        <v>100</v>
      </c>
      <c r="N2272" s="121">
        <v>32828.300000000003</v>
      </c>
      <c r="O2272" s="121">
        <v>0</v>
      </c>
      <c r="P2272" s="121">
        <v>32828.300000000003</v>
      </c>
      <c r="Q2272" s="130" t="s">
        <v>681</v>
      </c>
      <c r="R2272" s="131">
        <v>4351810.589999984</v>
      </c>
      <c r="S2272" s="132">
        <v>0</v>
      </c>
      <c r="T2272" s="122" t="s">
        <v>792</v>
      </c>
      <c r="U2272" s="2">
        <v>92552736</v>
      </c>
      <c r="V2272" s="121">
        <v>-350994905</v>
      </c>
      <c r="W2272" s="111">
        <v>364755</v>
      </c>
      <c r="X2272" s="133">
        <v>55497567</v>
      </c>
      <c r="Y2272" s="45"/>
    </row>
    <row r="2273" spans="1:25">
      <c r="A2273" s="299" t="s">
        <v>182</v>
      </c>
      <c r="B2273" s="299" t="s">
        <v>183</v>
      </c>
      <c r="C2273" s="125">
        <v>45016</v>
      </c>
      <c r="D2273" s="125">
        <v>45016</v>
      </c>
      <c r="E2273" s="125">
        <v>45016</v>
      </c>
      <c r="G2273" s="127" t="s">
        <v>1524</v>
      </c>
      <c r="H2273" s="128" t="s">
        <v>793</v>
      </c>
      <c r="I2273" s="73" t="s">
        <v>791</v>
      </c>
      <c r="J2273" s="73" t="s">
        <v>792</v>
      </c>
      <c r="K2273" s="73" t="s">
        <v>166</v>
      </c>
      <c r="L2273" s="129">
        <v>0</v>
      </c>
      <c r="N2273" s="121">
        <v>0</v>
      </c>
      <c r="O2273" s="121">
        <v>116015.35</v>
      </c>
      <c r="P2273" s="121">
        <v>116015.35</v>
      </c>
      <c r="Q2273" s="130" t="s">
        <v>681</v>
      </c>
      <c r="R2273" s="131">
        <v>0</v>
      </c>
      <c r="S2273" s="132">
        <v>4842339.7700000051</v>
      </c>
      <c r="T2273" s="122" t="s">
        <v>792</v>
      </c>
      <c r="U2273" s="2">
        <v>91998085</v>
      </c>
      <c r="V2273" s="121">
        <v>-355086108</v>
      </c>
      <c r="W2273" s="111">
        <v>364755</v>
      </c>
      <c r="X2273" s="133">
        <v>56167053</v>
      </c>
      <c r="Y2273" s="45"/>
    </row>
    <row r="2274" spans="1:25">
      <c r="A2274" s="299" t="s">
        <v>206</v>
      </c>
      <c r="B2274" s="299" t="s">
        <v>207</v>
      </c>
      <c r="C2274" s="125">
        <v>45016</v>
      </c>
      <c r="D2274" s="125">
        <v>45016</v>
      </c>
      <c r="E2274" s="125">
        <v>45016</v>
      </c>
      <c r="F2274" s="295" t="s">
        <v>549</v>
      </c>
      <c r="G2274" s="127"/>
      <c r="H2274" s="128" t="s">
        <v>548</v>
      </c>
      <c r="I2274" s="73" t="s">
        <v>550</v>
      </c>
      <c r="J2274" s="73" t="s">
        <v>551</v>
      </c>
      <c r="K2274" s="73" t="s">
        <v>944</v>
      </c>
      <c r="L2274" s="129">
        <v>24964.06</v>
      </c>
      <c r="M2274" s="121">
        <v>100</v>
      </c>
      <c r="N2274" s="121">
        <v>24964.06</v>
      </c>
      <c r="O2274" s="121">
        <v>0</v>
      </c>
      <c r="P2274" s="121">
        <v>24964.06</v>
      </c>
      <c r="Q2274" s="130" t="s">
        <v>681</v>
      </c>
      <c r="R2274" s="131">
        <v>4376774.6499999836</v>
      </c>
      <c r="S2274" s="132">
        <v>0</v>
      </c>
      <c r="T2274" s="122" t="s">
        <v>551</v>
      </c>
      <c r="U2274" s="2">
        <v>93742244</v>
      </c>
      <c r="V2274" s="121">
        <v>-355244536</v>
      </c>
      <c r="W2274" s="111">
        <v>436980</v>
      </c>
      <c r="X2274" s="133">
        <v>56241733</v>
      </c>
      <c r="Y2274" s="45"/>
    </row>
    <row r="2275" spans="1:25">
      <c r="A2275" s="299" t="s">
        <v>206</v>
      </c>
      <c r="B2275" s="299" t="s">
        <v>207</v>
      </c>
      <c r="C2275" s="125">
        <v>45016</v>
      </c>
      <c r="D2275" s="125">
        <v>45016</v>
      </c>
      <c r="E2275" s="125">
        <v>45016</v>
      </c>
      <c r="G2275" s="127"/>
      <c r="H2275" s="128" t="s">
        <v>881</v>
      </c>
      <c r="I2275" s="73" t="s">
        <v>204</v>
      </c>
      <c r="J2275" s="73" t="s">
        <v>880</v>
      </c>
      <c r="K2275" s="73" t="s">
        <v>944</v>
      </c>
      <c r="L2275" s="129">
        <v>14085.34</v>
      </c>
      <c r="M2275" s="121">
        <v>100</v>
      </c>
      <c r="N2275" s="121">
        <v>14085.34</v>
      </c>
      <c r="O2275" s="121">
        <v>0</v>
      </c>
      <c r="P2275" s="121">
        <v>14085.34</v>
      </c>
      <c r="Q2275" s="130" t="s">
        <v>681</v>
      </c>
      <c r="R2275" s="131">
        <v>4390859.9899999835</v>
      </c>
      <c r="S2275" s="132">
        <v>0</v>
      </c>
      <c r="T2275" s="122" t="s">
        <v>880</v>
      </c>
      <c r="U2275" s="2">
        <v>93172446</v>
      </c>
      <c r="V2275" s="121">
        <v>-353401099</v>
      </c>
      <c r="W2275" s="111">
        <v>455704</v>
      </c>
      <c r="X2275" s="133">
        <v>55755002</v>
      </c>
      <c r="Y2275" s="45"/>
    </row>
    <row r="2276" spans="1:25">
      <c r="A2276" s="299" t="s">
        <v>182</v>
      </c>
      <c r="B2276" s="299" t="s">
        <v>183</v>
      </c>
      <c r="C2276" s="125">
        <v>45016</v>
      </c>
      <c r="D2276" s="125">
        <v>45016</v>
      </c>
      <c r="E2276" s="125">
        <v>45016</v>
      </c>
      <c r="G2276" s="127" t="s">
        <v>1636</v>
      </c>
      <c r="H2276" s="128" t="s">
        <v>881</v>
      </c>
      <c r="I2276" s="73" t="s">
        <v>204</v>
      </c>
      <c r="J2276" s="73" t="s">
        <v>880</v>
      </c>
      <c r="K2276" s="73" t="s">
        <v>166</v>
      </c>
      <c r="L2276" s="129">
        <v>0</v>
      </c>
      <c r="N2276" s="121">
        <v>0</v>
      </c>
      <c r="O2276" s="121">
        <v>47358.07</v>
      </c>
      <c r="P2276" s="121">
        <v>47358.07</v>
      </c>
      <c r="Q2276" s="130" t="s">
        <v>681</v>
      </c>
      <c r="R2276" s="131">
        <v>0</v>
      </c>
      <c r="S2276" s="132">
        <v>4889697.8400000054</v>
      </c>
      <c r="T2276" s="122" t="s">
        <v>880</v>
      </c>
      <c r="U2276" s="2">
        <v>91557258</v>
      </c>
      <c r="V2276" s="121">
        <v>-355385906</v>
      </c>
      <c r="W2276" s="111">
        <v>455704</v>
      </c>
      <c r="X2276" s="133">
        <v>56287065</v>
      </c>
      <c r="Y2276" s="45"/>
    </row>
    <row r="2277" spans="1:25">
      <c r="A2277" s="299" t="s">
        <v>206</v>
      </c>
      <c r="B2277" s="299" t="s">
        <v>207</v>
      </c>
      <c r="C2277" s="125">
        <v>45016</v>
      </c>
      <c r="D2277" s="125">
        <v>45016</v>
      </c>
      <c r="E2277" s="125">
        <v>45016</v>
      </c>
      <c r="F2277" s="295" t="s">
        <v>491</v>
      </c>
      <c r="G2277" s="127"/>
      <c r="H2277" s="128" t="s">
        <v>490</v>
      </c>
      <c r="I2277" s="73" t="s">
        <v>972</v>
      </c>
      <c r="J2277" s="73" t="s">
        <v>493</v>
      </c>
      <c r="K2277" s="73" t="s">
        <v>944</v>
      </c>
      <c r="L2277" s="129">
        <v>5877.41</v>
      </c>
      <c r="M2277" s="121">
        <v>100</v>
      </c>
      <c r="N2277" s="121">
        <v>5877.41</v>
      </c>
      <c r="O2277" s="121">
        <v>0</v>
      </c>
      <c r="P2277" s="121">
        <v>5877.41</v>
      </c>
      <c r="Q2277" s="130" t="s">
        <v>681</v>
      </c>
      <c r="R2277" s="131">
        <v>4396737.3999999836</v>
      </c>
      <c r="S2277" s="132">
        <v>0</v>
      </c>
      <c r="T2277" s="122" t="s">
        <v>493</v>
      </c>
      <c r="U2277" s="2">
        <v>93756611</v>
      </c>
      <c r="V2277" s="121">
        <v>-355268927</v>
      </c>
      <c r="W2277" s="111">
        <v>441123</v>
      </c>
      <c r="X2277" s="133">
        <v>56250191</v>
      </c>
      <c r="Y2277" s="45"/>
    </row>
    <row r="2278" spans="1:25">
      <c r="A2278" s="299" t="s">
        <v>182</v>
      </c>
      <c r="B2278" s="299" t="s">
        <v>183</v>
      </c>
      <c r="C2278" s="125">
        <v>45016</v>
      </c>
      <c r="D2278" s="125">
        <v>45016</v>
      </c>
      <c r="E2278" s="125">
        <v>45016</v>
      </c>
      <c r="F2278" s="295" t="s">
        <v>491</v>
      </c>
      <c r="G2278" s="127" t="s">
        <v>1720</v>
      </c>
      <c r="H2278" s="128" t="s">
        <v>490</v>
      </c>
      <c r="I2278" s="73" t="s">
        <v>972</v>
      </c>
      <c r="J2278" s="73" t="s">
        <v>493</v>
      </c>
      <c r="K2278" s="73" t="s">
        <v>166</v>
      </c>
      <c r="L2278" s="129">
        <v>0</v>
      </c>
      <c r="N2278" s="121">
        <v>0</v>
      </c>
      <c r="O2278" s="121">
        <v>100.38</v>
      </c>
      <c r="P2278" s="121">
        <v>100.38</v>
      </c>
      <c r="Q2278" s="130" t="s">
        <v>681</v>
      </c>
      <c r="R2278" s="131">
        <v>0</v>
      </c>
      <c r="S2278" s="132">
        <v>4889798.2200000053</v>
      </c>
      <c r="T2278" s="122" t="s">
        <v>493</v>
      </c>
      <c r="U2278" s="2">
        <v>93756877</v>
      </c>
      <c r="V2278" s="121">
        <v>-355269322</v>
      </c>
      <c r="W2278" s="111">
        <v>441123</v>
      </c>
      <c r="X2278" s="133">
        <v>56250385</v>
      </c>
      <c r="Y2278" s="45"/>
    </row>
    <row r="2279" spans="1:25">
      <c r="A2279" s="299" t="s">
        <v>206</v>
      </c>
      <c r="B2279" s="299" t="s">
        <v>207</v>
      </c>
      <c r="C2279" s="125">
        <v>45016</v>
      </c>
      <c r="D2279" s="125">
        <v>45016</v>
      </c>
      <c r="E2279" s="125">
        <v>45016</v>
      </c>
      <c r="F2279" s="295" t="s">
        <v>538</v>
      </c>
      <c r="G2279" s="127"/>
      <c r="H2279" s="128" t="s">
        <v>537</v>
      </c>
      <c r="I2279" s="73" t="s">
        <v>539</v>
      </c>
      <c r="J2279" s="73" t="s">
        <v>540</v>
      </c>
      <c r="K2279" s="73" t="s">
        <v>944</v>
      </c>
      <c r="L2279" s="129">
        <v>7356.6</v>
      </c>
      <c r="M2279" s="121">
        <v>100</v>
      </c>
      <c r="N2279" s="121">
        <v>7356.6</v>
      </c>
      <c r="O2279" s="121">
        <v>0</v>
      </c>
      <c r="P2279" s="121">
        <v>7356.6</v>
      </c>
      <c r="Q2279" s="130" t="s">
        <v>681</v>
      </c>
      <c r="R2279" s="131">
        <v>4404093.9999999832</v>
      </c>
      <c r="S2279" s="132">
        <v>0</v>
      </c>
      <c r="T2279" s="122" t="s">
        <v>540</v>
      </c>
      <c r="U2279" s="2">
        <v>92494833</v>
      </c>
      <c r="V2279" s="121">
        <v>-350866900</v>
      </c>
      <c r="W2279" s="111">
        <v>499382</v>
      </c>
      <c r="X2279" s="133">
        <v>55463292</v>
      </c>
      <c r="Y2279" s="45"/>
    </row>
    <row r="2280" spans="1:25">
      <c r="A2280" s="228" t="s">
        <v>182</v>
      </c>
      <c r="B2280" s="228" t="s">
        <v>183</v>
      </c>
      <c r="C2280" s="229">
        <v>45016</v>
      </c>
      <c r="D2280" s="229">
        <v>45016</v>
      </c>
      <c r="E2280" s="229">
        <v>45016</v>
      </c>
      <c r="F2280" s="296" t="s">
        <v>538</v>
      </c>
      <c r="G2280" s="230" t="s">
        <v>1728</v>
      </c>
      <c r="H2280" s="231" t="s">
        <v>537</v>
      </c>
      <c r="I2280" s="232" t="s">
        <v>539</v>
      </c>
      <c r="J2280" s="232" t="s">
        <v>540</v>
      </c>
      <c r="K2280" s="232" t="s">
        <v>166</v>
      </c>
      <c r="L2280" s="233">
        <v>0</v>
      </c>
      <c r="M2280" s="234"/>
      <c r="N2280" s="234">
        <v>0</v>
      </c>
      <c r="O2280" s="234">
        <v>76555.81</v>
      </c>
      <c r="P2280" s="234">
        <v>76555.81</v>
      </c>
      <c r="Q2280" s="235" t="s">
        <v>681</v>
      </c>
      <c r="R2280" s="236">
        <v>0</v>
      </c>
      <c r="S2280" s="237">
        <v>4966354.0300000049</v>
      </c>
      <c r="T2280" s="238" t="s">
        <v>540</v>
      </c>
      <c r="U2280" s="239">
        <v>89140092</v>
      </c>
      <c r="V2280" s="234">
        <v>-354879776</v>
      </c>
      <c r="W2280" s="240">
        <v>499382</v>
      </c>
      <c r="X2280" s="241">
        <v>55962948</v>
      </c>
      <c r="Y2280" s="242"/>
    </row>
    <row r="2281" spans="1:25">
      <c r="A2281" s="299" t="s">
        <v>206</v>
      </c>
      <c r="B2281" s="299" t="s">
        <v>207</v>
      </c>
      <c r="C2281" s="125">
        <v>45016</v>
      </c>
      <c r="D2281" s="125">
        <v>45016</v>
      </c>
      <c r="E2281" s="125">
        <v>45019</v>
      </c>
      <c r="G2281" s="127"/>
      <c r="H2281" s="128" t="s">
        <v>1017</v>
      </c>
      <c r="I2281" s="73" t="s">
        <v>1015</v>
      </c>
      <c r="J2281" s="73" t="s">
        <v>1016</v>
      </c>
      <c r="K2281" s="73" t="s">
        <v>944</v>
      </c>
      <c r="L2281" s="129">
        <v>7386.36</v>
      </c>
      <c r="M2281" s="121">
        <v>100</v>
      </c>
      <c r="N2281" s="121">
        <v>7386.36</v>
      </c>
      <c r="O2281" s="121">
        <v>0</v>
      </c>
      <c r="P2281" s="121">
        <v>7386.36</v>
      </c>
      <c r="Q2281" s="130" t="s">
        <v>681</v>
      </c>
      <c r="R2281" s="131">
        <v>4411480.3599999836</v>
      </c>
      <c r="S2281" s="132">
        <v>0</v>
      </c>
      <c r="T2281" s="122" t="s">
        <v>1016</v>
      </c>
      <c r="U2281" s="2">
        <v>93979211</v>
      </c>
      <c r="V2281" s="121">
        <v>-355705064</v>
      </c>
      <c r="W2281" s="111">
        <v>515622</v>
      </c>
      <c r="X2281" s="133">
        <v>56360838</v>
      </c>
      <c r="Y2281" s="45"/>
    </row>
    <row r="2282" spans="1:25">
      <c r="A2282" s="299" t="s">
        <v>182</v>
      </c>
      <c r="B2282" s="299" t="s">
        <v>183</v>
      </c>
      <c r="C2282" s="125">
        <v>45016</v>
      </c>
      <c r="D2282" s="125">
        <v>45016</v>
      </c>
      <c r="E2282" s="125">
        <v>45019</v>
      </c>
      <c r="G2282" s="127" t="s">
        <v>1814</v>
      </c>
      <c r="H2282" s="128" t="s">
        <v>1017</v>
      </c>
      <c r="I2282" s="73" t="s">
        <v>1015</v>
      </c>
      <c r="J2282" s="73" t="s">
        <v>1016</v>
      </c>
      <c r="K2282" s="73" t="s">
        <v>166</v>
      </c>
      <c r="L2282" s="129">
        <v>0</v>
      </c>
      <c r="N2282" s="121">
        <v>0</v>
      </c>
      <c r="O2282" s="121">
        <v>66643.05</v>
      </c>
      <c r="P2282" s="121">
        <v>66643.05</v>
      </c>
      <c r="Q2282" s="130" t="s">
        <v>681</v>
      </c>
      <c r="R2282" s="131">
        <v>0</v>
      </c>
      <c r="S2282" s="132">
        <v>5032997.0800000047</v>
      </c>
      <c r="T2282" s="122" t="s">
        <v>1016</v>
      </c>
      <c r="U2282" s="2">
        <v>93979434</v>
      </c>
      <c r="V2282" s="121">
        <v>-355706220</v>
      </c>
      <c r="W2282" s="111">
        <v>515622</v>
      </c>
      <c r="X2282" s="133">
        <v>56360912</v>
      </c>
      <c r="Y2282" s="45"/>
    </row>
    <row r="2283" spans="1:25">
      <c r="A2283" s="299" t="s">
        <v>206</v>
      </c>
      <c r="B2283" s="299" t="s">
        <v>207</v>
      </c>
      <c r="C2283" s="125">
        <v>45019</v>
      </c>
      <c r="D2283" s="125">
        <v>45019</v>
      </c>
      <c r="E2283" s="125">
        <v>45019</v>
      </c>
      <c r="F2283" s="295" t="s">
        <v>453</v>
      </c>
      <c r="G2283" s="127"/>
      <c r="H2283" s="128" t="s">
        <v>452</v>
      </c>
      <c r="I2283" s="73" t="s">
        <v>454</v>
      </c>
      <c r="J2283" s="73" t="s">
        <v>455</v>
      </c>
      <c r="K2283" s="73" t="s">
        <v>944</v>
      </c>
      <c r="L2283" s="129">
        <v>7518.8</v>
      </c>
      <c r="M2283" s="121">
        <v>100</v>
      </c>
      <c r="N2283" s="121">
        <v>7518.8</v>
      </c>
      <c r="O2283" s="121">
        <v>0</v>
      </c>
      <c r="P2283" s="121">
        <v>7518.8</v>
      </c>
      <c r="Q2283" s="130" t="s">
        <v>681</v>
      </c>
      <c r="R2283" s="131">
        <v>4418999.1599999834</v>
      </c>
      <c r="S2283" s="132">
        <v>0</v>
      </c>
      <c r="T2283" s="122" t="s">
        <v>455</v>
      </c>
      <c r="U2283" s="2">
        <v>93636340</v>
      </c>
      <c r="V2283" s="121">
        <v>-354518673</v>
      </c>
      <c r="W2283" s="111">
        <v>523882</v>
      </c>
      <c r="X2283" s="133">
        <v>55925342</v>
      </c>
      <c r="Y2283" s="45"/>
    </row>
    <row r="2284" spans="1:25">
      <c r="A2284" s="299" t="s">
        <v>182</v>
      </c>
      <c r="B2284" s="299" t="s">
        <v>183</v>
      </c>
      <c r="C2284" s="125">
        <v>45019</v>
      </c>
      <c r="D2284" s="125">
        <v>45019</v>
      </c>
      <c r="E2284" s="125">
        <v>45019</v>
      </c>
      <c r="F2284" s="295" t="s">
        <v>453</v>
      </c>
      <c r="G2284" s="127" t="s">
        <v>1743</v>
      </c>
      <c r="H2284" s="128" t="s">
        <v>452</v>
      </c>
      <c r="I2284" s="73" t="s">
        <v>454</v>
      </c>
      <c r="J2284" s="73" t="s">
        <v>455</v>
      </c>
      <c r="K2284" s="73" t="s">
        <v>166</v>
      </c>
      <c r="L2284" s="129">
        <v>0</v>
      </c>
      <c r="N2284" s="121">
        <v>0</v>
      </c>
      <c r="O2284" s="121">
        <v>29530.02</v>
      </c>
      <c r="P2284" s="121">
        <v>29530.02</v>
      </c>
      <c r="Q2284" s="130" t="s">
        <v>681</v>
      </c>
      <c r="R2284" s="131">
        <v>0</v>
      </c>
      <c r="S2284" s="132">
        <v>5062527.1000000043</v>
      </c>
      <c r="T2284" s="122" t="s">
        <v>455</v>
      </c>
      <c r="U2284" s="2">
        <v>91935420</v>
      </c>
      <c r="V2284" s="121">
        <v>-355590835</v>
      </c>
      <c r="W2284" s="111">
        <v>523882</v>
      </c>
      <c r="X2284" s="133">
        <v>56331711</v>
      </c>
      <c r="Y2284" s="45"/>
    </row>
    <row r="2285" spans="1:25">
      <c r="A2285" s="299" t="s">
        <v>206</v>
      </c>
      <c r="B2285" s="299" t="s">
        <v>207</v>
      </c>
      <c r="C2285" s="125">
        <v>45019</v>
      </c>
      <c r="D2285" s="125">
        <v>45019</v>
      </c>
      <c r="E2285" s="125">
        <v>45019</v>
      </c>
      <c r="F2285" s="295" t="s">
        <v>569</v>
      </c>
      <c r="G2285" s="127"/>
      <c r="H2285" s="128" t="s">
        <v>568</v>
      </c>
      <c r="I2285" s="73" t="s">
        <v>454</v>
      </c>
      <c r="J2285" s="73" t="s">
        <v>570</v>
      </c>
      <c r="K2285" s="73" t="s">
        <v>944</v>
      </c>
      <c r="L2285" s="129">
        <v>12437.19</v>
      </c>
      <c r="M2285" s="121">
        <v>100</v>
      </c>
      <c r="N2285" s="121">
        <v>12437.19</v>
      </c>
      <c r="O2285" s="121">
        <v>0</v>
      </c>
      <c r="P2285" s="121">
        <v>12437.19</v>
      </c>
      <c r="Q2285" s="130" t="s">
        <v>681</v>
      </c>
      <c r="R2285" s="131">
        <v>4431436.3499999838</v>
      </c>
      <c r="S2285" s="132">
        <v>0</v>
      </c>
      <c r="T2285" s="122" t="s">
        <v>570</v>
      </c>
      <c r="U2285" s="2">
        <v>93635404</v>
      </c>
      <c r="V2285" s="121">
        <v>-354508944</v>
      </c>
      <c r="W2285" s="111">
        <v>509933</v>
      </c>
      <c r="X2285" s="133">
        <v>55925066</v>
      </c>
      <c r="Y2285" s="45"/>
    </row>
    <row r="2286" spans="1:25">
      <c r="A2286" s="299" t="s">
        <v>182</v>
      </c>
      <c r="B2286" s="299" t="s">
        <v>183</v>
      </c>
      <c r="C2286" s="125">
        <v>45019</v>
      </c>
      <c r="D2286" s="125">
        <v>45019</v>
      </c>
      <c r="E2286" s="125">
        <v>45019</v>
      </c>
      <c r="F2286" s="295" t="s">
        <v>569</v>
      </c>
      <c r="G2286" s="127" t="s">
        <v>1681</v>
      </c>
      <c r="H2286" s="128" t="s">
        <v>568</v>
      </c>
      <c r="I2286" s="73" t="s">
        <v>454</v>
      </c>
      <c r="J2286" s="73" t="s">
        <v>570</v>
      </c>
      <c r="K2286" s="73" t="s">
        <v>166</v>
      </c>
      <c r="L2286" s="129">
        <v>0</v>
      </c>
      <c r="N2286" s="121">
        <v>0</v>
      </c>
      <c r="O2286" s="121">
        <v>46461.18</v>
      </c>
      <c r="P2286" s="121">
        <v>46461.18</v>
      </c>
      <c r="Q2286" s="130" t="s">
        <v>681</v>
      </c>
      <c r="R2286" s="131">
        <v>0</v>
      </c>
      <c r="S2286" s="132">
        <v>5108988.280000004</v>
      </c>
      <c r="T2286" s="122" t="s">
        <v>570</v>
      </c>
      <c r="U2286" s="2">
        <v>93994337</v>
      </c>
      <c r="V2286" s="121">
        <v>-355731373</v>
      </c>
      <c r="W2286" s="111">
        <v>509933</v>
      </c>
      <c r="X2286" s="133">
        <v>56367413</v>
      </c>
      <c r="Y2286" s="45"/>
    </row>
    <row r="2287" spans="1:25">
      <c r="A2287" s="299" t="s">
        <v>182</v>
      </c>
      <c r="B2287" s="299" t="s">
        <v>183</v>
      </c>
      <c r="C2287" s="125">
        <v>45019</v>
      </c>
      <c r="D2287" s="125">
        <v>45019</v>
      </c>
      <c r="E2287" s="125">
        <v>45019</v>
      </c>
      <c r="F2287" s="295" t="s">
        <v>719</v>
      </c>
      <c r="G2287" s="127"/>
      <c r="H2287" s="128" t="s">
        <v>718</v>
      </c>
      <c r="I2287" s="73" t="s">
        <v>716</v>
      </c>
      <c r="J2287" s="73" t="s">
        <v>717</v>
      </c>
      <c r="K2287" s="73" t="s">
        <v>1158</v>
      </c>
      <c r="L2287" s="129">
        <v>0</v>
      </c>
      <c r="N2287" s="121">
        <v>0</v>
      </c>
      <c r="O2287" s="121">
        <v>798.14</v>
      </c>
      <c r="P2287" s="121">
        <v>798.14</v>
      </c>
      <c r="Q2287" s="130" t="s">
        <v>681</v>
      </c>
      <c r="R2287" s="131">
        <v>0</v>
      </c>
      <c r="S2287" s="132">
        <v>5109786.4200000037</v>
      </c>
      <c r="T2287" s="122" t="s">
        <v>717</v>
      </c>
      <c r="U2287" s="2">
        <v>93938368</v>
      </c>
      <c r="V2287" s="121">
        <v>-355634502</v>
      </c>
      <c r="W2287" s="111"/>
      <c r="X2287" s="133">
        <v>56345298</v>
      </c>
      <c r="Y2287" s="45"/>
    </row>
    <row r="2288" spans="1:25">
      <c r="A2288" s="299" t="s">
        <v>182</v>
      </c>
      <c r="B2288" s="299" t="s">
        <v>183</v>
      </c>
      <c r="C2288" s="125">
        <v>45019</v>
      </c>
      <c r="D2288" s="125">
        <v>45019</v>
      </c>
      <c r="E2288" s="125">
        <v>45019</v>
      </c>
      <c r="F2288" s="295" t="s">
        <v>719</v>
      </c>
      <c r="G2288" s="127" t="s">
        <v>1534</v>
      </c>
      <c r="H2288" s="128" t="s">
        <v>718</v>
      </c>
      <c r="I2288" s="73" t="s">
        <v>716</v>
      </c>
      <c r="J2288" s="73" t="s">
        <v>717</v>
      </c>
      <c r="K2288" s="73" t="s">
        <v>166</v>
      </c>
      <c r="L2288" s="129">
        <v>0</v>
      </c>
      <c r="N2288" s="121">
        <v>0</v>
      </c>
      <c r="O2288" s="121">
        <v>39793</v>
      </c>
      <c r="P2288" s="121">
        <v>39793</v>
      </c>
      <c r="Q2288" s="130" t="s">
        <v>681</v>
      </c>
      <c r="R2288" s="131">
        <v>0</v>
      </c>
      <c r="S2288" s="132">
        <v>5149579.4200000037</v>
      </c>
      <c r="T2288" s="122" t="s">
        <v>717</v>
      </c>
      <c r="U2288" s="2">
        <v>91747272</v>
      </c>
      <c r="V2288" s="121">
        <v>-355606154</v>
      </c>
      <c r="W2288" s="111">
        <v>523359</v>
      </c>
      <c r="X2288" s="133">
        <v>56337524</v>
      </c>
      <c r="Y2288" s="45"/>
    </row>
    <row r="2289" spans="1:25">
      <c r="A2289" s="299" t="s">
        <v>182</v>
      </c>
      <c r="B2289" s="299" t="s">
        <v>183</v>
      </c>
      <c r="C2289" s="125">
        <v>45019</v>
      </c>
      <c r="D2289" s="125">
        <v>45019</v>
      </c>
      <c r="E2289" s="125">
        <v>45019</v>
      </c>
      <c r="G2289" s="127"/>
      <c r="H2289" s="128" t="s">
        <v>947</v>
      </c>
      <c r="I2289" s="73" t="s">
        <v>716</v>
      </c>
      <c r="J2289" s="73" t="s">
        <v>946</v>
      </c>
      <c r="K2289" s="73" t="s">
        <v>1158</v>
      </c>
      <c r="L2289" s="129">
        <v>0</v>
      </c>
      <c r="N2289" s="121">
        <v>0</v>
      </c>
      <c r="O2289" s="121">
        <v>522.04</v>
      </c>
      <c r="P2289" s="121">
        <v>522.04</v>
      </c>
      <c r="Q2289" s="130" t="s">
        <v>681</v>
      </c>
      <c r="R2289" s="131">
        <v>0</v>
      </c>
      <c r="S2289" s="132">
        <v>5150101.4600000037</v>
      </c>
      <c r="T2289" s="122" t="s">
        <v>946</v>
      </c>
      <c r="U2289" s="2">
        <v>93939722</v>
      </c>
      <c r="V2289" s="121">
        <v>-355636589</v>
      </c>
      <c r="W2289" s="111"/>
      <c r="X2289" s="133">
        <v>56346093</v>
      </c>
      <c r="Y2289" s="45"/>
    </row>
    <row r="2290" spans="1:25">
      <c r="A2290" s="299" t="s">
        <v>182</v>
      </c>
      <c r="B2290" s="299" t="s">
        <v>183</v>
      </c>
      <c r="C2290" s="125">
        <v>45019</v>
      </c>
      <c r="D2290" s="125">
        <v>45019</v>
      </c>
      <c r="E2290" s="125">
        <v>45019</v>
      </c>
      <c r="G2290" s="127" t="s">
        <v>1683</v>
      </c>
      <c r="H2290" s="128" t="s">
        <v>947</v>
      </c>
      <c r="I2290" s="73" t="s">
        <v>716</v>
      </c>
      <c r="J2290" s="73" t="s">
        <v>946</v>
      </c>
      <c r="K2290" s="73" t="s">
        <v>166</v>
      </c>
      <c r="L2290" s="129">
        <v>0</v>
      </c>
      <c r="N2290" s="121">
        <v>0</v>
      </c>
      <c r="O2290" s="121">
        <v>26026.71</v>
      </c>
      <c r="P2290" s="121">
        <v>26026.71</v>
      </c>
      <c r="Q2290" s="130" t="s">
        <v>681</v>
      </c>
      <c r="R2290" s="131">
        <v>0</v>
      </c>
      <c r="S2290" s="132">
        <v>5176128.1700000037</v>
      </c>
      <c r="T2290" s="122" t="s">
        <v>946</v>
      </c>
      <c r="U2290" s="2">
        <v>91744712</v>
      </c>
      <c r="V2290" s="121">
        <v>-355585463</v>
      </c>
      <c r="W2290" s="111">
        <v>523351</v>
      </c>
      <c r="X2290" s="133">
        <v>56326369</v>
      </c>
      <c r="Y2290" s="45"/>
    </row>
    <row r="2291" spans="1:25">
      <c r="A2291" s="299" t="s">
        <v>182</v>
      </c>
      <c r="B2291" s="299" t="s">
        <v>183</v>
      </c>
      <c r="C2291" s="125">
        <v>45019</v>
      </c>
      <c r="D2291" s="125">
        <v>45019</v>
      </c>
      <c r="E2291" s="125">
        <v>45019</v>
      </c>
      <c r="G2291" s="127"/>
      <c r="H2291" s="128" t="s">
        <v>721</v>
      </c>
      <c r="I2291" s="73" t="s">
        <v>716</v>
      </c>
      <c r="J2291" s="73" t="s">
        <v>720</v>
      </c>
      <c r="K2291" s="73" t="s">
        <v>1158</v>
      </c>
      <c r="L2291" s="129">
        <v>0</v>
      </c>
      <c r="N2291" s="121">
        <v>0</v>
      </c>
      <c r="O2291" s="121">
        <v>640.05999999999995</v>
      </c>
      <c r="P2291" s="121">
        <v>640.05999999999995</v>
      </c>
      <c r="Q2291" s="130" t="s">
        <v>681</v>
      </c>
      <c r="R2291" s="131">
        <v>0</v>
      </c>
      <c r="S2291" s="132">
        <v>5176768.2300000032</v>
      </c>
      <c r="T2291" s="122" t="s">
        <v>720</v>
      </c>
      <c r="U2291" s="2">
        <v>93939304</v>
      </c>
      <c r="V2291" s="121">
        <v>-355635779</v>
      </c>
      <c r="W2291" s="111"/>
      <c r="X2291" s="133">
        <v>56345678</v>
      </c>
      <c r="Y2291" s="45"/>
    </row>
    <row r="2292" spans="1:25">
      <c r="A2292" s="299" t="s">
        <v>182</v>
      </c>
      <c r="B2292" s="299" t="s">
        <v>183</v>
      </c>
      <c r="C2292" s="125">
        <v>45019</v>
      </c>
      <c r="D2292" s="125">
        <v>45019</v>
      </c>
      <c r="E2292" s="125">
        <v>45019</v>
      </c>
      <c r="G2292" s="127" t="s">
        <v>1536</v>
      </c>
      <c r="H2292" s="128" t="s">
        <v>721</v>
      </c>
      <c r="I2292" s="73" t="s">
        <v>716</v>
      </c>
      <c r="J2292" s="73" t="s">
        <v>720</v>
      </c>
      <c r="K2292" s="73" t="s">
        <v>166</v>
      </c>
      <c r="L2292" s="129">
        <v>0</v>
      </c>
      <c r="N2292" s="121">
        <v>0</v>
      </c>
      <c r="O2292" s="121">
        <v>31911.38</v>
      </c>
      <c r="P2292" s="121">
        <v>31911.38</v>
      </c>
      <c r="Q2292" s="130" t="s">
        <v>681</v>
      </c>
      <c r="R2292" s="131">
        <v>0</v>
      </c>
      <c r="S2292" s="132">
        <v>5208679.6100000031</v>
      </c>
      <c r="T2292" s="122" t="s">
        <v>720</v>
      </c>
      <c r="U2292" s="2">
        <v>91748625</v>
      </c>
      <c r="V2292" s="121">
        <v>-355606155</v>
      </c>
      <c r="W2292" s="111">
        <v>523373</v>
      </c>
      <c r="X2292" s="133">
        <v>56337525</v>
      </c>
      <c r="Y2292" s="45"/>
    </row>
    <row r="2293" spans="1:25">
      <c r="A2293" s="299" t="s">
        <v>206</v>
      </c>
      <c r="B2293" s="299" t="s">
        <v>207</v>
      </c>
      <c r="C2293" s="125">
        <v>45016</v>
      </c>
      <c r="D2293" s="125">
        <v>45016</v>
      </c>
      <c r="E2293" s="125">
        <v>45019</v>
      </c>
      <c r="G2293" s="127"/>
      <c r="H2293" s="128" t="s">
        <v>530</v>
      </c>
      <c r="I2293" s="73" t="s">
        <v>531</v>
      </c>
      <c r="J2293" s="73" t="s">
        <v>532</v>
      </c>
      <c r="K2293" s="73" t="s">
        <v>944</v>
      </c>
      <c r="L2293" s="129">
        <v>5328.95</v>
      </c>
      <c r="M2293" s="121">
        <v>100</v>
      </c>
      <c r="N2293" s="121">
        <v>5328.95</v>
      </c>
      <c r="O2293" s="121">
        <v>0</v>
      </c>
      <c r="P2293" s="121">
        <v>5328.95</v>
      </c>
      <c r="Q2293" s="130" t="s">
        <v>681</v>
      </c>
      <c r="R2293" s="131">
        <v>4436765.299999984</v>
      </c>
      <c r="S2293" s="132">
        <v>0</v>
      </c>
      <c r="T2293" s="122" t="s">
        <v>532</v>
      </c>
      <c r="U2293" s="2">
        <v>93487191</v>
      </c>
      <c r="V2293" s="121">
        <v>-354271636</v>
      </c>
      <c r="W2293" s="111">
        <v>454226</v>
      </c>
      <c r="X2293" s="133">
        <v>55864690</v>
      </c>
      <c r="Y2293" s="45"/>
    </row>
    <row r="2294" spans="1:25">
      <c r="A2294" s="299" t="s">
        <v>182</v>
      </c>
      <c r="B2294" s="299" t="s">
        <v>183</v>
      </c>
      <c r="C2294" s="125">
        <v>45016</v>
      </c>
      <c r="D2294" s="125">
        <v>45016</v>
      </c>
      <c r="E2294" s="125">
        <v>45019</v>
      </c>
      <c r="G2294" s="127" t="s">
        <v>1620</v>
      </c>
      <c r="H2294" s="128" t="s">
        <v>530</v>
      </c>
      <c r="I2294" s="73" t="s">
        <v>531</v>
      </c>
      <c r="J2294" s="73" t="s">
        <v>532</v>
      </c>
      <c r="K2294" s="73" t="s">
        <v>166</v>
      </c>
      <c r="L2294" s="129">
        <v>0</v>
      </c>
      <c r="N2294" s="121">
        <v>0</v>
      </c>
      <c r="O2294" s="121">
        <v>55743.05</v>
      </c>
      <c r="P2294" s="121">
        <v>55743.05</v>
      </c>
      <c r="Q2294" s="130" t="s">
        <v>681</v>
      </c>
      <c r="R2294" s="131">
        <v>0</v>
      </c>
      <c r="S2294" s="132">
        <v>5264422.6600000029</v>
      </c>
      <c r="T2294" s="122" t="s">
        <v>532</v>
      </c>
      <c r="U2294" s="2">
        <v>89568399</v>
      </c>
      <c r="V2294" s="121">
        <v>-354903950</v>
      </c>
      <c r="W2294" s="111">
        <v>454226</v>
      </c>
      <c r="X2294" s="133">
        <v>55987090</v>
      </c>
      <c r="Y2294" s="45"/>
    </row>
    <row r="2295" spans="1:25">
      <c r="A2295" s="299" t="s">
        <v>206</v>
      </c>
      <c r="B2295" s="299" t="s">
        <v>207</v>
      </c>
      <c r="C2295" s="125">
        <v>45016</v>
      </c>
      <c r="D2295" s="125">
        <v>45016</v>
      </c>
      <c r="E2295" s="125">
        <v>45019</v>
      </c>
      <c r="G2295" s="127"/>
      <c r="H2295" s="128" t="s">
        <v>557</v>
      </c>
      <c r="I2295" s="73" t="s">
        <v>559</v>
      </c>
      <c r="J2295" s="73" t="s">
        <v>943</v>
      </c>
      <c r="K2295" s="73" t="s">
        <v>944</v>
      </c>
      <c r="L2295" s="129">
        <v>29233.67</v>
      </c>
      <c r="M2295" s="121">
        <v>100</v>
      </c>
      <c r="N2295" s="121">
        <v>29233.67</v>
      </c>
      <c r="O2295" s="121">
        <v>0</v>
      </c>
      <c r="P2295" s="121">
        <v>29233.67</v>
      </c>
      <c r="Q2295" s="130" t="s">
        <v>681</v>
      </c>
      <c r="R2295" s="131">
        <v>4465998.9699999839</v>
      </c>
      <c r="S2295" s="132">
        <v>0</v>
      </c>
      <c r="T2295" s="122" t="s">
        <v>943</v>
      </c>
      <c r="U2295" s="2">
        <v>92300013</v>
      </c>
      <c r="V2295" s="121">
        <v>-350398431</v>
      </c>
      <c r="W2295" s="111">
        <v>483077</v>
      </c>
      <c r="X2295" s="133">
        <v>55365774</v>
      </c>
      <c r="Y2295" s="45"/>
    </row>
    <row r="2296" spans="1:25">
      <c r="A2296" s="299" t="s">
        <v>182</v>
      </c>
      <c r="B2296" s="299" t="s">
        <v>183</v>
      </c>
      <c r="C2296" s="125">
        <v>45016</v>
      </c>
      <c r="D2296" s="125">
        <v>45016</v>
      </c>
      <c r="E2296" s="125">
        <v>45019</v>
      </c>
      <c r="G2296" s="127" t="s">
        <v>1685</v>
      </c>
      <c r="H2296" s="128" t="s">
        <v>557</v>
      </c>
      <c r="I2296" s="73" t="s">
        <v>559</v>
      </c>
      <c r="J2296" s="73" t="s">
        <v>943</v>
      </c>
      <c r="K2296" s="73" t="s">
        <v>166</v>
      </c>
      <c r="L2296" s="129">
        <v>0</v>
      </c>
      <c r="N2296" s="121">
        <v>0</v>
      </c>
      <c r="O2296" s="121">
        <v>103836.15</v>
      </c>
      <c r="P2296" s="121">
        <v>103836.15</v>
      </c>
      <c r="Q2296" s="130" t="s">
        <v>681</v>
      </c>
      <c r="R2296" s="131">
        <v>0</v>
      </c>
      <c r="S2296" s="132">
        <v>5368258.8100000033</v>
      </c>
      <c r="T2296" s="122" t="s">
        <v>943</v>
      </c>
      <c r="U2296" s="2">
        <v>93918350</v>
      </c>
      <c r="V2296" s="121">
        <v>-355580617</v>
      </c>
      <c r="W2296" s="111">
        <v>483077</v>
      </c>
      <c r="X2296" s="133">
        <v>56321636</v>
      </c>
      <c r="Y2296" s="45"/>
    </row>
    <row r="2297" spans="1:25">
      <c r="A2297" s="299" t="s">
        <v>206</v>
      </c>
      <c r="B2297" s="299" t="s">
        <v>207</v>
      </c>
      <c r="C2297" s="125">
        <v>45016</v>
      </c>
      <c r="D2297" s="125">
        <v>45016</v>
      </c>
      <c r="E2297" s="125">
        <v>45019</v>
      </c>
      <c r="G2297" s="127"/>
      <c r="H2297" s="128" t="s">
        <v>989</v>
      </c>
      <c r="I2297" s="73" t="s">
        <v>917</v>
      </c>
      <c r="J2297" s="73" t="s">
        <v>988</v>
      </c>
      <c r="K2297" s="73" t="s">
        <v>944</v>
      </c>
      <c r="L2297" s="129">
        <v>19512.73</v>
      </c>
      <c r="M2297" s="121">
        <v>100</v>
      </c>
      <c r="N2297" s="121">
        <v>19512.73</v>
      </c>
      <c r="O2297" s="121">
        <v>0</v>
      </c>
      <c r="P2297" s="121">
        <v>19512.73</v>
      </c>
      <c r="Q2297" s="130" t="s">
        <v>681</v>
      </c>
      <c r="R2297" s="131">
        <v>4485511.6999999844</v>
      </c>
      <c r="S2297" s="132">
        <v>0</v>
      </c>
      <c r="T2297" s="122" t="s">
        <v>988</v>
      </c>
      <c r="U2297" s="2">
        <v>93107655</v>
      </c>
      <c r="V2297" s="121">
        <v>-353323285</v>
      </c>
      <c r="W2297" s="111">
        <v>502245</v>
      </c>
      <c r="X2297" s="133">
        <v>55736374</v>
      </c>
      <c r="Y2297" s="45"/>
    </row>
    <row r="2298" spans="1:25">
      <c r="A2298" s="299" t="s">
        <v>206</v>
      </c>
      <c r="B2298" s="299" t="s">
        <v>207</v>
      </c>
      <c r="C2298" s="125">
        <v>45016</v>
      </c>
      <c r="D2298" s="125">
        <v>45016</v>
      </c>
      <c r="E2298" s="125">
        <v>45019</v>
      </c>
      <c r="F2298" s="295" t="s">
        <v>474</v>
      </c>
      <c r="G2298" s="127"/>
      <c r="H2298" s="128" t="s">
        <v>473</v>
      </c>
      <c r="I2298" s="73" t="s">
        <v>475</v>
      </c>
      <c r="J2298" s="73" t="s">
        <v>688</v>
      </c>
      <c r="K2298" s="73" t="s">
        <v>944</v>
      </c>
      <c r="L2298" s="129">
        <v>25000.01</v>
      </c>
      <c r="M2298" s="121">
        <v>100</v>
      </c>
      <c r="N2298" s="121">
        <v>25000.01</v>
      </c>
      <c r="O2298" s="121">
        <v>0</v>
      </c>
      <c r="P2298" s="121">
        <v>25000.01</v>
      </c>
      <c r="Q2298" s="130" t="s">
        <v>681</v>
      </c>
      <c r="R2298" s="131">
        <v>4510511.7099999841</v>
      </c>
      <c r="S2298" s="132">
        <v>0</v>
      </c>
      <c r="T2298" s="122" t="s">
        <v>688</v>
      </c>
      <c r="U2298" s="2">
        <v>93896357</v>
      </c>
      <c r="V2298" s="121">
        <v>-355466103</v>
      </c>
      <c r="W2298" s="111">
        <v>454440</v>
      </c>
      <c r="X2298" s="133">
        <v>56311888</v>
      </c>
      <c r="Y2298" s="45"/>
    </row>
    <row r="2299" spans="1:25">
      <c r="A2299" s="299" t="s">
        <v>182</v>
      </c>
      <c r="B2299" s="299" t="s">
        <v>183</v>
      </c>
      <c r="C2299" s="125">
        <v>45016</v>
      </c>
      <c r="D2299" s="125">
        <v>45016</v>
      </c>
      <c r="E2299" s="125">
        <v>45019</v>
      </c>
      <c r="F2299" s="295" t="s">
        <v>474</v>
      </c>
      <c r="G2299" s="127" t="s">
        <v>1639</v>
      </c>
      <c r="H2299" s="128" t="s">
        <v>473</v>
      </c>
      <c r="I2299" s="73" t="s">
        <v>475</v>
      </c>
      <c r="J2299" s="73" t="s">
        <v>688</v>
      </c>
      <c r="K2299" s="73" t="s">
        <v>166</v>
      </c>
      <c r="L2299" s="129">
        <v>0</v>
      </c>
      <c r="N2299" s="121">
        <v>0</v>
      </c>
      <c r="O2299" s="121">
        <v>278819.87</v>
      </c>
      <c r="P2299" s="121">
        <v>278819.87</v>
      </c>
      <c r="Q2299" s="130" t="s">
        <v>681</v>
      </c>
      <c r="R2299" s="131">
        <v>0</v>
      </c>
      <c r="S2299" s="132">
        <v>5647078.6800000034</v>
      </c>
      <c r="T2299" s="122" t="s">
        <v>688</v>
      </c>
      <c r="U2299" s="2">
        <v>90065633</v>
      </c>
      <c r="V2299" s="121">
        <v>-354917834</v>
      </c>
      <c r="W2299" s="111">
        <v>454440</v>
      </c>
      <c r="X2299" s="133">
        <v>56000612</v>
      </c>
      <c r="Y2299" s="45"/>
    </row>
    <row r="2300" spans="1:25">
      <c r="A2300" s="299" t="s">
        <v>206</v>
      </c>
      <c r="B2300" s="299" t="s">
        <v>207</v>
      </c>
      <c r="C2300" s="125">
        <v>45019</v>
      </c>
      <c r="D2300" s="125">
        <v>45019</v>
      </c>
      <c r="E2300" s="125">
        <v>45019</v>
      </c>
      <c r="F2300" s="295" t="s">
        <v>976</v>
      </c>
      <c r="G2300" s="127"/>
      <c r="H2300" s="128" t="s">
        <v>975</v>
      </c>
      <c r="I2300" s="73" t="s">
        <v>973</v>
      </c>
      <c r="J2300" s="73" t="s">
        <v>974</v>
      </c>
      <c r="K2300" s="73" t="s">
        <v>944</v>
      </c>
      <c r="L2300" s="129">
        <v>7649.11</v>
      </c>
      <c r="M2300" s="121">
        <v>100</v>
      </c>
      <c r="N2300" s="121">
        <v>7649.11</v>
      </c>
      <c r="O2300" s="121">
        <v>0</v>
      </c>
      <c r="P2300" s="121">
        <v>7649.11</v>
      </c>
      <c r="Q2300" s="130" t="s">
        <v>681</v>
      </c>
      <c r="R2300" s="131">
        <v>4518160.8199999845</v>
      </c>
      <c r="S2300" s="132">
        <v>0</v>
      </c>
      <c r="T2300" s="122" t="s">
        <v>974</v>
      </c>
      <c r="U2300" s="2">
        <v>93993051</v>
      </c>
      <c r="V2300" s="121">
        <v>-355728221</v>
      </c>
      <c r="W2300" s="111">
        <v>452350</v>
      </c>
      <c r="X2300" s="133">
        <v>56366389</v>
      </c>
      <c r="Y2300" s="45"/>
    </row>
    <row r="2301" spans="1:25">
      <c r="A2301" s="299" t="s">
        <v>182</v>
      </c>
      <c r="B2301" s="299" t="s">
        <v>183</v>
      </c>
      <c r="C2301" s="125">
        <v>45019</v>
      </c>
      <c r="D2301" s="125">
        <v>45019</v>
      </c>
      <c r="E2301" s="125">
        <v>45019</v>
      </c>
      <c r="F2301" s="295" t="s">
        <v>976</v>
      </c>
      <c r="G2301" s="127" t="s">
        <v>1724</v>
      </c>
      <c r="H2301" s="128" t="s">
        <v>975</v>
      </c>
      <c r="I2301" s="73" t="s">
        <v>973</v>
      </c>
      <c r="J2301" s="73" t="s">
        <v>1725</v>
      </c>
      <c r="K2301" s="73" t="s">
        <v>166</v>
      </c>
      <c r="L2301" s="129">
        <v>0</v>
      </c>
      <c r="N2301" s="121">
        <v>0</v>
      </c>
      <c r="O2301" s="121">
        <v>126.2</v>
      </c>
      <c r="P2301" s="121">
        <v>126.2</v>
      </c>
      <c r="Q2301" s="130" t="s">
        <v>681</v>
      </c>
      <c r="R2301" s="131">
        <v>0</v>
      </c>
      <c r="S2301" s="132">
        <v>5647204.8800000036</v>
      </c>
      <c r="T2301" s="122" t="s">
        <v>974</v>
      </c>
      <c r="U2301" s="2">
        <v>93993837</v>
      </c>
      <c r="V2301" s="121">
        <v>-355732503</v>
      </c>
      <c r="W2301" s="111">
        <v>452350</v>
      </c>
      <c r="X2301" s="133">
        <v>56367910</v>
      </c>
      <c r="Y2301" s="45"/>
    </row>
    <row r="2302" spans="1:25">
      <c r="A2302" s="299" t="s">
        <v>206</v>
      </c>
      <c r="B2302" s="299" t="s">
        <v>207</v>
      </c>
      <c r="C2302" s="125">
        <v>45016</v>
      </c>
      <c r="D2302" s="125">
        <v>45016</v>
      </c>
      <c r="E2302" s="125">
        <v>45019</v>
      </c>
      <c r="F2302" s="295" t="s">
        <v>889</v>
      </c>
      <c r="G2302" s="127"/>
      <c r="H2302" s="128" t="s">
        <v>888</v>
      </c>
      <c r="I2302" s="73" t="s">
        <v>886</v>
      </c>
      <c r="J2302" s="73" t="s">
        <v>887</v>
      </c>
      <c r="K2302" s="73" t="s">
        <v>944</v>
      </c>
      <c r="L2302" s="129">
        <v>8750</v>
      </c>
      <c r="M2302" s="121">
        <v>100</v>
      </c>
      <c r="N2302" s="121">
        <v>8750</v>
      </c>
      <c r="O2302" s="121">
        <v>0</v>
      </c>
      <c r="P2302" s="121">
        <v>8750</v>
      </c>
      <c r="Q2302" s="130" t="s">
        <v>681</v>
      </c>
      <c r="R2302" s="131">
        <v>4526910.8199999845</v>
      </c>
      <c r="S2302" s="132">
        <v>0</v>
      </c>
      <c r="T2302" s="122" t="s">
        <v>887</v>
      </c>
      <c r="U2302" s="2">
        <v>92989527</v>
      </c>
      <c r="V2302" s="121">
        <v>-353173839</v>
      </c>
      <c r="W2302" s="111">
        <v>518256</v>
      </c>
      <c r="X2302" s="133">
        <v>55697345</v>
      </c>
      <c r="Y2302" s="45"/>
    </row>
    <row r="2303" spans="1:25">
      <c r="A2303" s="299" t="s">
        <v>182</v>
      </c>
      <c r="B2303" s="299" t="s">
        <v>183</v>
      </c>
      <c r="C2303" s="125">
        <v>45019</v>
      </c>
      <c r="D2303" s="125">
        <v>45019</v>
      </c>
      <c r="E2303" s="125">
        <v>45019</v>
      </c>
      <c r="F2303" s="295" t="s">
        <v>549</v>
      </c>
      <c r="G2303" s="127" t="s">
        <v>1596</v>
      </c>
      <c r="H2303" s="128" t="s">
        <v>548</v>
      </c>
      <c r="I2303" s="73" t="s">
        <v>550</v>
      </c>
      <c r="J2303" s="73" t="s">
        <v>551</v>
      </c>
      <c r="K2303" s="73" t="s">
        <v>166</v>
      </c>
      <c r="L2303" s="129">
        <v>0</v>
      </c>
      <c r="N2303" s="121">
        <v>0</v>
      </c>
      <c r="O2303" s="121">
        <v>252483.58</v>
      </c>
      <c r="P2303" s="121">
        <v>252483.58</v>
      </c>
      <c r="Q2303" s="130" t="s">
        <v>681</v>
      </c>
      <c r="R2303" s="131">
        <v>0</v>
      </c>
      <c r="S2303" s="132">
        <v>5899688.4600000037</v>
      </c>
      <c r="T2303" s="122" t="s">
        <v>551</v>
      </c>
      <c r="U2303" s="2">
        <v>89596761</v>
      </c>
      <c r="V2303" s="121">
        <v>-355582476</v>
      </c>
      <c r="W2303" s="111">
        <v>436980</v>
      </c>
      <c r="X2303" s="133">
        <v>56323412</v>
      </c>
      <c r="Y2303" s="45"/>
    </row>
    <row r="2304" spans="1:25">
      <c r="A2304" s="299" t="s">
        <v>206</v>
      </c>
      <c r="B2304" s="299" t="s">
        <v>207</v>
      </c>
      <c r="C2304" s="125">
        <v>45019</v>
      </c>
      <c r="D2304" s="125">
        <v>45019</v>
      </c>
      <c r="E2304" s="125">
        <v>45019</v>
      </c>
      <c r="F2304" s="295" t="s">
        <v>800</v>
      </c>
      <c r="G2304" s="127"/>
      <c r="H2304" s="128" t="s">
        <v>799</v>
      </c>
      <c r="I2304" s="73" t="s">
        <v>797</v>
      </c>
      <c r="J2304" s="73" t="s">
        <v>798</v>
      </c>
      <c r="K2304" s="73" t="s">
        <v>944</v>
      </c>
      <c r="L2304" s="129">
        <v>29500.560000000001</v>
      </c>
      <c r="M2304" s="121">
        <v>100</v>
      </c>
      <c r="N2304" s="121">
        <v>29500.560000000001</v>
      </c>
      <c r="O2304" s="121">
        <v>0</v>
      </c>
      <c r="P2304" s="121">
        <v>29500.560000000001</v>
      </c>
      <c r="Q2304" s="130" t="s">
        <v>681</v>
      </c>
      <c r="R2304" s="131">
        <v>4556411.3799999841</v>
      </c>
      <c r="S2304" s="132">
        <v>0</v>
      </c>
      <c r="T2304" s="122" t="s">
        <v>798</v>
      </c>
      <c r="U2304" s="2">
        <v>93979133</v>
      </c>
      <c r="V2304" s="121">
        <v>-355704874</v>
      </c>
      <c r="W2304" s="111">
        <v>533244</v>
      </c>
      <c r="X2304" s="133">
        <v>56360764</v>
      </c>
      <c r="Y2304" s="45"/>
    </row>
    <row r="2305" spans="1:25">
      <c r="A2305" s="299" t="s">
        <v>182</v>
      </c>
      <c r="B2305" s="299" t="s">
        <v>183</v>
      </c>
      <c r="C2305" s="125">
        <v>45019</v>
      </c>
      <c r="D2305" s="125">
        <v>45019</v>
      </c>
      <c r="E2305" s="125">
        <v>45019</v>
      </c>
      <c r="F2305" s="295" t="s">
        <v>800</v>
      </c>
      <c r="G2305" s="127" t="s">
        <v>1543</v>
      </c>
      <c r="H2305" s="128" t="s">
        <v>799</v>
      </c>
      <c r="I2305" s="73" t="s">
        <v>797</v>
      </c>
      <c r="J2305" s="73" t="s">
        <v>798</v>
      </c>
      <c r="K2305" s="73" t="s">
        <v>166</v>
      </c>
      <c r="L2305" s="129">
        <v>0</v>
      </c>
      <c r="N2305" s="121">
        <v>0</v>
      </c>
      <c r="O2305" s="121">
        <v>274730.40000000002</v>
      </c>
      <c r="P2305" s="121">
        <v>274730.40000000002</v>
      </c>
      <c r="Q2305" s="130" t="s">
        <v>681</v>
      </c>
      <c r="R2305" s="131">
        <v>0</v>
      </c>
      <c r="S2305" s="132">
        <v>6174418.8600000041</v>
      </c>
      <c r="T2305" s="122" t="s">
        <v>798</v>
      </c>
      <c r="U2305" s="2">
        <v>93942792</v>
      </c>
      <c r="V2305" s="121">
        <v>-355642106</v>
      </c>
      <c r="W2305" s="111">
        <v>359762</v>
      </c>
      <c r="X2305" s="133">
        <v>56347183</v>
      </c>
      <c r="Y2305" s="45"/>
    </row>
    <row r="2306" spans="1:25">
      <c r="A2306" s="243" t="s">
        <v>182</v>
      </c>
      <c r="B2306" s="243" t="s">
        <v>183</v>
      </c>
      <c r="C2306" s="244">
        <v>45019</v>
      </c>
      <c r="D2306" s="244">
        <v>45019</v>
      </c>
      <c r="E2306" s="244">
        <v>45020</v>
      </c>
      <c r="F2306" s="297" t="s">
        <v>1020</v>
      </c>
      <c r="G2306" s="245" t="s">
        <v>1803</v>
      </c>
      <c r="H2306" s="246" t="s">
        <v>1019</v>
      </c>
      <c r="I2306" s="247" t="s">
        <v>1006</v>
      </c>
      <c r="J2306" s="247" t="s">
        <v>1018</v>
      </c>
      <c r="K2306" s="247" t="s">
        <v>166</v>
      </c>
      <c r="L2306" s="248">
        <v>0</v>
      </c>
      <c r="M2306" s="249"/>
      <c r="N2306" s="249">
        <v>0</v>
      </c>
      <c r="O2306" s="249">
        <v>47.92</v>
      </c>
      <c r="P2306" s="249">
        <v>47.92</v>
      </c>
      <c r="Q2306" s="250" t="s">
        <v>681</v>
      </c>
      <c r="R2306" s="251">
        <v>0</v>
      </c>
      <c r="S2306" s="252">
        <v>6174466.780000004</v>
      </c>
      <c r="T2306" s="253" t="s">
        <v>1018</v>
      </c>
      <c r="U2306" s="254">
        <v>94011696</v>
      </c>
      <c r="V2306" s="249">
        <v>-355756599</v>
      </c>
      <c r="W2306" s="255">
        <v>514342</v>
      </c>
      <c r="X2306" s="256">
        <v>56374289</v>
      </c>
      <c r="Y2306" s="257"/>
    </row>
    <row r="2307" spans="1:25">
      <c r="A2307" s="299" t="s">
        <v>206</v>
      </c>
      <c r="B2307" s="299" t="s">
        <v>207</v>
      </c>
      <c r="C2307" s="125">
        <v>45016</v>
      </c>
      <c r="D2307" s="125">
        <v>45016</v>
      </c>
      <c r="E2307" s="125">
        <v>45021</v>
      </c>
      <c r="G2307" s="127"/>
      <c r="H2307" s="128" t="s">
        <v>163</v>
      </c>
      <c r="I2307" s="73" t="s">
        <v>164</v>
      </c>
      <c r="J2307" s="73" t="s">
        <v>165</v>
      </c>
      <c r="K2307" s="73" t="s">
        <v>944</v>
      </c>
      <c r="L2307" s="129">
        <v>3281.66</v>
      </c>
      <c r="M2307" s="121">
        <v>100</v>
      </c>
      <c r="N2307" s="121">
        <v>3281.66</v>
      </c>
      <c r="O2307" s="121">
        <v>0</v>
      </c>
      <c r="P2307" s="121">
        <v>3281.66</v>
      </c>
      <c r="Q2307" s="130" t="s">
        <v>681</v>
      </c>
      <c r="R2307" s="131">
        <v>4559693.0399999842</v>
      </c>
      <c r="S2307" s="132">
        <v>0</v>
      </c>
      <c r="T2307" s="122" t="s">
        <v>165</v>
      </c>
      <c r="U2307" s="2"/>
      <c r="W2307" s="111">
        <v>515277</v>
      </c>
      <c r="X2307" s="133"/>
      <c r="Y2307" s="45"/>
    </row>
    <row r="2308" spans="1:25">
      <c r="A2308" s="299" t="s">
        <v>182</v>
      </c>
      <c r="B2308" s="299" t="s">
        <v>183</v>
      </c>
      <c r="C2308" s="125">
        <v>45021</v>
      </c>
      <c r="D2308" s="125">
        <v>45021</v>
      </c>
      <c r="E2308" s="125">
        <v>45021</v>
      </c>
      <c r="F2308" s="295" t="s">
        <v>942</v>
      </c>
      <c r="G2308" s="127" t="s">
        <v>1693</v>
      </c>
      <c r="H2308" s="128" t="s">
        <v>941</v>
      </c>
      <c r="I2308" s="73" t="s">
        <v>939</v>
      </c>
      <c r="J2308" s="73" t="s">
        <v>940</v>
      </c>
      <c r="K2308" s="73" t="s">
        <v>166</v>
      </c>
      <c r="L2308" s="129">
        <v>0</v>
      </c>
      <c r="N2308" s="121">
        <v>0</v>
      </c>
      <c r="O2308" s="121">
        <v>42890.22</v>
      </c>
      <c r="P2308" s="121">
        <v>42890.22</v>
      </c>
      <c r="Q2308" s="130" t="s">
        <v>681</v>
      </c>
      <c r="R2308" s="131">
        <v>0</v>
      </c>
      <c r="S2308" s="132">
        <v>6217357.0000000037</v>
      </c>
      <c r="T2308" s="122" t="s">
        <v>940</v>
      </c>
      <c r="U2308" s="2">
        <v>91155031</v>
      </c>
      <c r="V2308" s="121">
        <v>-355921430</v>
      </c>
      <c r="W2308" s="111">
        <v>521575</v>
      </c>
      <c r="X2308" s="133">
        <v>56413571</v>
      </c>
      <c r="Y2308" s="45"/>
    </row>
    <row r="2309" spans="1:25">
      <c r="A2309" s="243" t="s">
        <v>206</v>
      </c>
      <c r="B2309" s="243" t="s">
        <v>207</v>
      </c>
      <c r="C2309" s="244">
        <v>45021</v>
      </c>
      <c r="D2309" s="244">
        <v>45021</v>
      </c>
      <c r="E2309" s="244">
        <v>45022</v>
      </c>
      <c r="F2309" s="297"/>
      <c r="G2309" s="245"/>
      <c r="H2309" s="246" t="s">
        <v>566</v>
      </c>
      <c r="I2309" s="247" t="s">
        <v>564</v>
      </c>
      <c r="J2309" s="247" t="s">
        <v>567</v>
      </c>
      <c r="K2309" s="247" t="s">
        <v>817</v>
      </c>
      <c r="L2309" s="248">
        <v>0</v>
      </c>
      <c r="M2309" s="249"/>
      <c r="N2309" s="249">
        <v>7538958.7699999996</v>
      </c>
      <c r="O2309" s="249">
        <v>0</v>
      </c>
      <c r="P2309" s="249">
        <v>7538958.7699999996</v>
      </c>
      <c r="Q2309" s="250" t="s">
        <v>681</v>
      </c>
      <c r="R2309" s="251">
        <v>12098651.809999984</v>
      </c>
      <c r="S2309" s="252">
        <v>0</v>
      </c>
      <c r="T2309" s="253" t="s">
        <v>567</v>
      </c>
      <c r="U2309" s="254"/>
      <c r="V2309" s="249"/>
      <c r="W2309" s="255"/>
      <c r="X2309" s="256"/>
      <c r="Y2309" s="257" t="s">
        <v>1815</v>
      </c>
    </row>
    <row r="2310" spans="1:25">
      <c r="A2310" s="299" t="s">
        <v>206</v>
      </c>
      <c r="B2310" s="299" t="s">
        <v>207</v>
      </c>
      <c r="C2310" s="125">
        <v>45016</v>
      </c>
      <c r="D2310" s="125">
        <v>45016</v>
      </c>
      <c r="E2310" s="125">
        <v>45026</v>
      </c>
      <c r="G2310" s="127"/>
      <c r="H2310" s="128" t="s">
        <v>163</v>
      </c>
      <c r="I2310" s="73" t="s">
        <v>164</v>
      </c>
      <c r="J2310" s="73" t="s">
        <v>165</v>
      </c>
      <c r="K2310" s="73" t="s">
        <v>944</v>
      </c>
      <c r="L2310" s="129">
        <v>5.53</v>
      </c>
      <c r="M2310" s="121">
        <v>100</v>
      </c>
      <c r="N2310" s="121">
        <v>5.53</v>
      </c>
      <c r="O2310" s="121">
        <v>0</v>
      </c>
      <c r="P2310" s="121">
        <v>5.53</v>
      </c>
      <c r="Q2310" s="130" t="s">
        <v>681</v>
      </c>
      <c r="R2310" s="131">
        <v>12098657.339999983</v>
      </c>
      <c r="S2310" s="132">
        <v>0</v>
      </c>
      <c r="T2310" s="122" t="s">
        <v>165</v>
      </c>
      <c r="U2310" s="2"/>
      <c r="W2310" s="111">
        <v>533498</v>
      </c>
      <c r="X2310" s="133"/>
      <c r="Y2310" s="45"/>
    </row>
    <row r="2311" spans="1:25">
      <c r="A2311" s="299" t="s">
        <v>206</v>
      </c>
      <c r="B2311" s="299" t="s">
        <v>207</v>
      </c>
      <c r="C2311" s="125">
        <v>45016</v>
      </c>
      <c r="D2311" s="125">
        <v>45016</v>
      </c>
      <c r="E2311" s="125">
        <v>45026</v>
      </c>
      <c r="G2311" s="127"/>
      <c r="H2311" s="128" t="s">
        <v>1033</v>
      </c>
      <c r="I2311" s="73" t="s">
        <v>917</v>
      </c>
      <c r="J2311" s="73" t="s">
        <v>1032</v>
      </c>
      <c r="K2311" s="73" t="s">
        <v>944</v>
      </c>
      <c r="L2311" s="129">
        <v>11766.69</v>
      </c>
      <c r="M2311" s="121">
        <v>100</v>
      </c>
      <c r="N2311" s="121">
        <v>11766.69</v>
      </c>
      <c r="O2311" s="121">
        <v>0</v>
      </c>
      <c r="P2311" s="121">
        <v>11766.69</v>
      </c>
      <c r="Q2311" s="130" t="s">
        <v>681</v>
      </c>
      <c r="R2311" s="131">
        <v>12110424.029999983</v>
      </c>
      <c r="S2311" s="132">
        <v>0</v>
      </c>
      <c r="T2311" s="122" t="s">
        <v>1032</v>
      </c>
      <c r="U2311" s="2">
        <v>94237822</v>
      </c>
      <c r="V2311" s="121">
        <v>-356256675</v>
      </c>
      <c r="W2311" s="111">
        <v>526201</v>
      </c>
      <c r="X2311" s="133">
        <v>56489205</v>
      </c>
      <c r="Y2311" s="45"/>
    </row>
    <row r="2312" spans="1:25">
      <c r="A2312" s="228" t="s">
        <v>206</v>
      </c>
      <c r="B2312" s="228" t="s">
        <v>207</v>
      </c>
      <c r="C2312" s="229">
        <v>45016</v>
      </c>
      <c r="D2312" s="229">
        <v>45016</v>
      </c>
      <c r="E2312" s="229">
        <v>45026</v>
      </c>
      <c r="F2312" s="296"/>
      <c r="G2312" s="230"/>
      <c r="H2312" s="231" t="s">
        <v>523</v>
      </c>
      <c r="I2312" s="232" t="s">
        <v>524</v>
      </c>
      <c r="J2312" s="232" t="s">
        <v>525</v>
      </c>
      <c r="K2312" s="232" t="s">
        <v>944</v>
      </c>
      <c r="L2312" s="233">
        <v>3602.74</v>
      </c>
      <c r="M2312" s="234">
        <v>100</v>
      </c>
      <c r="N2312" s="234">
        <v>3602.74</v>
      </c>
      <c r="O2312" s="234">
        <v>0</v>
      </c>
      <c r="P2312" s="234">
        <v>3602.74</v>
      </c>
      <c r="Q2312" s="235" t="s">
        <v>681</v>
      </c>
      <c r="R2312" s="236">
        <v>12114026.769999983</v>
      </c>
      <c r="S2312" s="237">
        <v>0</v>
      </c>
      <c r="T2312" s="238" t="s">
        <v>525</v>
      </c>
      <c r="U2312" s="239">
        <v>94236398</v>
      </c>
      <c r="V2312" s="234">
        <v>-356251652</v>
      </c>
      <c r="W2312" s="240">
        <v>511005</v>
      </c>
      <c r="X2312" s="241">
        <v>56488349</v>
      </c>
      <c r="Y2312" s="242"/>
    </row>
    <row r="2313" spans="1:25">
      <c r="A2313" s="299" t="s">
        <v>182</v>
      </c>
      <c r="B2313" s="299" t="s">
        <v>183</v>
      </c>
      <c r="C2313" s="125">
        <v>45016</v>
      </c>
      <c r="D2313" s="125">
        <v>45016</v>
      </c>
      <c r="E2313" s="125">
        <v>45027</v>
      </c>
      <c r="G2313" s="127" t="s">
        <v>1816</v>
      </c>
      <c r="H2313" s="128" t="s">
        <v>1023</v>
      </c>
      <c r="I2313" s="73" t="s">
        <v>1021</v>
      </c>
      <c r="J2313" s="73" t="s">
        <v>1022</v>
      </c>
      <c r="K2313" s="73" t="s">
        <v>166</v>
      </c>
      <c r="L2313" s="129">
        <v>0</v>
      </c>
      <c r="N2313" s="121">
        <v>0</v>
      </c>
      <c r="O2313" s="121">
        <v>152677.56</v>
      </c>
      <c r="P2313" s="121">
        <v>152677.56</v>
      </c>
      <c r="Q2313" s="130" t="s">
        <v>681</v>
      </c>
      <c r="R2313" s="131">
        <v>0</v>
      </c>
      <c r="S2313" s="132">
        <v>6370034.5600000033</v>
      </c>
      <c r="T2313" s="122" t="s">
        <v>1022</v>
      </c>
      <c r="U2313" s="2">
        <v>94234273</v>
      </c>
      <c r="V2313" s="121">
        <v>-356247970</v>
      </c>
      <c r="W2313" s="111">
        <v>517862</v>
      </c>
      <c r="X2313" s="133">
        <v>56487947</v>
      </c>
      <c r="Y2313" s="45"/>
    </row>
    <row r="2314" spans="1:25">
      <c r="A2314" s="228" t="s">
        <v>182</v>
      </c>
      <c r="B2314" s="228" t="s">
        <v>183</v>
      </c>
      <c r="C2314" s="229">
        <v>45016</v>
      </c>
      <c r="D2314" s="229">
        <v>45016</v>
      </c>
      <c r="E2314" s="229">
        <v>45027</v>
      </c>
      <c r="F2314" s="296"/>
      <c r="G2314" s="230" t="s">
        <v>1800</v>
      </c>
      <c r="H2314" s="231" t="s">
        <v>523</v>
      </c>
      <c r="I2314" s="232" t="s">
        <v>524</v>
      </c>
      <c r="J2314" s="232" t="s">
        <v>525</v>
      </c>
      <c r="K2314" s="232" t="s">
        <v>166</v>
      </c>
      <c r="L2314" s="233">
        <v>0</v>
      </c>
      <c r="M2314" s="234"/>
      <c r="N2314" s="234">
        <v>0</v>
      </c>
      <c r="O2314" s="234">
        <v>56</v>
      </c>
      <c r="P2314" s="234">
        <v>56</v>
      </c>
      <c r="Q2314" s="235" t="s">
        <v>681</v>
      </c>
      <c r="R2314" s="236">
        <v>0</v>
      </c>
      <c r="S2314" s="237">
        <v>6370090.5600000033</v>
      </c>
      <c r="T2314" s="238" t="s">
        <v>525</v>
      </c>
      <c r="U2314" s="239">
        <v>94236458</v>
      </c>
      <c r="V2314" s="234">
        <v>-356252185</v>
      </c>
      <c r="W2314" s="240">
        <v>511005</v>
      </c>
      <c r="X2314" s="241">
        <v>56488392</v>
      </c>
      <c r="Y2314" s="242"/>
    </row>
    <row r="2315" spans="1:25">
      <c r="A2315" s="299" t="s">
        <v>206</v>
      </c>
      <c r="B2315" s="299" t="s">
        <v>207</v>
      </c>
      <c r="C2315" s="125">
        <v>45027</v>
      </c>
      <c r="D2315" s="125">
        <v>45028</v>
      </c>
      <c r="E2315" s="125">
        <v>45028</v>
      </c>
      <c r="G2315" s="127"/>
      <c r="H2315" s="128" t="s">
        <v>1017</v>
      </c>
      <c r="I2315" s="73" t="s">
        <v>1015</v>
      </c>
      <c r="J2315" s="73" t="s">
        <v>1016</v>
      </c>
      <c r="K2315" s="73" t="s">
        <v>830</v>
      </c>
      <c r="L2315" s="129">
        <v>2947159.09</v>
      </c>
      <c r="M2315" s="121">
        <v>98.5</v>
      </c>
      <c r="N2315" s="121">
        <v>2902951.7</v>
      </c>
      <c r="O2315" s="121">
        <v>0</v>
      </c>
      <c r="P2315" s="121">
        <v>2902951.7</v>
      </c>
      <c r="Q2315" s="130" t="s">
        <v>681</v>
      </c>
      <c r="R2315" s="131">
        <v>15016978.469999984</v>
      </c>
      <c r="S2315" s="132">
        <v>0</v>
      </c>
      <c r="T2315" s="122" t="s">
        <v>1016</v>
      </c>
      <c r="U2315" s="2">
        <v>94372173</v>
      </c>
      <c r="V2315" s="121">
        <v>-356626363</v>
      </c>
      <c r="W2315" s="111">
        <v>515622</v>
      </c>
      <c r="X2315" s="133">
        <v>56562017</v>
      </c>
      <c r="Y2315" s="45"/>
    </row>
    <row r="2316" spans="1:25">
      <c r="A2316" s="299" t="s">
        <v>206</v>
      </c>
      <c r="B2316" s="299" t="s">
        <v>207</v>
      </c>
      <c r="C2316" s="125">
        <v>45027</v>
      </c>
      <c r="D2316" s="125">
        <v>45028</v>
      </c>
      <c r="E2316" s="125">
        <v>45028</v>
      </c>
      <c r="G2316" s="127"/>
      <c r="H2316" s="128" t="s">
        <v>849</v>
      </c>
      <c r="I2316" s="73" t="s">
        <v>847</v>
      </c>
      <c r="J2316" s="73" t="s">
        <v>848</v>
      </c>
      <c r="K2316" s="73" t="s">
        <v>830</v>
      </c>
      <c r="L2316" s="129">
        <v>3930000</v>
      </c>
      <c r="M2316" s="121">
        <v>99.25</v>
      </c>
      <c r="N2316" s="121">
        <v>3900525</v>
      </c>
      <c r="O2316" s="121">
        <v>0</v>
      </c>
      <c r="P2316" s="121">
        <v>3900525</v>
      </c>
      <c r="Q2316" s="130" t="s">
        <v>681</v>
      </c>
      <c r="R2316" s="131">
        <v>18917503.469999984</v>
      </c>
      <c r="S2316" s="132">
        <v>0</v>
      </c>
      <c r="T2316" s="122" t="s">
        <v>848</v>
      </c>
      <c r="U2316" s="2">
        <v>94372958</v>
      </c>
      <c r="V2316" s="121">
        <v>-356627593</v>
      </c>
      <c r="W2316" s="111">
        <v>532662</v>
      </c>
      <c r="X2316" s="133">
        <v>56562509</v>
      </c>
      <c r="Y2316" s="45"/>
    </row>
    <row r="2317" spans="1:25">
      <c r="A2317" s="299" t="s">
        <v>206</v>
      </c>
      <c r="B2317" s="299" t="s">
        <v>207</v>
      </c>
      <c r="C2317" s="125">
        <v>45027</v>
      </c>
      <c r="D2317" s="125">
        <v>45028</v>
      </c>
      <c r="E2317" s="125">
        <v>45028</v>
      </c>
      <c r="F2317" s="295" t="s">
        <v>453</v>
      </c>
      <c r="G2317" s="127"/>
      <c r="H2317" s="128" t="s">
        <v>452</v>
      </c>
      <c r="I2317" s="73" t="s">
        <v>454</v>
      </c>
      <c r="J2317" s="73" t="s">
        <v>455</v>
      </c>
      <c r="K2317" s="73" t="s">
        <v>830</v>
      </c>
      <c r="L2317" s="129">
        <v>74874.38</v>
      </c>
      <c r="M2317" s="121">
        <v>96.5</v>
      </c>
      <c r="N2317" s="121">
        <v>72253.78</v>
      </c>
      <c r="O2317" s="121">
        <v>0</v>
      </c>
      <c r="P2317" s="121">
        <v>72253.78</v>
      </c>
      <c r="Q2317" s="130" t="s">
        <v>681</v>
      </c>
      <c r="R2317" s="131">
        <v>18989757.249999985</v>
      </c>
      <c r="S2317" s="132">
        <v>0</v>
      </c>
      <c r="T2317" s="122" t="s">
        <v>455</v>
      </c>
      <c r="U2317" s="2">
        <v>94371781</v>
      </c>
      <c r="V2317" s="121">
        <v>-356625686</v>
      </c>
      <c r="W2317" s="111">
        <v>523882</v>
      </c>
      <c r="X2317" s="133">
        <v>56561737</v>
      </c>
      <c r="Y2317" s="45"/>
    </row>
    <row r="2318" spans="1:25">
      <c r="A2318" s="299" t="s">
        <v>206</v>
      </c>
      <c r="B2318" s="299" t="s">
        <v>207</v>
      </c>
      <c r="C2318" s="125">
        <v>45027</v>
      </c>
      <c r="D2318" s="125">
        <v>45028</v>
      </c>
      <c r="E2318" s="125">
        <v>45028</v>
      </c>
      <c r="F2318" s="295" t="s">
        <v>569</v>
      </c>
      <c r="G2318" s="127"/>
      <c r="H2318" s="128" t="s">
        <v>568</v>
      </c>
      <c r="I2318" s="73" t="s">
        <v>454</v>
      </c>
      <c r="J2318" s="73" t="s">
        <v>570</v>
      </c>
      <c r="K2318" s="73" t="s">
        <v>830</v>
      </c>
      <c r="L2318" s="129">
        <v>4925125.62</v>
      </c>
      <c r="M2318" s="121">
        <v>96.5</v>
      </c>
      <c r="N2318" s="121">
        <v>4752746.22</v>
      </c>
      <c r="O2318" s="121">
        <v>0</v>
      </c>
      <c r="P2318" s="121">
        <v>4752746.22</v>
      </c>
      <c r="Q2318" s="130" t="s">
        <v>681</v>
      </c>
      <c r="R2318" s="131">
        <v>23742503.469999984</v>
      </c>
      <c r="S2318" s="132">
        <v>0</v>
      </c>
      <c r="T2318" s="122" t="s">
        <v>570</v>
      </c>
      <c r="U2318" s="2">
        <v>94369844</v>
      </c>
      <c r="V2318" s="121">
        <v>-356621974</v>
      </c>
      <c r="W2318" s="111">
        <v>509933</v>
      </c>
      <c r="X2318" s="133">
        <v>56560549</v>
      </c>
      <c r="Y2318" s="45"/>
    </row>
    <row r="2319" spans="1:25">
      <c r="A2319" s="299" t="s">
        <v>182</v>
      </c>
      <c r="B2319" s="299" t="s">
        <v>183</v>
      </c>
      <c r="C2319" s="125">
        <v>45027</v>
      </c>
      <c r="D2319" s="125">
        <v>45027</v>
      </c>
      <c r="E2319" s="125">
        <v>45028</v>
      </c>
      <c r="F2319" s="295" t="s">
        <v>569</v>
      </c>
      <c r="G2319" s="127" t="s">
        <v>1681</v>
      </c>
      <c r="H2319" s="128" t="s">
        <v>568</v>
      </c>
      <c r="I2319" s="73" t="s">
        <v>454</v>
      </c>
      <c r="J2319" s="73" t="s">
        <v>570</v>
      </c>
      <c r="K2319" s="73" t="s">
        <v>166</v>
      </c>
      <c r="L2319" s="129">
        <v>0</v>
      </c>
      <c r="N2319" s="121">
        <v>0</v>
      </c>
      <c r="O2319" s="121">
        <v>68.58</v>
      </c>
      <c r="P2319" s="121">
        <v>68.58</v>
      </c>
      <c r="Q2319" s="130" t="s">
        <v>681</v>
      </c>
      <c r="R2319" s="131">
        <v>0</v>
      </c>
      <c r="S2319" s="132">
        <v>6370159.1400000034</v>
      </c>
      <c r="T2319" s="122" t="s">
        <v>570</v>
      </c>
      <c r="U2319" s="2">
        <v>93994337</v>
      </c>
      <c r="V2319" s="121">
        <v>-356573282</v>
      </c>
      <c r="W2319" s="111">
        <v>509933</v>
      </c>
      <c r="X2319" s="133">
        <v>56550576</v>
      </c>
      <c r="Y2319" s="45"/>
    </row>
    <row r="2320" spans="1:25">
      <c r="A2320" s="299" t="s">
        <v>206</v>
      </c>
      <c r="B2320" s="299" t="s">
        <v>207</v>
      </c>
      <c r="C2320" s="125">
        <v>45028</v>
      </c>
      <c r="D2320" s="125">
        <v>45028</v>
      </c>
      <c r="E2320" s="125">
        <v>45028</v>
      </c>
      <c r="F2320" s="295" t="s">
        <v>960</v>
      </c>
      <c r="G2320" s="127"/>
      <c r="H2320" s="128" t="s">
        <v>959</v>
      </c>
      <c r="I2320" s="73" t="s">
        <v>957</v>
      </c>
      <c r="J2320" s="73" t="s">
        <v>958</v>
      </c>
      <c r="K2320" s="73" t="s">
        <v>817</v>
      </c>
      <c r="L2320" s="129">
        <v>0</v>
      </c>
      <c r="N2320" s="121">
        <v>9.0500000000000007</v>
      </c>
      <c r="O2320" s="121">
        <v>0</v>
      </c>
      <c r="P2320" s="121">
        <v>9.0500000000000007</v>
      </c>
      <c r="Q2320" s="130" t="s">
        <v>681</v>
      </c>
      <c r="R2320" s="131">
        <v>23742512.519999985</v>
      </c>
      <c r="S2320" s="132">
        <v>0</v>
      </c>
      <c r="T2320" s="122" t="s">
        <v>958</v>
      </c>
      <c r="U2320" s="2">
        <v>94373148</v>
      </c>
      <c r="V2320" s="121">
        <v>-356629389</v>
      </c>
      <c r="W2320" s="111"/>
      <c r="X2320" s="133">
        <v>56562654</v>
      </c>
      <c r="Y2320" s="45" t="s">
        <v>1817</v>
      </c>
    </row>
    <row r="2321" spans="1:25">
      <c r="A2321" s="299" t="s">
        <v>206</v>
      </c>
      <c r="B2321" s="299" t="s">
        <v>207</v>
      </c>
      <c r="C2321" s="125">
        <v>45027</v>
      </c>
      <c r="D2321" s="125">
        <v>45028</v>
      </c>
      <c r="E2321" s="125">
        <v>45028</v>
      </c>
      <c r="F2321" s="295" t="s">
        <v>960</v>
      </c>
      <c r="G2321" s="127"/>
      <c r="H2321" s="128" t="s">
        <v>959</v>
      </c>
      <c r="I2321" s="73" t="s">
        <v>957</v>
      </c>
      <c r="J2321" s="73" t="s">
        <v>958</v>
      </c>
      <c r="K2321" s="73" t="s">
        <v>830</v>
      </c>
      <c r="L2321" s="129">
        <v>3935580.63</v>
      </c>
      <c r="M2321" s="121">
        <v>98</v>
      </c>
      <c r="N2321" s="121">
        <v>3856869.02</v>
      </c>
      <c r="O2321" s="121">
        <v>0</v>
      </c>
      <c r="P2321" s="121">
        <v>3856869.02</v>
      </c>
      <c r="Q2321" s="130" t="s">
        <v>681</v>
      </c>
      <c r="R2321" s="131">
        <v>27599381.539999984</v>
      </c>
      <c r="S2321" s="132">
        <v>0</v>
      </c>
      <c r="T2321" s="122" t="s">
        <v>958</v>
      </c>
      <c r="U2321" s="2">
        <v>94373128</v>
      </c>
      <c r="V2321" s="121">
        <v>-356629336</v>
      </c>
      <c r="W2321" s="111">
        <v>482929</v>
      </c>
      <c r="X2321" s="133">
        <v>56562630</v>
      </c>
      <c r="Y2321" s="45"/>
    </row>
    <row r="2322" spans="1:25">
      <c r="A2322" s="299" t="s">
        <v>206</v>
      </c>
      <c r="B2322" s="299" t="s">
        <v>207</v>
      </c>
      <c r="C2322" s="125">
        <v>45027</v>
      </c>
      <c r="D2322" s="125">
        <v>45028</v>
      </c>
      <c r="E2322" s="125">
        <v>45028</v>
      </c>
      <c r="F2322" s="295" t="s">
        <v>581</v>
      </c>
      <c r="G2322" s="127"/>
      <c r="H2322" s="128" t="s">
        <v>580</v>
      </c>
      <c r="I2322" s="73" t="s">
        <v>582</v>
      </c>
      <c r="J2322" s="73" t="s">
        <v>583</v>
      </c>
      <c r="K2322" s="73" t="s">
        <v>830</v>
      </c>
      <c r="L2322" s="129">
        <v>2857534.01</v>
      </c>
      <c r="M2322" s="121">
        <v>98</v>
      </c>
      <c r="N2322" s="121">
        <v>2800383.33</v>
      </c>
      <c r="O2322" s="121">
        <v>0</v>
      </c>
      <c r="P2322" s="121">
        <v>2800383.33</v>
      </c>
      <c r="Q2322" s="130" t="s">
        <v>681</v>
      </c>
      <c r="R2322" s="131">
        <v>30399764.869999982</v>
      </c>
      <c r="S2322" s="132">
        <v>0</v>
      </c>
      <c r="T2322" s="122" t="s">
        <v>583</v>
      </c>
      <c r="U2322" s="2">
        <v>94373185</v>
      </c>
      <c r="V2322" s="121">
        <v>-356629492</v>
      </c>
      <c r="W2322" s="111">
        <v>482710</v>
      </c>
      <c r="X2322" s="133">
        <v>56562693</v>
      </c>
      <c r="Y2322" s="45"/>
    </row>
    <row r="2323" spans="1:25">
      <c r="A2323" s="299" t="s">
        <v>206</v>
      </c>
      <c r="B2323" s="299" t="s">
        <v>207</v>
      </c>
      <c r="C2323" s="125">
        <v>45027</v>
      </c>
      <c r="D2323" s="125">
        <v>45028</v>
      </c>
      <c r="E2323" s="125">
        <v>45028</v>
      </c>
      <c r="F2323" s="295" t="s">
        <v>520</v>
      </c>
      <c r="G2323" s="127"/>
      <c r="H2323" s="128" t="s">
        <v>519</v>
      </c>
      <c r="I2323" s="73" t="s">
        <v>521</v>
      </c>
      <c r="J2323" s="73" t="s">
        <v>522</v>
      </c>
      <c r="K2323" s="73" t="s">
        <v>830</v>
      </c>
      <c r="L2323" s="129">
        <v>5000000</v>
      </c>
      <c r="M2323" s="121">
        <v>95.833669999999998</v>
      </c>
      <c r="N2323" s="121">
        <v>4791683.33</v>
      </c>
      <c r="O2323" s="121">
        <v>0</v>
      </c>
      <c r="P2323" s="121">
        <v>4791683.33</v>
      </c>
      <c r="Q2323" s="130" t="s">
        <v>681</v>
      </c>
      <c r="R2323" s="131">
        <v>35191448.199999981</v>
      </c>
      <c r="S2323" s="132">
        <v>0</v>
      </c>
      <c r="T2323" s="122" t="s">
        <v>522</v>
      </c>
      <c r="U2323" s="2">
        <v>94379788</v>
      </c>
      <c r="V2323" s="121">
        <v>-356643542</v>
      </c>
      <c r="W2323" s="111">
        <v>446869</v>
      </c>
      <c r="X2323" s="133">
        <v>56566920</v>
      </c>
      <c r="Y2323" s="45"/>
    </row>
    <row r="2324" spans="1:25">
      <c r="A2324" s="299" t="s">
        <v>206</v>
      </c>
      <c r="B2324" s="299" t="s">
        <v>207</v>
      </c>
      <c r="C2324" s="125">
        <v>45027</v>
      </c>
      <c r="D2324" s="125">
        <v>45028</v>
      </c>
      <c r="E2324" s="125">
        <v>45028</v>
      </c>
      <c r="G2324" s="127"/>
      <c r="H2324" s="128" t="s">
        <v>1031</v>
      </c>
      <c r="I2324" s="73" t="s">
        <v>1029</v>
      </c>
      <c r="J2324" s="73" t="s">
        <v>1030</v>
      </c>
      <c r="K2324" s="73" t="s">
        <v>830</v>
      </c>
      <c r="L2324" s="129">
        <v>4500000</v>
      </c>
      <c r="M2324" s="121">
        <v>98.5</v>
      </c>
      <c r="N2324" s="121">
        <v>4432500</v>
      </c>
      <c r="O2324" s="121">
        <v>0</v>
      </c>
      <c r="P2324" s="121">
        <v>4432500</v>
      </c>
      <c r="Q2324" s="130" t="s">
        <v>681</v>
      </c>
      <c r="R2324" s="131">
        <v>39623948.199999981</v>
      </c>
      <c r="S2324" s="132">
        <v>0</v>
      </c>
      <c r="T2324" s="122" t="s">
        <v>1030</v>
      </c>
      <c r="U2324" s="2">
        <v>94373326</v>
      </c>
      <c r="V2324" s="121">
        <v>-356629804</v>
      </c>
      <c r="W2324" s="111">
        <v>521264</v>
      </c>
      <c r="X2324" s="133">
        <v>56562813</v>
      </c>
      <c r="Y2324" s="45"/>
    </row>
    <row r="2325" spans="1:25">
      <c r="A2325" s="299" t="s">
        <v>206</v>
      </c>
      <c r="B2325" s="299" t="s">
        <v>207</v>
      </c>
      <c r="C2325" s="125">
        <v>45027</v>
      </c>
      <c r="D2325" s="125">
        <v>45028</v>
      </c>
      <c r="E2325" s="125">
        <v>45028</v>
      </c>
      <c r="G2325" s="127"/>
      <c r="H2325" s="128" t="s">
        <v>873</v>
      </c>
      <c r="I2325" s="73" t="s">
        <v>871</v>
      </c>
      <c r="J2325" s="73" t="s">
        <v>872</v>
      </c>
      <c r="K2325" s="73" t="s">
        <v>830</v>
      </c>
      <c r="L2325" s="129">
        <v>1196903.92</v>
      </c>
      <c r="M2325" s="121">
        <v>98.6</v>
      </c>
      <c r="N2325" s="121">
        <v>1180147.27</v>
      </c>
      <c r="O2325" s="121">
        <v>0</v>
      </c>
      <c r="P2325" s="121">
        <v>1180147.27</v>
      </c>
      <c r="Q2325" s="130" t="s">
        <v>681</v>
      </c>
      <c r="R2325" s="131">
        <v>40804095.469999984</v>
      </c>
      <c r="S2325" s="132">
        <v>0</v>
      </c>
      <c r="T2325" s="122" t="s">
        <v>872</v>
      </c>
      <c r="U2325" s="2">
        <v>94373390</v>
      </c>
      <c r="V2325" s="121">
        <v>-356630082</v>
      </c>
      <c r="W2325" s="111">
        <v>532824</v>
      </c>
      <c r="X2325" s="133">
        <v>56562849</v>
      </c>
      <c r="Y2325" s="45"/>
    </row>
    <row r="2326" spans="1:25">
      <c r="A2326" s="299" t="s">
        <v>206</v>
      </c>
      <c r="B2326" s="299" t="s">
        <v>207</v>
      </c>
      <c r="C2326" s="125">
        <v>45027</v>
      </c>
      <c r="D2326" s="125">
        <v>45028</v>
      </c>
      <c r="E2326" s="125">
        <v>45028</v>
      </c>
      <c r="F2326" s="295" t="s">
        <v>1001</v>
      </c>
      <c r="G2326" s="127"/>
      <c r="H2326" s="128" t="s">
        <v>1000</v>
      </c>
      <c r="I2326" s="73" t="s">
        <v>1034</v>
      </c>
      <c r="J2326" s="73" t="s">
        <v>1035</v>
      </c>
      <c r="K2326" s="73" t="s">
        <v>830</v>
      </c>
      <c r="L2326" s="129">
        <v>448875</v>
      </c>
      <c r="M2326" s="121">
        <v>95.132170000000002</v>
      </c>
      <c r="N2326" s="121">
        <v>427024.53</v>
      </c>
      <c r="O2326" s="121">
        <v>0</v>
      </c>
      <c r="P2326" s="121">
        <v>427024.53</v>
      </c>
      <c r="Q2326" s="130" t="s">
        <v>681</v>
      </c>
      <c r="R2326" s="131">
        <v>41231119.999999985</v>
      </c>
      <c r="S2326" s="132">
        <v>0</v>
      </c>
      <c r="T2326" s="122" t="s">
        <v>1035</v>
      </c>
      <c r="U2326" s="2">
        <v>94373278</v>
      </c>
      <c r="V2326" s="121">
        <v>-356629704</v>
      </c>
      <c r="W2326" s="111">
        <v>497497</v>
      </c>
      <c r="X2326" s="133">
        <v>56562775</v>
      </c>
      <c r="Y2326" s="45"/>
    </row>
    <row r="2327" spans="1:25">
      <c r="A2327" s="299" t="s">
        <v>206</v>
      </c>
      <c r="B2327" s="299" t="s">
        <v>207</v>
      </c>
      <c r="C2327" s="125">
        <v>45027</v>
      </c>
      <c r="D2327" s="125">
        <v>45028</v>
      </c>
      <c r="E2327" s="125">
        <v>45028</v>
      </c>
      <c r="F2327" s="295" t="s">
        <v>719</v>
      </c>
      <c r="G2327" s="127"/>
      <c r="H2327" s="128" t="s">
        <v>718</v>
      </c>
      <c r="I2327" s="73" t="s">
        <v>716</v>
      </c>
      <c r="J2327" s="73" t="s">
        <v>717</v>
      </c>
      <c r="K2327" s="73" t="s">
        <v>830</v>
      </c>
      <c r="L2327" s="129">
        <v>3693331.5</v>
      </c>
      <c r="M2327" s="121">
        <v>98.5</v>
      </c>
      <c r="N2327" s="121">
        <v>3637931.53</v>
      </c>
      <c r="O2327" s="121">
        <v>0</v>
      </c>
      <c r="P2327" s="121">
        <v>3637931.53</v>
      </c>
      <c r="Q2327" s="130" t="s">
        <v>681</v>
      </c>
      <c r="R2327" s="131">
        <v>44869051.529999986</v>
      </c>
      <c r="S2327" s="132">
        <v>0</v>
      </c>
      <c r="T2327" s="122" t="s">
        <v>717</v>
      </c>
      <c r="U2327" s="2">
        <v>94385390</v>
      </c>
      <c r="V2327" s="121">
        <v>-356653008</v>
      </c>
      <c r="W2327" s="111">
        <v>523359</v>
      </c>
      <c r="X2327" s="133">
        <v>56569040</v>
      </c>
      <c r="Y2327" s="45"/>
    </row>
    <row r="2328" spans="1:25">
      <c r="A2328" s="299" t="s">
        <v>206</v>
      </c>
      <c r="B2328" s="299" t="s">
        <v>207</v>
      </c>
      <c r="C2328" s="125">
        <v>45027</v>
      </c>
      <c r="D2328" s="125">
        <v>45028</v>
      </c>
      <c r="E2328" s="125">
        <v>45028</v>
      </c>
      <c r="G2328" s="127"/>
      <c r="H2328" s="128" t="s">
        <v>947</v>
      </c>
      <c r="I2328" s="73" t="s">
        <v>716</v>
      </c>
      <c r="J2328" s="73" t="s">
        <v>946</v>
      </c>
      <c r="K2328" s="73" t="s">
        <v>830</v>
      </c>
      <c r="L2328" s="129">
        <v>1306668.5</v>
      </c>
      <c r="M2328" s="121">
        <v>98.5</v>
      </c>
      <c r="N2328" s="121">
        <v>1287068.47</v>
      </c>
      <c r="O2328" s="121">
        <v>0</v>
      </c>
      <c r="P2328" s="121">
        <v>1287068.47</v>
      </c>
      <c r="Q2328" s="130" t="s">
        <v>681</v>
      </c>
      <c r="R2328" s="131">
        <v>46156119.999999985</v>
      </c>
      <c r="S2328" s="132">
        <v>0</v>
      </c>
      <c r="T2328" s="122" t="s">
        <v>946</v>
      </c>
      <c r="U2328" s="2">
        <v>94385411</v>
      </c>
      <c r="V2328" s="121">
        <v>-356653047</v>
      </c>
      <c r="W2328" s="111">
        <v>523351</v>
      </c>
      <c r="X2328" s="133">
        <v>56569053</v>
      </c>
      <c r="Y2328" s="45"/>
    </row>
    <row r="2329" spans="1:25">
      <c r="A2329" s="299" t="s">
        <v>206</v>
      </c>
      <c r="B2329" s="299" t="s">
        <v>207</v>
      </c>
      <c r="C2329" s="125">
        <v>45027</v>
      </c>
      <c r="D2329" s="125">
        <v>45028</v>
      </c>
      <c r="E2329" s="125">
        <v>45028</v>
      </c>
      <c r="G2329" s="127"/>
      <c r="H2329" s="128" t="s">
        <v>967</v>
      </c>
      <c r="I2329" s="73" t="s">
        <v>965</v>
      </c>
      <c r="J2329" s="73" t="s">
        <v>966</v>
      </c>
      <c r="K2329" s="73" t="s">
        <v>830</v>
      </c>
      <c r="L2329" s="129">
        <v>5000000</v>
      </c>
      <c r="M2329" s="121">
        <v>99</v>
      </c>
      <c r="N2329" s="121">
        <v>4950000</v>
      </c>
      <c r="O2329" s="121">
        <v>0</v>
      </c>
      <c r="P2329" s="121">
        <v>4950000</v>
      </c>
      <c r="Q2329" s="130" t="s">
        <v>681</v>
      </c>
      <c r="R2329" s="131">
        <v>51106119.999999985</v>
      </c>
      <c r="S2329" s="132">
        <v>0</v>
      </c>
      <c r="T2329" s="122" t="s">
        <v>966</v>
      </c>
      <c r="U2329" s="2">
        <v>94373691</v>
      </c>
      <c r="V2329" s="121">
        <v>-356630487</v>
      </c>
      <c r="W2329" s="111">
        <v>492671</v>
      </c>
      <c r="X2329" s="133">
        <v>56562925</v>
      </c>
      <c r="Y2329" s="45"/>
    </row>
    <row r="2330" spans="1:25">
      <c r="A2330" s="299" t="s">
        <v>206</v>
      </c>
      <c r="B2330" s="299" t="s">
        <v>207</v>
      </c>
      <c r="C2330" s="125">
        <v>45027</v>
      </c>
      <c r="D2330" s="125">
        <v>45028</v>
      </c>
      <c r="E2330" s="125">
        <v>45028</v>
      </c>
      <c r="G2330" s="127"/>
      <c r="H2330" s="128" t="s">
        <v>530</v>
      </c>
      <c r="I2330" s="73" t="s">
        <v>531</v>
      </c>
      <c r="J2330" s="73" t="s">
        <v>532</v>
      </c>
      <c r="K2330" s="73" t="s">
        <v>830</v>
      </c>
      <c r="L2330" s="129">
        <v>2099605.2599999998</v>
      </c>
      <c r="M2330" s="121">
        <v>98.999989999999997</v>
      </c>
      <c r="N2330" s="121">
        <v>2078609</v>
      </c>
      <c r="O2330" s="121">
        <v>0</v>
      </c>
      <c r="P2330" s="121">
        <v>2078609</v>
      </c>
      <c r="Q2330" s="130" t="s">
        <v>681</v>
      </c>
      <c r="R2330" s="131">
        <v>53184728.999999985</v>
      </c>
      <c r="S2330" s="132">
        <v>0</v>
      </c>
      <c r="T2330" s="122" t="s">
        <v>532</v>
      </c>
      <c r="U2330" s="2">
        <v>94376446</v>
      </c>
      <c r="V2330" s="121">
        <v>-356635723</v>
      </c>
      <c r="W2330" s="111">
        <v>454226</v>
      </c>
      <c r="X2330" s="133">
        <v>56564525</v>
      </c>
      <c r="Y2330" s="45"/>
    </row>
    <row r="2331" spans="1:25">
      <c r="A2331" s="299" t="s">
        <v>206</v>
      </c>
      <c r="B2331" s="299" t="s">
        <v>207</v>
      </c>
      <c r="C2331" s="125">
        <v>45027</v>
      </c>
      <c r="D2331" s="125">
        <v>45028</v>
      </c>
      <c r="E2331" s="125">
        <v>45028</v>
      </c>
      <c r="F2331" s="295" t="s">
        <v>266</v>
      </c>
      <c r="G2331" s="127"/>
      <c r="H2331" s="128" t="s">
        <v>265</v>
      </c>
      <c r="I2331" s="73" t="s">
        <v>267</v>
      </c>
      <c r="J2331" s="73" t="s">
        <v>268</v>
      </c>
      <c r="K2331" s="73" t="s">
        <v>830</v>
      </c>
      <c r="L2331" s="129">
        <v>5000000</v>
      </c>
      <c r="M2331" s="121">
        <v>98.5</v>
      </c>
      <c r="N2331" s="121">
        <v>4925000</v>
      </c>
      <c r="O2331" s="121">
        <v>0</v>
      </c>
      <c r="P2331" s="121">
        <v>4925000</v>
      </c>
      <c r="Q2331" s="130" t="s">
        <v>681</v>
      </c>
      <c r="R2331" s="131">
        <v>58109728.999999985</v>
      </c>
      <c r="S2331" s="132">
        <v>0</v>
      </c>
      <c r="T2331" s="122" t="s">
        <v>268</v>
      </c>
      <c r="U2331" s="2">
        <v>94377306</v>
      </c>
      <c r="V2331" s="121">
        <v>-356637379</v>
      </c>
      <c r="W2331" s="111">
        <v>456083</v>
      </c>
      <c r="X2331" s="133">
        <v>56565183</v>
      </c>
      <c r="Y2331" s="45"/>
    </row>
    <row r="2332" spans="1:25">
      <c r="A2332" s="299" t="s">
        <v>206</v>
      </c>
      <c r="B2332" s="299" t="s">
        <v>207</v>
      </c>
      <c r="C2332" s="125">
        <v>45027</v>
      </c>
      <c r="D2332" s="125">
        <v>45028</v>
      </c>
      <c r="E2332" s="125">
        <v>45028</v>
      </c>
      <c r="F2332" s="295" t="s">
        <v>734</v>
      </c>
      <c r="G2332" s="127"/>
      <c r="H2332" s="128" t="s">
        <v>733</v>
      </c>
      <c r="I2332" s="73" t="s">
        <v>731</v>
      </c>
      <c r="J2332" s="73" t="s">
        <v>732</v>
      </c>
      <c r="K2332" s="73" t="s">
        <v>830</v>
      </c>
      <c r="L2332" s="129">
        <v>5000000</v>
      </c>
      <c r="M2332" s="121">
        <v>97.1</v>
      </c>
      <c r="N2332" s="121">
        <v>4855000</v>
      </c>
      <c r="O2332" s="121">
        <v>0</v>
      </c>
      <c r="P2332" s="121">
        <v>4855000</v>
      </c>
      <c r="Q2332" s="130" t="s">
        <v>681</v>
      </c>
      <c r="R2332" s="131">
        <v>62964728.999999985</v>
      </c>
      <c r="S2332" s="132">
        <v>0</v>
      </c>
      <c r="T2332" s="122" t="s">
        <v>732</v>
      </c>
      <c r="U2332" s="2">
        <v>94376972</v>
      </c>
      <c r="V2332" s="121">
        <v>-356636749</v>
      </c>
      <c r="W2332" s="111">
        <v>516194</v>
      </c>
      <c r="X2332" s="133">
        <v>56564995</v>
      </c>
      <c r="Y2332" s="45"/>
    </row>
    <row r="2333" spans="1:25">
      <c r="A2333" s="299" t="s">
        <v>206</v>
      </c>
      <c r="B2333" s="299" t="s">
        <v>207</v>
      </c>
      <c r="C2333" s="125">
        <v>45027</v>
      </c>
      <c r="D2333" s="125">
        <v>45028</v>
      </c>
      <c r="E2333" s="125">
        <v>45028</v>
      </c>
      <c r="F2333" s="295" t="s">
        <v>505</v>
      </c>
      <c r="G2333" s="127"/>
      <c r="H2333" s="128" t="s">
        <v>504</v>
      </c>
      <c r="I2333" s="73" t="s">
        <v>499</v>
      </c>
      <c r="J2333" s="73" t="s">
        <v>506</v>
      </c>
      <c r="K2333" s="73" t="s">
        <v>830</v>
      </c>
      <c r="L2333" s="129">
        <v>5000000</v>
      </c>
      <c r="M2333" s="121">
        <v>97.8</v>
      </c>
      <c r="N2333" s="121">
        <v>4890000</v>
      </c>
      <c r="O2333" s="121">
        <v>0</v>
      </c>
      <c r="P2333" s="121">
        <v>4890000</v>
      </c>
      <c r="Q2333" s="130" t="s">
        <v>681</v>
      </c>
      <c r="R2333" s="131">
        <v>67854728.999999985</v>
      </c>
      <c r="S2333" s="132">
        <v>0</v>
      </c>
      <c r="T2333" s="122" t="s">
        <v>506</v>
      </c>
      <c r="U2333" s="2">
        <v>94383961</v>
      </c>
      <c r="V2333" s="121">
        <v>-356650290</v>
      </c>
      <c r="W2333" s="111">
        <v>470017</v>
      </c>
      <c r="X2333" s="133">
        <v>56568673</v>
      </c>
      <c r="Y2333" s="45"/>
    </row>
    <row r="2334" spans="1:25">
      <c r="A2334" s="299" t="s">
        <v>206</v>
      </c>
      <c r="B2334" s="299" t="s">
        <v>207</v>
      </c>
      <c r="C2334" s="125">
        <v>45027</v>
      </c>
      <c r="D2334" s="125">
        <v>45028</v>
      </c>
      <c r="E2334" s="125">
        <v>45028</v>
      </c>
      <c r="G2334" s="127"/>
      <c r="H2334" s="128" t="s">
        <v>1023</v>
      </c>
      <c r="I2334" s="73" t="s">
        <v>1021</v>
      </c>
      <c r="J2334" s="73" t="s">
        <v>1022</v>
      </c>
      <c r="K2334" s="73" t="s">
        <v>830</v>
      </c>
      <c r="L2334" s="129">
        <v>5000000</v>
      </c>
      <c r="M2334" s="121">
        <v>97.5</v>
      </c>
      <c r="N2334" s="121">
        <v>4875000</v>
      </c>
      <c r="O2334" s="121">
        <v>0</v>
      </c>
      <c r="P2334" s="121">
        <v>4875000</v>
      </c>
      <c r="Q2334" s="130" t="s">
        <v>681</v>
      </c>
      <c r="R2334" s="131">
        <v>72729728.999999985</v>
      </c>
      <c r="S2334" s="132">
        <v>0</v>
      </c>
      <c r="T2334" s="122" t="s">
        <v>1022</v>
      </c>
      <c r="U2334" s="2">
        <v>94377732</v>
      </c>
      <c r="V2334" s="121">
        <v>-356638283</v>
      </c>
      <c r="W2334" s="111">
        <v>517862</v>
      </c>
      <c r="X2334" s="133">
        <v>56565560</v>
      </c>
      <c r="Y2334" s="45"/>
    </row>
    <row r="2335" spans="1:25">
      <c r="A2335" s="299" t="s">
        <v>206</v>
      </c>
      <c r="B2335" s="299" t="s">
        <v>207</v>
      </c>
      <c r="C2335" s="125">
        <v>45027</v>
      </c>
      <c r="D2335" s="125">
        <v>45028</v>
      </c>
      <c r="E2335" s="125">
        <v>45028</v>
      </c>
      <c r="F2335" s="295" t="s">
        <v>1020</v>
      </c>
      <c r="G2335" s="127"/>
      <c r="H2335" s="128" t="s">
        <v>1019</v>
      </c>
      <c r="I2335" s="73" t="s">
        <v>1006</v>
      </c>
      <c r="J2335" s="73" t="s">
        <v>1018</v>
      </c>
      <c r="K2335" s="73" t="s">
        <v>830</v>
      </c>
      <c r="L2335" s="129">
        <v>2231009.19</v>
      </c>
      <c r="M2335" s="121">
        <v>98</v>
      </c>
      <c r="N2335" s="121">
        <v>2186389.0099999998</v>
      </c>
      <c r="O2335" s="121">
        <v>0</v>
      </c>
      <c r="P2335" s="121">
        <v>2186389.0099999998</v>
      </c>
      <c r="Q2335" s="130" t="s">
        <v>681</v>
      </c>
      <c r="R2335" s="131">
        <v>74916118.00999999</v>
      </c>
      <c r="S2335" s="132">
        <v>0</v>
      </c>
      <c r="T2335" s="122" t="s">
        <v>1018</v>
      </c>
      <c r="U2335" s="2">
        <v>94377342</v>
      </c>
      <c r="V2335" s="121">
        <v>-356637483</v>
      </c>
      <c r="W2335" s="111">
        <v>514342</v>
      </c>
      <c r="X2335" s="133">
        <v>56565213</v>
      </c>
      <c r="Y2335" s="45"/>
    </row>
    <row r="2336" spans="1:25">
      <c r="A2336" s="299" t="s">
        <v>206</v>
      </c>
      <c r="B2336" s="299" t="s">
        <v>207</v>
      </c>
      <c r="C2336" s="125">
        <v>45027</v>
      </c>
      <c r="D2336" s="125">
        <v>45028</v>
      </c>
      <c r="E2336" s="125">
        <v>45028</v>
      </c>
      <c r="G2336" s="127"/>
      <c r="H2336" s="128" t="s">
        <v>557</v>
      </c>
      <c r="I2336" s="73" t="s">
        <v>559</v>
      </c>
      <c r="J2336" s="73" t="s">
        <v>943</v>
      </c>
      <c r="K2336" s="73" t="s">
        <v>830</v>
      </c>
      <c r="L2336" s="129">
        <v>5000000</v>
      </c>
      <c r="M2336" s="121">
        <v>98</v>
      </c>
      <c r="N2336" s="121">
        <v>4900000</v>
      </c>
      <c r="O2336" s="121">
        <v>0</v>
      </c>
      <c r="P2336" s="121">
        <v>4900000</v>
      </c>
      <c r="Q2336" s="130" t="s">
        <v>681</v>
      </c>
      <c r="R2336" s="131">
        <v>79816118.00999999</v>
      </c>
      <c r="S2336" s="132">
        <v>0</v>
      </c>
      <c r="T2336" s="122" t="s">
        <v>943</v>
      </c>
      <c r="U2336" s="2">
        <v>94377778</v>
      </c>
      <c r="V2336" s="121">
        <v>-356638407</v>
      </c>
      <c r="W2336" s="111">
        <v>483077</v>
      </c>
      <c r="X2336" s="133">
        <v>56565607</v>
      </c>
      <c r="Y2336" s="45"/>
    </row>
    <row r="2337" spans="1:25">
      <c r="A2337" s="299" t="s">
        <v>206</v>
      </c>
      <c r="B2337" s="299" t="s">
        <v>207</v>
      </c>
      <c r="C2337" s="125">
        <v>45027</v>
      </c>
      <c r="D2337" s="125">
        <v>45028</v>
      </c>
      <c r="E2337" s="125">
        <v>45028</v>
      </c>
      <c r="G2337" s="127"/>
      <c r="H2337" s="128" t="s">
        <v>852</v>
      </c>
      <c r="I2337" s="73" t="s">
        <v>850</v>
      </c>
      <c r="J2337" s="73" t="s">
        <v>851</v>
      </c>
      <c r="K2337" s="73" t="s">
        <v>830</v>
      </c>
      <c r="L2337" s="129">
        <v>5000000</v>
      </c>
      <c r="M2337" s="121">
        <v>96.5</v>
      </c>
      <c r="N2337" s="121">
        <v>4825000</v>
      </c>
      <c r="O2337" s="121">
        <v>0</v>
      </c>
      <c r="P2337" s="121">
        <v>4825000</v>
      </c>
      <c r="Q2337" s="130" t="s">
        <v>681</v>
      </c>
      <c r="R2337" s="131">
        <v>84641118.00999999</v>
      </c>
      <c r="S2337" s="132">
        <v>0</v>
      </c>
      <c r="T2337" s="122" t="s">
        <v>851</v>
      </c>
      <c r="U2337" s="2">
        <v>94380164</v>
      </c>
      <c r="V2337" s="121">
        <v>-356642433</v>
      </c>
      <c r="W2337" s="111">
        <v>441318</v>
      </c>
      <c r="X2337" s="133">
        <v>56566647</v>
      </c>
      <c r="Y2337" s="45"/>
    </row>
    <row r="2338" spans="1:25">
      <c r="A2338" s="299" t="s">
        <v>206</v>
      </c>
      <c r="B2338" s="299" t="s">
        <v>207</v>
      </c>
      <c r="C2338" s="125">
        <v>45027</v>
      </c>
      <c r="D2338" s="125">
        <v>45028</v>
      </c>
      <c r="E2338" s="125">
        <v>45028</v>
      </c>
      <c r="G2338" s="127"/>
      <c r="H2338" s="128" t="s">
        <v>989</v>
      </c>
      <c r="I2338" s="73" t="s">
        <v>917</v>
      </c>
      <c r="J2338" s="73" t="s">
        <v>988</v>
      </c>
      <c r="K2338" s="73" t="s">
        <v>830</v>
      </c>
      <c r="L2338" s="129">
        <v>5000000</v>
      </c>
      <c r="M2338" s="121">
        <v>98</v>
      </c>
      <c r="N2338" s="121">
        <v>4900000</v>
      </c>
      <c r="O2338" s="121">
        <v>0</v>
      </c>
      <c r="P2338" s="121">
        <v>4900000</v>
      </c>
      <c r="Q2338" s="130" t="s">
        <v>681</v>
      </c>
      <c r="R2338" s="131">
        <v>89541118.00999999</v>
      </c>
      <c r="S2338" s="132">
        <v>0</v>
      </c>
      <c r="T2338" s="122" t="s">
        <v>988</v>
      </c>
      <c r="U2338" s="2">
        <v>94383487</v>
      </c>
      <c r="V2338" s="121">
        <v>-356648790</v>
      </c>
      <c r="W2338" s="111">
        <v>502245</v>
      </c>
      <c r="X2338" s="133">
        <v>56568339</v>
      </c>
      <c r="Y2338" s="45"/>
    </row>
    <row r="2339" spans="1:25">
      <c r="A2339" s="299" t="s">
        <v>206</v>
      </c>
      <c r="B2339" s="299" t="s">
        <v>207</v>
      </c>
      <c r="C2339" s="125">
        <v>45027</v>
      </c>
      <c r="D2339" s="125">
        <v>45028</v>
      </c>
      <c r="E2339" s="125">
        <v>45028</v>
      </c>
      <c r="F2339" s="295" t="s">
        <v>542</v>
      </c>
      <c r="G2339" s="127"/>
      <c r="H2339" s="128" t="s">
        <v>541</v>
      </c>
      <c r="I2339" s="73" t="s">
        <v>502</v>
      </c>
      <c r="J2339" s="73" t="s">
        <v>543</v>
      </c>
      <c r="K2339" s="73" t="s">
        <v>830</v>
      </c>
      <c r="L2339" s="129">
        <v>5000000</v>
      </c>
      <c r="M2339" s="121">
        <v>98</v>
      </c>
      <c r="N2339" s="121">
        <v>4900000</v>
      </c>
      <c r="O2339" s="121">
        <v>0</v>
      </c>
      <c r="P2339" s="121">
        <v>4900000</v>
      </c>
      <c r="Q2339" s="130" t="s">
        <v>681</v>
      </c>
      <c r="R2339" s="131">
        <v>94441118.00999999</v>
      </c>
      <c r="S2339" s="132">
        <v>0</v>
      </c>
      <c r="T2339" s="122" t="s">
        <v>543</v>
      </c>
      <c r="U2339" s="2">
        <v>94380327</v>
      </c>
      <c r="V2339" s="121">
        <v>-356642924</v>
      </c>
      <c r="W2339" s="111">
        <v>516181</v>
      </c>
      <c r="X2339" s="133">
        <v>56566731</v>
      </c>
      <c r="Y2339" s="45"/>
    </row>
    <row r="2340" spans="1:25">
      <c r="A2340" s="299" t="s">
        <v>206</v>
      </c>
      <c r="B2340" s="299" t="s">
        <v>207</v>
      </c>
      <c r="C2340" s="125">
        <v>45027</v>
      </c>
      <c r="D2340" s="125">
        <v>45028</v>
      </c>
      <c r="E2340" s="125">
        <v>45028</v>
      </c>
      <c r="G2340" s="127"/>
      <c r="H2340" s="128" t="s">
        <v>935</v>
      </c>
      <c r="I2340" s="73" t="s">
        <v>933</v>
      </c>
      <c r="J2340" s="73" t="s">
        <v>934</v>
      </c>
      <c r="K2340" s="73" t="s">
        <v>830</v>
      </c>
      <c r="L2340" s="129">
        <v>5000000</v>
      </c>
      <c r="M2340" s="121">
        <v>96.5</v>
      </c>
      <c r="N2340" s="121">
        <v>4825000</v>
      </c>
      <c r="O2340" s="121">
        <v>0</v>
      </c>
      <c r="P2340" s="121">
        <v>4825000</v>
      </c>
      <c r="Q2340" s="130" t="s">
        <v>681</v>
      </c>
      <c r="R2340" s="131">
        <v>99266118.00999999</v>
      </c>
      <c r="S2340" s="132">
        <v>0</v>
      </c>
      <c r="T2340" s="122" t="s">
        <v>934</v>
      </c>
      <c r="U2340" s="2">
        <v>94380280</v>
      </c>
      <c r="V2340" s="121">
        <v>-356642755</v>
      </c>
      <c r="W2340" s="111">
        <v>504211</v>
      </c>
      <c r="X2340" s="133">
        <v>56566688</v>
      </c>
      <c r="Y2340" s="45"/>
    </row>
    <row r="2341" spans="1:25">
      <c r="A2341" s="299" t="s">
        <v>206</v>
      </c>
      <c r="B2341" s="299" t="s">
        <v>207</v>
      </c>
      <c r="C2341" s="125">
        <v>45027</v>
      </c>
      <c r="D2341" s="125">
        <v>45028</v>
      </c>
      <c r="E2341" s="125">
        <v>45028</v>
      </c>
      <c r="F2341" s="295" t="s">
        <v>929</v>
      </c>
      <c r="G2341" s="127"/>
      <c r="H2341" s="128" t="s">
        <v>928</v>
      </c>
      <c r="I2341" s="73" t="s">
        <v>926</v>
      </c>
      <c r="J2341" s="73" t="s">
        <v>927</v>
      </c>
      <c r="K2341" s="73" t="s">
        <v>830</v>
      </c>
      <c r="L2341" s="129">
        <v>3960000</v>
      </c>
      <c r="M2341" s="121">
        <v>98</v>
      </c>
      <c r="N2341" s="121">
        <v>3880800</v>
      </c>
      <c r="O2341" s="121">
        <v>0</v>
      </c>
      <c r="P2341" s="121">
        <v>3880800</v>
      </c>
      <c r="Q2341" s="130" t="s">
        <v>681</v>
      </c>
      <c r="R2341" s="131">
        <v>103146918.00999999</v>
      </c>
      <c r="S2341" s="132">
        <v>0</v>
      </c>
      <c r="T2341" s="122" t="s">
        <v>927</v>
      </c>
      <c r="U2341" s="2">
        <v>94380383</v>
      </c>
      <c r="V2341" s="121">
        <v>-356643054</v>
      </c>
      <c r="W2341" s="111">
        <v>481437</v>
      </c>
      <c r="X2341" s="133">
        <v>56566772</v>
      </c>
      <c r="Y2341" s="45"/>
    </row>
    <row r="2342" spans="1:25">
      <c r="A2342" s="299" t="s">
        <v>206</v>
      </c>
      <c r="B2342" s="299" t="s">
        <v>207</v>
      </c>
      <c r="C2342" s="125">
        <v>45027</v>
      </c>
      <c r="D2342" s="125">
        <v>45028</v>
      </c>
      <c r="E2342" s="125">
        <v>45028</v>
      </c>
      <c r="F2342" s="295" t="s">
        <v>759</v>
      </c>
      <c r="G2342" s="127"/>
      <c r="H2342" s="128" t="s">
        <v>758</v>
      </c>
      <c r="I2342" s="73" t="s">
        <v>756</v>
      </c>
      <c r="J2342" s="73" t="s">
        <v>757</v>
      </c>
      <c r="K2342" s="73" t="s">
        <v>830</v>
      </c>
      <c r="L2342" s="129">
        <v>5000000</v>
      </c>
      <c r="M2342" s="121">
        <v>100</v>
      </c>
      <c r="N2342" s="121">
        <v>5000000</v>
      </c>
      <c r="O2342" s="121">
        <v>0</v>
      </c>
      <c r="P2342" s="121">
        <v>5000000</v>
      </c>
      <c r="Q2342" s="130" t="s">
        <v>681</v>
      </c>
      <c r="R2342" s="131">
        <v>108146918.00999999</v>
      </c>
      <c r="S2342" s="132">
        <v>0</v>
      </c>
      <c r="T2342" s="122" t="s">
        <v>757</v>
      </c>
      <c r="U2342" s="2">
        <v>94380442</v>
      </c>
      <c r="V2342" s="121">
        <v>-356643216</v>
      </c>
      <c r="W2342" s="111">
        <v>526560</v>
      </c>
      <c r="X2342" s="133">
        <v>56566802</v>
      </c>
      <c r="Y2342" s="45"/>
    </row>
    <row r="2343" spans="1:25">
      <c r="A2343" s="299" t="s">
        <v>206</v>
      </c>
      <c r="B2343" s="299" t="s">
        <v>207</v>
      </c>
      <c r="C2343" s="125">
        <v>45027</v>
      </c>
      <c r="D2343" s="125">
        <v>45028</v>
      </c>
      <c r="E2343" s="125">
        <v>45028</v>
      </c>
      <c r="G2343" s="127"/>
      <c r="H2343" s="128" t="s">
        <v>577</v>
      </c>
      <c r="I2343" s="73" t="s">
        <v>578</v>
      </c>
      <c r="J2343" s="73" t="s">
        <v>579</v>
      </c>
      <c r="K2343" s="73" t="s">
        <v>830</v>
      </c>
      <c r="L2343" s="129">
        <v>5000000</v>
      </c>
      <c r="M2343" s="121">
        <v>98.5</v>
      </c>
      <c r="N2343" s="121">
        <v>4925000</v>
      </c>
      <c r="O2343" s="121">
        <v>0</v>
      </c>
      <c r="P2343" s="121">
        <v>4925000</v>
      </c>
      <c r="Q2343" s="130" t="s">
        <v>681</v>
      </c>
      <c r="R2343" s="131">
        <v>113071918.00999999</v>
      </c>
      <c r="S2343" s="132">
        <v>0</v>
      </c>
      <c r="T2343" s="122" t="s">
        <v>579</v>
      </c>
      <c r="U2343" s="2">
        <v>94380481</v>
      </c>
      <c r="V2343" s="121">
        <v>-356643323</v>
      </c>
      <c r="W2343" s="111">
        <v>466060</v>
      </c>
      <c r="X2343" s="133">
        <v>56566838</v>
      </c>
      <c r="Y2343" s="45"/>
    </row>
    <row r="2344" spans="1:25">
      <c r="A2344" s="299" t="s">
        <v>206</v>
      </c>
      <c r="B2344" s="299" t="s">
        <v>207</v>
      </c>
      <c r="C2344" s="125">
        <v>45027</v>
      </c>
      <c r="D2344" s="125">
        <v>45028</v>
      </c>
      <c r="E2344" s="125">
        <v>45028</v>
      </c>
      <c r="F2344" s="295" t="s">
        <v>893</v>
      </c>
      <c r="G2344" s="127"/>
      <c r="H2344" s="128" t="s">
        <v>892</v>
      </c>
      <c r="I2344" s="73" t="s">
        <v>890</v>
      </c>
      <c r="J2344" s="73" t="s">
        <v>891</v>
      </c>
      <c r="K2344" s="73" t="s">
        <v>830</v>
      </c>
      <c r="L2344" s="129">
        <v>1605625.37</v>
      </c>
      <c r="M2344" s="121">
        <v>97.5</v>
      </c>
      <c r="N2344" s="121">
        <v>1565484.74</v>
      </c>
      <c r="O2344" s="121">
        <v>0</v>
      </c>
      <c r="P2344" s="121">
        <v>1565484.74</v>
      </c>
      <c r="Q2344" s="130" t="s">
        <v>681</v>
      </c>
      <c r="R2344" s="131">
        <v>114637402.74999999</v>
      </c>
      <c r="S2344" s="132">
        <v>0</v>
      </c>
      <c r="T2344" s="122" t="s">
        <v>891</v>
      </c>
      <c r="U2344" s="2">
        <v>94376377</v>
      </c>
      <c r="V2344" s="121">
        <v>-356635604</v>
      </c>
      <c r="W2344" s="111">
        <v>458978</v>
      </c>
      <c r="X2344" s="133">
        <v>56564489</v>
      </c>
      <c r="Y2344" s="45"/>
    </row>
    <row r="2345" spans="1:25">
      <c r="A2345" s="299" t="s">
        <v>206</v>
      </c>
      <c r="B2345" s="299" t="s">
        <v>207</v>
      </c>
      <c r="C2345" s="125">
        <v>45027</v>
      </c>
      <c r="D2345" s="125">
        <v>45028</v>
      </c>
      <c r="E2345" s="125">
        <v>45028</v>
      </c>
      <c r="G2345" s="127"/>
      <c r="H2345" s="128" t="s">
        <v>895</v>
      </c>
      <c r="I2345" s="73" t="s">
        <v>890</v>
      </c>
      <c r="J2345" s="73" t="s">
        <v>894</v>
      </c>
      <c r="K2345" s="73" t="s">
        <v>830</v>
      </c>
      <c r="L2345" s="129">
        <v>1821098.99</v>
      </c>
      <c r="M2345" s="121">
        <v>97.5</v>
      </c>
      <c r="N2345" s="121">
        <v>1775571.52</v>
      </c>
      <c r="O2345" s="121">
        <v>0</v>
      </c>
      <c r="P2345" s="121">
        <v>1775571.52</v>
      </c>
      <c r="Q2345" s="130" t="s">
        <v>681</v>
      </c>
      <c r="R2345" s="131">
        <v>116412974.26999998</v>
      </c>
      <c r="S2345" s="132">
        <v>0</v>
      </c>
      <c r="T2345" s="122" t="s">
        <v>894</v>
      </c>
      <c r="U2345" s="2">
        <v>94375897</v>
      </c>
      <c r="V2345" s="121">
        <v>-356634857</v>
      </c>
      <c r="W2345" s="111">
        <v>396138</v>
      </c>
      <c r="X2345" s="133">
        <v>56564355</v>
      </c>
      <c r="Y2345" s="45"/>
    </row>
    <row r="2346" spans="1:25">
      <c r="A2346" s="299" t="s">
        <v>206</v>
      </c>
      <c r="B2346" s="299" t="s">
        <v>207</v>
      </c>
      <c r="C2346" s="125">
        <v>45027</v>
      </c>
      <c r="D2346" s="125">
        <v>45028</v>
      </c>
      <c r="E2346" s="125">
        <v>45028</v>
      </c>
      <c r="F2346" s="295" t="s">
        <v>1027</v>
      </c>
      <c r="G2346" s="127"/>
      <c r="H2346" s="128" t="s">
        <v>1026</v>
      </c>
      <c r="I2346" s="73" t="s">
        <v>1024</v>
      </c>
      <c r="J2346" s="73" t="s">
        <v>1025</v>
      </c>
      <c r="K2346" s="73" t="s">
        <v>830</v>
      </c>
      <c r="L2346" s="129">
        <v>2598275.86</v>
      </c>
      <c r="M2346" s="121">
        <v>98.000299999999996</v>
      </c>
      <c r="N2346" s="121">
        <v>2546318.14</v>
      </c>
      <c r="O2346" s="121">
        <v>0</v>
      </c>
      <c r="P2346" s="121">
        <v>2546318.14</v>
      </c>
      <c r="Q2346" s="130" t="s">
        <v>681</v>
      </c>
      <c r="R2346" s="131">
        <v>118959292.40999998</v>
      </c>
      <c r="S2346" s="132">
        <v>0</v>
      </c>
      <c r="T2346" s="122" t="s">
        <v>1025</v>
      </c>
      <c r="U2346" s="2">
        <v>94373225</v>
      </c>
      <c r="V2346" s="121">
        <v>-356629592</v>
      </c>
      <c r="W2346" s="111">
        <v>520227</v>
      </c>
      <c r="X2346" s="133">
        <v>56562732</v>
      </c>
      <c r="Y2346" s="45"/>
    </row>
    <row r="2347" spans="1:25">
      <c r="A2347" s="299" t="s">
        <v>206</v>
      </c>
      <c r="B2347" s="299" t="s">
        <v>207</v>
      </c>
      <c r="C2347" s="125">
        <v>45027</v>
      </c>
      <c r="D2347" s="125">
        <v>45028</v>
      </c>
      <c r="E2347" s="125">
        <v>45028</v>
      </c>
      <c r="F2347" s="295" t="s">
        <v>976</v>
      </c>
      <c r="G2347" s="127"/>
      <c r="H2347" s="128" t="s">
        <v>975</v>
      </c>
      <c r="I2347" s="73" t="s">
        <v>973</v>
      </c>
      <c r="J2347" s="73" t="s">
        <v>974</v>
      </c>
      <c r="K2347" s="73" t="s">
        <v>830</v>
      </c>
      <c r="L2347" s="129">
        <v>3013749.4</v>
      </c>
      <c r="M2347" s="121">
        <v>83.132329999999996</v>
      </c>
      <c r="N2347" s="121">
        <v>2505400.2000000002</v>
      </c>
      <c r="O2347" s="121">
        <v>0</v>
      </c>
      <c r="P2347" s="121">
        <v>2505400.2000000002</v>
      </c>
      <c r="Q2347" s="130" t="s">
        <v>681</v>
      </c>
      <c r="R2347" s="131">
        <v>121464692.60999998</v>
      </c>
      <c r="S2347" s="132">
        <v>0</v>
      </c>
      <c r="T2347" s="122" t="s">
        <v>974</v>
      </c>
      <c r="U2347" s="2">
        <v>94380681</v>
      </c>
      <c r="V2347" s="121">
        <v>-356644010</v>
      </c>
      <c r="W2347" s="111">
        <v>452350</v>
      </c>
      <c r="X2347" s="133">
        <v>56567040</v>
      </c>
      <c r="Y2347" s="45"/>
    </row>
    <row r="2348" spans="1:25">
      <c r="A2348" s="299" t="s">
        <v>206</v>
      </c>
      <c r="B2348" s="299" t="s">
        <v>207</v>
      </c>
      <c r="C2348" s="125">
        <v>45027</v>
      </c>
      <c r="D2348" s="125">
        <v>45028</v>
      </c>
      <c r="E2348" s="125">
        <v>45028</v>
      </c>
      <c r="F2348" s="295" t="s">
        <v>1036</v>
      </c>
      <c r="G2348" s="127"/>
      <c r="H2348" s="128" t="s">
        <v>900</v>
      </c>
      <c r="I2348" s="73" t="s">
        <v>898</v>
      </c>
      <c r="J2348" s="73" t="s">
        <v>899</v>
      </c>
      <c r="K2348" s="73" t="s">
        <v>830</v>
      </c>
      <c r="L2348" s="129">
        <v>5000000</v>
      </c>
      <c r="M2348" s="121">
        <v>98.5</v>
      </c>
      <c r="N2348" s="121">
        <v>4925000</v>
      </c>
      <c r="O2348" s="121">
        <v>0</v>
      </c>
      <c r="P2348" s="121">
        <v>4925000</v>
      </c>
      <c r="Q2348" s="130" t="s">
        <v>681</v>
      </c>
      <c r="R2348" s="131">
        <v>126389692.60999998</v>
      </c>
      <c r="S2348" s="132">
        <v>0</v>
      </c>
      <c r="T2348" s="122" t="s">
        <v>899</v>
      </c>
      <c r="U2348" s="2">
        <v>94380751</v>
      </c>
      <c r="V2348" s="121">
        <v>-356644420</v>
      </c>
      <c r="W2348" s="111">
        <v>493703</v>
      </c>
      <c r="X2348" s="133">
        <v>56567102</v>
      </c>
      <c r="Y2348" s="45"/>
    </row>
    <row r="2349" spans="1:25">
      <c r="A2349" s="299" t="s">
        <v>206</v>
      </c>
      <c r="B2349" s="299" t="s">
        <v>207</v>
      </c>
      <c r="C2349" s="125">
        <v>45027</v>
      </c>
      <c r="D2349" s="125">
        <v>45028</v>
      </c>
      <c r="E2349" s="125">
        <v>45028</v>
      </c>
      <c r="G2349" s="127"/>
      <c r="H2349" s="128" t="s">
        <v>855</v>
      </c>
      <c r="I2349" s="73" t="s">
        <v>853</v>
      </c>
      <c r="J2349" s="73" t="s">
        <v>854</v>
      </c>
      <c r="K2349" s="73" t="s">
        <v>830</v>
      </c>
      <c r="L2349" s="129">
        <v>5000000</v>
      </c>
      <c r="M2349" s="121">
        <v>99</v>
      </c>
      <c r="N2349" s="121">
        <v>4950000</v>
      </c>
      <c r="O2349" s="121">
        <v>0</v>
      </c>
      <c r="P2349" s="121">
        <v>4950000</v>
      </c>
      <c r="Q2349" s="130" t="s">
        <v>681</v>
      </c>
      <c r="R2349" s="131">
        <v>131339692.60999998</v>
      </c>
      <c r="S2349" s="132">
        <v>0</v>
      </c>
      <c r="T2349" s="122" t="s">
        <v>854</v>
      </c>
      <c r="U2349" s="2">
        <v>94620441</v>
      </c>
      <c r="V2349" s="121">
        <v>-357326742</v>
      </c>
      <c r="W2349" s="111">
        <v>516603</v>
      </c>
      <c r="X2349" s="133">
        <v>56720703</v>
      </c>
      <c r="Y2349" s="45"/>
    </row>
    <row r="2350" spans="1:25">
      <c r="A2350" s="299" t="s">
        <v>206</v>
      </c>
      <c r="B2350" s="299" t="s">
        <v>207</v>
      </c>
      <c r="C2350" s="125">
        <v>45027</v>
      </c>
      <c r="D2350" s="125">
        <v>45028</v>
      </c>
      <c r="E2350" s="125">
        <v>45028</v>
      </c>
      <c r="F2350" s="295" t="s">
        <v>839</v>
      </c>
      <c r="G2350" s="127"/>
      <c r="H2350" s="128" t="s">
        <v>838</v>
      </c>
      <c r="I2350" s="73" t="s">
        <v>836</v>
      </c>
      <c r="J2350" s="73" t="s">
        <v>837</v>
      </c>
      <c r="K2350" s="73" t="s">
        <v>830</v>
      </c>
      <c r="L2350" s="129">
        <v>197487.45</v>
      </c>
      <c r="M2350" s="121">
        <v>99</v>
      </c>
      <c r="N2350" s="121">
        <v>195512.58</v>
      </c>
      <c r="O2350" s="121">
        <v>0</v>
      </c>
      <c r="P2350" s="121">
        <v>195512.58</v>
      </c>
      <c r="Q2350" s="130" t="s">
        <v>681</v>
      </c>
      <c r="R2350" s="131">
        <v>131535205.18999998</v>
      </c>
      <c r="S2350" s="132">
        <v>0</v>
      </c>
      <c r="T2350" s="122" t="s">
        <v>837</v>
      </c>
      <c r="U2350" s="2">
        <v>94382028</v>
      </c>
      <c r="V2350" s="121">
        <v>-356646571</v>
      </c>
      <c r="W2350" s="111">
        <v>437570</v>
      </c>
      <c r="X2350" s="133">
        <v>56567778</v>
      </c>
      <c r="Y2350" s="45"/>
    </row>
    <row r="2351" spans="1:25">
      <c r="A2351" s="299" t="s">
        <v>206</v>
      </c>
      <c r="B2351" s="299" t="s">
        <v>207</v>
      </c>
      <c r="C2351" s="125">
        <v>45027</v>
      </c>
      <c r="D2351" s="125">
        <v>45028</v>
      </c>
      <c r="E2351" s="125">
        <v>45028</v>
      </c>
      <c r="F2351" s="295" t="s">
        <v>987</v>
      </c>
      <c r="G2351" s="127"/>
      <c r="H2351" s="128" t="s">
        <v>986</v>
      </c>
      <c r="I2351" s="73" t="s">
        <v>524</v>
      </c>
      <c r="J2351" s="73" t="s">
        <v>985</v>
      </c>
      <c r="K2351" s="73" t="s">
        <v>830</v>
      </c>
      <c r="L2351" s="129">
        <v>4975000</v>
      </c>
      <c r="M2351" s="121">
        <v>97.752499999999998</v>
      </c>
      <c r="N2351" s="121">
        <v>4863186.88</v>
      </c>
      <c r="O2351" s="121">
        <v>0</v>
      </c>
      <c r="P2351" s="121">
        <v>4863186.88</v>
      </c>
      <c r="Q2351" s="130" t="s">
        <v>681</v>
      </c>
      <c r="R2351" s="131">
        <v>136398392.06999999</v>
      </c>
      <c r="S2351" s="132">
        <v>0</v>
      </c>
      <c r="T2351" s="122" t="s">
        <v>985</v>
      </c>
      <c r="U2351" s="2">
        <v>94381266</v>
      </c>
      <c r="V2351" s="121">
        <v>-356645531</v>
      </c>
      <c r="W2351" s="111">
        <v>497189</v>
      </c>
      <c r="X2351" s="133">
        <v>56567362</v>
      </c>
      <c r="Y2351" s="45"/>
    </row>
    <row r="2352" spans="1:25">
      <c r="A2352" s="299" t="s">
        <v>206</v>
      </c>
      <c r="B2352" s="299" t="s">
        <v>207</v>
      </c>
      <c r="C2352" s="125">
        <v>45027</v>
      </c>
      <c r="D2352" s="125">
        <v>45028</v>
      </c>
      <c r="E2352" s="125">
        <v>45028</v>
      </c>
      <c r="G2352" s="127"/>
      <c r="H2352" s="128" t="s">
        <v>523</v>
      </c>
      <c r="I2352" s="73" t="s">
        <v>524</v>
      </c>
      <c r="J2352" s="73" t="s">
        <v>525</v>
      </c>
      <c r="K2352" s="73" t="s">
        <v>830</v>
      </c>
      <c r="L2352" s="129">
        <v>25000</v>
      </c>
      <c r="M2352" s="121">
        <v>97.752499999999998</v>
      </c>
      <c r="N2352" s="121">
        <v>24438.13</v>
      </c>
      <c r="O2352" s="121">
        <v>0</v>
      </c>
      <c r="P2352" s="121">
        <v>24438.13</v>
      </c>
      <c r="Q2352" s="130" t="s">
        <v>681</v>
      </c>
      <c r="R2352" s="131">
        <v>136422830.19999999</v>
      </c>
      <c r="S2352" s="132">
        <v>0</v>
      </c>
      <c r="T2352" s="122" t="s">
        <v>525</v>
      </c>
      <c r="U2352" s="2">
        <v>94381333</v>
      </c>
      <c r="V2352" s="121">
        <v>-356645650</v>
      </c>
      <c r="W2352" s="111">
        <v>511005</v>
      </c>
      <c r="X2352" s="133">
        <v>56567399</v>
      </c>
      <c r="Y2352" s="45"/>
    </row>
    <row r="2353" spans="1:25">
      <c r="A2353" s="299" t="s">
        <v>206</v>
      </c>
      <c r="B2353" s="299" t="s">
        <v>207</v>
      </c>
      <c r="C2353" s="125">
        <v>45027</v>
      </c>
      <c r="D2353" s="125">
        <v>45028</v>
      </c>
      <c r="E2353" s="125">
        <v>45028</v>
      </c>
      <c r="F2353" s="295" t="s">
        <v>534</v>
      </c>
      <c r="G2353" s="127"/>
      <c r="H2353" s="128" t="s">
        <v>533</v>
      </c>
      <c r="I2353" s="73" t="s">
        <v>535</v>
      </c>
      <c r="J2353" s="73" t="s">
        <v>536</v>
      </c>
      <c r="K2353" s="73" t="s">
        <v>830</v>
      </c>
      <c r="L2353" s="129">
        <v>180450.16</v>
      </c>
      <c r="M2353" s="121">
        <v>99.4</v>
      </c>
      <c r="N2353" s="121">
        <v>179367.46</v>
      </c>
      <c r="O2353" s="121">
        <v>0</v>
      </c>
      <c r="P2353" s="121">
        <v>179367.46</v>
      </c>
      <c r="Q2353" s="130" t="s">
        <v>681</v>
      </c>
      <c r="R2353" s="131">
        <v>136602197.66</v>
      </c>
      <c r="S2353" s="132">
        <v>0</v>
      </c>
      <c r="T2353" s="122" t="s">
        <v>536</v>
      </c>
      <c r="U2353" s="2">
        <v>94381021</v>
      </c>
      <c r="V2353" s="121">
        <v>-418831498</v>
      </c>
      <c r="W2353" s="111">
        <v>523605</v>
      </c>
      <c r="X2353" s="133">
        <v>67373911</v>
      </c>
      <c r="Y2353" s="45"/>
    </row>
    <row r="2354" spans="1:25">
      <c r="A2354" s="299" t="s">
        <v>206</v>
      </c>
      <c r="B2354" s="299" t="s">
        <v>207</v>
      </c>
      <c r="C2354" s="125">
        <v>45027</v>
      </c>
      <c r="D2354" s="125">
        <v>45028</v>
      </c>
      <c r="E2354" s="125">
        <v>45028</v>
      </c>
      <c r="G2354" s="127"/>
      <c r="H2354" s="128" t="s">
        <v>317</v>
      </c>
      <c r="I2354" s="73" t="s">
        <v>318</v>
      </c>
      <c r="J2354" s="73" t="s">
        <v>319</v>
      </c>
      <c r="K2354" s="73" t="s">
        <v>830</v>
      </c>
      <c r="L2354" s="129">
        <v>5000000</v>
      </c>
      <c r="M2354" s="121">
        <v>100</v>
      </c>
      <c r="N2354" s="121">
        <v>5000000</v>
      </c>
      <c r="O2354" s="121">
        <v>0</v>
      </c>
      <c r="P2354" s="121">
        <v>5000000</v>
      </c>
      <c r="Q2354" s="130" t="s">
        <v>681</v>
      </c>
      <c r="R2354" s="131">
        <v>141602197.66</v>
      </c>
      <c r="S2354" s="132">
        <v>0</v>
      </c>
      <c r="T2354" s="122" t="s">
        <v>319</v>
      </c>
      <c r="U2354" s="2">
        <v>94382091</v>
      </c>
      <c r="V2354" s="121">
        <v>-356646717</v>
      </c>
      <c r="W2354" s="111">
        <v>454684</v>
      </c>
      <c r="X2354" s="133">
        <v>56567838</v>
      </c>
      <c r="Y2354" s="45"/>
    </row>
    <row r="2355" spans="1:25">
      <c r="A2355" s="299" t="s">
        <v>206</v>
      </c>
      <c r="B2355" s="299" t="s">
        <v>207</v>
      </c>
      <c r="C2355" s="125">
        <v>45027</v>
      </c>
      <c r="D2355" s="125">
        <v>45028</v>
      </c>
      <c r="E2355" s="125">
        <v>45028</v>
      </c>
      <c r="F2355" s="295" t="s">
        <v>466</v>
      </c>
      <c r="G2355" s="127"/>
      <c r="H2355" s="128" t="s">
        <v>465</v>
      </c>
      <c r="I2355" s="73" t="s">
        <v>467</v>
      </c>
      <c r="J2355" s="73" t="s">
        <v>468</v>
      </c>
      <c r="K2355" s="73" t="s">
        <v>830</v>
      </c>
      <c r="L2355" s="129">
        <v>5000000</v>
      </c>
      <c r="M2355" s="121">
        <v>98.5</v>
      </c>
      <c r="N2355" s="121">
        <v>4925000</v>
      </c>
      <c r="O2355" s="121">
        <v>0</v>
      </c>
      <c r="P2355" s="121">
        <v>4925000</v>
      </c>
      <c r="Q2355" s="130" t="s">
        <v>681</v>
      </c>
      <c r="R2355" s="131">
        <v>146527197.66</v>
      </c>
      <c r="S2355" s="132">
        <v>0</v>
      </c>
      <c r="T2355" s="122" t="s">
        <v>468</v>
      </c>
      <c r="U2355" s="2">
        <v>94382216</v>
      </c>
      <c r="V2355" s="121">
        <v>-356647015</v>
      </c>
      <c r="W2355" s="111">
        <v>445104</v>
      </c>
      <c r="X2355" s="133">
        <v>56567956</v>
      </c>
      <c r="Y2355" s="45"/>
    </row>
    <row r="2356" spans="1:25">
      <c r="A2356" s="299" t="s">
        <v>206</v>
      </c>
      <c r="B2356" s="299" t="s">
        <v>207</v>
      </c>
      <c r="C2356" s="125">
        <v>45027</v>
      </c>
      <c r="D2356" s="125">
        <v>45028</v>
      </c>
      <c r="E2356" s="125">
        <v>45028</v>
      </c>
      <c r="G2356" s="127"/>
      <c r="H2356" s="128" t="s">
        <v>903</v>
      </c>
      <c r="I2356" s="73" t="s">
        <v>901</v>
      </c>
      <c r="J2356" s="73" t="s">
        <v>902</v>
      </c>
      <c r="K2356" s="73" t="s">
        <v>830</v>
      </c>
      <c r="L2356" s="129">
        <v>3258773.72</v>
      </c>
      <c r="M2356" s="121">
        <v>95.5</v>
      </c>
      <c r="N2356" s="121">
        <v>3112128.9</v>
      </c>
      <c r="O2356" s="121">
        <v>0</v>
      </c>
      <c r="P2356" s="121">
        <v>3112128.9</v>
      </c>
      <c r="Q2356" s="130" t="s">
        <v>681</v>
      </c>
      <c r="R2356" s="131">
        <v>149639326.56</v>
      </c>
      <c r="S2356" s="132">
        <v>0</v>
      </c>
      <c r="T2356" s="122" t="s">
        <v>902</v>
      </c>
      <c r="U2356" s="2">
        <v>94382313</v>
      </c>
      <c r="V2356" s="121">
        <v>-356647157</v>
      </c>
      <c r="W2356" s="111">
        <v>466483</v>
      </c>
      <c r="X2356" s="133">
        <v>56567990</v>
      </c>
      <c r="Y2356" s="45"/>
    </row>
    <row r="2357" spans="1:25">
      <c r="A2357" s="299" t="s">
        <v>206</v>
      </c>
      <c r="B2357" s="299" t="s">
        <v>207</v>
      </c>
      <c r="C2357" s="125">
        <v>45027</v>
      </c>
      <c r="D2357" s="125">
        <v>45028</v>
      </c>
      <c r="E2357" s="125">
        <v>45028</v>
      </c>
      <c r="F2357" s="295" t="s">
        <v>378</v>
      </c>
      <c r="G2357" s="127"/>
      <c r="H2357" s="128" t="s">
        <v>377</v>
      </c>
      <c r="I2357" s="73" t="s">
        <v>379</v>
      </c>
      <c r="J2357" s="73" t="s">
        <v>380</v>
      </c>
      <c r="K2357" s="73" t="s">
        <v>830</v>
      </c>
      <c r="L2357" s="129">
        <v>5000000</v>
      </c>
      <c r="M2357" s="121">
        <v>98.5</v>
      </c>
      <c r="N2357" s="121">
        <v>4925000</v>
      </c>
      <c r="O2357" s="121">
        <v>0</v>
      </c>
      <c r="P2357" s="121">
        <v>4925000</v>
      </c>
      <c r="Q2357" s="130" t="s">
        <v>681</v>
      </c>
      <c r="R2357" s="131">
        <v>154564326.56</v>
      </c>
      <c r="S2357" s="132">
        <v>0</v>
      </c>
      <c r="T2357" s="122" t="s">
        <v>380</v>
      </c>
      <c r="U2357" s="2">
        <v>94382477</v>
      </c>
      <c r="V2357" s="121">
        <v>-356647524</v>
      </c>
      <c r="W2357" s="111">
        <v>512176</v>
      </c>
      <c r="X2357" s="133">
        <v>56568021</v>
      </c>
      <c r="Y2357" s="45"/>
    </row>
    <row r="2358" spans="1:25">
      <c r="A2358" s="299" t="s">
        <v>206</v>
      </c>
      <c r="B2358" s="299" t="s">
        <v>207</v>
      </c>
      <c r="C2358" s="125">
        <v>45027</v>
      </c>
      <c r="D2358" s="125">
        <v>45028</v>
      </c>
      <c r="E2358" s="125">
        <v>45028</v>
      </c>
      <c r="F2358" s="295" t="s">
        <v>953</v>
      </c>
      <c r="G2358" s="127"/>
      <c r="H2358" s="128" t="s">
        <v>954</v>
      </c>
      <c r="I2358" s="73" t="s">
        <v>950</v>
      </c>
      <c r="J2358" s="73" t="s">
        <v>951</v>
      </c>
      <c r="K2358" s="73" t="s">
        <v>830</v>
      </c>
      <c r="L2358" s="129">
        <v>4950000</v>
      </c>
      <c r="M2358" s="121">
        <v>96.125</v>
      </c>
      <c r="N2358" s="121">
        <v>4758187.5</v>
      </c>
      <c r="O2358" s="121">
        <v>0</v>
      </c>
      <c r="P2358" s="121">
        <v>4758187.5</v>
      </c>
      <c r="Q2358" s="130" t="s">
        <v>681</v>
      </c>
      <c r="R2358" s="131">
        <v>159322514.06</v>
      </c>
      <c r="S2358" s="132">
        <v>0</v>
      </c>
      <c r="T2358" s="122" t="s">
        <v>951</v>
      </c>
      <c r="U2358" s="2">
        <v>94383781</v>
      </c>
      <c r="V2358" s="121">
        <v>-356649509</v>
      </c>
      <c r="W2358" s="111">
        <v>488699</v>
      </c>
      <c r="X2358" s="133">
        <v>56568520</v>
      </c>
      <c r="Y2358" s="45"/>
    </row>
    <row r="2359" spans="1:25">
      <c r="A2359" s="299" t="s">
        <v>206</v>
      </c>
      <c r="B2359" s="299" t="s">
        <v>207</v>
      </c>
      <c r="C2359" s="125">
        <v>45027</v>
      </c>
      <c r="D2359" s="125">
        <v>45028</v>
      </c>
      <c r="E2359" s="125">
        <v>45028</v>
      </c>
      <c r="F2359" s="295" t="s">
        <v>997</v>
      </c>
      <c r="G2359" s="127"/>
      <c r="H2359" s="128" t="s">
        <v>996</v>
      </c>
      <c r="I2359" s="73" t="s">
        <v>994</v>
      </c>
      <c r="J2359" s="73" t="s">
        <v>995</v>
      </c>
      <c r="K2359" s="73" t="s">
        <v>830</v>
      </c>
      <c r="L2359" s="129">
        <v>4975000</v>
      </c>
      <c r="M2359" s="121">
        <v>97.5</v>
      </c>
      <c r="N2359" s="121">
        <v>4850625</v>
      </c>
      <c r="O2359" s="121">
        <v>0</v>
      </c>
      <c r="P2359" s="121">
        <v>4850625</v>
      </c>
      <c r="Q2359" s="130" t="s">
        <v>681</v>
      </c>
      <c r="R2359" s="131">
        <v>164173139.06</v>
      </c>
      <c r="S2359" s="132">
        <v>0</v>
      </c>
      <c r="T2359" s="122" t="s">
        <v>995</v>
      </c>
      <c r="U2359" s="2">
        <v>94383528</v>
      </c>
      <c r="V2359" s="121">
        <v>-356648906</v>
      </c>
      <c r="W2359" s="111">
        <v>492605</v>
      </c>
      <c r="X2359" s="133">
        <v>56568376</v>
      </c>
      <c r="Y2359" s="45"/>
    </row>
    <row r="2360" spans="1:25">
      <c r="A2360" s="299" t="s">
        <v>206</v>
      </c>
      <c r="B2360" s="299" t="s">
        <v>207</v>
      </c>
      <c r="C2360" s="125">
        <v>45027</v>
      </c>
      <c r="D2360" s="125">
        <v>45028</v>
      </c>
      <c r="E2360" s="125">
        <v>45028</v>
      </c>
      <c r="F2360" s="295" t="s">
        <v>922</v>
      </c>
      <c r="G2360" s="127"/>
      <c r="H2360" s="128" t="s">
        <v>921</v>
      </c>
      <c r="I2360" s="73" t="s">
        <v>180</v>
      </c>
      <c r="J2360" s="73" t="s">
        <v>920</v>
      </c>
      <c r="K2360" s="73" t="s">
        <v>830</v>
      </c>
      <c r="L2360" s="129">
        <v>5000000</v>
      </c>
      <c r="M2360" s="121">
        <v>98.25</v>
      </c>
      <c r="N2360" s="121">
        <v>4912500</v>
      </c>
      <c r="O2360" s="121">
        <v>0</v>
      </c>
      <c r="P2360" s="121">
        <v>4912500</v>
      </c>
      <c r="Q2360" s="130" t="s">
        <v>681</v>
      </c>
      <c r="R2360" s="131">
        <v>169085639.06</v>
      </c>
      <c r="S2360" s="132">
        <v>0</v>
      </c>
      <c r="T2360" s="122" t="s">
        <v>920</v>
      </c>
      <c r="U2360" s="2">
        <v>94383586</v>
      </c>
      <c r="V2360" s="121">
        <v>-356649015</v>
      </c>
      <c r="W2360" s="111">
        <v>422568</v>
      </c>
      <c r="X2360" s="133">
        <v>56568400</v>
      </c>
      <c r="Y2360" s="45"/>
    </row>
    <row r="2361" spans="1:25">
      <c r="A2361" s="299" t="s">
        <v>206</v>
      </c>
      <c r="B2361" s="299" t="s">
        <v>207</v>
      </c>
      <c r="C2361" s="125">
        <v>45027</v>
      </c>
      <c r="D2361" s="125">
        <v>45028</v>
      </c>
      <c r="E2361" s="125">
        <v>45028</v>
      </c>
      <c r="F2361" s="295" t="s">
        <v>1037</v>
      </c>
      <c r="G2361" s="127"/>
      <c r="H2361" s="128" t="s">
        <v>782</v>
      </c>
      <c r="I2361" s="73" t="s">
        <v>780</v>
      </c>
      <c r="J2361" s="73" t="s">
        <v>781</v>
      </c>
      <c r="K2361" s="73" t="s">
        <v>830</v>
      </c>
      <c r="L2361" s="129">
        <v>405584.53</v>
      </c>
      <c r="M2361" s="121">
        <v>95.2</v>
      </c>
      <c r="N2361" s="121">
        <v>386116.47</v>
      </c>
      <c r="O2361" s="121">
        <v>0</v>
      </c>
      <c r="P2361" s="121">
        <v>386116.47</v>
      </c>
      <c r="Q2361" s="130" t="s">
        <v>681</v>
      </c>
      <c r="R2361" s="131">
        <v>169471755.53</v>
      </c>
      <c r="S2361" s="132">
        <v>0</v>
      </c>
      <c r="T2361" s="122" t="s">
        <v>781</v>
      </c>
      <c r="U2361" s="2">
        <v>94383714</v>
      </c>
      <c r="V2361" s="121">
        <v>-356649372</v>
      </c>
      <c r="W2361" s="111">
        <v>364698</v>
      </c>
      <c r="X2361" s="133">
        <v>56568474</v>
      </c>
      <c r="Y2361" s="45"/>
    </row>
    <row r="2362" spans="1:25">
      <c r="A2362" s="299" t="s">
        <v>206</v>
      </c>
      <c r="B2362" s="299" t="s">
        <v>207</v>
      </c>
      <c r="C2362" s="125">
        <v>45027</v>
      </c>
      <c r="D2362" s="125">
        <v>45028</v>
      </c>
      <c r="E2362" s="125">
        <v>45028</v>
      </c>
      <c r="F2362" s="295" t="s">
        <v>1038</v>
      </c>
      <c r="G2362" s="127"/>
      <c r="H2362" s="128" t="s">
        <v>932</v>
      </c>
      <c r="I2362" s="73" t="s">
        <v>930</v>
      </c>
      <c r="J2362" s="73" t="s">
        <v>931</v>
      </c>
      <c r="K2362" s="73" t="s">
        <v>830</v>
      </c>
      <c r="L2362" s="129">
        <v>2941290</v>
      </c>
      <c r="M2362" s="121">
        <v>97.2</v>
      </c>
      <c r="N2362" s="121">
        <v>2858933.88</v>
      </c>
      <c r="O2362" s="121">
        <v>0</v>
      </c>
      <c r="P2362" s="121">
        <v>2858933.88</v>
      </c>
      <c r="Q2362" s="130" t="s">
        <v>681</v>
      </c>
      <c r="R2362" s="131">
        <v>172330689.41</v>
      </c>
      <c r="S2362" s="132">
        <v>0</v>
      </c>
      <c r="T2362" s="122" t="s">
        <v>931</v>
      </c>
      <c r="U2362" s="2">
        <v>94383750</v>
      </c>
      <c r="V2362" s="121">
        <v>-356649438</v>
      </c>
      <c r="W2362" s="111">
        <v>481440</v>
      </c>
      <c r="X2362" s="133">
        <v>56568495</v>
      </c>
      <c r="Y2362" s="45"/>
    </row>
    <row r="2363" spans="1:25">
      <c r="A2363" s="299" t="s">
        <v>206</v>
      </c>
      <c r="B2363" s="299" t="s">
        <v>207</v>
      </c>
      <c r="C2363" s="125">
        <v>45027</v>
      </c>
      <c r="D2363" s="125">
        <v>45028</v>
      </c>
      <c r="E2363" s="125">
        <v>45028</v>
      </c>
      <c r="F2363" s="295" t="s">
        <v>786</v>
      </c>
      <c r="G2363" s="127"/>
      <c r="H2363" s="128" t="s">
        <v>785</v>
      </c>
      <c r="I2363" s="73" t="s">
        <v>783</v>
      </c>
      <c r="J2363" s="73" t="s">
        <v>784</v>
      </c>
      <c r="K2363" s="73" t="s">
        <v>830</v>
      </c>
      <c r="L2363" s="129">
        <v>5000000</v>
      </c>
      <c r="M2363" s="121">
        <v>99.5</v>
      </c>
      <c r="N2363" s="121">
        <v>4975000</v>
      </c>
      <c r="O2363" s="121">
        <v>0</v>
      </c>
      <c r="P2363" s="121">
        <v>4975000</v>
      </c>
      <c r="Q2363" s="130" t="s">
        <v>681</v>
      </c>
      <c r="R2363" s="131">
        <v>177305689.41</v>
      </c>
      <c r="S2363" s="132">
        <v>0</v>
      </c>
      <c r="T2363" s="122" t="s">
        <v>784</v>
      </c>
      <c r="U2363" s="2">
        <v>94383831</v>
      </c>
      <c r="V2363" s="121">
        <v>-356649910</v>
      </c>
      <c r="W2363" s="111">
        <v>516407</v>
      </c>
      <c r="X2363" s="133">
        <v>56568567</v>
      </c>
      <c r="Y2363" s="45"/>
    </row>
    <row r="2364" spans="1:25">
      <c r="A2364" s="299" t="s">
        <v>206</v>
      </c>
      <c r="B2364" s="299" t="s">
        <v>207</v>
      </c>
      <c r="C2364" s="125">
        <v>45027</v>
      </c>
      <c r="D2364" s="125">
        <v>45028</v>
      </c>
      <c r="E2364" s="125">
        <v>45028</v>
      </c>
      <c r="G2364" s="127"/>
      <c r="H2364" s="128" t="s">
        <v>814</v>
      </c>
      <c r="I2364" s="73" t="s">
        <v>236</v>
      </c>
      <c r="J2364" s="73" t="s">
        <v>1039</v>
      </c>
      <c r="K2364" s="73" t="s">
        <v>830</v>
      </c>
      <c r="L2364" s="129">
        <v>536031.36</v>
      </c>
      <c r="M2364" s="121">
        <v>98.1</v>
      </c>
      <c r="N2364" s="121">
        <v>525846.76</v>
      </c>
      <c r="O2364" s="121">
        <v>0</v>
      </c>
      <c r="P2364" s="121">
        <v>525846.76</v>
      </c>
      <c r="Q2364" s="130" t="s">
        <v>681</v>
      </c>
      <c r="R2364" s="131">
        <v>177831536.16999999</v>
      </c>
      <c r="S2364" s="132">
        <v>0</v>
      </c>
      <c r="T2364" s="122" t="s">
        <v>1039</v>
      </c>
      <c r="U2364" s="2">
        <v>94383908</v>
      </c>
      <c r="V2364" s="121">
        <v>-356650149</v>
      </c>
      <c r="W2364" s="111">
        <v>423893</v>
      </c>
      <c r="X2364" s="133">
        <v>56568640</v>
      </c>
      <c r="Y2364" s="45"/>
    </row>
    <row r="2365" spans="1:25">
      <c r="A2365" s="299" t="s">
        <v>206</v>
      </c>
      <c r="B2365" s="299" t="s">
        <v>207</v>
      </c>
      <c r="C2365" s="125">
        <v>45027</v>
      </c>
      <c r="D2365" s="125">
        <v>45028</v>
      </c>
      <c r="E2365" s="125">
        <v>45028</v>
      </c>
      <c r="F2365" s="295" t="s">
        <v>235</v>
      </c>
      <c r="G2365" s="127"/>
      <c r="H2365" s="128" t="s">
        <v>234</v>
      </c>
      <c r="I2365" s="73" t="s">
        <v>236</v>
      </c>
      <c r="J2365" s="73" t="s">
        <v>237</v>
      </c>
      <c r="K2365" s="73" t="s">
        <v>830</v>
      </c>
      <c r="L2365" s="129">
        <v>2529981.2599999998</v>
      </c>
      <c r="M2365" s="121">
        <v>98.1</v>
      </c>
      <c r="N2365" s="121">
        <v>2481911.62</v>
      </c>
      <c r="O2365" s="121">
        <v>0</v>
      </c>
      <c r="P2365" s="121">
        <v>2481911.62</v>
      </c>
      <c r="Q2365" s="130" t="s">
        <v>681</v>
      </c>
      <c r="R2365" s="131">
        <v>180313447.78999999</v>
      </c>
      <c r="S2365" s="132">
        <v>0</v>
      </c>
      <c r="T2365" s="122" t="s">
        <v>237</v>
      </c>
      <c r="U2365" s="2">
        <v>94383880</v>
      </c>
      <c r="V2365" s="121">
        <v>-356650036</v>
      </c>
      <c r="W2365" s="111">
        <v>495126</v>
      </c>
      <c r="X2365" s="133">
        <v>56568610</v>
      </c>
      <c r="Y2365" s="45"/>
    </row>
    <row r="2366" spans="1:25">
      <c r="A2366" s="299" t="s">
        <v>206</v>
      </c>
      <c r="B2366" s="299" t="s">
        <v>207</v>
      </c>
      <c r="C2366" s="125">
        <v>45027</v>
      </c>
      <c r="D2366" s="125">
        <v>45028</v>
      </c>
      <c r="E2366" s="125">
        <v>45028</v>
      </c>
      <c r="G2366" s="127"/>
      <c r="H2366" s="128" t="s">
        <v>793</v>
      </c>
      <c r="I2366" s="73" t="s">
        <v>791</v>
      </c>
      <c r="J2366" s="73" t="s">
        <v>792</v>
      </c>
      <c r="K2366" s="73" t="s">
        <v>830</v>
      </c>
      <c r="L2366" s="129">
        <v>5000000</v>
      </c>
      <c r="M2366" s="121">
        <v>98.5</v>
      </c>
      <c r="N2366" s="121">
        <v>4925000</v>
      </c>
      <c r="O2366" s="121">
        <v>0</v>
      </c>
      <c r="P2366" s="121">
        <v>4925000</v>
      </c>
      <c r="Q2366" s="130" t="s">
        <v>681</v>
      </c>
      <c r="R2366" s="131">
        <v>185238447.78999999</v>
      </c>
      <c r="S2366" s="132">
        <v>0</v>
      </c>
      <c r="T2366" s="122" t="s">
        <v>792</v>
      </c>
      <c r="U2366" s="2">
        <v>94384001</v>
      </c>
      <c r="V2366" s="121">
        <v>-356650368</v>
      </c>
      <c r="W2366" s="111">
        <v>364755</v>
      </c>
      <c r="X2366" s="133">
        <v>56568694</v>
      </c>
      <c r="Y2366" s="45"/>
    </row>
    <row r="2367" spans="1:25">
      <c r="A2367" s="299" t="s">
        <v>206</v>
      </c>
      <c r="B2367" s="299" t="s">
        <v>207</v>
      </c>
      <c r="C2367" s="125">
        <v>45027</v>
      </c>
      <c r="D2367" s="125">
        <v>45028</v>
      </c>
      <c r="E2367" s="125">
        <v>45028</v>
      </c>
      <c r="G2367" s="127"/>
      <c r="H2367" s="128" t="s">
        <v>796</v>
      </c>
      <c r="I2367" s="73" t="s">
        <v>794</v>
      </c>
      <c r="J2367" s="73" t="s">
        <v>795</v>
      </c>
      <c r="K2367" s="73" t="s">
        <v>830</v>
      </c>
      <c r="L2367" s="129">
        <v>918218.22</v>
      </c>
      <c r="M2367" s="121">
        <v>100</v>
      </c>
      <c r="N2367" s="121">
        <v>918218.22</v>
      </c>
      <c r="O2367" s="121">
        <v>0</v>
      </c>
      <c r="P2367" s="121">
        <v>918218.22</v>
      </c>
      <c r="Q2367" s="130" t="s">
        <v>681</v>
      </c>
      <c r="R2367" s="131">
        <v>186156666.00999999</v>
      </c>
      <c r="S2367" s="132">
        <v>0</v>
      </c>
      <c r="T2367" s="122" t="s">
        <v>795</v>
      </c>
      <c r="U2367" s="2">
        <v>94383810</v>
      </c>
      <c r="V2367" s="121">
        <v>-356649607</v>
      </c>
      <c r="W2367" s="111">
        <v>376035</v>
      </c>
      <c r="X2367" s="133">
        <v>56568548</v>
      </c>
      <c r="Y2367" s="45"/>
    </row>
    <row r="2368" spans="1:25">
      <c r="A2368" s="299" t="s">
        <v>206</v>
      </c>
      <c r="B2368" s="299" t="s">
        <v>207</v>
      </c>
      <c r="C2368" s="125">
        <v>45027</v>
      </c>
      <c r="D2368" s="125">
        <v>45028</v>
      </c>
      <c r="E2368" s="125">
        <v>45028</v>
      </c>
      <c r="F2368" s="295" t="s">
        <v>545</v>
      </c>
      <c r="G2368" s="127"/>
      <c r="H2368" s="128" t="s">
        <v>544</v>
      </c>
      <c r="I2368" s="73" t="s">
        <v>546</v>
      </c>
      <c r="J2368" s="73" t="s">
        <v>547</v>
      </c>
      <c r="K2368" s="73" t="s">
        <v>830</v>
      </c>
      <c r="L2368" s="129">
        <v>5000000</v>
      </c>
      <c r="M2368" s="121">
        <v>97.01</v>
      </c>
      <c r="N2368" s="121">
        <v>4850500</v>
      </c>
      <c r="O2368" s="121">
        <v>0</v>
      </c>
      <c r="P2368" s="121">
        <v>4850500</v>
      </c>
      <c r="Q2368" s="130" t="s">
        <v>681</v>
      </c>
      <c r="R2368" s="131">
        <v>191007166.00999999</v>
      </c>
      <c r="S2368" s="132">
        <v>0</v>
      </c>
      <c r="T2368" s="122" t="s">
        <v>547</v>
      </c>
      <c r="U2368" s="2">
        <v>94383656</v>
      </c>
      <c r="V2368" s="121">
        <v>-356649142</v>
      </c>
      <c r="W2368" s="111">
        <v>520943</v>
      </c>
      <c r="X2368" s="133">
        <v>56568432</v>
      </c>
      <c r="Y2368" s="45"/>
    </row>
    <row r="2369" spans="1:25">
      <c r="A2369" s="299" t="s">
        <v>206</v>
      </c>
      <c r="B2369" s="299" t="s">
        <v>207</v>
      </c>
      <c r="C2369" s="125">
        <v>45027</v>
      </c>
      <c r="D2369" s="125">
        <v>45028</v>
      </c>
      <c r="E2369" s="125">
        <v>45028</v>
      </c>
      <c r="F2369" s="295" t="s">
        <v>538</v>
      </c>
      <c r="G2369" s="127"/>
      <c r="H2369" s="128" t="s">
        <v>537</v>
      </c>
      <c r="I2369" s="73" t="s">
        <v>539</v>
      </c>
      <c r="J2369" s="73" t="s">
        <v>540</v>
      </c>
      <c r="K2369" s="73" t="s">
        <v>830</v>
      </c>
      <c r="L2369" s="129">
        <v>2882447.89</v>
      </c>
      <c r="M2369" s="121">
        <v>97.5</v>
      </c>
      <c r="N2369" s="121">
        <v>2810386.69</v>
      </c>
      <c r="O2369" s="121">
        <v>0</v>
      </c>
      <c r="P2369" s="121">
        <v>2810386.69</v>
      </c>
      <c r="Q2369" s="130" t="s">
        <v>681</v>
      </c>
      <c r="R2369" s="131">
        <v>193817552.69999999</v>
      </c>
      <c r="S2369" s="132">
        <v>0</v>
      </c>
      <c r="T2369" s="122" t="s">
        <v>540</v>
      </c>
      <c r="U2369" s="2">
        <v>94382134</v>
      </c>
      <c r="V2369" s="121">
        <v>-356646806</v>
      </c>
      <c r="W2369" s="111">
        <v>499382</v>
      </c>
      <c r="X2369" s="133">
        <v>56567878</v>
      </c>
      <c r="Y2369" s="45"/>
    </row>
    <row r="2370" spans="1:25">
      <c r="A2370" s="299" t="s">
        <v>206</v>
      </c>
      <c r="B2370" s="299" t="s">
        <v>207</v>
      </c>
      <c r="C2370" s="125">
        <v>45027</v>
      </c>
      <c r="D2370" s="125">
        <v>45028</v>
      </c>
      <c r="E2370" s="125">
        <v>45028</v>
      </c>
      <c r="G2370" s="127"/>
      <c r="H2370" s="128" t="s">
        <v>216</v>
      </c>
      <c r="I2370" s="73" t="s">
        <v>218</v>
      </c>
      <c r="J2370" s="73" t="s">
        <v>219</v>
      </c>
      <c r="K2370" s="73" t="s">
        <v>830</v>
      </c>
      <c r="L2370" s="129">
        <v>3471849.68</v>
      </c>
      <c r="M2370" s="121">
        <v>97.75</v>
      </c>
      <c r="N2370" s="121">
        <v>3393733.06</v>
      </c>
      <c r="O2370" s="121">
        <v>0</v>
      </c>
      <c r="P2370" s="121">
        <v>3393733.06</v>
      </c>
      <c r="Q2370" s="130" t="s">
        <v>681</v>
      </c>
      <c r="R2370" s="131">
        <v>197211285.75999999</v>
      </c>
      <c r="S2370" s="132">
        <v>0</v>
      </c>
      <c r="T2370" s="122" t="s">
        <v>219</v>
      </c>
      <c r="U2370" s="2">
        <v>94385672</v>
      </c>
      <c r="V2370" s="121">
        <v>-356653565</v>
      </c>
      <c r="W2370" s="111">
        <v>500668</v>
      </c>
      <c r="X2370" s="133">
        <v>56569217</v>
      </c>
      <c r="Y2370" s="45"/>
    </row>
    <row r="2371" spans="1:25">
      <c r="A2371" s="228" t="s">
        <v>206</v>
      </c>
      <c r="B2371" s="228" t="s">
        <v>207</v>
      </c>
      <c r="C2371" s="229">
        <v>45028</v>
      </c>
      <c r="D2371" s="229">
        <v>45028</v>
      </c>
      <c r="E2371" s="229">
        <v>45028</v>
      </c>
      <c r="F2371" s="296"/>
      <c r="G2371" s="230"/>
      <c r="H2371" s="231"/>
      <c r="I2371" s="232"/>
      <c r="J2371" s="232"/>
      <c r="K2371" s="232" t="s">
        <v>709</v>
      </c>
      <c r="L2371" s="233">
        <v>0</v>
      </c>
      <c r="M2371" s="234"/>
      <c r="N2371" s="234">
        <v>-192000000</v>
      </c>
      <c r="O2371" s="234">
        <v>0</v>
      </c>
      <c r="P2371" s="234">
        <v>-192000000</v>
      </c>
      <c r="Q2371" s="235" t="s">
        <v>681</v>
      </c>
      <c r="R2371" s="236">
        <v>5211285.7599999905</v>
      </c>
      <c r="S2371" s="237">
        <v>0</v>
      </c>
      <c r="T2371" s="238"/>
      <c r="U2371" s="239">
        <v>2479323</v>
      </c>
      <c r="V2371" s="234">
        <v>-356642038</v>
      </c>
      <c r="W2371" s="240"/>
      <c r="X2371" s="241">
        <v>56566506</v>
      </c>
      <c r="Y2371" s="242" t="s">
        <v>1529</v>
      </c>
    </row>
    <row r="2372" spans="1:25">
      <c r="A2372" s="299" t="s">
        <v>182</v>
      </c>
      <c r="B2372" s="299" t="s">
        <v>183</v>
      </c>
      <c r="C2372" s="125">
        <v>45016</v>
      </c>
      <c r="D2372" s="125">
        <v>45016</v>
      </c>
      <c r="E2372" s="125">
        <v>45029</v>
      </c>
      <c r="F2372" s="295" t="s">
        <v>889</v>
      </c>
      <c r="G2372" s="127" t="s">
        <v>1637</v>
      </c>
      <c r="H2372" s="128" t="s">
        <v>888</v>
      </c>
      <c r="I2372" s="73" t="s">
        <v>886</v>
      </c>
      <c r="J2372" s="73" t="s">
        <v>887</v>
      </c>
      <c r="K2372" s="73" t="s">
        <v>166</v>
      </c>
      <c r="L2372" s="129">
        <v>0</v>
      </c>
      <c r="N2372" s="121">
        <v>0</v>
      </c>
      <c r="O2372" s="121">
        <v>102341.93</v>
      </c>
      <c r="P2372" s="121">
        <v>102341.93</v>
      </c>
      <c r="Q2372" s="130" t="s">
        <v>681</v>
      </c>
      <c r="R2372" s="131">
        <v>0</v>
      </c>
      <c r="S2372" s="132">
        <v>6472501.0700000031</v>
      </c>
      <c r="T2372" s="122" t="s">
        <v>887</v>
      </c>
      <c r="U2372" s="2">
        <v>90206829</v>
      </c>
      <c r="V2372" s="121">
        <v>-356721235</v>
      </c>
      <c r="W2372" s="111">
        <v>518256</v>
      </c>
      <c r="X2372" s="133">
        <v>56583292</v>
      </c>
      <c r="Y2372" s="45" t="s">
        <v>1818</v>
      </c>
    </row>
    <row r="2373" spans="1:25">
      <c r="A2373" s="299" t="s">
        <v>206</v>
      </c>
      <c r="B2373" s="299" t="s">
        <v>207</v>
      </c>
      <c r="C2373" s="125">
        <v>45021</v>
      </c>
      <c r="D2373" s="125">
        <v>45021</v>
      </c>
      <c r="E2373" s="125">
        <v>45029</v>
      </c>
      <c r="F2373" s="295" t="s">
        <v>575</v>
      </c>
      <c r="G2373" s="127"/>
      <c r="H2373" s="128" t="s">
        <v>574</v>
      </c>
      <c r="I2373" s="73" t="s">
        <v>564</v>
      </c>
      <c r="J2373" s="73" t="s">
        <v>576</v>
      </c>
      <c r="K2373" s="73" t="s">
        <v>944</v>
      </c>
      <c r="L2373" s="129">
        <v>565204.82999999996</v>
      </c>
      <c r="M2373" s="121">
        <v>100</v>
      </c>
      <c r="N2373" s="121">
        <v>565204.82999999996</v>
      </c>
      <c r="O2373" s="121">
        <v>0</v>
      </c>
      <c r="P2373" s="121">
        <v>565204.82999999996</v>
      </c>
      <c r="Q2373" s="130" t="s">
        <v>681</v>
      </c>
      <c r="R2373" s="131">
        <v>5776490.5899999905</v>
      </c>
      <c r="S2373" s="132">
        <v>0</v>
      </c>
      <c r="T2373" s="122" t="s">
        <v>576</v>
      </c>
      <c r="U2373" s="2">
        <v>94410531</v>
      </c>
      <c r="V2373" s="121">
        <v>-356731305</v>
      </c>
      <c r="W2373" s="111">
        <v>518958</v>
      </c>
      <c r="X2373" s="133">
        <v>56585083</v>
      </c>
      <c r="Y2373" s="45"/>
    </row>
    <row r="2374" spans="1:25">
      <c r="A2374" s="299" t="s">
        <v>182</v>
      </c>
      <c r="B2374" s="299" t="s">
        <v>183</v>
      </c>
      <c r="C2374" s="125">
        <v>45021</v>
      </c>
      <c r="D2374" s="125">
        <v>45021</v>
      </c>
      <c r="E2374" s="125">
        <v>45029</v>
      </c>
      <c r="F2374" s="295" t="s">
        <v>575</v>
      </c>
      <c r="G2374" s="127" t="s">
        <v>1530</v>
      </c>
      <c r="H2374" s="128" t="s">
        <v>574</v>
      </c>
      <c r="I2374" s="73" t="s">
        <v>564</v>
      </c>
      <c r="J2374" s="73" t="s">
        <v>576</v>
      </c>
      <c r="K2374" s="73" t="s">
        <v>166</v>
      </c>
      <c r="L2374" s="129">
        <v>0</v>
      </c>
      <c r="N2374" s="121">
        <v>0</v>
      </c>
      <c r="O2374" s="121">
        <v>10751.98</v>
      </c>
      <c r="P2374" s="121">
        <v>10751.98</v>
      </c>
      <c r="Q2374" s="130" t="s">
        <v>681</v>
      </c>
      <c r="R2374" s="131">
        <v>0</v>
      </c>
      <c r="S2374" s="132">
        <v>6483253.0500000035</v>
      </c>
      <c r="T2374" s="122" t="s">
        <v>576</v>
      </c>
      <c r="U2374" s="2">
        <v>94405002</v>
      </c>
      <c r="V2374" s="121">
        <v>-356759682</v>
      </c>
      <c r="W2374" s="111">
        <v>518958</v>
      </c>
      <c r="X2374" s="133">
        <v>56591525</v>
      </c>
      <c r="Y2374" s="45"/>
    </row>
    <row r="2375" spans="1:25">
      <c r="A2375" s="299" t="s">
        <v>206</v>
      </c>
      <c r="B2375" s="299" t="s">
        <v>207</v>
      </c>
      <c r="C2375" s="125">
        <v>45021</v>
      </c>
      <c r="D2375" s="125">
        <v>45021</v>
      </c>
      <c r="E2375" s="125">
        <v>45029</v>
      </c>
      <c r="G2375" s="127"/>
      <c r="H2375" s="128" t="s">
        <v>563</v>
      </c>
      <c r="I2375" s="73" t="s">
        <v>564</v>
      </c>
      <c r="J2375" s="73" t="s">
        <v>565</v>
      </c>
      <c r="K2375" s="73" t="s">
        <v>817</v>
      </c>
      <c r="L2375" s="129">
        <v>0</v>
      </c>
      <c r="N2375" s="121">
        <v>16348.51</v>
      </c>
      <c r="O2375" s="121">
        <v>0</v>
      </c>
      <c r="P2375" s="121">
        <v>16348.51</v>
      </c>
      <c r="Q2375" s="130" t="s">
        <v>681</v>
      </c>
      <c r="R2375" s="131">
        <v>5792839.0999999903</v>
      </c>
      <c r="S2375" s="132">
        <v>0</v>
      </c>
      <c r="T2375" s="122" t="s">
        <v>565</v>
      </c>
      <c r="U2375" s="2">
        <v>94424015</v>
      </c>
      <c r="V2375" s="121">
        <v>-356760499</v>
      </c>
      <c r="W2375" s="111"/>
      <c r="X2375" s="133">
        <v>56591734</v>
      </c>
      <c r="Y2375" s="45" t="s">
        <v>1817</v>
      </c>
    </row>
    <row r="2376" spans="1:25">
      <c r="A2376" s="299" t="s">
        <v>206</v>
      </c>
      <c r="B2376" s="299" t="s">
        <v>207</v>
      </c>
      <c r="C2376" s="125">
        <v>45021</v>
      </c>
      <c r="D2376" s="125">
        <v>45021</v>
      </c>
      <c r="E2376" s="125">
        <v>45029</v>
      </c>
      <c r="G2376" s="127"/>
      <c r="H2376" s="128" t="s">
        <v>563</v>
      </c>
      <c r="I2376" s="73" t="s">
        <v>564</v>
      </c>
      <c r="J2376" s="73" t="s">
        <v>565</v>
      </c>
      <c r="K2376" s="73" t="s">
        <v>944</v>
      </c>
      <c r="L2376" s="129">
        <v>2030337.17</v>
      </c>
      <c r="M2376" s="121">
        <v>100</v>
      </c>
      <c r="N2376" s="121">
        <v>2030337.17</v>
      </c>
      <c r="O2376" s="121">
        <v>0</v>
      </c>
      <c r="P2376" s="121">
        <v>2030337.17</v>
      </c>
      <c r="Q2376" s="130" t="s">
        <v>681</v>
      </c>
      <c r="R2376" s="131">
        <v>7823176.2699999902</v>
      </c>
      <c r="S2376" s="132">
        <v>0</v>
      </c>
      <c r="T2376" s="122" t="s">
        <v>565</v>
      </c>
      <c r="U2376" s="2">
        <v>94422776</v>
      </c>
      <c r="V2376" s="121">
        <v>-356756234</v>
      </c>
      <c r="W2376" s="111">
        <v>357546</v>
      </c>
      <c r="X2376" s="133">
        <v>56591224</v>
      </c>
      <c r="Y2376" s="45"/>
    </row>
    <row r="2377" spans="1:25">
      <c r="A2377" s="299" t="s">
        <v>182</v>
      </c>
      <c r="B2377" s="299" t="s">
        <v>183</v>
      </c>
      <c r="C2377" s="125">
        <v>45021</v>
      </c>
      <c r="D2377" s="125">
        <v>45021</v>
      </c>
      <c r="E2377" s="125">
        <v>45029</v>
      </c>
      <c r="G2377" s="127" t="s">
        <v>1542</v>
      </c>
      <c r="H2377" s="128" t="s">
        <v>563</v>
      </c>
      <c r="I2377" s="73" t="s">
        <v>564</v>
      </c>
      <c r="J2377" s="73" t="s">
        <v>565</v>
      </c>
      <c r="K2377" s="73" t="s">
        <v>166</v>
      </c>
      <c r="L2377" s="129">
        <v>0</v>
      </c>
      <c r="N2377" s="121">
        <v>0</v>
      </c>
      <c r="O2377" s="121">
        <v>38033.68</v>
      </c>
      <c r="P2377" s="121">
        <v>38033.68</v>
      </c>
      <c r="Q2377" s="130" t="s">
        <v>681</v>
      </c>
      <c r="R2377" s="131">
        <v>0</v>
      </c>
      <c r="S2377" s="132">
        <v>6521286.7300000032</v>
      </c>
      <c r="T2377" s="122" t="s">
        <v>565</v>
      </c>
      <c r="U2377" s="2">
        <v>94405604</v>
      </c>
      <c r="V2377" s="121">
        <v>-356759901</v>
      </c>
      <c r="W2377" s="111">
        <v>357546</v>
      </c>
      <c r="X2377" s="133">
        <v>56591618</v>
      </c>
      <c r="Y2377" s="45"/>
    </row>
    <row r="2378" spans="1:25">
      <c r="A2378" s="299" t="s">
        <v>206</v>
      </c>
      <c r="B2378" s="299" t="s">
        <v>207</v>
      </c>
      <c r="C2378" s="125">
        <v>45021</v>
      </c>
      <c r="D2378" s="125">
        <v>45021</v>
      </c>
      <c r="E2378" s="125">
        <v>45029</v>
      </c>
      <c r="G2378" s="127"/>
      <c r="H2378" s="128" t="s">
        <v>566</v>
      </c>
      <c r="I2378" s="73" t="s">
        <v>564</v>
      </c>
      <c r="J2378" s="73" t="s">
        <v>567</v>
      </c>
      <c r="K2378" s="73" t="s">
        <v>1819</v>
      </c>
      <c r="L2378" s="129">
        <v>0</v>
      </c>
      <c r="N2378" s="121">
        <v>-7538958.7699999996</v>
      </c>
      <c r="O2378" s="121">
        <v>0</v>
      </c>
      <c r="P2378" s="121">
        <v>-7538958.7699999996</v>
      </c>
      <c r="Q2378" s="130" t="s">
        <v>681</v>
      </c>
      <c r="R2378" s="131">
        <v>284217.49999999069</v>
      </c>
      <c r="S2378" s="132">
        <v>0</v>
      </c>
      <c r="T2378" s="122" t="s">
        <v>567</v>
      </c>
      <c r="U2378" s="2"/>
      <c r="W2378" s="111"/>
      <c r="X2378" s="133"/>
      <c r="Y2378" s="45" t="s">
        <v>1815</v>
      </c>
    </row>
    <row r="2379" spans="1:25">
      <c r="A2379" s="299" t="s">
        <v>206</v>
      </c>
      <c r="B2379" s="299" t="s">
        <v>207</v>
      </c>
      <c r="C2379" s="125">
        <v>45021</v>
      </c>
      <c r="D2379" s="125">
        <v>45021</v>
      </c>
      <c r="E2379" s="125">
        <v>45029</v>
      </c>
      <c r="G2379" s="127"/>
      <c r="H2379" s="128" t="s">
        <v>566</v>
      </c>
      <c r="I2379" s="73" t="s">
        <v>564</v>
      </c>
      <c r="J2379" s="73" t="s">
        <v>567</v>
      </c>
      <c r="K2379" s="73" t="s">
        <v>944</v>
      </c>
      <c r="L2379" s="129">
        <v>3986984.43</v>
      </c>
      <c r="M2379" s="121">
        <v>100</v>
      </c>
      <c r="N2379" s="121">
        <v>3986984.43</v>
      </c>
      <c r="O2379" s="121">
        <v>0</v>
      </c>
      <c r="P2379" s="121">
        <v>3986984.43</v>
      </c>
      <c r="Q2379" s="130" t="s">
        <v>681</v>
      </c>
      <c r="R2379" s="131">
        <v>4271201.9299999904</v>
      </c>
      <c r="S2379" s="132">
        <v>0</v>
      </c>
      <c r="T2379" s="122" t="s">
        <v>567</v>
      </c>
      <c r="U2379" s="2">
        <v>94229716</v>
      </c>
      <c r="V2379" s="121">
        <v>-356231029</v>
      </c>
      <c r="W2379" s="111">
        <v>512170</v>
      </c>
      <c r="X2379" s="133">
        <v>56486105</v>
      </c>
      <c r="Y2379" s="45"/>
    </row>
    <row r="2380" spans="1:25">
      <c r="A2380" s="299" t="s">
        <v>182</v>
      </c>
      <c r="B2380" s="299" t="s">
        <v>183</v>
      </c>
      <c r="C2380" s="125">
        <v>45021</v>
      </c>
      <c r="D2380" s="125">
        <v>45021</v>
      </c>
      <c r="E2380" s="125">
        <v>45029</v>
      </c>
      <c r="G2380" s="127" t="s">
        <v>1607</v>
      </c>
      <c r="H2380" s="128" t="s">
        <v>566</v>
      </c>
      <c r="I2380" s="73" t="s">
        <v>564</v>
      </c>
      <c r="J2380" s="73" t="s">
        <v>567</v>
      </c>
      <c r="K2380" s="73" t="s">
        <v>166</v>
      </c>
      <c r="L2380" s="129">
        <v>0</v>
      </c>
      <c r="N2380" s="121">
        <v>0</v>
      </c>
      <c r="O2380" s="121">
        <v>83401.759999999995</v>
      </c>
      <c r="P2380" s="121">
        <v>83401.759999999995</v>
      </c>
      <c r="Q2380" s="130" t="s">
        <v>681</v>
      </c>
      <c r="R2380" s="131">
        <v>0</v>
      </c>
      <c r="S2380" s="132">
        <v>6604688.490000003</v>
      </c>
      <c r="T2380" s="122" t="s">
        <v>567</v>
      </c>
      <c r="U2380" s="2">
        <v>94423689</v>
      </c>
      <c r="V2380" s="121">
        <v>-356759710</v>
      </c>
      <c r="W2380" s="111">
        <v>512170</v>
      </c>
      <c r="X2380" s="133">
        <v>56591536</v>
      </c>
      <c r="Y2380" s="45"/>
    </row>
    <row r="2381" spans="1:25">
      <c r="A2381" s="299" t="s">
        <v>206</v>
      </c>
      <c r="B2381" s="299" t="s">
        <v>207</v>
      </c>
      <c r="C2381" s="125">
        <v>45021</v>
      </c>
      <c r="D2381" s="125">
        <v>45021</v>
      </c>
      <c r="E2381" s="125">
        <v>45029</v>
      </c>
      <c r="G2381" s="127"/>
      <c r="H2381" s="128" t="s">
        <v>822</v>
      </c>
      <c r="I2381" s="73" t="s">
        <v>564</v>
      </c>
      <c r="J2381" s="73" t="s">
        <v>821</v>
      </c>
      <c r="K2381" s="73" t="s">
        <v>944</v>
      </c>
      <c r="L2381" s="129">
        <v>790461.61</v>
      </c>
      <c r="M2381" s="121">
        <v>100</v>
      </c>
      <c r="N2381" s="121">
        <v>790461.61</v>
      </c>
      <c r="O2381" s="121">
        <v>0</v>
      </c>
      <c r="P2381" s="121">
        <v>790461.61</v>
      </c>
      <c r="Q2381" s="130" t="s">
        <v>681</v>
      </c>
      <c r="R2381" s="131">
        <v>5061663.5399999907</v>
      </c>
      <c r="S2381" s="132">
        <v>0</v>
      </c>
      <c r="T2381" s="122" t="s">
        <v>821</v>
      </c>
      <c r="U2381" s="2">
        <v>94190599</v>
      </c>
      <c r="V2381" s="121">
        <v>-356130363</v>
      </c>
      <c r="W2381" s="111">
        <v>508744</v>
      </c>
      <c r="X2381" s="133">
        <v>56466073</v>
      </c>
      <c r="Y2381" s="45"/>
    </row>
    <row r="2382" spans="1:25">
      <c r="A2382" s="228" t="s">
        <v>182</v>
      </c>
      <c r="B2382" s="228" t="s">
        <v>183</v>
      </c>
      <c r="C2382" s="229">
        <v>45021</v>
      </c>
      <c r="D2382" s="229">
        <v>45021</v>
      </c>
      <c r="E2382" s="229">
        <v>45029</v>
      </c>
      <c r="F2382" s="296"/>
      <c r="G2382" s="230" t="s">
        <v>1575</v>
      </c>
      <c r="H2382" s="231" t="s">
        <v>822</v>
      </c>
      <c r="I2382" s="232" t="s">
        <v>564</v>
      </c>
      <c r="J2382" s="232" t="s">
        <v>821</v>
      </c>
      <c r="K2382" s="232" t="s">
        <v>166</v>
      </c>
      <c r="L2382" s="233">
        <v>0</v>
      </c>
      <c r="M2382" s="234"/>
      <c r="N2382" s="234">
        <v>0</v>
      </c>
      <c r="O2382" s="234">
        <v>17434.8</v>
      </c>
      <c r="P2382" s="234">
        <v>17434.8</v>
      </c>
      <c r="Q2382" s="235" t="s">
        <v>681</v>
      </c>
      <c r="R2382" s="236">
        <v>0</v>
      </c>
      <c r="S2382" s="237">
        <v>6622123.2900000028</v>
      </c>
      <c r="T2382" s="238" t="s">
        <v>821</v>
      </c>
      <c r="U2382" s="239">
        <v>94190695</v>
      </c>
      <c r="V2382" s="234">
        <v>-356757653</v>
      </c>
      <c r="W2382" s="240">
        <v>508744</v>
      </c>
      <c r="X2382" s="241">
        <v>56591346</v>
      </c>
      <c r="Y2382" s="242"/>
    </row>
    <row r="2383" spans="1:25">
      <c r="A2383" s="299" t="s">
        <v>182</v>
      </c>
      <c r="B2383" s="299" t="s">
        <v>183</v>
      </c>
      <c r="C2383" s="125">
        <v>45028</v>
      </c>
      <c r="D2383" s="125">
        <v>45028</v>
      </c>
      <c r="E2383" s="125">
        <v>45030</v>
      </c>
      <c r="F2383" s="295" t="s">
        <v>481</v>
      </c>
      <c r="G2383" s="127" t="s">
        <v>1703</v>
      </c>
      <c r="H2383" s="128" t="s">
        <v>480</v>
      </c>
      <c r="I2383" s="73" t="s">
        <v>482</v>
      </c>
      <c r="J2383" s="73" t="s">
        <v>1731</v>
      </c>
      <c r="K2383" s="73" t="s">
        <v>166</v>
      </c>
      <c r="L2383" s="129">
        <v>0</v>
      </c>
      <c r="N2383" s="121">
        <v>0</v>
      </c>
      <c r="O2383" s="121">
        <v>84554.51</v>
      </c>
      <c r="P2383" s="121">
        <v>84554.51</v>
      </c>
      <c r="Q2383" s="130" t="s">
        <v>681</v>
      </c>
      <c r="R2383" s="131">
        <v>0</v>
      </c>
      <c r="S2383" s="132">
        <v>6706677.8000000026</v>
      </c>
      <c r="T2383" s="122" t="s">
        <v>483</v>
      </c>
      <c r="U2383" s="2">
        <v>90176336</v>
      </c>
      <c r="V2383" s="121">
        <v>-356865642</v>
      </c>
      <c r="W2383" s="111">
        <v>486128</v>
      </c>
      <c r="X2383" s="133">
        <v>56611902</v>
      </c>
      <c r="Y2383" s="45"/>
    </row>
    <row r="2384" spans="1:25">
      <c r="A2384" s="228" t="s">
        <v>182</v>
      </c>
      <c r="B2384" s="228" t="s">
        <v>183</v>
      </c>
      <c r="C2384" s="229">
        <v>45016</v>
      </c>
      <c r="D2384" s="229">
        <v>45016</v>
      </c>
      <c r="E2384" s="229">
        <v>45030</v>
      </c>
      <c r="F2384" s="296"/>
      <c r="G2384" s="230" t="s">
        <v>1820</v>
      </c>
      <c r="H2384" s="231" t="s">
        <v>1031</v>
      </c>
      <c r="I2384" s="232" t="s">
        <v>1029</v>
      </c>
      <c r="J2384" s="232" t="s">
        <v>1030</v>
      </c>
      <c r="K2384" s="232" t="s">
        <v>166</v>
      </c>
      <c r="L2384" s="233">
        <v>0</v>
      </c>
      <c r="M2384" s="234"/>
      <c r="N2384" s="234">
        <v>0</v>
      </c>
      <c r="O2384" s="234">
        <v>26506.9</v>
      </c>
      <c r="P2384" s="234">
        <v>26506.9</v>
      </c>
      <c r="Q2384" s="235" t="s">
        <v>681</v>
      </c>
      <c r="R2384" s="236">
        <v>0</v>
      </c>
      <c r="S2384" s="237">
        <v>6733184.700000003</v>
      </c>
      <c r="T2384" s="238" t="s">
        <v>1030</v>
      </c>
      <c r="U2384" s="239">
        <v>92430475</v>
      </c>
      <c r="V2384" s="234">
        <v>-356780831</v>
      </c>
      <c r="W2384" s="240">
        <v>521264</v>
      </c>
      <c r="X2384" s="241">
        <v>56594815</v>
      </c>
      <c r="Y2384" s="242" t="s">
        <v>1821</v>
      </c>
    </row>
    <row r="2385" spans="1:25">
      <c r="A2385" s="299" t="s">
        <v>206</v>
      </c>
      <c r="B2385" s="299" t="s">
        <v>207</v>
      </c>
      <c r="C2385" s="125">
        <v>45019</v>
      </c>
      <c r="D2385" s="125">
        <v>45019</v>
      </c>
      <c r="E2385" s="125">
        <v>45033</v>
      </c>
      <c r="F2385" s="295" t="s">
        <v>235</v>
      </c>
      <c r="G2385" s="127"/>
      <c r="H2385" s="128" t="s">
        <v>234</v>
      </c>
      <c r="I2385" s="73" t="s">
        <v>236</v>
      </c>
      <c r="J2385" s="73" t="s">
        <v>237</v>
      </c>
      <c r="K2385" s="73" t="s">
        <v>944</v>
      </c>
      <c r="L2385" s="129">
        <v>6554.36</v>
      </c>
      <c r="M2385" s="121">
        <v>100</v>
      </c>
      <c r="N2385" s="121">
        <v>6554.36</v>
      </c>
      <c r="O2385" s="121">
        <v>0</v>
      </c>
      <c r="P2385" s="121">
        <v>6554.36</v>
      </c>
      <c r="Q2385" s="130" t="s">
        <v>681</v>
      </c>
      <c r="R2385" s="131">
        <v>5068217.8999999911</v>
      </c>
      <c r="S2385" s="132">
        <v>0</v>
      </c>
      <c r="T2385" s="122" t="s">
        <v>237</v>
      </c>
      <c r="U2385" s="2">
        <v>93972971</v>
      </c>
      <c r="V2385" s="121">
        <v>-355695844</v>
      </c>
      <c r="W2385" s="111">
        <v>495127</v>
      </c>
      <c r="X2385" s="133">
        <v>56359475</v>
      </c>
      <c r="Y2385" s="45"/>
    </row>
    <row r="2386" spans="1:25">
      <c r="A2386" s="299" t="s">
        <v>182</v>
      </c>
      <c r="B2386" s="299" t="s">
        <v>183</v>
      </c>
      <c r="C2386" s="125">
        <v>45019</v>
      </c>
      <c r="D2386" s="125">
        <v>45019</v>
      </c>
      <c r="E2386" s="125">
        <v>45033</v>
      </c>
      <c r="F2386" s="295" t="s">
        <v>235</v>
      </c>
      <c r="G2386" s="127" t="s">
        <v>1699</v>
      </c>
      <c r="H2386" s="128" t="s">
        <v>234</v>
      </c>
      <c r="I2386" s="73" t="s">
        <v>236</v>
      </c>
      <c r="J2386" s="73" t="s">
        <v>237</v>
      </c>
      <c r="K2386" s="73" t="s">
        <v>166</v>
      </c>
      <c r="L2386" s="129">
        <v>0</v>
      </c>
      <c r="N2386" s="121">
        <v>0</v>
      </c>
      <c r="O2386" s="121">
        <v>63966.76</v>
      </c>
      <c r="P2386" s="121">
        <v>63966.76</v>
      </c>
      <c r="Q2386" s="130" t="s">
        <v>681</v>
      </c>
      <c r="R2386" s="131">
        <v>0</v>
      </c>
      <c r="S2386" s="132">
        <v>6797151.4600000028</v>
      </c>
      <c r="T2386" s="122" t="s">
        <v>237</v>
      </c>
      <c r="U2386" s="2">
        <v>94010557</v>
      </c>
      <c r="V2386" s="121">
        <v>-357049534</v>
      </c>
      <c r="W2386" s="111">
        <v>495126</v>
      </c>
      <c r="X2386" s="133">
        <v>56653934</v>
      </c>
      <c r="Y2386" s="45"/>
    </row>
    <row r="2387" spans="1:25">
      <c r="A2387" s="228" t="s">
        <v>182</v>
      </c>
      <c r="B2387" s="228" t="s">
        <v>183</v>
      </c>
      <c r="C2387" s="229">
        <v>45019</v>
      </c>
      <c r="D2387" s="229">
        <v>45019</v>
      </c>
      <c r="E2387" s="229">
        <v>45033</v>
      </c>
      <c r="F2387" s="296" t="s">
        <v>235</v>
      </c>
      <c r="G2387" s="230" t="s">
        <v>1699</v>
      </c>
      <c r="H2387" s="231" t="s">
        <v>234</v>
      </c>
      <c r="I2387" s="232" t="s">
        <v>236</v>
      </c>
      <c r="J2387" s="232" t="s">
        <v>237</v>
      </c>
      <c r="K2387" s="232" t="s">
        <v>166</v>
      </c>
      <c r="L2387" s="233">
        <v>0</v>
      </c>
      <c r="M2387" s="234"/>
      <c r="N2387" s="234">
        <v>0</v>
      </c>
      <c r="O2387" s="234">
        <v>167.86</v>
      </c>
      <c r="P2387" s="234">
        <v>167.86</v>
      </c>
      <c r="Q2387" s="235" t="s">
        <v>681</v>
      </c>
      <c r="R2387" s="236">
        <v>0</v>
      </c>
      <c r="S2387" s="237">
        <v>6797319.3200000031</v>
      </c>
      <c r="T2387" s="238" t="s">
        <v>237</v>
      </c>
      <c r="U2387" s="239">
        <v>92040751</v>
      </c>
      <c r="V2387" s="234">
        <v>-357049831</v>
      </c>
      <c r="W2387" s="240">
        <v>495127</v>
      </c>
      <c r="X2387" s="241">
        <v>56653953</v>
      </c>
      <c r="Y2387" s="242"/>
    </row>
    <row r="2388" spans="1:25">
      <c r="A2388" s="299" t="s">
        <v>206</v>
      </c>
      <c r="B2388" s="299" t="s">
        <v>207</v>
      </c>
      <c r="C2388" s="125">
        <v>45016</v>
      </c>
      <c r="D2388" s="125">
        <v>45016</v>
      </c>
      <c r="E2388" s="125">
        <v>45035</v>
      </c>
      <c r="F2388" s="295" t="s">
        <v>481</v>
      </c>
      <c r="G2388" s="127"/>
      <c r="H2388" s="128" t="s">
        <v>480</v>
      </c>
      <c r="I2388" s="73" t="s">
        <v>482</v>
      </c>
      <c r="J2388" s="73" t="s">
        <v>483</v>
      </c>
      <c r="K2388" s="73" t="s">
        <v>944</v>
      </c>
      <c r="L2388" s="129">
        <v>17573.54</v>
      </c>
      <c r="M2388" s="121">
        <v>100</v>
      </c>
      <c r="N2388" s="121">
        <v>17573.54</v>
      </c>
      <c r="O2388" s="121">
        <v>0</v>
      </c>
      <c r="P2388" s="121">
        <v>17573.54</v>
      </c>
      <c r="Q2388" s="130" t="s">
        <v>681</v>
      </c>
      <c r="R2388" s="131">
        <v>5085791.4399999911</v>
      </c>
      <c r="S2388" s="132">
        <v>0</v>
      </c>
      <c r="T2388" s="122" t="s">
        <v>483</v>
      </c>
      <c r="U2388" s="2">
        <v>94380903</v>
      </c>
      <c r="V2388" s="121">
        <v>-356644703</v>
      </c>
      <c r="W2388" s="111">
        <v>486128</v>
      </c>
      <c r="X2388" s="133">
        <v>56567194</v>
      </c>
      <c r="Y2388" s="45"/>
    </row>
    <row r="2389" spans="1:25">
      <c r="A2389" s="299" t="s">
        <v>206</v>
      </c>
      <c r="B2389" s="299" t="s">
        <v>207</v>
      </c>
      <c r="C2389" s="125">
        <v>45016</v>
      </c>
      <c r="D2389" s="125">
        <v>45016</v>
      </c>
      <c r="E2389" s="125">
        <v>45035</v>
      </c>
      <c r="F2389" s="295" t="s">
        <v>937</v>
      </c>
      <c r="G2389" s="127"/>
      <c r="H2389" s="128" t="s">
        <v>870</v>
      </c>
      <c r="I2389" s="73" t="s">
        <v>482</v>
      </c>
      <c r="J2389" s="73" t="s">
        <v>936</v>
      </c>
      <c r="K2389" s="73" t="s">
        <v>944</v>
      </c>
      <c r="L2389" s="129">
        <v>458.76</v>
      </c>
      <c r="M2389" s="121">
        <v>100</v>
      </c>
      <c r="N2389" s="121">
        <v>458.76</v>
      </c>
      <c r="O2389" s="121">
        <v>0</v>
      </c>
      <c r="P2389" s="121">
        <v>458.76</v>
      </c>
      <c r="Q2389" s="130" t="s">
        <v>681</v>
      </c>
      <c r="R2389" s="131">
        <v>5086250.1999999909</v>
      </c>
      <c r="S2389" s="132">
        <v>0</v>
      </c>
      <c r="T2389" s="122" t="s">
        <v>936</v>
      </c>
      <c r="U2389" s="2">
        <v>93890652</v>
      </c>
      <c r="V2389" s="121">
        <v>-355461690</v>
      </c>
      <c r="W2389" s="111">
        <v>484144</v>
      </c>
      <c r="X2389" s="133">
        <v>56310191</v>
      </c>
      <c r="Y2389" s="45"/>
    </row>
    <row r="2390" spans="1:25">
      <c r="A2390" s="299" t="s">
        <v>182</v>
      </c>
      <c r="B2390" s="299" t="s">
        <v>183</v>
      </c>
      <c r="C2390" s="125">
        <v>45016</v>
      </c>
      <c r="D2390" s="125">
        <v>45016</v>
      </c>
      <c r="E2390" s="125">
        <v>45035</v>
      </c>
      <c r="F2390" s="295" t="s">
        <v>937</v>
      </c>
      <c r="G2390" s="127" t="s">
        <v>1616</v>
      </c>
      <c r="H2390" s="128" t="s">
        <v>870</v>
      </c>
      <c r="I2390" s="73" t="s">
        <v>482</v>
      </c>
      <c r="J2390" s="73" t="s">
        <v>1692</v>
      </c>
      <c r="K2390" s="73" t="s">
        <v>166</v>
      </c>
      <c r="L2390" s="129">
        <v>0</v>
      </c>
      <c r="N2390" s="121">
        <v>0</v>
      </c>
      <c r="O2390" s="121">
        <v>4315.37</v>
      </c>
      <c r="P2390" s="121">
        <v>4315.37</v>
      </c>
      <c r="Q2390" s="130" t="s">
        <v>681</v>
      </c>
      <c r="R2390" s="131">
        <v>0</v>
      </c>
      <c r="S2390" s="132">
        <v>6801634.6900000032</v>
      </c>
      <c r="T2390" s="122" t="s">
        <v>936</v>
      </c>
      <c r="U2390" s="2">
        <v>89964539</v>
      </c>
      <c r="V2390" s="121">
        <v>-357086869</v>
      </c>
      <c r="W2390" s="111">
        <v>484145</v>
      </c>
      <c r="X2390" s="133">
        <v>56662377</v>
      </c>
      <c r="Y2390" s="45"/>
    </row>
    <row r="2391" spans="1:25">
      <c r="A2391" s="299" t="s">
        <v>206</v>
      </c>
      <c r="B2391" s="299" t="s">
        <v>207</v>
      </c>
      <c r="C2391" s="125">
        <v>45016</v>
      </c>
      <c r="D2391" s="125">
        <v>45016</v>
      </c>
      <c r="E2391" s="125">
        <v>45035</v>
      </c>
      <c r="F2391" s="295" t="s">
        <v>960</v>
      </c>
      <c r="G2391" s="127"/>
      <c r="H2391" s="128" t="s">
        <v>959</v>
      </c>
      <c r="I2391" s="73" t="s">
        <v>957</v>
      </c>
      <c r="J2391" s="73" t="s">
        <v>958</v>
      </c>
      <c r="K2391" s="73" t="s">
        <v>944</v>
      </c>
      <c r="L2391" s="129">
        <v>9972.83</v>
      </c>
      <c r="M2391" s="121">
        <v>100</v>
      </c>
      <c r="N2391" s="121">
        <v>9972.83</v>
      </c>
      <c r="O2391" s="121">
        <v>0</v>
      </c>
      <c r="P2391" s="121">
        <v>9972.83</v>
      </c>
      <c r="Q2391" s="130" t="s">
        <v>681</v>
      </c>
      <c r="R2391" s="131">
        <v>5096223.0299999909</v>
      </c>
      <c r="S2391" s="132">
        <v>0</v>
      </c>
      <c r="T2391" s="122" t="s">
        <v>958</v>
      </c>
      <c r="U2391" s="2">
        <v>94373085</v>
      </c>
      <c r="V2391" s="121">
        <v>-356629019</v>
      </c>
      <c r="W2391" s="111">
        <v>482929</v>
      </c>
      <c r="X2391" s="133">
        <v>56562598</v>
      </c>
      <c r="Y2391" s="45"/>
    </row>
    <row r="2392" spans="1:25">
      <c r="A2392" s="299" t="s">
        <v>182</v>
      </c>
      <c r="B2392" s="299" t="s">
        <v>183</v>
      </c>
      <c r="C2392" s="125">
        <v>45016</v>
      </c>
      <c r="D2392" s="125">
        <v>45016</v>
      </c>
      <c r="E2392" s="125">
        <v>45035</v>
      </c>
      <c r="F2392" s="295" t="s">
        <v>960</v>
      </c>
      <c r="G2392" s="127" t="s">
        <v>1739</v>
      </c>
      <c r="H2392" s="128" t="s">
        <v>959</v>
      </c>
      <c r="I2392" s="73" t="s">
        <v>957</v>
      </c>
      <c r="J2392" s="73" t="s">
        <v>958</v>
      </c>
      <c r="K2392" s="73" t="s">
        <v>166</v>
      </c>
      <c r="L2392" s="129">
        <v>0</v>
      </c>
      <c r="N2392" s="121">
        <v>0</v>
      </c>
      <c r="O2392" s="121">
        <v>104520.7</v>
      </c>
      <c r="P2392" s="121">
        <v>104520.7</v>
      </c>
      <c r="Q2392" s="130" t="s">
        <v>681</v>
      </c>
      <c r="R2392" s="131">
        <v>0</v>
      </c>
      <c r="S2392" s="132">
        <v>6906155.3900000034</v>
      </c>
      <c r="T2392" s="122" t="s">
        <v>958</v>
      </c>
      <c r="U2392" s="2">
        <v>89634854</v>
      </c>
      <c r="V2392" s="121">
        <v>-357147951</v>
      </c>
      <c r="W2392" s="111">
        <v>482929</v>
      </c>
      <c r="X2392" s="133">
        <v>56679824</v>
      </c>
      <c r="Y2392" s="45"/>
    </row>
    <row r="2393" spans="1:25">
      <c r="A2393" s="299" t="s">
        <v>182</v>
      </c>
      <c r="B2393" s="299" t="s">
        <v>183</v>
      </c>
      <c r="C2393" s="125">
        <v>45016</v>
      </c>
      <c r="D2393" s="125">
        <v>45016</v>
      </c>
      <c r="E2393" s="125">
        <v>45035</v>
      </c>
      <c r="F2393" s="295" t="s">
        <v>346</v>
      </c>
      <c r="G2393" s="127"/>
      <c r="H2393" s="128" t="s">
        <v>345</v>
      </c>
      <c r="I2393" s="73" t="s">
        <v>164</v>
      </c>
      <c r="J2393" s="73" t="s">
        <v>347</v>
      </c>
      <c r="K2393" s="73" t="s">
        <v>817</v>
      </c>
      <c r="L2393" s="129">
        <v>0</v>
      </c>
      <c r="N2393" s="121">
        <v>0</v>
      </c>
      <c r="O2393" s="121">
        <v>128389.82</v>
      </c>
      <c r="P2393" s="121">
        <v>128389.82</v>
      </c>
      <c r="Q2393" s="130" t="s">
        <v>681</v>
      </c>
      <c r="R2393" s="131">
        <v>0</v>
      </c>
      <c r="S2393" s="132">
        <v>7034545.2100000037</v>
      </c>
      <c r="T2393" s="122" t="s">
        <v>347</v>
      </c>
      <c r="U2393" s="2">
        <v>94144829</v>
      </c>
      <c r="V2393" s="121">
        <v>-357118590</v>
      </c>
      <c r="W2393" s="111"/>
      <c r="X2393" s="133">
        <v>56671179</v>
      </c>
      <c r="Y2393" s="45"/>
    </row>
    <row r="2394" spans="1:25">
      <c r="A2394" s="299" t="s">
        <v>182</v>
      </c>
      <c r="B2394" s="299" t="s">
        <v>183</v>
      </c>
      <c r="C2394" s="125">
        <v>45016</v>
      </c>
      <c r="D2394" s="125">
        <v>45016</v>
      </c>
      <c r="E2394" s="125">
        <v>45035</v>
      </c>
      <c r="F2394" s="295" t="s">
        <v>346</v>
      </c>
      <c r="G2394" s="127" t="s">
        <v>1700</v>
      </c>
      <c r="H2394" s="128" t="s">
        <v>345</v>
      </c>
      <c r="I2394" s="73" t="s">
        <v>164</v>
      </c>
      <c r="J2394" s="73" t="s">
        <v>347</v>
      </c>
      <c r="K2394" s="73" t="s">
        <v>166</v>
      </c>
      <c r="L2394" s="129">
        <v>0</v>
      </c>
      <c r="N2394" s="121">
        <v>0</v>
      </c>
      <c r="O2394" s="121">
        <v>283663.87</v>
      </c>
      <c r="P2394" s="121">
        <v>283663.87</v>
      </c>
      <c r="Q2394" s="130" t="s">
        <v>681</v>
      </c>
      <c r="R2394" s="131">
        <v>0</v>
      </c>
      <c r="S2394" s="132">
        <v>7318209.0800000038</v>
      </c>
      <c r="T2394" s="122" t="s">
        <v>347</v>
      </c>
      <c r="U2394" s="2">
        <v>93898147</v>
      </c>
      <c r="V2394" s="121">
        <v>-357111313</v>
      </c>
      <c r="W2394" s="111">
        <v>532984</v>
      </c>
      <c r="X2394" s="133">
        <v>56668862</v>
      </c>
      <c r="Y2394" s="45"/>
    </row>
    <row r="2395" spans="1:25">
      <c r="A2395" s="299" t="s">
        <v>182</v>
      </c>
      <c r="B2395" s="299" t="s">
        <v>183</v>
      </c>
      <c r="C2395" s="125">
        <v>45016</v>
      </c>
      <c r="D2395" s="125">
        <v>45016</v>
      </c>
      <c r="E2395" s="125">
        <v>45035</v>
      </c>
      <c r="F2395" s="295" t="s">
        <v>346</v>
      </c>
      <c r="G2395" s="127" t="s">
        <v>1700</v>
      </c>
      <c r="H2395" s="128" t="s">
        <v>345</v>
      </c>
      <c r="I2395" s="73" t="s">
        <v>164</v>
      </c>
      <c r="J2395" s="73" t="s">
        <v>347</v>
      </c>
      <c r="K2395" s="73" t="s">
        <v>166</v>
      </c>
      <c r="L2395" s="129">
        <v>0</v>
      </c>
      <c r="N2395" s="121">
        <v>0</v>
      </c>
      <c r="O2395" s="121">
        <v>22365.67</v>
      </c>
      <c r="P2395" s="121">
        <v>22365.67</v>
      </c>
      <c r="Q2395" s="130" t="s">
        <v>681</v>
      </c>
      <c r="R2395" s="131">
        <v>0</v>
      </c>
      <c r="S2395" s="132">
        <v>7340574.7500000037</v>
      </c>
      <c r="T2395" s="122" t="s">
        <v>347</v>
      </c>
      <c r="U2395" s="2">
        <v>93898147</v>
      </c>
      <c r="V2395" s="121">
        <v>-357114598</v>
      </c>
      <c r="W2395" s="111">
        <v>532984</v>
      </c>
      <c r="X2395" s="133">
        <v>56669976</v>
      </c>
      <c r="Y2395" s="45"/>
    </row>
    <row r="2396" spans="1:25">
      <c r="A2396" s="299" t="s">
        <v>182</v>
      </c>
      <c r="B2396" s="299" t="s">
        <v>183</v>
      </c>
      <c r="C2396" s="125">
        <v>45016</v>
      </c>
      <c r="D2396" s="125">
        <v>45016</v>
      </c>
      <c r="E2396" s="125">
        <v>45035</v>
      </c>
      <c r="G2396" s="127"/>
      <c r="H2396" s="128" t="s">
        <v>163</v>
      </c>
      <c r="I2396" s="73" t="s">
        <v>164</v>
      </c>
      <c r="J2396" s="73" t="s">
        <v>165</v>
      </c>
      <c r="K2396" s="73" t="s">
        <v>1557</v>
      </c>
      <c r="L2396" s="129">
        <v>0</v>
      </c>
      <c r="N2396" s="121">
        <v>0</v>
      </c>
      <c r="O2396" s="121">
        <v>9093.27</v>
      </c>
      <c r="P2396" s="121">
        <v>9093.27</v>
      </c>
      <c r="Q2396" s="130" t="s">
        <v>681</v>
      </c>
      <c r="R2396" s="131">
        <v>0</v>
      </c>
      <c r="S2396" s="132">
        <v>7349668.0200000033</v>
      </c>
      <c r="T2396" s="122" t="s">
        <v>165</v>
      </c>
      <c r="U2396" s="2">
        <v>94132057</v>
      </c>
      <c r="V2396" s="121">
        <v>-357106533</v>
      </c>
      <c r="W2396" s="111"/>
      <c r="X2396" s="133">
        <v>56667598</v>
      </c>
      <c r="Y2396" s="45"/>
    </row>
    <row r="2397" spans="1:25">
      <c r="A2397" s="299" t="s">
        <v>182</v>
      </c>
      <c r="B2397" s="299" t="s">
        <v>183</v>
      </c>
      <c r="C2397" s="125">
        <v>45016</v>
      </c>
      <c r="D2397" s="125">
        <v>45016</v>
      </c>
      <c r="E2397" s="125">
        <v>45035</v>
      </c>
      <c r="G2397" s="127" t="s">
        <v>1768</v>
      </c>
      <c r="H2397" s="128" t="s">
        <v>163</v>
      </c>
      <c r="I2397" s="73" t="s">
        <v>164</v>
      </c>
      <c r="J2397" s="73" t="s">
        <v>165</v>
      </c>
      <c r="K2397" s="73" t="s">
        <v>166</v>
      </c>
      <c r="L2397" s="129">
        <v>0</v>
      </c>
      <c r="N2397" s="121">
        <v>0</v>
      </c>
      <c r="O2397" s="121">
        <v>642.21</v>
      </c>
      <c r="P2397" s="121">
        <v>642.21</v>
      </c>
      <c r="Q2397" s="130" t="s">
        <v>681</v>
      </c>
      <c r="R2397" s="131">
        <v>0</v>
      </c>
      <c r="S2397" s="132">
        <v>7350310.2300000032</v>
      </c>
      <c r="T2397" s="122" t="s">
        <v>165</v>
      </c>
      <c r="U2397" s="2">
        <v>91219222</v>
      </c>
      <c r="V2397" s="121">
        <v>-357108823</v>
      </c>
      <c r="W2397" s="111">
        <v>515275</v>
      </c>
      <c r="X2397" s="133">
        <v>56668035</v>
      </c>
      <c r="Y2397" s="45"/>
    </row>
    <row r="2398" spans="1:25">
      <c r="A2398" s="299" t="s">
        <v>206</v>
      </c>
      <c r="B2398" s="299" t="s">
        <v>207</v>
      </c>
      <c r="C2398" s="125">
        <v>45016</v>
      </c>
      <c r="D2398" s="125">
        <v>45016</v>
      </c>
      <c r="E2398" s="125">
        <v>45035</v>
      </c>
      <c r="F2398" s="295" t="s">
        <v>922</v>
      </c>
      <c r="G2398" s="127"/>
      <c r="H2398" s="128" t="s">
        <v>921</v>
      </c>
      <c r="I2398" s="73" t="s">
        <v>180</v>
      </c>
      <c r="J2398" s="73" t="s">
        <v>920</v>
      </c>
      <c r="K2398" s="73" t="s">
        <v>944</v>
      </c>
      <c r="L2398" s="129">
        <v>63138.82</v>
      </c>
      <c r="M2398" s="121">
        <v>100</v>
      </c>
      <c r="N2398" s="121">
        <v>63138.82</v>
      </c>
      <c r="O2398" s="121">
        <v>0</v>
      </c>
      <c r="P2398" s="121">
        <v>63138.82</v>
      </c>
      <c r="Q2398" s="130" t="s">
        <v>681</v>
      </c>
      <c r="R2398" s="131">
        <v>5159361.8499999912</v>
      </c>
      <c r="S2398" s="132">
        <v>0</v>
      </c>
      <c r="T2398" s="122" t="s">
        <v>920</v>
      </c>
      <c r="U2398" s="2">
        <v>94104441</v>
      </c>
      <c r="V2398" s="121">
        <v>-355946815</v>
      </c>
      <c r="W2398" s="111">
        <v>422568</v>
      </c>
      <c r="X2398" s="133">
        <v>56420062</v>
      </c>
      <c r="Y2398" s="45"/>
    </row>
    <row r="2399" spans="1:25">
      <c r="A2399" s="299" t="s">
        <v>182</v>
      </c>
      <c r="B2399" s="299" t="s">
        <v>183</v>
      </c>
      <c r="C2399" s="125">
        <v>45016</v>
      </c>
      <c r="D2399" s="125">
        <v>45016</v>
      </c>
      <c r="E2399" s="125">
        <v>45035</v>
      </c>
      <c r="F2399" s="295" t="s">
        <v>922</v>
      </c>
      <c r="G2399" s="127" t="s">
        <v>1646</v>
      </c>
      <c r="H2399" s="128" t="s">
        <v>921</v>
      </c>
      <c r="I2399" s="73" t="s">
        <v>180</v>
      </c>
      <c r="J2399" s="73" t="s">
        <v>920</v>
      </c>
      <c r="K2399" s="73" t="s">
        <v>166</v>
      </c>
      <c r="L2399" s="129">
        <v>0</v>
      </c>
      <c r="N2399" s="121">
        <v>0</v>
      </c>
      <c r="O2399" s="121">
        <v>320588.32</v>
      </c>
      <c r="P2399" s="121">
        <v>320588.32</v>
      </c>
      <c r="Q2399" s="130" t="s">
        <v>681</v>
      </c>
      <c r="R2399" s="131">
        <v>0</v>
      </c>
      <c r="S2399" s="132">
        <v>7670898.5500000035</v>
      </c>
      <c r="T2399" s="122" t="s">
        <v>920</v>
      </c>
      <c r="U2399" s="2">
        <v>89322068</v>
      </c>
      <c r="V2399" s="121">
        <v>-357112080</v>
      </c>
      <c r="W2399" s="111">
        <v>422568</v>
      </c>
      <c r="X2399" s="133">
        <v>56669096</v>
      </c>
      <c r="Y2399" s="45"/>
    </row>
    <row r="2400" spans="1:25">
      <c r="A2400" s="299" t="s">
        <v>206</v>
      </c>
      <c r="B2400" s="299" t="s">
        <v>207</v>
      </c>
      <c r="C2400" s="125">
        <v>45016</v>
      </c>
      <c r="D2400" s="125">
        <v>45016</v>
      </c>
      <c r="E2400" s="125">
        <v>45035</v>
      </c>
      <c r="F2400" s="295" t="s">
        <v>545</v>
      </c>
      <c r="G2400" s="127"/>
      <c r="H2400" s="128" t="s">
        <v>544</v>
      </c>
      <c r="I2400" s="73" t="s">
        <v>546</v>
      </c>
      <c r="J2400" s="73" t="s">
        <v>547</v>
      </c>
      <c r="K2400" s="73" t="s">
        <v>944</v>
      </c>
      <c r="L2400" s="129">
        <v>17361.11</v>
      </c>
      <c r="M2400" s="121">
        <v>100</v>
      </c>
      <c r="N2400" s="121">
        <v>17361.11</v>
      </c>
      <c r="O2400" s="121">
        <v>0</v>
      </c>
      <c r="P2400" s="121">
        <v>17361.11</v>
      </c>
      <c r="Q2400" s="130" t="s">
        <v>681</v>
      </c>
      <c r="R2400" s="131">
        <v>5176722.9599999916</v>
      </c>
      <c r="S2400" s="132">
        <v>0</v>
      </c>
      <c r="T2400" s="122" t="s">
        <v>547</v>
      </c>
      <c r="U2400" s="2">
        <v>93992199</v>
      </c>
      <c r="V2400" s="121">
        <v>-355727255</v>
      </c>
      <c r="W2400" s="111">
        <v>520943</v>
      </c>
      <c r="X2400" s="133">
        <v>56366017</v>
      </c>
      <c r="Y2400" s="45"/>
    </row>
    <row r="2401" spans="1:25">
      <c r="A2401" s="228" t="s">
        <v>182</v>
      </c>
      <c r="B2401" s="228" t="s">
        <v>183</v>
      </c>
      <c r="C2401" s="229">
        <v>45016</v>
      </c>
      <c r="D2401" s="229">
        <v>45016</v>
      </c>
      <c r="E2401" s="229">
        <v>45035</v>
      </c>
      <c r="F2401" s="296" t="s">
        <v>545</v>
      </c>
      <c r="G2401" s="230" t="s">
        <v>1822</v>
      </c>
      <c r="H2401" s="231" t="s">
        <v>544</v>
      </c>
      <c r="I2401" s="232" t="s">
        <v>546</v>
      </c>
      <c r="J2401" s="232" t="s">
        <v>547</v>
      </c>
      <c r="K2401" s="232" t="s">
        <v>166</v>
      </c>
      <c r="L2401" s="233">
        <v>0</v>
      </c>
      <c r="M2401" s="234"/>
      <c r="N2401" s="234">
        <v>0</v>
      </c>
      <c r="O2401" s="234">
        <v>32076.07</v>
      </c>
      <c r="P2401" s="234">
        <v>32076.07</v>
      </c>
      <c r="Q2401" s="235" t="s">
        <v>681</v>
      </c>
      <c r="R2401" s="236">
        <v>0</v>
      </c>
      <c r="S2401" s="237">
        <v>7702974.6200000038</v>
      </c>
      <c r="T2401" s="238" t="s">
        <v>547</v>
      </c>
      <c r="U2401" s="239">
        <v>92575063</v>
      </c>
      <c r="V2401" s="234">
        <v>-357206424</v>
      </c>
      <c r="W2401" s="240">
        <v>520943</v>
      </c>
      <c r="X2401" s="241">
        <v>56690293</v>
      </c>
      <c r="Y2401" s="242"/>
    </row>
    <row r="2402" spans="1:25">
      <c r="A2402" s="299" t="s">
        <v>206</v>
      </c>
      <c r="B2402" s="299" t="s">
        <v>207</v>
      </c>
      <c r="C2402" s="125">
        <v>45016</v>
      </c>
      <c r="D2402" s="125">
        <v>45016</v>
      </c>
      <c r="E2402" s="125">
        <v>45036</v>
      </c>
      <c r="F2402" s="295" t="s">
        <v>346</v>
      </c>
      <c r="G2402" s="127"/>
      <c r="H2402" s="128" t="s">
        <v>345</v>
      </c>
      <c r="I2402" s="73" t="s">
        <v>164</v>
      </c>
      <c r="J2402" s="73" t="s">
        <v>347</v>
      </c>
      <c r="K2402" s="73" t="s">
        <v>944</v>
      </c>
      <c r="L2402" s="129">
        <v>30037.95</v>
      </c>
      <c r="M2402" s="121">
        <v>100</v>
      </c>
      <c r="N2402" s="121">
        <v>30037.95</v>
      </c>
      <c r="O2402" s="121">
        <v>0</v>
      </c>
      <c r="P2402" s="121">
        <v>30037.95</v>
      </c>
      <c r="Q2402" s="130" t="s">
        <v>681</v>
      </c>
      <c r="R2402" s="131">
        <v>5206760.9099999918</v>
      </c>
      <c r="S2402" s="132">
        <v>0</v>
      </c>
      <c r="T2402" s="122" t="s">
        <v>347</v>
      </c>
      <c r="U2402" s="2">
        <v>94611928</v>
      </c>
      <c r="V2402" s="121">
        <v>-357312733</v>
      </c>
      <c r="W2402" s="111">
        <v>532990</v>
      </c>
      <c r="X2402" s="133">
        <v>56716840</v>
      </c>
      <c r="Y2402" s="45"/>
    </row>
    <row r="2403" spans="1:25">
      <c r="A2403" s="299" t="s">
        <v>206</v>
      </c>
      <c r="B2403" s="299" t="s">
        <v>207</v>
      </c>
      <c r="C2403" s="125">
        <v>45019</v>
      </c>
      <c r="D2403" s="125">
        <v>45019</v>
      </c>
      <c r="E2403" s="125">
        <v>45036</v>
      </c>
      <c r="G2403" s="127"/>
      <c r="H2403" s="128" t="s">
        <v>317</v>
      </c>
      <c r="I2403" s="73" t="s">
        <v>318</v>
      </c>
      <c r="J2403" s="73" t="s">
        <v>319</v>
      </c>
      <c r="K2403" s="73" t="s">
        <v>944</v>
      </c>
      <c r="L2403" s="129">
        <v>13504.58</v>
      </c>
      <c r="M2403" s="121">
        <v>100</v>
      </c>
      <c r="N2403" s="121">
        <v>13504.58</v>
      </c>
      <c r="O2403" s="121">
        <v>0</v>
      </c>
      <c r="P2403" s="121">
        <v>13504.58</v>
      </c>
      <c r="Q2403" s="130" t="s">
        <v>681</v>
      </c>
      <c r="R2403" s="131">
        <v>5220265.4899999918</v>
      </c>
      <c r="S2403" s="132">
        <v>0</v>
      </c>
      <c r="T2403" s="122" t="s">
        <v>319</v>
      </c>
      <c r="U2403" s="2"/>
      <c r="W2403" s="111">
        <v>454684</v>
      </c>
      <c r="X2403" s="133"/>
      <c r="Y2403" s="45"/>
    </row>
    <row r="2404" spans="1:25">
      <c r="A2404" s="299" t="s">
        <v>182</v>
      </c>
      <c r="B2404" s="299" t="s">
        <v>183</v>
      </c>
      <c r="C2404" s="125">
        <v>45019</v>
      </c>
      <c r="D2404" s="125">
        <v>45019</v>
      </c>
      <c r="E2404" s="125">
        <v>45036</v>
      </c>
      <c r="G2404" s="127" t="s">
        <v>1618</v>
      </c>
      <c r="H2404" s="128" t="s">
        <v>317</v>
      </c>
      <c r="I2404" s="73" t="s">
        <v>318</v>
      </c>
      <c r="J2404" s="73" t="s">
        <v>319</v>
      </c>
      <c r="K2404" s="73" t="s">
        <v>166</v>
      </c>
      <c r="L2404" s="129">
        <v>0</v>
      </c>
      <c r="N2404" s="121">
        <v>0</v>
      </c>
      <c r="O2404" s="121">
        <v>45564.11</v>
      </c>
      <c r="P2404" s="121">
        <v>45564.11</v>
      </c>
      <c r="Q2404" s="130" t="s">
        <v>681</v>
      </c>
      <c r="R2404" s="131">
        <v>0</v>
      </c>
      <c r="S2404" s="132">
        <v>7748538.7300000042</v>
      </c>
      <c r="T2404" s="122" t="s">
        <v>319</v>
      </c>
      <c r="U2404" s="2">
        <v>94011969</v>
      </c>
      <c r="V2404" s="121">
        <v>-357336881</v>
      </c>
      <c r="W2404" s="111">
        <v>454684</v>
      </c>
      <c r="X2404" s="133">
        <v>56723475</v>
      </c>
      <c r="Y2404" s="45"/>
    </row>
    <row r="2405" spans="1:25">
      <c r="A2405" s="299" t="s">
        <v>206</v>
      </c>
      <c r="B2405" s="299" t="s">
        <v>207</v>
      </c>
      <c r="C2405" s="125">
        <v>45016</v>
      </c>
      <c r="D2405" s="125">
        <v>45016</v>
      </c>
      <c r="E2405" s="125">
        <v>45036</v>
      </c>
      <c r="G2405" s="127"/>
      <c r="H2405" s="128" t="s">
        <v>324</v>
      </c>
      <c r="I2405" s="73" t="s">
        <v>325</v>
      </c>
      <c r="J2405" s="73" t="s">
        <v>326</v>
      </c>
      <c r="K2405" s="73" t="s">
        <v>944</v>
      </c>
      <c r="L2405" s="129">
        <v>30039.55</v>
      </c>
      <c r="M2405" s="121">
        <v>100</v>
      </c>
      <c r="N2405" s="121">
        <v>30039.55</v>
      </c>
      <c r="O2405" s="121">
        <v>0</v>
      </c>
      <c r="P2405" s="121">
        <v>30039.55</v>
      </c>
      <c r="Q2405" s="130" t="s">
        <v>681</v>
      </c>
      <c r="R2405" s="131">
        <v>5250305.0399999917</v>
      </c>
      <c r="S2405" s="132">
        <v>0</v>
      </c>
      <c r="T2405" s="122" t="s">
        <v>326</v>
      </c>
      <c r="U2405" s="2">
        <v>94620981</v>
      </c>
      <c r="V2405" s="121">
        <v>-357327953</v>
      </c>
      <c r="W2405" s="111">
        <v>494646</v>
      </c>
      <c r="X2405" s="133">
        <v>56721067</v>
      </c>
      <c r="Y2405" s="45"/>
    </row>
    <row r="2406" spans="1:25">
      <c r="A2406" s="299" t="s">
        <v>182</v>
      </c>
      <c r="B2406" s="299" t="s">
        <v>183</v>
      </c>
      <c r="C2406" s="125">
        <v>45016</v>
      </c>
      <c r="D2406" s="125">
        <v>45016</v>
      </c>
      <c r="E2406" s="125">
        <v>45036</v>
      </c>
      <c r="G2406" s="127" t="s">
        <v>1562</v>
      </c>
      <c r="H2406" s="128" t="s">
        <v>324</v>
      </c>
      <c r="I2406" s="73" t="s">
        <v>325</v>
      </c>
      <c r="J2406" s="73" t="s">
        <v>326</v>
      </c>
      <c r="K2406" s="73" t="s">
        <v>166</v>
      </c>
      <c r="L2406" s="129">
        <v>0</v>
      </c>
      <c r="N2406" s="121">
        <v>0</v>
      </c>
      <c r="O2406" s="121">
        <v>108438.32</v>
      </c>
      <c r="P2406" s="121">
        <v>108438.32</v>
      </c>
      <c r="Q2406" s="130" t="s">
        <v>681</v>
      </c>
      <c r="R2406" s="131">
        <v>0</v>
      </c>
      <c r="S2406" s="132">
        <v>7856977.0500000045</v>
      </c>
      <c r="T2406" s="122" t="s">
        <v>326</v>
      </c>
      <c r="U2406" s="2">
        <v>91662515</v>
      </c>
      <c r="V2406" s="121">
        <v>-357327751</v>
      </c>
      <c r="W2406" s="111">
        <v>494646</v>
      </c>
      <c r="X2406" s="133">
        <v>56721018</v>
      </c>
      <c r="Y2406" s="45"/>
    </row>
    <row r="2407" spans="1:25">
      <c r="A2407" s="299" t="s">
        <v>182</v>
      </c>
      <c r="B2407" s="299" t="s">
        <v>183</v>
      </c>
      <c r="C2407" s="125">
        <v>45016</v>
      </c>
      <c r="D2407" s="125">
        <v>45016</v>
      </c>
      <c r="E2407" s="125">
        <v>45036</v>
      </c>
      <c r="G2407" s="127" t="s">
        <v>1562</v>
      </c>
      <c r="H2407" s="128" t="s">
        <v>324</v>
      </c>
      <c r="I2407" s="73" t="s">
        <v>325</v>
      </c>
      <c r="J2407" s="73" t="s">
        <v>1727</v>
      </c>
      <c r="K2407" s="73" t="s">
        <v>166</v>
      </c>
      <c r="L2407" s="129">
        <v>0</v>
      </c>
      <c r="N2407" s="121">
        <v>0</v>
      </c>
      <c r="O2407" s="121">
        <v>851.28</v>
      </c>
      <c r="P2407" s="121">
        <v>851.28</v>
      </c>
      <c r="Q2407" s="130" t="s">
        <v>681</v>
      </c>
      <c r="R2407" s="131">
        <v>0</v>
      </c>
      <c r="S2407" s="132">
        <v>7857828.3300000047</v>
      </c>
      <c r="T2407" s="122" t="s">
        <v>326</v>
      </c>
      <c r="U2407" s="2">
        <v>91662514</v>
      </c>
      <c r="V2407" s="121">
        <v>-357327786</v>
      </c>
      <c r="W2407" s="111">
        <v>495416</v>
      </c>
      <c r="X2407" s="133">
        <v>56721033</v>
      </c>
      <c r="Y2407" s="45"/>
    </row>
    <row r="2408" spans="1:25">
      <c r="A2408" s="299" t="s">
        <v>182</v>
      </c>
      <c r="B2408" s="299" t="s">
        <v>183</v>
      </c>
      <c r="C2408" s="125">
        <v>45021</v>
      </c>
      <c r="D2408" s="125">
        <v>45021</v>
      </c>
      <c r="E2408" s="125">
        <v>45036</v>
      </c>
      <c r="F2408" s="295" t="s">
        <v>922</v>
      </c>
      <c r="G2408" s="127" t="s">
        <v>1646</v>
      </c>
      <c r="H2408" s="128" t="s">
        <v>921</v>
      </c>
      <c r="I2408" s="73" t="s">
        <v>180</v>
      </c>
      <c r="J2408" s="73" t="s">
        <v>920</v>
      </c>
      <c r="K2408" s="73" t="s">
        <v>166</v>
      </c>
      <c r="L2408" s="129">
        <v>0</v>
      </c>
      <c r="N2408" s="121">
        <v>0</v>
      </c>
      <c r="O2408" s="121">
        <v>5386.11</v>
      </c>
      <c r="P2408" s="121">
        <v>5386.11</v>
      </c>
      <c r="Q2408" s="130" t="s">
        <v>681</v>
      </c>
      <c r="R2408" s="131">
        <v>0</v>
      </c>
      <c r="S2408" s="132">
        <v>7863214.4400000051</v>
      </c>
      <c r="T2408" s="122" t="s">
        <v>920</v>
      </c>
      <c r="U2408" s="2">
        <v>89322068</v>
      </c>
      <c r="V2408" s="121">
        <v>-357118707</v>
      </c>
      <c r="W2408" s="111">
        <v>422568</v>
      </c>
      <c r="X2408" s="133">
        <v>56671193</v>
      </c>
      <c r="Y2408" s="45"/>
    </row>
    <row r="2409" spans="1:25">
      <c r="A2409" s="299" t="s">
        <v>206</v>
      </c>
      <c r="B2409" s="299" t="s">
        <v>207</v>
      </c>
      <c r="C2409" s="125">
        <v>45016</v>
      </c>
      <c r="D2409" s="125">
        <v>45016</v>
      </c>
      <c r="E2409" s="125">
        <v>45036</v>
      </c>
      <c r="F2409" s="295" t="s">
        <v>486</v>
      </c>
      <c r="G2409" s="127"/>
      <c r="H2409" s="128" t="s">
        <v>485</v>
      </c>
      <c r="I2409" s="73" t="s">
        <v>281</v>
      </c>
      <c r="J2409" s="73" t="s">
        <v>487</v>
      </c>
      <c r="K2409" s="73" t="s">
        <v>944</v>
      </c>
      <c r="L2409" s="129">
        <v>2442.3000000000002</v>
      </c>
      <c r="M2409" s="121">
        <v>100</v>
      </c>
      <c r="N2409" s="121">
        <v>2442.3000000000002</v>
      </c>
      <c r="O2409" s="121">
        <v>0</v>
      </c>
      <c r="P2409" s="121">
        <v>2442.3000000000002</v>
      </c>
      <c r="Q2409" s="130" t="s">
        <v>681</v>
      </c>
      <c r="R2409" s="131">
        <v>5252747.3399999915</v>
      </c>
      <c r="S2409" s="132">
        <v>0</v>
      </c>
      <c r="T2409" s="122" t="s">
        <v>487</v>
      </c>
      <c r="U2409" s="2">
        <v>94625685</v>
      </c>
      <c r="V2409" s="121">
        <v>-357336644</v>
      </c>
      <c r="W2409" s="111">
        <v>402563</v>
      </c>
      <c r="X2409" s="133">
        <v>56723410</v>
      </c>
      <c r="Y2409" s="45"/>
    </row>
    <row r="2410" spans="1:25">
      <c r="A2410" s="299" t="s">
        <v>182</v>
      </c>
      <c r="B2410" s="299" t="s">
        <v>183</v>
      </c>
      <c r="C2410" s="125">
        <v>45016</v>
      </c>
      <c r="D2410" s="125">
        <v>45016</v>
      </c>
      <c r="E2410" s="125">
        <v>45036</v>
      </c>
      <c r="F2410" s="295" t="s">
        <v>486</v>
      </c>
      <c r="G2410" s="127" t="s">
        <v>1733</v>
      </c>
      <c r="H2410" s="128" t="s">
        <v>485</v>
      </c>
      <c r="I2410" s="73" t="s">
        <v>281</v>
      </c>
      <c r="J2410" s="73" t="s">
        <v>487</v>
      </c>
      <c r="K2410" s="73" t="s">
        <v>166</v>
      </c>
      <c r="L2410" s="129">
        <v>0</v>
      </c>
      <c r="N2410" s="121">
        <v>0</v>
      </c>
      <c r="O2410" s="121">
        <v>1821.33</v>
      </c>
      <c r="P2410" s="121">
        <v>1821.33</v>
      </c>
      <c r="Q2410" s="130" t="s">
        <v>681</v>
      </c>
      <c r="R2410" s="131">
        <v>0</v>
      </c>
      <c r="S2410" s="132">
        <v>7865035.7700000051</v>
      </c>
      <c r="T2410" s="122" t="s">
        <v>487</v>
      </c>
      <c r="U2410" s="2">
        <v>92552536</v>
      </c>
      <c r="V2410" s="121">
        <v>-357336319</v>
      </c>
      <c r="W2410" s="111">
        <v>402563</v>
      </c>
      <c r="X2410" s="133">
        <v>56723377</v>
      </c>
      <c r="Y2410" s="45"/>
    </row>
    <row r="2411" spans="1:25">
      <c r="A2411" s="299" t="s">
        <v>206</v>
      </c>
      <c r="B2411" s="299" t="s">
        <v>207</v>
      </c>
      <c r="C2411" s="125">
        <v>45030</v>
      </c>
      <c r="D2411" s="125">
        <v>45030</v>
      </c>
      <c r="E2411" s="125">
        <v>45036</v>
      </c>
      <c r="F2411" s="295" t="s">
        <v>549</v>
      </c>
      <c r="G2411" s="127"/>
      <c r="H2411" s="128" t="s">
        <v>548</v>
      </c>
      <c r="I2411" s="73" t="s">
        <v>550</v>
      </c>
      <c r="J2411" s="73" t="s">
        <v>551</v>
      </c>
      <c r="K2411" s="73" t="s">
        <v>944</v>
      </c>
      <c r="L2411" s="129">
        <v>305786.40999999997</v>
      </c>
      <c r="M2411" s="121">
        <v>100</v>
      </c>
      <c r="N2411" s="121">
        <v>305786.40999999997</v>
      </c>
      <c r="O2411" s="121">
        <v>0</v>
      </c>
      <c r="P2411" s="121">
        <v>305786.40999999997</v>
      </c>
      <c r="Q2411" s="130" t="s">
        <v>681</v>
      </c>
      <c r="R2411" s="131">
        <v>5558533.7499999916</v>
      </c>
      <c r="S2411" s="132">
        <v>0</v>
      </c>
      <c r="T2411" s="122" t="s">
        <v>551</v>
      </c>
      <c r="U2411" s="2"/>
      <c r="W2411" s="111">
        <v>436980</v>
      </c>
      <c r="X2411" s="133"/>
      <c r="Y2411" s="45"/>
    </row>
    <row r="2412" spans="1:25">
      <c r="A2412" s="299" t="s">
        <v>206</v>
      </c>
      <c r="B2412" s="299" t="s">
        <v>207</v>
      </c>
      <c r="C2412" s="125">
        <v>45016</v>
      </c>
      <c r="D2412" s="125">
        <v>45016</v>
      </c>
      <c r="E2412" s="125">
        <v>45036</v>
      </c>
      <c r="G2412" s="127"/>
      <c r="H2412" s="128" t="s">
        <v>216</v>
      </c>
      <c r="I2412" s="73" t="s">
        <v>218</v>
      </c>
      <c r="J2412" s="73" t="s">
        <v>219</v>
      </c>
      <c r="K2412" s="73" t="s">
        <v>944</v>
      </c>
      <c r="L2412" s="129">
        <v>30054.51</v>
      </c>
      <c r="M2412" s="121">
        <v>100</v>
      </c>
      <c r="N2412" s="121">
        <v>30054.51</v>
      </c>
      <c r="O2412" s="121">
        <v>0</v>
      </c>
      <c r="P2412" s="121">
        <v>30054.51</v>
      </c>
      <c r="Q2412" s="130" t="s">
        <v>681</v>
      </c>
      <c r="R2412" s="131">
        <v>5588588.2599999914</v>
      </c>
      <c r="S2412" s="132">
        <v>0</v>
      </c>
      <c r="T2412" s="122" t="s">
        <v>219</v>
      </c>
      <c r="U2412" s="2">
        <v>94621444</v>
      </c>
      <c r="V2412" s="121">
        <v>-357328963</v>
      </c>
      <c r="W2412" s="111">
        <v>500668</v>
      </c>
      <c r="X2412" s="133">
        <v>56721412</v>
      </c>
      <c r="Y2412" s="45"/>
    </row>
    <row r="2413" spans="1:25">
      <c r="A2413" s="299" t="s">
        <v>182</v>
      </c>
      <c r="B2413" s="299" t="s">
        <v>183</v>
      </c>
      <c r="C2413" s="125">
        <v>45016</v>
      </c>
      <c r="D2413" s="125">
        <v>45016</v>
      </c>
      <c r="E2413" s="125">
        <v>45036</v>
      </c>
      <c r="G2413" s="127" t="s">
        <v>1708</v>
      </c>
      <c r="H2413" s="128" t="s">
        <v>216</v>
      </c>
      <c r="I2413" s="73" t="s">
        <v>218</v>
      </c>
      <c r="J2413" s="73" t="s">
        <v>904</v>
      </c>
      <c r="K2413" s="73" t="s">
        <v>166</v>
      </c>
      <c r="L2413" s="129">
        <v>0</v>
      </c>
      <c r="N2413" s="121">
        <v>0</v>
      </c>
      <c r="O2413" s="121">
        <v>73115.929999999993</v>
      </c>
      <c r="P2413" s="121">
        <v>73115.929999999993</v>
      </c>
      <c r="Q2413" s="130" t="s">
        <v>681</v>
      </c>
      <c r="R2413" s="131">
        <v>0</v>
      </c>
      <c r="S2413" s="132">
        <v>7938151.7000000048</v>
      </c>
      <c r="T2413" s="122" t="s">
        <v>219</v>
      </c>
      <c r="U2413" s="2">
        <v>91880952</v>
      </c>
      <c r="V2413" s="121">
        <v>-357329300</v>
      </c>
      <c r="W2413" s="111">
        <v>510354</v>
      </c>
      <c r="X2413" s="133">
        <v>56721543</v>
      </c>
      <c r="Y2413" s="45"/>
    </row>
    <row r="2414" spans="1:25">
      <c r="A2414" s="228" t="s">
        <v>182</v>
      </c>
      <c r="B2414" s="228" t="s">
        <v>183</v>
      </c>
      <c r="C2414" s="229">
        <v>45033</v>
      </c>
      <c r="D2414" s="229">
        <v>45033</v>
      </c>
      <c r="E2414" s="229">
        <v>45036</v>
      </c>
      <c r="F2414" s="296"/>
      <c r="G2414" s="230" t="s">
        <v>1708</v>
      </c>
      <c r="H2414" s="231" t="s">
        <v>216</v>
      </c>
      <c r="I2414" s="232" t="s">
        <v>218</v>
      </c>
      <c r="J2414" s="232" t="s">
        <v>904</v>
      </c>
      <c r="K2414" s="232" t="s">
        <v>166</v>
      </c>
      <c r="L2414" s="233">
        <v>0</v>
      </c>
      <c r="M2414" s="234"/>
      <c r="N2414" s="234">
        <v>0</v>
      </c>
      <c r="O2414" s="234">
        <v>9062.09</v>
      </c>
      <c r="P2414" s="234">
        <v>9062.09</v>
      </c>
      <c r="Q2414" s="235" t="s">
        <v>681</v>
      </c>
      <c r="R2414" s="236">
        <v>0</v>
      </c>
      <c r="S2414" s="237">
        <v>7947213.7900000047</v>
      </c>
      <c r="T2414" s="238" t="s">
        <v>219</v>
      </c>
      <c r="U2414" s="239">
        <v>92387346</v>
      </c>
      <c r="V2414" s="234">
        <v>-357329495</v>
      </c>
      <c r="W2414" s="240">
        <v>518942</v>
      </c>
      <c r="X2414" s="241">
        <v>56721616</v>
      </c>
      <c r="Y2414" s="242"/>
    </row>
    <row r="2415" spans="1:25">
      <c r="A2415" s="299" t="s">
        <v>206</v>
      </c>
      <c r="B2415" s="299" t="s">
        <v>207</v>
      </c>
      <c r="C2415" s="125">
        <v>45016</v>
      </c>
      <c r="D2415" s="125">
        <v>45016</v>
      </c>
      <c r="E2415" s="125">
        <v>45037</v>
      </c>
      <c r="G2415" s="127"/>
      <c r="H2415" s="128" t="s">
        <v>855</v>
      </c>
      <c r="I2415" s="73" t="s">
        <v>853</v>
      </c>
      <c r="J2415" s="73" t="s">
        <v>854</v>
      </c>
      <c r="K2415" s="73" t="s">
        <v>944</v>
      </c>
      <c r="L2415" s="129">
        <v>20611.5</v>
      </c>
      <c r="M2415" s="121">
        <v>100</v>
      </c>
      <c r="N2415" s="121">
        <v>20611.5</v>
      </c>
      <c r="O2415" s="121">
        <v>0</v>
      </c>
      <c r="P2415" s="121">
        <v>20611.5</v>
      </c>
      <c r="Q2415" s="130" t="s">
        <v>681</v>
      </c>
      <c r="R2415" s="131">
        <v>5609199.7599999914</v>
      </c>
      <c r="S2415" s="132">
        <v>0</v>
      </c>
      <c r="T2415" s="122" t="s">
        <v>854</v>
      </c>
      <c r="U2415" s="2">
        <v>94620555</v>
      </c>
      <c r="V2415" s="121">
        <v>-357327178</v>
      </c>
      <c r="W2415" s="111">
        <v>516603</v>
      </c>
      <c r="X2415" s="133">
        <v>56720805</v>
      </c>
      <c r="Y2415" s="45"/>
    </row>
    <row r="2416" spans="1:25">
      <c r="A2416" s="299" t="s">
        <v>182</v>
      </c>
      <c r="B2416" s="299" t="s">
        <v>183</v>
      </c>
      <c r="C2416" s="125">
        <v>45016</v>
      </c>
      <c r="D2416" s="125">
        <v>45016</v>
      </c>
      <c r="E2416" s="125">
        <v>45037</v>
      </c>
      <c r="G2416" s="127" t="s">
        <v>1594</v>
      </c>
      <c r="H2416" s="128" t="s">
        <v>855</v>
      </c>
      <c r="I2416" s="73" t="s">
        <v>853</v>
      </c>
      <c r="J2416" s="73" t="s">
        <v>854</v>
      </c>
      <c r="K2416" s="73" t="s">
        <v>166</v>
      </c>
      <c r="L2416" s="129">
        <v>0</v>
      </c>
      <c r="N2416" s="121">
        <v>0</v>
      </c>
      <c r="O2416" s="121">
        <v>211063.14</v>
      </c>
      <c r="P2416" s="121">
        <v>211063.14</v>
      </c>
      <c r="Q2416" s="130" t="s">
        <v>681</v>
      </c>
      <c r="R2416" s="131">
        <v>0</v>
      </c>
      <c r="S2416" s="132">
        <v>8158276.9300000044</v>
      </c>
      <c r="T2416" s="122" t="s">
        <v>854</v>
      </c>
      <c r="U2416" s="2">
        <v>94627864</v>
      </c>
      <c r="V2416" s="121">
        <v>-357340137</v>
      </c>
      <c r="W2416" s="111">
        <v>516603</v>
      </c>
      <c r="X2416" s="133">
        <v>56724388</v>
      </c>
      <c r="Y2416" s="45"/>
    </row>
    <row r="2417" spans="1:25">
      <c r="A2417" s="228" t="s">
        <v>182</v>
      </c>
      <c r="B2417" s="228" t="s">
        <v>183</v>
      </c>
      <c r="C2417" s="229">
        <v>45016</v>
      </c>
      <c r="D2417" s="229">
        <v>45016</v>
      </c>
      <c r="E2417" s="229">
        <v>45037</v>
      </c>
      <c r="F2417" s="296"/>
      <c r="G2417" s="230" t="s">
        <v>1594</v>
      </c>
      <c r="H2417" s="231" t="s">
        <v>855</v>
      </c>
      <c r="I2417" s="232" t="s">
        <v>853</v>
      </c>
      <c r="J2417" s="232" t="s">
        <v>854</v>
      </c>
      <c r="K2417" s="232" t="s">
        <v>166</v>
      </c>
      <c r="L2417" s="233">
        <v>0</v>
      </c>
      <c r="M2417" s="234"/>
      <c r="N2417" s="234">
        <v>0</v>
      </c>
      <c r="O2417" s="234">
        <v>0.63</v>
      </c>
      <c r="P2417" s="234">
        <v>0.63</v>
      </c>
      <c r="Q2417" s="235" t="s">
        <v>681</v>
      </c>
      <c r="R2417" s="236">
        <v>0</v>
      </c>
      <c r="S2417" s="237">
        <v>8158277.5600000042</v>
      </c>
      <c r="T2417" s="238" t="s">
        <v>854</v>
      </c>
      <c r="U2417" s="239">
        <v>94627864</v>
      </c>
      <c r="V2417" s="234">
        <v>-357425961</v>
      </c>
      <c r="W2417" s="240">
        <v>516603</v>
      </c>
      <c r="X2417" s="241">
        <v>56744229</v>
      </c>
      <c r="Y2417" s="242"/>
    </row>
    <row r="2418" spans="1:25">
      <c r="A2418" s="299" t="s">
        <v>182</v>
      </c>
      <c r="B2418" s="299" t="s">
        <v>183</v>
      </c>
      <c r="C2418" s="125">
        <v>45037</v>
      </c>
      <c r="D2418" s="125">
        <v>45037</v>
      </c>
      <c r="E2418" s="125">
        <v>45040</v>
      </c>
      <c r="G2418" s="127" t="s">
        <v>1670</v>
      </c>
      <c r="H2418" s="128" t="s">
        <v>571</v>
      </c>
      <c r="I2418" s="73" t="s">
        <v>572</v>
      </c>
      <c r="J2418" s="73" t="s">
        <v>948</v>
      </c>
      <c r="K2418" s="73" t="s">
        <v>166</v>
      </c>
      <c r="L2418" s="129">
        <v>0</v>
      </c>
      <c r="N2418" s="121">
        <v>0</v>
      </c>
      <c r="O2418" s="121">
        <v>19643.419999999998</v>
      </c>
      <c r="P2418" s="121">
        <v>19643.419999999998</v>
      </c>
      <c r="Q2418" s="130" t="s">
        <v>681</v>
      </c>
      <c r="R2418" s="131">
        <v>0</v>
      </c>
      <c r="S2418" s="132">
        <v>8177920.9800000042</v>
      </c>
      <c r="T2418" s="122" t="s">
        <v>573</v>
      </c>
      <c r="U2418" s="2">
        <v>92387655</v>
      </c>
      <c r="V2418" s="121">
        <v>-358044336</v>
      </c>
      <c r="W2418" s="111">
        <v>471935</v>
      </c>
      <c r="X2418" s="133">
        <v>56773601</v>
      </c>
      <c r="Y2418" s="45"/>
    </row>
    <row r="2419" spans="1:25">
      <c r="A2419" s="299" t="s">
        <v>182</v>
      </c>
      <c r="B2419" s="299" t="s">
        <v>183</v>
      </c>
      <c r="C2419" s="125">
        <v>45040</v>
      </c>
      <c r="D2419" s="125">
        <v>45040</v>
      </c>
      <c r="E2419" s="125">
        <v>45040</v>
      </c>
      <c r="F2419" s="295" t="s">
        <v>491</v>
      </c>
      <c r="G2419" s="127" t="s">
        <v>1720</v>
      </c>
      <c r="H2419" s="128" t="s">
        <v>490</v>
      </c>
      <c r="I2419" s="73" t="s">
        <v>972</v>
      </c>
      <c r="J2419" s="73" t="s">
        <v>493</v>
      </c>
      <c r="K2419" s="73" t="s">
        <v>166</v>
      </c>
      <c r="L2419" s="129">
        <v>0</v>
      </c>
      <c r="N2419" s="121">
        <v>0</v>
      </c>
      <c r="O2419" s="121">
        <v>53930.19</v>
      </c>
      <c r="P2419" s="121">
        <v>53930.19</v>
      </c>
      <c r="Q2419" s="130" t="s">
        <v>681</v>
      </c>
      <c r="R2419" s="131">
        <v>0</v>
      </c>
      <c r="S2419" s="132">
        <v>8231851.1700000046</v>
      </c>
      <c r="T2419" s="122" t="s">
        <v>493</v>
      </c>
      <c r="U2419" s="2">
        <v>90271369</v>
      </c>
      <c r="V2419" s="121">
        <v>-357973421</v>
      </c>
      <c r="W2419" s="111">
        <v>441123</v>
      </c>
      <c r="X2419" s="133">
        <v>56747365</v>
      </c>
      <c r="Y2419" s="45"/>
    </row>
    <row r="2420" spans="1:25">
      <c r="A2420" s="299" t="s">
        <v>182</v>
      </c>
      <c r="B2420" s="299" t="s">
        <v>183</v>
      </c>
      <c r="C2420" s="125">
        <v>45037</v>
      </c>
      <c r="D2420" s="125">
        <v>45037</v>
      </c>
      <c r="E2420" s="125">
        <v>45040</v>
      </c>
      <c r="G2420" s="127" t="s">
        <v>1708</v>
      </c>
      <c r="H2420" s="128" t="s">
        <v>216</v>
      </c>
      <c r="I2420" s="73" t="s">
        <v>218</v>
      </c>
      <c r="J2420" s="73" t="s">
        <v>904</v>
      </c>
      <c r="K2420" s="73" t="s">
        <v>166</v>
      </c>
      <c r="L2420" s="129">
        <v>0</v>
      </c>
      <c r="N2420" s="121">
        <v>0</v>
      </c>
      <c r="O2420" s="121">
        <v>11236.95</v>
      </c>
      <c r="P2420" s="121">
        <v>11236.95</v>
      </c>
      <c r="Q2420" s="130" t="s">
        <v>681</v>
      </c>
      <c r="R2420" s="131">
        <v>0</v>
      </c>
      <c r="S2420" s="132">
        <v>8243088.1200000048</v>
      </c>
      <c r="T2420" s="122" t="s">
        <v>219</v>
      </c>
      <c r="U2420" s="2">
        <v>92431037</v>
      </c>
      <c r="V2420" s="121">
        <v>-358044275</v>
      </c>
      <c r="W2420" s="111">
        <v>500671</v>
      </c>
      <c r="X2420" s="133">
        <v>56773573</v>
      </c>
      <c r="Y2420" s="45"/>
    </row>
    <row r="2421" spans="1:25">
      <c r="A2421" s="228" t="s">
        <v>182</v>
      </c>
      <c r="B2421" s="228" t="s">
        <v>183</v>
      </c>
      <c r="C2421" s="229">
        <v>45040</v>
      </c>
      <c r="D2421" s="229">
        <v>45040</v>
      </c>
      <c r="E2421" s="229">
        <v>45040</v>
      </c>
      <c r="F2421" s="296"/>
      <c r="G2421" s="230" t="s">
        <v>1708</v>
      </c>
      <c r="H2421" s="231" t="s">
        <v>216</v>
      </c>
      <c r="I2421" s="232" t="s">
        <v>218</v>
      </c>
      <c r="J2421" s="232" t="s">
        <v>904</v>
      </c>
      <c r="K2421" s="232" t="s">
        <v>166</v>
      </c>
      <c r="L2421" s="233">
        <v>0</v>
      </c>
      <c r="M2421" s="234"/>
      <c r="N2421" s="234">
        <v>0</v>
      </c>
      <c r="O2421" s="234">
        <v>1700.53</v>
      </c>
      <c r="P2421" s="234">
        <v>1700.53</v>
      </c>
      <c r="Q2421" s="235" t="s">
        <v>681</v>
      </c>
      <c r="R2421" s="236">
        <v>0</v>
      </c>
      <c r="S2421" s="237">
        <v>8244788.650000005</v>
      </c>
      <c r="T2421" s="238" t="s">
        <v>219</v>
      </c>
      <c r="U2421" s="239">
        <v>92560597</v>
      </c>
      <c r="V2421" s="234">
        <v>-358043331</v>
      </c>
      <c r="W2421" s="240">
        <v>500670</v>
      </c>
      <c r="X2421" s="241">
        <v>56773296</v>
      </c>
      <c r="Y2421" s="242"/>
    </row>
    <row r="2422" spans="1:25">
      <c r="A2422" s="299" t="s">
        <v>206</v>
      </c>
      <c r="B2422" s="299" t="s">
        <v>207</v>
      </c>
      <c r="C2422" s="125">
        <v>45030</v>
      </c>
      <c r="D2422" s="125">
        <v>45030</v>
      </c>
      <c r="E2422" s="125">
        <v>45041</v>
      </c>
      <c r="F2422" s="295" t="s">
        <v>549</v>
      </c>
      <c r="G2422" s="127"/>
      <c r="H2422" s="128" t="s">
        <v>548</v>
      </c>
      <c r="I2422" s="73" t="s">
        <v>550</v>
      </c>
      <c r="J2422" s="73" t="s">
        <v>551</v>
      </c>
      <c r="K2422" s="73" t="s">
        <v>1823</v>
      </c>
      <c r="L2422" s="129">
        <v>305786.40999999997</v>
      </c>
      <c r="M2422" s="121">
        <v>100</v>
      </c>
      <c r="N2422" s="121">
        <v>-305786.40999999997</v>
      </c>
      <c r="O2422" s="121">
        <v>0</v>
      </c>
      <c r="P2422" s="121">
        <v>-305786.40999999997</v>
      </c>
      <c r="Q2422" s="130" t="s">
        <v>681</v>
      </c>
      <c r="R2422" s="131">
        <v>5303413.3499999912</v>
      </c>
      <c r="S2422" s="132">
        <v>0</v>
      </c>
      <c r="T2422" s="122" t="s">
        <v>551</v>
      </c>
      <c r="U2422" s="2"/>
      <c r="W2422" s="111">
        <v>436980</v>
      </c>
      <c r="X2422" s="133"/>
      <c r="Y2422" s="45"/>
    </row>
    <row r="2423" spans="1:25">
      <c r="A2423" s="228" t="s">
        <v>206</v>
      </c>
      <c r="B2423" s="228" t="s">
        <v>207</v>
      </c>
      <c r="C2423" s="229">
        <v>45030</v>
      </c>
      <c r="D2423" s="229">
        <v>45030</v>
      </c>
      <c r="E2423" s="229">
        <v>45041</v>
      </c>
      <c r="F2423" s="296" t="s">
        <v>549</v>
      </c>
      <c r="G2423" s="230"/>
      <c r="H2423" s="231" t="s">
        <v>548</v>
      </c>
      <c r="I2423" s="232" t="s">
        <v>550</v>
      </c>
      <c r="J2423" s="232" t="s">
        <v>551</v>
      </c>
      <c r="K2423" s="232" t="s">
        <v>944</v>
      </c>
      <c r="L2423" s="233">
        <v>150341.43</v>
      </c>
      <c r="M2423" s="234">
        <v>100</v>
      </c>
      <c r="N2423" s="234">
        <v>150341.43</v>
      </c>
      <c r="O2423" s="234">
        <v>0</v>
      </c>
      <c r="P2423" s="234">
        <v>150341.43</v>
      </c>
      <c r="Q2423" s="235" t="s">
        <v>681</v>
      </c>
      <c r="R2423" s="236">
        <v>5453754.7799999909</v>
      </c>
      <c r="S2423" s="237">
        <v>0</v>
      </c>
      <c r="T2423" s="238" t="s">
        <v>551</v>
      </c>
      <c r="U2423" s="239">
        <v>94723668</v>
      </c>
      <c r="V2423" s="234">
        <v>-358457667</v>
      </c>
      <c r="W2423" s="240">
        <v>436980</v>
      </c>
      <c r="X2423" s="241">
        <v>56788284</v>
      </c>
      <c r="Y2423" s="242"/>
    </row>
    <row r="2424" spans="1:25">
      <c r="A2424" s="299" t="s">
        <v>182</v>
      </c>
      <c r="B2424" s="299" t="s">
        <v>183</v>
      </c>
      <c r="C2424" s="125">
        <v>45044</v>
      </c>
      <c r="D2424" s="125">
        <v>45044</v>
      </c>
      <c r="E2424" s="125">
        <v>45044</v>
      </c>
      <c r="F2424" s="295" t="s">
        <v>1001</v>
      </c>
      <c r="G2424" s="127" t="s">
        <v>1751</v>
      </c>
      <c r="H2424" s="128" t="s">
        <v>1000</v>
      </c>
      <c r="I2424" s="73" t="s">
        <v>1034</v>
      </c>
      <c r="J2424" s="73" t="s">
        <v>999</v>
      </c>
      <c r="K2424" s="73" t="s">
        <v>166</v>
      </c>
      <c r="L2424" s="129">
        <v>0</v>
      </c>
      <c r="N2424" s="121">
        <v>0</v>
      </c>
      <c r="O2424" s="121">
        <v>2026.33</v>
      </c>
      <c r="P2424" s="121">
        <v>2026.33</v>
      </c>
      <c r="Q2424" s="130" t="s">
        <v>681</v>
      </c>
      <c r="R2424" s="131">
        <v>0</v>
      </c>
      <c r="S2424" s="132">
        <v>8246814.9800000051</v>
      </c>
      <c r="T2424" s="122" t="s">
        <v>1035</v>
      </c>
      <c r="U2424" s="2">
        <v>93009973</v>
      </c>
      <c r="V2424" s="121">
        <v>-360307909</v>
      </c>
      <c r="W2424" s="111">
        <v>497497</v>
      </c>
      <c r="X2424" s="133">
        <v>57117749</v>
      </c>
      <c r="Y2424" s="45"/>
    </row>
    <row r="2425" spans="1:25">
      <c r="A2425" s="299" t="s">
        <v>182</v>
      </c>
      <c r="B2425" s="299" t="s">
        <v>183</v>
      </c>
      <c r="C2425" s="125">
        <v>45044</v>
      </c>
      <c r="D2425" s="125">
        <v>45044</v>
      </c>
      <c r="E2425" s="125">
        <v>45044</v>
      </c>
      <c r="F2425" s="295" t="s">
        <v>1001</v>
      </c>
      <c r="G2425" s="127" t="s">
        <v>1751</v>
      </c>
      <c r="H2425" s="128" t="s">
        <v>1000</v>
      </c>
      <c r="I2425" s="73" t="s">
        <v>1034</v>
      </c>
      <c r="J2425" s="73" t="s">
        <v>999</v>
      </c>
      <c r="K2425" s="73" t="s">
        <v>166</v>
      </c>
      <c r="L2425" s="129">
        <v>0</v>
      </c>
      <c r="N2425" s="121">
        <v>0</v>
      </c>
      <c r="O2425" s="121">
        <v>1519.74</v>
      </c>
      <c r="P2425" s="121">
        <v>1519.74</v>
      </c>
      <c r="Q2425" s="130" t="s">
        <v>681</v>
      </c>
      <c r="R2425" s="131">
        <v>0</v>
      </c>
      <c r="S2425" s="132">
        <v>8248334.7200000053</v>
      </c>
      <c r="T2425" s="122" t="s">
        <v>1035</v>
      </c>
      <c r="U2425" s="2">
        <v>93009973</v>
      </c>
      <c r="V2425" s="121">
        <v>-360307930</v>
      </c>
      <c r="W2425" s="111">
        <v>497497</v>
      </c>
      <c r="X2425" s="133">
        <v>56919539</v>
      </c>
      <c r="Y2425" s="45"/>
    </row>
    <row r="2426" spans="1:25">
      <c r="A2426" s="299" t="s">
        <v>182</v>
      </c>
      <c r="B2426" s="299" t="s">
        <v>183</v>
      </c>
      <c r="C2426" s="125">
        <v>45044</v>
      </c>
      <c r="D2426" s="125">
        <v>45044</v>
      </c>
      <c r="E2426" s="125">
        <v>45044</v>
      </c>
      <c r="F2426" s="295" t="s">
        <v>984</v>
      </c>
      <c r="G2426" s="127" t="s">
        <v>1709</v>
      </c>
      <c r="H2426" s="128" t="s">
        <v>983</v>
      </c>
      <c r="I2426" s="73" t="s">
        <v>981</v>
      </c>
      <c r="J2426" s="73" t="s">
        <v>982</v>
      </c>
      <c r="K2426" s="73" t="s">
        <v>166</v>
      </c>
      <c r="L2426" s="129">
        <v>0</v>
      </c>
      <c r="N2426" s="121">
        <v>0</v>
      </c>
      <c r="O2426" s="121">
        <v>4708.13</v>
      </c>
      <c r="P2426" s="121">
        <v>4708.13</v>
      </c>
      <c r="Q2426" s="130" t="s">
        <v>681</v>
      </c>
      <c r="R2426" s="131">
        <v>0</v>
      </c>
      <c r="S2426" s="132">
        <v>8253042.8500000052</v>
      </c>
      <c r="T2426" s="122" t="s">
        <v>982</v>
      </c>
      <c r="U2426" s="2">
        <v>93644642</v>
      </c>
      <c r="V2426" s="121">
        <v>-360314972</v>
      </c>
      <c r="W2426" s="111">
        <v>474334</v>
      </c>
      <c r="X2426" s="133">
        <v>57037456</v>
      </c>
      <c r="Y2426" s="45"/>
    </row>
    <row r="2427" spans="1:25">
      <c r="A2427" s="299" t="s">
        <v>182</v>
      </c>
      <c r="B2427" s="299" t="s">
        <v>183</v>
      </c>
      <c r="C2427" s="125">
        <v>45044</v>
      </c>
      <c r="D2427" s="125">
        <v>45044</v>
      </c>
      <c r="E2427" s="125">
        <v>45044</v>
      </c>
      <c r="F2427" s="295" t="s">
        <v>984</v>
      </c>
      <c r="G2427" s="127" t="s">
        <v>1709</v>
      </c>
      <c r="H2427" s="128" t="s">
        <v>983</v>
      </c>
      <c r="I2427" s="73" t="s">
        <v>981</v>
      </c>
      <c r="J2427" s="73" t="s">
        <v>982</v>
      </c>
      <c r="K2427" s="73" t="s">
        <v>166</v>
      </c>
      <c r="L2427" s="129">
        <v>0</v>
      </c>
      <c r="N2427" s="121">
        <v>0</v>
      </c>
      <c r="O2427" s="121">
        <v>6277.52</v>
      </c>
      <c r="P2427" s="121">
        <v>6277.52</v>
      </c>
      <c r="Q2427" s="130" t="s">
        <v>681</v>
      </c>
      <c r="R2427" s="131">
        <v>0</v>
      </c>
      <c r="S2427" s="132">
        <v>8259320.3700000048</v>
      </c>
      <c r="T2427" s="122" t="s">
        <v>982</v>
      </c>
      <c r="U2427" s="2">
        <v>93644642</v>
      </c>
      <c r="V2427" s="121">
        <v>-360314992</v>
      </c>
      <c r="W2427" s="111">
        <v>474334</v>
      </c>
      <c r="X2427" s="133">
        <v>57119370</v>
      </c>
      <c r="Y2427" s="45"/>
    </row>
    <row r="2428" spans="1:25">
      <c r="A2428" s="299" t="s">
        <v>182</v>
      </c>
      <c r="B2428" s="299" t="s">
        <v>183</v>
      </c>
      <c r="C2428" s="125">
        <v>45044</v>
      </c>
      <c r="D2428" s="125">
        <v>45044</v>
      </c>
      <c r="E2428" s="125">
        <v>45044</v>
      </c>
      <c r="F2428" s="295" t="s">
        <v>734</v>
      </c>
      <c r="G2428" s="127" t="s">
        <v>1518</v>
      </c>
      <c r="H2428" s="128" t="s">
        <v>733</v>
      </c>
      <c r="I2428" s="73" t="s">
        <v>731</v>
      </c>
      <c r="J2428" s="73" t="s">
        <v>732</v>
      </c>
      <c r="K2428" s="73" t="s">
        <v>166</v>
      </c>
      <c r="L2428" s="129">
        <v>0</v>
      </c>
      <c r="N2428" s="121">
        <v>0</v>
      </c>
      <c r="O2428" s="121">
        <v>1404.62</v>
      </c>
      <c r="P2428" s="121">
        <v>1404.62</v>
      </c>
      <c r="Q2428" s="130" t="s">
        <v>681</v>
      </c>
      <c r="R2428" s="131">
        <v>0</v>
      </c>
      <c r="S2428" s="132">
        <v>8260724.9900000049</v>
      </c>
      <c r="T2428" s="122" t="s">
        <v>732</v>
      </c>
      <c r="U2428" s="2">
        <v>93072311</v>
      </c>
      <c r="V2428" s="121">
        <v>-360306677</v>
      </c>
      <c r="W2428" s="111">
        <v>516194</v>
      </c>
      <c r="X2428" s="133">
        <v>57117478</v>
      </c>
      <c r="Y2428" s="45"/>
    </row>
    <row r="2429" spans="1:25">
      <c r="A2429" s="299" t="s">
        <v>182</v>
      </c>
      <c r="B2429" s="299" t="s">
        <v>183</v>
      </c>
      <c r="C2429" s="125">
        <v>45044</v>
      </c>
      <c r="D2429" s="125">
        <v>45044</v>
      </c>
      <c r="E2429" s="125">
        <v>45044</v>
      </c>
      <c r="F2429" s="295" t="s">
        <v>859</v>
      </c>
      <c r="G2429" s="127" t="s">
        <v>1610</v>
      </c>
      <c r="H2429" s="128" t="s">
        <v>858</v>
      </c>
      <c r="I2429" s="73" t="s">
        <v>731</v>
      </c>
      <c r="J2429" s="73" t="s">
        <v>857</v>
      </c>
      <c r="K2429" s="73" t="s">
        <v>166</v>
      </c>
      <c r="L2429" s="129">
        <v>0</v>
      </c>
      <c r="N2429" s="121">
        <v>0</v>
      </c>
      <c r="O2429" s="121">
        <v>2437.66</v>
      </c>
      <c r="P2429" s="121">
        <v>2437.66</v>
      </c>
      <c r="Q2429" s="130" t="s">
        <v>681</v>
      </c>
      <c r="R2429" s="131">
        <v>0</v>
      </c>
      <c r="S2429" s="132">
        <v>8263162.650000005</v>
      </c>
      <c r="T2429" s="122" t="s">
        <v>857</v>
      </c>
      <c r="U2429" s="2">
        <v>93068608</v>
      </c>
      <c r="V2429" s="121">
        <v>-360022777</v>
      </c>
      <c r="W2429" s="111">
        <v>516192</v>
      </c>
      <c r="X2429" s="133">
        <v>56933366</v>
      </c>
      <c r="Y2429" s="45"/>
    </row>
    <row r="2430" spans="1:25">
      <c r="A2430" s="299" t="s">
        <v>206</v>
      </c>
      <c r="B2430" s="299" t="s">
        <v>207</v>
      </c>
      <c r="C2430" s="125">
        <v>45044</v>
      </c>
      <c r="D2430" s="125">
        <v>45044</v>
      </c>
      <c r="E2430" s="125">
        <v>45044</v>
      </c>
      <c r="G2430" s="127"/>
      <c r="H2430" s="128" t="s">
        <v>557</v>
      </c>
      <c r="I2430" s="73" t="s">
        <v>559</v>
      </c>
      <c r="J2430" s="73" t="s">
        <v>943</v>
      </c>
      <c r="K2430" s="73" t="s">
        <v>944</v>
      </c>
      <c r="L2430" s="129">
        <v>27679.01</v>
      </c>
      <c r="M2430" s="121">
        <v>100</v>
      </c>
      <c r="N2430" s="121">
        <v>27679.01</v>
      </c>
      <c r="O2430" s="121">
        <v>0</v>
      </c>
      <c r="P2430" s="121">
        <v>27679.01</v>
      </c>
      <c r="Q2430" s="130" t="s">
        <v>681</v>
      </c>
      <c r="R2430" s="131">
        <v>5481433.7899999907</v>
      </c>
      <c r="S2430" s="132">
        <v>0</v>
      </c>
      <c r="T2430" s="122" t="s">
        <v>943</v>
      </c>
      <c r="U2430" s="2">
        <v>94723442</v>
      </c>
      <c r="V2430" s="121">
        <v>-358457375</v>
      </c>
      <c r="W2430" s="111">
        <v>483077</v>
      </c>
      <c r="X2430" s="133">
        <v>56788180</v>
      </c>
      <c r="Y2430" s="45"/>
    </row>
    <row r="2431" spans="1:25">
      <c r="A2431" s="299" t="s">
        <v>182</v>
      </c>
      <c r="B2431" s="299" t="s">
        <v>183</v>
      </c>
      <c r="C2431" s="125">
        <v>45044</v>
      </c>
      <c r="D2431" s="125">
        <v>45044</v>
      </c>
      <c r="E2431" s="125">
        <v>45044</v>
      </c>
      <c r="G2431" s="127" t="s">
        <v>1685</v>
      </c>
      <c r="H2431" s="128" t="s">
        <v>557</v>
      </c>
      <c r="I2431" s="73" t="s">
        <v>559</v>
      </c>
      <c r="J2431" s="73" t="s">
        <v>943</v>
      </c>
      <c r="K2431" s="73" t="s">
        <v>166</v>
      </c>
      <c r="L2431" s="129">
        <v>0</v>
      </c>
      <c r="N2431" s="121">
        <v>0</v>
      </c>
      <c r="O2431" s="121">
        <v>71818.710000000006</v>
      </c>
      <c r="P2431" s="121">
        <v>71818.710000000006</v>
      </c>
      <c r="Q2431" s="130" t="s">
        <v>681</v>
      </c>
      <c r="R2431" s="131">
        <v>0</v>
      </c>
      <c r="S2431" s="132">
        <v>8334981.360000005</v>
      </c>
      <c r="T2431" s="122" t="s">
        <v>943</v>
      </c>
      <c r="U2431" s="2">
        <v>92301120</v>
      </c>
      <c r="V2431" s="121">
        <v>-359964919</v>
      </c>
      <c r="W2431" s="111">
        <v>483077</v>
      </c>
      <c r="X2431" s="133">
        <v>56875923</v>
      </c>
      <c r="Y2431" s="45"/>
    </row>
    <row r="2432" spans="1:25">
      <c r="A2432" s="299" t="s">
        <v>182</v>
      </c>
      <c r="B2432" s="299" t="s">
        <v>183</v>
      </c>
      <c r="C2432" s="125">
        <v>45044</v>
      </c>
      <c r="D2432" s="125">
        <v>45044</v>
      </c>
      <c r="E2432" s="125">
        <v>45044</v>
      </c>
      <c r="G2432" s="127" t="s">
        <v>1597</v>
      </c>
      <c r="H2432" s="128" t="s">
        <v>852</v>
      </c>
      <c r="I2432" s="73" t="s">
        <v>850</v>
      </c>
      <c r="J2432" s="73" t="s">
        <v>851</v>
      </c>
      <c r="K2432" s="73" t="s">
        <v>166</v>
      </c>
      <c r="L2432" s="129">
        <v>0</v>
      </c>
      <c r="N2432" s="121">
        <v>0</v>
      </c>
      <c r="O2432" s="121">
        <v>39088.1</v>
      </c>
      <c r="P2432" s="121">
        <v>39088.1</v>
      </c>
      <c r="Q2432" s="130" t="s">
        <v>681</v>
      </c>
      <c r="R2432" s="131">
        <v>0</v>
      </c>
      <c r="S2432" s="132">
        <v>8374069.4600000046</v>
      </c>
      <c r="T2432" s="122" t="s">
        <v>851</v>
      </c>
      <c r="U2432" s="2">
        <v>93545261</v>
      </c>
      <c r="V2432" s="121">
        <v>-360117220</v>
      </c>
      <c r="W2432" s="111">
        <v>441318</v>
      </c>
      <c r="X2432" s="133">
        <v>57026546</v>
      </c>
      <c r="Y2432" s="45"/>
    </row>
    <row r="2433" spans="1:25">
      <c r="A2433" s="299" t="s">
        <v>182</v>
      </c>
      <c r="B2433" s="299" t="s">
        <v>183</v>
      </c>
      <c r="C2433" s="125">
        <v>45044</v>
      </c>
      <c r="D2433" s="125">
        <v>45044</v>
      </c>
      <c r="E2433" s="125">
        <v>45044</v>
      </c>
      <c r="F2433" s="295" t="s">
        <v>759</v>
      </c>
      <c r="G2433" s="127" t="s">
        <v>1520</v>
      </c>
      <c r="H2433" s="128" t="s">
        <v>758</v>
      </c>
      <c r="I2433" s="73" t="s">
        <v>756</v>
      </c>
      <c r="J2433" s="73" t="s">
        <v>757</v>
      </c>
      <c r="K2433" s="73" t="s">
        <v>166</v>
      </c>
      <c r="L2433" s="129">
        <v>0</v>
      </c>
      <c r="N2433" s="121">
        <v>0</v>
      </c>
      <c r="O2433" s="121">
        <v>89060.28</v>
      </c>
      <c r="P2433" s="121">
        <v>89060.28</v>
      </c>
      <c r="Q2433" s="130" t="s">
        <v>681</v>
      </c>
      <c r="R2433" s="131">
        <v>0</v>
      </c>
      <c r="S2433" s="132">
        <v>8463129.7400000039</v>
      </c>
      <c r="T2433" s="122" t="s">
        <v>757</v>
      </c>
      <c r="U2433" s="2">
        <v>92560972</v>
      </c>
      <c r="V2433" s="121">
        <v>-359965870</v>
      </c>
      <c r="W2433" s="111">
        <v>526560</v>
      </c>
      <c r="X2433" s="133">
        <v>56876838</v>
      </c>
      <c r="Y2433" s="45"/>
    </row>
    <row r="2434" spans="1:25">
      <c r="A2434" s="299" t="s">
        <v>182</v>
      </c>
      <c r="B2434" s="299" t="s">
        <v>183</v>
      </c>
      <c r="C2434" s="125">
        <v>45044</v>
      </c>
      <c r="D2434" s="125">
        <v>45044</v>
      </c>
      <c r="E2434" s="125">
        <v>45044</v>
      </c>
      <c r="F2434" s="295" t="s">
        <v>893</v>
      </c>
      <c r="G2434" s="127" t="s">
        <v>1652</v>
      </c>
      <c r="H2434" s="128" t="s">
        <v>892</v>
      </c>
      <c r="I2434" s="73" t="s">
        <v>890</v>
      </c>
      <c r="J2434" s="73" t="s">
        <v>891</v>
      </c>
      <c r="K2434" s="73" t="s">
        <v>166</v>
      </c>
      <c r="L2434" s="129">
        <v>0</v>
      </c>
      <c r="N2434" s="121">
        <v>0</v>
      </c>
      <c r="O2434" s="121">
        <v>5073.03</v>
      </c>
      <c r="P2434" s="121">
        <v>5073.03</v>
      </c>
      <c r="Q2434" s="130" t="s">
        <v>681</v>
      </c>
      <c r="R2434" s="131">
        <v>0</v>
      </c>
      <c r="S2434" s="132">
        <v>8468202.7700000033</v>
      </c>
      <c r="T2434" s="122" t="s">
        <v>891</v>
      </c>
      <c r="U2434" s="2">
        <v>94834655</v>
      </c>
      <c r="V2434" s="121">
        <v>-360311052</v>
      </c>
      <c r="W2434" s="111">
        <v>458978</v>
      </c>
      <c r="X2434" s="133">
        <v>57118942</v>
      </c>
      <c r="Y2434" s="45"/>
    </row>
    <row r="2435" spans="1:25">
      <c r="A2435" s="299" t="s">
        <v>182</v>
      </c>
      <c r="B2435" s="299" t="s">
        <v>183</v>
      </c>
      <c r="C2435" s="125">
        <v>45044</v>
      </c>
      <c r="D2435" s="125">
        <v>45044</v>
      </c>
      <c r="E2435" s="125">
        <v>45044</v>
      </c>
      <c r="F2435" s="295" t="s">
        <v>976</v>
      </c>
      <c r="G2435" s="127" t="s">
        <v>1724</v>
      </c>
      <c r="H2435" s="128" t="s">
        <v>975</v>
      </c>
      <c r="I2435" s="73" t="s">
        <v>973</v>
      </c>
      <c r="J2435" s="73" t="s">
        <v>1725</v>
      </c>
      <c r="K2435" s="73" t="s">
        <v>166</v>
      </c>
      <c r="L2435" s="129">
        <v>0</v>
      </c>
      <c r="N2435" s="121">
        <v>0</v>
      </c>
      <c r="O2435" s="121">
        <v>56941.45</v>
      </c>
      <c r="P2435" s="121">
        <v>56941.45</v>
      </c>
      <c r="Q2435" s="130" t="s">
        <v>681</v>
      </c>
      <c r="R2435" s="131">
        <v>0</v>
      </c>
      <c r="S2435" s="132">
        <v>8525144.2200000025</v>
      </c>
      <c r="T2435" s="122" t="s">
        <v>974</v>
      </c>
      <c r="U2435" s="2">
        <v>90600725</v>
      </c>
      <c r="V2435" s="121">
        <v>-360303788</v>
      </c>
      <c r="W2435" s="111">
        <v>452350</v>
      </c>
      <c r="X2435" s="133">
        <v>56856772</v>
      </c>
      <c r="Y2435" s="45"/>
    </row>
    <row r="2436" spans="1:25">
      <c r="A2436" s="299" t="s">
        <v>182</v>
      </c>
      <c r="B2436" s="299" t="s">
        <v>183</v>
      </c>
      <c r="C2436" s="125">
        <v>45044</v>
      </c>
      <c r="D2436" s="125">
        <v>45044</v>
      </c>
      <c r="E2436" s="125">
        <v>45044</v>
      </c>
      <c r="F2436" s="295" t="s">
        <v>976</v>
      </c>
      <c r="G2436" s="127" t="s">
        <v>1724</v>
      </c>
      <c r="H2436" s="128" t="s">
        <v>975</v>
      </c>
      <c r="I2436" s="73" t="s">
        <v>973</v>
      </c>
      <c r="J2436" s="73" t="s">
        <v>1725</v>
      </c>
      <c r="K2436" s="73" t="s">
        <v>166</v>
      </c>
      <c r="L2436" s="129">
        <v>0</v>
      </c>
      <c r="N2436" s="121">
        <v>0</v>
      </c>
      <c r="O2436" s="121">
        <v>12831.87</v>
      </c>
      <c r="P2436" s="121">
        <v>12831.87</v>
      </c>
      <c r="Q2436" s="130" t="s">
        <v>681</v>
      </c>
      <c r="R2436" s="131">
        <v>0</v>
      </c>
      <c r="S2436" s="132">
        <v>8537976.0900000017</v>
      </c>
      <c r="T2436" s="122" t="s">
        <v>974</v>
      </c>
      <c r="U2436" s="2">
        <v>90600725</v>
      </c>
      <c r="V2436" s="121">
        <v>-360307942</v>
      </c>
      <c r="W2436" s="111">
        <v>452350</v>
      </c>
      <c r="X2436" s="133">
        <v>57116264</v>
      </c>
      <c r="Y2436" s="45"/>
    </row>
    <row r="2437" spans="1:25">
      <c r="A2437" s="299" t="s">
        <v>182</v>
      </c>
      <c r="B2437" s="299" t="s">
        <v>183</v>
      </c>
      <c r="C2437" s="125">
        <v>45044</v>
      </c>
      <c r="D2437" s="125">
        <v>45044</v>
      </c>
      <c r="E2437" s="125">
        <v>45044</v>
      </c>
      <c r="F2437" s="295" t="s">
        <v>839</v>
      </c>
      <c r="G2437" s="127" t="s">
        <v>1604</v>
      </c>
      <c r="H2437" s="128" t="s">
        <v>838</v>
      </c>
      <c r="I2437" s="73" t="s">
        <v>836</v>
      </c>
      <c r="J2437" s="73" t="s">
        <v>837</v>
      </c>
      <c r="K2437" s="73" t="s">
        <v>166</v>
      </c>
      <c r="L2437" s="129">
        <v>0</v>
      </c>
      <c r="N2437" s="121">
        <v>0</v>
      </c>
      <c r="O2437" s="121">
        <v>697.15</v>
      </c>
      <c r="P2437" s="121">
        <v>697.15</v>
      </c>
      <c r="Q2437" s="130" t="s">
        <v>681</v>
      </c>
      <c r="R2437" s="131">
        <v>0</v>
      </c>
      <c r="S2437" s="132">
        <v>8538673.2400000021</v>
      </c>
      <c r="T2437" s="122" t="s">
        <v>837</v>
      </c>
      <c r="U2437" s="2">
        <v>92899999</v>
      </c>
      <c r="V2437" s="121">
        <v>-360304805</v>
      </c>
      <c r="W2437" s="111">
        <v>437570</v>
      </c>
      <c r="X2437" s="133">
        <v>56893365</v>
      </c>
      <c r="Y2437" s="45"/>
    </row>
    <row r="2438" spans="1:25">
      <c r="A2438" s="299" t="s">
        <v>182</v>
      </c>
      <c r="B2438" s="299" t="s">
        <v>183</v>
      </c>
      <c r="C2438" s="125">
        <v>45044</v>
      </c>
      <c r="D2438" s="125">
        <v>45044</v>
      </c>
      <c r="E2438" s="125">
        <v>45044</v>
      </c>
      <c r="F2438" s="295" t="s">
        <v>839</v>
      </c>
      <c r="G2438" s="127" t="s">
        <v>1604</v>
      </c>
      <c r="H2438" s="128" t="s">
        <v>838</v>
      </c>
      <c r="I2438" s="73" t="s">
        <v>836</v>
      </c>
      <c r="J2438" s="73" t="s">
        <v>837</v>
      </c>
      <c r="K2438" s="73" t="s">
        <v>166</v>
      </c>
      <c r="L2438" s="129">
        <v>0</v>
      </c>
      <c r="N2438" s="121">
        <v>0</v>
      </c>
      <c r="O2438" s="121">
        <v>406.67</v>
      </c>
      <c r="P2438" s="121">
        <v>406.67</v>
      </c>
      <c r="Q2438" s="130" t="s">
        <v>681</v>
      </c>
      <c r="R2438" s="131">
        <v>0</v>
      </c>
      <c r="S2438" s="132">
        <v>8539079.910000002</v>
      </c>
      <c r="T2438" s="122" t="s">
        <v>837</v>
      </c>
      <c r="U2438" s="2">
        <v>92899999</v>
      </c>
      <c r="V2438" s="121">
        <v>-360305258</v>
      </c>
      <c r="W2438" s="111">
        <v>437570</v>
      </c>
      <c r="X2438" s="133">
        <v>57116859</v>
      </c>
      <c r="Y2438" s="45"/>
    </row>
    <row r="2439" spans="1:25">
      <c r="A2439" s="299" t="s">
        <v>182</v>
      </c>
      <c r="B2439" s="299" t="s">
        <v>183</v>
      </c>
      <c r="C2439" s="125">
        <v>45044</v>
      </c>
      <c r="D2439" s="125">
        <v>45044</v>
      </c>
      <c r="E2439" s="125">
        <v>45044</v>
      </c>
      <c r="G2439" s="127" t="s">
        <v>1800</v>
      </c>
      <c r="H2439" s="128" t="s">
        <v>523</v>
      </c>
      <c r="I2439" s="73" t="s">
        <v>524</v>
      </c>
      <c r="J2439" s="73" t="s">
        <v>525</v>
      </c>
      <c r="K2439" s="73" t="s">
        <v>166</v>
      </c>
      <c r="L2439" s="129">
        <v>0</v>
      </c>
      <c r="N2439" s="121">
        <v>0</v>
      </c>
      <c r="O2439" s="121">
        <v>34317.75</v>
      </c>
      <c r="P2439" s="121">
        <v>34317.75</v>
      </c>
      <c r="Q2439" s="130" t="s">
        <v>681</v>
      </c>
      <c r="R2439" s="131">
        <v>0</v>
      </c>
      <c r="S2439" s="132">
        <v>8573397.660000002</v>
      </c>
      <c r="T2439" s="122" t="s">
        <v>525</v>
      </c>
      <c r="U2439" s="2">
        <v>94234459</v>
      </c>
      <c r="V2439" s="121">
        <v>-360311879</v>
      </c>
      <c r="W2439" s="111">
        <v>511005</v>
      </c>
      <c r="X2439" s="133">
        <v>57119018</v>
      </c>
      <c r="Y2439" s="45"/>
    </row>
    <row r="2440" spans="1:25">
      <c r="A2440" s="299" t="s">
        <v>182</v>
      </c>
      <c r="B2440" s="299" t="s">
        <v>183</v>
      </c>
      <c r="C2440" s="125">
        <v>45044</v>
      </c>
      <c r="D2440" s="125">
        <v>45044</v>
      </c>
      <c r="E2440" s="125">
        <v>45044</v>
      </c>
      <c r="F2440" s="295" t="s">
        <v>466</v>
      </c>
      <c r="G2440" s="127" t="s">
        <v>1608</v>
      </c>
      <c r="H2440" s="128" t="s">
        <v>465</v>
      </c>
      <c r="I2440" s="73" t="s">
        <v>467</v>
      </c>
      <c r="J2440" s="73" t="s">
        <v>468</v>
      </c>
      <c r="K2440" s="73" t="s">
        <v>166</v>
      </c>
      <c r="L2440" s="129">
        <v>0</v>
      </c>
      <c r="N2440" s="121">
        <v>0</v>
      </c>
      <c r="O2440" s="121">
        <v>58870.96</v>
      </c>
      <c r="P2440" s="121">
        <v>58870.96</v>
      </c>
      <c r="Q2440" s="130" t="s">
        <v>681</v>
      </c>
      <c r="R2440" s="131">
        <v>0</v>
      </c>
      <c r="S2440" s="132">
        <v>8632268.6200000029</v>
      </c>
      <c r="T2440" s="122" t="s">
        <v>468</v>
      </c>
      <c r="U2440" s="2">
        <v>93069104</v>
      </c>
      <c r="V2440" s="121">
        <v>-360312049</v>
      </c>
      <c r="W2440" s="111">
        <v>445104</v>
      </c>
      <c r="X2440" s="133">
        <v>56933380</v>
      </c>
      <c r="Y2440" s="45"/>
    </row>
    <row r="2441" spans="1:25">
      <c r="A2441" s="299" t="s">
        <v>182</v>
      </c>
      <c r="B2441" s="299" t="s">
        <v>183</v>
      </c>
      <c r="C2441" s="125">
        <v>45044</v>
      </c>
      <c r="D2441" s="125">
        <v>45044</v>
      </c>
      <c r="E2441" s="125">
        <v>45044</v>
      </c>
      <c r="F2441" s="295" t="s">
        <v>466</v>
      </c>
      <c r="G2441" s="127" t="s">
        <v>1608</v>
      </c>
      <c r="H2441" s="128" t="s">
        <v>465</v>
      </c>
      <c r="I2441" s="73" t="s">
        <v>467</v>
      </c>
      <c r="J2441" s="73" t="s">
        <v>468</v>
      </c>
      <c r="K2441" s="73" t="s">
        <v>166</v>
      </c>
      <c r="L2441" s="129">
        <v>0</v>
      </c>
      <c r="N2441" s="121">
        <v>0</v>
      </c>
      <c r="O2441" s="121">
        <v>24645.08</v>
      </c>
      <c r="P2441" s="121">
        <v>24645.08</v>
      </c>
      <c r="Q2441" s="130" t="s">
        <v>681</v>
      </c>
      <c r="R2441" s="131">
        <v>0</v>
      </c>
      <c r="S2441" s="132">
        <v>8656913.700000003</v>
      </c>
      <c r="T2441" s="122" t="s">
        <v>468</v>
      </c>
      <c r="U2441" s="2">
        <v>93069104</v>
      </c>
      <c r="V2441" s="121">
        <v>-360312275</v>
      </c>
      <c r="W2441" s="111">
        <v>445104</v>
      </c>
      <c r="X2441" s="133">
        <v>57119055</v>
      </c>
      <c r="Y2441" s="45"/>
    </row>
    <row r="2442" spans="1:25">
      <c r="A2442" s="299" t="s">
        <v>182</v>
      </c>
      <c r="B2442" s="299" t="s">
        <v>183</v>
      </c>
      <c r="C2442" s="125">
        <v>45044</v>
      </c>
      <c r="D2442" s="125">
        <v>45044</v>
      </c>
      <c r="E2442" s="125">
        <v>45044</v>
      </c>
      <c r="F2442" s="295" t="s">
        <v>771</v>
      </c>
      <c r="G2442" s="127" t="s">
        <v>1545</v>
      </c>
      <c r="H2442" s="128" t="s">
        <v>770</v>
      </c>
      <c r="I2442" s="73" t="s">
        <v>768</v>
      </c>
      <c r="J2442" s="73" t="s">
        <v>769</v>
      </c>
      <c r="K2442" s="73" t="s">
        <v>166</v>
      </c>
      <c r="L2442" s="129">
        <v>0</v>
      </c>
      <c r="N2442" s="121">
        <v>0</v>
      </c>
      <c r="O2442" s="121">
        <v>58085.16</v>
      </c>
      <c r="P2442" s="121">
        <v>58085.16</v>
      </c>
      <c r="Q2442" s="130" t="s">
        <v>681</v>
      </c>
      <c r="R2442" s="131">
        <v>0</v>
      </c>
      <c r="S2442" s="132">
        <v>8714998.8600000031</v>
      </c>
      <c r="T2442" s="122" t="s">
        <v>769</v>
      </c>
      <c r="U2442" s="2">
        <v>93073823</v>
      </c>
      <c r="V2442" s="121">
        <v>-360024335</v>
      </c>
      <c r="W2442" s="111">
        <v>358166</v>
      </c>
      <c r="X2442" s="133">
        <v>56934924</v>
      </c>
      <c r="Y2442" s="45"/>
    </row>
    <row r="2443" spans="1:25">
      <c r="A2443" s="299" t="s">
        <v>182</v>
      </c>
      <c r="B2443" s="299" t="s">
        <v>183</v>
      </c>
      <c r="C2443" s="125">
        <v>45044</v>
      </c>
      <c r="D2443" s="125">
        <v>45044</v>
      </c>
      <c r="E2443" s="125">
        <v>45044</v>
      </c>
      <c r="G2443" s="127" t="s">
        <v>1635</v>
      </c>
      <c r="H2443" s="128" t="s">
        <v>903</v>
      </c>
      <c r="I2443" s="73" t="s">
        <v>901</v>
      </c>
      <c r="J2443" s="73" t="s">
        <v>902</v>
      </c>
      <c r="K2443" s="73" t="s">
        <v>166</v>
      </c>
      <c r="L2443" s="129">
        <v>0</v>
      </c>
      <c r="N2443" s="121">
        <v>0</v>
      </c>
      <c r="O2443" s="121">
        <v>12318.48</v>
      </c>
      <c r="P2443" s="121">
        <v>12318.48</v>
      </c>
      <c r="Q2443" s="130" t="s">
        <v>681</v>
      </c>
      <c r="R2443" s="131">
        <v>0</v>
      </c>
      <c r="S2443" s="132">
        <v>8727317.3400000036</v>
      </c>
      <c r="T2443" s="122" t="s">
        <v>902</v>
      </c>
      <c r="U2443" s="2">
        <v>92612209</v>
      </c>
      <c r="V2443" s="121">
        <v>-359966898</v>
      </c>
      <c r="W2443" s="111">
        <v>466483</v>
      </c>
      <c r="X2443" s="133">
        <v>56877796</v>
      </c>
      <c r="Y2443" s="45"/>
    </row>
    <row r="2444" spans="1:25">
      <c r="A2444" s="299" t="s">
        <v>182</v>
      </c>
      <c r="B2444" s="299" t="s">
        <v>183</v>
      </c>
      <c r="C2444" s="125">
        <v>45044</v>
      </c>
      <c r="D2444" s="125">
        <v>45044</v>
      </c>
      <c r="E2444" s="125">
        <v>45044</v>
      </c>
      <c r="F2444" s="295" t="s">
        <v>953</v>
      </c>
      <c r="G2444" s="127" t="s">
        <v>1694</v>
      </c>
      <c r="H2444" s="128" t="s">
        <v>954</v>
      </c>
      <c r="I2444" s="73" t="s">
        <v>950</v>
      </c>
      <c r="J2444" s="73" t="s">
        <v>1695</v>
      </c>
      <c r="K2444" s="73" t="s">
        <v>166</v>
      </c>
      <c r="L2444" s="129">
        <v>0</v>
      </c>
      <c r="N2444" s="121">
        <v>0</v>
      </c>
      <c r="O2444" s="121">
        <v>13397.16</v>
      </c>
      <c r="P2444" s="121">
        <v>13397.16</v>
      </c>
      <c r="Q2444" s="130" t="s">
        <v>681</v>
      </c>
      <c r="R2444" s="131">
        <v>0</v>
      </c>
      <c r="S2444" s="132">
        <v>8740714.5000000037</v>
      </c>
      <c r="T2444" s="122" t="s">
        <v>951</v>
      </c>
      <c r="U2444" s="2">
        <v>90649755</v>
      </c>
      <c r="V2444" s="121">
        <v>-360313029</v>
      </c>
      <c r="W2444" s="111">
        <v>488699</v>
      </c>
      <c r="X2444" s="133">
        <v>57119224</v>
      </c>
      <c r="Y2444" s="45"/>
    </row>
    <row r="2445" spans="1:25">
      <c r="A2445" s="299" t="s">
        <v>182</v>
      </c>
      <c r="B2445" s="299" t="s">
        <v>183</v>
      </c>
      <c r="C2445" s="125">
        <v>45044</v>
      </c>
      <c r="D2445" s="125">
        <v>45044</v>
      </c>
      <c r="E2445" s="125">
        <v>45044</v>
      </c>
      <c r="F2445" s="295" t="s">
        <v>953</v>
      </c>
      <c r="G2445" s="127" t="s">
        <v>1694</v>
      </c>
      <c r="H2445" s="128" t="s">
        <v>954</v>
      </c>
      <c r="I2445" s="73" t="s">
        <v>950</v>
      </c>
      <c r="J2445" s="73" t="s">
        <v>1695</v>
      </c>
      <c r="K2445" s="73" t="s">
        <v>166</v>
      </c>
      <c r="L2445" s="129">
        <v>0</v>
      </c>
      <c r="N2445" s="121">
        <v>0</v>
      </c>
      <c r="O2445" s="121">
        <v>105910.51</v>
      </c>
      <c r="P2445" s="121">
        <v>105910.51</v>
      </c>
      <c r="Q2445" s="130" t="s">
        <v>681</v>
      </c>
      <c r="R2445" s="131">
        <v>0</v>
      </c>
      <c r="S2445" s="132">
        <v>8846625.0100000035</v>
      </c>
      <c r="T2445" s="122" t="s">
        <v>951</v>
      </c>
      <c r="U2445" s="2">
        <v>90649755</v>
      </c>
      <c r="V2445" s="121">
        <v>-360313104</v>
      </c>
      <c r="W2445" s="111">
        <v>488699</v>
      </c>
      <c r="X2445" s="133">
        <v>56859494</v>
      </c>
      <c r="Y2445" s="45"/>
    </row>
    <row r="2446" spans="1:25">
      <c r="A2446" s="299" t="s">
        <v>182</v>
      </c>
      <c r="B2446" s="299" t="s">
        <v>183</v>
      </c>
      <c r="C2446" s="125">
        <v>45044</v>
      </c>
      <c r="D2446" s="125">
        <v>45044</v>
      </c>
      <c r="E2446" s="125">
        <v>45044</v>
      </c>
      <c r="G2446" s="127" t="s">
        <v>1562</v>
      </c>
      <c r="H2446" s="128" t="s">
        <v>324</v>
      </c>
      <c r="I2446" s="73" t="s">
        <v>325</v>
      </c>
      <c r="J2446" s="73" t="s">
        <v>1727</v>
      </c>
      <c r="K2446" s="73" t="s">
        <v>166</v>
      </c>
      <c r="L2446" s="129">
        <v>0</v>
      </c>
      <c r="N2446" s="121">
        <v>0</v>
      </c>
      <c r="O2446" s="121">
        <v>825.74</v>
      </c>
      <c r="P2446" s="121">
        <v>825.74</v>
      </c>
      <c r="Q2446" s="130" t="s">
        <v>681</v>
      </c>
      <c r="R2446" s="131">
        <v>0</v>
      </c>
      <c r="S2446" s="132">
        <v>8847450.7500000037</v>
      </c>
      <c r="T2446" s="122" t="s">
        <v>326</v>
      </c>
      <c r="U2446" s="2">
        <v>93537609</v>
      </c>
      <c r="V2446" s="121">
        <v>-360116621</v>
      </c>
      <c r="W2446" s="111">
        <v>495416</v>
      </c>
      <c r="X2446" s="133">
        <v>57025947</v>
      </c>
      <c r="Y2446" s="45"/>
    </row>
    <row r="2447" spans="1:25">
      <c r="A2447" s="299" t="s">
        <v>182</v>
      </c>
      <c r="B2447" s="299" t="s">
        <v>183</v>
      </c>
      <c r="C2447" s="125">
        <v>45044</v>
      </c>
      <c r="D2447" s="125">
        <v>45044</v>
      </c>
      <c r="E2447" s="125">
        <v>45044</v>
      </c>
      <c r="G2447" s="127" t="s">
        <v>1562</v>
      </c>
      <c r="H2447" s="128" t="s">
        <v>324</v>
      </c>
      <c r="I2447" s="73" t="s">
        <v>325</v>
      </c>
      <c r="J2447" s="73" t="s">
        <v>326</v>
      </c>
      <c r="K2447" s="73" t="s">
        <v>166</v>
      </c>
      <c r="L2447" s="129">
        <v>0</v>
      </c>
      <c r="N2447" s="121">
        <v>0</v>
      </c>
      <c r="O2447" s="121">
        <v>75182.59</v>
      </c>
      <c r="P2447" s="121">
        <v>75182.59</v>
      </c>
      <c r="Q2447" s="130" t="s">
        <v>681</v>
      </c>
      <c r="R2447" s="131">
        <v>0</v>
      </c>
      <c r="S2447" s="132">
        <v>8922633.3400000036</v>
      </c>
      <c r="T2447" s="122" t="s">
        <v>326</v>
      </c>
      <c r="U2447" s="2">
        <v>93537610</v>
      </c>
      <c r="V2447" s="121">
        <v>-360116622</v>
      </c>
      <c r="W2447" s="111">
        <v>494646</v>
      </c>
      <c r="X2447" s="133">
        <v>57025948</v>
      </c>
      <c r="Y2447" s="45"/>
    </row>
    <row r="2448" spans="1:25">
      <c r="A2448" s="299" t="s">
        <v>182</v>
      </c>
      <c r="B2448" s="299" t="s">
        <v>183</v>
      </c>
      <c r="C2448" s="125">
        <v>45044</v>
      </c>
      <c r="D2448" s="125">
        <v>45044</v>
      </c>
      <c r="E2448" s="125">
        <v>45044</v>
      </c>
      <c r="F2448" s="295" t="s">
        <v>786</v>
      </c>
      <c r="G2448" s="127" t="s">
        <v>1522</v>
      </c>
      <c r="H2448" s="128" t="s">
        <v>785</v>
      </c>
      <c r="I2448" s="73" t="s">
        <v>783</v>
      </c>
      <c r="J2448" s="73" t="s">
        <v>784</v>
      </c>
      <c r="K2448" s="73" t="s">
        <v>166</v>
      </c>
      <c r="L2448" s="129">
        <v>0</v>
      </c>
      <c r="N2448" s="121">
        <v>0</v>
      </c>
      <c r="O2448" s="121">
        <v>33536.43</v>
      </c>
      <c r="P2448" s="121">
        <v>33536.43</v>
      </c>
      <c r="Q2448" s="130" t="s">
        <v>681</v>
      </c>
      <c r="R2448" s="131">
        <v>0</v>
      </c>
      <c r="S2448" s="132">
        <v>8956169.7700000033</v>
      </c>
      <c r="T2448" s="122" t="s">
        <v>784</v>
      </c>
      <c r="U2448" s="2">
        <v>93268331</v>
      </c>
      <c r="V2448" s="121">
        <v>-360075250</v>
      </c>
      <c r="W2448" s="111">
        <v>516407</v>
      </c>
      <c r="X2448" s="133">
        <v>56984861</v>
      </c>
      <c r="Y2448" s="45"/>
    </row>
    <row r="2449" spans="1:25">
      <c r="A2449" s="299" t="s">
        <v>182</v>
      </c>
      <c r="B2449" s="299" t="s">
        <v>183</v>
      </c>
      <c r="C2449" s="125">
        <v>45044</v>
      </c>
      <c r="D2449" s="125">
        <v>45044</v>
      </c>
      <c r="E2449" s="125">
        <v>45044</v>
      </c>
      <c r="F2449" s="295" t="s">
        <v>786</v>
      </c>
      <c r="G2449" s="127" t="s">
        <v>1522</v>
      </c>
      <c r="H2449" s="128" t="s">
        <v>785</v>
      </c>
      <c r="I2449" s="73" t="s">
        <v>783</v>
      </c>
      <c r="J2449" s="73" t="s">
        <v>784</v>
      </c>
      <c r="K2449" s="73" t="s">
        <v>166</v>
      </c>
      <c r="L2449" s="129">
        <v>0</v>
      </c>
      <c r="N2449" s="121">
        <v>0</v>
      </c>
      <c r="O2449" s="121">
        <v>22571.15</v>
      </c>
      <c r="P2449" s="121">
        <v>22571.15</v>
      </c>
      <c r="Q2449" s="130" t="s">
        <v>681</v>
      </c>
      <c r="R2449" s="131">
        <v>0</v>
      </c>
      <c r="S2449" s="132">
        <v>8978740.9200000037</v>
      </c>
      <c r="T2449" s="122" t="s">
        <v>784</v>
      </c>
      <c r="U2449" s="2">
        <v>93268331</v>
      </c>
      <c r="V2449" s="121">
        <v>-360307938</v>
      </c>
      <c r="W2449" s="111">
        <v>516407</v>
      </c>
      <c r="X2449" s="133">
        <v>57116225</v>
      </c>
      <c r="Y2449" s="45"/>
    </row>
    <row r="2450" spans="1:25">
      <c r="A2450" s="299" t="s">
        <v>182</v>
      </c>
      <c r="B2450" s="299" t="s">
        <v>183</v>
      </c>
      <c r="C2450" s="125">
        <v>45044</v>
      </c>
      <c r="D2450" s="125">
        <v>45044</v>
      </c>
      <c r="E2450" s="125">
        <v>45044</v>
      </c>
      <c r="G2450" s="127" t="s">
        <v>1524</v>
      </c>
      <c r="H2450" s="128" t="s">
        <v>793</v>
      </c>
      <c r="I2450" s="73" t="s">
        <v>791</v>
      </c>
      <c r="J2450" s="73" t="s">
        <v>792</v>
      </c>
      <c r="K2450" s="73" t="s">
        <v>166</v>
      </c>
      <c r="L2450" s="129">
        <v>0</v>
      </c>
      <c r="N2450" s="121">
        <v>0</v>
      </c>
      <c r="O2450" s="121">
        <v>83003.7</v>
      </c>
      <c r="P2450" s="121">
        <v>83003.7</v>
      </c>
      <c r="Q2450" s="130" t="s">
        <v>681</v>
      </c>
      <c r="R2450" s="131">
        <v>0</v>
      </c>
      <c r="S2450" s="132">
        <v>9061744.6200000029</v>
      </c>
      <c r="T2450" s="122" t="s">
        <v>792</v>
      </c>
      <c r="U2450" s="2">
        <v>94178841</v>
      </c>
      <c r="V2450" s="121">
        <v>-360153166</v>
      </c>
      <c r="W2450" s="111">
        <v>364755</v>
      </c>
      <c r="X2450" s="133">
        <v>57061818</v>
      </c>
      <c r="Y2450" s="45"/>
    </row>
    <row r="2451" spans="1:25">
      <c r="A2451" s="299" t="s">
        <v>182</v>
      </c>
      <c r="B2451" s="299" t="s">
        <v>183</v>
      </c>
      <c r="C2451" s="125">
        <v>45044</v>
      </c>
      <c r="D2451" s="125">
        <v>45044</v>
      </c>
      <c r="E2451" s="125">
        <v>45044</v>
      </c>
      <c r="F2451" s="295" t="s">
        <v>800</v>
      </c>
      <c r="G2451" s="127" t="s">
        <v>1543</v>
      </c>
      <c r="H2451" s="128" t="s">
        <v>799</v>
      </c>
      <c r="I2451" s="73" t="s">
        <v>797</v>
      </c>
      <c r="J2451" s="73" t="s">
        <v>798</v>
      </c>
      <c r="K2451" s="73" t="s">
        <v>166</v>
      </c>
      <c r="L2451" s="129">
        <v>0</v>
      </c>
      <c r="N2451" s="121">
        <v>0</v>
      </c>
      <c r="O2451" s="121">
        <v>69955.399999999994</v>
      </c>
      <c r="P2451" s="121">
        <v>69955.399999999994</v>
      </c>
      <c r="Q2451" s="130" t="s">
        <v>681</v>
      </c>
      <c r="R2451" s="131">
        <v>0</v>
      </c>
      <c r="S2451" s="132">
        <v>9131700.0200000033</v>
      </c>
      <c r="T2451" s="122" t="s">
        <v>798</v>
      </c>
      <c r="U2451" s="2">
        <v>93992044</v>
      </c>
      <c r="V2451" s="121">
        <v>-360314007</v>
      </c>
      <c r="W2451" s="111">
        <v>533245</v>
      </c>
      <c r="X2451" s="133">
        <v>57119347</v>
      </c>
      <c r="Y2451" s="45"/>
    </row>
    <row r="2452" spans="1:25">
      <c r="A2452" s="299" t="s">
        <v>182</v>
      </c>
      <c r="B2452" s="299" t="s">
        <v>183</v>
      </c>
      <c r="C2452" s="125">
        <v>45044</v>
      </c>
      <c r="D2452" s="125">
        <v>45044</v>
      </c>
      <c r="E2452" s="125">
        <v>45044</v>
      </c>
      <c r="G2452" s="127" t="s">
        <v>1636</v>
      </c>
      <c r="H2452" s="128" t="s">
        <v>881</v>
      </c>
      <c r="I2452" s="73" t="s">
        <v>204</v>
      </c>
      <c r="J2452" s="73" t="s">
        <v>880</v>
      </c>
      <c r="K2452" s="73" t="s">
        <v>166</v>
      </c>
      <c r="L2452" s="129">
        <v>0</v>
      </c>
      <c r="N2452" s="121">
        <v>0</v>
      </c>
      <c r="O2452" s="121">
        <v>21270.33</v>
      </c>
      <c r="P2452" s="121">
        <v>21270.33</v>
      </c>
      <c r="Q2452" s="130" t="s">
        <v>681</v>
      </c>
      <c r="R2452" s="131">
        <v>0</v>
      </c>
      <c r="S2452" s="132">
        <v>9152970.3500000034</v>
      </c>
      <c r="T2452" s="122" t="s">
        <v>880</v>
      </c>
      <c r="U2452" s="2">
        <v>94110291</v>
      </c>
      <c r="V2452" s="121">
        <v>-360149908</v>
      </c>
      <c r="W2452" s="111">
        <v>533551</v>
      </c>
      <c r="X2452" s="133">
        <v>57058755</v>
      </c>
      <c r="Y2452" s="45"/>
    </row>
    <row r="2453" spans="1:25">
      <c r="A2453" s="299" t="s">
        <v>182</v>
      </c>
      <c r="B2453" s="299" t="s">
        <v>183</v>
      </c>
      <c r="C2453" s="125">
        <v>45043</v>
      </c>
      <c r="D2453" s="125">
        <v>45043</v>
      </c>
      <c r="E2453" s="125">
        <v>45044</v>
      </c>
      <c r="G2453" s="127" t="s">
        <v>1708</v>
      </c>
      <c r="H2453" s="128" t="s">
        <v>216</v>
      </c>
      <c r="I2453" s="73" t="s">
        <v>218</v>
      </c>
      <c r="J2453" s="73" t="s">
        <v>904</v>
      </c>
      <c r="K2453" s="73" t="s">
        <v>166</v>
      </c>
      <c r="L2453" s="129">
        <v>0</v>
      </c>
      <c r="N2453" s="121">
        <v>0</v>
      </c>
      <c r="O2453" s="121">
        <v>23974.68</v>
      </c>
      <c r="P2453" s="121">
        <v>23974.68</v>
      </c>
      <c r="Q2453" s="130" t="s">
        <v>681</v>
      </c>
      <c r="R2453" s="131">
        <v>0</v>
      </c>
      <c r="S2453" s="132">
        <v>9176945.0300000031</v>
      </c>
      <c r="T2453" s="122" t="s">
        <v>219</v>
      </c>
      <c r="U2453" s="2">
        <v>92561831</v>
      </c>
      <c r="V2453" s="121">
        <v>-360301059</v>
      </c>
      <c r="W2453" s="111">
        <v>500668</v>
      </c>
      <c r="X2453" s="133">
        <v>57116002</v>
      </c>
      <c r="Y2453" s="45"/>
    </row>
    <row r="2454" spans="1:25">
      <c r="A2454" s="228" t="s">
        <v>182</v>
      </c>
      <c r="B2454" s="228" t="s">
        <v>183</v>
      </c>
      <c r="C2454" s="229">
        <v>45044</v>
      </c>
      <c r="D2454" s="229">
        <v>45044</v>
      </c>
      <c r="E2454" s="229">
        <v>45044</v>
      </c>
      <c r="F2454" s="296"/>
      <c r="G2454" s="230" t="s">
        <v>1708</v>
      </c>
      <c r="H2454" s="231" t="s">
        <v>216</v>
      </c>
      <c r="I2454" s="232" t="s">
        <v>218</v>
      </c>
      <c r="J2454" s="232" t="s">
        <v>904</v>
      </c>
      <c r="K2454" s="232" t="s">
        <v>166</v>
      </c>
      <c r="L2454" s="233">
        <v>0</v>
      </c>
      <c r="M2454" s="234"/>
      <c r="N2454" s="234">
        <v>0</v>
      </c>
      <c r="O2454" s="234">
        <v>55880.01</v>
      </c>
      <c r="P2454" s="234">
        <v>55880.01</v>
      </c>
      <c r="Q2454" s="235" t="s">
        <v>681</v>
      </c>
      <c r="R2454" s="236">
        <v>0</v>
      </c>
      <c r="S2454" s="237">
        <v>9232825.0400000028</v>
      </c>
      <c r="T2454" s="238" t="s">
        <v>219</v>
      </c>
      <c r="U2454" s="239">
        <v>93948345</v>
      </c>
      <c r="V2454" s="234">
        <v>-360302961</v>
      </c>
      <c r="W2454" s="240">
        <v>510354</v>
      </c>
      <c r="X2454" s="241">
        <v>57116174</v>
      </c>
      <c r="Y2454" s="242"/>
    </row>
    <row r="2455" spans="1:25">
      <c r="A2455" s="299" t="s">
        <v>182</v>
      </c>
      <c r="B2455" s="299" t="s">
        <v>183</v>
      </c>
      <c r="C2455" s="125">
        <v>45047</v>
      </c>
      <c r="D2455" s="125">
        <v>45047</v>
      </c>
      <c r="E2455" s="125">
        <v>45047</v>
      </c>
      <c r="F2455" s="295" t="s">
        <v>719</v>
      </c>
      <c r="G2455" s="127" t="s">
        <v>1534</v>
      </c>
      <c r="H2455" s="128" t="s">
        <v>718</v>
      </c>
      <c r="I2455" s="73" t="s">
        <v>716</v>
      </c>
      <c r="J2455" s="73" t="s">
        <v>717</v>
      </c>
      <c r="K2455" s="73" t="s">
        <v>166</v>
      </c>
      <c r="L2455" s="129">
        <v>0</v>
      </c>
      <c r="N2455" s="121">
        <v>0</v>
      </c>
      <c r="O2455" s="121">
        <v>10875.39</v>
      </c>
      <c r="P2455" s="121">
        <v>10875.39</v>
      </c>
      <c r="Q2455" s="130" t="s">
        <v>681</v>
      </c>
      <c r="R2455" s="131">
        <v>0</v>
      </c>
      <c r="S2455" s="132">
        <v>9243700.4300000034</v>
      </c>
      <c r="T2455" s="122" t="s">
        <v>717</v>
      </c>
      <c r="U2455" s="2">
        <v>93646798</v>
      </c>
      <c r="V2455" s="121">
        <v>-360403311</v>
      </c>
      <c r="W2455" s="111">
        <v>523359</v>
      </c>
      <c r="X2455" s="133">
        <v>57127309</v>
      </c>
      <c r="Y2455" s="45"/>
    </row>
    <row r="2456" spans="1:25">
      <c r="A2456" s="299" t="s">
        <v>182</v>
      </c>
      <c r="B2456" s="299" t="s">
        <v>183</v>
      </c>
      <c r="C2456" s="125">
        <v>45047</v>
      </c>
      <c r="D2456" s="125">
        <v>45047</v>
      </c>
      <c r="E2456" s="125">
        <v>45047</v>
      </c>
      <c r="G2456" s="127"/>
      <c r="H2456" s="128" t="s">
        <v>947</v>
      </c>
      <c r="I2456" s="73" t="s">
        <v>716</v>
      </c>
      <c r="J2456" s="73" t="s">
        <v>946</v>
      </c>
      <c r="K2456" s="73" t="s">
        <v>1158</v>
      </c>
      <c r="L2456" s="129">
        <v>0</v>
      </c>
      <c r="N2456" s="121">
        <v>0</v>
      </c>
      <c r="O2456" s="121">
        <v>239.66</v>
      </c>
      <c r="P2456" s="121">
        <v>239.66</v>
      </c>
      <c r="Q2456" s="130" t="s">
        <v>681</v>
      </c>
      <c r="R2456" s="131">
        <v>0</v>
      </c>
      <c r="S2456" s="132">
        <v>9243940.0900000036</v>
      </c>
      <c r="T2456" s="122" t="s">
        <v>946</v>
      </c>
      <c r="U2456" s="2">
        <v>95250610</v>
      </c>
      <c r="V2456" s="121">
        <v>-360493432</v>
      </c>
      <c r="W2456" s="111"/>
      <c r="X2456" s="133">
        <v>57150485</v>
      </c>
      <c r="Y2456" s="45"/>
    </row>
    <row r="2457" spans="1:25">
      <c r="A2457" s="299" t="s">
        <v>182</v>
      </c>
      <c r="B2457" s="299" t="s">
        <v>183</v>
      </c>
      <c r="C2457" s="125">
        <v>45047</v>
      </c>
      <c r="D2457" s="125">
        <v>45047</v>
      </c>
      <c r="E2457" s="125">
        <v>45047</v>
      </c>
      <c r="G2457" s="127" t="s">
        <v>1683</v>
      </c>
      <c r="H2457" s="128" t="s">
        <v>947</v>
      </c>
      <c r="I2457" s="73" t="s">
        <v>716</v>
      </c>
      <c r="J2457" s="73" t="s">
        <v>946</v>
      </c>
      <c r="K2457" s="73" t="s">
        <v>166</v>
      </c>
      <c r="L2457" s="129">
        <v>0</v>
      </c>
      <c r="N2457" s="121">
        <v>0</v>
      </c>
      <c r="O2457" s="121">
        <v>14006.82</v>
      </c>
      <c r="P2457" s="121">
        <v>14006.82</v>
      </c>
      <c r="Q2457" s="130" t="s">
        <v>681</v>
      </c>
      <c r="R2457" s="131">
        <v>0</v>
      </c>
      <c r="S2457" s="132">
        <v>9257946.9100000039</v>
      </c>
      <c r="T2457" s="122" t="s">
        <v>946</v>
      </c>
      <c r="U2457" s="2">
        <v>93633035</v>
      </c>
      <c r="V2457" s="121">
        <v>-360403216</v>
      </c>
      <c r="W2457" s="111">
        <v>523351</v>
      </c>
      <c r="X2457" s="133">
        <v>57127214</v>
      </c>
      <c r="Y2457" s="45"/>
    </row>
    <row r="2458" spans="1:25">
      <c r="A2458" s="299" t="s">
        <v>182</v>
      </c>
      <c r="B2458" s="299" t="s">
        <v>183</v>
      </c>
      <c r="C2458" s="125">
        <v>45047</v>
      </c>
      <c r="D2458" s="125">
        <v>45047</v>
      </c>
      <c r="E2458" s="125">
        <v>45047</v>
      </c>
      <c r="G2458" s="127"/>
      <c r="H2458" s="128" t="s">
        <v>721</v>
      </c>
      <c r="I2458" s="73" t="s">
        <v>716</v>
      </c>
      <c r="J2458" s="73" t="s">
        <v>720</v>
      </c>
      <c r="K2458" s="73" t="s">
        <v>1158</v>
      </c>
      <c r="L2458" s="129">
        <v>0</v>
      </c>
      <c r="N2458" s="121">
        <v>0</v>
      </c>
      <c r="O2458" s="121">
        <v>640.05999999999995</v>
      </c>
      <c r="P2458" s="121">
        <v>640.05999999999995</v>
      </c>
      <c r="Q2458" s="130" t="s">
        <v>681</v>
      </c>
      <c r="R2458" s="131">
        <v>0</v>
      </c>
      <c r="S2458" s="132">
        <v>9258586.9700000044</v>
      </c>
      <c r="T2458" s="122" t="s">
        <v>720</v>
      </c>
      <c r="U2458" s="2">
        <v>95250472</v>
      </c>
      <c r="V2458" s="121">
        <v>-360492586</v>
      </c>
      <c r="W2458" s="111"/>
      <c r="X2458" s="133">
        <v>57150418</v>
      </c>
      <c r="Y2458" s="45"/>
    </row>
    <row r="2459" spans="1:25">
      <c r="A2459" s="299" t="s">
        <v>182</v>
      </c>
      <c r="B2459" s="299" t="s">
        <v>183</v>
      </c>
      <c r="C2459" s="125">
        <v>45047</v>
      </c>
      <c r="D2459" s="125">
        <v>45047</v>
      </c>
      <c r="E2459" s="125">
        <v>45047</v>
      </c>
      <c r="G2459" s="127" t="s">
        <v>1536</v>
      </c>
      <c r="H2459" s="128" t="s">
        <v>721</v>
      </c>
      <c r="I2459" s="73" t="s">
        <v>716</v>
      </c>
      <c r="J2459" s="73" t="s">
        <v>720</v>
      </c>
      <c r="K2459" s="73" t="s">
        <v>166</v>
      </c>
      <c r="L2459" s="129">
        <v>0</v>
      </c>
      <c r="N2459" s="121">
        <v>0</v>
      </c>
      <c r="O2459" s="121">
        <v>27133.1</v>
      </c>
      <c r="P2459" s="121">
        <v>27133.1</v>
      </c>
      <c r="Q2459" s="130" t="s">
        <v>681</v>
      </c>
      <c r="R2459" s="131">
        <v>0</v>
      </c>
      <c r="S2459" s="132">
        <v>9285720.070000004</v>
      </c>
      <c r="T2459" s="122" t="s">
        <v>720</v>
      </c>
      <c r="U2459" s="2">
        <v>93650431</v>
      </c>
      <c r="V2459" s="121">
        <v>-360416582</v>
      </c>
      <c r="W2459" s="111">
        <v>523373</v>
      </c>
      <c r="X2459" s="133">
        <v>57136204</v>
      </c>
      <c r="Y2459" s="45"/>
    </row>
    <row r="2460" spans="1:25">
      <c r="A2460" s="299" t="s">
        <v>182</v>
      </c>
      <c r="B2460" s="299" t="s">
        <v>183</v>
      </c>
      <c r="C2460" s="125">
        <v>45047</v>
      </c>
      <c r="D2460" s="125">
        <v>45047</v>
      </c>
      <c r="E2460" s="125">
        <v>45047</v>
      </c>
      <c r="F2460" s="295" t="s">
        <v>554</v>
      </c>
      <c r="G2460" s="127" t="s">
        <v>1605</v>
      </c>
      <c r="H2460" s="128" t="s">
        <v>553</v>
      </c>
      <c r="I2460" s="73" t="s">
        <v>561</v>
      </c>
      <c r="J2460" s="73" t="s">
        <v>562</v>
      </c>
      <c r="K2460" s="73" t="s">
        <v>166</v>
      </c>
      <c r="L2460" s="129">
        <v>0</v>
      </c>
      <c r="N2460" s="121">
        <v>0</v>
      </c>
      <c r="O2460" s="121">
        <v>175446.17</v>
      </c>
      <c r="P2460" s="121">
        <v>175446.17</v>
      </c>
      <c r="Q2460" s="130" t="s">
        <v>681</v>
      </c>
      <c r="R2460" s="131">
        <v>0</v>
      </c>
      <c r="S2460" s="132">
        <v>9461166.2400000039</v>
      </c>
      <c r="T2460" s="122" t="s">
        <v>562</v>
      </c>
      <c r="U2460" s="2">
        <v>93879557</v>
      </c>
      <c r="V2460" s="121">
        <v>-360404468</v>
      </c>
      <c r="W2460" s="111">
        <v>331302</v>
      </c>
      <c r="X2460" s="133">
        <v>57128464</v>
      </c>
      <c r="Y2460" s="45"/>
    </row>
    <row r="2461" spans="1:25">
      <c r="A2461" s="243" t="s">
        <v>182</v>
      </c>
      <c r="B2461" s="243" t="s">
        <v>183</v>
      </c>
      <c r="C2461" s="244">
        <v>45048</v>
      </c>
      <c r="D2461" s="244">
        <v>45048</v>
      </c>
      <c r="E2461" s="244">
        <v>45048</v>
      </c>
      <c r="F2461" s="297"/>
      <c r="G2461" s="245" t="s">
        <v>1820</v>
      </c>
      <c r="H2461" s="246" t="s">
        <v>1031</v>
      </c>
      <c r="I2461" s="247" t="s">
        <v>1029</v>
      </c>
      <c r="J2461" s="247" t="s">
        <v>1030</v>
      </c>
      <c r="K2461" s="247" t="s">
        <v>166</v>
      </c>
      <c r="L2461" s="248">
        <v>0</v>
      </c>
      <c r="M2461" s="249"/>
      <c r="N2461" s="249">
        <v>0</v>
      </c>
      <c r="O2461" s="249">
        <v>18366.53</v>
      </c>
      <c r="P2461" s="249">
        <v>18366.53</v>
      </c>
      <c r="Q2461" s="250" t="s">
        <v>681</v>
      </c>
      <c r="R2461" s="251">
        <v>0</v>
      </c>
      <c r="S2461" s="252">
        <v>9479532.7700000033</v>
      </c>
      <c r="T2461" s="253" t="s">
        <v>1030</v>
      </c>
      <c r="U2461" s="254">
        <v>95276181</v>
      </c>
      <c r="V2461" s="249">
        <v>-360573983</v>
      </c>
      <c r="W2461" s="255">
        <v>521264</v>
      </c>
      <c r="X2461" s="256">
        <v>57171913</v>
      </c>
      <c r="Y2461" s="257" t="s">
        <v>1824</v>
      </c>
    </row>
    <row r="2462" spans="1:25">
      <c r="A2462" s="299" t="s">
        <v>182</v>
      </c>
      <c r="B2462" s="299" t="s">
        <v>183</v>
      </c>
      <c r="C2462" s="125">
        <v>45049</v>
      </c>
      <c r="D2462" s="125">
        <v>45049</v>
      </c>
      <c r="E2462" s="125">
        <v>45050</v>
      </c>
      <c r="F2462" s="295" t="s">
        <v>481</v>
      </c>
      <c r="G2462" s="127" t="s">
        <v>1703</v>
      </c>
      <c r="H2462" s="128" t="s">
        <v>480</v>
      </c>
      <c r="I2462" s="73" t="s">
        <v>482</v>
      </c>
      <c r="J2462" s="73" t="s">
        <v>1704</v>
      </c>
      <c r="K2462" s="73" t="s">
        <v>166</v>
      </c>
      <c r="L2462" s="129">
        <v>0</v>
      </c>
      <c r="N2462" s="121">
        <v>0</v>
      </c>
      <c r="O2462" s="121">
        <v>71471.06</v>
      </c>
      <c r="P2462" s="121">
        <v>71471.06</v>
      </c>
      <c r="Q2462" s="130" t="s">
        <v>681</v>
      </c>
      <c r="R2462" s="131">
        <v>0</v>
      </c>
      <c r="S2462" s="132">
        <v>9551003.8300000038</v>
      </c>
      <c r="T2462" s="122" t="s">
        <v>483</v>
      </c>
      <c r="U2462" s="2">
        <v>95360140</v>
      </c>
      <c r="V2462" s="121">
        <v>-360769992</v>
      </c>
      <c r="W2462" s="111">
        <v>464772</v>
      </c>
      <c r="X2462" s="133">
        <v>57219092</v>
      </c>
      <c r="Y2462" s="45"/>
    </row>
    <row r="2463" spans="1:25">
      <c r="A2463" s="299" t="s">
        <v>182</v>
      </c>
      <c r="B2463" s="299" t="s">
        <v>183</v>
      </c>
      <c r="C2463" s="125">
        <v>45044</v>
      </c>
      <c r="D2463" s="125">
        <v>45044</v>
      </c>
      <c r="E2463" s="125">
        <v>45050</v>
      </c>
      <c r="F2463" s="295" t="s">
        <v>1037</v>
      </c>
      <c r="G2463" s="127" t="s">
        <v>1521</v>
      </c>
      <c r="H2463" s="128" t="s">
        <v>782</v>
      </c>
      <c r="I2463" s="73" t="s">
        <v>780</v>
      </c>
      <c r="J2463" s="73" t="s">
        <v>781</v>
      </c>
      <c r="K2463" s="73" t="s">
        <v>166</v>
      </c>
      <c r="L2463" s="129">
        <v>0</v>
      </c>
      <c r="N2463" s="121">
        <v>0</v>
      </c>
      <c r="O2463" s="121">
        <v>1431.75</v>
      </c>
      <c r="P2463" s="121">
        <v>1431.75</v>
      </c>
      <c r="Q2463" s="130" t="s">
        <v>681</v>
      </c>
      <c r="R2463" s="131">
        <v>0</v>
      </c>
      <c r="S2463" s="132">
        <v>9552435.5800000038</v>
      </c>
      <c r="T2463" s="122" t="s">
        <v>781</v>
      </c>
      <c r="U2463" s="2">
        <v>93646923</v>
      </c>
      <c r="V2463" s="121">
        <v>-360128655</v>
      </c>
      <c r="W2463" s="111">
        <v>364698</v>
      </c>
      <c r="X2463" s="133">
        <v>57037843</v>
      </c>
      <c r="Y2463" s="45"/>
    </row>
    <row r="2464" spans="1:25">
      <c r="A2464" s="228" t="s">
        <v>182</v>
      </c>
      <c r="B2464" s="228" t="s">
        <v>183</v>
      </c>
      <c r="C2464" s="229">
        <v>45044</v>
      </c>
      <c r="D2464" s="229">
        <v>45044</v>
      </c>
      <c r="E2464" s="229">
        <v>45050</v>
      </c>
      <c r="F2464" s="296" t="s">
        <v>1037</v>
      </c>
      <c r="G2464" s="230" t="s">
        <v>1521</v>
      </c>
      <c r="H2464" s="231" t="s">
        <v>782</v>
      </c>
      <c r="I2464" s="232" t="s">
        <v>780</v>
      </c>
      <c r="J2464" s="232" t="s">
        <v>781</v>
      </c>
      <c r="K2464" s="232" t="s">
        <v>166</v>
      </c>
      <c r="L2464" s="233">
        <v>0</v>
      </c>
      <c r="M2464" s="234"/>
      <c r="N2464" s="234">
        <v>0</v>
      </c>
      <c r="O2464" s="234">
        <v>1909.01</v>
      </c>
      <c r="P2464" s="234">
        <v>1909.01</v>
      </c>
      <c r="Q2464" s="235" t="s">
        <v>681</v>
      </c>
      <c r="R2464" s="236">
        <v>0</v>
      </c>
      <c r="S2464" s="237">
        <v>9554344.5900000036</v>
      </c>
      <c r="T2464" s="238" t="s">
        <v>781</v>
      </c>
      <c r="U2464" s="239">
        <v>93646923</v>
      </c>
      <c r="V2464" s="234">
        <v>-360780810</v>
      </c>
      <c r="W2464" s="240">
        <v>364698</v>
      </c>
      <c r="X2464" s="241">
        <v>57222287</v>
      </c>
      <c r="Y2464" s="242"/>
    </row>
    <row r="2465" spans="1:25">
      <c r="A2465" s="299" t="s">
        <v>206</v>
      </c>
      <c r="B2465" s="299" t="s">
        <v>207</v>
      </c>
      <c r="C2465" s="125">
        <v>45048</v>
      </c>
      <c r="D2465" s="125">
        <v>45048</v>
      </c>
      <c r="E2465" s="125">
        <v>45051</v>
      </c>
      <c r="F2465" s="295" t="s">
        <v>466</v>
      </c>
      <c r="G2465" s="127"/>
      <c r="H2465" s="128" t="s">
        <v>465</v>
      </c>
      <c r="I2465" s="73" t="s">
        <v>467</v>
      </c>
      <c r="J2465" s="73" t="s">
        <v>468</v>
      </c>
      <c r="K2465" s="73" t="s">
        <v>944</v>
      </c>
      <c r="L2465" s="129">
        <v>170048.23</v>
      </c>
      <c r="M2465" s="121">
        <v>100</v>
      </c>
      <c r="N2465" s="121">
        <v>170048.23</v>
      </c>
      <c r="O2465" s="121">
        <v>0</v>
      </c>
      <c r="P2465" s="121">
        <v>170048.23</v>
      </c>
      <c r="Q2465" s="130" t="s">
        <v>681</v>
      </c>
      <c r="R2465" s="131">
        <v>5651482.0199999912</v>
      </c>
      <c r="S2465" s="132">
        <v>0</v>
      </c>
      <c r="T2465" s="122" t="s">
        <v>468</v>
      </c>
      <c r="U2465" s="2"/>
      <c r="W2465" s="111">
        <v>445104</v>
      </c>
      <c r="X2465" s="133"/>
      <c r="Y2465" s="45"/>
    </row>
    <row r="2466" spans="1:25">
      <c r="A2466" s="228" t="s">
        <v>182</v>
      </c>
      <c r="B2466" s="228" t="s">
        <v>183</v>
      </c>
      <c r="C2466" s="229">
        <v>45048</v>
      </c>
      <c r="D2466" s="229">
        <v>45048</v>
      </c>
      <c r="E2466" s="229">
        <v>45051</v>
      </c>
      <c r="F2466" s="296" t="s">
        <v>466</v>
      </c>
      <c r="G2466" s="230" t="s">
        <v>1608</v>
      </c>
      <c r="H2466" s="231" t="s">
        <v>465</v>
      </c>
      <c r="I2466" s="232" t="s">
        <v>467</v>
      </c>
      <c r="J2466" s="232" t="s">
        <v>468</v>
      </c>
      <c r="K2466" s="232" t="s">
        <v>166</v>
      </c>
      <c r="L2466" s="233">
        <v>0</v>
      </c>
      <c r="M2466" s="234"/>
      <c r="N2466" s="234">
        <v>0</v>
      </c>
      <c r="O2466" s="234">
        <v>213.02</v>
      </c>
      <c r="P2466" s="234">
        <v>213.02</v>
      </c>
      <c r="Q2466" s="235" t="s">
        <v>681</v>
      </c>
      <c r="R2466" s="236">
        <v>0</v>
      </c>
      <c r="S2466" s="237">
        <v>9554557.6100000031</v>
      </c>
      <c r="T2466" s="238" t="s">
        <v>468</v>
      </c>
      <c r="U2466" s="239">
        <v>95410111</v>
      </c>
      <c r="V2466" s="234">
        <v>-360861405</v>
      </c>
      <c r="W2466" s="240">
        <v>445104</v>
      </c>
      <c r="X2466" s="241">
        <v>57241674</v>
      </c>
      <c r="Y2466" s="242" t="s">
        <v>1825</v>
      </c>
    </row>
    <row r="2467" spans="1:25">
      <c r="A2467" s="299" t="s">
        <v>206</v>
      </c>
      <c r="B2467" s="299" t="s">
        <v>207</v>
      </c>
      <c r="C2467" s="125">
        <v>45055</v>
      </c>
      <c r="D2467" s="125">
        <v>45055</v>
      </c>
      <c r="E2467" s="125">
        <v>45055</v>
      </c>
      <c r="G2467" s="127"/>
      <c r="J2467" s="73"/>
      <c r="K2467" s="73" t="s">
        <v>709</v>
      </c>
      <c r="L2467" s="129">
        <v>0</v>
      </c>
      <c r="N2467" s="121">
        <v>18000000</v>
      </c>
      <c r="O2467" s="121">
        <v>0</v>
      </c>
      <c r="P2467" s="121">
        <v>18000000</v>
      </c>
      <c r="Q2467" s="130" t="s">
        <v>681</v>
      </c>
      <c r="R2467" s="131">
        <v>23651482.019999992</v>
      </c>
      <c r="S2467" s="132">
        <v>0</v>
      </c>
      <c r="T2467" s="122"/>
      <c r="U2467" s="2">
        <v>2511663</v>
      </c>
      <c r="V2467" s="121">
        <v>-361081809</v>
      </c>
      <c r="W2467" s="111"/>
      <c r="X2467" s="133">
        <v>57283602</v>
      </c>
      <c r="Y2467" s="45" t="s">
        <v>1826</v>
      </c>
    </row>
    <row r="2468" spans="1:25">
      <c r="A2468" s="299" t="s">
        <v>182</v>
      </c>
      <c r="B2468" s="299" t="s">
        <v>183</v>
      </c>
      <c r="C2468" s="125">
        <v>45047</v>
      </c>
      <c r="D2468" s="125">
        <v>45047</v>
      </c>
      <c r="E2468" s="125">
        <v>45055</v>
      </c>
      <c r="F2468" s="295" t="s">
        <v>453</v>
      </c>
      <c r="G2468" s="127" t="s">
        <v>1743</v>
      </c>
      <c r="H2468" s="128" t="s">
        <v>452</v>
      </c>
      <c r="I2468" s="73" t="s">
        <v>454</v>
      </c>
      <c r="J2468" s="73" t="s">
        <v>455</v>
      </c>
      <c r="K2468" s="73" t="s">
        <v>166</v>
      </c>
      <c r="L2468" s="129">
        <v>0</v>
      </c>
      <c r="N2468" s="121">
        <v>0</v>
      </c>
      <c r="O2468" s="121">
        <v>25313.759999999998</v>
      </c>
      <c r="P2468" s="121">
        <v>25313.759999999998</v>
      </c>
      <c r="Q2468" s="130" t="s">
        <v>681</v>
      </c>
      <c r="R2468" s="131">
        <v>0</v>
      </c>
      <c r="S2468" s="132">
        <v>9579871.3700000029</v>
      </c>
      <c r="T2468" s="122" t="s">
        <v>455</v>
      </c>
      <c r="U2468" s="2">
        <v>95297666</v>
      </c>
      <c r="V2468" s="121">
        <v>-361105394</v>
      </c>
      <c r="W2468" s="111">
        <v>523882</v>
      </c>
      <c r="X2468" s="133">
        <v>57290625</v>
      </c>
      <c r="Y2468" s="45"/>
    </row>
    <row r="2469" spans="1:25">
      <c r="A2469" s="299" t="s">
        <v>206</v>
      </c>
      <c r="B2469" s="299" t="s">
        <v>207</v>
      </c>
      <c r="C2469" s="125">
        <v>45019</v>
      </c>
      <c r="D2469" s="125">
        <v>45019</v>
      </c>
      <c r="E2469" s="125">
        <v>45055</v>
      </c>
      <c r="G2469" s="127"/>
      <c r="H2469" s="128" t="s">
        <v>317</v>
      </c>
      <c r="I2469" s="73" t="s">
        <v>318</v>
      </c>
      <c r="J2469" s="73" t="s">
        <v>319</v>
      </c>
      <c r="K2469" s="73" t="s">
        <v>1827</v>
      </c>
      <c r="L2469" s="129">
        <v>13504.58</v>
      </c>
      <c r="M2469" s="121">
        <v>100</v>
      </c>
      <c r="N2469" s="121">
        <v>-13504.58</v>
      </c>
      <c r="O2469" s="121">
        <v>0</v>
      </c>
      <c r="P2469" s="121">
        <v>-13504.58</v>
      </c>
      <c r="Q2469" s="130" t="s">
        <v>681</v>
      </c>
      <c r="R2469" s="131">
        <v>23637977.439999994</v>
      </c>
      <c r="S2469" s="132">
        <v>0</v>
      </c>
      <c r="T2469" s="122" t="s">
        <v>319</v>
      </c>
      <c r="U2469" s="2"/>
      <c r="W2469" s="111">
        <v>454684</v>
      </c>
      <c r="X2469" s="133"/>
      <c r="Y2469" s="45"/>
    </row>
    <row r="2470" spans="1:25">
      <c r="A2470" s="299" t="s">
        <v>206</v>
      </c>
      <c r="B2470" s="299" t="s">
        <v>207</v>
      </c>
      <c r="C2470" s="125">
        <v>45017</v>
      </c>
      <c r="D2470" s="125">
        <v>45017</v>
      </c>
      <c r="E2470" s="125">
        <v>45055</v>
      </c>
      <c r="G2470" s="127"/>
      <c r="H2470" s="128" t="s">
        <v>317</v>
      </c>
      <c r="I2470" s="73" t="s">
        <v>318</v>
      </c>
      <c r="J2470" s="73" t="s">
        <v>319</v>
      </c>
      <c r="K2470" s="73" t="s">
        <v>944</v>
      </c>
      <c r="L2470" s="129">
        <v>13504.58</v>
      </c>
      <c r="M2470" s="121">
        <v>100</v>
      </c>
      <c r="N2470" s="121">
        <v>13504.58</v>
      </c>
      <c r="O2470" s="121">
        <v>0</v>
      </c>
      <c r="P2470" s="121">
        <v>13504.58</v>
      </c>
      <c r="Q2470" s="130" t="s">
        <v>681</v>
      </c>
      <c r="R2470" s="131">
        <v>23651482.019999992</v>
      </c>
      <c r="S2470" s="132">
        <v>0</v>
      </c>
      <c r="T2470" s="122" t="s">
        <v>319</v>
      </c>
      <c r="U2470" s="2">
        <v>95487965</v>
      </c>
      <c r="V2470" s="121">
        <v>-361077449</v>
      </c>
      <c r="W2470" s="111">
        <v>454684</v>
      </c>
      <c r="X2470" s="133">
        <v>57282333</v>
      </c>
      <c r="Y2470" s="45"/>
    </row>
    <row r="2471" spans="1:25">
      <c r="A2471" s="299" t="s">
        <v>182</v>
      </c>
      <c r="B2471" s="299" t="s">
        <v>183</v>
      </c>
      <c r="C2471" s="125">
        <v>45047</v>
      </c>
      <c r="D2471" s="125">
        <v>45047</v>
      </c>
      <c r="E2471" s="125">
        <v>45055</v>
      </c>
      <c r="G2471" s="127" t="s">
        <v>1618</v>
      </c>
      <c r="H2471" s="128" t="s">
        <v>317</v>
      </c>
      <c r="I2471" s="73" t="s">
        <v>318</v>
      </c>
      <c r="J2471" s="73" t="s">
        <v>319</v>
      </c>
      <c r="K2471" s="73" t="s">
        <v>166</v>
      </c>
      <c r="L2471" s="129">
        <v>0</v>
      </c>
      <c r="N2471" s="121">
        <v>0</v>
      </c>
      <c r="O2471" s="121">
        <v>20952.150000000001</v>
      </c>
      <c r="P2471" s="121">
        <v>20952.150000000001</v>
      </c>
      <c r="Q2471" s="130" t="s">
        <v>681</v>
      </c>
      <c r="R2471" s="131">
        <v>0</v>
      </c>
      <c r="S2471" s="132">
        <v>9600823.5200000033</v>
      </c>
      <c r="T2471" s="122" t="s">
        <v>319</v>
      </c>
      <c r="U2471" s="2">
        <v>95487786</v>
      </c>
      <c r="V2471" s="121">
        <v>-361080917</v>
      </c>
      <c r="W2471" s="111">
        <v>454684</v>
      </c>
      <c r="X2471" s="133">
        <v>57283288</v>
      </c>
      <c r="Y2471" s="45"/>
    </row>
    <row r="2472" spans="1:25">
      <c r="A2472" s="299" t="s">
        <v>206</v>
      </c>
      <c r="B2472" s="299" t="s">
        <v>207</v>
      </c>
      <c r="C2472" s="125">
        <v>45054</v>
      </c>
      <c r="D2472" s="125">
        <v>45054</v>
      </c>
      <c r="E2472" s="125">
        <v>45055</v>
      </c>
      <c r="F2472" s="295" t="s">
        <v>549</v>
      </c>
      <c r="G2472" s="127"/>
      <c r="H2472" s="128" t="s">
        <v>548</v>
      </c>
      <c r="I2472" s="73" t="s">
        <v>550</v>
      </c>
      <c r="J2472" s="73" t="s">
        <v>551</v>
      </c>
      <c r="K2472" s="73" t="s">
        <v>944</v>
      </c>
      <c r="L2472" s="129">
        <v>203857.6</v>
      </c>
      <c r="M2472" s="121">
        <v>100</v>
      </c>
      <c r="N2472" s="121">
        <v>203857.6</v>
      </c>
      <c r="O2472" s="121">
        <v>0</v>
      </c>
      <c r="P2472" s="121">
        <v>203857.6</v>
      </c>
      <c r="Q2472" s="130" t="s">
        <v>681</v>
      </c>
      <c r="R2472" s="131">
        <v>23855339.619999994</v>
      </c>
      <c r="S2472" s="132">
        <v>0</v>
      </c>
      <c r="T2472" s="122" t="s">
        <v>551</v>
      </c>
      <c r="U2472" s="2"/>
      <c r="W2472" s="111">
        <v>436980</v>
      </c>
      <c r="X2472" s="133"/>
      <c r="Y2472" s="45"/>
    </row>
    <row r="2473" spans="1:25">
      <c r="A2473" s="299" t="s">
        <v>206</v>
      </c>
      <c r="B2473" s="299" t="s">
        <v>207</v>
      </c>
      <c r="C2473" s="125">
        <v>45050</v>
      </c>
      <c r="D2473" s="125">
        <v>45050</v>
      </c>
      <c r="E2473" s="125">
        <v>45055</v>
      </c>
      <c r="F2473" s="295" t="s">
        <v>800</v>
      </c>
      <c r="G2473" s="127"/>
      <c r="H2473" s="128" t="s">
        <v>799</v>
      </c>
      <c r="I2473" s="73" t="s">
        <v>797</v>
      </c>
      <c r="J2473" s="73" t="s">
        <v>798</v>
      </c>
      <c r="K2473" s="73" t="s">
        <v>944</v>
      </c>
      <c r="L2473" s="129">
        <v>34842.39</v>
      </c>
      <c r="M2473" s="121">
        <v>100</v>
      </c>
      <c r="N2473" s="121">
        <v>34842.39</v>
      </c>
      <c r="O2473" s="121">
        <v>0</v>
      </c>
      <c r="P2473" s="121">
        <v>34842.39</v>
      </c>
      <c r="Q2473" s="130" t="s">
        <v>681</v>
      </c>
      <c r="R2473" s="131">
        <v>23890182.009999994</v>
      </c>
      <c r="S2473" s="132">
        <v>0</v>
      </c>
      <c r="T2473" s="122" t="s">
        <v>798</v>
      </c>
      <c r="U2473" s="2">
        <v>95489702</v>
      </c>
      <c r="V2473" s="121">
        <v>-361081508</v>
      </c>
      <c r="W2473" s="111">
        <v>538224</v>
      </c>
      <c r="X2473" s="133">
        <v>57283498</v>
      </c>
      <c r="Y2473" s="45"/>
    </row>
    <row r="2474" spans="1:25">
      <c r="A2474" s="228" t="s">
        <v>206</v>
      </c>
      <c r="B2474" s="228" t="s">
        <v>207</v>
      </c>
      <c r="C2474" s="229">
        <v>45055</v>
      </c>
      <c r="D2474" s="229">
        <v>45055</v>
      </c>
      <c r="E2474" s="229">
        <v>45055</v>
      </c>
      <c r="F2474" s="296"/>
      <c r="G2474" s="230"/>
      <c r="H2474" s="231"/>
      <c r="I2474" s="232"/>
      <c r="J2474" s="232"/>
      <c r="K2474" s="232" t="s">
        <v>709</v>
      </c>
      <c r="L2474" s="233">
        <v>0</v>
      </c>
      <c r="M2474" s="234"/>
      <c r="N2474" s="234">
        <v>-18000000</v>
      </c>
      <c r="O2474" s="234">
        <v>0</v>
      </c>
      <c r="P2474" s="234">
        <v>-18000000</v>
      </c>
      <c r="Q2474" s="235" t="s">
        <v>681</v>
      </c>
      <c r="R2474" s="236">
        <v>5890182.0099999942</v>
      </c>
      <c r="S2474" s="237">
        <v>0</v>
      </c>
      <c r="T2474" s="238"/>
      <c r="U2474" s="239">
        <v>2511747</v>
      </c>
      <c r="V2474" s="234">
        <v>-361092627</v>
      </c>
      <c r="W2474" s="240"/>
      <c r="X2474" s="241">
        <v>57287234</v>
      </c>
      <c r="Y2474" s="242" t="s">
        <v>1573</v>
      </c>
    </row>
    <row r="2475" spans="1:25">
      <c r="A2475" s="299" t="s">
        <v>182</v>
      </c>
      <c r="B2475" s="299" t="s">
        <v>183</v>
      </c>
      <c r="C2475" s="125">
        <v>45047</v>
      </c>
      <c r="D2475" s="125">
        <v>45047</v>
      </c>
      <c r="E2475" s="125">
        <v>45056</v>
      </c>
      <c r="F2475" s="295" t="s">
        <v>569</v>
      </c>
      <c r="G2475" s="127" t="s">
        <v>1681</v>
      </c>
      <c r="H2475" s="128" t="s">
        <v>568</v>
      </c>
      <c r="I2475" s="73" t="s">
        <v>454</v>
      </c>
      <c r="J2475" s="73" t="s">
        <v>570</v>
      </c>
      <c r="K2475" s="73" t="s">
        <v>166</v>
      </c>
      <c r="L2475" s="129">
        <v>0</v>
      </c>
      <c r="N2475" s="121">
        <v>0</v>
      </c>
      <c r="O2475" s="121">
        <v>26234.69</v>
      </c>
      <c r="P2475" s="121">
        <v>26234.69</v>
      </c>
      <c r="Q2475" s="130" t="s">
        <v>681</v>
      </c>
      <c r="R2475" s="131">
        <v>0</v>
      </c>
      <c r="S2475" s="132">
        <v>9627058.2100000028</v>
      </c>
      <c r="T2475" s="122" t="s">
        <v>570</v>
      </c>
      <c r="U2475" s="2">
        <v>94348603</v>
      </c>
      <c r="V2475" s="121">
        <v>-361105362</v>
      </c>
      <c r="W2475" s="111">
        <v>509933</v>
      </c>
      <c r="X2475" s="133">
        <v>57290611</v>
      </c>
      <c r="Y2475" s="45"/>
    </row>
    <row r="2476" spans="1:25">
      <c r="A2476" s="299" t="s">
        <v>206</v>
      </c>
      <c r="B2476" s="299" t="s">
        <v>207</v>
      </c>
      <c r="C2476" s="125">
        <v>45042</v>
      </c>
      <c r="D2476" s="125">
        <v>45056</v>
      </c>
      <c r="E2476" s="125">
        <v>45056</v>
      </c>
      <c r="G2476" s="127"/>
      <c r="H2476" s="128" t="s">
        <v>557</v>
      </c>
      <c r="I2476" s="73" t="s">
        <v>559</v>
      </c>
      <c r="J2476" s="73" t="s">
        <v>943</v>
      </c>
      <c r="K2476" s="73" t="s">
        <v>830</v>
      </c>
      <c r="L2476" s="129">
        <v>3500000</v>
      </c>
      <c r="M2476" s="121">
        <v>98</v>
      </c>
      <c r="N2476" s="121">
        <v>3430000</v>
      </c>
      <c r="O2476" s="121">
        <v>0</v>
      </c>
      <c r="P2476" s="121">
        <v>3430000</v>
      </c>
      <c r="Q2476" s="130" t="s">
        <v>681</v>
      </c>
      <c r="R2476" s="131">
        <v>9320182.0099999942</v>
      </c>
      <c r="S2476" s="132">
        <v>0</v>
      </c>
      <c r="T2476" s="122" t="s">
        <v>943</v>
      </c>
      <c r="U2476" s="2">
        <v>95233497</v>
      </c>
      <c r="V2476" s="121">
        <v>-361204794</v>
      </c>
      <c r="W2476" s="111">
        <v>483077</v>
      </c>
      <c r="X2476" s="133">
        <v>57315544</v>
      </c>
      <c r="Y2476" s="45"/>
    </row>
    <row r="2477" spans="1:25">
      <c r="A2477" s="299" t="s">
        <v>182</v>
      </c>
      <c r="B2477" s="299" t="s">
        <v>183</v>
      </c>
      <c r="C2477" s="125">
        <v>45019</v>
      </c>
      <c r="D2477" s="125">
        <v>45019</v>
      </c>
      <c r="E2477" s="125">
        <v>45056</v>
      </c>
      <c r="G2477" s="127" t="s">
        <v>1618</v>
      </c>
      <c r="H2477" s="128" t="s">
        <v>317</v>
      </c>
      <c r="I2477" s="73" t="s">
        <v>318</v>
      </c>
      <c r="J2477" s="73" t="s">
        <v>319</v>
      </c>
      <c r="K2477" s="73" t="s">
        <v>166</v>
      </c>
      <c r="L2477" s="129">
        <v>0</v>
      </c>
      <c r="N2477" s="121">
        <v>0</v>
      </c>
      <c r="O2477" s="121">
        <v>5795.51</v>
      </c>
      <c r="P2477" s="121">
        <v>5795.51</v>
      </c>
      <c r="Q2477" s="130" t="s">
        <v>681</v>
      </c>
      <c r="R2477" s="131">
        <v>0</v>
      </c>
      <c r="S2477" s="132">
        <v>9632853.7200000025</v>
      </c>
      <c r="T2477" s="122" t="s">
        <v>319</v>
      </c>
      <c r="U2477" s="2">
        <v>94011969</v>
      </c>
      <c r="V2477" s="121">
        <v>-361080941</v>
      </c>
      <c r="W2477" s="111">
        <v>454684</v>
      </c>
      <c r="X2477" s="133">
        <v>57283298</v>
      </c>
      <c r="Y2477" s="45"/>
    </row>
    <row r="2478" spans="1:25">
      <c r="A2478" s="228" t="s">
        <v>182</v>
      </c>
      <c r="B2478" s="228" t="s">
        <v>183</v>
      </c>
      <c r="C2478" s="229">
        <v>45047</v>
      </c>
      <c r="D2478" s="229">
        <v>45047</v>
      </c>
      <c r="E2478" s="229">
        <v>45056</v>
      </c>
      <c r="F2478" s="296"/>
      <c r="G2478" s="230" t="s">
        <v>1618</v>
      </c>
      <c r="H2478" s="231" t="s">
        <v>317</v>
      </c>
      <c r="I2478" s="232" t="s">
        <v>318</v>
      </c>
      <c r="J2478" s="232" t="s">
        <v>319</v>
      </c>
      <c r="K2478" s="232" t="s">
        <v>166</v>
      </c>
      <c r="L2478" s="233">
        <v>0</v>
      </c>
      <c r="M2478" s="234"/>
      <c r="N2478" s="234">
        <v>0</v>
      </c>
      <c r="O2478" s="234">
        <v>-5795.51</v>
      </c>
      <c r="P2478" s="234">
        <v>-5795.51</v>
      </c>
      <c r="Q2478" s="235" t="s">
        <v>681</v>
      </c>
      <c r="R2478" s="236">
        <v>0</v>
      </c>
      <c r="S2478" s="237">
        <v>9627058.2100000028</v>
      </c>
      <c r="T2478" s="238" t="s">
        <v>319</v>
      </c>
      <c r="U2478" s="239">
        <v>95487786</v>
      </c>
      <c r="V2478" s="234">
        <v>-361080924</v>
      </c>
      <c r="W2478" s="240">
        <v>454684</v>
      </c>
      <c r="X2478" s="241">
        <v>57283291</v>
      </c>
      <c r="Y2478" s="242"/>
    </row>
    <row r="2479" spans="1:25">
      <c r="A2479" s="299" t="s">
        <v>182</v>
      </c>
      <c r="B2479" s="299" t="s">
        <v>183</v>
      </c>
      <c r="C2479" s="125">
        <v>45016</v>
      </c>
      <c r="D2479" s="125">
        <v>45016</v>
      </c>
      <c r="E2479" s="125">
        <v>45057</v>
      </c>
      <c r="F2479" s="295" t="s">
        <v>346</v>
      </c>
      <c r="G2479" s="127" t="s">
        <v>1700</v>
      </c>
      <c r="H2479" s="128" t="s">
        <v>345</v>
      </c>
      <c r="I2479" s="73" t="s">
        <v>164</v>
      </c>
      <c r="J2479" s="73" t="s">
        <v>347</v>
      </c>
      <c r="K2479" s="73" t="s">
        <v>166</v>
      </c>
      <c r="L2479" s="129">
        <v>0</v>
      </c>
      <c r="N2479" s="121">
        <v>0</v>
      </c>
      <c r="O2479" s="121">
        <v>31089.37</v>
      </c>
      <c r="P2479" s="121">
        <v>31089.37</v>
      </c>
      <c r="Q2479" s="130" t="s">
        <v>681</v>
      </c>
      <c r="R2479" s="131">
        <v>0</v>
      </c>
      <c r="S2479" s="132">
        <v>9658147.5800000019</v>
      </c>
      <c r="T2479" s="122" t="s">
        <v>347</v>
      </c>
      <c r="U2479" s="2">
        <v>93898147</v>
      </c>
      <c r="V2479" s="121">
        <v>-361299270</v>
      </c>
      <c r="W2479" s="111">
        <v>532984</v>
      </c>
      <c r="X2479" s="133">
        <v>57334991</v>
      </c>
      <c r="Y2479" s="45"/>
    </row>
    <row r="2480" spans="1:25">
      <c r="A2480" s="299" t="s">
        <v>182</v>
      </c>
      <c r="B2480" s="299" t="s">
        <v>183</v>
      </c>
      <c r="C2480" s="125">
        <v>45044</v>
      </c>
      <c r="D2480" s="125">
        <v>45044</v>
      </c>
      <c r="E2480" s="125">
        <v>45057</v>
      </c>
      <c r="F2480" s="295" t="s">
        <v>474</v>
      </c>
      <c r="G2480" s="127" t="s">
        <v>1639</v>
      </c>
      <c r="H2480" s="128" t="s">
        <v>473</v>
      </c>
      <c r="I2480" s="73" t="s">
        <v>475</v>
      </c>
      <c r="J2480" s="73" t="s">
        <v>688</v>
      </c>
      <c r="K2480" s="73" t="s">
        <v>166</v>
      </c>
      <c r="L2480" s="129">
        <v>0</v>
      </c>
      <c r="N2480" s="121">
        <v>0</v>
      </c>
      <c r="O2480" s="121">
        <v>64398.02</v>
      </c>
      <c r="P2480" s="121">
        <v>64398.02</v>
      </c>
      <c r="Q2480" s="130" t="s">
        <v>681</v>
      </c>
      <c r="R2480" s="131">
        <v>0</v>
      </c>
      <c r="S2480" s="132">
        <v>9722545.6000000015</v>
      </c>
      <c r="T2480" s="122" t="s">
        <v>476</v>
      </c>
      <c r="U2480" s="2">
        <v>95128082</v>
      </c>
      <c r="V2480" s="121">
        <v>-361300698</v>
      </c>
      <c r="W2480" s="111">
        <v>454440</v>
      </c>
      <c r="X2480" s="133">
        <v>57335413</v>
      </c>
      <c r="Y2480" s="45"/>
    </row>
    <row r="2481" spans="1:25">
      <c r="A2481" s="299" t="s">
        <v>182</v>
      </c>
      <c r="B2481" s="299" t="s">
        <v>183</v>
      </c>
      <c r="C2481" s="125">
        <v>45044</v>
      </c>
      <c r="D2481" s="125">
        <v>45044</v>
      </c>
      <c r="E2481" s="125">
        <v>45057</v>
      </c>
      <c r="F2481" s="295" t="s">
        <v>474</v>
      </c>
      <c r="G2481" s="127" t="s">
        <v>1639</v>
      </c>
      <c r="H2481" s="128" t="s">
        <v>473</v>
      </c>
      <c r="I2481" s="73" t="s">
        <v>475</v>
      </c>
      <c r="J2481" s="73" t="s">
        <v>688</v>
      </c>
      <c r="K2481" s="73" t="s">
        <v>166</v>
      </c>
      <c r="L2481" s="129">
        <v>0</v>
      </c>
      <c r="N2481" s="121">
        <v>0</v>
      </c>
      <c r="O2481" s="121">
        <v>3288.97</v>
      </c>
      <c r="P2481" s="121">
        <v>3288.97</v>
      </c>
      <c r="Q2481" s="130" t="s">
        <v>681</v>
      </c>
      <c r="R2481" s="131">
        <v>0</v>
      </c>
      <c r="S2481" s="132">
        <v>9725834.5700000022</v>
      </c>
      <c r="T2481" s="122" t="s">
        <v>476</v>
      </c>
      <c r="U2481" s="2">
        <v>95128082</v>
      </c>
      <c r="V2481" s="121">
        <v>-361300709</v>
      </c>
      <c r="W2481" s="111">
        <v>454440</v>
      </c>
      <c r="X2481" s="133">
        <v>57335418</v>
      </c>
      <c r="Y2481" s="45"/>
    </row>
    <row r="2482" spans="1:25">
      <c r="A2482" s="299" t="s">
        <v>182</v>
      </c>
      <c r="B2482" s="299" t="s">
        <v>183</v>
      </c>
      <c r="C2482" s="125">
        <v>45047</v>
      </c>
      <c r="D2482" s="125">
        <v>45047</v>
      </c>
      <c r="E2482" s="125">
        <v>45057</v>
      </c>
      <c r="F2482" s="295" t="s">
        <v>1027</v>
      </c>
      <c r="G2482" s="127" t="s">
        <v>1828</v>
      </c>
      <c r="H2482" s="128" t="s">
        <v>1026</v>
      </c>
      <c r="I2482" s="73" t="s">
        <v>1024</v>
      </c>
      <c r="J2482" s="73" t="s">
        <v>1025</v>
      </c>
      <c r="K2482" s="73" t="s">
        <v>166</v>
      </c>
      <c r="L2482" s="129">
        <v>0</v>
      </c>
      <c r="N2482" s="121">
        <v>0</v>
      </c>
      <c r="O2482" s="121">
        <v>34349.879999999997</v>
      </c>
      <c r="P2482" s="121">
        <v>34349.879999999997</v>
      </c>
      <c r="Q2482" s="130" t="s">
        <v>681</v>
      </c>
      <c r="R2482" s="131">
        <v>0</v>
      </c>
      <c r="S2482" s="132">
        <v>9760184.450000003</v>
      </c>
      <c r="T2482" s="122" t="s">
        <v>1025</v>
      </c>
      <c r="U2482" s="2">
        <v>94631140</v>
      </c>
      <c r="V2482" s="121">
        <v>-361300408</v>
      </c>
      <c r="W2482" s="111">
        <v>520227</v>
      </c>
      <c r="X2482" s="133">
        <v>57335355</v>
      </c>
      <c r="Y2482" s="45"/>
    </row>
    <row r="2483" spans="1:25">
      <c r="A2483" s="299" t="s">
        <v>182</v>
      </c>
      <c r="B2483" s="299" t="s">
        <v>183</v>
      </c>
      <c r="C2483" s="125">
        <v>45047</v>
      </c>
      <c r="D2483" s="125">
        <v>45047</v>
      </c>
      <c r="E2483" s="125">
        <v>45057</v>
      </c>
      <c r="F2483" s="295" t="s">
        <v>1027</v>
      </c>
      <c r="G2483" s="127" t="s">
        <v>1828</v>
      </c>
      <c r="H2483" s="128" t="s">
        <v>1026</v>
      </c>
      <c r="I2483" s="73" t="s">
        <v>1024</v>
      </c>
      <c r="J2483" s="73" t="s">
        <v>1025</v>
      </c>
      <c r="K2483" s="73" t="s">
        <v>166</v>
      </c>
      <c r="L2483" s="129">
        <v>0</v>
      </c>
      <c r="N2483" s="121">
        <v>0</v>
      </c>
      <c r="O2483" s="121">
        <v>6542.83</v>
      </c>
      <c r="P2483" s="121">
        <v>6542.83</v>
      </c>
      <c r="Q2483" s="130" t="s">
        <v>681</v>
      </c>
      <c r="R2483" s="131">
        <v>0</v>
      </c>
      <c r="S2483" s="132">
        <v>9766727.2800000031</v>
      </c>
      <c r="T2483" s="122" t="s">
        <v>1025</v>
      </c>
      <c r="U2483" s="2">
        <v>94631140</v>
      </c>
      <c r="V2483" s="121">
        <v>-361300433</v>
      </c>
      <c r="W2483" s="111">
        <v>520227</v>
      </c>
      <c r="X2483" s="133">
        <v>57335360</v>
      </c>
      <c r="Y2483" s="45"/>
    </row>
    <row r="2484" spans="1:25">
      <c r="A2484" s="299" t="s">
        <v>182</v>
      </c>
      <c r="B2484" s="299" t="s">
        <v>183</v>
      </c>
      <c r="C2484" s="125">
        <v>45044</v>
      </c>
      <c r="D2484" s="125">
        <v>45044</v>
      </c>
      <c r="E2484" s="125">
        <v>45057</v>
      </c>
      <c r="F2484" s="295" t="s">
        <v>1028</v>
      </c>
      <c r="G2484" s="127" t="s">
        <v>1706</v>
      </c>
      <c r="H2484" s="128" t="s">
        <v>925</v>
      </c>
      <c r="I2484" s="73" t="s">
        <v>923</v>
      </c>
      <c r="J2484" s="73" t="s">
        <v>924</v>
      </c>
      <c r="K2484" s="73" t="s">
        <v>166</v>
      </c>
      <c r="L2484" s="129">
        <v>0</v>
      </c>
      <c r="N2484" s="121">
        <v>0</v>
      </c>
      <c r="O2484" s="121">
        <v>13179.5</v>
      </c>
      <c r="P2484" s="121">
        <v>13179.5</v>
      </c>
      <c r="Q2484" s="130" t="s">
        <v>681</v>
      </c>
      <c r="R2484" s="131">
        <v>0</v>
      </c>
      <c r="S2484" s="132">
        <v>9779906.7800000031</v>
      </c>
      <c r="T2484" s="122" t="s">
        <v>924</v>
      </c>
      <c r="U2484" s="2">
        <v>93489525</v>
      </c>
      <c r="V2484" s="121">
        <v>-361299885</v>
      </c>
      <c r="W2484" s="111">
        <v>478408</v>
      </c>
      <c r="X2484" s="133">
        <v>57335229</v>
      </c>
      <c r="Y2484" s="45"/>
    </row>
    <row r="2485" spans="1:25">
      <c r="A2485" s="299" t="s">
        <v>182</v>
      </c>
      <c r="B2485" s="299" t="s">
        <v>183</v>
      </c>
      <c r="C2485" s="125">
        <v>45044</v>
      </c>
      <c r="D2485" s="125">
        <v>45044</v>
      </c>
      <c r="E2485" s="125">
        <v>45057</v>
      </c>
      <c r="F2485" s="295" t="s">
        <v>1028</v>
      </c>
      <c r="G2485" s="127" t="s">
        <v>1706</v>
      </c>
      <c r="H2485" s="128" t="s">
        <v>925</v>
      </c>
      <c r="I2485" s="73" t="s">
        <v>923</v>
      </c>
      <c r="J2485" s="73" t="s">
        <v>924</v>
      </c>
      <c r="K2485" s="73" t="s">
        <v>166</v>
      </c>
      <c r="L2485" s="129">
        <v>0</v>
      </c>
      <c r="N2485" s="121">
        <v>0</v>
      </c>
      <c r="O2485" s="121">
        <v>2196.59</v>
      </c>
      <c r="P2485" s="121">
        <v>2196.59</v>
      </c>
      <c r="Q2485" s="130" t="s">
        <v>681</v>
      </c>
      <c r="R2485" s="131">
        <v>0</v>
      </c>
      <c r="S2485" s="132">
        <v>9782103.3700000029</v>
      </c>
      <c r="T2485" s="122" t="s">
        <v>924</v>
      </c>
      <c r="U2485" s="2">
        <v>93489525</v>
      </c>
      <c r="V2485" s="121">
        <v>-361300017</v>
      </c>
      <c r="W2485" s="111">
        <v>478408</v>
      </c>
      <c r="X2485" s="133">
        <v>57335275</v>
      </c>
      <c r="Y2485" s="45"/>
    </row>
    <row r="2486" spans="1:25">
      <c r="A2486" s="299" t="s">
        <v>182</v>
      </c>
      <c r="B2486" s="299" t="s">
        <v>183</v>
      </c>
      <c r="C2486" s="125">
        <v>45044</v>
      </c>
      <c r="D2486" s="125">
        <v>45044</v>
      </c>
      <c r="E2486" s="125">
        <v>45057</v>
      </c>
      <c r="F2486" s="295" t="s">
        <v>486</v>
      </c>
      <c r="G2486" s="127" t="s">
        <v>1733</v>
      </c>
      <c r="H2486" s="128" t="s">
        <v>485</v>
      </c>
      <c r="I2486" s="73" t="s">
        <v>281</v>
      </c>
      <c r="J2486" s="73" t="s">
        <v>487</v>
      </c>
      <c r="K2486" s="73" t="s">
        <v>166</v>
      </c>
      <c r="L2486" s="129">
        <v>0</v>
      </c>
      <c r="N2486" s="121">
        <v>0</v>
      </c>
      <c r="O2486" s="121">
        <v>19812.849999999999</v>
      </c>
      <c r="P2486" s="121">
        <v>19812.849999999999</v>
      </c>
      <c r="Q2486" s="130" t="s">
        <v>681</v>
      </c>
      <c r="R2486" s="131">
        <v>0</v>
      </c>
      <c r="S2486" s="132">
        <v>9801916.2200000025</v>
      </c>
      <c r="T2486" s="122" t="s">
        <v>487</v>
      </c>
      <c r="U2486" s="2">
        <v>93472969</v>
      </c>
      <c r="V2486" s="121">
        <v>-361300359</v>
      </c>
      <c r="W2486" s="111">
        <v>520073</v>
      </c>
      <c r="X2486" s="133">
        <v>57335342</v>
      </c>
      <c r="Y2486" s="45"/>
    </row>
    <row r="2487" spans="1:25">
      <c r="A2487" s="228" t="s">
        <v>182</v>
      </c>
      <c r="B2487" s="228" t="s">
        <v>183</v>
      </c>
      <c r="C2487" s="229">
        <v>45044</v>
      </c>
      <c r="D2487" s="229">
        <v>45044</v>
      </c>
      <c r="E2487" s="229">
        <v>45057</v>
      </c>
      <c r="F2487" s="296" t="s">
        <v>280</v>
      </c>
      <c r="G2487" s="230" t="s">
        <v>1537</v>
      </c>
      <c r="H2487" s="231" t="s">
        <v>279</v>
      </c>
      <c r="I2487" s="232" t="s">
        <v>281</v>
      </c>
      <c r="J2487" s="232" t="s">
        <v>282</v>
      </c>
      <c r="K2487" s="232" t="s">
        <v>166</v>
      </c>
      <c r="L2487" s="233">
        <v>0</v>
      </c>
      <c r="M2487" s="234"/>
      <c r="N2487" s="234">
        <v>0</v>
      </c>
      <c r="O2487" s="234">
        <v>201719.07</v>
      </c>
      <c r="P2487" s="234">
        <v>201719.07</v>
      </c>
      <c r="Q2487" s="235" t="s">
        <v>681</v>
      </c>
      <c r="R2487" s="236">
        <v>0</v>
      </c>
      <c r="S2487" s="237">
        <v>10003635.290000003</v>
      </c>
      <c r="T2487" s="238" t="s">
        <v>282</v>
      </c>
      <c r="U2487" s="239">
        <v>90715319</v>
      </c>
      <c r="V2487" s="234">
        <v>-361300299</v>
      </c>
      <c r="W2487" s="240">
        <v>519890</v>
      </c>
      <c r="X2487" s="241">
        <v>57335313</v>
      </c>
      <c r="Y2487" s="242"/>
    </row>
    <row r="2488" spans="1:25">
      <c r="A2488" s="299" t="s">
        <v>182</v>
      </c>
      <c r="B2488" s="299" t="s">
        <v>183</v>
      </c>
      <c r="C2488" s="125">
        <v>45061</v>
      </c>
      <c r="D2488" s="125">
        <v>45061</v>
      </c>
      <c r="E2488" s="125">
        <v>45061</v>
      </c>
      <c r="F2488" s="295" t="s">
        <v>581</v>
      </c>
      <c r="G2488" s="127" t="s">
        <v>1712</v>
      </c>
      <c r="H2488" s="128" t="s">
        <v>580</v>
      </c>
      <c r="I2488" s="73" t="s">
        <v>582</v>
      </c>
      <c r="J2488" s="73" t="s">
        <v>583</v>
      </c>
      <c r="K2488" s="73" t="s">
        <v>166</v>
      </c>
      <c r="L2488" s="129">
        <v>0</v>
      </c>
      <c r="N2488" s="121">
        <v>0</v>
      </c>
      <c r="O2488" s="121">
        <v>48904.24</v>
      </c>
      <c r="P2488" s="121">
        <v>48904.24</v>
      </c>
      <c r="Q2488" s="130" t="s">
        <v>681</v>
      </c>
      <c r="R2488" s="131">
        <v>0</v>
      </c>
      <c r="S2488" s="132">
        <v>10052539.530000003</v>
      </c>
      <c r="T2488" s="122" t="s">
        <v>583</v>
      </c>
      <c r="U2488" s="2">
        <v>95637663</v>
      </c>
      <c r="V2488" s="121">
        <v>-361508629</v>
      </c>
      <c r="W2488" s="111">
        <v>482710</v>
      </c>
      <c r="X2488" s="133">
        <v>57370593</v>
      </c>
      <c r="Y2488" s="45"/>
    </row>
    <row r="2489" spans="1:25">
      <c r="A2489" s="299" t="s">
        <v>182</v>
      </c>
      <c r="B2489" s="299" t="s">
        <v>183</v>
      </c>
      <c r="C2489" s="125">
        <v>45061</v>
      </c>
      <c r="D2489" s="125">
        <v>45061</v>
      </c>
      <c r="E2489" s="125">
        <v>45061</v>
      </c>
      <c r="G2489" s="127"/>
      <c r="H2489" s="128" t="s">
        <v>498</v>
      </c>
      <c r="I2489" s="73" t="s">
        <v>499</v>
      </c>
      <c r="J2489" s="73" t="s">
        <v>500</v>
      </c>
      <c r="K2489" s="73" t="s">
        <v>1158</v>
      </c>
      <c r="L2489" s="129">
        <v>0</v>
      </c>
      <c r="N2489" s="121">
        <v>0</v>
      </c>
      <c r="O2489" s="121">
        <v>6499.03</v>
      </c>
      <c r="P2489" s="121">
        <v>6499.03</v>
      </c>
      <c r="Q2489" s="130" t="s">
        <v>681</v>
      </c>
      <c r="R2489" s="131">
        <v>0</v>
      </c>
      <c r="S2489" s="132">
        <v>10059038.560000002</v>
      </c>
      <c r="T2489" s="122" t="s">
        <v>500</v>
      </c>
      <c r="U2489" s="2">
        <v>95647995</v>
      </c>
      <c r="V2489" s="121">
        <v>-361525309</v>
      </c>
      <c r="W2489" s="111"/>
      <c r="X2489" s="133">
        <v>57375164</v>
      </c>
      <c r="Y2489" s="45"/>
    </row>
    <row r="2490" spans="1:25">
      <c r="A2490" s="299" t="s">
        <v>182</v>
      </c>
      <c r="B2490" s="299" t="s">
        <v>183</v>
      </c>
      <c r="C2490" s="125">
        <v>45061</v>
      </c>
      <c r="D2490" s="125">
        <v>45061</v>
      </c>
      <c r="E2490" s="125">
        <v>45061</v>
      </c>
      <c r="G2490" s="127"/>
      <c r="H2490" s="128" t="s">
        <v>498</v>
      </c>
      <c r="I2490" s="73" t="s">
        <v>499</v>
      </c>
      <c r="J2490" s="73" t="s">
        <v>500</v>
      </c>
      <c r="K2490" s="73" t="s">
        <v>1829</v>
      </c>
      <c r="L2490" s="129">
        <v>0</v>
      </c>
      <c r="N2490" s="121">
        <v>0</v>
      </c>
      <c r="O2490" s="121">
        <v>7327.73</v>
      </c>
      <c r="P2490" s="121">
        <v>7327.73</v>
      </c>
      <c r="Q2490" s="130" t="s">
        <v>681</v>
      </c>
      <c r="R2490" s="131">
        <v>0</v>
      </c>
      <c r="S2490" s="132">
        <v>10066366.290000003</v>
      </c>
      <c r="T2490" s="122" t="s">
        <v>500</v>
      </c>
      <c r="U2490" s="2">
        <v>95648055</v>
      </c>
      <c r="V2490" s="121">
        <v>-361525430</v>
      </c>
      <c r="W2490" s="111"/>
      <c r="X2490" s="133">
        <v>57375214</v>
      </c>
      <c r="Y2490" s="45"/>
    </row>
    <row r="2491" spans="1:25">
      <c r="A2491" s="299" t="s">
        <v>182</v>
      </c>
      <c r="B2491" s="299" t="s">
        <v>183</v>
      </c>
      <c r="C2491" s="125">
        <v>45061</v>
      </c>
      <c r="D2491" s="125">
        <v>45061</v>
      </c>
      <c r="E2491" s="125">
        <v>45061</v>
      </c>
      <c r="G2491" s="127"/>
      <c r="H2491" s="128" t="s">
        <v>498</v>
      </c>
      <c r="I2491" s="73" t="s">
        <v>499</v>
      </c>
      <c r="J2491" s="73" t="s">
        <v>500</v>
      </c>
      <c r="K2491" s="73" t="s">
        <v>1829</v>
      </c>
      <c r="L2491" s="129">
        <v>0</v>
      </c>
      <c r="N2491" s="121">
        <v>0</v>
      </c>
      <c r="O2491" s="121">
        <v>-7327.73</v>
      </c>
      <c r="P2491" s="121">
        <v>-7327.73</v>
      </c>
      <c r="Q2491" s="130" t="s">
        <v>681</v>
      </c>
      <c r="R2491" s="131">
        <v>0</v>
      </c>
      <c r="S2491" s="132">
        <v>10059038.560000002</v>
      </c>
      <c r="T2491" s="122" t="s">
        <v>500</v>
      </c>
      <c r="U2491" s="2">
        <v>95648062</v>
      </c>
      <c r="V2491" s="121">
        <v>-361525440</v>
      </c>
      <c r="W2491" s="111"/>
      <c r="X2491" s="133">
        <v>57375218</v>
      </c>
      <c r="Y2491" s="45"/>
    </row>
    <row r="2492" spans="1:25">
      <c r="A2492" s="299" t="s">
        <v>182</v>
      </c>
      <c r="B2492" s="299" t="s">
        <v>183</v>
      </c>
      <c r="C2492" s="125">
        <v>45061</v>
      </c>
      <c r="D2492" s="125">
        <v>45061</v>
      </c>
      <c r="E2492" s="125">
        <v>45061</v>
      </c>
      <c r="G2492" s="127"/>
      <c r="H2492" s="128" t="s">
        <v>498</v>
      </c>
      <c r="I2492" s="73" t="s">
        <v>499</v>
      </c>
      <c r="J2492" s="73" t="s">
        <v>500</v>
      </c>
      <c r="K2492" s="73" t="s">
        <v>817</v>
      </c>
      <c r="L2492" s="129">
        <v>0</v>
      </c>
      <c r="N2492" s="121">
        <v>0</v>
      </c>
      <c r="O2492" s="121">
        <v>914.09</v>
      </c>
      <c r="P2492" s="121">
        <v>914.09</v>
      </c>
      <c r="Q2492" s="130" t="s">
        <v>681</v>
      </c>
      <c r="R2492" s="131">
        <v>0</v>
      </c>
      <c r="S2492" s="132">
        <v>10059952.650000002</v>
      </c>
      <c r="T2492" s="122" t="s">
        <v>500</v>
      </c>
      <c r="U2492" s="2">
        <v>95648017</v>
      </c>
      <c r="V2492" s="121">
        <v>-361525350</v>
      </c>
      <c r="W2492" s="111"/>
      <c r="X2492" s="133">
        <v>57375177</v>
      </c>
      <c r="Y2492" s="45" t="s">
        <v>1830</v>
      </c>
    </row>
    <row r="2493" spans="1:25">
      <c r="A2493" s="228" t="s">
        <v>206</v>
      </c>
      <c r="B2493" s="228" t="s">
        <v>207</v>
      </c>
      <c r="C2493" s="229">
        <v>45054</v>
      </c>
      <c r="D2493" s="229">
        <v>45061</v>
      </c>
      <c r="E2493" s="229">
        <v>45061</v>
      </c>
      <c r="F2493" s="296"/>
      <c r="G2493" s="230"/>
      <c r="H2493" s="231" t="s">
        <v>498</v>
      </c>
      <c r="I2493" s="232" t="s">
        <v>499</v>
      </c>
      <c r="J2493" s="232" t="s">
        <v>500</v>
      </c>
      <c r="K2493" s="232" t="s">
        <v>710</v>
      </c>
      <c r="L2493" s="233">
        <v>732773.4</v>
      </c>
      <c r="M2493" s="234">
        <v>98</v>
      </c>
      <c r="N2493" s="234">
        <v>-718117.93</v>
      </c>
      <c r="O2493" s="234">
        <v>0</v>
      </c>
      <c r="P2493" s="234">
        <v>-718117.93</v>
      </c>
      <c r="Q2493" s="235" t="s">
        <v>681</v>
      </c>
      <c r="R2493" s="236">
        <v>8602064.0799999945</v>
      </c>
      <c r="S2493" s="237">
        <v>0</v>
      </c>
      <c r="T2493" s="238" t="s">
        <v>500</v>
      </c>
      <c r="U2493" s="239">
        <v>95647965</v>
      </c>
      <c r="V2493" s="234">
        <v>-361525231</v>
      </c>
      <c r="W2493" s="240">
        <v>468973</v>
      </c>
      <c r="X2493" s="241">
        <v>57375130</v>
      </c>
      <c r="Y2493" s="242"/>
    </row>
    <row r="2494" spans="1:25">
      <c r="A2494" s="299" t="s">
        <v>182</v>
      </c>
      <c r="B2494" s="299" t="s">
        <v>183</v>
      </c>
      <c r="C2494" s="125">
        <v>45044</v>
      </c>
      <c r="D2494" s="125">
        <v>45044</v>
      </c>
      <c r="E2494" s="125">
        <v>45063</v>
      </c>
      <c r="F2494" s="295" t="s">
        <v>1037</v>
      </c>
      <c r="G2494" s="127" t="s">
        <v>1521</v>
      </c>
      <c r="H2494" s="128" t="s">
        <v>782</v>
      </c>
      <c r="I2494" s="73" t="s">
        <v>780</v>
      </c>
      <c r="J2494" s="73" t="s">
        <v>781</v>
      </c>
      <c r="K2494" s="73" t="s">
        <v>166</v>
      </c>
      <c r="L2494" s="129">
        <v>0</v>
      </c>
      <c r="N2494" s="121">
        <v>0</v>
      </c>
      <c r="O2494" s="121">
        <v>-1909.01</v>
      </c>
      <c r="P2494" s="121">
        <v>-1909.01</v>
      </c>
      <c r="Q2494" s="130" t="s">
        <v>681</v>
      </c>
      <c r="R2494" s="131">
        <v>0</v>
      </c>
      <c r="S2494" s="132">
        <v>10058043.640000002</v>
      </c>
      <c r="T2494" s="122" t="s">
        <v>781</v>
      </c>
      <c r="U2494" s="2">
        <v>93646923</v>
      </c>
      <c r="V2494" s="121">
        <v>-361676588</v>
      </c>
      <c r="W2494" s="111">
        <v>364698</v>
      </c>
      <c r="X2494" s="133">
        <v>57415864</v>
      </c>
      <c r="Y2494" s="45"/>
    </row>
    <row r="2495" spans="1:25">
      <c r="A2495" s="228" t="s">
        <v>182</v>
      </c>
      <c r="B2495" s="228" t="s">
        <v>183</v>
      </c>
      <c r="C2495" s="229">
        <v>45063</v>
      </c>
      <c r="D2495" s="229">
        <v>45063</v>
      </c>
      <c r="E2495" s="229">
        <v>45063</v>
      </c>
      <c r="F2495" s="296"/>
      <c r="G2495" s="230" t="s">
        <v>1708</v>
      </c>
      <c r="H2495" s="231" t="s">
        <v>216</v>
      </c>
      <c r="I2495" s="232" t="s">
        <v>218</v>
      </c>
      <c r="J2495" s="232" t="s">
        <v>904</v>
      </c>
      <c r="K2495" s="232" t="s">
        <v>166</v>
      </c>
      <c r="L2495" s="233">
        <v>0</v>
      </c>
      <c r="M2495" s="234"/>
      <c r="N2495" s="234">
        <v>0</v>
      </c>
      <c r="O2495" s="234">
        <v>5143.63</v>
      </c>
      <c r="P2495" s="234">
        <v>5143.63</v>
      </c>
      <c r="Q2495" s="235" t="s">
        <v>681</v>
      </c>
      <c r="R2495" s="236">
        <v>0</v>
      </c>
      <c r="S2495" s="237">
        <v>10063187.270000003</v>
      </c>
      <c r="T2495" s="238" t="s">
        <v>219</v>
      </c>
      <c r="U2495" s="239">
        <v>94489638</v>
      </c>
      <c r="V2495" s="234">
        <v>-361678136</v>
      </c>
      <c r="W2495" s="240">
        <v>518942</v>
      </c>
      <c r="X2495" s="241">
        <v>57416389</v>
      </c>
      <c r="Y2495" s="242" t="s">
        <v>1831</v>
      </c>
    </row>
    <row r="2496" spans="1:25">
      <c r="A2496" s="299" t="s">
        <v>206</v>
      </c>
      <c r="B2496" s="299" t="s">
        <v>207</v>
      </c>
      <c r="C2496" s="125">
        <v>45042</v>
      </c>
      <c r="D2496" s="125">
        <v>45064</v>
      </c>
      <c r="E2496" s="125">
        <v>45064</v>
      </c>
      <c r="F2496" s="295" t="s">
        <v>346</v>
      </c>
      <c r="G2496" s="127"/>
      <c r="H2496" s="128" t="s">
        <v>345</v>
      </c>
      <c r="I2496" s="73" t="s">
        <v>164</v>
      </c>
      <c r="J2496" s="73" t="s">
        <v>347</v>
      </c>
      <c r="K2496" s="73" t="s">
        <v>830</v>
      </c>
      <c r="L2496" s="129">
        <v>3500000</v>
      </c>
      <c r="M2496" s="121">
        <v>97.75</v>
      </c>
      <c r="N2496" s="121">
        <v>3421250</v>
      </c>
      <c r="O2496" s="121">
        <v>0</v>
      </c>
      <c r="P2496" s="121">
        <v>3421250</v>
      </c>
      <c r="Q2496" s="130" t="s">
        <v>681</v>
      </c>
      <c r="R2496" s="131">
        <v>12023314.079999994</v>
      </c>
      <c r="S2496" s="132">
        <v>0</v>
      </c>
      <c r="T2496" s="122" t="s">
        <v>347</v>
      </c>
      <c r="U2496" s="2">
        <v>95233563</v>
      </c>
      <c r="V2496" s="121">
        <v>-361748294</v>
      </c>
      <c r="W2496" s="111">
        <v>532989</v>
      </c>
      <c r="X2496" s="133">
        <v>57430955</v>
      </c>
      <c r="Y2496" s="45"/>
    </row>
    <row r="2497" spans="1:25">
      <c r="A2497" s="299" t="s">
        <v>206</v>
      </c>
      <c r="B2497" s="299" t="s">
        <v>207</v>
      </c>
      <c r="C2497" s="125">
        <v>45040</v>
      </c>
      <c r="D2497" s="125">
        <v>45064</v>
      </c>
      <c r="E2497" s="125">
        <v>45064</v>
      </c>
      <c r="G2497" s="127"/>
      <c r="H2497" s="128" t="s">
        <v>507</v>
      </c>
      <c r="I2497" s="73" t="s">
        <v>508</v>
      </c>
      <c r="J2497" s="73" t="s">
        <v>552</v>
      </c>
      <c r="K2497" s="73" t="s">
        <v>710</v>
      </c>
      <c r="L2497" s="129">
        <v>1531531.53</v>
      </c>
      <c r="M2497" s="121">
        <v>98.03125</v>
      </c>
      <c r="N2497" s="121">
        <v>-1501379.5</v>
      </c>
      <c r="O2497" s="121">
        <v>0</v>
      </c>
      <c r="P2497" s="121">
        <v>-1501379.5</v>
      </c>
      <c r="Q2497" s="130" t="s">
        <v>681</v>
      </c>
      <c r="R2497" s="131">
        <v>10521934.579999994</v>
      </c>
      <c r="S2497" s="132">
        <v>0</v>
      </c>
      <c r="T2497" s="122" t="s">
        <v>552</v>
      </c>
      <c r="U2497" s="2">
        <v>95146649</v>
      </c>
      <c r="V2497" s="121">
        <v>-361749693</v>
      </c>
      <c r="W2497" s="111">
        <v>543029</v>
      </c>
      <c r="X2497" s="133">
        <v>57431147</v>
      </c>
      <c r="Y2497" s="45"/>
    </row>
    <row r="2498" spans="1:25">
      <c r="A2498" s="243" t="s">
        <v>206</v>
      </c>
      <c r="B2498" s="243" t="s">
        <v>207</v>
      </c>
      <c r="C2498" s="244">
        <v>45042</v>
      </c>
      <c r="D2498" s="244">
        <v>45068</v>
      </c>
      <c r="E2498" s="244">
        <v>45068</v>
      </c>
      <c r="F2498" s="297"/>
      <c r="G2498" s="245"/>
      <c r="H2498" s="246" t="s">
        <v>523</v>
      </c>
      <c r="I2498" s="247" t="s">
        <v>524</v>
      </c>
      <c r="J2498" s="247" t="s">
        <v>525</v>
      </c>
      <c r="K2498" s="247" t="s">
        <v>830</v>
      </c>
      <c r="L2498" s="248">
        <v>1412494.21</v>
      </c>
      <c r="M2498" s="249">
        <v>98.250010000000003</v>
      </c>
      <c r="N2498" s="249">
        <v>1387775.7</v>
      </c>
      <c r="O2498" s="249">
        <v>0</v>
      </c>
      <c r="P2498" s="249">
        <v>1387775.7</v>
      </c>
      <c r="Q2498" s="250" t="s">
        <v>681</v>
      </c>
      <c r="R2498" s="251">
        <v>11909710.279999994</v>
      </c>
      <c r="S2498" s="252">
        <v>0</v>
      </c>
      <c r="T2498" s="253" t="s">
        <v>525</v>
      </c>
      <c r="U2498" s="254">
        <v>95233632</v>
      </c>
      <c r="V2498" s="249">
        <v>-361917261</v>
      </c>
      <c r="W2498" s="255">
        <v>511005</v>
      </c>
      <c r="X2498" s="256">
        <v>57460404</v>
      </c>
      <c r="Y2498" s="257"/>
    </row>
    <row r="2499" spans="1:25">
      <c r="A2499" s="299" t="s">
        <v>182</v>
      </c>
      <c r="B2499" s="299" t="s">
        <v>183</v>
      </c>
      <c r="C2499" s="125">
        <v>45061</v>
      </c>
      <c r="D2499" s="125">
        <v>45061</v>
      </c>
      <c r="E2499" s="125">
        <v>45069</v>
      </c>
      <c r="G2499" s="127"/>
      <c r="H2499" s="128" t="s">
        <v>852</v>
      </c>
      <c r="I2499" s="73" t="s">
        <v>850</v>
      </c>
      <c r="J2499" s="73" t="s">
        <v>851</v>
      </c>
      <c r="K2499" s="73" t="s">
        <v>1158</v>
      </c>
      <c r="L2499" s="129">
        <v>0</v>
      </c>
      <c r="N2499" s="121">
        <v>0</v>
      </c>
      <c r="O2499" s="121">
        <v>5972.01</v>
      </c>
      <c r="P2499" s="121">
        <v>5972.01</v>
      </c>
      <c r="Q2499" s="130" t="s">
        <v>681</v>
      </c>
      <c r="R2499" s="131">
        <v>0</v>
      </c>
      <c r="S2499" s="132">
        <v>10069159.280000003</v>
      </c>
      <c r="T2499" s="122" t="s">
        <v>851</v>
      </c>
      <c r="U2499" s="2">
        <v>95845655</v>
      </c>
      <c r="V2499" s="121">
        <v>-362002273</v>
      </c>
      <c r="W2499" s="111"/>
      <c r="X2499" s="133">
        <v>57478939</v>
      </c>
      <c r="Y2499" s="45"/>
    </row>
    <row r="2500" spans="1:25">
      <c r="A2500" s="228" t="s">
        <v>182</v>
      </c>
      <c r="B2500" s="228" t="s">
        <v>183</v>
      </c>
      <c r="C2500" s="229">
        <v>45068</v>
      </c>
      <c r="D2500" s="229">
        <v>45068</v>
      </c>
      <c r="E2500" s="229">
        <v>45069</v>
      </c>
      <c r="F2500" s="296"/>
      <c r="G2500" s="230" t="s">
        <v>1708</v>
      </c>
      <c r="H2500" s="231" t="s">
        <v>216</v>
      </c>
      <c r="I2500" s="232" t="s">
        <v>218</v>
      </c>
      <c r="J2500" s="232" t="s">
        <v>904</v>
      </c>
      <c r="K2500" s="232" t="s">
        <v>166</v>
      </c>
      <c r="L2500" s="233">
        <v>0</v>
      </c>
      <c r="M2500" s="234"/>
      <c r="N2500" s="234">
        <v>0</v>
      </c>
      <c r="O2500" s="234">
        <v>6994.87</v>
      </c>
      <c r="P2500" s="234">
        <v>6994.87</v>
      </c>
      <c r="Q2500" s="235" t="s">
        <v>681</v>
      </c>
      <c r="R2500" s="236">
        <v>0</v>
      </c>
      <c r="S2500" s="237">
        <v>10076154.150000002</v>
      </c>
      <c r="T2500" s="238" t="s">
        <v>219</v>
      </c>
      <c r="U2500" s="239">
        <v>94660036</v>
      </c>
      <c r="V2500" s="234">
        <v>-361999050</v>
      </c>
      <c r="W2500" s="240">
        <v>500671</v>
      </c>
      <c r="X2500" s="241">
        <v>57478635</v>
      </c>
      <c r="Y2500" s="242"/>
    </row>
    <row r="2501" spans="1:25">
      <c r="A2501" s="299" t="s">
        <v>206</v>
      </c>
      <c r="B2501" s="299" t="s">
        <v>207</v>
      </c>
      <c r="C2501" s="125">
        <v>45070</v>
      </c>
      <c r="D2501" s="125">
        <v>45070</v>
      </c>
      <c r="E2501" s="125">
        <v>45070</v>
      </c>
      <c r="G2501" s="127"/>
      <c r="H2501" s="128" t="s">
        <v>1033</v>
      </c>
      <c r="I2501" s="73" t="s">
        <v>917</v>
      </c>
      <c r="J2501" s="73" t="s">
        <v>1032</v>
      </c>
      <c r="K2501" s="73" t="s">
        <v>993</v>
      </c>
      <c r="L2501" s="129">
        <v>0</v>
      </c>
      <c r="N2501" s="121">
        <v>34770.559999999998</v>
      </c>
      <c r="O2501" s="121">
        <v>0</v>
      </c>
      <c r="P2501" s="121">
        <v>34770.559999999998</v>
      </c>
      <c r="Q2501" s="130" t="s">
        <v>681</v>
      </c>
      <c r="R2501" s="131">
        <v>11944480.839999994</v>
      </c>
      <c r="S2501" s="132">
        <v>0</v>
      </c>
      <c r="T2501" s="122" t="s">
        <v>1032</v>
      </c>
      <c r="U2501" s="2">
        <v>95874669</v>
      </c>
      <c r="V2501" s="121">
        <v>-362107640</v>
      </c>
      <c r="W2501" s="111"/>
      <c r="X2501" s="133">
        <v>57505915</v>
      </c>
      <c r="Y2501" s="45"/>
    </row>
    <row r="2502" spans="1:25">
      <c r="A2502" s="299" t="s">
        <v>206</v>
      </c>
      <c r="B2502" s="299" t="s">
        <v>207</v>
      </c>
      <c r="C2502" s="125">
        <v>45070</v>
      </c>
      <c r="D2502" s="125">
        <v>45070</v>
      </c>
      <c r="E2502" s="125">
        <v>45070</v>
      </c>
      <c r="G2502" s="127"/>
      <c r="H2502" s="128" t="s">
        <v>989</v>
      </c>
      <c r="I2502" s="73" t="s">
        <v>917</v>
      </c>
      <c r="J2502" s="73" t="s">
        <v>988</v>
      </c>
      <c r="K2502" s="73" t="s">
        <v>993</v>
      </c>
      <c r="L2502" s="129">
        <v>0</v>
      </c>
      <c r="N2502" s="121">
        <v>20599.150000000001</v>
      </c>
      <c r="O2502" s="121">
        <v>0</v>
      </c>
      <c r="P2502" s="121">
        <v>20599.150000000001</v>
      </c>
      <c r="Q2502" s="130" t="s">
        <v>681</v>
      </c>
      <c r="R2502" s="131">
        <v>11965079.989999995</v>
      </c>
      <c r="S2502" s="132">
        <v>0</v>
      </c>
      <c r="T2502" s="122" t="s">
        <v>988</v>
      </c>
      <c r="U2502" s="2">
        <v>95874438</v>
      </c>
      <c r="V2502" s="121">
        <v>-362107590</v>
      </c>
      <c r="W2502" s="111"/>
      <c r="X2502" s="133">
        <v>57505898</v>
      </c>
      <c r="Y2502" s="45"/>
    </row>
    <row r="2503" spans="1:25">
      <c r="A2503" s="243" t="s">
        <v>182</v>
      </c>
      <c r="B2503" s="243" t="s">
        <v>183</v>
      </c>
      <c r="C2503" s="244">
        <v>45070</v>
      </c>
      <c r="D2503" s="244">
        <v>45070</v>
      </c>
      <c r="E2503" s="244">
        <v>45071</v>
      </c>
      <c r="F2503" s="297"/>
      <c r="G2503" s="245" t="s">
        <v>1708</v>
      </c>
      <c r="H2503" s="246" t="s">
        <v>216</v>
      </c>
      <c r="I2503" s="247" t="s">
        <v>218</v>
      </c>
      <c r="J2503" s="247" t="s">
        <v>904</v>
      </c>
      <c r="K2503" s="247" t="s">
        <v>166</v>
      </c>
      <c r="L2503" s="248">
        <v>0</v>
      </c>
      <c r="M2503" s="249"/>
      <c r="N2503" s="249">
        <v>0</v>
      </c>
      <c r="O2503" s="249">
        <v>1035.01</v>
      </c>
      <c r="P2503" s="249">
        <v>1035.01</v>
      </c>
      <c r="Q2503" s="250" t="s">
        <v>681</v>
      </c>
      <c r="R2503" s="251">
        <v>0</v>
      </c>
      <c r="S2503" s="252">
        <v>10077189.160000002</v>
      </c>
      <c r="T2503" s="253" t="s">
        <v>219</v>
      </c>
      <c r="U2503" s="254">
        <v>94691411</v>
      </c>
      <c r="V2503" s="249">
        <v>-362393112</v>
      </c>
      <c r="W2503" s="255">
        <v>500670</v>
      </c>
      <c r="X2503" s="256">
        <v>57521736</v>
      </c>
      <c r="Y2503" s="257"/>
    </row>
    <row r="2504" spans="1:25">
      <c r="A2504" s="299" t="s">
        <v>182</v>
      </c>
      <c r="B2504" s="299" t="s">
        <v>183</v>
      </c>
      <c r="C2504" s="125">
        <v>45076</v>
      </c>
      <c r="D2504" s="125">
        <v>45076</v>
      </c>
      <c r="E2504" s="125">
        <v>45076</v>
      </c>
      <c r="G2504" s="127" t="s">
        <v>1714</v>
      </c>
      <c r="H2504" s="128" t="s">
        <v>989</v>
      </c>
      <c r="I2504" s="73" t="s">
        <v>917</v>
      </c>
      <c r="J2504" s="73" t="s">
        <v>1753</v>
      </c>
      <c r="K2504" s="73" t="s">
        <v>166</v>
      </c>
      <c r="L2504" s="129">
        <v>0</v>
      </c>
      <c r="N2504" s="121">
        <v>0</v>
      </c>
      <c r="O2504" s="121">
        <v>154476.81</v>
      </c>
      <c r="P2504" s="121">
        <v>154476.81</v>
      </c>
      <c r="Q2504" s="130" t="s">
        <v>681</v>
      </c>
      <c r="R2504" s="131">
        <v>0</v>
      </c>
      <c r="S2504" s="132">
        <v>10231665.970000003</v>
      </c>
      <c r="T2504" s="122" t="s">
        <v>988</v>
      </c>
      <c r="U2504" s="2">
        <v>96203859</v>
      </c>
      <c r="V2504" s="121">
        <v>-364069376</v>
      </c>
      <c r="W2504" s="111">
        <v>502245</v>
      </c>
      <c r="X2504" s="133">
        <v>57572401</v>
      </c>
      <c r="Y2504" s="45"/>
    </row>
    <row r="2505" spans="1:25">
      <c r="A2505" s="299" t="s">
        <v>182</v>
      </c>
      <c r="B2505" s="299" t="s">
        <v>183</v>
      </c>
      <c r="C2505" s="125">
        <v>45065</v>
      </c>
      <c r="D2505" s="125">
        <v>45065</v>
      </c>
      <c r="E2505" s="125">
        <v>45076</v>
      </c>
      <c r="F2505" s="295" t="s">
        <v>889</v>
      </c>
      <c r="G2505" s="127"/>
      <c r="H2505" s="128" t="s">
        <v>888</v>
      </c>
      <c r="I2505" s="73" t="s">
        <v>886</v>
      </c>
      <c r="J2505" s="73" t="s">
        <v>887</v>
      </c>
      <c r="K2505" s="73" t="s">
        <v>817</v>
      </c>
      <c r="L2505" s="129">
        <v>0</v>
      </c>
      <c r="N2505" s="121">
        <v>0</v>
      </c>
      <c r="O2505" s="121">
        <v>2064.15</v>
      </c>
      <c r="P2505" s="121">
        <v>2064.15</v>
      </c>
      <c r="Q2505" s="130" t="s">
        <v>681</v>
      </c>
      <c r="R2505" s="131">
        <v>0</v>
      </c>
      <c r="S2505" s="132">
        <v>10233730.120000003</v>
      </c>
      <c r="T2505" s="122" t="s">
        <v>887</v>
      </c>
      <c r="U2505" s="2">
        <v>95783769</v>
      </c>
      <c r="V2505" s="121">
        <v>-364066666</v>
      </c>
      <c r="W2505" s="111"/>
      <c r="X2505" s="133">
        <v>57572019</v>
      </c>
      <c r="Y2505" s="45"/>
    </row>
    <row r="2506" spans="1:25">
      <c r="A2506" s="299" t="s">
        <v>182</v>
      </c>
      <c r="B2506" s="299" t="s">
        <v>183</v>
      </c>
      <c r="C2506" s="125">
        <v>45076</v>
      </c>
      <c r="D2506" s="125">
        <v>45076</v>
      </c>
      <c r="E2506" s="125">
        <v>45076</v>
      </c>
      <c r="F2506" s="295" t="s">
        <v>466</v>
      </c>
      <c r="G2506" s="127" t="s">
        <v>1608</v>
      </c>
      <c r="H2506" s="128" t="s">
        <v>465</v>
      </c>
      <c r="I2506" s="73" t="s">
        <v>467</v>
      </c>
      <c r="J2506" s="73" t="s">
        <v>468</v>
      </c>
      <c r="K2506" s="73" t="s">
        <v>166</v>
      </c>
      <c r="L2506" s="129">
        <v>0</v>
      </c>
      <c r="N2506" s="121">
        <v>0</v>
      </c>
      <c r="O2506" s="121">
        <v>61483.67</v>
      </c>
      <c r="P2506" s="121">
        <v>61483.67</v>
      </c>
      <c r="Q2506" s="130" t="s">
        <v>681</v>
      </c>
      <c r="R2506" s="131">
        <v>0</v>
      </c>
      <c r="S2506" s="132">
        <v>10295213.790000003</v>
      </c>
      <c r="T2506" s="122" t="s">
        <v>468</v>
      </c>
      <c r="U2506" s="2">
        <v>95063068</v>
      </c>
      <c r="V2506" s="121">
        <v>-364089874</v>
      </c>
      <c r="W2506" s="111">
        <v>445104</v>
      </c>
      <c r="X2506" s="133">
        <v>57574921</v>
      </c>
      <c r="Y2506" s="45" t="s">
        <v>1832</v>
      </c>
    </row>
    <row r="2507" spans="1:25">
      <c r="A2507" s="228" t="s">
        <v>182</v>
      </c>
      <c r="B2507" s="228" t="s">
        <v>183</v>
      </c>
      <c r="C2507" s="229">
        <v>45076</v>
      </c>
      <c r="D2507" s="229">
        <v>45076</v>
      </c>
      <c r="E2507" s="229">
        <v>45076</v>
      </c>
      <c r="F2507" s="296" t="s">
        <v>1005</v>
      </c>
      <c r="G2507" s="230" t="s">
        <v>1749</v>
      </c>
      <c r="H2507" s="231" t="s">
        <v>1004</v>
      </c>
      <c r="I2507" s="232" t="s">
        <v>1002</v>
      </c>
      <c r="J2507" s="232" t="s">
        <v>1003</v>
      </c>
      <c r="K2507" s="232" t="s">
        <v>166</v>
      </c>
      <c r="L2507" s="233">
        <v>0</v>
      </c>
      <c r="M2507" s="234"/>
      <c r="N2507" s="234">
        <v>0</v>
      </c>
      <c r="O2507" s="234">
        <v>45389.26</v>
      </c>
      <c r="P2507" s="234">
        <v>45389.26</v>
      </c>
      <c r="Q2507" s="235" t="s">
        <v>681</v>
      </c>
      <c r="R2507" s="236">
        <v>0</v>
      </c>
      <c r="S2507" s="237">
        <v>10340603.050000003</v>
      </c>
      <c r="T2507" s="238" t="s">
        <v>1003</v>
      </c>
      <c r="U2507" s="239">
        <v>91971065</v>
      </c>
      <c r="V2507" s="234">
        <v>-363949071</v>
      </c>
      <c r="W2507" s="240">
        <v>523999</v>
      </c>
      <c r="X2507" s="241">
        <v>57550906</v>
      </c>
      <c r="Y2507" s="242"/>
    </row>
    <row r="2508" spans="1:25">
      <c r="A2508" s="299" t="s">
        <v>182</v>
      </c>
      <c r="B2508" s="299" t="s">
        <v>183</v>
      </c>
      <c r="C2508" s="125">
        <v>45077</v>
      </c>
      <c r="D2508" s="125">
        <v>45077</v>
      </c>
      <c r="E2508" s="125">
        <v>45077</v>
      </c>
      <c r="F2508" s="295" t="s">
        <v>734</v>
      </c>
      <c r="G2508" s="127" t="s">
        <v>1518</v>
      </c>
      <c r="H2508" s="128" t="s">
        <v>733</v>
      </c>
      <c r="I2508" s="73" t="s">
        <v>731</v>
      </c>
      <c r="J2508" s="73" t="s">
        <v>732</v>
      </c>
      <c r="K2508" s="73" t="s">
        <v>166</v>
      </c>
      <c r="L2508" s="129">
        <v>0</v>
      </c>
      <c r="N2508" s="121">
        <v>0</v>
      </c>
      <c r="O2508" s="121">
        <v>219.72</v>
      </c>
      <c r="P2508" s="121">
        <v>219.72</v>
      </c>
      <c r="Q2508" s="130" t="s">
        <v>681</v>
      </c>
      <c r="R2508" s="131">
        <v>0</v>
      </c>
      <c r="S2508" s="132">
        <v>10340822.770000003</v>
      </c>
      <c r="T2508" s="122" t="s">
        <v>732</v>
      </c>
      <c r="U2508" s="2">
        <v>94728047</v>
      </c>
      <c r="V2508" s="121">
        <v>-364488282</v>
      </c>
      <c r="W2508" s="111">
        <v>516194</v>
      </c>
      <c r="X2508" s="133">
        <v>57594210</v>
      </c>
      <c r="Y2508" s="45"/>
    </row>
    <row r="2509" spans="1:25">
      <c r="A2509" s="299" t="s">
        <v>182</v>
      </c>
      <c r="B2509" s="299" t="s">
        <v>183</v>
      </c>
      <c r="C2509" s="125">
        <v>45077</v>
      </c>
      <c r="D2509" s="125">
        <v>45077</v>
      </c>
      <c r="E2509" s="125">
        <v>45077</v>
      </c>
      <c r="F2509" s="295" t="s">
        <v>859</v>
      </c>
      <c r="G2509" s="127" t="s">
        <v>1610</v>
      </c>
      <c r="H2509" s="128" t="s">
        <v>858</v>
      </c>
      <c r="I2509" s="73" t="s">
        <v>731</v>
      </c>
      <c r="J2509" s="73" t="s">
        <v>857</v>
      </c>
      <c r="K2509" s="73" t="s">
        <v>166</v>
      </c>
      <c r="L2509" s="129">
        <v>0</v>
      </c>
      <c r="N2509" s="121">
        <v>0</v>
      </c>
      <c r="O2509" s="121">
        <v>2988.72</v>
      </c>
      <c r="P2509" s="121">
        <v>2988.72</v>
      </c>
      <c r="Q2509" s="130" t="s">
        <v>681</v>
      </c>
      <c r="R2509" s="131">
        <v>0</v>
      </c>
      <c r="S2509" s="132">
        <v>10343811.490000004</v>
      </c>
      <c r="T2509" s="122" t="s">
        <v>857</v>
      </c>
      <c r="U2509" s="2">
        <v>94727572</v>
      </c>
      <c r="V2509" s="121">
        <v>-364488269</v>
      </c>
      <c r="W2509" s="111">
        <v>516192</v>
      </c>
      <c r="X2509" s="133">
        <v>57594197</v>
      </c>
      <c r="Y2509" s="45"/>
    </row>
    <row r="2510" spans="1:25">
      <c r="A2510" s="299" t="s">
        <v>206</v>
      </c>
      <c r="B2510" s="299" t="s">
        <v>207</v>
      </c>
      <c r="C2510" s="125">
        <v>45077</v>
      </c>
      <c r="D2510" s="125">
        <v>45077</v>
      </c>
      <c r="E2510" s="125">
        <v>45077</v>
      </c>
      <c r="G2510" s="127"/>
      <c r="H2510" s="128" t="s">
        <v>557</v>
      </c>
      <c r="I2510" s="73" t="s">
        <v>559</v>
      </c>
      <c r="J2510" s="73" t="s">
        <v>943</v>
      </c>
      <c r="K2510" s="73" t="s">
        <v>944</v>
      </c>
      <c r="L2510" s="129">
        <v>12886.11</v>
      </c>
      <c r="M2510" s="121">
        <v>100</v>
      </c>
      <c r="N2510" s="121">
        <v>12886.11</v>
      </c>
      <c r="O2510" s="121">
        <v>0</v>
      </c>
      <c r="P2510" s="121">
        <v>12886.11</v>
      </c>
      <c r="Q2510" s="130" t="s">
        <v>681</v>
      </c>
      <c r="R2510" s="131">
        <v>11977966.099999994</v>
      </c>
      <c r="S2510" s="132">
        <v>0</v>
      </c>
      <c r="T2510" s="122" t="s">
        <v>943</v>
      </c>
      <c r="U2510" s="2">
        <v>96180162</v>
      </c>
      <c r="V2510" s="121">
        <v>-364045258</v>
      </c>
      <c r="W2510" s="111">
        <v>483077</v>
      </c>
      <c r="X2510" s="133">
        <v>57569855</v>
      </c>
      <c r="Y2510" s="45"/>
    </row>
    <row r="2511" spans="1:25">
      <c r="A2511" s="299" t="s">
        <v>182</v>
      </c>
      <c r="B2511" s="299" t="s">
        <v>183</v>
      </c>
      <c r="C2511" s="125">
        <v>45077</v>
      </c>
      <c r="D2511" s="125">
        <v>45077</v>
      </c>
      <c r="E2511" s="125">
        <v>45077</v>
      </c>
      <c r="G2511" s="127" t="s">
        <v>1685</v>
      </c>
      <c r="H2511" s="128" t="s">
        <v>557</v>
      </c>
      <c r="I2511" s="73" t="s">
        <v>559</v>
      </c>
      <c r="J2511" s="73" t="s">
        <v>943</v>
      </c>
      <c r="K2511" s="73" t="s">
        <v>166</v>
      </c>
      <c r="L2511" s="129">
        <v>0</v>
      </c>
      <c r="N2511" s="121">
        <v>0</v>
      </c>
      <c r="O2511" s="121">
        <v>42664.81</v>
      </c>
      <c r="P2511" s="121">
        <v>42664.81</v>
      </c>
      <c r="Q2511" s="130" t="s">
        <v>681</v>
      </c>
      <c r="R2511" s="131">
        <v>0</v>
      </c>
      <c r="S2511" s="132">
        <v>10386476.300000004</v>
      </c>
      <c r="T2511" s="122" t="s">
        <v>943</v>
      </c>
      <c r="U2511" s="2">
        <v>94723643</v>
      </c>
      <c r="V2511" s="121">
        <v>-364045271</v>
      </c>
      <c r="W2511" s="111">
        <v>483077</v>
      </c>
      <c r="X2511" s="133">
        <v>57569861</v>
      </c>
      <c r="Y2511" s="45"/>
    </row>
    <row r="2512" spans="1:25">
      <c r="A2512" s="299" t="s">
        <v>182</v>
      </c>
      <c r="B2512" s="299" t="s">
        <v>183</v>
      </c>
      <c r="C2512" s="125">
        <v>45077</v>
      </c>
      <c r="D2512" s="125">
        <v>45077</v>
      </c>
      <c r="E2512" s="125">
        <v>45077</v>
      </c>
      <c r="G2512" s="127" t="s">
        <v>1833</v>
      </c>
      <c r="H2512" s="128" t="s">
        <v>1033</v>
      </c>
      <c r="I2512" s="73" t="s">
        <v>917</v>
      </c>
      <c r="J2512" s="73" t="s">
        <v>1032</v>
      </c>
      <c r="K2512" s="73" t="s">
        <v>166</v>
      </c>
      <c r="L2512" s="129">
        <v>0</v>
      </c>
      <c r="N2512" s="121">
        <v>0</v>
      </c>
      <c r="O2512" s="121">
        <v>141196.51</v>
      </c>
      <c r="P2512" s="121">
        <v>141196.51</v>
      </c>
      <c r="Q2512" s="130" t="s">
        <v>681</v>
      </c>
      <c r="R2512" s="131">
        <v>0</v>
      </c>
      <c r="S2512" s="132">
        <v>10527672.810000004</v>
      </c>
      <c r="T2512" s="122" t="s">
        <v>1032</v>
      </c>
      <c r="U2512" s="2">
        <v>95319592</v>
      </c>
      <c r="V2512" s="121">
        <v>-364115385</v>
      </c>
      <c r="W2512" s="111">
        <v>526201</v>
      </c>
      <c r="X2512" s="133">
        <v>57578072</v>
      </c>
      <c r="Y2512" s="45"/>
    </row>
    <row r="2513" spans="1:25">
      <c r="A2513" s="299" t="s">
        <v>182</v>
      </c>
      <c r="B2513" s="299" t="s">
        <v>183</v>
      </c>
      <c r="C2513" s="125">
        <v>45077</v>
      </c>
      <c r="D2513" s="125">
        <v>45077</v>
      </c>
      <c r="E2513" s="125">
        <v>45077</v>
      </c>
      <c r="F2513" s="295" t="s">
        <v>759</v>
      </c>
      <c r="G2513" s="127" t="s">
        <v>1520</v>
      </c>
      <c r="H2513" s="128" t="s">
        <v>758</v>
      </c>
      <c r="I2513" s="73" t="s">
        <v>756</v>
      </c>
      <c r="J2513" s="73" t="s">
        <v>757</v>
      </c>
      <c r="K2513" s="73" t="s">
        <v>166</v>
      </c>
      <c r="L2513" s="129">
        <v>0</v>
      </c>
      <c r="N2513" s="121">
        <v>0</v>
      </c>
      <c r="O2513" s="121">
        <v>80050.23</v>
      </c>
      <c r="P2513" s="121">
        <v>80050.23</v>
      </c>
      <c r="Q2513" s="130" t="s">
        <v>681</v>
      </c>
      <c r="R2513" s="131">
        <v>0</v>
      </c>
      <c r="S2513" s="132">
        <v>10607723.040000005</v>
      </c>
      <c r="T2513" s="122" t="s">
        <v>757</v>
      </c>
      <c r="U2513" s="2">
        <v>95108748</v>
      </c>
      <c r="V2513" s="121">
        <v>-364635384</v>
      </c>
      <c r="W2513" s="111">
        <v>526560</v>
      </c>
      <c r="X2513" s="133">
        <v>57741161</v>
      </c>
      <c r="Y2513" s="45"/>
    </row>
    <row r="2514" spans="1:25">
      <c r="A2514" s="299" t="s">
        <v>182</v>
      </c>
      <c r="B2514" s="299" t="s">
        <v>183</v>
      </c>
      <c r="C2514" s="125">
        <v>45077</v>
      </c>
      <c r="D2514" s="125">
        <v>45077</v>
      </c>
      <c r="E2514" s="125">
        <v>45077</v>
      </c>
      <c r="F2514" s="295" t="s">
        <v>759</v>
      </c>
      <c r="G2514" s="127" t="s">
        <v>1520</v>
      </c>
      <c r="H2514" s="128" t="s">
        <v>758</v>
      </c>
      <c r="I2514" s="73" t="s">
        <v>756</v>
      </c>
      <c r="J2514" s="73" t="s">
        <v>757</v>
      </c>
      <c r="K2514" s="73" t="s">
        <v>166</v>
      </c>
      <c r="L2514" s="129">
        <v>0</v>
      </c>
      <c r="N2514" s="121">
        <v>0</v>
      </c>
      <c r="O2514" s="121">
        <v>602.99</v>
      </c>
      <c r="P2514" s="121">
        <v>602.99</v>
      </c>
      <c r="Q2514" s="130" t="s">
        <v>681</v>
      </c>
      <c r="R2514" s="131">
        <v>0</v>
      </c>
      <c r="S2514" s="132">
        <v>10608326.030000005</v>
      </c>
      <c r="T2514" s="122" t="s">
        <v>757</v>
      </c>
      <c r="U2514" s="2">
        <v>95108748</v>
      </c>
      <c r="V2514" s="121">
        <v>-364814300</v>
      </c>
      <c r="W2514" s="111">
        <v>526560</v>
      </c>
      <c r="X2514" s="133">
        <v>57815221</v>
      </c>
      <c r="Y2514" s="45"/>
    </row>
    <row r="2515" spans="1:25">
      <c r="A2515" s="299" t="s">
        <v>182</v>
      </c>
      <c r="B2515" s="299" t="s">
        <v>183</v>
      </c>
      <c r="C2515" s="125">
        <v>45077</v>
      </c>
      <c r="D2515" s="125">
        <v>45077</v>
      </c>
      <c r="E2515" s="125">
        <v>45077</v>
      </c>
      <c r="F2515" s="295" t="s">
        <v>378</v>
      </c>
      <c r="G2515" s="127" t="s">
        <v>1726</v>
      </c>
      <c r="H2515" s="128" t="s">
        <v>377</v>
      </c>
      <c r="I2515" s="73" t="s">
        <v>379</v>
      </c>
      <c r="J2515" s="73" t="s">
        <v>380</v>
      </c>
      <c r="K2515" s="73" t="s">
        <v>166</v>
      </c>
      <c r="L2515" s="129">
        <v>0</v>
      </c>
      <c r="N2515" s="121">
        <v>0</v>
      </c>
      <c r="O2515" s="121">
        <v>99538.97</v>
      </c>
      <c r="P2515" s="121">
        <v>99538.97</v>
      </c>
      <c r="Q2515" s="130" t="s">
        <v>681</v>
      </c>
      <c r="R2515" s="131">
        <v>0</v>
      </c>
      <c r="S2515" s="132">
        <v>10707865.000000006</v>
      </c>
      <c r="T2515" s="122" t="s">
        <v>380</v>
      </c>
      <c r="U2515" s="2">
        <v>92557780</v>
      </c>
      <c r="V2515" s="121">
        <v>-364485597</v>
      </c>
      <c r="W2515" s="111">
        <v>512176</v>
      </c>
      <c r="X2515" s="133">
        <v>57591569</v>
      </c>
      <c r="Y2515" s="45"/>
    </row>
    <row r="2516" spans="1:25">
      <c r="A2516" s="299" t="s">
        <v>182</v>
      </c>
      <c r="B2516" s="299" t="s">
        <v>183</v>
      </c>
      <c r="C2516" s="125">
        <v>45077</v>
      </c>
      <c r="D2516" s="125">
        <v>45077</v>
      </c>
      <c r="E2516" s="125">
        <v>45077</v>
      </c>
      <c r="F2516" s="295" t="s">
        <v>280</v>
      </c>
      <c r="G2516" s="127" t="s">
        <v>1537</v>
      </c>
      <c r="H2516" s="128" t="s">
        <v>279</v>
      </c>
      <c r="I2516" s="73" t="s">
        <v>281</v>
      </c>
      <c r="J2516" s="73" t="s">
        <v>282</v>
      </c>
      <c r="K2516" s="73" t="s">
        <v>166</v>
      </c>
      <c r="L2516" s="129">
        <v>0</v>
      </c>
      <c r="N2516" s="121">
        <v>0</v>
      </c>
      <c r="O2516" s="121">
        <v>200.06</v>
      </c>
      <c r="P2516" s="121">
        <v>200.06</v>
      </c>
      <c r="Q2516" s="130" t="s">
        <v>681</v>
      </c>
      <c r="R2516" s="131">
        <v>0</v>
      </c>
      <c r="S2516" s="132">
        <v>10708065.060000006</v>
      </c>
      <c r="T2516" s="122" t="s">
        <v>282</v>
      </c>
      <c r="U2516" s="2">
        <v>94992894</v>
      </c>
      <c r="V2516" s="121">
        <v>-364591941</v>
      </c>
      <c r="W2516" s="111">
        <v>537727</v>
      </c>
      <c r="X2516" s="133">
        <v>57697732</v>
      </c>
      <c r="Y2516" s="45"/>
    </row>
    <row r="2517" spans="1:25">
      <c r="A2517" s="228" t="s">
        <v>182</v>
      </c>
      <c r="B2517" s="228" t="s">
        <v>183</v>
      </c>
      <c r="C2517" s="229">
        <v>45077</v>
      </c>
      <c r="D2517" s="229">
        <v>45077</v>
      </c>
      <c r="E2517" s="229">
        <v>45077</v>
      </c>
      <c r="F2517" s="296" t="s">
        <v>800</v>
      </c>
      <c r="G2517" s="230" t="s">
        <v>1543</v>
      </c>
      <c r="H2517" s="231" t="s">
        <v>799</v>
      </c>
      <c r="I2517" s="232" t="s">
        <v>797</v>
      </c>
      <c r="J2517" s="232" t="s">
        <v>798</v>
      </c>
      <c r="K2517" s="232" t="s">
        <v>166</v>
      </c>
      <c r="L2517" s="233">
        <v>0</v>
      </c>
      <c r="M2517" s="234"/>
      <c r="N2517" s="234">
        <v>0</v>
      </c>
      <c r="O2517" s="234">
        <v>147.33000000000001</v>
      </c>
      <c r="P2517" s="234">
        <v>147.33000000000001</v>
      </c>
      <c r="Q2517" s="235" t="s">
        <v>681</v>
      </c>
      <c r="R2517" s="236">
        <v>0</v>
      </c>
      <c r="S2517" s="237">
        <v>10708212.390000006</v>
      </c>
      <c r="T2517" s="238" t="s">
        <v>798</v>
      </c>
      <c r="U2517" s="239">
        <v>95247477</v>
      </c>
      <c r="V2517" s="234">
        <v>-364654183</v>
      </c>
      <c r="W2517" s="240">
        <v>538224</v>
      </c>
      <c r="X2517" s="241">
        <v>57759835</v>
      </c>
      <c r="Y2517" s="242"/>
    </row>
    <row r="2518" spans="1:25">
      <c r="A2518" s="299" t="s">
        <v>182</v>
      </c>
      <c r="B2518" s="299" t="s">
        <v>183</v>
      </c>
      <c r="C2518" s="125">
        <v>45078</v>
      </c>
      <c r="D2518" s="125">
        <v>45078</v>
      </c>
      <c r="E2518" s="125">
        <v>45078</v>
      </c>
      <c r="G2518" s="127"/>
      <c r="H2518" s="128" t="s">
        <v>947</v>
      </c>
      <c r="I2518" s="73" t="s">
        <v>716</v>
      </c>
      <c r="J2518" s="73" t="s">
        <v>946</v>
      </c>
      <c r="K2518" s="73" t="s">
        <v>1158</v>
      </c>
      <c r="L2518" s="129">
        <v>0</v>
      </c>
      <c r="N2518" s="121">
        <v>0</v>
      </c>
      <c r="O2518" s="121">
        <v>239.66</v>
      </c>
      <c r="P2518" s="121">
        <v>239.66</v>
      </c>
      <c r="Q2518" s="130" t="s">
        <v>681</v>
      </c>
      <c r="R2518" s="131">
        <v>0</v>
      </c>
      <c r="S2518" s="132">
        <v>10708452.050000006</v>
      </c>
      <c r="T2518" s="122" t="s">
        <v>946</v>
      </c>
      <c r="U2518" s="2">
        <v>96341802</v>
      </c>
      <c r="V2518" s="121">
        <v>-364874775</v>
      </c>
      <c r="W2518" s="111"/>
      <c r="X2518" s="133">
        <v>57832204</v>
      </c>
      <c r="Y2518" s="45"/>
    </row>
    <row r="2519" spans="1:25">
      <c r="A2519" s="299" t="s">
        <v>182</v>
      </c>
      <c r="B2519" s="299" t="s">
        <v>183</v>
      </c>
      <c r="C2519" s="125">
        <v>45078</v>
      </c>
      <c r="D2519" s="125">
        <v>45078</v>
      </c>
      <c r="E2519" s="125">
        <v>45078</v>
      </c>
      <c r="G2519" s="127" t="s">
        <v>1683</v>
      </c>
      <c r="H2519" s="128" t="s">
        <v>947</v>
      </c>
      <c r="I2519" s="73" t="s">
        <v>716</v>
      </c>
      <c r="J2519" s="73" t="s">
        <v>946</v>
      </c>
      <c r="K2519" s="73" t="s">
        <v>166</v>
      </c>
      <c r="L2519" s="129">
        <v>0</v>
      </c>
      <c r="N2519" s="121">
        <v>0</v>
      </c>
      <c r="O2519" s="121">
        <v>11428.94</v>
      </c>
      <c r="P2519" s="121">
        <v>11428.94</v>
      </c>
      <c r="Q2519" s="130" t="s">
        <v>681</v>
      </c>
      <c r="R2519" s="131">
        <v>0</v>
      </c>
      <c r="S2519" s="132">
        <v>10719880.990000006</v>
      </c>
      <c r="T2519" s="122" t="s">
        <v>946</v>
      </c>
      <c r="U2519" s="2">
        <v>95057903</v>
      </c>
      <c r="V2519" s="121">
        <v>-364846206</v>
      </c>
      <c r="W2519" s="111">
        <v>523351</v>
      </c>
      <c r="X2519" s="133">
        <v>57818485</v>
      </c>
      <c r="Y2519" s="45"/>
    </row>
    <row r="2520" spans="1:25">
      <c r="A2520" s="299" t="s">
        <v>182</v>
      </c>
      <c r="B2520" s="299" t="s">
        <v>183</v>
      </c>
      <c r="C2520" s="125">
        <v>45078</v>
      </c>
      <c r="D2520" s="125">
        <v>45078</v>
      </c>
      <c r="E2520" s="125">
        <v>45078</v>
      </c>
      <c r="G2520" s="127"/>
      <c r="H2520" s="128" t="s">
        <v>721</v>
      </c>
      <c r="I2520" s="73" t="s">
        <v>716</v>
      </c>
      <c r="J2520" s="73" t="s">
        <v>720</v>
      </c>
      <c r="K2520" s="73" t="s">
        <v>1158</v>
      </c>
      <c r="L2520" s="129">
        <v>0</v>
      </c>
      <c r="N2520" s="121">
        <v>0</v>
      </c>
      <c r="O2520" s="121">
        <v>640.05999999999995</v>
      </c>
      <c r="P2520" s="121">
        <v>640.05999999999995</v>
      </c>
      <c r="Q2520" s="130" t="s">
        <v>681</v>
      </c>
      <c r="R2520" s="131">
        <v>0</v>
      </c>
      <c r="S2520" s="132">
        <v>10720521.050000006</v>
      </c>
      <c r="T2520" s="122" t="s">
        <v>720</v>
      </c>
      <c r="U2520" s="2">
        <v>96341692</v>
      </c>
      <c r="V2520" s="121">
        <v>-364874251</v>
      </c>
      <c r="W2520" s="111"/>
      <c r="X2520" s="133">
        <v>57832106</v>
      </c>
      <c r="Y2520" s="45"/>
    </row>
    <row r="2521" spans="1:25">
      <c r="A2521" s="299" t="s">
        <v>182</v>
      </c>
      <c r="B2521" s="299" t="s">
        <v>183</v>
      </c>
      <c r="C2521" s="125">
        <v>45078</v>
      </c>
      <c r="D2521" s="125">
        <v>45078</v>
      </c>
      <c r="E2521" s="125">
        <v>45078</v>
      </c>
      <c r="G2521" s="127" t="s">
        <v>1536</v>
      </c>
      <c r="H2521" s="128" t="s">
        <v>721</v>
      </c>
      <c r="I2521" s="73" t="s">
        <v>716</v>
      </c>
      <c r="J2521" s="73" t="s">
        <v>720</v>
      </c>
      <c r="K2521" s="73" t="s">
        <v>166</v>
      </c>
      <c r="L2521" s="129">
        <v>0</v>
      </c>
      <c r="N2521" s="121">
        <v>0</v>
      </c>
      <c r="O2521" s="121">
        <v>30524.29</v>
      </c>
      <c r="P2521" s="121">
        <v>30524.29</v>
      </c>
      <c r="Q2521" s="130" t="s">
        <v>681</v>
      </c>
      <c r="R2521" s="131">
        <v>0</v>
      </c>
      <c r="S2521" s="132">
        <v>10751045.340000005</v>
      </c>
      <c r="T2521" s="122" t="s">
        <v>720</v>
      </c>
      <c r="U2521" s="2">
        <v>95061051</v>
      </c>
      <c r="V2521" s="121">
        <v>-364867995</v>
      </c>
      <c r="W2521" s="111">
        <v>523373</v>
      </c>
      <c r="X2521" s="133">
        <v>57830677</v>
      </c>
      <c r="Y2521" s="45"/>
    </row>
    <row r="2522" spans="1:25">
      <c r="A2522" s="299" t="s">
        <v>206</v>
      </c>
      <c r="B2522" s="299" t="s">
        <v>207</v>
      </c>
      <c r="C2522" s="125">
        <v>45071</v>
      </c>
      <c r="D2522" s="125">
        <v>45078</v>
      </c>
      <c r="E2522" s="125">
        <v>45078</v>
      </c>
      <c r="G2522" s="127"/>
      <c r="H2522" s="128" t="s">
        <v>967</v>
      </c>
      <c r="I2522" s="73" t="s">
        <v>965</v>
      </c>
      <c r="J2522" s="73" t="s">
        <v>966</v>
      </c>
      <c r="K2522" s="73" t="s">
        <v>830</v>
      </c>
      <c r="L2522" s="129">
        <v>4684959.28</v>
      </c>
      <c r="M2522" s="121">
        <v>99</v>
      </c>
      <c r="N2522" s="121">
        <v>4638109.6900000004</v>
      </c>
      <c r="O2522" s="121">
        <v>0</v>
      </c>
      <c r="P2522" s="121">
        <v>4638109.6900000004</v>
      </c>
      <c r="Q2522" s="130" t="s">
        <v>681</v>
      </c>
      <c r="R2522" s="131">
        <v>16616075.789999995</v>
      </c>
      <c r="S2522" s="132">
        <v>0</v>
      </c>
      <c r="T2522" s="122" t="s">
        <v>966</v>
      </c>
      <c r="U2522" s="2">
        <v>96263250</v>
      </c>
      <c r="V2522" s="121">
        <v>-364923973</v>
      </c>
      <c r="W2522" s="111">
        <v>492671</v>
      </c>
      <c r="X2522" s="133">
        <v>57842316</v>
      </c>
      <c r="Y2522" s="45"/>
    </row>
    <row r="2523" spans="1:25">
      <c r="A2523" s="299" t="s">
        <v>182</v>
      </c>
      <c r="B2523" s="299" t="s">
        <v>183</v>
      </c>
      <c r="C2523" s="125">
        <v>45077</v>
      </c>
      <c r="D2523" s="125">
        <v>45077</v>
      </c>
      <c r="E2523" s="125">
        <v>45078</v>
      </c>
      <c r="G2523" s="127" t="s">
        <v>1597</v>
      </c>
      <c r="H2523" s="128" t="s">
        <v>852</v>
      </c>
      <c r="I2523" s="73" t="s">
        <v>850</v>
      </c>
      <c r="J2523" s="73" t="s">
        <v>851</v>
      </c>
      <c r="K2523" s="73" t="s">
        <v>166</v>
      </c>
      <c r="L2523" s="129">
        <v>0</v>
      </c>
      <c r="N2523" s="121">
        <v>0</v>
      </c>
      <c r="O2523" s="121">
        <v>24678.34</v>
      </c>
      <c r="P2523" s="121">
        <v>24678.34</v>
      </c>
      <c r="Q2523" s="130" t="s">
        <v>681</v>
      </c>
      <c r="R2523" s="131">
        <v>0</v>
      </c>
      <c r="S2523" s="132">
        <v>10775723.680000005</v>
      </c>
      <c r="T2523" s="122" t="s">
        <v>851</v>
      </c>
      <c r="U2523" s="2">
        <v>95169998</v>
      </c>
      <c r="V2523" s="121">
        <v>-364902405</v>
      </c>
      <c r="W2523" s="111">
        <v>441318</v>
      </c>
      <c r="X2523" s="133">
        <v>57837653</v>
      </c>
      <c r="Y2523" s="45"/>
    </row>
    <row r="2524" spans="1:25">
      <c r="A2524" s="299" t="s">
        <v>182</v>
      </c>
      <c r="B2524" s="299" t="s">
        <v>183</v>
      </c>
      <c r="C2524" s="125">
        <v>45077</v>
      </c>
      <c r="D2524" s="125">
        <v>45077</v>
      </c>
      <c r="E2524" s="125">
        <v>45078</v>
      </c>
      <c r="F2524" s="295" t="s">
        <v>771</v>
      </c>
      <c r="G2524" s="127" t="s">
        <v>1545</v>
      </c>
      <c r="H2524" s="128" t="s">
        <v>770</v>
      </c>
      <c r="I2524" s="73" t="s">
        <v>768</v>
      </c>
      <c r="J2524" s="73" t="s">
        <v>769</v>
      </c>
      <c r="K2524" s="73" t="s">
        <v>166</v>
      </c>
      <c r="L2524" s="129">
        <v>0</v>
      </c>
      <c r="N2524" s="121">
        <v>0</v>
      </c>
      <c r="O2524" s="121">
        <v>69739.520000000004</v>
      </c>
      <c r="P2524" s="121">
        <v>69739.520000000004</v>
      </c>
      <c r="Q2524" s="130" t="s">
        <v>681</v>
      </c>
      <c r="R2524" s="131">
        <v>0</v>
      </c>
      <c r="S2524" s="132">
        <v>10845463.200000005</v>
      </c>
      <c r="T2524" s="122" t="s">
        <v>769</v>
      </c>
      <c r="U2524" s="2">
        <v>95032623</v>
      </c>
      <c r="V2524" s="121">
        <v>-364606164</v>
      </c>
      <c r="W2524" s="111">
        <v>358166</v>
      </c>
      <c r="X2524" s="133">
        <v>57711955</v>
      </c>
      <c r="Y2524" s="45"/>
    </row>
    <row r="2525" spans="1:25">
      <c r="A2525" s="299" t="s">
        <v>182</v>
      </c>
      <c r="B2525" s="299" t="s">
        <v>183</v>
      </c>
      <c r="C2525" s="125">
        <v>45077</v>
      </c>
      <c r="D2525" s="125">
        <v>45077</v>
      </c>
      <c r="E2525" s="125">
        <v>45078</v>
      </c>
      <c r="G2525" s="127" t="s">
        <v>1562</v>
      </c>
      <c r="H2525" s="128" t="s">
        <v>324</v>
      </c>
      <c r="I2525" s="73" t="s">
        <v>325</v>
      </c>
      <c r="J2525" s="73" t="s">
        <v>326</v>
      </c>
      <c r="K2525" s="73" t="s">
        <v>166</v>
      </c>
      <c r="L2525" s="129">
        <v>0</v>
      </c>
      <c r="N2525" s="121">
        <v>0</v>
      </c>
      <c r="O2525" s="121">
        <v>68262.649999999994</v>
      </c>
      <c r="P2525" s="121">
        <v>68262.649999999994</v>
      </c>
      <c r="Q2525" s="130" t="s">
        <v>681</v>
      </c>
      <c r="R2525" s="131">
        <v>0</v>
      </c>
      <c r="S2525" s="132">
        <v>10913725.850000005</v>
      </c>
      <c r="T2525" s="122" t="s">
        <v>326</v>
      </c>
      <c r="U2525" s="2">
        <v>95316216</v>
      </c>
      <c r="V2525" s="121">
        <v>-364658491</v>
      </c>
      <c r="W2525" s="111">
        <v>494646</v>
      </c>
      <c r="X2525" s="133">
        <v>57764126</v>
      </c>
      <c r="Y2525" s="45"/>
    </row>
    <row r="2526" spans="1:25">
      <c r="A2526" s="299" t="s">
        <v>182</v>
      </c>
      <c r="B2526" s="299" t="s">
        <v>183</v>
      </c>
      <c r="C2526" s="125">
        <v>45077</v>
      </c>
      <c r="D2526" s="125">
        <v>45077</v>
      </c>
      <c r="E2526" s="125">
        <v>45078</v>
      </c>
      <c r="G2526" s="127" t="s">
        <v>1562</v>
      </c>
      <c r="H2526" s="128" t="s">
        <v>324</v>
      </c>
      <c r="I2526" s="73" t="s">
        <v>325</v>
      </c>
      <c r="J2526" s="73" t="s">
        <v>1727</v>
      </c>
      <c r="K2526" s="73" t="s">
        <v>166</v>
      </c>
      <c r="L2526" s="129">
        <v>0</v>
      </c>
      <c r="N2526" s="121">
        <v>0</v>
      </c>
      <c r="O2526" s="121">
        <v>1024.22</v>
      </c>
      <c r="P2526" s="121">
        <v>1024.22</v>
      </c>
      <c r="Q2526" s="130" t="s">
        <v>681</v>
      </c>
      <c r="R2526" s="131">
        <v>0</v>
      </c>
      <c r="S2526" s="132">
        <v>10914750.070000006</v>
      </c>
      <c r="T2526" s="122" t="s">
        <v>326</v>
      </c>
      <c r="U2526" s="2">
        <v>95316215</v>
      </c>
      <c r="V2526" s="121">
        <v>-364902022</v>
      </c>
      <c r="W2526" s="111">
        <v>495416</v>
      </c>
      <c r="X2526" s="133">
        <v>57837588</v>
      </c>
      <c r="Y2526" s="45"/>
    </row>
    <row r="2527" spans="1:25">
      <c r="A2527" s="299" t="s">
        <v>182</v>
      </c>
      <c r="B2527" s="299" t="s">
        <v>183</v>
      </c>
      <c r="C2527" s="125">
        <v>45077</v>
      </c>
      <c r="D2527" s="125">
        <v>45077</v>
      </c>
      <c r="E2527" s="125">
        <v>45078</v>
      </c>
      <c r="G2527" s="127" t="s">
        <v>1524</v>
      </c>
      <c r="H2527" s="128" t="s">
        <v>793</v>
      </c>
      <c r="I2527" s="73" t="s">
        <v>791</v>
      </c>
      <c r="J2527" s="73" t="s">
        <v>792</v>
      </c>
      <c r="K2527" s="73" t="s">
        <v>166</v>
      </c>
      <c r="L2527" s="129">
        <v>0</v>
      </c>
      <c r="N2527" s="121">
        <v>0</v>
      </c>
      <c r="O2527" s="121">
        <v>77023.429999999993</v>
      </c>
      <c r="P2527" s="121">
        <v>77023.429999999993</v>
      </c>
      <c r="Q2527" s="130" t="s">
        <v>681</v>
      </c>
      <c r="R2527" s="131">
        <v>0</v>
      </c>
      <c r="S2527" s="132">
        <v>10991773.500000006</v>
      </c>
      <c r="T2527" s="122" t="s">
        <v>792</v>
      </c>
      <c r="U2527" s="2">
        <v>95106674</v>
      </c>
      <c r="V2527" s="121">
        <v>-364634828</v>
      </c>
      <c r="W2527" s="111">
        <v>364755</v>
      </c>
      <c r="X2527" s="133">
        <v>57740605</v>
      </c>
      <c r="Y2527" s="45"/>
    </row>
    <row r="2528" spans="1:25">
      <c r="A2528" s="299" t="s">
        <v>182</v>
      </c>
      <c r="B2528" s="299" t="s">
        <v>183</v>
      </c>
      <c r="C2528" s="125">
        <v>45077</v>
      </c>
      <c r="D2528" s="125">
        <v>45077</v>
      </c>
      <c r="E2528" s="125">
        <v>45078</v>
      </c>
      <c r="G2528" s="127" t="s">
        <v>1524</v>
      </c>
      <c r="H2528" s="128" t="s">
        <v>793</v>
      </c>
      <c r="I2528" s="73" t="s">
        <v>791</v>
      </c>
      <c r="J2528" s="73" t="s">
        <v>792</v>
      </c>
      <c r="K2528" s="73" t="s">
        <v>166</v>
      </c>
      <c r="L2528" s="129">
        <v>0</v>
      </c>
      <c r="N2528" s="121">
        <v>0</v>
      </c>
      <c r="O2528" s="121">
        <v>1307.03</v>
      </c>
      <c r="P2528" s="121">
        <v>1307.03</v>
      </c>
      <c r="Q2528" s="130" t="s">
        <v>681</v>
      </c>
      <c r="R2528" s="131">
        <v>0</v>
      </c>
      <c r="S2528" s="132">
        <v>10993080.530000005</v>
      </c>
      <c r="T2528" s="122" t="s">
        <v>792</v>
      </c>
      <c r="U2528" s="2">
        <v>95106674</v>
      </c>
      <c r="V2528" s="121">
        <v>-364930876</v>
      </c>
      <c r="W2528" s="111">
        <v>364755</v>
      </c>
      <c r="X2528" s="133">
        <v>57843343</v>
      </c>
      <c r="Y2528" s="45"/>
    </row>
    <row r="2529" spans="1:25">
      <c r="A2529" s="243" t="s">
        <v>182</v>
      </c>
      <c r="B2529" s="243" t="s">
        <v>183</v>
      </c>
      <c r="C2529" s="244">
        <v>45077</v>
      </c>
      <c r="D2529" s="244">
        <v>45077</v>
      </c>
      <c r="E2529" s="244">
        <v>45079</v>
      </c>
      <c r="F2529" s="297"/>
      <c r="G2529" s="245" t="s">
        <v>1636</v>
      </c>
      <c r="H2529" s="246" t="s">
        <v>881</v>
      </c>
      <c r="I2529" s="247" t="s">
        <v>204</v>
      </c>
      <c r="J2529" s="247" t="s">
        <v>880</v>
      </c>
      <c r="K2529" s="247" t="s">
        <v>166</v>
      </c>
      <c r="L2529" s="248">
        <v>0</v>
      </c>
      <c r="M2529" s="249"/>
      <c r="N2529" s="249">
        <v>0</v>
      </c>
      <c r="O2529" s="249">
        <v>5205.58</v>
      </c>
      <c r="P2529" s="249">
        <v>5205.58</v>
      </c>
      <c r="Q2529" s="250" t="s">
        <v>681</v>
      </c>
      <c r="R2529" s="251">
        <v>0</v>
      </c>
      <c r="S2529" s="252">
        <v>10998286.110000005</v>
      </c>
      <c r="T2529" s="253" t="s">
        <v>880</v>
      </c>
      <c r="U2529" s="254">
        <v>96416601</v>
      </c>
      <c r="V2529" s="249">
        <v>-365039522</v>
      </c>
      <c r="W2529" s="255">
        <v>533551</v>
      </c>
      <c r="X2529" s="256">
        <v>57870196</v>
      </c>
      <c r="Y2529" s="257"/>
    </row>
    <row r="2530" spans="1:25">
      <c r="A2530" s="299" t="s">
        <v>182</v>
      </c>
      <c r="B2530" s="299" t="s">
        <v>183</v>
      </c>
      <c r="C2530" s="125">
        <v>45047</v>
      </c>
      <c r="D2530" s="125">
        <v>45047</v>
      </c>
      <c r="E2530" s="125">
        <v>45082</v>
      </c>
      <c r="F2530" s="295" t="s">
        <v>453</v>
      </c>
      <c r="G2530" s="127" t="s">
        <v>1743</v>
      </c>
      <c r="H2530" s="128" t="s">
        <v>452</v>
      </c>
      <c r="I2530" s="73" t="s">
        <v>454</v>
      </c>
      <c r="J2530" s="73" t="s">
        <v>455</v>
      </c>
      <c r="K2530" s="73" t="s">
        <v>166</v>
      </c>
      <c r="L2530" s="129">
        <v>0</v>
      </c>
      <c r="N2530" s="121">
        <v>0</v>
      </c>
      <c r="O2530" s="121">
        <v>-430.87</v>
      </c>
      <c r="P2530" s="121">
        <v>-430.87</v>
      </c>
      <c r="Q2530" s="130" t="s">
        <v>681</v>
      </c>
      <c r="R2530" s="131">
        <v>0</v>
      </c>
      <c r="S2530" s="132">
        <v>10997855.240000006</v>
      </c>
      <c r="T2530" s="122" t="s">
        <v>455</v>
      </c>
      <c r="U2530" s="2">
        <v>95297666</v>
      </c>
      <c r="V2530" s="121">
        <v>-365142449</v>
      </c>
      <c r="W2530" s="111">
        <v>523882</v>
      </c>
      <c r="X2530" s="133">
        <v>57889656</v>
      </c>
      <c r="Y2530" s="45"/>
    </row>
    <row r="2531" spans="1:25">
      <c r="A2531" s="299" t="s">
        <v>182</v>
      </c>
      <c r="B2531" s="299" t="s">
        <v>183</v>
      </c>
      <c r="C2531" s="125">
        <v>45078</v>
      </c>
      <c r="D2531" s="125">
        <v>45078</v>
      </c>
      <c r="E2531" s="125">
        <v>45082</v>
      </c>
      <c r="F2531" s="295" t="s">
        <v>453</v>
      </c>
      <c r="G2531" s="127" t="s">
        <v>1743</v>
      </c>
      <c r="H2531" s="128" t="s">
        <v>452</v>
      </c>
      <c r="I2531" s="73" t="s">
        <v>454</v>
      </c>
      <c r="J2531" s="73" t="s">
        <v>455</v>
      </c>
      <c r="K2531" s="73" t="s">
        <v>166</v>
      </c>
      <c r="L2531" s="129">
        <v>0</v>
      </c>
      <c r="N2531" s="121">
        <v>0</v>
      </c>
      <c r="O2531" s="121">
        <v>27867.79</v>
      </c>
      <c r="P2531" s="121">
        <v>27867.79</v>
      </c>
      <c r="Q2531" s="130" t="s">
        <v>681</v>
      </c>
      <c r="R2531" s="131">
        <v>0</v>
      </c>
      <c r="S2531" s="132">
        <v>11025723.030000005</v>
      </c>
      <c r="T2531" s="122" t="s">
        <v>455</v>
      </c>
      <c r="U2531" s="2">
        <v>95247549</v>
      </c>
      <c r="V2531" s="121">
        <v>-365141734</v>
      </c>
      <c r="W2531" s="111">
        <v>523882</v>
      </c>
      <c r="X2531" s="133">
        <v>57889362</v>
      </c>
      <c r="Y2531" s="45"/>
    </row>
    <row r="2532" spans="1:25">
      <c r="A2532" s="299" t="s">
        <v>182</v>
      </c>
      <c r="B2532" s="299" t="s">
        <v>183</v>
      </c>
      <c r="C2532" s="125">
        <v>45078</v>
      </c>
      <c r="D2532" s="125">
        <v>45078</v>
      </c>
      <c r="E2532" s="125">
        <v>45082</v>
      </c>
      <c r="F2532" s="295" t="s">
        <v>453</v>
      </c>
      <c r="G2532" s="127" t="s">
        <v>1743</v>
      </c>
      <c r="H2532" s="128" t="s">
        <v>452</v>
      </c>
      <c r="I2532" s="73" t="s">
        <v>454</v>
      </c>
      <c r="J2532" s="73" t="s">
        <v>455</v>
      </c>
      <c r="K2532" s="73" t="s">
        <v>166</v>
      </c>
      <c r="L2532" s="129">
        <v>0</v>
      </c>
      <c r="N2532" s="121">
        <v>0</v>
      </c>
      <c r="O2532" s="121">
        <v>-69.209999999999994</v>
      </c>
      <c r="P2532" s="121">
        <v>-69.209999999999994</v>
      </c>
      <c r="Q2532" s="130" t="s">
        <v>681</v>
      </c>
      <c r="R2532" s="131">
        <v>0</v>
      </c>
      <c r="S2532" s="132">
        <v>11025653.820000004</v>
      </c>
      <c r="T2532" s="122" t="s">
        <v>455</v>
      </c>
      <c r="U2532" s="2">
        <v>95247549</v>
      </c>
      <c r="V2532" s="121">
        <v>-365142472</v>
      </c>
      <c r="W2532" s="111">
        <v>523882</v>
      </c>
      <c r="X2532" s="133">
        <v>57889666</v>
      </c>
      <c r="Y2532" s="45"/>
    </row>
    <row r="2533" spans="1:25">
      <c r="A2533" s="299" t="s">
        <v>182</v>
      </c>
      <c r="B2533" s="299" t="s">
        <v>183</v>
      </c>
      <c r="C2533" s="125">
        <v>45047</v>
      </c>
      <c r="D2533" s="125">
        <v>45047</v>
      </c>
      <c r="E2533" s="125">
        <v>45082</v>
      </c>
      <c r="F2533" s="295" t="s">
        <v>569</v>
      </c>
      <c r="G2533" s="127" t="s">
        <v>1681</v>
      </c>
      <c r="H2533" s="128" t="s">
        <v>568</v>
      </c>
      <c r="I2533" s="73" t="s">
        <v>454</v>
      </c>
      <c r="J2533" s="73" t="s">
        <v>570</v>
      </c>
      <c r="K2533" s="73" t="s">
        <v>166</v>
      </c>
      <c r="L2533" s="129">
        <v>0</v>
      </c>
      <c r="N2533" s="121">
        <v>0</v>
      </c>
      <c r="O2533" s="121">
        <v>-13117.34</v>
      </c>
      <c r="P2533" s="121">
        <v>-13117.34</v>
      </c>
      <c r="Q2533" s="130" t="s">
        <v>681</v>
      </c>
      <c r="R2533" s="131">
        <v>0</v>
      </c>
      <c r="S2533" s="132">
        <v>11012536.480000004</v>
      </c>
      <c r="T2533" s="122" t="s">
        <v>570</v>
      </c>
      <c r="U2533" s="2">
        <v>94348603</v>
      </c>
      <c r="V2533" s="121">
        <v>-365142440</v>
      </c>
      <c r="W2533" s="111">
        <v>509933</v>
      </c>
      <c r="X2533" s="133">
        <v>57889651</v>
      </c>
      <c r="Y2533" s="45"/>
    </row>
    <row r="2534" spans="1:25">
      <c r="A2534" s="299" t="s">
        <v>182</v>
      </c>
      <c r="B2534" s="299" t="s">
        <v>183</v>
      </c>
      <c r="C2534" s="125">
        <v>45016</v>
      </c>
      <c r="D2534" s="125">
        <v>45016</v>
      </c>
      <c r="E2534" s="125">
        <v>45082</v>
      </c>
      <c r="G2534" s="127" t="s">
        <v>1820</v>
      </c>
      <c r="H2534" s="128" t="s">
        <v>1031</v>
      </c>
      <c r="I2534" s="73" t="s">
        <v>1029</v>
      </c>
      <c r="J2534" s="73" t="s">
        <v>1030</v>
      </c>
      <c r="K2534" s="73" t="s">
        <v>166</v>
      </c>
      <c r="L2534" s="129">
        <v>0</v>
      </c>
      <c r="N2534" s="121">
        <v>0</v>
      </c>
      <c r="O2534" s="121">
        <v>-1412.78</v>
      </c>
      <c r="P2534" s="121">
        <v>-1412.78</v>
      </c>
      <c r="Q2534" s="130" t="s">
        <v>681</v>
      </c>
      <c r="R2534" s="131">
        <v>0</v>
      </c>
      <c r="S2534" s="132">
        <v>11011123.700000005</v>
      </c>
      <c r="T2534" s="122" t="s">
        <v>1030</v>
      </c>
      <c r="U2534" s="2">
        <v>92430475</v>
      </c>
      <c r="V2534" s="121">
        <v>-365143060</v>
      </c>
      <c r="W2534" s="111">
        <v>521264</v>
      </c>
      <c r="X2534" s="133">
        <v>57889736</v>
      </c>
      <c r="Y2534" s="45" t="s">
        <v>1821</v>
      </c>
    </row>
    <row r="2535" spans="1:25">
      <c r="A2535" s="299" t="s">
        <v>182</v>
      </c>
      <c r="B2535" s="299" t="s">
        <v>183</v>
      </c>
      <c r="C2535" s="125">
        <v>45047</v>
      </c>
      <c r="D2535" s="125">
        <v>45047</v>
      </c>
      <c r="E2535" s="125">
        <v>45082</v>
      </c>
      <c r="G2535" s="127" t="s">
        <v>1820</v>
      </c>
      <c r="H2535" s="128" t="s">
        <v>1031</v>
      </c>
      <c r="I2535" s="73" t="s">
        <v>1029</v>
      </c>
      <c r="J2535" s="73" t="s">
        <v>1030</v>
      </c>
      <c r="K2535" s="73" t="s">
        <v>166</v>
      </c>
      <c r="L2535" s="129">
        <v>0</v>
      </c>
      <c r="N2535" s="121">
        <v>0</v>
      </c>
      <c r="O2535" s="121">
        <v>-1412.82</v>
      </c>
      <c r="P2535" s="121">
        <v>-1412.82</v>
      </c>
      <c r="Q2535" s="130" t="s">
        <v>681</v>
      </c>
      <c r="R2535" s="131">
        <v>0</v>
      </c>
      <c r="S2535" s="132">
        <v>11009710.880000005</v>
      </c>
      <c r="T2535" s="122" t="s">
        <v>1030</v>
      </c>
      <c r="U2535" s="2">
        <v>95276181</v>
      </c>
      <c r="V2535" s="121">
        <v>-365142677</v>
      </c>
      <c r="W2535" s="111">
        <v>521264</v>
      </c>
      <c r="X2535" s="133">
        <v>57889719</v>
      </c>
      <c r="Y2535" s="45" t="s">
        <v>1824</v>
      </c>
    </row>
    <row r="2536" spans="1:25">
      <c r="A2536" s="299" t="s">
        <v>182</v>
      </c>
      <c r="B2536" s="299" t="s">
        <v>183</v>
      </c>
      <c r="C2536" s="125">
        <v>45044</v>
      </c>
      <c r="D2536" s="125">
        <v>45044</v>
      </c>
      <c r="E2536" s="125">
        <v>45082</v>
      </c>
      <c r="F2536" s="295" t="s">
        <v>1001</v>
      </c>
      <c r="G2536" s="127" t="s">
        <v>1751</v>
      </c>
      <c r="H2536" s="128" t="s">
        <v>1000</v>
      </c>
      <c r="I2536" s="73" t="s">
        <v>1034</v>
      </c>
      <c r="J2536" s="73" t="s">
        <v>999</v>
      </c>
      <c r="K2536" s="73" t="s">
        <v>166</v>
      </c>
      <c r="L2536" s="129">
        <v>0</v>
      </c>
      <c r="N2536" s="121">
        <v>0</v>
      </c>
      <c r="O2536" s="121">
        <v>-2026.33</v>
      </c>
      <c r="P2536" s="121">
        <v>-2026.33</v>
      </c>
      <c r="Q2536" s="130" t="s">
        <v>681</v>
      </c>
      <c r="R2536" s="131">
        <v>0</v>
      </c>
      <c r="S2536" s="132">
        <v>11007684.550000004</v>
      </c>
      <c r="T2536" s="122" t="s">
        <v>1035</v>
      </c>
      <c r="U2536" s="2">
        <v>93009973</v>
      </c>
      <c r="V2536" s="121">
        <v>-365142586</v>
      </c>
      <c r="W2536" s="111">
        <v>497497</v>
      </c>
      <c r="X2536" s="133">
        <v>57889681</v>
      </c>
      <c r="Y2536" s="45"/>
    </row>
    <row r="2537" spans="1:25">
      <c r="A2537" s="299" t="s">
        <v>182</v>
      </c>
      <c r="B2537" s="299" t="s">
        <v>183</v>
      </c>
      <c r="C2537" s="125">
        <v>45044</v>
      </c>
      <c r="D2537" s="125">
        <v>45044</v>
      </c>
      <c r="E2537" s="125">
        <v>45082</v>
      </c>
      <c r="F2537" s="295" t="s">
        <v>1001</v>
      </c>
      <c r="G2537" s="127" t="s">
        <v>1751</v>
      </c>
      <c r="H2537" s="128" t="s">
        <v>1000</v>
      </c>
      <c r="I2537" s="73" t="s">
        <v>1034</v>
      </c>
      <c r="J2537" s="73" t="s">
        <v>999</v>
      </c>
      <c r="K2537" s="73" t="s">
        <v>166</v>
      </c>
      <c r="L2537" s="129">
        <v>0</v>
      </c>
      <c r="N2537" s="121">
        <v>0</v>
      </c>
      <c r="O2537" s="121">
        <v>1417.13</v>
      </c>
      <c r="P2537" s="121">
        <v>1417.13</v>
      </c>
      <c r="Q2537" s="130" t="s">
        <v>681</v>
      </c>
      <c r="R2537" s="131">
        <v>0</v>
      </c>
      <c r="S2537" s="132">
        <v>11009101.680000005</v>
      </c>
      <c r="T2537" s="122" t="s">
        <v>1035</v>
      </c>
      <c r="U2537" s="2">
        <v>93009973</v>
      </c>
      <c r="V2537" s="121">
        <v>-365142608</v>
      </c>
      <c r="W2537" s="111">
        <v>497497</v>
      </c>
      <c r="X2537" s="133">
        <v>57889692</v>
      </c>
      <c r="Y2537" s="45"/>
    </row>
    <row r="2538" spans="1:25">
      <c r="A2538" s="299" t="s">
        <v>182</v>
      </c>
      <c r="B2538" s="299" t="s">
        <v>183</v>
      </c>
      <c r="C2538" s="125">
        <v>45044</v>
      </c>
      <c r="D2538" s="125">
        <v>45044</v>
      </c>
      <c r="E2538" s="125">
        <v>45082</v>
      </c>
      <c r="F2538" s="295" t="s">
        <v>1001</v>
      </c>
      <c r="G2538" s="127" t="s">
        <v>1751</v>
      </c>
      <c r="H2538" s="128" t="s">
        <v>1000</v>
      </c>
      <c r="I2538" s="73" t="s">
        <v>1034</v>
      </c>
      <c r="J2538" s="73" t="s">
        <v>999</v>
      </c>
      <c r="K2538" s="73" t="s">
        <v>166</v>
      </c>
      <c r="L2538" s="129">
        <v>0</v>
      </c>
      <c r="N2538" s="121">
        <v>0</v>
      </c>
      <c r="O2538" s="121">
        <v>-1417.13</v>
      </c>
      <c r="P2538" s="121">
        <v>-1417.13</v>
      </c>
      <c r="Q2538" s="130" t="s">
        <v>681</v>
      </c>
      <c r="R2538" s="131">
        <v>0</v>
      </c>
      <c r="S2538" s="132">
        <v>11007684.550000004</v>
      </c>
      <c r="T2538" s="122" t="s">
        <v>1035</v>
      </c>
      <c r="U2538" s="2">
        <v>93009973</v>
      </c>
      <c r="V2538" s="121">
        <v>-365142648</v>
      </c>
      <c r="W2538" s="111">
        <v>497497</v>
      </c>
      <c r="X2538" s="133">
        <v>57889710</v>
      </c>
      <c r="Y2538" s="45"/>
    </row>
    <row r="2539" spans="1:25">
      <c r="A2539" s="299" t="s">
        <v>182</v>
      </c>
      <c r="B2539" s="299" t="s">
        <v>183</v>
      </c>
      <c r="C2539" s="125">
        <v>45044</v>
      </c>
      <c r="D2539" s="125">
        <v>45044</v>
      </c>
      <c r="E2539" s="125">
        <v>45082</v>
      </c>
      <c r="F2539" s="295" t="s">
        <v>984</v>
      </c>
      <c r="G2539" s="127" t="s">
        <v>1709</v>
      </c>
      <c r="H2539" s="128" t="s">
        <v>983</v>
      </c>
      <c r="I2539" s="73" t="s">
        <v>981</v>
      </c>
      <c r="J2539" s="73" t="s">
        <v>982</v>
      </c>
      <c r="K2539" s="73" t="s">
        <v>166</v>
      </c>
      <c r="L2539" s="129">
        <v>0</v>
      </c>
      <c r="N2539" s="121">
        <v>0</v>
      </c>
      <c r="O2539" s="121">
        <v>-6277.52</v>
      </c>
      <c r="P2539" s="121">
        <v>-6277.52</v>
      </c>
      <c r="Q2539" s="130" t="s">
        <v>681</v>
      </c>
      <c r="R2539" s="131">
        <v>0</v>
      </c>
      <c r="S2539" s="132">
        <v>11001407.030000005</v>
      </c>
      <c r="T2539" s="122" t="s">
        <v>982</v>
      </c>
      <c r="U2539" s="2">
        <v>93644642</v>
      </c>
      <c r="V2539" s="121">
        <v>-365143351</v>
      </c>
      <c r="W2539" s="111">
        <v>474334</v>
      </c>
      <c r="X2539" s="133">
        <v>57889750</v>
      </c>
      <c r="Y2539" s="45"/>
    </row>
    <row r="2540" spans="1:25">
      <c r="A2540" s="299" t="s">
        <v>182</v>
      </c>
      <c r="B2540" s="299" t="s">
        <v>183</v>
      </c>
      <c r="C2540" s="125">
        <v>45044</v>
      </c>
      <c r="D2540" s="125">
        <v>45044</v>
      </c>
      <c r="E2540" s="125">
        <v>45082</v>
      </c>
      <c r="F2540" s="295" t="s">
        <v>984</v>
      </c>
      <c r="G2540" s="127" t="s">
        <v>1709</v>
      </c>
      <c r="H2540" s="128" t="s">
        <v>983</v>
      </c>
      <c r="I2540" s="73" t="s">
        <v>981</v>
      </c>
      <c r="J2540" s="73" t="s">
        <v>982</v>
      </c>
      <c r="K2540" s="73" t="s">
        <v>166</v>
      </c>
      <c r="L2540" s="129">
        <v>0</v>
      </c>
      <c r="N2540" s="121">
        <v>0</v>
      </c>
      <c r="O2540" s="121">
        <v>7990.2</v>
      </c>
      <c r="P2540" s="121">
        <v>7990.2</v>
      </c>
      <c r="Q2540" s="130" t="s">
        <v>681</v>
      </c>
      <c r="R2540" s="131">
        <v>0</v>
      </c>
      <c r="S2540" s="132">
        <v>11009397.230000004</v>
      </c>
      <c r="T2540" s="122" t="s">
        <v>982</v>
      </c>
      <c r="U2540" s="2">
        <v>93644642</v>
      </c>
      <c r="V2540" s="121">
        <v>-365143367</v>
      </c>
      <c r="W2540" s="111">
        <v>474334</v>
      </c>
      <c r="X2540" s="133">
        <v>57889757</v>
      </c>
      <c r="Y2540" s="45"/>
    </row>
    <row r="2541" spans="1:25">
      <c r="A2541" s="299" t="s">
        <v>182</v>
      </c>
      <c r="B2541" s="299" t="s">
        <v>183</v>
      </c>
      <c r="C2541" s="125">
        <v>45044</v>
      </c>
      <c r="D2541" s="125">
        <v>45044</v>
      </c>
      <c r="E2541" s="125">
        <v>45082</v>
      </c>
      <c r="F2541" s="295" t="s">
        <v>984</v>
      </c>
      <c r="G2541" s="127" t="s">
        <v>1709</v>
      </c>
      <c r="H2541" s="128" t="s">
        <v>983</v>
      </c>
      <c r="I2541" s="73" t="s">
        <v>981</v>
      </c>
      <c r="J2541" s="73" t="s">
        <v>982</v>
      </c>
      <c r="K2541" s="73" t="s">
        <v>166</v>
      </c>
      <c r="L2541" s="129">
        <v>0</v>
      </c>
      <c r="N2541" s="121">
        <v>0</v>
      </c>
      <c r="O2541" s="121">
        <v>-7990.2</v>
      </c>
      <c r="P2541" s="121">
        <v>-7990.2</v>
      </c>
      <c r="Q2541" s="130" t="s">
        <v>681</v>
      </c>
      <c r="R2541" s="131">
        <v>0</v>
      </c>
      <c r="S2541" s="132">
        <v>11001407.030000005</v>
      </c>
      <c r="T2541" s="122" t="s">
        <v>982</v>
      </c>
      <c r="U2541" s="2">
        <v>93644642</v>
      </c>
      <c r="V2541" s="121">
        <v>-365143373</v>
      </c>
      <c r="W2541" s="111">
        <v>474334</v>
      </c>
      <c r="X2541" s="133">
        <v>57889761</v>
      </c>
      <c r="Y2541" s="45"/>
    </row>
    <row r="2542" spans="1:25">
      <c r="A2542" s="299" t="s">
        <v>182</v>
      </c>
      <c r="B2542" s="299" t="s">
        <v>183</v>
      </c>
      <c r="C2542" s="125">
        <v>45044</v>
      </c>
      <c r="D2542" s="125">
        <v>45044</v>
      </c>
      <c r="E2542" s="125">
        <v>45082</v>
      </c>
      <c r="F2542" s="295" t="s">
        <v>734</v>
      </c>
      <c r="G2542" s="127" t="s">
        <v>1518</v>
      </c>
      <c r="H2542" s="128" t="s">
        <v>733</v>
      </c>
      <c r="I2542" s="73" t="s">
        <v>731</v>
      </c>
      <c r="J2542" s="73" t="s">
        <v>732</v>
      </c>
      <c r="K2542" s="73" t="s">
        <v>166</v>
      </c>
      <c r="L2542" s="129">
        <v>0</v>
      </c>
      <c r="N2542" s="121">
        <v>0</v>
      </c>
      <c r="O2542" s="121">
        <v>-116.71</v>
      </c>
      <c r="P2542" s="121">
        <v>-116.71</v>
      </c>
      <c r="Q2542" s="130" t="s">
        <v>681</v>
      </c>
      <c r="R2542" s="131">
        <v>0</v>
      </c>
      <c r="S2542" s="132">
        <v>11001290.320000004</v>
      </c>
      <c r="T2542" s="122" t="s">
        <v>732</v>
      </c>
      <c r="U2542" s="2">
        <v>93072311</v>
      </c>
      <c r="V2542" s="121">
        <v>-365144631</v>
      </c>
      <c r="W2542" s="111">
        <v>516194</v>
      </c>
      <c r="X2542" s="133">
        <v>57889816</v>
      </c>
      <c r="Y2542" s="45"/>
    </row>
    <row r="2543" spans="1:25">
      <c r="A2543" s="299" t="s">
        <v>182</v>
      </c>
      <c r="B2543" s="299" t="s">
        <v>183</v>
      </c>
      <c r="C2543" s="125">
        <v>45016</v>
      </c>
      <c r="D2543" s="125">
        <v>45016</v>
      </c>
      <c r="E2543" s="125">
        <v>45082</v>
      </c>
      <c r="F2543" s="295" t="s">
        <v>527</v>
      </c>
      <c r="G2543" s="127" t="s">
        <v>1719</v>
      </c>
      <c r="H2543" s="128" t="s">
        <v>526</v>
      </c>
      <c r="I2543" s="73" t="s">
        <v>528</v>
      </c>
      <c r="J2543" s="73" t="s">
        <v>529</v>
      </c>
      <c r="K2543" s="73" t="s">
        <v>166</v>
      </c>
      <c r="L2543" s="129">
        <v>0</v>
      </c>
      <c r="N2543" s="121">
        <v>0</v>
      </c>
      <c r="O2543" s="121">
        <v>48.22</v>
      </c>
      <c r="P2543" s="121">
        <v>48.22</v>
      </c>
      <c r="Q2543" s="130" t="s">
        <v>681</v>
      </c>
      <c r="R2543" s="131">
        <v>0</v>
      </c>
      <c r="S2543" s="132">
        <v>11001338.540000005</v>
      </c>
      <c r="T2543" s="122" t="s">
        <v>529</v>
      </c>
      <c r="U2543" s="2">
        <v>93464299</v>
      </c>
      <c r="V2543" s="121">
        <v>-365139451</v>
      </c>
      <c r="W2543" s="111">
        <v>396771</v>
      </c>
      <c r="X2543" s="133">
        <v>57889015</v>
      </c>
      <c r="Y2543" s="45" t="s">
        <v>1834</v>
      </c>
    </row>
    <row r="2544" spans="1:25">
      <c r="A2544" s="299" t="s">
        <v>182</v>
      </c>
      <c r="B2544" s="299" t="s">
        <v>183</v>
      </c>
      <c r="C2544" s="125">
        <v>45016</v>
      </c>
      <c r="D2544" s="125">
        <v>45016</v>
      </c>
      <c r="E2544" s="125">
        <v>45082</v>
      </c>
      <c r="F2544" s="295" t="s">
        <v>527</v>
      </c>
      <c r="G2544" s="127" t="s">
        <v>1719</v>
      </c>
      <c r="H2544" s="128" t="s">
        <v>526</v>
      </c>
      <c r="I2544" s="73" t="s">
        <v>528</v>
      </c>
      <c r="J2544" s="73" t="s">
        <v>529</v>
      </c>
      <c r="K2544" s="73" t="s">
        <v>166</v>
      </c>
      <c r="L2544" s="129">
        <v>0</v>
      </c>
      <c r="N2544" s="121">
        <v>0</v>
      </c>
      <c r="O2544" s="121">
        <v>32.22</v>
      </c>
      <c r="P2544" s="121">
        <v>32.22</v>
      </c>
      <c r="Q2544" s="130" t="s">
        <v>681</v>
      </c>
      <c r="R2544" s="131">
        <v>0</v>
      </c>
      <c r="S2544" s="132">
        <v>11001370.760000005</v>
      </c>
      <c r="T2544" s="122" t="s">
        <v>529</v>
      </c>
      <c r="U2544" s="2">
        <v>93737907</v>
      </c>
      <c r="V2544" s="121">
        <v>-365139566</v>
      </c>
      <c r="W2544" s="111">
        <v>394131</v>
      </c>
      <c r="X2544" s="133">
        <v>57889021</v>
      </c>
      <c r="Y2544" s="45" t="s">
        <v>1834</v>
      </c>
    </row>
    <row r="2545" spans="1:25">
      <c r="A2545" s="299" t="s">
        <v>182</v>
      </c>
      <c r="B2545" s="299" t="s">
        <v>183</v>
      </c>
      <c r="C2545" s="125">
        <v>45016</v>
      </c>
      <c r="D2545" s="125">
        <v>45016</v>
      </c>
      <c r="E2545" s="125">
        <v>45082</v>
      </c>
      <c r="F2545" s="295" t="s">
        <v>527</v>
      </c>
      <c r="G2545" s="127" t="s">
        <v>1719</v>
      </c>
      <c r="H2545" s="128" t="s">
        <v>526</v>
      </c>
      <c r="I2545" s="73" t="s">
        <v>528</v>
      </c>
      <c r="J2545" s="73" t="s">
        <v>529</v>
      </c>
      <c r="K2545" s="73" t="s">
        <v>166</v>
      </c>
      <c r="L2545" s="129">
        <v>0</v>
      </c>
      <c r="N2545" s="121">
        <v>0</v>
      </c>
      <c r="O2545" s="121">
        <v>12.52</v>
      </c>
      <c r="P2545" s="121">
        <v>12.52</v>
      </c>
      <c r="Q2545" s="130" t="s">
        <v>681</v>
      </c>
      <c r="R2545" s="131">
        <v>0</v>
      </c>
      <c r="S2545" s="132">
        <v>11001383.280000005</v>
      </c>
      <c r="T2545" s="122" t="s">
        <v>529</v>
      </c>
      <c r="U2545" s="2">
        <v>93464004</v>
      </c>
      <c r="V2545" s="121">
        <v>-365140753</v>
      </c>
      <c r="W2545" s="111">
        <v>390065</v>
      </c>
      <c r="X2545" s="133">
        <v>57889009</v>
      </c>
      <c r="Y2545" s="45" t="s">
        <v>1834</v>
      </c>
    </row>
    <row r="2546" spans="1:25">
      <c r="A2546" s="299" t="s">
        <v>182</v>
      </c>
      <c r="B2546" s="299" t="s">
        <v>183</v>
      </c>
      <c r="C2546" s="125">
        <v>45016</v>
      </c>
      <c r="D2546" s="125">
        <v>45016</v>
      </c>
      <c r="E2546" s="125">
        <v>45082</v>
      </c>
      <c r="F2546" s="295" t="s">
        <v>527</v>
      </c>
      <c r="G2546" s="127" t="s">
        <v>1719</v>
      </c>
      <c r="H2546" s="128" t="s">
        <v>526</v>
      </c>
      <c r="I2546" s="73" t="s">
        <v>528</v>
      </c>
      <c r="J2546" s="73" t="s">
        <v>529</v>
      </c>
      <c r="K2546" s="73" t="s">
        <v>166</v>
      </c>
      <c r="L2546" s="129">
        <v>0</v>
      </c>
      <c r="N2546" s="121">
        <v>0</v>
      </c>
      <c r="O2546" s="121">
        <v>74.47</v>
      </c>
      <c r="P2546" s="121">
        <v>74.47</v>
      </c>
      <c r="Q2546" s="130" t="s">
        <v>681</v>
      </c>
      <c r="R2546" s="131">
        <v>0</v>
      </c>
      <c r="S2546" s="132">
        <v>11001457.750000006</v>
      </c>
      <c r="T2546" s="122" t="s">
        <v>529</v>
      </c>
      <c r="U2546" s="2">
        <v>93732627</v>
      </c>
      <c r="V2546" s="121">
        <v>-365140754</v>
      </c>
      <c r="W2546" s="111">
        <v>385452</v>
      </c>
      <c r="X2546" s="133">
        <v>57889012</v>
      </c>
      <c r="Y2546" s="45" t="s">
        <v>1834</v>
      </c>
    </row>
    <row r="2547" spans="1:25">
      <c r="A2547" s="299" t="s">
        <v>182</v>
      </c>
      <c r="B2547" s="299" t="s">
        <v>183</v>
      </c>
      <c r="C2547" s="125">
        <v>45022</v>
      </c>
      <c r="D2547" s="125">
        <v>45022</v>
      </c>
      <c r="E2547" s="125">
        <v>45082</v>
      </c>
      <c r="F2547" s="295" t="s">
        <v>527</v>
      </c>
      <c r="G2547" s="127" t="s">
        <v>1719</v>
      </c>
      <c r="H2547" s="128" t="s">
        <v>526</v>
      </c>
      <c r="I2547" s="73" t="s">
        <v>528</v>
      </c>
      <c r="J2547" s="73" t="s">
        <v>529</v>
      </c>
      <c r="K2547" s="73" t="s">
        <v>166</v>
      </c>
      <c r="L2547" s="129">
        <v>0</v>
      </c>
      <c r="N2547" s="121">
        <v>0</v>
      </c>
      <c r="O2547" s="121">
        <v>90041.83</v>
      </c>
      <c r="P2547" s="121">
        <v>90041.83</v>
      </c>
      <c r="Q2547" s="130" t="s">
        <v>681</v>
      </c>
      <c r="R2547" s="131">
        <v>0</v>
      </c>
      <c r="S2547" s="132">
        <v>11091499.580000006</v>
      </c>
      <c r="T2547" s="122" t="s">
        <v>529</v>
      </c>
      <c r="U2547" s="2">
        <v>86044243</v>
      </c>
      <c r="V2547" s="121">
        <v>-365139647</v>
      </c>
      <c r="W2547" s="111">
        <v>385452</v>
      </c>
      <c r="X2547" s="133">
        <v>57889024</v>
      </c>
      <c r="Y2547" s="45"/>
    </row>
    <row r="2548" spans="1:25">
      <c r="A2548" s="299" t="s">
        <v>182</v>
      </c>
      <c r="B2548" s="299" t="s">
        <v>183</v>
      </c>
      <c r="C2548" s="125">
        <v>45028</v>
      </c>
      <c r="D2548" s="125">
        <v>45028</v>
      </c>
      <c r="E2548" s="125">
        <v>45082</v>
      </c>
      <c r="F2548" s="295" t="s">
        <v>527</v>
      </c>
      <c r="G2548" s="127" t="s">
        <v>1719</v>
      </c>
      <c r="H2548" s="128" t="s">
        <v>526</v>
      </c>
      <c r="I2548" s="73" t="s">
        <v>528</v>
      </c>
      <c r="J2548" s="73" t="s">
        <v>529</v>
      </c>
      <c r="K2548" s="73" t="s">
        <v>166</v>
      </c>
      <c r="L2548" s="129">
        <v>0</v>
      </c>
      <c r="N2548" s="121">
        <v>0</v>
      </c>
      <c r="O2548" s="121">
        <v>509.17</v>
      </c>
      <c r="P2548" s="121">
        <v>509.17</v>
      </c>
      <c r="Q2548" s="130" t="s">
        <v>681</v>
      </c>
      <c r="R2548" s="131">
        <v>0</v>
      </c>
      <c r="S2548" s="132">
        <v>11092008.750000006</v>
      </c>
      <c r="T2548" s="122" t="s">
        <v>529</v>
      </c>
      <c r="U2548" s="2">
        <v>90100731</v>
      </c>
      <c r="V2548" s="121">
        <v>-365140797</v>
      </c>
      <c r="W2548" s="111">
        <v>394131</v>
      </c>
      <c r="X2548" s="133">
        <v>57889032</v>
      </c>
      <c r="Y2548" s="45"/>
    </row>
    <row r="2549" spans="1:25">
      <c r="A2549" s="299" t="s">
        <v>182</v>
      </c>
      <c r="B2549" s="299" t="s">
        <v>183</v>
      </c>
      <c r="C2549" s="125">
        <v>45044</v>
      </c>
      <c r="D2549" s="125">
        <v>45044</v>
      </c>
      <c r="E2549" s="125">
        <v>45082</v>
      </c>
      <c r="F2549" s="295" t="s">
        <v>527</v>
      </c>
      <c r="G2549" s="127" t="s">
        <v>1719</v>
      </c>
      <c r="H2549" s="128" t="s">
        <v>526</v>
      </c>
      <c r="I2549" s="73" t="s">
        <v>528</v>
      </c>
      <c r="J2549" s="73" t="s">
        <v>529</v>
      </c>
      <c r="K2549" s="73" t="s">
        <v>166</v>
      </c>
      <c r="L2549" s="129">
        <v>0</v>
      </c>
      <c r="N2549" s="121">
        <v>0</v>
      </c>
      <c r="O2549" s="121">
        <v>9069.9500000000007</v>
      </c>
      <c r="P2549" s="121">
        <v>9069.9500000000007</v>
      </c>
      <c r="Q2549" s="130" t="s">
        <v>681</v>
      </c>
      <c r="R2549" s="131">
        <v>0</v>
      </c>
      <c r="S2549" s="132">
        <v>11101078.700000005</v>
      </c>
      <c r="T2549" s="122" t="s">
        <v>529</v>
      </c>
      <c r="U2549" s="2">
        <v>94279668</v>
      </c>
      <c r="V2549" s="121">
        <v>-365139975</v>
      </c>
      <c r="W2549" s="111">
        <v>534293</v>
      </c>
      <c r="X2549" s="133">
        <v>57889128</v>
      </c>
      <c r="Y2549" s="45"/>
    </row>
    <row r="2550" spans="1:25">
      <c r="A2550" s="299" t="s">
        <v>182</v>
      </c>
      <c r="B2550" s="299" t="s">
        <v>183</v>
      </c>
      <c r="C2550" s="125">
        <v>45044</v>
      </c>
      <c r="D2550" s="125">
        <v>45044</v>
      </c>
      <c r="E2550" s="125">
        <v>45082</v>
      </c>
      <c r="F2550" s="295" t="s">
        <v>527</v>
      </c>
      <c r="G2550" s="127" t="s">
        <v>1719</v>
      </c>
      <c r="H2550" s="128" t="s">
        <v>526</v>
      </c>
      <c r="I2550" s="73" t="s">
        <v>528</v>
      </c>
      <c r="J2550" s="73" t="s">
        <v>529</v>
      </c>
      <c r="K2550" s="73" t="s">
        <v>166</v>
      </c>
      <c r="L2550" s="129">
        <v>0</v>
      </c>
      <c r="N2550" s="121">
        <v>0</v>
      </c>
      <c r="O2550" s="121">
        <v>429.04</v>
      </c>
      <c r="P2550" s="121">
        <v>429.04</v>
      </c>
      <c r="Q2550" s="130" t="s">
        <v>681</v>
      </c>
      <c r="R2550" s="131">
        <v>0</v>
      </c>
      <c r="S2550" s="132">
        <v>11101507.740000004</v>
      </c>
      <c r="T2550" s="122" t="s">
        <v>529</v>
      </c>
      <c r="U2550" s="2">
        <v>94280098</v>
      </c>
      <c r="V2550" s="121">
        <v>-365140668</v>
      </c>
      <c r="W2550" s="111">
        <v>534294</v>
      </c>
      <c r="X2550" s="133">
        <v>57889166</v>
      </c>
      <c r="Y2550" s="45"/>
    </row>
    <row r="2551" spans="1:25">
      <c r="A2551" s="299" t="s">
        <v>182</v>
      </c>
      <c r="B2551" s="299" t="s">
        <v>183</v>
      </c>
      <c r="C2551" s="125">
        <v>45077</v>
      </c>
      <c r="D2551" s="125">
        <v>45077</v>
      </c>
      <c r="E2551" s="125">
        <v>45082</v>
      </c>
      <c r="F2551" s="295" t="s">
        <v>527</v>
      </c>
      <c r="G2551" s="127" t="s">
        <v>1719</v>
      </c>
      <c r="H2551" s="128" t="s">
        <v>526</v>
      </c>
      <c r="I2551" s="73" t="s">
        <v>528</v>
      </c>
      <c r="J2551" s="73" t="s">
        <v>529</v>
      </c>
      <c r="K2551" s="73" t="s">
        <v>166</v>
      </c>
      <c r="L2551" s="129">
        <v>0</v>
      </c>
      <c r="N2551" s="121">
        <v>0</v>
      </c>
      <c r="O2551" s="121">
        <v>1348.69</v>
      </c>
      <c r="P2551" s="121">
        <v>1348.69</v>
      </c>
      <c r="Q2551" s="130" t="s">
        <v>681</v>
      </c>
      <c r="R2551" s="131">
        <v>0</v>
      </c>
      <c r="S2551" s="132">
        <v>11102856.430000003</v>
      </c>
      <c r="T2551" s="122" t="s">
        <v>529</v>
      </c>
      <c r="U2551" s="2">
        <v>95491241</v>
      </c>
      <c r="V2551" s="121">
        <v>-365140748</v>
      </c>
      <c r="W2551" s="111">
        <v>541830</v>
      </c>
      <c r="X2551" s="133">
        <v>57889174</v>
      </c>
      <c r="Y2551" s="45"/>
    </row>
    <row r="2552" spans="1:25">
      <c r="A2552" s="299" t="s">
        <v>182</v>
      </c>
      <c r="B2552" s="299" t="s">
        <v>183</v>
      </c>
      <c r="C2552" s="125">
        <v>45077</v>
      </c>
      <c r="D2552" s="125">
        <v>45077</v>
      </c>
      <c r="E2552" s="125">
        <v>45082</v>
      </c>
      <c r="F2552" s="295" t="s">
        <v>527</v>
      </c>
      <c r="G2552" s="127" t="s">
        <v>1719</v>
      </c>
      <c r="H2552" s="128" t="s">
        <v>526</v>
      </c>
      <c r="I2552" s="73" t="s">
        <v>528</v>
      </c>
      <c r="J2552" s="73" t="s">
        <v>529</v>
      </c>
      <c r="K2552" s="73" t="s">
        <v>166</v>
      </c>
      <c r="L2552" s="129">
        <v>0</v>
      </c>
      <c r="N2552" s="121">
        <v>0</v>
      </c>
      <c r="O2552" s="121">
        <v>2227.52</v>
      </c>
      <c r="P2552" s="121">
        <v>2227.52</v>
      </c>
      <c r="Q2552" s="130" t="s">
        <v>681</v>
      </c>
      <c r="R2552" s="131">
        <v>0</v>
      </c>
      <c r="S2552" s="132">
        <v>11105083.950000003</v>
      </c>
      <c r="T2552" s="122" t="s">
        <v>529</v>
      </c>
      <c r="U2552" s="2">
        <v>91731231</v>
      </c>
      <c r="V2552" s="121">
        <v>-365140898</v>
      </c>
      <c r="W2552" s="111">
        <v>390065</v>
      </c>
      <c r="X2552" s="133">
        <v>57889169</v>
      </c>
      <c r="Y2552" s="45"/>
    </row>
    <row r="2553" spans="1:25">
      <c r="A2553" s="299" t="s">
        <v>182</v>
      </c>
      <c r="B2553" s="299" t="s">
        <v>183</v>
      </c>
      <c r="C2553" s="125">
        <v>45077</v>
      </c>
      <c r="D2553" s="125">
        <v>45077</v>
      </c>
      <c r="E2553" s="125">
        <v>45082</v>
      </c>
      <c r="F2553" s="295" t="s">
        <v>527</v>
      </c>
      <c r="G2553" s="127" t="s">
        <v>1719</v>
      </c>
      <c r="H2553" s="128" t="s">
        <v>526</v>
      </c>
      <c r="I2553" s="73" t="s">
        <v>528</v>
      </c>
      <c r="J2553" s="73" t="s">
        <v>529</v>
      </c>
      <c r="K2553" s="73" t="s">
        <v>166</v>
      </c>
      <c r="L2553" s="129">
        <v>0</v>
      </c>
      <c r="N2553" s="121">
        <v>0</v>
      </c>
      <c r="O2553" s="121">
        <v>6579.71</v>
      </c>
      <c r="P2553" s="121">
        <v>6579.71</v>
      </c>
      <c r="Q2553" s="130" t="s">
        <v>681</v>
      </c>
      <c r="R2553" s="131">
        <v>0</v>
      </c>
      <c r="S2553" s="132">
        <v>11111663.660000004</v>
      </c>
      <c r="T2553" s="122" t="s">
        <v>529</v>
      </c>
      <c r="U2553" s="2">
        <v>94965858</v>
      </c>
      <c r="V2553" s="121">
        <v>-365140945</v>
      </c>
      <c r="W2553" s="111">
        <v>537666</v>
      </c>
      <c r="X2553" s="133">
        <v>57889173</v>
      </c>
      <c r="Y2553" s="45"/>
    </row>
    <row r="2554" spans="1:25">
      <c r="A2554" s="299" t="s">
        <v>182</v>
      </c>
      <c r="B2554" s="299" t="s">
        <v>183</v>
      </c>
      <c r="C2554" s="125">
        <v>45078</v>
      </c>
      <c r="D2554" s="125">
        <v>45078</v>
      </c>
      <c r="E2554" s="125">
        <v>45082</v>
      </c>
      <c r="G2554" s="127" t="s">
        <v>1618</v>
      </c>
      <c r="H2554" s="128" t="s">
        <v>317</v>
      </c>
      <c r="I2554" s="73" t="s">
        <v>318</v>
      </c>
      <c r="J2554" s="73" t="s">
        <v>319</v>
      </c>
      <c r="K2554" s="73" t="s">
        <v>166</v>
      </c>
      <c r="L2554" s="129">
        <v>0</v>
      </c>
      <c r="N2554" s="121">
        <v>0</v>
      </c>
      <c r="O2554" s="121">
        <v>2848.59</v>
      </c>
      <c r="P2554" s="121">
        <v>2848.59</v>
      </c>
      <c r="Q2554" s="130" t="s">
        <v>681</v>
      </c>
      <c r="R2554" s="131">
        <v>0</v>
      </c>
      <c r="S2554" s="132">
        <v>11114512.250000004</v>
      </c>
      <c r="T2554" s="122" t="s">
        <v>319</v>
      </c>
      <c r="U2554" s="2">
        <v>95511071</v>
      </c>
      <c r="V2554" s="121">
        <v>-365153270</v>
      </c>
      <c r="W2554" s="111">
        <v>454684</v>
      </c>
      <c r="X2554" s="133">
        <v>57891324</v>
      </c>
      <c r="Y2554" s="45"/>
    </row>
    <row r="2555" spans="1:25">
      <c r="A2555" s="299" t="s">
        <v>206</v>
      </c>
      <c r="B2555" s="299" t="s">
        <v>207</v>
      </c>
      <c r="C2555" s="125">
        <v>45048</v>
      </c>
      <c r="D2555" s="125">
        <v>45048</v>
      </c>
      <c r="E2555" s="125">
        <v>45082</v>
      </c>
      <c r="F2555" s="295" t="s">
        <v>466</v>
      </c>
      <c r="G2555" s="127"/>
      <c r="H2555" s="128" t="s">
        <v>465</v>
      </c>
      <c r="I2555" s="73" t="s">
        <v>467</v>
      </c>
      <c r="J2555" s="73" t="s">
        <v>468</v>
      </c>
      <c r="K2555" s="73" t="s">
        <v>1835</v>
      </c>
      <c r="L2555" s="129">
        <v>170048.23</v>
      </c>
      <c r="M2555" s="121">
        <v>100</v>
      </c>
      <c r="N2555" s="121">
        <v>-170048.23</v>
      </c>
      <c r="O2555" s="121">
        <v>0</v>
      </c>
      <c r="P2555" s="121">
        <v>-170048.23</v>
      </c>
      <c r="Q2555" s="130" t="s">
        <v>681</v>
      </c>
      <c r="R2555" s="131">
        <v>16446027.559999995</v>
      </c>
      <c r="S2555" s="132">
        <v>0</v>
      </c>
      <c r="T2555" s="122" t="s">
        <v>468</v>
      </c>
      <c r="U2555" s="2"/>
      <c r="W2555" s="111">
        <v>445104</v>
      </c>
      <c r="X2555" s="133"/>
      <c r="Y2555" s="45"/>
    </row>
    <row r="2556" spans="1:25">
      <c r="A2556" s="299" t="s">
        <v>182</v>
      </c>
      <c r="B2556" s="299" t="s">
        <v>183</v>
      </c>
      <c r="C2556" s="125">
        <v>45077</v>
      </c>
      <c r="D2556" s="125">
        <v>45077</v>
      </c>
      <c r="E2556" s="125">
        <v>45082</v>
      </c>
      <c r="F2556" s="295" t="s">
        <v>786</v>
      </c>
      <c r="G2556" s="127" t="s">
        <v>1522</v>
      </c>
      <c r="H2556" s="128" t="s">
        <v>785</v>
      </c>
      <c r="I2556" s="73" t="s">
        <v>783</v>
      </c>
      <c r="J2556" s="73" t="s">
        <v>784</v>
      </c>
      <c r="K2556" s="73" t="s">
        <v>166</v>
      </c>
      <c r="L2556" s="129">
        <v>0</v>
      </c>
      <c r="N2556" s="121">
        <v>0</v>
      </c>
      <c r="O2556" s="121">
        <v>19911.400000000001</v>
      </c>
      <c r="P2556" s="121">
        <v>19911.400000000001</v>
      </c>
      <c r="Q2556" s="130" t="s">
        <v>681</v>
      </c>
      <c r="R2556" s="131">
        <v>0</v>
      </c>
      <c r="S2556" s="132">
        <v>11134423.650000004</v>
      </c>
      <c r="T2556" s="122" t="s">
        <v>784</v>
      </c>
      <c r="U2556" s="2">
        <v>96116572</v>
      </c>
      <c r="V2556" s="121">
        <v>-364680609</v>
      </c>
      <c r="W2556" s="111">
        <v>516407</v>
      </c>
      <c r="X2556" s="133">
        <v>57785655</v>
      </c>
      <c r="Y2556" s="45"/>
    </row>
    <row r="2557" spans="1:25">
      <c r="A2557" s="299" t="s">
        <v>182</v>
      </c>
      <c r="B2557" s="299" t="s">
        <v>183</v>
      </c>
      <c r="C2557" s="125">
        <v>45077</v>
      </c>
      <c r="D2557" s="125">
        <v>45077</v>
      </c>
      <c r="E2557" s="125">
        <v>45082</v>
      </c>
      <c r="F2557" s="295" t="s">
        <v>786</v>
      </c>
      <c r="G2557" s="127" t="s">
        <v>1522</v>
      </c>
      <c r="H2557" s="128" t="s">
        <v>785</v>
      </c>
      <c r="I2557" s="73" t="s">
        <v>783</v>
      </c>
      <c r="J2557" s="73" t="s">
        <v>784</v>
      </c>
      <c r="K2557" s="73" t="s">
        <v>166</v>
      </c>
      <c r="L2557" s="129">
        <v>0</v>
      </c>
      <c r="N2557" s="121">
        <v>0</v>
      </c>
      <c r="O2557" s="121">
        <v>30135.61</v>
      </c>
      <c r="P2557" s="121">
        <v>30135.61</v>
      </c>
      <c r="Q2557" s="130" t="s">
        <v>681</v>
      </c>
      <c r="R2557" s="131">
        <v>0</v>
      </c>
      <c r="S2557" s="132">
        <v>11164559.260000004</v>
      </c>
      <c r="T2557" s="122" t="s">
        <v>784</v>
      </c>
      <c r="U2557" s="2">
        <v>96116572</v>
      </c>
      <c r="V2557" s="121">
        <v>-365139015</v>
      </c>
      <c r="W2557" s="111">
        <v>516407</v>
      </c>
      <c r="X2557" s="133">
        <v>57888873</v>
      </c>
      <c r="Y2557" s="45"/>
    </row>
    <row r="2558" spans="1:25">
      <c r="A2558" s="299" t="s">
        <v>206</v>
      </c>
      <c r="B2558" s="299" t="s">
        <v>207</v>
      </c>
      <c r="C2558" s="125">
        <v>45054</v>
      </c>
      <c r="D2558" s="125">
        <v>45054</v>
      </c>
      <c r="E2558" s="125">
        <v>45082</v>
      </c>
      <c r="F2558" s="295" t="s">
        <v>549</v>
      </c>
      <c r="G2558" s="127"/>
      <c r="H2558" s="128" t="s">
        <v>548</v>
      </c>
      <c r="I2558" s="73" t="s">
        <v>550</v>
      </c>
      <c r="J2558" s="73" t="s">
        <v>551</v>
      </c>
      <c r="K2558" s="73" t="s">
        <v>1836</v>
      </c>
      <c r="L2558" s="129">
        <v>203857.6</v>
      </c>
      <c r="M2558" s="121">
        <v>100</v>
      </c>
      <c r="N2558" s="121">
        <v>-203857.6</v>
      </c>
      <c r="O2558" s="121">
        <v>0</v>
      </c>
      <c r="P2558" s="121">
        <v>-203857.6</v>
      </c>
      <c r="Q2558" s="130" t="s">
        <v>681</v>
      </c>
      <c r="R2558" s="131">
        <v>16242169.959999995</v>
      </c>
      <c r="S2558" s="132">
        <v>0</v>
      </c>
      <c r="T2558" s="122" t="s">
        <v>551</v>
      </c>
      <c r="U2558" s="2"/>
      <c r="W2558" s="111">
        <v>436980</v>
      </c>
      <c r="X2558" s="133"/>
      <c r="Y2558" s="45"/>
    </row>
    <row r="2559" spans="1:25">
      <c r="A2559" s="299" t="s">
        <v>182</v>
      </c>
      <c r="B2559" s="299" t="s">
        <v>183</v>
      </c>
      <c r="C2559" s="125">
        <v>45076</v>
      </c>
      <c r="D2559" s="125">
        <v>45076</v>
      </c>
      <c r="E2559" s="125">
        <v>45082</v>
      </c>
      <c r="G2559" s="127" t="s">
        <v>1708</v>
      </c>
      <c r="H2559" s="128" t="s">
        <v>216</v>
      </c>
      <c r="I2559" s="73" t="s">
        <v>218</v>
      </c>
      <c r="J2559" s="73" t="s">
        <v>904</v>
      </c>
      <c r="K2559" s="73" t="s">
        <v>166</v>
      </c>
      <c r="L2559" s="129">
        <v>0</v>
      </c>
      <c r="N2559" s="121">
        <v>0</v>
      </c>
      <c r="O2559" s="121">
        <v>17407.7</v>
      </c>
      <c r="P2559" s="121">
        <v>17407.7</v>
      </c>
      <c r="Q2559" s="130" t="s">
        <v>681</v>
      </c>
      <c r="R2559" s="131">
        <v>0</v>
      </c>
      <c r="S2559" s="132">
        <v>11181966.960000003</v>
      </c>
      <c r="T2559" s="122" t="s">
        <v>219</v>
      </c>
      <c r="U2559" s="2">
        <v>95098929</v>
      </c>
      <c r="V2559" s="121">
        <v>-365138475</v>
      </c>
      <c r="W2559" s="111">
        <v>500668</v>
      </c>
      <c r="X2559" s="133">
        <v>57888684</v>
      </c>
      <c r="Y2559" s="45"/>
    </row>
    <row r="2560" spans="1:25">
      <c r="A2560" s="228" t="s">
        <v>182</v>
      </c>
      <c r="B2560" s="228" t="s">
        <v>183</v>
      </c>
      <c r="C2560" s="229">
        <v>45077</v>
      </c>
      <c r="D2560" s="229">
        <v>45077</v>
      </c>
      <c r="E2560" s="229">
        <v>45082</v>
      </c>
      <c r="F2560" s="296"/>
      <c r="G2560" s="230" t="s">
        <v>1708</v>
      </c>
      <c r="H2560" s="231" t="s">
        <v>216</v>
      </c>
      <c r="I2560" s="232" t="s">
        <v>218</v>
      </c>
      <c r="J2560" s="232" t="s">
        <v>904</v>
      </c>
      <c r="K2560" s="232" t="s">
        <v>166</v>
      </c>
      <c r="L2560" s="233">
        <v>0</v>
      </c>
      <c r="M2560" s="234"/>
      <c r="N2560" s="234">
        <v>0</v>
      </c>
      <c r="O2560" s="234">
        <v>46415.72</v>
      </c>
      <c r="P2560" s="234">
        <v>46415.72</v>
      </c>
      <c r="Q2560" s="235" t="s">
        <v>681</v>
      </c>
      <c r="R2560" s="236">
        <v>0</v>
      </c>
      <c r="S2560" s="237">
        <v>11228382.680000003</v>
      </c>
      <c r="T2560" s="238" t="s">
        <v>219</v>
      </c>
      <c r="U2560" s="239">
        <v>95385443</v>
      </c>
      <c r="V2560" s="234">
        <v>-365138444</v>
      </c>
      <c r="W2560" s="240">
        <v>510354</v>
      </c>
      <c r="X2560" s="241">
        <v>57888674</v>
      </c>
      <c r="Y2560" s="242"/>
    </row>
    <row r="2561" spans="1:25">
      <c r="A2561" s="299" t="s">
        <v>182</v>
      </c>
      <c r="B2561" s="299" t="s">
        <v>183</v>
      </c>
      <c r="C2561" s="125">
        <v>45044</v>
      </c>
      <c r="D2561" s="125">
        <v>45044</v>
      </c>
      <c r="E2561" s="125">
        <v>45083</v>
      </c>
      <c r="F2561" s="295" t="s">
        <v>734</v>
      </c>
      <c r="G2561" s="127" t="s">
        <v>1518</v>
      </c>
      <c r="H2561" s="128" t="s">
        <v>733</v>
      </c>
      <c r="I2561" s="73" t="s">
        <v>731</v>
      </c>
      <c r="J2561" s="73" t="s">
        <v>732</v>
      </c>
      <c r="K2561" s="73" t="s">
        <v>166</v>
      </c>
      <c r="L2561" s="129">
        <v>0</v>
      </c>
      <c r="N2561" s="121">
        <v>0</v>
      </c>
      <c r="O2561" s="121">
        <v>-408.47</v>
      </c>
      <c r="P2561" s="121">
        <v>-408.47</v>
      </c>
      <c r="Q2561" s="130" t="s">
        <v>681</v>
      </c>
      <c r="R2561" s="131">
        <v>0</v>
      </c>
      <c r="S2561" s="132">
        <v>11227974.210000003</v>
      </c>
      <c r="T2561" s="122" t="s">
        <v>732</v>
      </c>
      <c r="U2561" s="2">
        <v>93072311</v>
      </c>
      <c r="V2561" s="121">
        <v>-365197603</v>
      </c>
      <c r="W2561" s="111">
        <v>516194</v>
      </c>
      <c r="X2561" s="133">
        <v>57903482</v>
      </c>
      <c r="Y2561" s="45"/>
    </row>
    <row r="2562" spans="1:25">
      <c r="A2562" s="299" t="s">
        <v>182</v>
      </c>
      <c r="B2562" s="299" t="s">
        <v>183</v>
      </c>
      <c r="C2562" s="125">
        <v>45083</v>
      </c>
      <c r="D2562" s="125">
        <v>45083</v>
      </c>
      <c r="E2562" s="125">
        <v>45083</v>
      </c>
      <c r="F2562" s="295" t="s">
        <v>1020</v>
      </c>
      <c r="G2562" s="127" t="s">
        <v>1803</v>
      </c>
      <c r="H2562" s="128" t="s">
        <v>1019</v>
      </c>
      <c r="I2562" s="73" t="s">
        <v>1006</v>
      </c>
      <c r="J2562" s="73" t="s">
        <v>1018</v>
      </c>
      <c r="K2562" s="73" t="s">
        <v>166</v>
      </c>
      <c r="L2562" s="129">
        <v>0</v>
      </c>
      <c r="N2562" s="121">
        <v>0</v>
      </c>
      <c r="O2562" s="121">
        <v>60860.66</v>
      </c>
      <c r="P2562" s="121">
        <v>60860.66</v>
      </c>
      <c r="Q2562" s="130" t="s">
        <v>681</v>
      </c>
      <c r="R2562" s="131">
        <v>0</v>
      </c>
      <c r="S2562" s="132">
        <v>11288834.870000003</v>
      </c>
      <c r="T2562" s="122" t="s">
        <v>1018</v>
      </c>
      <c r="U2562" s="2">
        <v>91030221</v>
      </c>
      <c r="V2562" s="121">
        <v>-365232997</v>
      </c>
      <c r="W2562" s="111">
        <v>514342</v>
      </c>
      <c r="X2562" s="133">
        <v>57912317</v>
      </c>
      <c r="Y2562" s="45"/>
    </row>
    <row r="2563" spans="1:25">
      <c r="A2563" s="299" t="s">
        <v>182</v>
      </c>
      <c r="B2563" s="299" t="s">
        <v>183</v>
      </c>
      <c r="C2563" s="125">
        <v>45037</v>
      </c>
      <c r="D2563" s="125">
        <v>45037</v>
      </c>
      <c r="E2563" s="125">
        <v>45083</v>
      </c>
      <c r="G2563" s="127" t="s">
        <v>1670</v>
      </c>
      <c r="H2563" s="128" t="s">
        <v>571</v>
      </c>
      <c r="I2563" s="73" t="s">
        <v>572</v>
      </c>
      <c r="J2563" s="73" t="s">
        <v>948</v>
      </c>
      <c r="K2563" s="73" t="s">
        <v>166</v>
      </c>
      <c r="L2563" s="129">
        <v>0</v>
      </c>
      <c r="N2563" s="121">
        <v>0</v>
      </c>
      <c r="O2563" s="121">
        <v>-1636.95</v>
      </c>
      <c r="P2563" s="121">
        <v>-1636.95</v>
      </c>
      <c r="Q2563" s="130" t="s">
        <v>681</v>
      </c>
      <c r="R2563" s="131">
        <v>0</v>
      </c>
      <c r="S2563" s="132">
        <v>11287197.920000004</v>
      </c>
      <c r="T2563" s="122" t="s">
        <v>573</v>
      </c>
      <c r="U2563" s="2">
        <v>92387655</v>
      </c>
      <c r="V2563" s="121">
        <v>-365150136</v>
      </c>
      <c r="W2563" s="111">
        <v>471935</v>
      </c>
      <c r="X2563" s="133">
        <v>57890867</v>
      </c>
      <c r="Y2563" s="45"/>
    </row>
    <row r="2564" spans="1:25">
      <c r="A2564" s="299" t="s">
        <v>182</v>
      </c>
      <c r="B2564" s="299" t="s">
        <v>183</v>
      </c>
      <c r="C2564" s="125">
        <v>45083</v>
      </c>
      <c r="D2564" s="125">
        <v>45083</v>
      </c>
      <c r="E2564" s="125">
        <v>45083</v>
      </c>
      <c r="F2564" s="295" t="s">
        <v>929</v>
      </c>
      <c r="G2564" s="127" t="s">
        <v>1710</v>
      </c>
      <c r="H2564" s="128" t="s">
        <v>928</v>
      </c>
      <c r="I2564" s="73" t="s">
        <v>926</v>
      </c>
      <c r="J2564" s="73" t="s">
        <v>927</v>
      </c>
      <c r="K2564" s="73" t="s">
        <v>166</v>
      </c>
      <c r="L2564" s="129">
        <v>0</v>
      </c>
      <c r="N2564" s="121">
        <v>0</v>
      </c>
      <c r="O2564" s="121">
        <v>86188.64</v>
      </c>
      <c r="P2564" s="121">
        <v>86188.64</v>
      </c>
      <c r="Q2564" s="130" t="s">
        <v>681</v>
      </c>
      <c r="R2564" s="131">
        <v>0</v>
      </c>
      <c r="S2564" s="132">
        <v>11373386.560000004</v>
      </c>
      <c r="T2564" s="122" t="s">
        <v>927</v>
      </c>
      <c r="U2564" s="2">
        <v>91975060</v>
      </c>
      <c r="V2564" s="121">
        <v>-365225499</v>
      </c>
      <c r="W2564" s="111">
        <v>481437</v>
      </c>
      <c r="X2564" s="133">
        <v>57910897</v>
      </c>
      <c r="Y2564" s="45" t="s">
        <v>1837</v>
      </c>
    </row>
    <row r="2565" spans="1:25">
      <c r="A2565" s="299" t="s">
        <v>182</v>
      </c>
      <c r="B2565" s="299" t="s">
        <v>183</v>
      </c>
      <c r="C2565" s="125">
        <v>45044</v>
      </c>
      <c r="D2565" s="125">
        <v>45044</v>
      </c>
      <c r="E2565" s="125">
        <v>45083</v>
      </c>
      <c r="F2565" s="295" t="s">
        <v>474</v>
      </c>
      <c r="G2565" s="127" t="s">
        <v>1639</v>
      </c>
      <c r="H2565" s="128" t="s">
        <v>473</v>
      </c>
      <c r="I2565" s="73" t="s">
        <v>475</v>
      </c>
      <c r="J2565" s="73" t="s">
        <v>688</v>
      </c>
      <c r="K2565" s="73" t="s">
        <v>166</v>
      </c>
      <c r="L2565" s="129">
        <v>0</v>
      </c>
      <c r="N2565" s="121">
        <v>0</v>
      </c>
      <c r="O2565" s="121">
        <v>-3288.97</v>
      </c>
      <c r="P2565" s="121">
        <v>-3288.97</v>
      </c>
      <c r="Q2565" s="130" t="s">
        <v>681</v>
      </c>
      <c r="R2565" s="131">
        <v>0</v>
      </c>
      <c r="S2565" s="132">
        <v>11370097.590000004</v>
      </c>
      <c r="T2565" s="122" t="s">
        <v>476</v>
      </c>
      <c r="U2565" s="2">
        <v>95128082</v>
      </c>
      <c r="V2565" s="121">
        <v>-365150189</v>
      </c>
      <c r="W2565" s="111">
        <v>454440</v>
      </c>
      <c r="X2565" s="133">
        <v>57890884</v>
      </c>
      <c r="Y2565" s="45"/>
    </row>
    <row r="2566" spans="1:25">
      <c r="A2566" s="299" t="s">
        <v>182</v>
      </c>
      <c r="B2566" s="299" t="s">
        <v>183</v>
      </c>
      <c r="C2566" s="125">
        <v>45044</v>
      </c>
      <c r="D2566" s="125">
        <v>45044</v>
      </c>
      <c r="E2566" s="125">
        <v>45083</v>
      </c>
      <c r="F2566" s="295" t="s">
        <v>976</v>
      </c>
      <c r="G2566" s="127" t="s">
        <v>1724</v>
      </c>
      <c r="H2566" s="128" t="s">
        <v>975</v>
      </c>
      <c r="I2566" s="73" t="s">
        <v>973</v>
      </c>
      <c r="J2566" s="73" t="s">
        <v>1725</v>
      </c>
      <c r="K2566" s="73" t="s">
        <v>166</v>
      </c>
      <c r="L2566" s="129">
        <v>0</v>
      </c>
      <c r="N2566" s="121">
        <v>0</v>
      </c>
      <c r="O2566" s="121">
        <v>-12831.87</v>
      </c>
      <c r="P2566" s="121">
        <v>-12831.87</v>
      </c>
      <c r="Q2566" s="130" t="s">
        <v>681</v>
      </c>
      <c r="R2566" s="131">
        <v>0</v>
      </c>
      <c r="S2566" s="132">
        <v>11357265.720000004</v>
      </c>
      <c r="T2566" s="122" t="s">
        <v>974</v>
      </c>
      <c r="U2566" s="2">
        <v>90600725</v>
      </c>
      <c r="V2566" s="121">
        <v>-365150378</v>
      </c>
      <c r="W2566" s="111">
        <v>452350</v>
      </c>
      <c r="X2566" s="133">
        <v>57890899</v>
      </c>
      <c r="Y2566" s="45"/>
    </row>
    <row r="2567" spans="1:25">
      <c r="A2567" s="299" t="s">
        <v>182</v>
      </c>
      <c r="B2567" s="299" t="s">
        <v>183</v>
      </c>
      <c r="C2567" s="125">
        <v>45044</v>
      </c>
      <c r="D2567" s="125">
        <v>45044</v>
      </c>
      <c r="E2567" s="125">
        <v>45083</v>
      </c>
      <c r="F2567" s="295" t="s">
        <v>839</v>
      </c>
      <c r="G2567" s="127" t="s">
        <v>1604</v>
      </c>
      <c r="H2567" s="128" t="s">
        <v>838</v>
      </c>
      <c r="I2567" s="73" t="s">
        <v>836</v>
      </c>
      <c r="J2567" s="73" t="s">
        <v>837</v>
      </c>
      <c r="K2567" s="73" t="s">
        <v>166</v>
      </c>
      <c r="L2567" s="129">
        <v>0</v>
      </c>
      <c r="N2567" s="121">
        <v>0</v>
      </c>
      <c r="O2567" s="121">
        <v>-406.67</v>
      </c>
      <c r="P2567" s="121">
        <v>-406.67</v>
      </c>
      <c r="Q2567" s="130" t="s">
        <v>681</v>
      </c>
      <c r="R2567" s="131">
        <v>0</v>
      </c>
      <c r="S2567" s="132">
        <v>11356859.050000004</v>
      </c>
      <c r="T2567" s="122" t="s">
        <v>837</v>
      </c>
      <c r="U2567" s="2">
        <v>92899999</v>
      </c>
      <c r="V2567" s="121">
        <v>-365150556</v>
      </c>
      <c r="W2567" s="111">
        <v>437570</v>
      </c>
      <c r="X2567" s="133">
        <v>57890920</v>
      </c>
      <c r="Y2567" s="45"/>
    </row>
    <row r="2568" spans="1:25">
      <c r="A2568" s="299" t="s">
        <v>182</v>
      </c>
      <c r="B2568" s="299" t="s">
        <v>183</v>
      </c>
      <c r="C2568" s="125">
        <v>45044</v>
      </c>
      <c r="D2568" s="125">
        <v>45044</v>
      </c>
      <c r="E2568" s="125">
        <v>45083</v>
      </c>
      <c r="G2568" s="127" t="s">
        <v>1800</v>
      </c>
      <c r="H2568" s="128" t="s">
        <v>523</v>
      </c>
      <c r="I2568" s="73" t="s">
        <v>524</v>
      </c>
      <c r="J2568" s="73" t="s">
        <v>525</v>
      </c>
      <c r="K2568" s="73" t="s">
        <v>166</v>
      </c>
      <c r="L2568" s="129">
        <v>0</v>
      </c>
      <c r="N2568" s="121">
        <v>0</v>
      </c>
      <c r="O2568" s="121">
        <v>-15</v>
      </c>
      <c r="P2568" s="121">
        <v>-15</v>
      </c>
      <c r="Q2568" s="130" t="s">
        <v>681</v>
      </c>
      <c r="R2568" s="131">
        <v>0</v>
      </c>
      <c r="S2568" s="132">
        <v>11356844.050000004</v>
      </c>
      <c r="T2568" s="122" t="s">
        <v>525</v>
      </c>
      <c r="U2568" s="2">
        <v>94234459</v>
      </c>
      <c r="V2568" s="121">
        <v>-365150543</v>
      </c>
      <c r="W2568" s="111">
        <v>511005</v>
      </c>
      <c r="X2568" s="133">
        <v>57890913</v>
      </c>
      <c r="Y2568" s="45"/>
    </row>
    <row r="2569" spans="1:25">
      <c r="A2569" s="299" t="s">
        <v>182</v>
      </c>
      <c r="B2569" s="299" t="s">
        <v>183</v>
      </c>
      <c r="C2569" s="125">
        <v>45019</v>
      </c>
      <c r="D2569" s="125">
        <v>45019</v>
      </c>
      <c r="E2569" s="125">
        <v>45083</v>
      </c>
      <c r="G2569" s="127" t="s">
        <v>1618</v>
      </c>
      <c r="H2569" s="128" t="s">
        <v>317</v>
      </c>
      <c r="I2569" s="73" t="s">
        <v>318</v>
      </c>
      <c r="J2569" s="73" t="s">
        <v>319</v>
      </c>
      <c r="K2569" s="73" t="s">
        <v>166</v>
      </c>
      <c r="L2569" s="129">
        <v>0</v>
      </c>
      <c r="N2569" s="121">
        <v>0</v>
      </c>
      <c r="O2569" s="121">
        <v>-2807.67</v>
      </c>
      <c r="P2569" s="121">
        <v>-2807.67</v>
      </c>
      <c r="Q2569" s="130" t="s">
        <v>681</v>
      </c>
      <c r="R2569" s="131">
        <v>0</v>
      </c>
      <c r="S2569" s="132">
        <v>11354036.380000005</v>
      </c>
      <c r="T2569" s="122" t="s">
        <v>319</v>
      </c>
      <c r="U2569" s="2">
        <v>94011969</v>
      </c>
      <c r="V2569" s="121">
        <v>-365199695</v>
      </c>
      <c r="W2569" s="111">
        <v>454684</v>
      </c>
      <c r="X2569" s="133">
        <v>57890993</v>
      </c>
      <c r="Y2569" s="45"/>
    </row>
    <row r="2570" spans="1:25">
      <c r="A2570" s="299" t="s">
        <v>206</v>
      </c>
      <c r="B2570" s="299" t="s">
        <v>207</v>
      </c>
      <c r="C2570" s="125">
        <v>45048</v>
      </c>
      <c r="D2570" s="125">
        <v>45048</v>
      </c>
      <c r="E2570" s="125">
        <v>45083</v>
      </c>
      <c r="F2570" s="295" t="s">
        <v>466</v>
      </c>
      <c r="G2570" s="127"/>
      <c r="H2570" s="128" t="s">
        <v>465</v>
      </c>
      <c r="I2570" s="73" t="s">
        <v>467</v>
      </c>
      <c r="J2570" s="73" t="s">
        <v>468</v>
      </c>
      <c r="K2570" s="73" t="s">
        <v>944</v>
      </c>
      <c r="L2570" s="129">
        <v>82232.84</v>
      </c>
      <c r="M2570" s="121">
        <v>100</v>
      </c>
      <c r="N2570" s="121">
        <v>82232.84</v>
      </c>
      <c r="O2570" s="121">
        <v>0</v>
      </c>
      <c r="P2570" s="121">
        <v>82232.84</v>
      </c>
      <c r="Q2570" s="130" t="s">
        <v>681</v>
      </c>
      <c r="R2570" s="131">
        <v>16324402.799999995</v>
      </c>
      <c r="S2570" s="132">
        <v>0</v>
      </c>
      <c r="T2570" s="122" t="s">
        <v>468</v>
      </c>
      <c r="U2570" s="2">
        <v>96462321</v>
      </c>
      <c r="V2570" s="121">
        <v>-365197561</v>
      </c>
      <c r="W2570" s="111">
        <v>445104</v>
      </c>
      <c r="X2570" s="133">
        <v>57903462</v>
      </c>
      <c r="Y2570" s="45"/>
    </row>
    <row r="2571" spans="1:25">
      <c r="A2571" s="299" t="s">
        <v>182</v>
      </c>
      <c r="B2571" s="299" t="s">
        <v>183</v>
      </c>
      <c r="C2571" s="125">
        <v>45044</v>
      </c>
      <c r="D2571" s="125">
        <v>45044</v>
      </c>
      <c r="E2571" s="125">
        <v>45083</v>
      </c>
      <c r="F2571" s="295" t="s">
        <v>466</v>
      </c>
      <c r="G2571" s="127" t="s">
        <v>1608</v>
      </c>
      <c r="H2571" s="128" t="s">
        <v>465</v>
      </c>
      <c r="I2571" s="73" t="s">
        <v>467</v>
      </c>
      <c r="J2571" s="73" t="s">
        <v>468</v>
      </c>
      <c r="K2571" s="73" t="s">
        <v>166</v>
      </c>
      <c r="L2571" s="129">
        <v>0</v>
      </c>
      <c r="N2571" s="121">
        <v>0</v>
      </c>
      <c r="O2571" s="121">
        <v>-24645.08</v>
      </c>
      <c r="P2571" s="121">
        <v>-24645.08</v>
      </c>
      <c r="Q2571" s="130" t="s">
        <v>681</v>
      </c>
      <c r="R2571" s="131">
        <v>0</v>
      </c>
      <c r="S2571" s="132">
        <v>11329391.300000004</v>
      </c>
      <c r="T2571" s="122" t="s">
        <v>468</v>
      </c>
      <c r="U2571" s="2">
        <v>93069104</v>
      </c>
      <c r="V2571" s="121">
        <v>-365151742</v>
      </c>
      <c r="W2571" s="111">
        <v>445104</v>
      </c>
      <c r="X2571" s="133">
        <v>57891000</v>
      </c>
      <c r="Y2571" s="45"/>
    </row>
    <row r="2572" spans="1:25">
      <c r="A2572" s="299" t="s">
        <v>182</v>
      </c>
      <c r="B2572" s="299" t="s">
        <v>183</v>
      </c>
      <c r="C2572" s="125">
        <v>45076</v>
      </c>
      <c r="D2572" s="125">
        <v>45076</v>
      </c>
      <c r="E2572" s="125">
        <v>45083</v>
      </c>
      <c r="F2572" s="295" t="s">
        <v>466</v>
      </c>
      <c r="G2572" s="127" t="s">
        <v>1608</v>
      </c>
      <c r="H2572" s="128" t="s">
        <v>465</v>
      </c>
      <c r="I2572" s="73" t="s">
        <v>467</v>
      </c>
      <c r="J2572" s="73" t="s">
        <v>468</v>
      </c>
      <c r="K2572" s="73" t="s">
        <v>166</v>
      </c>
      <c r="L2572" s="129">
        <v>0</v>
      </c>
      <c r="N2572" s="121">
        <v>0</v>
      </c>
      <c r="O2572" s="121">
        <v>-15494.11</v>
      </c>
      <c r="P2572" s="121">
        <v>-15494.11</v>
      </c>
      <c r="Q2572" s="130" t="s">
        <v>681</v>
      </c>
      <c r="R2572" s="131">
        <v>0</v>
      </c>
      <c r="S2572" s="132">
        <v>11313897.190000005</v>
      </c>
      <c r="T2572" s="122" t="s">
        <v>468</v>
      </c>
      <c r="U2572" s="2">
        <v>95063068</v>
      </c>
      <c r="V2572" s="121">
        <v>-365152373</v>
      </c>
      <c r="W2572" s="111">
        <v>445104</v>
      </c>
      <c r="X2572" s="133">
        <v>57891088</v>
      </c>
      <c r="Y2572" s="45" t="s">
        <v>1832</v>
      </c>
    </row>
    <row r="2573" spans="1:25">
      <c r="A2573" s="299" t="s">
        <v>182</v>
      </c>
      <c r="B2573" s="299" t="s">
        <v>183</v>
      </c>
      <c r="C2573" s="125">
        <v>45044</v>
      </c>
      <c r="D2573" s="125">
        <v>45044</v>
      </c>
      <c r="E2573" s="125">
        <v>45083</v>
      </c>
      <c r="F2573" s="295" t="s">
        <v>1028</v>
      </c>
      <c r="G2573" s="127" t="s">
        <v>1706</v>
      </c>
      <c r="H2573" s="128" t="s">
        <v>925</v>
      </c>
      <c r="I2573" s="73" t="s">
        <v>923</v>
      </c>
      <c r="J2573" s="73" t="s">
        <v>924</v>
      </c>
      <c r="K2573" s="73" t="s">
        <v>166</v>
      </c>
      <c r="L2573" s="129">
        <v>0</v>
      </c>
      <c r="N2573" s="121">
        <v>0</v>
      </c>
      <c r="O2573" s="121">
        <v>-2196.59</v>
      </c>
      <c r="P2573" s="121">
        <v>-2196.59</v>
      </c>
      <c r="Q2573" s="130" t="s">
        <v>681</v>
      </c>
      <c r="R2573" s="131">
        <v>0</v>
      </c>
      <c r="S2573" s="132">
        <v>11311700.600000005</v>
      </c>
      <c r="T2573" s="122" t="s">
        <v>924</v>
      </c>
      <c r="U2573" s="2">
        <v>93489525</v>
      </c>
      <c r="V2573" s="121">
        <v>-365152576</v>
      </c>
      <c r="W2573" s="111">
        <v>478408</v>
      </c>
      <c r="X2573" s="133">
        <v>57891145</v>
      </c>
      <c r="Y2573" s="45"/>
    </row>
    <row r="2574" spans="1:25">
      <c r="A2574" s="299" t="s">
        <v>182</v>
      </c>
      <c r="B2574" s="299" t="s">
        <v>183</v>
      </c>
      <c r="C2574" s="125">
        <v>45044</v>
      </c>
      <c r="D2574" s="125">
        <v>45044</v>
      </c>
      <c r="E2574" s="125">
        <v>45083</v>
      </c>
      <c r="F2574" s="295" t="s">
        <v>953</v>
      </c>
      <c r="G2574" s="127" t="s">
        <v>1694</v>
      </c>
      <c r="H2574" s="128" t="s">
        <v>954</v>
      </c>
      <c r="I2574" s="73" t="s">
        <v>950</v>
      </c>
      <c r="J2574" s="73" t="s">
        <v>1695</v>
      </c>
      <c r="K2574" s="73" t="s">
        <v>166</v>
      </c>
      <c r="L2574" s="129">
        <v>0</v>
      </c>
      <c r="N2574" s="121">
        <v>0</v>
      </c>
      <c r="O2574" s="121">
        <v>-13397.16</v>
      </c>
      <c r="P2574" s="121">
        <v>-13397.16</v>
      </c>
      <c r="Q2574" s="130" t="s">
        <v>681</v>
      </c>
      <c r="R2574" s="131">
        <v>0</v>
      </c>
      <c r="S2574" s="132">
        <v>11298303.440000005</v>
      </c>
      <c r="T2574" s="122" t="s">
        <v>951</v>
      </c>
      <c r="U2574" s="2">
        <v>90649755</v>
      </c>
      <c r="V2574" s="121">
        <v>-365152439</v>
      </c>
      <c r="W2574" s="111">
        <v>488699</v>
      </c>
      <c r="X2574" s="133">
        <v>57891096</v>
      </c>
      <c r="Y2574" s="45"/>
    </row>
    <row r="2575" spans="1:25">
      <c r="A2575" s="299" t="s">
        <v>206</v>
      </c>
      <c r="B2575" s="299" t="s">
        <v>207</v>
      </c>
      <c r="C2575" s="125">
        <v>45054</v>
      </c>
      <c r="D2575" s="125">
        <v>45054</v>
      </c>
      <c r="E2575" s="125">
        <v>45083</v>
      </c>
      <c r="F2575" s="295" t="s">
        <v>549</v>
      </c>
      <c r="G2575" s="127"/>
      <c r="H2575" s="128" t="s">
        <v>548</v>
      </c>
      <c r="I2575" s="73" t="s">
        <v>550</v>
      </c>
      <c r="J2575" s="73" t="s">
        <v>551</v>
      </c>
      <c r="K2575" s="73" t="s">
        <v>944</v>
      </c>
      <c r="L2575" s="129">
        <v>100227.62</v>
      </c>
      <c r="M2575" s="121">
        <v>100</v>
      </c>
      <c r="N2575" s="121">
        <v>100227.62</v>
      </c>
      <c r="O2575" s="121">
        <v>0</v>
      </c>
      <c r="P2575" s="121">
        <v>100227.62</v>
      </c>
      <c r="Q2575" s="130" t="s">
        <v>681</v>
      </c>
      <c r="R2575" s="131">
        <v>16424630.419999994</v>
      </c>
      <c r="S2575" s="132">
        <v>0</v>
      </c>
      <c r="T2575" s="122" t="s">
        <v>551</v>
      </c>
      <c r="U2575" s="2">
        <v>96447626</v>
      </c>
      <c r="V2575" s="121">
        <v>-365152507</v>
      </c>
      <c r="W2575" s="111">
        <v>436980</v>
      </c>
      <c r="X2575" s="133">
        <v>57891122</v>
      </c>
      <c r="Y2575" s="45"/>
    </row>
    <row r="2576" spans="1:25">
      <c r="A2576" s="228" t="s">
        <v>182</v>
      </c>
      <c r="B2576" s="228" t="s">
        <v>183</v>
      </c>
      <c r="C2576" s="229">
        <v>45044</v>
      </c>
      <c r="D2576" s="229">
        <v>45044</v>
      </c>
      <c r="E2576" s="229">
        <v>45083</v>
      </c>
      <c r="F2576" s="296" t="s">
        <v>800</v>
      </c>
      <c r="G2576" s="230" t="s">
        <v>1543</v>
      </c>
      <c r="H2576" s="231" t="s">
        <v>799</v>
      </c>
      <c r="I2576" s="232" t="s">
        <v>797</v>
      </c>
      <c r="J2576" s="232" t="s">
        <v>798</v>
      </c>
      <c r="K2576" s="232" t="s">
        <v>166</v>
      </c>
      <c r="L2576" s="233">
        <v>0</v>
      </c>
      <c r="M2576" s="234"/>
      <c r="N2576" s="234">
        <v>0</v>
      </c>
      <c r="O2576" s="234">
        <v>-6706.26</v>
      </c>
      <c r="P2576" s="234">
        <v>-6706.26</v>
      </c>
      <c r="Q2576" s="235" t="s">
        <v>681</v>
      </c>
      <c r="R2576" s="236">
        <v>0</v>
      </c>
      <c r="S2576" s="237">
        <v>11291597.180000005</v>
      </c>
      <c r="T2576" s="238" t="s">
        <v>798</v>
      </c>
      <c r="U2576" s="239">
        <v>93992044</v>
      </c>
      <c r="V2576" s="234">
        <v>-365152550</v>
      </c>
      <c r="W2576" s="240">
        <v>533245</v>
      </c>
      <c r="X2576" s="241">
        <v>57891137</v>
      </c>
      <c r="Y2576" s="242"/>
    </row>
    <row r="2577" spans="1:25">
      <c r="A2577" s="299" t="s">
        <v>182</v>
      </c>
      <c r="B2577" s="299" t="s">
        <v>183</v>
      </c>
      <c r="C2577" s="125">
        <v>45049</v>
      </c>
      <c r="D2577" s="125">
        <v>45049</v>
      </c>
      <c r="E2577" s="125">
        <v>45084</v>
      </c>
      <c r="F2577" s="295" t="s">
        <v>481</v>
      </c>
      <c r="G2577" s="127" t="s">
        <v>1703</v>
      </c>
      <c r="H2577" s="128" t="s">
        <v>480</v>
      </c>
      <c r="I2577" s="73" t="s">
        <v>482</v>
      </c>
      <c r="J2577" s="73" t="s">
        <v>1704</v>
      </c>
      <c r="K2577" s="73" t="s">
        <v>166</v>
      </c>
      <c r="L2577" s="129">
        <v>0</v>
      </c>
      <c r="N2577" s="121">
        <v>0</v>
      </c>
      <c r="O2577" s="121">
        <v>-691.56</v>
      </c>
      <c r="P2577" s="121">
        <v>-691.56</v>
      </c>
      <c r="Q2577" s="130" t="s">
        <v>681</v>
      </c>
      <c r="R2577" s="131">
        <v>0</v>
      </c>
      <c r="S2577" s="132">
        <v>11290905.620000005</v>
      </c>
      <c r="T2577" s="122" t="s">
        <v>483</v>
      </c>
      <c r="U2577" s="2">
        <v>95360140</v>
      </c>
      <c r="V2577" s="121">
        <v>-365311077</v>
      </c>
      <c r="W2577" s="111">
        <v>464772</v>
      </c>
      <c r="X2577" s="133">
        <v>57927604</v>
      </c>
      <c r="Y2577" s="45"/>
    </row>
    <row r="2578" spans="1:25">
      <c r="A2578" s="299" t="s">
        <v>182</v>
      </c>
      <c r="B2578" s="299" t="s">
        <v>183</v>
      </c>
      <c r="C2578" s="125">
        <v>45022</v>
      </c>
      <c r="D2578" s="125">
        <v>45022</v>
      </c>
      <c r="E2578" s="125">
        <v>45084</v>
      </c>
      <c r="F2578" s="295" t="s">
        <v>527</v>
      </c>
      <c r="G2578" s="127" t="s">
        <v>1719</v>
      </c>
      <c r="H2578" s="128" t="s">
        <v>526</v>
      </c>
      <c r="I2578" s="73" t="s">
        <v>528</v>
      </c>
      <c r="J2578" s="73" t="s">
        <v>529</v>
      </c>
      <c r="K2578" s="73" t="s">
        <v>166</v>
      </c>
      <c r="L2578" s="129">
        <v>0</v>
      </c>
      <c r="N2578" s="121">
        <v>0</v>
      </c>
      <c r="O2578" s="121">
        <v>-18339.05</v>
      </c>
      <c r="P2578" s="121">
        <v>-18339.05</v>
      </c>
      <c r="Q2578" s="130" t="s">
        <v>681</v>
      </c>
      <c r="R2578" s="131">
        <v>0</v>
      </c>
      <c r="S2578" s="132">
        <v>11272566.570000004</v>
      </c>
      <c r="T2578" s="122" t="s">
        <v>529</v>
      </c>
      <c r="U2578" s="2">
        <v>86044243</v>
      </c>
      <c r="V2578" s="121">
        <v>-365312067</v>
      </c>
      <c r="W2578" s="111">
        <v>385452</v>
      </c>
      <c r="X2578" s="133">
        <v>57927967</v>
      </c>
      <c r="Y2578" s="45"/>
    </row>
    <row r="2579" spans="1:25">
      <c r="A2579" s="299" t="s">
        <v>182</v>
      </c>
      <c r="B2579" s="299" t="s">
        <v>183</v>
      </c>
      <c r="C2579" s="125">
        <v>45044</v>
      </c>
      <c r="D2579" s="125">
        <v>45044</v>
      </c>
      <c r="E2579" s="125">
        <v>45084</v>
      </c>
      <c r="F2579" s="295" t="s">
        <v>786</v>
      </c>
      <c r="G2579" s="127" t="s">
        <v>1522</v>
      </c>
      <c r="H2579" s="128" t="s">
        <v>785</v>
      </c>
      <c r="I2579" s="73" t="s">
        <v>783</v>
      </c>
      <c r="J2579" s="73" t="s">
        <v>784</v>
      </c>
      <c r="K2579" s="73" t="s">
        <v>166</v>
      </c>
      <c r="L2579" s="129">
        <v>0</v>
      </c>
      <c r="N2579" s="121">
        <v>0</v>
      </c>
      <c r="O2579" s="121">
        <v>-22571.15</v>
      </c>
      <c r="P2579" s="121">
        <v>-22571.15</v>
      </c>
      <c r="Q2579" s="130" t="s">
        <v>681</v>
      </c>
      <c r="R2579" s="131">
        <v>0</v>
      </c>
      <c r="S2579" s="132">
        <v>11249995.420000004</v>
      </c>
      <c r="T2579" s="122" t="s">
        <v>784</v>
      </c>
      <c r="U2579" s="2">
        <v>93268331</v>
      </c>
      <c r="V2579" s="121">
        <v>-365311570</v>
      </c>
      <c r="W2579" s="111">
        <v>516407</v>
      </c>
      <c r="X2579" s="133">
        <v>57927751</v>
      </c>
      <c r="Y2579" s="45"/>
    </row>
    <row r="2580" spans="1:25">
      <c r="A2580" s="299" t="s">
        <v>182</v>
      </c>
      <c r="B2580" s="299" t="s">
        <v>183</v>
      </c>
      <c r="C2580" s="125">
        <v>45077</v>
      </c>
      <c r="D2580" s="125">
        <v>45077</v>
      </c>
      <c r="E2580" s="125">
        <v>45084</v>
      </c>
      <c r="F2580" s="295" t="s">
        <v>786</v>
      </c>
      <c r="G2580" s="127" t="s">
        <v>1522</v>
      </c>
      <c r="H2580" s="128" t="s">
        <v>785</v>
      </c>
      <c r="I2580" s="73" t="s">
        <v>783</v>
      </c>
      <c r="J2580" s="73" t="s">
        <v>784</v>
      </c>
      <c r="K2580" s="73" t="s">
        <v>166</v>
      </c>
      <c r="L2580" s="129">
        <v>0</v>
      </c>
      <c r="N2580" s="121">
        <v>0</v>
      </c>
      <c r="O2580" s="121">
        <v>-30135.61</v>
      </c>
      <c r="P2580" s="121">
        <v>-30135.61</v>
      </c>
      <c r="Q2580" s="130" t="s">
        <v>681</v>
      </c>
      <c r="R2580" s="131">
        <v>0</v>
      </c>
      <c r="S2580" s="132">
        <v>11219859.810000004</v>
      </c>
      <c r="T2580" s="122" t="s">
        <v>784</v>
      </c>
      <c r="U2580" s="2">
        <v>96116572</v>
      </c>
      <c r="V2580" s="121">
        <v>-365311577</v>
      </c>
      <c r="W2580" s="111">
        <v>516407</v>
      </c>
      <c r="X2580" s="133">
        <v>57927755</v>
      </c>
      <c r="Y2580" s="45"/>
    </row>
    <row r="2581" spans="1:25">
      <c r="A2581" s="299" t="s">
        <v>182</v>
      </c>
      <c r="B2581" s="299" t="s">
        <v>183</v>
      </c>
      <c r="C2581" s="125">
        <v>45033</v>
      </c>
      <c r="D2581" s="125">
        <v>45033</v>
      </c>
      <c r="E2581" s="125">
        <v>45084</v>
      </c>
      <c r="G2581" s="127" t="s">
        <v>1708</v>
      </c>
      <c r="H2581" s="128" t="s">
        <v>216</v>
      </c>
      <c r="I2581" s="73" t="s">
        <v>218</v>
      </c>
      <c r="J2581" s="73" t="s">
        <v>904</v>
      </c>
      <c r="K2581" s="73" t="s">
        <v>166</v>
      </c>
      <c r="L2581" s="129">
        <v>0</v>
      </c>
      <c r="N2581" s="121">
        <v>0</v>
      </c>
      <c r="O2581" s="121">
        <v>-612.91999999999996</v>
      </c>
      <c r="P2581" s="121">
        <v>-612.91999999999996</v>
      </c>
      <c r="Q2581" s="130" t="s">
        <v>681</v>
      </c>
      <c r="R2581" s="131">
        <v>0</v>
      </c>
      <c r="S2581" s="132">
        <v>11219246.890000004</v>
      </c>
      <c r="T2581" s="122" t="s">
        <v>219</v>
      </c>
      <c r="U2581" s="2">
        <v>92387346</v>
      </c>
      <c r="V2581" s="121">
        <v>-365311635</v>
      </c>
      <c r="W2581" s="111">
        <v>518942</v>
      </c>
      <c r="X2581" s="133">
        <v>57927776</v>
      </c>
      <c r="Y2581" s="45"/>
    </row>
    <row r="2582" spans="1:25">
      <c r="A2582" s="299" t="s">
        <v>182</v>
      </c>
      <c r="B2582" s="299" t="s">
        <v>183</v>
      </c>
      <c r="C2582" s="125">
        <v>45037</v>
      </c>
      <c r="D2582" s="125">
        <v>45037</v>
      </c>
      <c r="E2582" s="125">
        <v>45084</v>
      </c>
      <c r="G2582" s="127" t="s">
        <v>1708</v>
      </c>
      <c r="H2582" s="128" t="s">
        <v>216</v>
      </c>
      <c r="I2582" s="73" t="s">
        <v>218</v>
      </c>
      <c r="J2582" s="73" t="s">
        <v>904</v>
      </c>
      <c r="K2582" s="73" t="s">
        <v>166</v>
      </c>
      <c r="L2582" s="129">
        <v>0</v>
      </c>
      <c r="N2582" s="121">
        <v>0</v>
      </c>
      <c r="O2582" s="121">
        <v>-803.78</v>
      </c>
      <c r="P2582" s="121">
        <v>-803.78</v>
      </c>
      <c r="Q2582" s="130" t="s">
        <v>681</v>
      </c>
      <c r="R2582" s="131">
        <v>0</v>
      </c>
      <c r="S2582" s="132">
        <v>11218443.110000005</v>
      </c>
      <c r="T2582" s="122" t="s">
        <v>219</v>
      </c>
      <c r="U2582" s="2">
        <v>92431037</v>
      </c>
      <c r="V2582" s="121">
        <v>-365311657</v>
      </c>
      <c r="W2582" s="111">
        <v>500671</v>
      </c>
      <c r="X2582" s="133">
        <v>57927784</v>
      </c>
      <c r="Y2582" s="45"/>
    </row>
    <row r="2583" spans="1:25">
      <c r="A2583" s="299" t="s">
        <v>182</v>
      </c>
      <c r="B2583" s="299" t="s">
        <v>183</v>
      </c>
      <c r="C2583" s="125">
        <v>45040</v>
      </c>
      <c r="D2583" s="125">
        <v>45040</v>
      </c>
      <c r="E2583" s="125">
        <v>45084</v>
      </c>
      <c r="G2583" s="127" t="s">
        <v>1708</v>
      </c>
      <c r="H2583" s="128" t="s">
        <v>216</v>
      </c>
      <c r="I2583" s="73" t="s">
        <v>218</v>
      </c>
      <c r="J2583" s="73" t="s">
        <v>904</v>
      </c>
      <c r="K2583" s="73" t="s">
        <v>166</v>
      </c>
      <c r="L2583" s="129">
        <v>0</v>
      </c>
      <c r="N2583" s="121">
        <v>0</v>
      </c>
      <c r="O2583" s="121">
        <v>-122.74</v>
      </c>
      <c r="P2583" s="121">
        <v>-122.74</v>
      </c>
      <c r="Q2583" s="130" t="s">
        <v>681</v>
      </c>
      <c r="R2583" s="131">
        <v>0</v>
      </c>
      <c r="S2583" s="132">
        <v>11218320.370000005</v>
      </c>
      <c r="T2583" s="122" t="s">
        <v>219</v>
      </c>
      <c r="U2583" s="2">
        <v>92560597</v>
      </c>
      <c r="V2583" s="121">
        <v>-365311691</v>
      </c>
      <c r="W2583" s="111">
        <v>500670</v>
      </c>
      <c r="X2583" s="133">
        <v>57927799</v>
      </c>
      <c r="Y2583" s="45"/>
    </row>
    <row r="2584" spans="1:25">
      <c r="A2584" s="299" t="s">
        <v>182</v>
      </c>
      <c r="B2584" s="299" t="s">
        <v>183</v>
      </c>
      <c r="C2584" s="125">
        <v>45043</v>
      </c>
      <c r="D2584" s="125">
        <v>45043</v>
      </c>
      <c r="E2584" s="125">
        <v>45084</v>
      </c>
      <c r="G2584" s="127" t="s">
        <v>1708</v>
      </c>
      <c r="H2584" s="128" t="s">
        <v>216</v>
      </c>
      <c r="I2584" s="73" t="s">
        <v>218</v>
      </c>
      <c r="J2584" s="73" t="s">
        <v>904</v>
      </c>
      <c r="K2584" s="73" t="s">
        <v>166</v>
      </c>
      <c r="L2584" s="129">
        <v>0</v>
      </c>
      <c r="N2584" s="121">
        <v>0</v>
      </c>
      <c r="O2584" s="121">
        <v>-1876.98</v>
      </c>
      <c r="P2584" s="121">
        <v>-1876.98</v>
      </c>
      <c r="Q2584" s="130" t="s">
        <v>681</v>
      </c>
      <c r="R2584" s="131">
        <v>0</v>
      </c>
      <c r="S2584" s="132">
        <v>11216443.390000004</v>
      </c>
      <c r="T2584" s="122" t="s">
        <v>219</v>
      </c>
      <c r="U2584" s="2">
        <v>92561831</v>
      </c>
      <c r="V2584" s="121">
        <v>-365311910</v>
      </c>
      <c r="W2584" s="111">
        <v>500668</v>
      </c>
      <c r="X2584" s="133">
        <v>57927905</v>
      </c>
      <c r="Y2584" s="45"/>
    </row>
    <row r="2585" spans="1:25">
      <c r="A2585" s="299" t="s">
        <v>182</v>
      </c>
      <c r="B2585" s="299" t="s">
        <v>183</v>
      </c>
      <c r="C2585" s="125">
        <v>45044</v>
      </c>
      <c r="D2585" s="125">
        <v>45044</v>
      </c>
      <c r="E2585" s="125">
        <v>45084</v>
      </c>
      <c r="G2585" s="127" t="s">
        <v>1708</v>
      </c>
      <c r="H2585" s="128" t="s">
        <v>216</v>
      </c>
      <c r="I2585" s="73" t="s">
        <v>218</v>
      </c>
      <c r="J2585" s="73" t="s">
        <v>904</v>
      </c>
      <c r="K2585" s="73" t="s">
        <v>166</v>
      </c>
      <c r="L2585" s="129">
        <v>0</v>
      </c>
      <c r="N2585" s="121">
        <v>0</v>
      </c>
      <c r="O2585" s="121">
        <v>-5016.6099999999997</v>
      </c>
      <c r="P2585" s="121">
        <v>-5016.6099999999997</v>
      </c>
      <c r="Q2585" s="130" t="s">
        <v>681</v>
      </c>
      <c r="R2585" s="131">
        <v>0</v>
      </c>
      <c r="S2585" s="132">
        <v>11211426.780000005</v>
      </c>
      <c r="T2585" s="122" t="s">
        <v>219</v>
      </c>
      <c r="U2585" s="2">
        <v>93948345</v>
      </c>
      <c r="V2585" s="121">
        <v>-365313081</v>
      </c>
      <c r="W2585" s="111">
        <v>510354</v>
      </c>
      <c r="X2585" s="133">
        <v>57928072</v>
      </c>
      <c r="Y2585" s="45"/>
    </row>
    <row r="2586" spans="1:25">
      <c r="A2586" s="258" t="s">
        <v>182</v>
      </c>
      <c r="B2586" s="258" t="s">
        <v>183</v>
      </c>
      <c r="C2586" s="259">
        <v>45044</v>
      </c>
      <c r="D2586" s="259">
        <v>45044</v>
      </c>
      <c r="E2586" s="259">
        <v>45090</v>
      </c>
      <c r="F2586" s="298" t="s">
        <v>893</v>
      </c>
      <c r="G2586" s="260" t="s">
        <v>1652</v>
      </c>
      <c r="H2586" s="261" t="s">
        <v>892</v>
      </c>
      <c r="I2586" s="262" t="s">
        <v>890</v>
      </c>
      <c r="J2586" s="262" t="s">
        <v>891</v>
      </c>
      <c r="K2586" s="262" t="s">
        <v>166</v>
      </c>
      <c r="L2586" s="263">
        <v>0</v>
      </c>
      <c r="M2586" s="264"/>
      <c r="N2586" s="264">
        <v>0</v>
      </c>
      <c r="O2586" s="264">
        <v>461.18</v>
      </c>
      <c r="P2586" s="264">
        <v>461.18</v>
      </c>
      <c r="Q2586" s="265" t="s">
        <v>681</v>
      </c>
      <c r="R2586" s="266">
        <v>0</v>
      </c>
      <c r="S2586" s="267">
        <v>11211887.960000005</v>
      </c>
      <c r="T2586" s="268" t="s">
        <v>891</v>
      </c>
      <c r="U2586" s="269">
        <v>94834655</v>
      </c>
      <c r="V2586" s="264">
        <v>-365693682</v>
      </c>
      <c r="W2586" s="270">
        <v>458978</v>
      </c>
      <c r="X2586" s="271">
        <v>57998549</v>
      </c>
      <c r="Y2586" s="272"/>
    </row>
    <row r="2587" spans="1:25">
      <c r="A2587" s="243" t="s">
        <v>182</v>
      </c>
      <c r="B2587" s="243" t="s">
        <v>183</v>
      </c>
      <c r="C2587" s="244">
        <v>45083</v>
      </c>
      <c r="D2587" s="244">
        <v>45083</v>
      </c>
      <c r="E2587" s="244">
        <v>45091</v>
      </c>
      <c r="F2587" s="297" t="s">
        <v>929</v>
      </c>
      <c r="G2587" s="245" t="s">
        <v>1710</v>
      </c>
      <c r="H2587" s="246" t="s">
        <v>928</v>
      </c>
      <c r="I2587" s="247" t="s">
        <v>926</v>
      </c>
      <c r="J2587" s="247" t="s">
        <v>927</v>
      </c>
      <c r="K2587" s="247" t="s">
        <v>166</v>
      </c>
      <c r="L2587" s="248">
        <v>0</v>
      </c>
      <c r="M2587" s="249"/>
      <c r="N2587" s="249">
        <v>0</v>
      </c>
      <c r="O2587" s="249">
        <v>-43057.58</v>
      </c>
      <c r="P2587" s="249">
        <v>-43057.58</v>
      </c>
      <c r="Q2587" s="250" t="s">
        <v>681</v>
      </c>
      <c r="R2587" s="251">
        <v>0</v>
      </c>
      <c r="S2587" s="252">
        <v>11168830.380000005</v>
      </c>
      <c r="T2587" s="253" t="s">
        <v>927</v>
      </c>
      <c r="U2587" s="254">
        <v>91975060</v>
      </c>
      <c r="V2587" s="249">
        <v>-365596014</v>
      </c>
      <c r="W2587" s="255">
        <v>481437</v>
      </c>
      <c r="X2587" s="256">
        <v>57981147</v>
      </c>
      <c r="Y2587" s="257" t="s">
        <v>1837</v>
      </c>
    </row>
    <row r="2588" spans="1:25">
      <c r="A2588" s="299" t="s">
        <v>182</v>
      </c>
      <c r="B2588" s="299" t="s">
        <v>183</v>
      </c>
      <c r="C2588" s="125">
        <v>45092</v>
      </c>
      <c r="D2588" s="125">
        <v>45092</v>
      </c>
      <c r="E2588" s="125">
        <v>45093</v>
      </c>
      <c r="F2588" s="295" t="s">
        <v>474</v>
      </c>
      <c r="G2588" s="127"/>
      <c r="H2588" s="128" t="s">
        <v>473</v>
      </c>
      <c r="I2588" s="73" t="s">
        <v>475</v>
      </c>
      <c r="J2588" s="73" t="s">
        <v>476</v>
      </c>
      <c r="K2588" s="73" t="s">
        <v>1557</v>
      </c>
      <c r="L2588" s="129">
        <v>0</v>
      </c>
      <c r="N2588" s="121">
        <v>0</v>
      </c>
      <c r="O2588" s="121">
        <v>4850</v>
      </c>
      <c r="P2588" s="121">
        <v>4850</v>
      </c>
      <c r="Q2588" s="130" t="s">
        <v>681</v>
      </c>
      <c r="R2588" s="131">
        <v>0</v>
      </c>
      <c r="S2588" s="132">
        <v>11173680.380000005</v>
      </c>
      <c r="T2588" s="122" t="s">
        <v>476</v>
      </c>
      <c r="U2588" s="2">
        <v>96738114</v>
      </c>
      <c r="V2588" s="121">
        <v>-365918520</v>
      </c>
      <c r="W2588" s="111"/>
      <c r="X2588" s="133">
        <v>58055150</v>
      </c>
      <c r="Y2588" s="45"/>
    </row>
    <row r="2589" spans="1:25">
      <c r="A2589" s="228" t="s">
        <v>182</v>
      </c>
      <c r="B2589" s="228" t="s">
        <v>183</v>
      </c>
      <c r="C2589" s="229">
        <v>45092</v>
      </c>
      <c r="D2589" s="229">
        <v>45092</v>
      </c>
      <c r="E2589" s="229">
        <v>45093</v>
      </c>
      <c r="F2589" s="296" t="s">
        <v>1838</v>
      </c>
      <c r="G2589" s="230" t="s">
        <v>1548</v>
      </c>
      <c r="H2589" s="231" t="s">
        <v>796</v>
      </c>
      <c r="I2589" s="232" t="s">
        <v>794</v>
      </c>
      <c r="J2589" s="232" t="s">
        <v>795</v>
      </c>
      <c r="K2589" s="232" t="s">
        <v>166</v>
      </c>
      <c r="L2589" s="233">
        <v>0</v>
      </c>
      <c r="M2589" s="234"/>
      <c r="N2589" s="234">
        <v>0</v>
      </c>
      <c r="O2589" s="234">
        <v>7938.92</v>
      </c>
      <c r="P2589" s="234">
        <v>7938.92</v>
      </c>
      <c r="Q2589" s="235" t="s">
        <v>681</v>
      </c>
      <c r="R2589" s="236">
        <v>0</v>
      </c>
      <c r="S2589" s="237">
        <v>11181619.300000004</v>
      </c>
      <c r="T2589" s="238" t="s">
        <v>795</v>
      </c>
      <c r="U2589" s="239">
        <v>92310446</v>
      </c>
      <c r="V2589" s="234">
        <v>-365817780</v>
      </c>
      <c r="W2589" s="240">
        <v>376035</v>
      </c>
      <c r="X2589" s="241">
        <v>58020702</v>
      </c>
      <c r="Y2589" s="242"/>
    </row>
    <row r="2590" spans="1:25">
      <c r="A2590" s="299" t="s">
        <v>169</v>
      </c>
      <c r="B2590" s="299" t="s">
        <v>171</v>
      </c>
      <c r="C2590" s="125">
        <v>45097</v>
      </c>
      <c r="D2590" s="125">
        <v>45097</v>
      </c>
      <c r="E2590" s="125">
        <v>45097</v>
      </c>
      <c r="G2590" s="127"/>
      <c r="J2590" s="73"/>
      <c r="K2590" s="73" t="s">
        <v>1549</v>
      </c>
      <c r="L2590" s="129">
        <v>0</v>
      </c>
      <c r="N2590" s="121">
        <v>10708212.390000001</v>
      </c>
      <c r="O2590" s="121">
        <v>0</v>
      </c>
      <c r="P2590" s="121">
        <v>10708212.390000001</v>
      </c>
      <c r="Q2590" s="130" t="s">
        <v>681</v>
      </c>
      <c r="R2590" s="131">
        <v>10708212.390000001</v>
      </c>
      <c r="S2590" s="132">
        <v>0</v>
      </c>
      <c r="T2590" s="122"/>
      <c r="U2590" s="2">
        <v>522426</v>
      </c>
      <c r="V2590" s="121">
        <v>-366122133</v>
      </c>
      <c r="W2590" s="111"/>
      <c r="X2590" s="133"/>
      <c r="Y2590" s="45" t="s">
        <v>1589</v>
      </c>
    </row>
    <row r="2591" spans="1:25">
      <c r="A2591" s="299" t="s">
        <v>169</v>
      </c>
      <c r="B2591" s="299" t="s">
        <v>171</v>
      </c>
      <c r="C2591" s="125">
        <v>45097</v>
      </c>
      <c r="D2591" s="125">
        <v>45097</v>
      </c>
      <c r="E2591" s="125">
        <v>45097</v>
      </c>
      <c r="G2591" s="127"/>
      <c r="J2591" s="73"/>
      <c r="K2591" s="73" t="s">
        <v>1551</v>
      </c>
      <c r="L2591" s="129">
        <v>0</v>
      </c>
      <c r="N2591" s="121">
        <v>-200</v>
      </c>
      <c r="O2591" s="121">
        <v>0</v>
      </c>
      <c r="P2591" s="121">
        <v>-200</v>
      </c>
      <c r="Q2591" s="130" t="s">
        <v>681</v>
      </c>
      <c r="R2591" s="131">
        <v>10708012.390000001</v>
      </c>
      <c r="S2591" s="132">
        <v>0</v>
      </c>
      <c r="T2591" s="122"/>
      <c r="U2591" s="2">
        <v>2537446</v>
      </c>
      <c r="V2591" s="121">
        <v>-366121565</v>
      </c>
      <c r="W2591" s="111"/>
      <c r="X2591" s="133">
        <v>58091082</v>
      </c>
      <c r="Y2591" s="45" t="s">
        <v>1839</v>
      </c>
    </row>
    <row r="2592" spans="1:25">
      <c r="A2592" s="299" t="s">
        <v>169</v>
      </c>
      <c r="B2592" s="299" t="s">
        <v>171</v>
      </c>
      <c r="C2592" s="125">
        <v>45097</v>
      </c>
      <c r="D2592" s="125">
        <v>45097</v>
      </c>
      <c r="E2592" s="125">
        <v>45097</v>
      </c>
      <c r="G2592" s="127"/>
      <c r="J2592" s="73"/>
      <c r="K2592" s="73" t="s">
        <v>1551</v>
      </c>
      <c r="L2592" s="129">
        <v>0</v>
      </c>
      <c r="N2592" s="121">
        <v>-200</v>
      </c>
      <c r="O2592" s="121">
        <v>0</v>
      </c>
      <c r="P2592" s="121">
        <v>-200</v>
      </c>
      <c r="Q2592" s="130" t="s">
        <v>681</v>
      </c>
      <c r="R2592" s="131">
        <v>10707812.390000001</v>
      </c>
      <c r="S2592" s="132">
        <v>0</v>
      </c>
      <c r="T2592" s="122"/>
      <c r="U2592" s="2">
        <v>2537447</v>
      </c>
      <c r="V2592" s="121">
        <v>-366121578</v>
      </c>
      <c r="W2592" s="111"/>
      <c r="X2592" s="133">
        <v>58091088</v>
      </c>
      <c r="Y2592" s="45" t="s">
        <v>1840</v>
      </c>
    </row>
    <row r="2593" spans="1:25">
      <c r="A2593" s="299" t="s">
        <v>169</v>
      </c>
      <c r="B2593" s="299" t="s">
        <v>171</v>
      </c>
      <c r="C2593" s="125">
        <v>45097</v>
      </c>
      <c r="D2593" s="125">
        <v>45097</v>
      </c>
      <c r="E2593" s="125">
        <v>45097</v>
      </c>
      <c r="G2593" s="127"/>
      <c r="J2593" s="73"/>
      <c r="K2593" s="73" t="s">
        <v>1551</v>
      </c>
      <c r="L2593" s="129">
        <v>0</v>
      </c>
      <c r="N2593" s="121">
        <v>-200</v>
      </c>
      <c r="O2593" s="121">
        <v>0</v>
      </c>
      <c r="P2593" s="121">
        <v>-200</v>
      </c>
      <c r="Q2593" s="130" t="s">
        <v>681</v>
      </c>
      <c r="R2593" s="131">
        <v>10707612.390000001</v>
      </c>
      <c r="S2593" s="132">
        <v>0</v>
      </c>
      <c r="T2593" s="122"/>
      <c r="U2593" s="2">
        <v>2537449</v>
      </c>
      <c r="V2593" s="121">
        <v>-366121588</v>
      </c>
      <c r="W2593" s="111"/>
      <c r="X2593" s="133">
        <v>58091091</v>
      </c>
      <c r="Y2593" s="45" t="s">
        <v>1841</v>
      </c>
    </row>
    <row r="2594" spans="1:25">
      <c r="A2594" s="299" t="s">
        <v>169</v>
      </c>
      <c r="B2594" s="299" t="s">
        <v>171</v>
      </c>
      <c r="C2594" s="125">
        <v>45097</v>
      </c>
      <c r="D2594" s="125">
        <v>45097</v>
      </c>
      <c r="E2594" s="125">
        <v>45097</v>
      </c>
      <c r="G2594" s="127"/>
      <c r="J2594" s="73"/>
      <c r="K2594" s="73" t="s">
        <v>1551</v>
      </c>
      <c r="L2594" s="129">
        <v>0</v>
      </c>
      <c r="N2594" s="121">
        <v>-3281.5</v>
      </c>
      <c r="O2594" s="121">
        <v>0</v>
      </c>
      <c r="P2594" s="121">
        <v>-3281.5</v>
      </c>
      <c r="Q2594" s="130" t="s">
        <v>681</v>
      </c>
      <c r="R2594" s="131">
        <v>10704330.890000001</v>
      </c>
      <c r="S2594" s="132">
        <v>0</v>
      </c>
      <c r="T2594" s="122"/>
      <c r="U2594" s="2">
        <v>2537450</v>
      </c>
      <c r="V2594" s="121">
        <v>-366121591</v>
      </c>
      <c r="W2594" s="111"/>
      <c r="X2594" s="133">
        <v>58091092</v>
      </c>
      <c r="Y2594" s="45" t="s">
        <v>1842</v>
      </c>
    </row>
    <row r="2595" spans="1:25">
      <c r="A2595" s="299" t="s">
        <v>169</v>
      </c>
      <c r="B2595" s="299" t="s">
        <v>171</v>
      </c>
      <c r="C2595" s="125">
        <v>45097</v>
      </c>
      <c r="D2595" s="125">
        <v>45097</v>
      </c>
      <c r="E2595" s="125">
        <v>45097</v>
      </c>
      <c r="G2595" s="127"/>
      <c r="J2595" s="73"/>
      <c r="K2595" s="73" t="s">
        <v>1551</v>
      </c>
      <c r="L2595" s="129">
        <v>0</v>
      </c>
      <c r="N2595" s="121">
        <v>-30695</v>
      </c>
      <c r="O2595" s="121">
        <v>0</v>
      </c>
      <c r="P2595" s="121">
        <v>-30695</v>
      </c>
      <c r="Q2595" s="130" t="s">
        <v>681</v>
      </c>
      <c r="R2595" s="131">
        <v>10673635.890000001</v>
      </c>
      <c r="S2595" s="132">
        <v>0</v>
      </c>
      <c r="T2595" s="122"/>
      <c r="U2595" s="2">
        <v>2537444</v>
      </c>
      <c r="V2595" s="121">
        <v>-366121550</v>
      </c>
      <c r="W2595" s="111"/>
      <c r="X2595" s="133">
        <v>58091075</v>
      </c>
      <c r="Y2595" s="45" t="s">
        <v>1843</v>
      </c>
    </row>
    <row r="2596" spans="1:25">
      <c r="A2596" s="299" t="s">
        <v>169</v>
      </c>
      <c r="B2596" s="299" t="s">
        <v>171</v>
      </c>
      <c r="C2596" s="125">
        <v>45097</v>
      </c>
      <c r="D2596" s="125">
        <v>45097</v>
      </c>
      <c r="E2596" s="125">
        <v>45097</v>
      </c>
      <c r="G2596" s="127"/>
      <c r="J2596" s="73"/>
      <c r="K2596" s="73" t="s">
        <v>1551</v>
      </c>
      <c r="L2596" s="129">
        <v>0</v>
      </c>
      <c r="N2596" s="121">
        <v>-3186407.69</v>
      </c>
      <c r="O2596" s="121">
        <v>0</v>
      </c>
      <c r="P2596" s="121">
        <v>-3186407.69</v>
      </c>
      <c r="Q2596" s="130" t="s">
        <v>681</v>
      </c>
      <c r="R2596" s="131">
        <v>7487228.2000000011</v>
      </c>
      <c r="S2596" s="132">
        <v>0</v>
      </c>
      <c r="T2596" s="122"/>
      <c r="U2596" s="2">
        <v>2537441</v>
      </c>
      <c r="V2596" s="121">
        <v>-366121538</v>
      </c>
      <c r="W2596" s="111"/>
      <c r="X2596" s="133">
        <v>58091069</v>
      </c>
      <c r="Y2596" s="45" t="s">
        <v>1844</v>
      </c>
    </row>
    <row r="2597" spans="1:25">
      <c r="A2597" s="299" t="s">
        <v>169</v>
      </c>
      <c r="B2597" s="299" t="s">
        <v>171</v>
      </c>
      <c r="C2597" s="125">
        <v>45097</v>
      </c>
      <c r="D2597" s="125">
        <v>45097</v>
      </c>
      <c r="E2597" s="125">
        <v>45097</v>
      </c>
      <c r="G2597" s="127"/>
      <c r="J2597" s="73"/>
      <c r="K2597" s="73" t="s">
        <v>1551</v>
      </c>
      <c r="L2597" s="129">
        <v>0</v>
      </c>
      <c r="N2597" s="121">
        <v>-7479186.5499999998</v>
      </c>
      <c r="O2597" s="121">
        <v>0</v>
      </c>
      <c r="P2597" s="121">
        <v>-7479186.5499999998</v>
      </c>
      <c r="Q2597" s="130" t="s">
        <v>681</v>
      </c>
      <c r="R2597" s="131">
        <v>8041.6500000013039</v>
      </c>
      <c r="S2597" s="132">
        <v>0</v>
      </c>
      <c r="T2597" s="122"/>
      <c r="U2597" s="2">
        <v>2537442</v>
      </c>
      <c r="V2597" s="121">
        <v>-366121545</v>
      </c>
      <c r="W2597" s="111"/>
      <c r="X2597" s="133">
        <v>58091072</v>
      </c>
      <c r="Y2597" s="45" t="s">
        <v>1845</v>
      </c>
    </row>
    <row r="2598" spans="1:25">
      <c r="A2598" s="299" t="s">
        <v>182</v>
      </c>
      <c r="B2598" s="299" t="s">
        <v>183</v>
      </c>
      <c r="C2598" s="125">
        <v>45097</v>
      </c>
      <c r="D2598" s="125">
        <v>45097</v>
      </c>
      <c r="E2598" s="125">
        <v>45097</v>
      </c>
      <c r="G2598" s="127"/>
      <c r="J2598" s="73"/>
      <c r="K2598" s="73" t="s">
        <v>1549</v>
      </c>
      <c r="L2598" s="129">
        <v>0</v>
      </c>
      <c r="N2598" s="121">
        <v>0</v>
      </c>
      <c r="O2598" s="121">
        <v>-10708212.390000001</v>
      </c>
      <c r="P2598" s="121">
        <v>-10708212.390000001</v>
      </c>
      <c r="Q2598" s="130" t="s">
        <v>681</v>
      </c>
      <c r="R2598" s="131">
        <v>0</v>
      </c>
      <c r="S2598" s="132">
        <v>473406.91000000387</v>
      </c>
      <c r="T2598" s="122"/>
      <c r="U2598" s="2">
        <v>522426</v>
      </c>
      <c r="V2598" s="121">
        <v>-366122132</v>
      </c>
      <c r="W2598" s="111"/>
      <c r="X2598" s="133"/>
      <c r="Y2598" s="45" t="s">
        <v>1589</v>
      </c>
    </row>
    <row r="2599" spans="1:25">
      <c r="A2599" s="243" t="s">
        <v>206</v>
      </c>
      <c r="B2599" s="243" t="s">
        <v>207</v>
      </c>
      <c r="C2599" s="244">
        <v>45089</v>
      </c>
      <c r="D2599" s="244">
        <v>45097</v>
      </c>
      <c r="E2599" s="244">
        <v>45098</v>
      </c>
      <c r="F2599" s="297" t="s">
        <v>335</v>
      </c>
      <c r="G2599" s="245"/>
      <c r="H2599" s="246" t="s">
        <v>334</v>
      </c>
      <c r="I2599" s="247" t="s">
        <v>336</v>
      </c>
      <c r="J2599" s="247" t="s">
        <v>337</v>
      </c>
      <c r="K2599" s="247" t="s">
        <v>710</v>
      </c>
      <c r="L2599" s="248">
        <v>9903571.4299999997</v>
      </c>
      <c r="M2599" s="249">
        <v>98.03125</v>
      </c>
      <c r="N2599" s="249">
        <v>-9708594.8699999992</v>
      </c>
      <c r="O2599" s="249">
        <v>0</v>
      </c>
      <c r="P2599" s="249">
        <v>-9708594.8699999992</v>
      </c>
      <c r="Q2599" s="250" t="s">
        <v>681</v>
      </c>
      <c r="R2599" s="251">
        <v>6716035.5499999952</v>
      </c>
      <c r="S2599" s="252">
        <v>0</v>
      </c>
      <c r="T2599" s="253" t="s">
        <v>337</v>
      </c>
      <c r="U2599" s="254">
        <v>96720803</v>
      </c>
      <c r="V2599" s="249">
        <v>-366169474</v>
      </c>
      <c r="W2599" s="255">
        <v>547666</v>
      </c>
      <c r="X2599" s="256">
        <v>58099249</v>
      </c>
      <c r="Y2599" s="257"/>
    </row>
    <row r="2600" spans="1:25">
      <c r="A2600" s="299" t="s">
        <v>182</v>
      </c>
      <c r="B2600" s="299" t="s">
        <v>183</v>
      </c>
      <c r="C2600" s="125">
        <v>45016</v>
      </c>
      <c r="D2600" s="125">
        <v>45016</v>
      </c>
      <c r="E2600" s="125">
        <v>45099</v>
      </c>
      <c r="F2600" s="295" t="s">
        <v>800</v>
      </c>
      <c r="G2600" s="127" t="s">
        <v>1543</v>
      </c>
      <c r="H2600" s="128" t="s">
        <v>799</v>
      </c>
      <c r="I2600" s="73" t="s">
        <v>797</v>
      </c>
      <c r="J2600" s="73" t="s">
        <v>798</v>
      </c>
      <c r="K2600" s="73" t="s">
        <v>166</v>
      </c>
      <c r="L2600" s="129">
        <v>0</v>
      </c>
      <c r="N2600" s="121">
        <v>0</v>
      </c>
      <c r="O2600" s="121">
        <v>52939.46</v>
      </c>
      <c r="P2600" s="121">
        <v>52939.46</v>
      </c>
      <c r="Q2600" s="130" t="s">
        <v>681</v>
      </c>
      <c r="R2600" s="131">
        <v>0</v>
      </c>
      <c r="S2600" s="132">
        <v>526346.37000000384</v>
      </c>
      <c r="T2600" s="122" t="s">
        <v>798</v>
      </c>
      <c r="U2600" s="2">
        <v>93942792</v>
      </c>
      <c r="V2600" s="121">
        <v>-366253360</v>
      </c>
      <c r="W2600" s="111">
        <v>359762</v>
      </c>
      <c r="X2600" s="133">
        <v>58117811</v>
      </c>
      <c r="Y2600" s="45"/>
    </row>
    <row r="2601" spans="1:25">
      <c r="A2601" s="299" t="s">
        <v>182</v>
      </c>
      <c r="B2601" s="299" t="s">
        <v>183</v>
      </c>
      <c r="C2601" s="125">
        <v>45097</v>
      </c>
      <c r="D2601" s="125">
        <v>45097</v>
      </c>
      <c r="E2601" s="125">
        <v>45099</v>
      </c>
      <c r="G2601" s="127" t="s">
        <v>1708</v>
      </c>
      <c r="H2601" s="128" t="s">
        <v>216</v>
      </c>
      <c r="I2601" s="73" t="s">
        <v>218</v>
      </c>
      <c r="J2601" s="73" t="s">
        <v>904</v>
      </c>
      <c r="K2601" s="73" t="s">
        <v>166</v>
      </c>
      <c r="L2601" s="129">
        <v>0</v>
      </c>
      <c r="N2601" s="121">
        <v>0</v>
      </c>
      <c r="O2601" s="121">
        <v>5913.71</v>
      </c>
      <c r="P2601" s="121">
        <v>5913.71</v>
      </c>
      <c r="Q2601" s="130" t="s">
        <v>681</v>
      </c>
      <c r="R2601" s="131">
        <v>0</v>
      </c>
      <c r="S2601" s="132">
        <v>532260.0800000038</v>
      </c>
      <c r="T2601" s="122" t="s">
        <v>219</v>
      </c>
      <c r="U2601" s="2">
        <v>95763602</v>
      </c>
      <c r="V2601" s="121">
        <v>-366259993</v>
      </c>
      <c r="W2601" s="111">
        <v>518942</v>
      </c>
      <c r="X2601" s="133">
        <v>58119153</v>
      </c>
      <c r="Y2601" s="45" t="s">
        <v>1846</v>
      </c>
    </row>
    <row r="2602" spans="1:25">
      <c r="A2602" s="299" t="s">
        <v>182</v>
      </c>
      <c r="B2602" s="299" t="s">
        <v>183</v>
      </c>
      <c r="C2602" s="125">
        <v>45099</v>
      </c>
      <c r="D2602" s="125">
        <v>45099</v>
      </c>
      <c r="E2602" s="125">
        <v>45099</v>
      </c>
      <c r="G2602" s="127" t="s">
        <v>1708</v>
      </c>
      <c r="H2602" s="128" t="s">
        <v>216</v>
      </c>
      <c r="I2602" s="73" t="s">
        <v>218</v>
      </c>
      <c r="J2602" s="73" t="s">
        <v>904</v>
      </c>
      <c r="K2602" s="73" t="s">
        <v>166</v>
      </c>
      <c r="L2602" s="129">
        <v>0</v>
      </c>
      <c r="N2602" s="121">
        <v>0</v>
      </c>
      <c r="O2602" s="121">
        <v>7072.33</v>
      </c>
      <c r="P2602" s="121">
        <v>7072.33</v>
      </c>
      <c r="Q2602" s="130" t="s">
        <v>681</v>
      </c>
      <c r="R2602" s="131">
        <v>0</v>
      </c>
      <c r="S2602" s="132">
        <v>539332.41000000376</v>
      </c>
      <c r="T2602" s="122" t="s">
        <v>219</v>
      </c>
      <c r="U2602" s="2">
        <v>95784505</v>
      </c>
      <c r="V2602" s="121">
        <v>-366303439</v>
      </c>
      <c r="W2602" s="111">
        <v>500671</v>
      </c>
      <c r="X2602" s="133">
        <v>58127730</v>
      </c>
      <c r="Y2602" s="45" t="s">
        <v>1847</v>
      </c>
    </row>
    <row r="2603" spans="1:25">
      <c r="A2603" s="243" t="s">
        <v>182</v>
      </c>
      <c r="B2603" s="243" t="s">
        <v>183</v>
      </c>
      <c r="C2603" s="244">
        <v>45103</v>
      </c>
      <c r="D2603" s="244">
        <v>45103</v>
      </c>
      <c r="E2603" s="244">
        <v>45103</v>
      </c>
      <c r="F2603" s="297"/>
      <c r="G2603" s="245" t="s">
        <v>1708</v>
      </c>
      <c r="H2603" s="246" t="s">
        <v>216</v>
      </c>
      <c r="I2603" s="247" t="s">
        <v>218</v>
      </c>
      <c r="J2603" s="247" t="s">
        <v>904</v>
      </c>
      <c r="K2603" s="247" t="s">
        <v>166</v>
      </c>
      <c r="L2603" s="248">
        <v>0</v>
      </c>
      <c r="M2603" s="249"/>
      <c r="N2603" s="249">
        <v>0</v>
      </c>
      <c r="O2603" s="249">
        <v>1150.8699999999999</v>
      </c>
      <c r="P2603" s="249">
        <v>1150.8699999999999</v>
      </c>
      <c r="Q2603" s="250" t="s">
        <v>681</v>
      </c>
      <c r="R2603" s="251">
        <v>0</v>
      </c>
      <c r="S2603" s="252">
        <v>540483.28000000375</v>
      </c>
      <c r="T2603" s="253" t="s">
        <v>219</v>
      </c>
      <c r="U2603" s="254"/>
      <c r="V2603" s="249"/>
      <c r="W2603" s="255">
        <v>500670</v>
      </c>
      <c r="X2603" s="256"/>
      <c r="Y2603" s="257" t="s">
        <v>1848</v>
      </c>
    </row>
    <row r="2604" spans="1:25">
      <c r="A2604" s="299" t="s">
        <v>206</v>
      </c>
      <c r="B2604" s="299" t="s">
        <v>207</v>
      </c>
      <c r="C2604" s="125">
        <v>45016</v>
      </c>
      <c r="D2604" s="125">
        <v>45016</v>
      </c>
      <c r="E2604" s="125">
        <v>45104</v>
      </c>
      <c r="G2604" s="127"/>
      <c r="H2604" s="128" t="s">
        <v>163</v>
      </c>
      <c r="I2604" s="73" t="s">
        <v>164</v>
      </c>
      <c r="J2604" s="73" t="s">
        <v>165</v>
      </c>
      <c r="K2604" s="73" t="s">
        <v>944</v>
      </c>
      <c r="L2604" s="129">
        <v>2284.7399999999998</v>
      </c>
      <c r="M2604" s="121">
        <v>100</v>
      </c>
      <c r="N2604" s="121">
        <v>2284.7399999999998</v>
      </c>
      <c r="O2604" s="121">
        <v>0</v>
      </c>
      <c r="P2604" s="121">
        <v>2284.7399999999998</v>
      </c>
      <c r="Q2604" s="130" t="s">
        <v>681</v>
      </c>
      <c r="R2604" s="131">
        <v>6718320.2899999954</v>
      </c>
      <c r="S2604" s="132">
        <v>0</v>
      </c>
      <c r="T2604" s="122" t="s">
        <v>165</v>
      </c>
      <c r="U2604" s="2"/>
      <c r="W2604" s="111">
        <v>533498</v>
      </c>
      <c r="X2604" s="133"/>
      <c r="Y2604" s="45"/>
    </row>
    <row r="2605" spans="1:25">
      <c r="A2605" s="299" t="s">
        <v>169</v>
      </c>
      <c r="B2605" s="299" t="s">
        <v>171</v>
      </c>
      <c r="C2605" s="125">
        <v>45100</v>
      </c>
      <c r="D2605" s="125">
        <v>45100</v>
      </c>
      <c r="E2605" s="125">
        <v>45104</v>
      </c>
      <c r="G2605" s="127"/>
      <c r="J2605" s="73"/>
      <c r="K2605" s="73" t="s">
        <v>1551</v>
      </c>
      <c r="L2605" s="129">
        <v>0</v>
      </c>
      <c r="N2605" s="121">
        <v>-8041.65</v>
      </c>
      <c r="O2605" s="121">
        <v>0</v>
      </c>
      <c r="P2605" s="121">
        <v>-8041.65</v>
      </c>
      <c r="Q2605" s="130" t="s">
        <v>681</v>
      </c>
      <c r="R2605" s="131">
        <v>1.3042154023423791E-9</v>
      </c>
      <c r="S2605" s="132">
        <v>0</v>
      </c>
      <c r="T2605" s="122"/>
      <c r="U2605" s="2">
        <v>2541319</v>
      </c>
      <c r="V2605" s="121">
        <v>-367779919</v>
      </c>
      <c r="W2605" s="111"/>
      <c r="X2605" s="133">
        <v>58227147</v>
      </c>
      <c r="Y2605" s="45" t="s">
        <v>1849</v>
      </c>
    </row>
    <row r="2606" spans="1:25">
      <c r="A2606" s="243" t="s">
        <v>182</v>
      </c>
      <c r="B2606" s="243" t="s">
        <v>183</v>
      </c>
      <c r="C2606" s="244">
        <v>45105</v>
      </c>
      <c r="D2606" s="244">
        <v>45105</v>
      </c>
      <c r="E2606" s="244">
        <v>45106</v>
      </c>
      <c r="F2606" s="297" t="s">
        <v>719</v>
      </c>
      <c r="G2606" s="245"/>
      <c r="H2606" s="246" t="s">
        <v>718</v>
      </c>
      <c r="I2606" s="247" t="s">
        <v>716</v>
      </c>
      <c r="J2606" s="247" t="s">
        <v>717</v>
      </c>
      <c r="K2606" s="247" t="s">
        <v>1158</v>
      </c>
      <c r="L2606" s="248">
        <v>0</v>
      </c>
      <c r="M2606" s="249"/>
      <c r="N2606" s="249">
        <v>0</v>
      </c>
      <c r="O2606" s="249">
        <v>20353.87</v>
      </c>
      <c r="P2606" s="249">
        <v>20353.87</v>
      </c>
      <c r="Q2606" s="250" t="s">
        <v>681</v>
      </c>
      <c r="R2606" s="251">
        <v>0</v>
      </c>
      <c r="S2606" s="252">
        <v>560837.15000000375</v>
      </c>
      <c r="T2606" s="253" t="s">
        <v>717</v>
      </c>
      <c r="U2606" s="254">
        <v>97608971</v>
      </c>
      <c r="V2606" s="249">
        <v>-369312962</v>
      </c>
      <c r="W2606" s="255"/>
      <c r="X2606" s="256">
        <v>58397819</v>
      </c>
      <c r="Y2606" s="257"/>
    </row>
    <row r="2607" spans="1:25">
      <c r="A2607" s="299" t="s">
        <v>182</v>
      </c>
      <c r="B2607" s="299" t="s">
        <v>183</v>
      </c>
      <c r="C2607" s="125">
        <v>45107</v>
      </c>
      <c r="D2607" s="125">
        <v>45107</v>
      </c>
      <c r="E2607" s="125">
        <v>45107</v>
      </c>
      <c r="G2607" s="127" t="s">
        <v>1814</v>
      </c>
      <c r="H2607" s="128" t="s">
        <v>1017</v>
      </c>
      <c r="I2607" s="73" t="s">
        <v>1015</v>
      </c>
      <c r="J2607" s="73" t="s">
        <v>1016</v>
      </c>
      <c r="K2607" s="73" t="s">
        <v>166</v>
      </c>
      <c r="L2607" s="129">
        <v>0</v>
      </c>
      <c r="N2607" s="121">
        <v>0</v>
      </c>
      <c r="O2607" s="121">
        <v>11295.8</v>
      </c>
      <c r="P2607" s="121">
        <v>11295.8</v>
      </c>
      <c r="Q2607" s="130" t="s">
        <v>681</v>
      </c>
      <c r="R2607" s="131">
        <v>0</v>
      </c>
      <c r="S2607" s="132">
        <v>572132.9500000038</v>
      </c>
      <c r="T2607" s="122" t="s">
        <v>1016</v>
      </c>
      <c r="U2607" s="2">
        <v>94079699</v>
      </c>
      <c r="V2607" s="121">
        <v>-370254473</v>
      </c>
      <c r="W2607" s="111">
        <v>515622</v>
      </c>
      <c r="X2607" s="133">
        <v>58580945</v>
      </c>
      <c r="Y2607" s="45"/>
    </row>
    <row r="2608" spans="1:25">
      <c r="A2608" s="299" t="s">
        <v>182</v>
      </c>
      <c r="B2608" s="299" t="s">
        <v>183</v>
      </c>
      <c r="C2608" s="125">
        <v>45107</v>
      </c>
      <c r="D2608" s="125">
        <v>45107</v>
      </c>
      <c r="E2608" s="125">
        <v>45107</v>
      </c>
      <c r="F2608" s="295" t="s">
        <v>1850</v>
      </c>
      <c r="G2608" s="127" t="s">
        <v>1592</v>
      </c>
      <c r="H2608" s="128" t="s">
        <v>849</v>
      </c>
      <c r="I2608" s="73" t="s">
        <v>847</v>
      </c>
      <c r="J2608" s="73" t="s">
        <v>848</v>
      </c>
      <c r="K2608" s="73" t="s">
        <v>166</v>
      </c>
      <c r="L2608" s="129">
        <v>0</v>
      </c>
      <c r="N2608" s="121">
        <v>0</v>
      </c>
      <c r="O2608" s="121">
        <v>14619.52</v>
      </c>
      <c r="P2608" s="121">
        <v>14619.52</v>
      </c>
      <c r="Q2608" s="130" t="s">
        <v>681</v>
      </c>
      <c r="R2608" s="131">
        <v>0</v>
      </c>
      <c r="S2608" s="132">
        <v>586752.47000000381</v>
      </c>
      <c r="T2608" s="122" t="s">
        <v>848</v>
      </c>
      <c r="U2608" s="2">
        <v>93535557</v>
      </c>
      <c r="V2608" s="121">
        <v>-370235124</v>
      </c>
      <c r="W2608" s="111">
        <v>532662</v>
      </c>
      <c r="X2608" s="133">
        <v>58562540</v>
      </c>
      <c r="Y2608" s="45"/>
    </row>
    <row r="2609" spans="1:25">
      <c r="A2609" s="299" t="s">
        <v>182</v>
      </c>
      <c r="B2609" s="299" t="s">
        <v>183</v>
      </c>
      <c r="C2609" s="125">
        <v>45107</v>
      </c>
      <c r="D2609" s="125">
        <v>45107</v>
      </c>
      <c r="E2609" s="125">
        <v>45107</v>
      </c>
      <c r="G2609" s="127" t="s">
        <v>1612</v>
      </c>
      <c r="H2609" s="128" t="s">
        <v>873</v>
      </c>
      <c r="I2609" s="73" t="s">
        <v>871</v>
      </c>
      <c r="J2609" s="73" t="s">
        <v>872</v>
      </c>
      <c r="K2609" s="73" t="s">
        <v>166</v>
      </c>
      <c r="L2609" s="129">
        <v>0</v>
      </c>
      <c r="N2609" s="121">
        <v>0</v>
      </c>
      <c r="O2609" s="121">
        <v>4907.3100000000004</v>
      </c>
      <c r="P2609" s="121">
        <v>4907.3100000000004</v>
      </c>
      <c r="Q2609" s="130" t="s">
        <v>681</v>
      </c>
      <c r="R2609" s="131">
        <v>0</v>
      </c>
      <c r="S2609" s="132">
        <v>591659.78000000387</v>
      </c>
      <c r="T2609" s="122" t="s">
        <v>872</v>
      </c>
      <c r="U2609" s="2">
        <v>94578050</v>
      </c>
      <c r="V2609" s="121">
        <v>-370263964</v>
      </c>
      <c r="W2609" s="111">
        <v>532824</v>
      </c>
      <c r="X2609" s="133">
        <v>58589858</v>
      </c>
      <c r="Y2609" s="45"/>
    </row>
    <row r="2610" spans="1:25">
      <c r="A2610" s="299" t="s">
        <v>206</v>
      </c>
      <c r="B2610" s="299" t="s">
        <v>207</v>
      </c>
      <c r="C2610" s="125">
        <v>45107</v>
      </c>
      <c r="D2610" s="125">
        <v>45107</v>
      </c>
      <c r="E2610" s="125">
        <v>45107</v>
      </c>
      <c r="F2610" s="295" t="s">
        <v>734</v>
      </c>
      <c r="G2610" s="127"/>
      <c r="H2610" s="128" t="s">
        <v>733</v>
      </c>
      <c r="I2610" s="73" t="s">
        <v>731</v>
      </c>
      <c r="J2610" s="73" t="s">
        <v>732</v>
      </c>
      <c r="K2610" s="73" t="s">
        <v>944</v>
      </c>
      <c r="L2610" s="129">
        <v>1436.42</v>
      </c>
      <c r="M2610" s="121">
        <v>100</v>
      </c>
      <c r="N2610" s="121">
        <v>1436.42</v>
      </c>
      <c r="O2610" s="121">
        <v>0</v>
      </c>
      <c r="P2610" s="121">
        <v>1436.42</v>
      </c>
      <c r="Q2610" s="130" t="s">
        <v>681</v>
      </c>
      <c r="R2610" s="131">
        <v>6719756.7099999953</v>
      </c>
      <c r="S2610" s="132">
        <v>0</v>
      </c>
      <c r="T2610" s="122" t="s">
        <v>732</v>
      </c>
      <c r="U2610" s="2">
        <v>97305556</v>
      </c>
      <c r="V2610" s="121">
        <v>-368453530</v>
      </c>
      <c r="W2610" s="111">
        <v>516195</v>
      </c>
      <c r="X2610" s="133">
        <v>58321419</v>
      </c>
      <c r="Y2610" s="45"/>
    </row>
    <row r="2611" spans="1:25">
      <c r="A2611" s="299" t="s">
        <v>206</v>
      </c>
      <c r="B2611" s="299" t="s">
        <v>207</v>
      </c>
      <c r="C2611" s="125">
        <v>45107</v>
      </c>
      <c r="D2611" s="125">
        <v>45107</v>
      </c>
      <c r="E2611" s="125">
        <v>45107</v>
      </c>
      <c r="F2611" s="295" t="s">
        <v>734</v>
      </c>
      <c r="G2611" s="127"/>
      <c r="H2611" s="128" t="s">
        <v>733</v>
      </c>
      <c r="I2611" s="73" t="s">
        <v>731</v>
      </c>
      <c r="J2611" s="73" t="s">
        <v>732</v>
      </c>
      <c r="K2611" s="73" t="s">
        <v>944</v>
      </c>
      <c r="L2611" s="129">
        <v>59.34</v>
      </c>
      <c r="M2611" s="121">
        <v>100</v>
      </c>
      <c r="N2611" s="121">
        <v>59.34</v>
      </c>
      <c r="O2611" s="121">
        <v>0</v>
      </c>
      <c r="P2611" s="121">
        <v>59.34</v>
      </c>
      <c r="Q2611" s="130" t="s">
        <v>681</v>
      </c>
      <c r="R2611" s="131">
        <v>6719816.0499999952</v>
      </c>
      <c r="S2611" s="132">
        <v>0</v>
      </c>
      <c r="T2611" s="122" t="s">
        <v>732</v>
      </c>
      <c r="U2611" s="2">
        <v>97030502</v>
      </c>
      <c r="V2611" s="121">
        <v>-367745514</v>
      </c>
      <c r="W2611" s="111">
        <v>516194</v>
      </c>
      <c r="X2611" s="133">
        <v>58216246</v>
      </c>
      <c r="Y2611" s="45"/>
    </row>
    <row r="2612" spans="1:25">
      <c r="A2612" s="299" t="s">
        <v>182</v>
      </c>
      <c r="B2612" s="299" t="s">
        <v>183</v>
      </c>
      <c r="C2612" s="125">
        <v>45107</v>
      </c>
      <c r="D2612" s="125">
        <v>45107</v>
      </c>
      <c r="E2612" s="125">
        <v>45107</v>
      </c>
      <c r="F2612" s="295" t="s">
        <v>734</v>
      </c>
      <c r="G2612" s="127" t="s">
        <v>1518</v>
      </c>
      <c r="H2612" s="128" t="s">
        <v>733</v>
      </c>
      <c r="I2612" s="73" t="s">
        <v>731</v>
      </c>
      <c r="J2612" s="73" t="s">
        <v>732</v>
      </c>
      <c r="K2612" s="73" t="s">
        <v>166</v>
      </c>
      <c r="L2612" s="129">
        <v>0</v>
      </c>
      <c r="N2612" s="121">
        <v>0</v>
      </c>
      <c r="O2612" s="121">
        <v>206.75</v>
      </c>
      <c r="P2612" s="121">
        <v>206.75</v>
      </c>
      <c r="Q2612" s="130" t="s">
        <v>681</v>
      </c>
      <c r="R2612" s="131">
        <v>0</v>
      </c>
      <c r="S2612" s="132">
        <v>591866.53000000387</v>
      </c>
      <c r="T2612" s="122" t="s">
        <v>732</v>
      </c>
      <c r="U2612" s="2">
        <v>95926326</v>
      </c>
      <c r="V2612" s="121">
        <v>-370276070</v>
      </c>
      <c r="W2612" s="111">
        <v>516194</v>
      </c>
      <c r="X2612" s="133">
        <v>58600742</v>
      </c>
      <c r="Y2612" s="45"/>
    </row>
    <row r="2613" spans="1:25">
      <c r="A2613" s="299" t="s">
        <v>206</v>
      </c>
      <c r="B2613" s="299" t="s">
        <v>207</v>
      </c>
      <c r="C2613" s="125">
        <v>45107</v>
      </c>
      <c r="D2613" s="125">
        <v>45107</v>
      </c>
      <c r="E2613" s="125">
        <v>45107</v>
      </c>
      <c r="F2613" s="295" t="s">
        <v>859</v>
      </c>
      <c r="G2613" s="127"/>
      <c r="H2613" s="128" t="s">
        <v>858</v>
      </c>
      <c r="I2613" s="73" t="s">
        <v>731</v>
      </c>
      <c r="J2613" s="73" t="s">
        <v>857</v>
      </c>
      <c r="K2613" s="73" t="s">
        <v>944</v>
      </c>
      <c r="L2613" s="129">
        <v>19384.36</v>
      </c>
      <c r="M2613" s="121">
        <v>100</v>
      </c>
      <c r="N2613" s="121">
        <v>19384.36</v>
      </c>
      <c r="O2613" s="121">
        <v>0</v>
      </c>
      <c r="P2613" s="121">
        <v>19384.36</v>
      </c>
      <c r="Q2613" s="130" t="s">
        <v>681</v>
      </c>
      <c r="R2613" s="131">
        <v>6739200.4099999955</v>
      </c>
      <c r="S2613" s="132">
        <v>0</v>
      </c>
      <c r="T2613" s="122" t="s">
        <v>857</v>
      </c>
      <c r="U2613" s="2">
        <v>97044288</v>
      </c>
      <c r="V2613" s="121">
        <v>-367767608</v>
      </c>
      <c r="W2613" s="111">
        <v>516192</v>
      </c>
      <c r="X2613" s="133">
        <v>58223734</v>
      </c>
      <c r="Y2613" s="45"/>
    </row>
    <row r="2614" spans="1:25">
      <c r="A2614" s="299" t="s">
        <v>182</v>
      </c>
      <c r="B2614" s="299" t="s">
        <v>183</v>
      </c>
      <c r="C2614" s="125">
        <v>45107</v>
      </c>
      <c r="D2614" s="125">
        <v>45107</v>
      </c>
      <c r="E2614" s="125">
        <v>45107</v>
      </c>
      <c r="F2614" s="295" t="s">
        <v>859</v>
      </c>
      <c r="G2614" s="127" t="s">
        <v>1610</v>
      </c>
      <c r="H2614" s="128" t="s">
        <v>858</v>
      </c>
      <c r="I2614" s="73" t="s">
        <v>731</v>
      </c>
      <c r="J2614" s="73" t="s">
        <v>857</v>
      </c>
      <c r="K2614" s="73" t="s">
        <v>166</v>
      </c>
      <c r="L2614" s="129">
        <v>0</v>
      </c>
      <c r="N2614" s="121">
        <v>0</v>
      </c>
      <c r="O2614" s="121">
        <v>195284.62</v>
      </c>
      <c r="P2614" s="121">
        <v>195284.62</v>
      </c>
      <c r="Q2614" s="130" t="s">
        <v>681</v>
      </c>
      <c r="R2614" s="131">
        <v>0</v>
      </c>
      <c r="S2614" s="132">
        <v>787151.15000000386</v>
      </c>
      <c r="T2614" s="122" t="s">
        <v>857</v>
      </c>
      <c r="U2614" s="2">
        <v>93068255</v>
      </c>
      <c r="V2614" s="121">
        <v>-370209310</v>
      </c>
      <c r="W2614" s="111">
        <v>516193</v>
      </c>
      <c r="X2614" s="133">
        <v>58536806</v>
      </c>
      <c r="Y2614" s="45"/>
    </row>
    <row r="2615" spans="1:25">
      <c r="A2615" s="299" t="s">
        <v>182</v>
      </c>
      <c r="B2615" s="299" t="s">
        <v>183</v>
      </c>
      <c r="C2615" s="125">
        <v>45107</v>
      </c>
      <c r="D2615" s="125">
        <v>45107</v>
      </c>
      <c r="E2615" s="125">
        <v>45107</v>
      </c>
      <c r="F2615" s="295" t="s">
        <v>859</v>
      </c>
      <c r="G2615" s="127" t="s">
        <v>1610</v>
      </c>
      <c r="H2615" s="128" t="s">
        <v>858</v>
      </c>
      <c r="I2615" s="73" t="s">
        <v>731</v>
      </c>
      <c r="J2615" s="73" t="s">
        <v>857</v>
      </c>
      <c r="K2615" s="73" t="s">
        <v>166</v>
      </c>
      <c r="L2615" s="129">
        <v>0</v>
      </c>
      <c r="N2615" s="121">
        <v>0</v>
      </c>
      <c r="O2615" s="121">
        <v>2812.39</v>
      </c>
      <c r="P2615" s="121">
        <v>2812.39</v>
      </c>
      <c r="Q2615" s="130" t="s">
        <v>681</v>
      </c>
      <c r="R2615" s="131">
        <v>0</v>
      </c>
      <c r="S2615" s="132">
        <v>789963.54000000388</v>
      </c>
      <c r="T2615" s="122" t="s">
        <v>857</v>
      </c>
      <c r="U2615" s="2">
        <v>95926125</v>
      </c>
      <c r="V2615" s="121">
        <v>-370275971</v>
      </c>
      <c r="W2615" s="111">
        <v>516192</v>
      </c>
      <c r="X2615" s="133">
        <v>58600643</v>
      </c>
      <c r="Y2615" s="45"/>
    </row>
    <row r="2616" spans="1:25">
      <c r="A2616" s="299" t="s">
        <v>206</v>
      </c>
      <c r="B2616" s="299" t="s">
        <v>207</v>
      </c>
      <c r="C2616" s="125">
        <v>45107</v>
      </c>
      <c r="D2616" s="125">
        <v>45107</v>
      </c>
      <c r="E2616" s="125">
        <v>45107</v>
      </c>
      <c r="G2616" s="127"/>
      <c r="H2616" s="128" t="s">
        <v>1023</v>
      </c>
      <c r="I2616" s="73" t="s">
        <v>1021</v>
      </c>
      <c r="J2616" s="73" t="s">
        <v>1022</v>
      </c>
      <c r="K2616" s="73" t="s">
        <v>944</v>
      </c>
      <c r="L2616" s="129">
        <v>10000</v>
      </c>
      <c r="M2616" s="121">
        <v>100</v>
      </c>
      <c r="N2616" s="121">
        <v>10000</v>
      </c>
      <c r="O2616" s="121">
        <v>0</v>
      </c>
      <c r="P2616" s="121">
        <v>10000</v>
      </c>
      <c r="Q2616" s="130" t="s">
        <v>681</v>
      </c>
      <c r="R2616" s="131">
        <v>6749200.4099999955</v>
      </c>
      <c r="S2616" s="132">
        <v>0</v>
      </c>
      <c r="T2616" s="122" t="s">
        <v>1022</v>
      </c>
      <c r="U2616" s="2">
        <v>96944450</v>
      </c>
      <c r="V2616" s="121">
        <v>-367119974</v>
      </c>
      <c r="W2616" s="111">
        <v>517862</v>
      </c>
      <c r="X2616" s="133">
        <v>58171713</v>
      </c>
      <c r="Y2616" s="45"/>
    </row>
    <row r="2617" spans="1:25">
      <c r="A2617" s="299" t="s">
        <v>182</v>
      </c>
      <c r="B2617" s="299" t="s">
        <v>183</v>
      </c>
      <c r="C2617" s="125">
        <v>45107</v>
      </c>
      <c r="D2617" s="125">
        <v>45107</v>
      </c>
      <c r="E2617" s="125">
        <v>45107</v>
      </c>
      <c r="G2617" s="127" t="s">
        <v>1816</v>
      </c>
      <c r="H2617" s="128" t="s">
        <v>1023</v>
      </c>
      <c r="I2617" s="73" t="s">
        <v>1021</v>
      </c>
      <c r="J2617" s="73" t="s">
        <v>1022</v>
      </c>
      <c r="K2617" s="73" t="s">
        <v>166</v>
      </c>
      <c r="L2617" s="129">
        <v>0</v>
      </c>
      <c r="N2617" s="121">
        <v>0</v>
      </c>
      <c r="O2617" s="121">
        <v>131302.54999999999</v>
      </c>
      <c r="P2617" s="121">
        <v>131302.54999999999</v>
      </c>
      <c r="Q2617" s="130" t="s">
        <v>681</v>
      </c>
      <c r="R2617" s="131">
        <v>0</v>
      </c>
      <c r="S2617" s="132">
        <v>921266.09000000381</v>
      </c>
      <c r="T2617" s="122" t="s">
        <v>1022</v>
      </c>
      <c r="U2617" s="2">
        <v>93644194</v>
      </c>
      <c r="V2617" s="121">
        <v>-370240427</v>
      </c>
      <c r="W2617" s="111">
        <v>517862</v>
      </c>
      <c r="X2617" s="133">
        <v>58567675</v>
      </c>
      <c r="Y2617" s="45"/>
    </row>
    <row r="2618" spans="1:25">
      <c r="A2618" s="299" t="s">
        <v>206</v>
      </c>
      <c r="B2618" s="299" t="s">
        <v>207</v>
      </c>
      <c r="C2618" s="125">
        <v>45107</v>
      </c>
      <c r="D2618" s="125">
        <v>45107</v>
      </c>
      <c r="E2618" s="125">
        <v>45107</v>
      </c>
      <c r="F2618" s="295" t="s">
        <v>1851</v>
      </c>
      <c r="G2618" s="127"/>
      <c r="H2618" s="128" t="s">
        <v>852</v>
      </c>
      <c r="I2618" s="73" t="s">
        <v>850</v>
      </c>
      <c r="J2618" s="73" t="s">
        <v>1852</v>
      </c>
      <c r="K2618" s="73" t="s">
        <v>944</v>
      </c>
      <c r="L2618" s="129">
        <v>12355.07</v>
      </c>
      <c r="M2618" s="121">
        <v>100</v>
      </c>
      <c r="N2618" s="121">
        <v>12355.07</v>
      </c>
      <c r="O2618" s="121">
        <v>0</v>
      </c>
      <c r="P2618" s="121">
        <v>12355.07</v>
      </c>
      <c r="Q2618" s="130" t="s">
        <v>681</v>
      </c>
      <c r="R2618" s="131">
        <v>6761555.4799999958</v>
      </c>
      <c r="S2618" s="132">
        <v>0</v>
      </c>
      <c r="T2618" s="122" t="s">
        <v>1852</v>
      </c>
      <c r="U2618" s="2">
        <v>96962829</v>
      </c>
      <c r="V2618" s="121">
        <v>-367651476</v>
      </c>
      <c r="W2618" s="111">
        <v>545279</v>
      </c>
      <c r="X2618" s="133">
        <v>58183461</v>
      </c>
      <c r="Y2618" s="45"/>
    </row>
    <row r="2619" spans="1:25">
      <c r="A2619" s="299" t="s">
        <v>182</v>
      </c>
      <c r="B2619" s="299" t="s">
        <v>183</v>
      </c>
      <c r="C2619" s="125">
        <v>45107</v>
      </c>
      <c r="D2619" s="125">
        <v>45107</v>
      </c>
      <c r="E2619" s="125">
        <v>45107</v>
      </c>
      <c r="F2619" s="295" t="s">
        <v>1851</v>
      </c>
      <c r="G2619" s="127" t="s">
        <v>1597</v>
      </c>
      <c r="H2619" s="128" t="s">
        <v>852</v>
      </c>
      <c r="I2619" s="73" t="s">
        <v>850</v>
      </c>
      <c r="J2619" s="73" t="s">
        <v>851</v>
      </c>
      <c r="K2619" s="73" t="s">
        <v>166</v>
      </c>
      <c r="L2619" s="129">
        <v>0</v>
      </c>
      <c r="N2619" s="121">
        <v>0</v>
      </c>
      <c r="O2619" s="121">
        <v>22992.240000000002</v>
      </c>
      <c r="P2619" s="121">
        <v>22992.240000000002</v>
      </c>
      <c r="Q2619" s="130" t="s">
        <v>681</v>
      </c>
      <c r="R2619" s="131">
        <v>0</v>
      </c>
      <c r="S2619" s="132">
        <v>944258.3300000038</v>
      </c>
      <c r="T2619" s="122" t="s">
        <v>1852</v>
      </c>
      <c r="U2619" s="2">
        <v>96485053</v>
      </c>
      <c r="V2619" s="121">
        <v>-370445640</v>
      </c>
      <c r="W2619" s="111">
        <v>545279</v>
      </c>
      <c r="X2619" s="133">
        <v>58769965</v>
      </c>
      <c r="Y2619" s="45"/>
    </row>
    <row r="2620" spans="1:25">
      <c r="A2620" s="299" t="s">
        <v>206</v>
      </c>
      <c r="B2620" s="299" t="s">
        <v>207</v>
      </c>
      <c r="C2620" s="125">
        <v>45107</v>
      </c>
      <c r="D2620" s="125">
        <v>45107</v>
      </c>
      <c r="E2620" s="125">
        <v>45107</v>
      </c>
      <c r="F2620" s="295" t="s">
        <v>759</v>
      </c>
      <c r="G2620" s="127"/>
      <c r="H2620" s="128" t="s">
        <v>758</v>
      </c>
      <c r="I2620" s="73" t="s">
        <v>756</v>
      </c>
      <c r="J2620" s="73" t="s">
        <v>757</v>
      </c>
      <c r="K2620" s="73" t="s">
        <v>944</v>
      </c>
      <c r="L2620" s="129">
        <v>72514.149999999994</v>
      </c>
      <c r="M2620" s="121">
        <v>100</v>
      </c>
      <c r="N2620" s="121">
        <v>72514.149999999994</v>
      </c>
      <c r="O2620" s="121">
        <v>0</v>
      </c>
      <c r="P2620" s="121">
        <v>72514.149999999994</v>
      </c>
      <c r="Q2620" s="130" t="s">
        <v>681</v>
      </c>
      <c r="R2620" s="131">
        <v>6834069.6299999962</v>
      </c>
      <c r="S2620" s="132">
        <v>0</v>
      </c>
      <c r="T2620" s="122" t="s">
        <v>757</v>
      </c>
      <c r="U2620" s="2">
        <v>97072965</v>
      </c>
      <c r="V2620" s="121">
        <v>-367806017</v>
      </c>
      <c r="W2620" s="111">
        <v>526560</v>
      </c>
      <c r="X2620" s="133">
        <v>58236983</v>
      </c>
      <c r="Y2620" s="45"/>
    </row>
    <row r="2621" spans="1:25">
      <c r="A2621" s="299" t="s">
        <v>182</v>
      </c>
      <c r="B2621" s="299" t="s">
        <v>183</v>
      </c>
      <c r="C2621" s="125">
        <v>45107</v>
      </c>
      <c r="D2621" s="125">
        <v>45107</v>
      </c>
      <c r="E2621" s="125">
        <v>45107</v>
      </c>
      <c r="F2621" s="295" t="s">
        <v>759</v>
      </c>
      <c r="G2621" s="127" t="s">
        <v>1520</v>
      </c>
      <c r="H2621" s="128" t="s">
        <v>758</v>
      </c>
      <c r="I2621" s="73" t="s">
        <v>756</v>
      </c>
      <c r="J2621" s="73" t="s">
        <v>757</v>
      </c>
      <c r="K2621" s="73" t="s">
        <v>166</v>
      </c>
      <c r="L2621" s="129">
        <v>0</v>
      </c>
      <c r="N2621" s="121">
        <v>0</v>
      </c>
      <c r="O2621" s="121">
        <v>74274.06</v>
      </c>
      <c r="P2621" s="121">
        <v>74274.06</v>
      </c>
      <c r="Q2621" s="130" t="s">
        <v>681</v>
      </c>
      <c r="R2621" s="131">
        <v>0</v>
      </c>
      <c r="S2621" s="132">
        <v>1018532.3900000039</v>
      </c>
      <c r="T2621" s="122" t="s">
        <v>757</v>
      </c>
      <c r="U2621" s="2">
        <v>97073024</v>
      </c>
      <c r="V2621" s="121">
        <v>-370462761</v>
      </c>
      <c r="W2621" s="111">
        <v>526560</v>
      </c>
      <c r="X2621" s="133">
        <v>58786172</v>
      </c>
      <c r="Y2621" s="45"/>
    </row>
    <row r="2622" spans="1:25">
      <c r="A2622" s="299" t="s">
        <v>206</v>
      </c>
      <c r="B2622" s="299" t="s">
        <v>207</v>
      </c>
      <c r="C2622" s="125">
        <v>45107</v>
      </c>
      <c r="D2622" s="125">
        <v>45107</v>
      </c>
      <c r="E2622" s="125">
        <v>45107</v>
      </c>
      <c r="F2622" s="295" t="s">
        <v>1045</v>
      </c>
      <c r="G2622" s="127"/>
      <c r="H2622" s="128" t="s">
        <v>577</v>
      </c>
      <c r="I2622" s="73" t="s">
        <v>578</v>
      </c>
      <c r="J2622" s="73" t="s">
        <v>1044</v>
      </c>
      <c r="K2622" s="73" t="s">
        <v>944</v>
      </c>
      <c r="L2622" s="129">
        <v>17149.009999999998</v>
      </c>
      <c r="M2622" s="121">
        <v>100</v>
      </c>
      <c r="N2622" s="121">
        <v>17149.009999999998</v>
      </c>
      <c r="O2622" s="121">
        <v>0</v>
      </c>
      <c r="P2622" s="121">
        <v>17149.009999999998</v>
      </c>
      <c r="Q2622" s="130" t="s">
        <v>681</v>
      </c>
      <c r="R2622" s="131">
        <v>6851218.6399999959</v>
      </c>
      <c r="S2622" s="132">
        <v>0</v>
      </c>
      <c r="T2622" s="122" t="s">
        <v>1044</v>
      </c>
      <c r="U2622" s="2">
        <v>98133891</v>
      </c>
      <c r="V2622" s="121">
        <v>-370658698</v>
      </c>
      <c r="W2622" s="111">
        <v>466060</v>
      </c>
      <c r="X2622" s="133">
        <v>58852760</v>
      </c>
      <c r="Y2622" s="45"/>
    </row>
    <row r="2623" spans="1:25">
      <c r="A2623" s="299" t="s">
        <v>182</v>
      </c>
      <c r="B2623" s="299" t="s">
        <v>183</v>
      </c>
      <c r="C2623" s="125">
        <v>45107</v>
      </c>
      <c r="D2623" s="125">
        <v>45107</v>
      </c>
      <c r="E2623" s="125">
        <v>45107</v>
      </c>
      <c r="F2623" s="295" t="s">
        <v>1045</v>
      </c>
      <c r="G2623" s="127" t="s">
        <v>1632</v>
      </c>
      <c r="H2623" s="128" t="s">
        <v>577</v>
      </c>
      <c r="I2623" s="73" t="s">
        <v>578</v>
      </c>
      <c r="J2623" s="73" t="s">
        <v>579</v>
      </c>
      <c r="K2623" s="73" t="s">
        <v>166</v>
      </c>
      <c r="L2623" s="129">
        <v>0</v>
      </c>
      <c r="N2623" s="121">
        <v>0</v>
      </c>
      <c r="O2623" s="121">
        <v>210641.91</v>
      </c>
      <c r="P2623" s="121">
        <v>210641.91</v>
      </c>
      <c r="Q2623" s="130" t="s">
        <v>681</v>
      </c>
      <c r="R2623" s="131">
        <v>0</v>
      </c>
      <c r="S2623" s="132">
        <v>1229174.3000000038</v>
      </c>
      <c r="T2623" s="122" t="s">
        <v>1044</v>
      </c>
      <c r="U2623" s="2">
        <v>93598528</v>
      </c>
      <c r="V2623" s="121">
        <v>-370238633</v>
      </c>
      <c r="W2623" s="111">
        <v>466060</v>
      </c>
      <c r="X2623" s="133">
        <v>58565889</v>
      </c>
      <c r="Y2623" s="45"/>
    </row>
    <row r="2624" spans="1:25">
      <c r="A2624" s="299" t="s">
        <v>206</v>
      </c>
      <c r="B2624" s="299" t="s">
        <v>207</v>
      </c>
      <c r="C2624" s="125">
        <v>45107</v>
      </c>
      <c r="D2624" s="125">
        <v>45107</v>
      </c>
      <c r="E2624" s="125">
        <v>45107</v>
      </c>
      <c r="F2624" s="295" t="s">
        <v>474</v>
      </c>
      <c r="G2624" s="127"/>
      <c r="H2624" s="128" t="s">
        <v>473</v>
      </c>
      <c r="I2624" s="73" t="s">
        <v>475</v>
      </c>
      <c r="J2624" s="73" t="s">
        <v>476</v>
      </c>
      <c r="K2624" s="73" t="s">
        <v>944</v>
      </c>
      <c r="L2624" s="129">
        <v>12309.65</v>
      </c>
      <c r="M2624" s="121">
        <v>100</v>
      </c>
      <c r="N2624" s="121">
        <v>12309.65</v>
      </c>
      <c r="O2624" s="121">
        <v>0</v>
      </c>
      <c r="P2624" s="121">
        <v>12309.65</v>
      </c>
      <c r="Q2624" s="130" t="s">
        <v>681</v>
      </c>
      <c r="R2624" s="131">
        <v>6863528.2899999963</v>
      </c>
      <c r="S2624" s="132">
        <v>0</v>
      </c>
      <c r="T2624" s="122" t="s">
        <v>476</v>
      </c>
      <c r="U2624" s="2">
        <v>98274078</v>
      </c>
      <c r="V2624" s="121">
        <v>-370859722</v>
      </c>
      <c r="W2624" s="111">
        <v>454440</v>
      </c>
      <c r="X2624" s="133">
        <v>58914705</v>
      </c>
      <c r="Y2624" s="45"/>
    </row>
    <row r="2625" spans="1:25">
      <c r="A2625" s="299" t="s">
        <v>206</v>
      </c>
      <c r="B2625" s="299" t="s">
        <v>207</v>
      </c>
      <c r="C2625" s="125">
        <v>45107</v>
      </c>
      <c r="D2625" s="125">
        <v>45107</v>
      </c>
      <c r="E2625" s="125">
        <v>45107</v>
      </c>
      <c r="G2625" s="127"/>
      <c r="H2625" s="128" t="s">
        <v>855</v>
      </c>
      <c r="I2625" s="73" t="s">
        <v>853</v>
      </c>
      <c r="J2625" s="73" t="s">
        <v>854</v>
      </c>
      <c r="K2625" s="73" t="s">
        <v>944</v>
      </c>
      <c r="L2625" s="129">
        <v>7952.82</v>
      </c>
      <c r="M2625" s="121">
        <v>100</v>
      </c>
      <c r="N2625" s="121">
        <v>7952.82</v>
      </c>
      <c r="O2625" s="121">
        <v>0</v>
      </c>
      <c r="P2625" s="121">
        <v>7952.82</v>
      </c>
      <c r="Q2625" s="130" t="s">
        <v>681</v>
      </c>
      <c r="R2625" s="131">
        <v>6871481.1099999966</v>
      </c>
      <c r="S2625" s="132">
        <v>0</v>
      </c>
      <c r="T2625" s="122" t="s">
        <v>854</v>
      </c>
      <c r="U2625" s="2">
        <v>96964043</v>
      </c>
      <c r="V2625" s="121">
        <v>-367652916</v>
      </c>
      <c r="W2625" s="111">
        <v>516603</v>
      </c>
      <c r="X2625" s="133">
        <v>58183989</v>
      </c>
      <c r="Y2625" s="45"/>
    </row>
    <row r="2626" spans="1:25">
      <c r="A2626" s="299" t="s">
        <v>182</v>
      </c>
      <c r="B2626" s="299" t="s">
        <v>183</v>
      </c>
      <c r="C2626" s="125">
        <v>45107</v>
      </c>
      <c r="D2626" s="125">
        <v>45107</v>
      </c>
      <c r="E2626" s="125">
        <v>45107</v>
      </c>
      <c r="G2626" s="127" t="s">
        <v>1594</v>
      </c>
      <c r="H2626" s="128" t="s">
        <v>855</v>
      </c>
      <c r="I2626" s="73" t="s">
        <v>853</v>
      </c>
      <c r="J2626" s="73" t="s">
        <v>854</v>
      </c>
      <c r="K2626" s="73" t="s">
        <v>166</v>
      </c>
      <c r="L2626" s="129">
        <v>0</v>
      </c>
      <c r="N2626" s="121">
        <v>0</v>
      </c>
      <c r="O2626" s="121">
        <v>101338.4</v>
      </c>
      <c r="P2626" s="121">
        <v>101338.4</v>
      </c>
      <c r="Q2626" s="130" t="s">
        <v>681</v>
      </c>
      <c r="R2626" s="131">
        <v>0</v>
      </c>
      <c r="S2626" s="132">
        <v>1330512.7000000037</v>
      </c>
      <c r="T2626" s="122" t="s">
        <v>854</v>
      </c>
      <c r="U2626" s="2">
        <v>96625298</v>
      </c>
      <c r="V2626" s="121">
        <v>-370451582</v>
      </c>
      <c r="W2626" s="111">
        <v>516603</v>
      </c>
      <c r="X2626" s="133">
        <v>58775665</v>
      </c>
      <c r="Y2626" s="45"/>
    </row>
    <row r="2627" spans="1:25">
      <c r="A2627" s="299" t="s">
        <v>182</v>
      </c>
      <c r="B2627" s="299" t="s">
        <v>183</v>
      </c>
      <c r="C2627" s="125">
        <v>45107</v>
      </c>
      <c r="D2627" s="125">
        <v>45107</v>
      </c>
      <c r="E2627" s="125">
        <v>45107</v>
      </c>
      <c r="F2627" s="295" t="s">
        <v>889</v>
      </c>
      <c r="G2627" s="127" t="s">
        <v>1637</v>
      </c>
      <c r="H2627" s="128" t="s">
        <v>888</v>
      </c>
      <c r="I2627" s="73" t="s">
        <v>886</v>
      </c>
      <c r="J2627" s="73" t="s">
        <v>887</v>
      </c>
      <c r="K2627" s="73" t="s">
        <v>166</v>
      </c>
      <c r="L2627" s="129">
        <v>0</v>
      </c>
      <c r="N2627" s="121">
        <v>0</v>
      </c>
      <c r="O2627" s="121">
        <v>12696.37</v>
      </c>
      <c r="P2627" s="121">
        <v>12696.37</v>
      </c>
      <c r="Q2627" s="130" t="s">
        <v>681</v>
      </c>
      <c r="R2627" s="131">
        <v>0</v>
      </c>
      <c r="S2627" s="132">
        <v>1343209.0700000038</v>
      </c>
      <c r="T2627" s="122" t="s">
        <v>887</v>
      </c>
      <c r="U2627" s="2">
        <v>94335290</v>
      </c>
      <c r="V2627" s="121">
        <v>-370260990</v>
      </c>
      <c r="W2627" s="111">
        <v>518256</v>
      </c>
      <c r="X2627" s="133">
        <v>58587178</v>
      </c>
      <c r="Y2627" s="45"/>
    </row>
    <row r="2628" spans="1:25">
      <c r="A2628" s="299" t="s">
        <v>206</v>
      </c>
      <c r="B2628" s="299" t="s">
        <v>207</v>
      </c>
      <c r="C2628" s="125">
        <v>45107</v>
      </c>
      <c r="D2628" s="125">
        <v>45107</v>
      </c>
      <c r="E2628" s="125">
        <v>45107</v>
      </c>
      <c r="F2628" s="295" t="s">
        <v>771</v>
      </c>
      <c r="G2628" s="127"/>
      <c r="H2628" s="128" t="s">
        <v>770</v>
      </c>
      <c r="I2628" s="73" t="s">
        <v>768</v>
      </c>
      <c r="J2628" s="73" t="s">
        <v>769</v>
      </c>
      <c r="K2628" s="73" t="s">
        <v>944</v>
      </c>
      <c r="L2628" s="129">
        <v>19867.28</v>
      </c>
      <c r="M2628" s="121">
        <v>100</v>
      </c>
      <c r="N2628" s="121">
        <v>19867.28</v>
      </c>
      <c r="O2628" s="121">
        <v>0</v>
      </c>
      <c r="P2628" s="121">
        <v>19867.28</v>
      </c>
      <c r="Q2628" s="130" t="s">
        <v>681</v>
      </c>
      <c r="R2628" s="131">
        <v>6891348.3899999969</v>
      </c>
      <c r="S2628" s="132">
        <v>0</v>
      </c>
      <c r="T2628" s="122" t="s">
        <v>769</v>
      </c>
      <c r="U2628" s="2">
        <v>97064054</v>
      </c>
      <c r="V2628" s="121">
        <v>-367795372</v>
      </c>
      <c r="W2628" s="111">
        <v>358166</v>
      </c>
      <c r="X2628" s="133">
        <v>58232910</v>
      </c>
      <c r="Y2628" s="45"/>
    </row>
    <row r="2629" spans="1:25">
      <c r="A2629" s="299" t="s">
        <v>206</v>
      </c>
      <c r="B2629" s="299" t="s">
        <v>207</v>
      </c>
      <c r="C2629" s="125">
        <v>45107</v>
      </c>
      <c r="D2629" s="125">
        <v>45107</v>
      </c>
      <c r="E2629" s="125">
        <v>45107</v>
      </c>
      <c r="F2629" s="295" t="s">
        <v>942</v>
      </c>
      <c r="G2629" s="127"/>
      <c r="H2629" s="128" t="s">
        <v>941</v>
      </c>
      <c r="I2629" s="73" t="s">
        <v>939</v>
      </c>
      <c r="J2629" s="73" t="s">
        <v>940</v>
      </c>
      <c r="K2629" s="73" t="s">
        <v>944</v>
      </c>
      <c r="L2629" s="129">
        <v>4682.3</v>
      </c>
      <c r="M2629" s="121">
        <v>100</v>
      </c>
      <c r="N2629" s="121">
        <v>4682.3</v>
      </c>
      <c r="O2629" s="121">
        <v>0</v>
      </c>
      <c r="P2629" s="121">
        <v>4682.3</v>
      </c>
      <c r="Q2629" s="130" t="s">
        <v>681</v>
      </c>
      <c r="R2629" s="131">
        <v>6896030.6899999967</v>
      </c>
      <c r="S2629" s="132">
        <v>0</v>
      </c>
      <c r="T2629" s="122" t="s">
        <v>940</v>
      </c>
      <c r="U2629" s="2">
        <v>97385216</v>
      </c>
      <c r="V2629" s="121">
        <v>-368529809</v>
      </c>
      <c r="W2629" s="111">
        <v>521575</v>
      </c>
      <c r="X2629" s="133">
        <v>58338179</v>
      </c>
      <c r="Y2629" s="45"/>
    </row>
    <row r="2630" spans="1:25">
      <c r="A2630" s="299" t="s">
        <v>206</v>
      </c>
      <c r="B2630" s="299" t="s">
        <v>207</v>
      </c>
      <c r="C2630" s="125">
        <v>45107</v>
      </c>
      <c r="D2630" s="125">
        <v>45107</v>
      </c>
      <c r="E2630" s="125">
        <v>45107</v>
      </c>
      <c r="F2630" s="295" t="s">
        <v>378</v>
      </c>
      <c r="G2630" s="127"/>
      <c r="H2630" s="128" t="s">
        <v>377</v>
      </c>
      <c r="I2630" s="73" t="s">
        <v>379</v>
      </c>
      <c r="J2630" s="73" t="s">
        <v>380</v>
      </c>
      <c r="K2630" s="73" t="s">
        <v>944</v>
      </c>
      <c r="L2630" s="129">
        <v>3312.19</v>
      </c>
      <c r="M2630" s="121">
        <v>100</v>
      </c>
      <c r="N2630" s="121">
        <v>3312.19</v>
      </c>
      <c r="O2630" s="121">
        <v>0</v>
      </c>
      <c r="P2630" s="121">
        <v>3312.19</v>
      </c>
      <c r="Q2630" s="130" t="s">
        <v>681</v>
      </c>
      <c r="R2630" s="131">
        <v>6899342.8799999971</v>
      </c>
      <c r="S2630" s="132">
        <v>0</v>
      </c>
      <c r="T2630" s="122" t="s">
        <v>380</v>
      </c>
      <c r="U2630" s="2">
        <v>97012270</v>
      </c>
      <c r="V2630" s="121">
        <v>-367720381</v>
      </c>
      <c r="W2630" s="111">
        <v>512176</v>
      </c>
      <c r="X2630" s="133">
        <v>58207593</v>
      </c>
      <c r="Y2630" s="45"/>
    </row>
    <row r="2631" spans="1:25">
      <c r="A2631" s="299" t="s">
        <v>206</v>
      </c>
      <c r="B2631" s="299" t="s">
        <v>207</v>
      </c>
      <c r="C2631" s="125">
        <v>45107</v>
      </c>
      <c r="D2631" s="125">
        <v>45107</v>
      </c>
      <c r="E2631" s="125">
        <v>45107</v>
      </c>
      <c r="F2631" s="295" t="s">
        <v>922</v>
      </c>
      <c r="G2631" s="127"/>
      <c r="H2631" s="128" t="s">
        <v>921</v>
      </c>
      <c r="I2631" s="73" t="s">
        <v>180</v>
      </c>
      <c r="J2631" s="73" t="s">
        <v>920</v>
      </c>
      <c r="K2631" s="73" t="s">
        <v>944</v>
      </c>
      <c r="L2631" s="129">
        <v>30539.84</v>
      </c>
      <c r="M2631" s="121">
        <v>100</v>
      </c>
      <c r="N2631" s="121">
        <v>30539.84</v>
      </c>
      <c r="O2631" s="121">
        <v>0</v>
      </c>
      <c r="P2631" s="121">
        <v>30539.84</v>
      </c>
      <c r="Q2631" s="130" t="s">
        <v>681</v>
      </c>
      <c r="R2631" s="131">
        <v>6929882.7199999969</v>
      </c>
      <c r="S2631" s="132">
        <v>0</v>
      </c>
      <c r="T2631" s="122" t="s">
        <v>920</v>
      </c>
      <c r="U2631" s="2">
        <v>97018642</v>
      </c>
      <c r="V2631" s="121">
        <v>-367728194</v>
      </c>
      <c r="W2631" s="111">
        <v>422568</v>
      </c>
      <c r="X2631" s="133">
        <v>58210617</v>
      </c>
      <c r="Y2631" s="45"/>
    </row>
    <row r="2632" spans="1:25">
      <c r="A2632" s="299" t="s">
        <v>182</v>
      </c>
      <c r="B2632" s="299" t="s">
        <v>183</v>
      </c>
      <c r="C2632" s="125">
        <v>45107</v>
      </c>
      <c r="D2632" s="125">
        <v>45107</v>
      </c>
      <c r="E2632" s="125">
        <v>45107</v>
      </c>
      <c r="F2632" s="295" t="s">
        <v>922</v>
      </c>
      <c r="G2632" s="127" t="s">
        <v>1646</v>
      </c>
      <c r="H2632" s="128" t="s">
        <v>921</v>
      </c>
      <c r="I2632" s="73" t="s">
        <v>180</v>
      </c>
      <c r="J2632" s="73" t="s">
        <v>920</v>
      </c>
      <c r="K2632" s="73" t="s">
        <v>166</v>
      </c>
      <c r="L2632" s="129">
        <v>0</v>
      </c>
      <c r="N2632" s="121">
        <v>0</v>
      </c>
      <c r="O2632" s="121">
        <v>184496.9</v>
      </c>
      <c r="P2632" s="121">
        <v>184496.9</v>
      </c>
      <c r="Q2632" s="130" t="s">
        <v>681</v>
      </c>
      <c r="R2632" s="131">
        <v>0</v>
      </c>
      <c r="S2632" s="132">
        <v>1527705.9700000037</v>
      </c>
      <c r="T2632" s="122" t="s">
        <v>920</v>
      </c>
      <c r="U2632" s="2">
        <v>94104391</v>
      </c>
      <c r="V2632" s="121">
        <v>-370255525</v>
      </c>
      <c r="W2632" s="111">
        <v>422568</v>
      </c>
      <c r="X2632" s="133">
        <v>58581993</v>
      </c>
      <c r="Y2632" s="45"/>
    </row>
    <row r="2633" spans="1:25">
      <c r="A2633" s="299" t="s">
        <v>182</v>
      </c>
      <c r="B2633" s="299" t="s">
        <v>183</v>
      </c>
      <c r="C2633" s="125">
        <v>45107</v>
      </c>
      <c r="D2633" s="125">
        <v>45107</v>
      </c>
      <c r="E2633" s="125">
        <v>45107</v>
      </c>
      <c r="F2633" s="295" t="s">
        <v>1038</v>
      </c>
      <c r="G2633" s="127" t="s">
        <v>1682</v>
      </c>
      <c r="H2633" s="128" t="s">
        <v>932</v>
      </c>
      <c r="I2633" s="73" t="s">
        <v>930</v>
      </c>
      <c r="J2633" s="73" t="s">
        <v>931</v>
      </c>
      <c r="K2633" s="73" t="s">
        <v>166</v>
      </c>
      <c r="L2633" s="129">
        <v>0</v>
      </c>
      <c r="N2633" s="121">
        <v>0</v>
      </c>
      <c r="O2633" s="121">
        <v>10406.91</v>
      </c>
      <c r="P2633" s="121">
        <v>10406.91</v>
      </c>
      <c r="Q2633" s="130" t="s">
        <v>681</v>
      </c>
      <c r="R2633" s="131">
        <v>0</v>
      </c>
      <c r="S2633" s="132">
        <v>1538112.8800000036</v>
      </c>
      <c r="T2633" s="122" t="s">
        <v>931</v>
      </c>
      <c r="U2633" s="2">
        <v>93925040</v>
      </c>
      <c r="V2633" s="121">
        <v>-370250086</v>
      </c>
      <c r="W2633" s="111">
        <v>481440</v>
      </c>
      <c r="X2633" s="133">
        <v>58576578</v>
      </c>
      <c r="Y2633" s="45"/>
    </row>
    <row r="2634" spans="1:25">
      <c r="A2634" s="299" t="s">
        <v>182</v>
      </c>
      <c r="B2634" s="299" t="s">
        <v>183</v>
      </c>
      <c r="C2634" s="125">
        <v>45107</v>
      </c>
      <c r="D2634" s="125">
        <v>45107</v>
      </c>
      <c r="E2634" s="125">
        <v>45107</v>
      </c>
      <c r="F2634" s="295" t="s">
        <v>786</v>
      </c>
      <c r="G2634" s="127" t="s">
        <v>1522</v>
      </c>
      <c r="H2634" s="128" t="s">
        <v>785</v>
      </c>
      <c r="I2634" s="73" t="s">
        <v>783</v>
      </c>
      <c r="J2634" s="73" t="s">
        <v>784</v>
      </c>
      <c r="K2634" s="73" t="s">
        <v>166</v>
      </c>
      <c r="L2634" s="129">
        <v>0</v>
      </c>
      <c r="N2634" s="121">
        <v>0</v>
      </c>
      <c r="O2634" s="121">
        <v>18401.25</v>
      </c>
      <c r="P2634" s="121">
        <v>18401.25</v>
      </c>
      <c r="Q2634" s="130" t="s">
        <v>681</v>
      </c>
      <c r="R2634" s="131">
        <v>0</v>
      </c>
      <c r="S2634" s="132">
        <v>1556514.1300000036</v>
      </c>
      <c r="T2634" s="122" t="s">
        <v>784</v>
      </c>
      <c r="U2634" s="2">
        <v>96117248</v>
      </c>
      <c r="V2634" s="121">
        <v>-370363527</v>
      </c>
      <c r="W2634" s="111">
        <v>516407</v>
      </c>
      <c r="X2634" s="133">
        <v>58688077</v>
      </c>
      <c r="Y2634" s="45"/>
    </row>
    <row r="2635" spans="1:25">
      <c r="A2635" s="299" t="s">
        <v>206</v>
      </c>
      <c r="B2635" s="299" t="s">
        <v>207</v>
      </c>
      <c r="C2635" s="125">
        <v>45107</v>
      </c>
      <c r="D2635" s="125">
        <v>45107</v>
      </c>
      <c r="E2635" s="125">
        <v>45107</v>
      </c>
      <c r="F2635" s="295" t="s">
        <v>1005</v>
      </c>
      <c r="G2635" s="127"/>
      <c r="H2635" s="128" t="s">
        <v>1004</v>
      </c>
      <c r="I2635" s="73" t="s">
        <v>1002</v>
      </c>
      <c r="J2635" s="73" t="s">
        <v>1003</v>
      </c>
      <c r="K2635" s="73" t="s">
        <v>944</v>
      </c>
      <c r="L2635" s="129">
        <v>4533.33</v>
      </c>
      <c r="M2635" s="121">
        <v>100</v>
      </c>
      <c r="N2635" s="121">
        <v>4533.33</v>
      </c>
      <c r="O2635" s="121">
        <v>0</v>
      </c>
      <c r="P2635" s="121">
        <v>4533.33</v>
      </c>
      <c r="Q2635" s="130" t="s">
        <v>681</v>
      </c>
      <c r="R2635" s="131">
        <v>6934416.049999997</v>
      </c>
      <c r="S2635" s="132">
        <v>0</v>
      </c>
      <c r="T2635" s="122" t="s">
        <v>1003</v>
      </c>
      <c r="U2635" s="2">
        <v>97061837</v>
      </c>
      <c r="V2635" s="121">
        <v>-367792669</v>
      </c>
      <c r="W2635" s="111">
        <v>523999</v>
      </c>
      <c r="X2635" s="133">
        <v>58231861</v>
      </c>
      <c r="Y2635" s="45"/>
    </row>
    <row r="2636" spans="1:25">
      <c r="A2636" s="299" t="s">
        <v>206</v>
      </c>
      <c r="B2636" s="299" t="s">
        <v>207</v>
      </c>
      <c r="C2636" s="125">
        <v>45107</v>
      </c>
      <c r="D2636" s="125">
        <v>45107</v>
      </c>
      <c r="E2636" s="125">
        <v>45107</v>
      </c>
      <c r="G2636" s="127"/>
      <c r="H2636" s="128" t="s">
        <v>881</v>
      </c>
      <c r="I2636" s="73" t="s">
        <v>204</v>
      </c>
      <c r="J2636" s="73" t="s">
        <v>880</v>
      </c>
      <c r="K2636" s="73" t="s">
        <v>944</v>
      </c>
      <c r="L2636" s="129">
        <v>1394.98</v>
      </c>
      <c r="M2636" s="121">
        <v>100</v>
      </c>
      <c r="N2636" s="121">
        <v>1394.98</v>
      </c>
      <c r="O2636" s="121">
        <v>0</v>
      </c>
      <c r="P2636" s="121">
        <v>1394.98</v>
      </c>
      <c r="Q2636" s="130" t="s">
        <v>681</v>
      </c>
      <c r="R2636" s="131">
        <v>6935811.0299999975</v>
      </c>
      <c r="S2636" s="132">
        <v>0</v>
      </c>
      <c r="T2636" s="122" t="s">
        <v>880</v>
      </c>
      <c r="U2636" s="2">
        <v>97989131</v>
      </c>
      <c r="V2636" s="121">
        <v>-369826406</v>
      </c>
      <c r="W2636" s="111">
        <v>533551</v>
      </c>
      <c r="X2636" s="133">
        <v>58515457</v>
      </c>
      <c r="Y2636" s="45"/>
    </row>
    <row r="2637" spans="1:25">
      <c r="A2637" s="299" t="s">
        <v>182</v>
      </c>
      <c r="B2637" s="299" t="s">
        <v>183</v>
      </c>
      <c r="C2637" s="125">
        <v>45107</v>
      </c>
      <c r="D2637" s="125">
        <v>45107</v>
      </c>
      <c r="E2637" s="125">
        <v>45107</v>
      </c>
      <c r="G2637" s="127" t="s">
        <v>1636</v>
      </c>
      <c r="H2637" s="128" t="s">
        <v>881</v>
      </c>
      <c r="I2637" s="73" t="s">
        <v>204</v>
      </c>
      <c r="J2637" s="73" t="s">
        <v>880</v>
      </c>
      <c r="K2637" s="73" t="s">
        <v>166</v>
      </c>
      <c r="L2637" s="129">
        <v>0</v>
      </c>
      <c r="N2637" s="121">
        <v>0</v>
      </c>
      <c r="O2637" s="121">
        <v>4810.7700000000004</v>
      </c>
      <c r="P2637" s="121">
        <v>4810.7700000000004</v>
      </c>
      <c r="Q2637" s="130" t="s">
        <v>681</v>
      </c>
      <c r="R2637" s="131">
        <v>0</v>
      </c>
      <c r="S2637" s="132">
        <v>1561324.9000000036</v>
      </c>
      <c r="T2637" s="122" t="s">
        <v>880</v>
      </c>
      <c r="U2637" s="2">
        <v>96515685</v>
      </c>
      <c r="V2637" s="121">
        <v>-370447817</v>
      </c>
      <c r="W2637" s="111">
        <v>533551</v>
      </c>
      <c r="X2637" s="133">
        <v>58772082</v>
      </c>
      <c r="Y2637" s="45"/>
    </row>
    <row r="2638" spans="1:25">
      <c r="A2638" s="299" t="s">
        <v>206</v>
      </c>
      <c r="B2638" s="299" t="s">
        <v>207</v>
      </c>
      <c r="C2638" s="125">
        <v>45107</v>
      </c>
      <c r="D2638" s="125">
        <v>45107</v>
      </c>
      <c r="E2638" s="125">
        <v>45107</v>
      </c>
      <c r="F2638" s="295" t="s">
        <v>491</v>
      </c>
      <c r="G2638" s="127"/>
      <c r="H2638" s="128" t="s">
        <v>490</v>
      </c>
      <c r="I2638" s="73" t="s">
        <v>972</v>
      </c>
      <c r="J2638" s="73" t="s">
        <v>493</v>
      </c>
      <c r="K2638" s="73" t="s">
        <v>944</v>
      </c>
      <c r="L2638" s="129">
        <v>5877.41</v>
      </c>
      <c r="M2638" s="121">
        <v>100</v>
      </c>
      <c r="N2638" s="121">
        <v>5877.41</v>
      </c>
      <c r="O2638" s="121">
        <v>0</v>
      </c>
      <c r="P2638" s="121">
        <v>5877.41</v>
      </c>
      <c r="Q2638" s="130" t="s">
        <v>681</v>
      </c>
      <c r="R2638" s="131">
        <v>6941688.4399999976</v>
      </c>
      <c r="S2638" s="132">
        <v>0</v>
      </c>
      <c r="T2638" s="122" t="s">
        <v>493</v>
      </c>
      <c r="U2638" s="2">
        <v>98165697</v>
      </c>
      <c r="V2638" s="121">
        <v>-370701477</v>
      </c>
      <c r="W2638" s="111">
        <v>441123</v>
      </c>
      <c r="X2638" s="133">
        <v>58865714</v>
      </c>
      <c r="Y2638" s="45"/>
    </row>
    <row r="2639" spans="1:25">
      <c r="A2639" s="228" t="s">
        <v>182</v>
      </c>
      <c r="B2639" s="228" t="s">
        <v>183</v>
      </c>
      <c r="C2639" s="229">
        <v>45107</v>
      </c>
      <c r="D2639" s="229">
        <v>45107</v>
      </c>
      <c r="E2639" s="229">
        <v>45107</v>
      </c>
      <c r="F2639" s="296" t="s">
        <v>491</v>
      </c>
      <c r="G2639" s="230" t="s">
        <v>1720</v>
      </c>
      <c r="H2639" s="231" t="s">
        <v>490</v>
      </c>
      <c r="I2639" s="232" t="s">
        <v>972</v>
      </c>
      <c r="J2639" s="232" t="s">
        <v>493</v>
      </c>
      <c r="K2639" s="232" t="s">
        <v>166</v>
      </c>
      <c r="L2639" s="233">
        <v>0</v>
      </c>
      <c r="M2639" s="234"/>
      <c r="N2639" s="234">
        <v>0</v>
      </c>
      <c r="O2639" s="234">
        <v>106.89</v>
      </c>
      <c r="P2639" s="234">
        <v>106.89</v>
      </c>
      <c r="Q2639" s="235" t="s">
        <v>681</v>
      </c>
      <c r="R2639" s="236">
        <v>0</v>
      </c>
      <c r="S2639" s="237">
        <v>1561431.7900000035</v>
      </c>
      <c r="T2639" s="238" t="s">
        <v>493</v>
      </c>
      <c r="U2639" s="239">
        <v>98263153</v>
      </c>
      <c r="V2639" s="234">
        <v>-370845933</v>
      </c>
      <c r="W2639" s="240">
        <v>441123</v>
      </c>
      <c r="X2639" s="241">
        <v>58910580</v>
      </c>
      <c r="Y2639" s="242"/>
    </row>
    <row r="2640" spans="1:25">
      <c r="A2640" s="299" t="s">
        <v>206</v>
      </c>
      <c r="B2640" s="299" t="s">
        <v>207</v>
      </c>
      <c r="C2640" s="125">
        <v>45110</v>
      </c>
      <c r="D2640" s="125">
        <v>45110</v>
      </c>
      <c r="E2640" s="125">
        <v>45110</v>
      </c>
      <c r="F2640" s="295" t="s">
        <v>453</v>
      </c>
      <c r="G2640" s="127"/>
      <c r="H2640" s="128" t="s">
        <v>452</v>
      </c>
      <c r="I2640" s="73" t="s">
        <v>454</v>
      </c>
      <c r="J2640" s="73" t="s">
        <v>455</v>
      </c>
      <c r="K2640" s="73" t="s">
        <v>944</v>
      </c>
      <c r="L2640" s="129">
        <v>7330.2</v>
      </c>
      <c r="M2640" s="121">
        <v>100</v>
      </c>
      <c r="N2640" s="121">
        <v>7330.2</v>
      </c>
      <c r="O2640" s="121">
        <v>0</v>
      </c>
      <c r="P2640" s="121">
        <v>7330.2</v>
      </c>
      <c r="Q2640" s="130" t="s">
        <v>681</v>
      </c>
      <c r="R2640" s="131">
        <v>6949018.6399999978</v>
      </c>
      <c r="S2640" s="132">
        <v>0</v>
      </c>
      <c r="T2640" s="122" t="s">
        <v>455</v>
      </c>
      <c r="U2640" s="2">
        <v>97807221</v>
      </c>
      <c r="V2640" s="121">
        <v>-369537742</v>
      </c>
      <c r="W2640" s="111">
        <v>523882</v>
      </c>
      <c r="X2640" s="133">
        <v>58457809</v>
      </c>
      <c r="Y2640" s="45"/>
    </row>
    <row r="2641" spans="1:25">
      <c r="A2641" s="299" t="s">
        <v>182</v>
      </c>
      <c r="B2641" s="299" t="s">
        <v>183</v>
      </c>
      <c r="C2641" s="125">
        <v>45110</v>
      </c>
      <c r="D2641" s="125">
        <v>45110</v>
      </c>
      <c r="E2641" s="125">
        <v>45110</v>
      </c>
      <c r="F2641" s="295" t="s">
        <v>453</v>
      </c>
      <c r="G2641" s="127" t="s">
        <v>1743</v>
      </c>
      <c r="H2641" s="128" t="s">
        <v>452</v>
      </c>
      <c r="I2641" s="73" t="s">
        <v>454</v>
      </c>
      <c r="J2641" s="73" t="s">
        <v>455</v>
      </c>
      <c r="K2641" s="73" t="s">
        <v>166</v>
      </c>
      <c r="L2641" s="129">
        <v>0</v>
      </c>
      <c r="N2641" s="121">
        <v>0</v>
      </c>
      <c r="O2641" s="121">
        <v>29127.42</v>
      </c>
      <c r="P2641" s="121">
        <v>29127.42</v>
      </c>
      <c r="Q2641" s="130" t="s">
        <v>681</v>
      </c>
      <c r="R2641" s="131">
        <v>0</v>
      </c>
      <c r="S2641" s="132">
        <v>1590559.2100000035</v>
      </c>
      <c r="T2641" s="122" t="s">
        <v>455</v>
      </c>
      <c r="U2641" s="2">
        <v>96248653</v>
      </c>
      <c r="V2641" s="121">
        <v>-371029528</v>
      </c>
      <c r="W2641" s="111">
        <v>523882</v>
      </c>
      <c r="X2641" s="133">
        <v>58940618</v>
      </c>
      <c r="Y2641" s="45"/>
    </row>
    <row r="2642" spans="1:25">
      <c r="A2642" s="299" t="s">
        <v>206</v>
      </c>
      <c r="B2642" s="299" t="s">
        <v>207</v>
      </c>
      <c r="C2642" s="125">
        <v>45107</v>
      </c>
      <c r="D2642" s="125">
        <v>45107</v>
      </c>
      <c r="E2642" s="125">
        <v>45110</v>
      </c>
      <c r="F2642" s="295" t="s">
        <v>505</v>
      </c>
      <c r="G2642" s="127"/>
      <c r="H2642" s="128" t="s">
        <v>504</v>
      </c>
      <c r="I2642" s="73" t="s">
        <v>499</v>
      </c>
      <c r="J2642" s="73" t="s">
        <v>506</v>
      </c>
      <c r="K2642" s="73" t="s">
        <v>944</v>
      </c>
      <c r="L2642" s="129">
        <v>2175.4299999999998</v>
      </c>
      <c r="M2642" s="121">
        <v>100</v>
      </c>
      <c r="N2642" s="121">
        <v>2175.4299999999998</v>
      </c>
      <c r="O2642" s="121">
        <v>0</v>
      </c>
      <c r="P2642" s="121">
        <v>2175.4299999999998</v>
      </c>
      <c r="Q2642" s="130" t="s">
        <v>681</v>
      </c>
      <c r="R2642" s="131">
        <v>6951194.0699999975</v>
      </c>
      <c r="S2642" s="132">
        <v>0</v>
      </c>
      <c r="T2642" s="122" t="s">
        <v>506</v>
      </c>
      <c r="U2642" s="2">
        <v>97619097</v>
      </c>
      <c r="V2642" s="121">
        <v>-369330788</v>
      </c>
      <c r="W2642" s="111">
        <v>543046</v>
      </c>
      <c r="X2642" s="133">
        <v>58402313</v>
      </c>
      <c r="Y2642" s="45"/>
    </row>
    <row r="2643" spans="1:25">
      <c r="A2643" s="299" t="s">
        <v>182</v>
      </c>
      <c r="B2643" s="299" t="s">
        <v>183</v>
      </c>
      <c r="C2643" s="125">
        <v>45107</v>
      </c>
      <c r="D2643" s="125">
        <v>45107</v>
      </c>
      <c r="E2643" s="125">
        <v>45110</v>
      </c>
      <c r="F2643" s="295" t="s">
        <v>505</v>
      </c>
      <c r="G2643" s="127" t="s">
        <v>1649</v>
      </c>
      <c r="H2643" s="128" t="s">
        <v>504</v>
      </c>
      <c r="I2643" s="73" t="s">
        <v>499</v>
      </c>
      <c r="J2643" s="73" t="s">
        <v>506</v>
      </c>
      <c r="K2643" s="73" t="s">
        <v>166</v>
      </c>
      <c r="L2643" s="129">
        <v>0</v>
      </c>
      <c r="N2643" s="121">
        <v>0</v>
      </c>
      <c r="O2643" s="121">
        <v>28597.16</v>
      </c>
      <c r="P2643" s="121">
        <v>28597.16</v>
      </c>
      <c r="Q2643" s="130" t="s">
        <v>681</v>
      </c>
      <c r="R2643" s="131">
        <v>0</v>
      </c>
      <c r="S2643" s="132">
        <v>1619156.3700000034</v>
      </c>
      <c r="T2643" s="122" t="s">
        <v>506</v>
      </c>
      <c r="U2643" s="2">
        <v>94973716</v>
      </c>
      <c r="V2643" s="121">
        <v>-370265503</v>
      </c>
      <c r="W2643" s="111">
        <v>470017</v>
      </c>
      <c r="X2643" s="133">
        <v>58591397</v>
      </c>
      <c r="Y2643" s="45"/>
    </row>
    <row r="2644" spans="1:25">
      <c r="A2644" s="299" t="s">
        <v>182</v>
      </c>
      <c r="B2644" s="299" t="s">
        <v>183</v>
      </c>
      <c r="C2644" s="125">
        <v>45110</v>
      </c>
      <c r="D2644" s="125">
        <v>45110</v>
      </c>
      <c r="E2644" s="125">
        <v>45110</v>
      </c>
      <c r="F2644" s="295" t="s">
        <v>505</v>
      </c>
      <c r="G2644" s="127" t="s">
        <v>1649</v>
      </c>
      <c r="H2644" s="128" t="s">
        <v>504</v>
      </c>
      <c r="I2644" s="73" t="s">
        <v>499</v>
      </c>
      <c r="J2644" s="73" t="s">
        <v>506</v>
      </c>
      <c r="K2644" s="73" t="s">
        <v>166</v>
      </c>
      <c r="L2644" s="129">
        <v>0</v>
      </c>
      <c r="N2644" s="121">
        <v>0</v>
      </c>
      <c r="O2644" s="121">
        <v>13845.28</v>
      </c>
      <c r="P2644" s="121">
        <v>13845.28</v>
      </c>
      <c r="Q2644" s="130" t="s">
        <v>681</v>
      </c>
      <c r="R2644" s="131">
        <v>0</v>
      </c>
      <c r="S2644" s="132">
        <v>1633001.6500000034</v>
      </c>
      <c r="T2644" s="122" t="s">
        <v>506</v>
      </c>
      <c r="U2644" s="2">
        <v>96665336</v>
      </c>
      <c r="V2644" s="121">
        <v>-371034558</v>
      </c>
      <c r="W2644" s="111">
        <v>543046</v>
      </c>
      <c r="X2644" s="133">
        <v>58945516</v>
      </c>
      <c r="Y2644" s="45"/>
    </row>
    <row r="2645" spans="1:25">
      <c r="A2645" s="299" t="s">
        <v>206</v>
      </c>
      <c r="B2645" s="299" t="s">
        <v>207</v>
      </c>
      <c r="C2645" s="125">
        <v>45107</v>
      </c>
      <c r="D2645" s="125">
        <v>45107</v>
      </c>
      <c r="E2645" s="125">
        <v>45110</v>
      </c>
      <c r="G2645" s="127"/>
      <c r="H2645" s="128" t="s">
        <v>498</v>
      </c>
      <c r="I2645" s="73" t="s">
        <v>499</v>
      </c>
      <c r="J2645" s="73" t="s">
        <v>500</v>
      </c>
      <c r="K2645" s="73" t="s">
        <v>944</v>
      </c>
      <c r="L2645" s="129">
        <v>12720.86</v>
      </c>
      <c r="M2645" s="121">
        <v>100</v>
      </c>
      <c r="N2645" s="121">
        <v>12720.86</v>
      </c>
      <c r="O2645" s="121">
        <v>0</v>
      </c>
      <c r="P2645" s="121">
        <v>12720.86</v>
      </c>
      <c r="Q2645" s="130" t="s">
        <v>681</v>
      </c>
      <c r="R2645" s="131">
        <v>6963914.9299999978</v>
      </c>
      <c r="S2645" s="132">
        <v>0</v>
      </c>
      <c r="T2645" s="122" t="s">
        <v>500</v>
      </c>
      <c r="U2645" s="2">
        <v>97618657</v>
      </c>
      <c r="V2645" s="121">
        <v>-369329442</v>
      </c>
      <c r="W2645" s="111">
        <v>542855</v>
      </c>
      <c r="X2645" s="133">
        <v>58402137</v>
      </c>
      <c r="Y2645" s="45"/>
    </row>
    <row r="2646" spans="1:25">
      <c r="A2646" s="299" t="s">
        <v>182</v>
      </c>
      <c r="B2646" s="299" t="s">
        <v>183</v>
      </c>
      <c r="C2646" s="125">
        <v>45107</v>
      </c>
      <c r="D2646" s="125">
        <v>45107</v>
      </c>
      <c r="E2646" s="125">
        <v>45110</v>
      </c>
      <c r="G2646" s="127" t="s">
        <v>1650</v>
      </c>
      <c r="H2646" s="128" t="s">
        <v>498</v>
      </c>
      <c r="I2646" s="73" t="s">
        <v>499</v>
      </c>
      <c r="J2646" s="73" t="s">
        <v>500</v>
      </c>
      <c r="K2646" s="73" t="s">
        <v>166</v>
      </c>
      <c r="L2646" s="129">
        <v>0</v>
      </c>
      <c r="N2646" s="121">
        <v>0</v>
      </c>
      <c r="O2646" s="121">
        <v>56724.65</v>
      </c>
      <c r="P2646" s="121">
        <v>56724.65</v>
      </c>
      <c r="Q2646" s="130" t="s">
        <v>681</v>
      </c>
      <c r="R2646" s="131">
        <v>0</v>
      </c>
      <c r="S2646" s="132">
        <v>1689726.3000000033</v>
      </c>
      <c r="T2646" s="122" t="s">
        <v>500</v>
      </c>
      <c r="U2646" s="2">
        <v>94973724</v>
      </c>
      <c r="V2646" s="121">
        <v>-370265508</v>
      </c>
      <c r="W2646" s="111">
        <v>468973</v>
      </c>
      <c r="X2646" s="133">
        <v>58591402</v>
      </c>
      <c r="Y2646" s="45"/>
    </row>
    <row r="2647" spans="1:25">
      <c r="A2647" s="299" t="s">
        <v>182</v>
      </c>
      <c r="B2647" s="299" t="s">
        <v>183</v>
      </c>
      <c r="C2647" s="125">
        <v>45110</v>
      </c>
      <c r="D2647" s="125">
        <v>45110</v>
      </c>
      <c r="E2647" s="125">
        <v>45110</v>
      </c>
      <c r="G2647" s="127" t="s">
        <v>1650</v>
      </c>
      <c r="H2647" s="128" t="s">
        <v>498</v>
      </c>
      <c r="I2647" s="73" t="s">
        <v>499</v>
      </c>
      <c r="J2647" s="73" t="s">
        <v>500</v>
      </c>
      <c r="K2647" s="73" t="s">
        <v>166</v>
      </c>
      <c r="L2647" s="129">
        <v>0</v>
      </c>
      <c r="N2647" s="121">
        <v>0</v>
      </c>
      <c r="O2647" s="121">
        <v>80960.600000000006</v>
      </c>
      <c r="P2647" s="121">
        <v>80960.600000000006</v>
      </c>
      <c r="Q2647" s="130" t="s">
        <v>681</v>
      </c>
      <c r="R2647" s="131">
        <v>0</v>
      </c>
      <c r="S2647" s="132">
        <v>1770686.9000000034</v>
      </c>
      <c r="T2647" s="122" t="s">
        <v>500</v>
      </c>
      <c r="U2647" s="2">
        <v>96663927</v>
      </c>
      <c r="V2647" s="121">
        <v>-371034548</v>
      </c>
      <c r="W2647" s="111">
        <v>542855</v>
      </c>
      <c r="X2647" s="133">
        <v>58945506</v>
      </c>
      <c r="Y2647" s="45"/>
    </row>
    <row r="2648" spans="1:25">
      <c r="A2648" s="299" t="s">
        <v>206</v>
      </c>
      <c r="B2648" s="299" t="s">
        <v>207</v>
      </c>
      <c r="C2648" s="125">
        <v>45107</v>
      </c>
      <c r="D2648" s="125">
        <v>45107</v>
      </c>
      <c r="E2648" s="125">
        <v>45110</v>
      </c>
      <c r="G2648" s="127"/>
      <c r="H2648" s="128" t="s">
        <v>935</v>
      </c>
      <c r="I2648" s="73" t="s">
        <v>933</v>
      </c>
      <c r="J2648" s="73" t="s">
        <v>934</v>
      </c>
      <c r="K2648" s="73" t="s">
        <v>944</v>
      </c>
      <c r="L2648" s="129">
        <v>12373.74</v>
      </c>
      <c r="M2648" s="121">
        <v>100</v>
      </c>
      <c r="N2648" s="121">
        <v>12373.74</v>
      </c>
      <c r="O2648" s="121">
        <v>0</v>
      </c>
      <c r="P2648" s="121">
        <v>12373.74</v>
      </c>
      <c r="Q2648" s="130" t="s">
        <v>681</v>
      </c>
      <c r="R2648" s="131">
        <v>6976288.6699999981</v>
      </c>
      <c r="S2648" s="132">
        <v>0</v>
      </c>
      <c r="T2648" s="122" t="s">
        <v>934</v>
      </c>
      <c r="U2648" s="2">
        <v>98275377</v>
      </c>
      <c r="V2648" s="121">
        <v>-370861446</v>
      </c>
      <c r="W2648" s="111">
        <v>504211</v>
      </c>
      <c r="X2648" s="133">
        <v>58915046</v>
      </c>
      <c r="Y2648" s="45"/>
    </row>
    <row r="2649" spans="1:25">
      <c r="A2649" s="299" t="s">
        <v>182</v>
      </c>
      <c r="B2649" s="299" t="s">
        <v>183</v>
      </c>
      <c r="C2649" s="125">
        <v>45107</v>
      </c>
      <c r="D2649" s="125">
        <v>45107</v>
      </c>
      <c r="E2649" s="125">
        <v>45110</v>
      </c>
      <c r="G2649" s="127" t="s">
        <v>1688</v>
      </c>
      <c r="H2649" s="128" t="s">
        <v>935</v>
      </c>
      <c r="I2649" s="73" t="s">
        <v>933</v>
      </c>
      <c r="J2649" s="73" t="s">
        <v>1689</v>
      </c>
      <c r="K2649" s="73" t="s">
        <v>166</v>
      </c>
      <c r="L2649" s="129">
        <v>0</v>
      </c>
      <c r="N2649" s="121">
        <v>0</v>
      </c>
      <c r="O2649" s="121">
        <v>162286.12</v>
      </c>
      <c r="P2649" s="121">
        <v>162286.12</v>
      </c>
      <c r="Q2649" s="130" t="s">
        <v>681</v>
      </c>
      <c r="R2649" s="131">
        <v>0</v>
      </c>
      <c r="S2649" s="132">
        <v>1932973.0200000033</v>
      </c>
      <c r="T2649" s="122" t="s">
        <v>934</v>
      </c>
      <c r="U2649" s="2">
        <v>93504579</v>
      </c>
      <c r="V2649" s="121">
        <v>-370232776</v>
      </c>
      <c r="W2649" s="111">
        <v>504211</v>
      </c>
      <c r="X2649" s="133">
        <v>58560220</v>
      </c>
      <c r="Y2649" s="45"/>
    </row>
    <row r="2650" spans="1:25">
      <c r="A2650" s="299" t="s">
        <v>206</v>
      </c>
      <c r="B2650" s="299" t="s">
        <v>207</v>
      </c>
      <c r="C2650" s="125">
        <v>45110</v>
      </c>
      <c r="D2650" s="125">
        <v>45110</v>
      </c>
      <c r="E2650" s="125">
        <v>45110</v>
      </c>
      <c r="G2650" s="127"/>
      <c r="H2650" s="128" t="s">
        <v>317</v>
      </c>
      <c r="I2650" s="73" t="s">
        <v>318</v>
      </c>
      <c r="J2650" s="73" t="s">
        <v>319</v>
      </c>
      <c r="K2650" s="73" t="s">
        <v>944</v>
      </c>
      <c r="L2650" s="129">
        <v>814.22</v>
      </c>
      <c r="M2650" s="121">
        <v>100</v>
      </c>
      <c r="N2650" s="121">
        <v>814.22</v>
      </c>
      <c r="O2650" s="121">
        <v>0</v>
      </c>
      <c r="P2650" s="121">
        <v>814.22</v>
      </c>
      <c r="Q2650" s="130" t="s">
        <v>681</v>
      </c>
      <c r="R2650" s="131">
        <v>6977102.8899999978</v>
      </c>
      <c r="S2650" s="132">
        <v>0</v>
      </c>
      <c r="T2650" s="122" t="s">
        <v>319</v>
      </c>
      <c r="U2650" s="2">
        <v>96962351</v>
      </c>
      <c r="V2650" s="121">
        <v>-367650888</v>
      </c>
      <c r="W2650" s="111">
        <v>454684</v>
      </c>
      <c r="X2650" s="133">
        <v>58183240</v>
      </c>
      <c r="Y2650" s="45"/>
    </row>
    <row r="2651" spans="1:25">
      <c r="A2651" s="299" t="s">
        <v>182</v>
      </c>
      <c r="B2651" s="299" t="s">
        <v>183</v>
      </c>
      <c r="C2651" s="125">
        <v>45108</v>
      </c>
      <c r="D2651" s="125">
        <v>45108</v>
      </c>
      <c r="E2651" s="125">
        <v>45110</v>
      </c>
      <c r="G2651" s="127" t="s">
        <v>1618</v>
      </c>
      <c r="H2651" s="128" t="s">
        <v>317</v>
      </c>
      <c r="I2651" s="73" t="s">
        <v>318</v>
      </c>
      <c r="J2651" s="73" t="s">
        <v>319</v>
      </c>
      <c r="K2651" s="73" t="s">
        <v>166</v>
      </c>
      <c r="L2651" s="129">
        <v>0</v>
      </c>
      <c r="N2651" s="121">
        <v>0</v>
      </c>
      <c r="O2651" s="121">
        <v>2791.8</v>
      </c>
      <c r="P2651" s="121">
        <v>2791.8</v>
      </c>
      <c r="Q2651" s="130" t="s">
        <v>681</v>
      </c>
      <c r="R2651" s="131">
        <v>0</v>
      </c>
      <c r="S2651" s="132">
        <v>1935764.8200000033</v>
      </c>
      <c r="T2651" s="122" t="s">
        <v>319</v>
      </c>
      <c r="U2651" s="2">
        <v>96420832</v>
      </c>
      <c r="V2651" s="121">
        <v>-367649895</v>
      </c>
      <c r="W2651" s="111">
        <v>454684</v>
      </c>
      <c r="X2651" s="133">
        <v>58182840</v>
      </c>
      <c r="Y2651" s="45"/>
    </row>
    <row r="2652" spans="1:25">
      <c r="A2652" s="299" t="s">
        <v>182</v>
      </c>
      <c r="B2652" s="299" t="s">
        <v>183</v>
      </c>
      <c r="C2652" s="125">
        <v>45107</v>
      </c>
      <c r="D2652" s="125">
        <v>45107</v>
      </c>
      <c r="E2652" s="125">
        <v>45110</v>
      </c>
      <c r="F2652" s="295" t="s">
        <v>997</v>
      </c>
      <c r="G2652" s="127" t="s">
        <v>1779</v>
      </c>
      <c r="H2652" s="128" t="s">
        <v>996</v>
      </c>
      <c r="I2652" s="73" t="s">
        <v>994</v>
      </c>
      <c r="J2652" s="73" t="s">
        <v>995</v>
      </c>
      <c r="K2652" s="73" t="s">
        <v>166</v>
      </c>
      <c r="L2652" s="129">
        <v>0</v>
      </c>
      <c r="N2652" s="121">
        <v>0</v>
      </c>
      <c r="O2652" s="121">
        <v>18324.580000000002</v>
      </c>
      <c r="P2652" s="121">
        <v>18324.580000000002</v>
      </c>
      <c r="Q2652" s="130" t="s">
        <v>681</v>
      </c>
      <c r="R2652" s="131">
        <v>0</v>
      </c>
      <c r="S2652" s="132">
        <v>1954089.4000000034</v>
      </c>
      <c r="T2652" s="122" t="s">
        <v>995</v>
      </c>
      <c r="U2652" s="2">
        <v>93757120</v>
      </c>
      <c r="V2652" s="121">
        <v>-370245589</v>
      </c>
      <c r="W2652" s="111">
        <v>492605</v>
      </c>
      <c r="X2652" s="133">
        <v>58572081</v>
      </c>
      <c r="Y2652" s="45"/>
    </row>
    <row r="2653" spans="1:25">
      <c r="A2653" s="228" t="s">
        <v>182</v>
      </c>
      <c r="B2653" s="228" t="s">
        <v>183</v>
      </c>
      <c r="C2653" s="229">
        <v>45103</v>
      </c>
      <c r="D2653" s="229">
        <v>45103</v>
      </c>
      <c r="E2653" s="229">
        <v>45110</v>
      </c>
      <c r="F2653" s="296"/>
      <c r="G2653" s="230" t="s">
        <v>1708</v>
      </c>
      <c r="H2653" s="231" t="s">
        <v>216</v>
      </c>
      <c r="I2653" s="232" t="s">
        <v>218</v>
      </c>
      <c r="J2653" s="232" t="s">
        <v>904</v>
      </c>
      <c r="K2653" s="232" t="s">
        <v>1853</v>
      </c>
      <c r="L2653" s="233">
        <v>0</v>
      </c>
      <c r="M2653" s="234"/>
      <c r="N2653" s="234">
        <v>0</v>
      </c>
      <c r="O2653" s="234">
        <v>-1150.8699999999999</v>
      </c>
      <c r="P2653" s="234">
        <v>-1150.8699999999999</v>
      </c>
      <c r="Q2653" s="235" t="s">
        <v>681</v>
      </c>
      <c r="R2653" s="236">
        <v>0</v>
      </c>
      <c r="S2653" s="237">
        <v>1952938.5300000033</v>
      </c>
      <c r="T2653" s="238" t="s">
        <v>219</v>
      </c>
      <c r="U2653" s="239"/>
      <c r="V2653" s="234"/>
      <c r="W2653" s="240">
        <v>500670</v>
      </c>
      <c r="X2653" s="241"/>
      <c r="Y2653" s="242" t="s">
        <v>1848</v>
      </c>
    </row>
    <row r="2654" spans="1:25">
      <c r="A2654" s="299" t="s">
        <v>206</v>
      </c>
      <c r="B2654" s="299" t="s">
        <v>207</v>
      </c>
      <c r="C2654" s="125">
        <v>45112</v>
      </c>
      <c r="D2654" s="125">
        <v>45112</v>
      </c>
      <c r="E2654" s="125">
        <v>45112</v>
      </c>
      <c r="G2654" s="127"/>
      <c r="J2654" s="73"/>
      <c r="K2654" s="73" t="s">
        <v>709</v>
      </c>
      <c r="L2654" s="129">
        <v>0</v>
      </c>
      <c r="N2654" s="121">
        <v>7300000</v>
      </c>
      <c r="O2654" s="121">
        <v>0</v>
      </c>
      <c r="P2654" s="121">
        <v>7300000</v>
      </c>
      <c r="Q2654" s="130" t="s">
        <v>681</v>
      </c>
      <c r="R2654" s="131">
        <v>14277102.889999997</v>
      </c>
      <c r="S2654" s="132">
        <v>0</v>
      </c>
      <c r="T2654" s="122"/>
      <c r="U2654" s="2">
        <v>2551791</v>
      </c>
      <c r="V2654" s="121">
        <v>-371290086</v>
      </c>
      <c r="W2654" s="111"/>
      <c r="X2654" s="133">
        <v>59003381</v>
      </c>
      <c r="Y2654" s="45" t="s">
        <v>1556</v>
      </c>
    </row>
    <row r="2655" spans="1:25">
      <c r="A2655" s="299" t="s">
        <v>206</v>
      </c>
      <c r="B2655" s="299" t="s">
        <v>207</v>
      </c>
      <c r="C2655" s="125">
        <v>45107</v>
      </c>
      <c r="D2655" s="125">
        <v>45107</v>
      </c>
      <c r="E2655" s="125">
        <v>45112</v>
      </c>
      <c r="F2655" s="295" t="s">
        <v>558</v>
      </c>
      <c r="G2655" s="127"/>
      <c r="H2655" s="128" t="s">
        <v>557</v>
      </c>
      <c r="I2655" s="73" t="s">
        <v>559</v>
      </c>
      <c r="J2655" s="73" t="s">
        <v>560</v>
      </c>
      <c r="K2655" s="73" t="s">
        <v>944</v>
      </c>
      <c r="L2655" s="129">
        <v>12886.11</v>
      </c>
      <c r="M2655" s="121">
        <v>100</v>
      </c>
      <c r="N2655" s="121">
        <v>12886.11</v>
      </c>
      <c r="O2655" s="121">
        <v>0</v>
      </c>
      <c r="P2655" s="121">
        <v>12886.11</v>
      </c>
      <c r="Q2655" s="130" t="s">
        <v>681</v>
      </c>
      <c r="R2655" s="131">
        <v>14289988.999999996</v>
      </c>
      <c r="S2655" s="132">
        <v>0</v>
      </c>
      <c r="T2655" s="122" t="s">
        <v>560</v>
      </c>
      <c r="U2655" s="2">
        <v>97682884</v>
      </c>
      <c r="V2655" s="121">
        <v>-369402217</v>
      </c>
      <c r="W2655" s="111">
        <v>545690</v>
      </c>
      <c r="X2655" s="133">
        <v>58421783</v>
      </c>
      <c r="Y2655" s="45"/>
    </row>
    <row r="2656" spans="1:25">
      <c r="A2656" s="299" t="s">
        <v>182</v>
      </c>
      <c r="B2656" s="299" t="s">
        <v>183</v>
      </c>
      <c r="C2656" s="125">
        <v>45107</v>
      </c>
      <c r="D2656" s="125">
        <v>45107</v>
      </c>
      <c r="E2656" s="125">
        <v>45112</v>
      </c>
      <c r="F2656" s="295" t="s">
        <v>558</v>
      </c>
      <c r="G2656" s="127" t="s">
        <v>1685</v>
      </c>
      <c r="H2656" s="128" t="s">
        <v>557</v>
      </c>
      <c r="I2656" s="73" t="s">
        <v>559</v>
      </c>
      <c r="J2656" s="73" t="s">
        <v>943</v>
      </c>
      <c r="K2656" s="73" t="s">
        <v>166</v>
      </c>
      <c r="L2656" s="129">
        <v>0</v>
      </c>
      <c r="N2656" s="121">
        <v>0</v>
      </c>
      <c r="O2656" s="121">
        <v>27829.7</v>
      </c>
      <c r="P2656" s="121">
        <v>27829.7</v>
      </c>
      <c r="Q2656" s="130" t="s">
        <v>681</v>
      </c>
      <c r="R2656" s="131">
        <v>0</v>
      </c>
      <c r="S2656" s="132">
        <v>1980768.2300000032</v>
      </c>
      <c r="T2656" s="122" t="s">
        <v>560</v>
      </c>
      <c r="U2656" s="2">
        <v>96493496</v>
      </c>
      <c r="V2656" s="121">
        <v>-370446259</v>
      </c>
      <c r="W2656" s="111">
        <v>545690</v>
      </c>
      <c r="X2656" s="133">
        <v>58770584</v>
      </c>
      <c r="Y2656" s="45"/>
    </row>
    <row r="2657" spans="1:25">
      <c r="A2657" s="299" t="s">
        <v>206</v>
      </c>
      <c r="B2657" s="299" t="s">
        <v>207</v>
      </c>
      <c r="C2657" s="125">
        <v>45107</v>
      </c>
      <c r="D2657" s="125">
        <v>45107</v>
      </c>
      <c r="E2657" s="125">
        <v>45112</v>
      </c>
      <c r="G2657" s="127"/>
      <c r="H2657" s="128" t="s">
        <v>1033</v>
      </c>
      <c r="I2657" s="73" t="s">
        <v>917</v>
      </c>
      <c r="J2657" s="73" t="s">
        <v>1032</v>
      </c>
      <c r="K2657" s="73" t="s">
        <v>944</v>
      </c>
      <c r="L2657" s="129">
        <v>11766.69</v>
      </c>
      <c r="M2657" s="121">
        <v>100</v>
      </c>
      <c r="N2657" s="121">
        <v>11766.69</v>
      </c>
      <c r="O2657" s="121">
        <v>0</v>
      </c>
      <c r="P2657" s="121">
        <v>11766.69</v>
      </c>
      <c r="Q2657" s="130" t="s">
        <v>681</v>
      </c>
      <c r="R2657" s="131">
        <v>14301755.689999996</v>
      </c>
      <c r="S2657" s="132">
        <v>0</v>
      </c>
      <c r="T2657" s="122" t="s">
        <v>1032</v>
      </c>
      <c r="U2657" s="2">
        <v>98468025</v>
      </c>
      <c r="V2657" s="121">
        <v>-371307798</v>
      </c>
      <c r="W2657" s="111">
        <v>526201</v>
      </c>
      <c r="X2657" s="133">
        <v>59007481</v>
      </c>
      <c r="Y2657" s="45"/>
    </row>
    <row r="2658" spans="1:25">
      <c r="A2658" s="299" t="s">
        <v>206</v>
      </c>
      <c r="B2658" s="299" t="s">
        <v>207</v>
      </c>
      <c r="C2658" s="125">
        <v>45107</v>
      </c>
      <c r="D2658" s="125">
        <v>45107</v>
      </c>
      <c r="E2658" s="125">
        <v>45112</v>
      </c>
      <c r="G2658" s="127"/>
      <c r="H2658" s="128" t="s">
        <v>361</v>
      </c>
      <c r="I2658" s="73" t="s">
        <v>362</v>
      </c>
      <c r="J2658" s="73" t="s">
        <v>363</v>
      </c>
      <c r="K2658" s="73" t="s">
        <v>944</v>
      </c>
      <c r="L2658" s="129">
        <v>20663.82</v>
      </c>
      <c r="M2658" s="121">
        <v>100</v>
      </c>
      <c r="N2658" s="121">
        <v>20663.82</v>
      </c>
      <c r="O2658" s="121">
        <v>0</v>
      </c>
      <c r="P2658" s="121">
        <v>20663.82</v>
      </c>
      <c r="Q2658" s="130" t="s">
        <v>681</v>
      </c>
      <c r="R2658" s="131">
        <v>14322419.509999996</v>
      </c>
      <c r="S2658" s="132">
        <v>0</v>
      </c>
      <c r="T2658" s="122" t="s">
        <v>363</v>
      </c>
      <c r="U2658" s="2">
        <v>98455410</v>
      </c>
      <c r="V2658" s="121">
        <v>-371289418</v>
      </c>
      <c r="W2658" s="111">
        <v>550321</v>
      </c>
      <c r="X2658" s="133">
        <v>59003119</v>
      </c>
      <c r="Y2658" s="45"/>
    </row>
    <row r="2659" spans="1:25">
      <c r="A2659" s="299" t="s">
        <v>182</v>
      </c>
      <c r="B2659" s="299" t="s">
        <v>183</v>
      </c>
      <c r="C2659" s="125">
        <v>45107</v>
      </c>
      <c r="D2659" s="125">
        <v>45107</v>
      </c>
      <c r="E2659" s="125">
        <v>45112</v>
      </c>
      <c r="G2659" s="127" t="s">
        <v>1561</v>
      </c>
      <c r="H2659" s="128" t="s">
        <v>361</v>
      </c>
      <c r="I2659" s="73" t="s">
        <v>362</v>
      </c>
      <c r="J2659" s="73" t="s">
        <v>363</v>
      </c>
      <c r="K2659" s="73" t="s">
        <v>166</v>
      </c>
      <c r="L2659" s="129">
        <v>0</v>
      </c>
      <c r="N2659" s="121">
        <v>0</v>
      </c>
      <c r="O2659" s="121">
        <v>141437.1</v>
      </c>
      <c r="P2659" s="121">
        <v>141437.1</v>
      </c>
      <c r="Q2659" s="130" t="s">
        <v>681</v>
      </c>
      <c r="R2659" s="131">
        <v>0</v>
      </c>
      <c r="S2659" s="132">
        <v>2122205.3300000033</v>
      </c>
      <c r="T2659" s="122" t="s">
        <v>363</v>
      </c>
      <c r="U2659" s="2">
        <v>98454555</v>
      </c>
      <c r="V2659" s="121">
        <v>-371288634</v>
      </c>
      <c r="W2659" s="111">
        <v>356264</v>
      </c>
      <c r="X2659" s="133">
        <v>59003008</v>
      </c>
      <c r="Y2659" s="45"/>
    </row>
    <row r="2660" spans="1:25">
      <c r="A2660" s="299" t="s">
        <v>182</v>
      </c>
      <c r="B2660" s="299" t="s">
        <v>183</v>
      </c>
      <c r="C2660" s="125">
        <v>45107</v>
      </c>
      <c r="D2660" s="125">
        <v>45107</v>
      </c>
      <c r="E2660" s="125">
        <v>45112</v>
      </c>
      <c r="G2660" s="127" t="s">
        <v>1561</v>
      </c>
      <c r="H2660" s="128" t="s">
        <v>361</v>
      </c>
      <c r="I2660" s="73" t="s">
        <v>362</v>
      </c>
      <c r="J2660" s="73" t="s">
        <v>363</v>
      </c>
      <c r="K2660" s="73" t="s">
        <v>166</v>
      </c>
      <c r="L2660" s="129">
        <v>0</v>
      </c>
      <c r="N2660" s="121">
        <v>0</v>
      </c>
      <c r="O2660" s="121">
        <v>12048.09</v>
      </c>
      <c r="P2660" s="121">
        <v>12048.09</v>
      </c>
      <c r="Q2660" s="130" t="s">
        <v>681</v>
      </c>
      <c r="R2660" s="131">
        <v>0</v>
      </c>
      <c r="S2660" s="132">
        <v>2134253.4200000032</v>
      </c>
      <c r="T2660" s="122" t="s">
        <v>363</v>
      </c>
      <c r="U2660" s="2">
        <v>98454550</v>
      </c>
      <c r="V2660" s="121">
        <v>-371289428</v>
      </c>
      <c r="W2660" s="111">
        <v>550321</v>
      </c>
      <c r="X2660" s="133">
        <v>59003124</v>
      </c>
      <c r="Y2660" s="45"/>
    </row>
    <row r="2661" spans="1:25">
      <c r="A2661" s="299" t="s">
        <v>206</v>
      </c>
      <c r="B2661" s="299" t="s">
        <v>207</v>
      </c>
      <c r="C2661" s="125">
        <v>45104</v>
      </c>
      <c r="D2661" s="125">
        <v>45112</v>
      </c>
      <c r="E2661" s="125">
        <v>45112</v>
      </c>
      <c r="G2661" s="127"/>
      <c r="H2661" s="128" t="s">
        <v>513</v>
      </c>
      <c r="I2661" s="73" t="s">
        <v>514</v>
      </c>
      <c r="J2661" s="73" t="s">
        <v>515</v>
      </c>
      <c r="K2661" s="73" t="s">
        <v>710</v>
      </c>
      <c r="L2661" s="129">
        <v>7500000</v>
      </c>
      <c r="M2661" s="121">
        <v>98.03125</v>
      </c>
      <c r="N2661" s="121">
        <v>-7352343.75</v>
      </c>
      <c r="O2661" s="121">
        <v>0</v>
      </c>
      <c r="P2661" s="121">
        <v>-7352343.75</v>
      </c>
      <c r="Q2661" s="130" t="s">
        <v>681</v>
      </c>
      <c r="R2661" s="131">
        <v>6970075.7599999961</v>
      </c>
      <c r="S2661" s="132">
        <v>0</v>
      </c>
      <c r="T2661" s="122" t="s">
        <v>515</v>
      </c>
      <c r="U2661" s="2">
        <v>98079925</v>
      </c>
      <c r="V2661" s="121">
        <v>-371312221</v>
      </c>
      <c r="W2661" s="111">
        <v>546067</v>
      </c>
      <c r="X2661" s="133">
        <v>59008689</v>
      </c>
      <c r="Y2661" s="45"/>
    </row>
    <row r="2662" spans="1:25">
      <c r="A2662" s="299" t="s">
        <v>182</v>
      </c>
      <c r="B2662" s="299" t="s">
        <v>183</v>
      </c>
      <c r="C2662" s="125">
        <v>45107</v>
      </c>
      <c r="D2662" s="125">
        <v>45107</v>
      </c>
      <c r="E2662" s="125">
        <v>45112</v>
      </c>
      <c r="F2662" s="295" t="s">
        <v>987</v>
      </c>
      <c r="G2662" s="127" t="s">
        <v>1738</v>
      </c>
      <c r="H2662" s="128" t="s">
        <v>986</v>
      </c>
      <c r="I2662" s="73" t="s">
        <v>524</v>
      </c>
      <c r="J2662" s="73" t="s">
        <v>985</v>
      </c>
      <c r="K2662" s="73" t="s">
        <v>166</v>
      </c>
      <c r="L2662" s="129">
        <v>0</v>
      </c>
      <c r="N2662" s="121">
        <v>0</v>
      </c>
      <c r="O2662" s="121">
        <v>20878.36</v>
      </c>
      <c r="P2662" s="121">
        <v>20878.36</v>
      </c>
      <c r="Q2662" s="130" t="s">
        <v>681</v>
      </c>
      <c r="R2662" s="131">
        <v>0</v>
      </c>
      <c r="S2662" s="132">
        <v>2155131.7800000031</v>
      </c>
      <c r="T2662" s="122" t="s">
        <v>985</v>
      </c>
      <c r="U2662" s="2">
        <v>94270542</v>
      </c>
      <c r="V2662" s="121">
        <v>-371325734</v>
      </c>
      <c r="W2662" s="111">
        <v>497189</v>
      </c>
      <c r="X2662" s="133">
        <v>59011494</v>
      </c>
      <c r="Y2662" s="45" t="s">
        <v>1854</v>
      </c>
    </row>
    <row r="2663" spans="1:25">
      <c r="A2663" s="299" t="s">
        <v>182</v>
      </c>
      <c r="B2663" s="299" t="s">
        <v>183</v>
      </c>
      <c r="C2663" s="125">
        <v>45107</v>
      </c>
      <c r="D2663" s="125">
        <v>45107</v>
      </c>
      <c r="E2663" s="125">
        <v>45112</v>
      </c>
      <c r="G2663" s="127" t="s">
        <v>1800</v>
      </c>
      <c r="H2663" s="128" t="s">
        <v>523</v>
      </c>
      <c r="I2663" s="73" t="s">
        <v>524</v>
      </c>
      <c r="J2663" s="73" t="s">
        <v>525</v>
      </c>
      <c r="K2663" s="73" t="s">
        <v>166</v>
      </c>
      <c r="L2663" s="129">
        <v>0</v>
      </c>
      <c r="N2663" s="121">
        <v>0</v>
      </c>
      <c r="O2663" s="121">
        <v>23.29</v>
      </c>
      <c r="P2663" s="121">
        <v>23.29</v>
      </c>
      <c r="Q2663" s="130" t="s">
        <v>681</v>
      </c>
      <c r="R2663" s="131">
        <v>0</v>
      </c>
      <c r="S2663" s="132">
        <v>2155155.0700000031</v>
      </c>
      <c r="T2663" s="122" t="s">
        <v>525</v>
      </c>
      <c r="U2663" s="2">
        <v>97160178</v>
      </c>
      <c r="V2663" s="121">
        <v>-371324861</v>
      </c>
      <c r="W2663" s="111">
        <v>511005</v>
      </c>
      <c r="X2663" s="133">
        <v>59011441</v>
      </c>
      <c r="Y2663" s="45" t="s">
        <v>1855</v>
      </c>
    </row>
    <row r="2664" spans="1:25">
      <c r="A2664" s="299" t="s">
        <v>182</v>
      </c>
      <c r="B2664" s="299" t="s">
        <v>183</v>
      </c>
      <c r="C2664" s="125">
        <v>45112</v>
      </c>
      <c r="D2664" s="125">
        <v>45112</v>
      </c>
      <c r="E2664" s="125">
        <v>45112</v>
      </c>
      <c r="F2664" s="295" t="s">
        <v>942</v>
      </c>
      <c r="G2664" s="127" t="s">
        <v>1693</v>
      </c>
      <c r="H2664" s="128" t="s">
        <v>941</v>
      </c>
      <c r="I2664" s="73" t="s">
        <v>939</v>
      </c>
      <c r="J2664" s="73" t="s">
        <v>940</v>
      </c>
      <c r="K2664" s="73" t="s">
        <v>166</v>
      </c>
      <c r="L2664" s="129">
        <v>0</v>
      </c>
      <c r="N2664" s="121">
        <v>0</v>
      </c>
      <c r="O2664" s="121">
        <v>44585.91</v>
      </c>
      <c r="P2664" s="121">
        <v>44585.91</v>
      </c>
      <c r="Q2664" s="130" t="s">
        <v>681</v>
      </c>
      <c r="R2664" s="131">
        <v>0</v>
      </c>
      <c r="S2664" s="132">
        <v>2199740.9800000032</v>
      </c>
      <c r="T2664" s="122" t="s">
        <v>940</v>
      </c>
      <c r="U2664" s="2">
        <v>94077034</v>
      </c>
      <c r="V2664" s="121">
        <v>-371238252</v>
      </c>
      <c r="W2664" s="111">
        <v>521575</v>
      </c>
      <c r="X2664" s="133">
        <v>58985354</v>
      </c>
      <c r="Y2664" s="45"/>
    </row>
    <row r="2665" spans="1:25">
      <c r="A2665" s="299" t="s">
        <v>206</v>
      </c>
      <c r="B2665" s="299" t="s">
        <v>207</v>
      </c>
      <c r="C2665" s="125">
        <v>45107</v>
      </c>
      <c r="D2665" s="125">
        <v>45107</v>
      </c>
      <c r="E2665" s="125">
        <v>45112</v>
      </c>
      <c r="F2665" s="295" t="s">
        <v>554</v>
      </c>
      <c r="G2665" s="127"/>
      <c r="H2665" s="128" t="s">
        <v>553</v>
      </c>
      <c r="I2665" s="73" t="s">
        <v>555</v>
      </c>
      <c r="J2665" s="73" t="s">
        <v>556</v>
      </c>
      <c r="K2665" s="73" t="s">
        <v>944</v>
      </c>
      <c r="L2665" s="129">
        <v>18155.5</v>
      </c>
      <c r="M2665" s="121">
        <v>100</v>
      </c>
      <c r="N2665" s="121">
        <v>18155.5</v>
      </c>
      <c r="O2665" s="121">
        <v>0</v>
      </c>
      <c r="P2665" s="121">
        <v>18155.5</v>
      </c>
      <c r="Q2665" s="130" t="s">
        <v>681</v>
      </c>
      <c r="R2665" s="131">
        <v>6988231.2599999961</v>
      </c>
      <c r="S2665" s="132">
        <v>0</v>
      </c>
      <c r="T2665" s="122" t="s">
        <v>556</v>
      </c>
      <c r="U2665" s="2">
        <v>98430852</v>
      </c>
      <c r="V2665" s="121">
        <v>-371193543</v>
      </c>
      <c r="W2665" s="111">
        <v>331302</v>
      </c>
      <c r="X2665" s="133">
        <v>58981025</v>
      </c>
      <c r="Y2665" s="45"/>
    </row>
    <row r="2666" spans="1:25">
      <c r="A2666" s="299" t="s">
        <v>182</v>
      </c>
      <c r="B2666" s="299" t="s">
        <v>183</v>
      </c>
      <c r="C2666" s="125">
        <v>45107</v>
      </c>
      <c r="D2666" s="125">
        <v>45107</v>
      </c>
      <c r="E2666" s="125">
        <v>45112</v>
      </c>
      <c r="F2666" s="295" t="s">
        <v>554</v>
      </c>
      <c r="G2666" s="127" t="s">
        <v>1605</v>
      </c>
      <c r="H2666" s="128" t="s">
        <v>553</v>
      </c>
      <c r="I2666" s="73" t="s">
        <v>555</v>
      </c>
      <c r="J2666" s="73" t="s">
        <v>562</v>
      </c>
      <c r="K2666" s="73" t="s">
        <v>166</v>
      </c>
      <c r="L2666" s="129">
        <v>0</v>
      </c>
      <c r="N2666" s="121">
        <v>0</v>
      </c>
      <c r="O2666" s="121">
        <v>326.77</v>
      </c>
      <c r="P2666" s="121">
        <v>326.77</v>
      </c>
      <c r="Q2666" s="130" t="s">
        <v>681</v>
      </c>
      <c r="R2666" s="131">
        <v>0</v>
      </c>
      <c r="S2666" s="132">
        <v>2200067.7500000033</v>
      </c>
      <c r="T2666" s="122" t="s">
        <v>556</v>
      </c>
      <c r="U2666" s="2">
        <v>98431028</v>
      </c>
      <c r="V2666" s="121">
        <v>-371193783</v>
      </c>
      <c r="W2666" s="111">
        <v>331302</v>
      </c>
      <c r="X2666" s="133">
        <v>58981145</v>
      </c>
      <c r="Y2666" s="45"/>
    </row>
    <row r="2667" spans="1:25">
      <c r="A2667" s="299" t="s">
        <v>206</v>
      </c>
      <c r="B2667" s="299" t="s">
        <v>207</v>
      </c>
      <c r="C2667" s="125">
        <v>45107</v>
      </c>
      <c r="D2667" s="125">
        <v>45107</v>
      </c>
      <c r="E2667" s="125">
        <v>45112</v>
      </c>
      <c r="F2667" s="295" t="s">
        <v>486</v>
      </c>
      <c r="G2667" s="127"/>
      <c r="H2667" s="128" t="s">
        <v>485</v>
      </c>
      <c r="I2667" s="73" t="s">
        <v>281</v>
      </c>
      <c r="J2667" s="73" t="s">
        <v>487</v>
      </c>
      <c r="K2667" s="73" t="s">
        <v>944</v>
      </c>
      <c r="L2667" s="129">
        <v>2442.3000000000002</v>
      </c>
      <c r="M2667" s="121">
        <v>100</v>
      </c>
      <c r="N2667" s="121">
        <v>2442.3000000000002</v>
      </c>
      <c r="O2667" s="121">
        <v>0</v>
      </c>
      <c r="P2667" s="121">
        <v>2442.3000000000002</v>
      </c>
      <c r="Q2667" s="130" t="s">
        <v>681</v>
      </c>
      <c r="R2667" s="131">
        <v>6990673.5599999959</v>
      </c>
      <c r="S2667" s="132">
        <v>0</v>
      </c>
      <c r="T2667" s="122" t="s">
        <v>487</v>
      </c>
      <c r="U2667" s="2">
        <v>98476716</v>
      </c>
      <c r="V2667" s="121">
        <v>-371319396</v>
      </c>
      <c r="W2667" s="111">
        <v>532372</v>
      </c>
      <c r="X2667" s="133">
        <v>59010422</v>
      </c>
      <c r="Y2667" s="45"/>
    </row>
    <row r="2668" spans="1:25">
      <c r="A2668" s="299" t="s">
        <v>182</v>
      </c>
      <c r="B2668" s="299" t="s">
        <v>183</v>
      </c>
      <c r="C2668" s="125">
        <v>45112</v>
      </c>
      <c r="D2668" s="125">
        <v>45112</v>
      </c>
      <c r="E2668" s="125">
        <v>45112</v>
      </c>
      <c r="F2668" s="295" t="s">
        <v>486</v>
      </c>
      <c r="G2668" s="127" t="s">
        <v>1733</v>
      </c>
      <c r="H2668" s="128" t="s">
        <v>485</v>
      </c>
      <c r="I2668" s="73" t="s">
        <v>281</v>
      </c>
      <c r="J2668" s="73" t="s">
        <v>487</v>
      </c>
      <c r="K2668" s="73" t="s">
        <v>166</v>
      </c>
      <c r="L2668" s="129">
        <v>0</v>
      </c>
      <c r="N2668" s="121">
        <v>0</v>
      </c>
      <c r="O2668" s="121">
        <v>2121.87</v>
      </c>
      <c r="P2668" s="121">
        <v>2121.87</v>
      </c>
      <c r="Q2668" s="130" t="s">
        <v>681</v>
      </c>
      <c r="R2668" s="131">
        <v>0</v>
      </c>
      <c r="S2668" s="132">
        <v>2202189.6200000034</v>
      </c>
      <c r="T2668" s="122" t="s">
        <v>487</v>
      </c>
      <c r="U2668" s="2">
        <v>98477977</v>
      </c>
      <c r="V2668" s="121">
        <v>-371323280</v>
      </c>
      <c r="W2668" s="111">
        <v>532372</v>
      </c>
      <c r="X2668" s="133">
        <v>59011248</v>
      </c>
      <c r="Y2668" s="45"/>
    </row>
    <row r="2669" spans="1:25">
      <c r="A2669" s="299" t="s">
        <v>206</v>
      </c>
      <c r="B2669" s="299" t="s">
        <v>207</v>
      </c>
      <c r="C2669" s="125">
        <v>45107</v>
      </c>
      <c r="D2669" s="125">
        <v>45107</v>
      </c>
      <c r="E2669" s="125">
        <v>45112</v>
      </c>
      <c r="F2669" s="295" t="s">
        <v>280</v>
      </c>
      <c r="G2669" s="127"/>
      <c r="H2669" s="128" t="s">
        <v>279</v>
      </c>
      <c r="I2669" s="73" t="s">
        <v>281</v>
      </c>
      <c r="J2669" s="73" t="s">
        <v>282</v>
      </c>
      <c r="K2669" s="73" t="s">
        <v>944</v>
      </c>
      <c r="L2669" s="129">
        <v>22775.88</v>
      </c>
      <c r="M2669" s="121">
        <v>100</v>
      </c>
      <c r="N2669" s="121">
        <v>22775.88</v>
      </c>
      <c r="O2669" s="121">
        <v>0</v>
      </c>
      <c r="P2669" s="121">
        <v>22775.88</v>
      </c>
      <c r="Q2669" s="130" t="s">
        <v>681</v>
      </c>
      <c r="R2669" s="131">
        <v>7013449.4399999958</v>
      </c>
      <c r="S2669" s="132">
        <v>0</v>
      </c>
      <c r="T2669" s="122" t="s">
        <v>282</v>
      </c>
      <c r="U2669" s="2">
        <v>97079367</v>
      </c>
      <c r="V2669" s="121">
        <v>-367815650</v>
      </c>
      <c r="W2669" s="111">
        <v>537727</v>
      </c>
      <c r="X2669" s="133">
        <v>58239873</v>
      </c>
      <c r="Y2669" s="45"/>
    </row>
    <row r="2670" spans="1:25">
      <c r="A2670" s="228" t="s">
        <v>182</v>
      </c>
      <c r="B2670" s="228" t="s">
        <v>183</v>
      </c>
      <c r="C2670" s="229">
        <v>45103</v>
      </c>
      <c r="D2670" s="229">
        <v>45103</v>
      </c>
      <c r="E2670" s="229">
        <v>45112</v>
      </c>
      <c r="F2670" s="296"/>
      <c r="G2670" s="230" t="s">
        <v>1708</v>
      </c>
      <c r="H2670" s="231" t="s">
        <v>216</v>
      </c>
      <c r="I2670" s="232" t="s">
        <v>218</v>
      </c>
      <c r="J2670" s="232" t="s">
        <v>904</v>
      </c>
      <c r="K2670" s="232" t="s">
        <v>166</v>
      </c>
      <c r="L2670" s="233">
        <v>0</v>
      </c>
      <c r="M2670" s="234"/>
      <c r="N2670" s="234">
        <v>0</v>
      </c>
      <c r="O2670" s="234">
        <v>1150.8699999999999</v>
      </c>
      <c r="P2670" s="234">
        <v>1150.8699999999999</v>
      </c>
      <c r="Q2670" s="235" t="s">
        <v>681</v>
      </c>
      <c r="R2670" s="236">
        <v>0</v>
      </c>
      <c r="S2670" s="237">
        <v>2203340.4900000035</v>
      </c>
      <c r="T2670" s="238" t="s">
        <v>219</v>
      </c>
      <c r="U2670" s="239">
        <v>98351573</v>
      </c>
      <c r="V2670" s="234">
        <v>-371087907</v>
      </c>
      <c r="W2670" s="240">
        <v>500670</v>
      </c>
      <c r="X2670" s="241">
        <v>58958529</v>
      </c>
      <c r="Y2670" s="242"/>
    </row>
    <row r="2671" spans="1:25">
      <c r="A2671" s="299" t="s">
        <v>182</v>
      </c>
      <c r="B2671" s="299" t="s">
        <v>183</v>
      </c>
      <c r="C2671" s="125">
        <v>45107</v>
      </c>
      <c r="D2671" s="125">
        <v>45107</v>
      </c>
      <c r="E2671" s="125">
        <v>45113</v>
      </c>
      <c r="F2671" s="295" t="s">
        <v>266</v>
      </c>
      <c r="G2671" s="127" t="s">
        <v>1645</v>
      </c>
      <c r="H2671" s="128" t="s">
        <v>265</v>
      </c>
      <c r="I2671" s="73" t="s">
        <v>267</v>
      </c>
      <c r="J2671" s="73" t="s">
        <v>268</v>
      </c>
      <c r="K2671" s="73" t="s">
        <v>166</v>
      </c>
      <c r="L2671" s="129">
        <v>0</v>
      </c>
      <c r="N2671" s="121">
        <v>0</v>
      </c>
      <c r="O2671" s="121">
        <v>291106.83</v>
      </c>
      <c r="P2671" s="121">
        <v>291106.83</v>
      </c>
      <c r="Q2671" s="130" t="s">
        <v>681</v>
      </c>
      <c r="R2671" s="131">
        <v>0</v>
      </c>
      <c r="S2671" s="132">
        <v>2494447.3200000036</v>
      </c>
      <c r="T2671" s="122" t="s">
        <v>268</v>
      </c>
      <c r="U2671" s="2">
        <v>94053412</v>
      </c>
      <c r="V2671" s="121">
        <v>-371522596</v>
      </c>
      <c r="W2671" s="111">
        <v>456083</v>
      </c>
      <c r="X2671" s="133">
        <v>59054913</v>
      </c>
      <c r="Y2671" s="45" t="s">
        <v>1856</v>
      </c>
    </row>
    <row r="2672" spans="1:25">
      <c r="A2672" s="299" t="s">
        <v>206</v>
      </c>
      <c r="B2672" s="299" t="s">
        <v>207</v>
      </c>
      <c r="C2672" s="125">
        <v>45107</v>
      </c>
      <c r="D2672" s="125">
        <v>45107</v>
      </c>
      <c r="E2672" s="125">
        <v>45113</v>
      </c>
      <c r="G2672" s="127"/>
      <c r="H2672" s="128" t="s">
        <v>989</v>
      </c>
      <c r="I2672" s="73" t="s">
        <v>917</v>
      </c>
      <c r="J2672" s="73" t="s">
        <v>988</v>
      </c>
      <c r="K2672" s="73" t="s">
        <v>944</v>
      </c>
      <c r="L2672" s="129">
        <v>6918.27</v>
      </c>
      <c r="M2672" s="121">
        <v>100</v>
      </c>
      <c r="N2672" s="121">
        <v>6918.27</v>
      </c>
      <c r="O2672" s="121">
        <v>0</v>
      </c>
      <c r="P2672" s="121">
        <v>6918.27</v>
      </c>
      <c r="Q2672" s="130" t="s">
        <v>681</v>
      </c>
      <c r="R2672" s="131">
        <v>7020367.7099999953</v>
      </c>
      <c r="S2672" s="132">
        <v>0</v>
      </c>
      <c r="T2672" s="122" t="s">
        <v>988</v>
      </c>
      <c r="U2672" s="2">
        <v>98591140</v>
      </c>
      <c r="V2672" s="121">
        <v>-371507002</v>
      </c>
      <c r="W2672" s="111">
        <v>502245</v>
      </c>
      <c r="X2672" s="133">
        <v>59051347</v>
      </c>
      <c r="Y2672" s="45"/>
    </row>
    <row r="2673" spans="1:25">
      <c r="A2673" s="299" t="s">
        <v>206</v>
      </c>
      <c r="B2673" s="299" t="s">
        <v>207</v>
      </c>
      <c r="C2673" s="125">
        <v>45083</v>
      </c>
      <c r="D2673" s="125">
        <v>45113</v>
      </c>
      <c r="E2673" s="125">
        <v>45113</v>
      </c>
      <c r="G2673" s="127"/>
      <c r="H2673" s="128" t="s">
        <v>477</v>
      </c>
      <c r="I2673" s="73" t="s">
        <v>478</v>
      </c>
      <c r="J2673" s="73" t="s">
        <v>479</v>
      </c>
      <c r="K2673" s="73" t="s">
        <v>710</v>
      </c>
      <c r="L2673" s="129">
        <v>1735333.33</v>
      </c>
      <c r="M2673" s="121">
        <v>98.53125</v>
      </c>
      <c r="N2673" s="121">
        <v>-1709845.62</v>
      </c>
      <c r="O2673" s="121">
        <v>0</v>
      </c>
      <c r="P2673" s="121">
        <v>-1709845.62</v>
      </c>
      <c r="Q2673" s="130" t="s">
        <v>681</v>
      </c>
      <c r="R2673" s="131">
        <v>5310522.0899999952</v>
      </c>
      <c r="S2673" s="132">
        <v>0</v>
      </c>
      <c r="T2673" s="122" t="s">
        <v>479</v>
      </c>
      <c r="U2673" s="2"/>
      <c r="W2673" s="111">
        <v>542394</v>
      </c>
      <c r="X2673" s="133"/>
      <c r="Y2673" s="45"/>
    </row>
    <row r="2674" spans="1:25">
      <c r="A2674" s="299" t="s">
        <v>206</v>
      </c>
      <c r="B2674" s="299" t="s">
        <v>207</v>
      </c>
      <c r="C2674" s="125">
        <v>45084</v>
      </c>
      <c r="D2674" s="125">
        <v>45113</v>
      </c>
      <c r="E2674" s="125">
        <v>45113</v>
      </c>
      <c r="F2674" s="295" t="s">
        <v>466</v>
      </c>
      <c r="G2674" s="127"/>
      <c r="H2674" s="128" t="s">
        <v>465</v>
      </c>
      <c r="I2674" s="73" t="s">
        <v>467</v>
      </c>
      <c r="J2674" s="73" t="s">
        <v>468</v>
      </c>
      <c r="K2674" s="73" t="s">
        <v>710</v>
      </c>
      <c r="L2674" s="129">
        <v>1660241.56</v>
      </c>
      <c r="M2674" s="121">
        <v>96</v>
      </c>
      <c r="N2674" s="121">
        <v>-1593831.9</v>
      </c>
      <c r="O2674" s="121">
        <v>0</v>
      </c>
      <c r="P2674" s="121">
        <v>-1593831.9</v>
      </c>
      <c r="Q2674" s="130" t="s">
        <v>681</v>
      </c>
      <c r="R2674" s="131">
        <v>3716690.1899999953</v>
      </c>
      <c r="S2674" s="132">
        <v>0</v>
      </c>
      <c r="T2674" s="122" t="s">
        <v>468</v>
      </c>
      <c r="U2674" s="2">
        <v>96681281</v>
      </c>
      <c r="V2674" s="121">
        <v>-371470655</v>
      </c>
      <c r="W2674" s="111">
        <v>445104</v>
      </c>
      <c r="X2674" s="133">
        <v>59043368</v>
      </c>
      <c r="Y2674" s="45"/>
    </row>
    <row r="2675" spans="1:25">
      <c r="A2675" s="299" t="s">
        <v>182</v>
      </c>
      <c r="B2675" s="299" t="s">
        <v>183</v>
      </c>
      <c r="C2675" s="125">
        <v>45084</v>
      </c>
      <c r="D2675" s="125">
        <v>45113</v>
      </c>
      <c r="E2675" s="125">
        <v>45113</v>
      </c>
      <c r="F2675" s="295" t="s">
        <v>466</v>
      </c>
      <c r="G2675" s="127"/>
      <c r="H2675" s="128" t="s">
        <v>465</v>
      </c>
      <c r="I2675" s="73" t="s">
        <v>467</v>
      </c>
      <c r="J2675" s="73" t="s">
        <v>468</v>
      </c>
      <c r="K2675" s="73" t="s">
        <v>1665</v>
      </c>
      <c r="L2675" s="129">
        <v>0</v>
      </c>
      <c r="N2675" s="121">
        <v>0</v>
      </c>
      <c r="O2675" s="121">
        <v>-4821.24</v>
      </c>
      <c r="P2675" s="121">
        <v>-4821.24</v>
      </c>
      <c r="Q2675" s="130" t="s">
        <v>681</v>
      </c>
      <c r="R2675" s="131">
        <v>0</v>
      </c>
      <c r="S2675" s="132">
        <v>2489626.0800000033</v>
      </c>
      <c r="T2675" s="122" t="s">
        <v>468</v>
      </c>
      <c r="U2675" s="2">
        <v>98562562</v>
      </c>
      <c r="V2675" s="121">
        <v>-371470659</v>
      </c>
      <c r="W2675" s="111"/>
      <c r="X2675" s="133">
        <v>59043370</v>
      </c>
      <c r="Y2675" s="45"/>
    </row>
    <row r="2676" spans="1:25">
      <c r="A2676" s="299" t="s">
        <v>182</v>
      </c>
      <c r="B2676" s="299" t="s">
        <v>183</v>
      </c>
      <c r="C2676" s="125">
        <v>45084</v>
      </c>
      <c r="D2676" s="125">
        <v>45113</v>
      </c>
      <c r="E2676" s="125">
        <v>45113</v>
      </c>
      <c r="F2676" s="295" t="s">
        <v>466</v>
      </c>
      <c r="G2676" s="127"/>
      <c r="H2676" s="128" t="s">
        <v>465</v>
      </c>
      <c r="I2676" s="73" t="s">
        <v>467</v>
      </c>
      <c r="J2676" s="73" t="s">
        <v>468</v>
      </c>
      <c r="K2676" s="73" t="s">
        <v>1666</v>
      </c>
      <c r="L2676" s="129">
        <v>0</v>
      </c>
      <c r="N2676" s="121">
        <v>0</v>
      </c>
      <c r="O2676" s="121">
        <v>11066.95</v>
      </c>
      <c r="P2676" s="121">
        <v>11066.95</v>
      </c>
      <c r="Q2676" s="130" t="s">
        <v>681</v>
      </c>
      <c r="R2676" s="131">
        <v>0</v>
      </c>
      <c r="S2676" s="132">
        <v>2500693.0300000035</v>
      </c>
      <c r="T2676" s="122" t="s">
        <v>468</v>
      </c>
      <c r="U2676" s="2">
        <v>98562561</v>
      </c>
      <c r="V2676" s="121">
        <v>-371470658</v>
      </c>
      <c r="W2676" s="111"/>
      <c r="X2676" s="133">
        <v>59043369</v>
      </c>
      <c r="Y2676" s="45"/>
    </row>
    <row r="2677" spans="1:25">
      <c r="A2677" s="299" t="s">
        <v>206</v>
      </c>
      <c r="B2677" s="299" t="s">
        <v>207</v>
      </c>
      <c r="C2677" s="125">
        <v>45113</v>
      </c>
      <c r="D2677" s="125">
        <v>45113</v>
      </c>
      <c r="E2677" s="125">
        <v>45113</v>
      </c>
      <c r="F2677" s="295" t="s">
        <v>466</v>
      </c>
      <c r="G2677" s="127"/>
      <c r="H2677" s="128" t="s">
        <v>465</v>
      </c>
      <c r="I2677" s="73" t="s">
        <v>467</v>
      </c>
      <c r="J2677" s="73" t="s">
        <v>468</v>
      </c>
      <c r="K2677" s="73" t="s">
        <v>856</v>
      </c>
      <c r="L2677" s="129">
        <v>0</v>
      </c>
      <c r="N2677" s="121">
        <v>175</v>
      </c>
      <c r="O2677" s="121">
        <v>0</v>
      </c>
      <c r="P2677" s="121">
        <v>175</v>
      </c>
      <c r="Q2677" s="130" t="s">
        <v>681</v>
      </c>
      <c r="R2677" s="131">
        <v>3716865.1899999953</v>
      </c>
      <c r="S2677" s="132">
        <v>0</v>
      </c>
      <c r="T2677" s="122" t="s">
        <v>468</v>
      </c>
      <c r="U2677" s="2">
        <v>98562674</v>
      </c>
      <c r="V2677" s="121">
        <v>-371471003</v>
      </c>
      <c r="W2677" s="111"/>
      <c r="X2677" s="133">
        <v>59043414</v>
      </c>
      <c r="Y2677" s="45"/>
    </row>
    <row r="2678" spans="1:25">
      <c r="A2678" s="299" t="s">
        <v>182</v>
      </c>
      <c r="B2678" s="299" t="s">
        <v>183</v>
      </c>
      <c r="C2678" s="125">
        <v>45107</v>
      </c>
      <c r="D2678" s="125">
        <v>45107</v>
      </c>
      <c r="E2678" s="125">
        <v>45113</v>
      </c>
      <c r="G2678" s="127" t="s">
        <v>1562</v>
      </c>
      <c r="H2678" s="128" t="s">
        <v>324</v>
      </c>
      <c r="I2678" s="73" t="s">
        <v>325</v>
      </c>
      <c r="J2678" s="73" t="s">
        <v>326</v>
      </c>
      <c r="K2678" s="73" t="s">
        <v>166</v>
      </c>
      <c r="L2678" s="129">
        <v>0</v>
      </c>
      <c r="N2678" s="121">
        <v>0</v>
      </c>
      <c r="O2678" s="121">
        <v>63015.79</v>
      </c>
      <c r="P2678" s="121">
        <v>63015.79</v>
      </c>
      <c r="Q2678" s="130" t="s">
        <v>681</v>
      </c>
      <c r="R2678" s="131">
        <v>0</v>
      </c>
      <c r="S2678" s="132">
        <v>2563708.8200000036</v>
      </c>
      <c r="T2678" s="122" t="s">
        <v>326</v>
      </c>
      <c r="U2678" s="2">
        <v>96476207</v>
      </c>
      <c r="V2678" s="121">
        <v>-370443806</v>
      </c>
      <c r="W2678" s="111">
        <v>494646</v>
      </c>
      <c r="X2678" s="133">
        <v>58768143</v>
      </c>
      <c r="Y2678" s="45"/>
    </row>
    <row r="2679" spans="1:25">
      <c r="A2679" s="299" t="s">
        <v>182</v>
      </c>
      <c r="B2679" s="299" t="s">
        <v>183</v>
      </c>
      <c r="C2679" s="125">
        <v>45107</v>
      </c>
      <c r="D2679" s="125">
        <v>45107</v>
      </c>
      <c r="E2679" s="125">
        <v>45113</v>
      </c>
      <c r="G2679" s="127" t="s">
        <v>1562</v>
      </c>
      <c r="H2679" s="128" t="s">
        <v>324</v>
      </c>
      <c r="I2679" s="73" t="s">
        <v>325</v>
      </c>
      <c r="J2679" s="73" t="s">
        <v>1727</v>
      </c>
      <c r="K2679" s="73" t="s">
        <v>166</v>
      </c>
      <c r="L2679" s="129">
        <v>0</v>
      </c>
      <c r="N2679" s="121">
        <v>0</v>
      </c>
      <c r="O2679" s="121">
        <v>994.36</v>
      </c>
      <c r="P2679" s="121">
        <v>994.36</v>
      </c>
      <c r="Q2679" s="130" t="s">
        <v>681</v>
      </c>
      <c r="R2679" s="131">
        <v>0</v>
      </c>
      <c r="S2679" s="132">
        <v>2564703.1800000034</v>
      </c>
      <c r="T2679" s="122" t="s">
        <v>326</v>
      </c>
      <c r="U2679" s="2">
        <v>96476206</v>
      </c>
      <c r="V2679" s="121">
        <v>-371535030</v>
      </c>
      <c r="W2679" s="111">
        <v>495416</v>
      </c>
      <c r="X2679" s="133">
        <v>59056846</v>
      </c>
      <c r="Y2679" s="45" t="s">
        <v>1857</v>
      </c>
    </row>
    <row r="2680" spans="1:25">
      <c r="A2680" s="299" t="s">
        <v>182</v>
      </c>
      <c r="B2680" s="299" t="s">
        <v>183</v>
      </c>
      <c r="C2680" s="125">
        <v>45107</v>
      </c>
      <c r="D2680" s="125">
        <v>45107</v>
      </c>
      <c r="E2680" s="125">
        <v>45113</v>
      </c>
      <c r="F2680" s="295" t="s">
        <v>800</v>
      </c>
      <c r="G2680" s="127" t="s">
        <v>1543</v>
      </c>
      <c r="H2680" s="128" t="s">
        <v>799</v>
      </c>
      <c r="I2680" s="73" t="s">
        <v>797</v>
      </c>
      <c r="J2680" s="73" t="s">
        <v>798</v>
      </c>
      <c r="K2680" s="73" t="s">
        <v>166</v>
      </c>
      <c r="L2680" s="129">
        <v>0</v>
      </c>
      <c r="N2680" s="121">
        <v>0</v>
      </c>
      <c r="O2680" s="121">
        <v>136.13999999999999</v>
      </c>
      <c r="P2680" s="121">
        <v>136.13999999999999</v>
      </c>
      <c r="Q2680" s="130" t="s">
        <v>681</v>
      </c>
      <c r="R2680" s="131">
        <v>0</v>
      </c>
      <c r="S2680" s="132">
        <v>2564839.3200000036</v>
      </c>
      <c r="T2680" s="122" t="s">
        <v>798</v>
      </c>
      <c r="U2680" s="2">
        <v>96286930</v>
      </c>
      <c r="V2680" s="121">
        <v>-370427177</v>
      </c>
      <c r="W2680" s="111">
        <v>538224</v>
      </c>
      <c r="X2680" s="133">
        <v>58751638</v>
      </c>
      <c r="Y2680" s="45" t="s">
        <v>1858</v>
      </c>
    </row>
    <row r="2681" spans="1:25">
      <c r="A2681" s="228" t="s">
        <v>182</v>
      </c>
      <c r="B2681" s="228" t="s">
        <v>183</v>
      </c>
      <c r="C2681" s="229">
        <v>45107</v>
      </c>
      <c r="D2681" s="229">
        <v>45107</v>
      </c>
      <c r="E2681" s="229">
        <v>45113</v>
      </c>
      <c r="F2681" s="296"/>
      <c r="G2681" s="230" t="s">
        <v>1708</v>
      </c>
      <c r="H2681" s="231" t="s">
        <v>216</v>
      </c>
      <c r="I2681" s="232" t="s">
        <v>218</v>
      </c>
      <c r="J2681" s="232" t="s">
        <v>904</v>
      </c>
      <c r="K2681" s="232" t="s">
        <v>166</v>
      </c>
      <c r="L2681" s="233">
        <v>0</v>
      </c>
      <c r="M2681" s="234"/>
      <c r="N2681" s="234">
        <v>0</v>
      </c>
      <c r="O2681" s="234">
        <v>16537.2</v>
      </c>
      <c r="P2681" s="234">
        <v>16537.2</v>
      </c>
      <c r="Q2681" s="235" t="s">
        <v>681</v>
      </c>
      <c r="R2681" s="236">
        <v>0</v>
      </c>
      <c r="S2681" s="237">
        <v>2581376.5200000037</v>
      </c>
      <c r="T2681" s="238" t="s">
        <v>219</v>
      </c>
      <c r="U2681" s="239">
        <v>96386675</v>
      </c>
      <c r="V2681" s="234">
        <v>-371443783</v>
      </c>
      <c r="W2681" s="240">
        <v>510354</v>
      </c>
      <c r="X2681" s="241">
        <v>59037966</v>
      </c>
      <c r="Y2681" s="242" t="s">
        <v>1859</v>
      </c>
    </row>
    <row r="2682" spans="1:25">
      <c r="A2682" s="299" t="s">
        <v>182</v>
      </c>
      <c r="B2682" s="299" t="s">
        <v>183</v>
      </c>
      <c r="C2682" s="125">
        <v>45107</v>
      </c>
      <c r="D2682" s="125">
        <v>45107</v>
      </c>
      <c r="E2682" s="125">
        <v>45114</v>
      </c>
      <c r="F2682" s="295" t="s">
        <v>960</v>
      </c>
      <c r="G2682" s="127" t="s">
        <v>1739</v>
      </c>
      <c r="H2682" s="128" t="s">
        <v>959</v>
      </c>
      <c r="I2682" s="73" t="s">
        <v>957</v>
      </c>
      <c r="J2682" s="73" t="s">
        <v>958</v>
      </c>
      <c r="K2682" s="73" t="s">
        <v>166</v>
      </c>
      <c r="L2682" s="129">
        <v>0</v>
      </c>
      <c r="N2682" s="121">
        <v>0</v>
      </c>
      <c r="O2682" s="121">
        <v>22659.51</v>
      </c>
      <c r="P2682" s="121">
        <v>22659.51</v>
      </c>
      <c r="Q2682" s="130" t="s">
        <v>681</v>
      </c>
      <c r="R2682" s="131">
        <v>0</v>
      </c>
      <c r="S2682" s="132">
        <v>2604036.0300000035</v>
      </c>
      <c r="T2682" s="122" t="s">
        <v>958</v>
      </c>
      <c r="U2682" s="2">
        <v>93230075</v>
      </c>
      <c r="V2682" s="121">
        <v>-371570465</v>
      </c>
      <c r="W2682" s="111">
        <v>482929</v>
      </c>
      <c r="X2682" s="133">
        <v>59063782</v>
      </c>
      <c r="Y2682" s="45"/>
    </row>
    <row r="2683" spans="1:25">
      <c r="A2683" s="299" t="s">
        <v>206</v>
      </c>
      <c r="B2683" s="299" t="s">
        <v>207</v>
      </c>
      <c r="C2683" s="125">
        <v>45107</v>
      </c>
      <c r="D2683" s="125">
        <v>45107</v>
      </c>
      <c r="E2683" s="125">
        <v>45114</v>
      </c>
      <c r="F2683" s="295" t="s">
        <v>266</v>
      </c>
      <c r="G2683" s="127"/>
      <c r="H2683" s="128" t="s">
        <v>265</v>
      </c>
      <c r="I2683" s="73" t="s">
        <v>267</v>
      </c>
      <c r="J2683" s="73" t="s">
        <v>268</v>
      </c>
      <c r="K2683" s="73" t="s">
        <v>944</v>
      </c>
      <c r="L2683" s="129">
        <v>24840.97</v>
      </c>
      <c r="M2683" s="121">
        <v>100</v>
      </c>
      <c r="N2683" s="121">
        <v>24840.97</v>
      </c>
      <c r="O2683" s="121">
        <v>0</v>
      </c>
      <c r="P2683" s="121">
        <v>24840.97</v>
      </c>
      <c r="Q2683" s="130" t="s">
        <v>681</v>
      </c>
      <c r="R2683" s="131">
        <v>3741706.1599999955</v>
      </c>
      <c r="S2683" s="132">
        <v>0</v>
      </c>
      <c r="T2683" s="122" t="s">
        <v>268</v>
      </c>
      <c r="U2683" s="2">
        <v>97864019</v>
      </c>
      <c r="V2683" s="121">
        <v>-369600067</v>
      </c>
      <c r="W2683" s="111">
        <v>456083</v>
      </c>
      <c r="X2683" s="133">
        <v>58475020</v>
      </c>
      <c r="Y2683" s="45"/>
    </row>
    <row r="2684" spans="1:25">
      <c r="A2684" s="299" t="s">
        <v>182</v>
      </c>
      <c r="B2684" s="299" t="s">
        <v>183</v>
      </c>
      <c r="C2684" s="125">
        <v>45107</v>
      </c>
      <c r="D2684" s="125">
        <v>45107</v>
      </c>
      <c r="E2684" s="125">
        <v>45114</v>
      </c>
      <c r="F2684" s="295" t="s">
        <v>734</v>
      </c>
      <c r="G2684" s="127" t="s">
        <v>1518</v>
      </c>
      <c r="H2684" s="128" t="s">
        <v>733</v>
      </c>
      <c r="I2684" s="73" t="s">
        <v>731</v>
      </c>
      <c r="J2684" s="73" t="s">
        <v>732</v>
      </c>
      <c r="K2684" s="73" t="s">
        <v>166</v>
      </c>
      <c r="L2684" s="129">
        <v>0</v>
      </c>
      <c r="N2684" s="121">
        <v>0</v>
      </c>
      <c r="O2684" s="121">
        <v>45415.29</v>
      </c>
      <c r="P2684" s="121">
        <v>45415.29</v>
      </c>
      <c r="Q2684" s="130" t="s">
        <v>681</v>
      </c>
      <c r="R2684" s="131">
        <v>0</v>
      </c>
      <c r="S2684" s="132">
        <v>2649451.3200000036</v>
      </c>
      <c r="T2684" s="122" t="s">
        <v>732</v>
      </c>
      <c r="U2684" s="2">
        <v>93072162</v>
      </c>
      <c r="V2684" s="121">
        <v>-371574863</v>
      </c>
      <c r="W2684" s="111">
        <v>516195</v>
      </c>
      <c r="X2684" s="133">
        <v>59064667</v>
      </c>
      <c r="Y2684" s="45"/>
    </row>
    <row r="2685" spans="1:25">
      <c r="A2685" s="299" t="s">
        <v>206</v>
      </c>
      <c r="B2685" s="299" t="s">
        <v>207</v>
      </c>
      <c r="C2685" s="125">
        <v>45114</v>
      </c>
      <c r="D2685" s="125">
        <v>45114</v>
      </c>
      <c r="E2685" s="125">
        <v>45114</v>
      </c>
      <c r="G2685" s="127"/>
      <c r="H2685" s="128" t="s">
        <v>935</v>
      </c>
      <c r="I2685" s="73" t="s">
        <v>933</v>
      </c>
      <c r="J2685" s="73" t="s">
        <v>934</v>
      </c>
      <c r="K2685" s="73" t="s">
        <v>944</v>
      </c>
      <c r="L2685" s="129">
        <v>4887626.26</v>
      </c>
      <c r="M2685" s="121">
        <v>100</v>
      </c>
      <c r="N2685" s="121">
        <v>4887626.26</v>
      </c>
      <c r="O2685" s="121">
        <v>0</v>
      </c>
      <c r="P2685" s="121">
        <v>4887626.26</v>
      </c>
      <c r="Q2685" s="130" t="s">
        <v>681</v>
      </c>
      <c r="R2685" s="131">
        <v>8629332.4199999943</v>
      </c>
      <c r="S2685" s="132">
        <v>0</v>
      </c>
      <c r="T2685" s="122" t="s">
        <v>934</v>
      </c>
      <c r="U2685" s="2">
        <v>98668894</v>
      </c>
      <c r="V2685" s="121">
        <v>-371663610</v>
      </c>
      <c r="W2685" s="111">
        <v>504211</v>
      </c>
      <c r="X2685" s="133">
        <v>59085341</v>
      </c>
      <c r="Y2685" s="45"/>
    </row>
    <row r="2686" spans="1:25">
      <c r="A2686" s="299" t="s">
        <v>182</v>
      </c>
      <c r="B2686" s="299" t="s">
        <v>183</v>
      </c>
      <c r="C2686" s="125">
        <v>45114</v>
      </c>
      <c r="D2686" s="125">
        <v>45114</v>
      </c>
      <c r="E2686" s="125">
        <v>45114</v>
      </c>
      <c r="G2686" s="127" t="s">
        <v>1688</v>
      </c>
      <c r="H2686" s="128" t="s">
        <v>935</v>
      </c>
      <c r="I2686" s="73" t="s">
        <v>933</v>
      </c>
      <c r="J2686" s="73" t="s">
        <v>1689</v>
      </c>
      <c r="K2686" s="73" t="s">
        <v>166</v>
      </c>
      <c r="L2686" s="129">
        <v>0</v>
      </c>
      <c r="N2686" s="121">
        <v>0</v>
      </c>
      <c r="O2686" s="121">
        <v>11301.7</v>
      </c>
      <c r="P2686" s="121">
        <v>11301.7</v>
      </c>
      <c r="Q2686" s="130" t="s">
        <v>681</v>
      </c>
      <c r="R2686" s="131">
        <v>0</v>
      </c>
      <c r="S2686" s="132">
        <v>2660753.0200000037</v>
      </c>
      <c r="T2686" s="122" t="s">
        <v>934</v>
      </c>
      <c r="U2686" s="2">
        <v>98668607</v>
      </c>
      <c r="V2686" s="121">
        <v>-371663399</v>
      </c>
      <c r="W2686" s="111">
        <v>504211</v>
      </c>
      <c r="X2686" s="133">
        <v>59085269</v>
      </c>
      <c r="Y2686" s="45"/>
    </row>
    <row r="2687" spans="1:25">
      <c r="A2687" s="228" t="s">
        <v>206</v>
      </c>
      <c r="B2687" s="228" t="s">
        <v>207</v>
      </c>
      <c r="C2687" s="229">
        <v>45107</v>
      </c>
      <c r="D2687" s="229">
        <v>45107</v>
      </c>
      <c r="E2687" s="229">
        <v>45114</v>
      </c>
      <c r="F2687" s="296"/>
      <c r="G2687" s="230"/>
      <c r="H2687" s="231" t="s">
        <v>324</v>
      </c>
      <c r="I2687" s="232" t="s">
        <v>325</v>
      </c>
      <c r="J2687" s="232" t="s">
        <v>326</v>
      </c>
      <c r="K2687" s="232" t="s">
        <v>944</v>
      </c>
      <c r="L2687" s="233">
        <v>17331.32</v>
      </c>
      <c r="M2687" s="234">
        <v>100</v>
      </c>
      <c r="N2687" s="234">
        <v>17331.32</v>
      </c>
      <c r="O2687" s="234">
        <v>0</v>
      </c>
      <c r="P2687" s="234">
        <v>17331.32</v>
      </c>
      <c r="Q2687" s="235" t="s">
        <v>681</v>
      </c>
      <c r="R2687" s="236">
        <v>8646663.7399999946</v>
      </c>
      <c r="S2687" s="237">
        <v>0</v>
      </c>
      <c r="T2687" s="238" t="s">
        <v>326</v>
      </c>
      <c r="U2687" s="239">
        <v>100431547</v>
      </c>
      <c r="V2687" s="234">
        <v>-377213982</v>
      </c>
      <c r="W2687" s="240">
        <v>494646</v>
      </c>
      <c r="X2687" s="241">
        <v>60081126</v>
      </c>
      <c r="Y2687" s="242"/>
    </row>
    <row r="2688" spans="1:25">
      <c r="A2688" s="299" t="s">
        <v>206</v>
      </c>
      <c r="B2688" s="299" t="s">
        <v>207</v>
      </c>
      <c r="C2688" s="125">
        <v>45107</v>
      </c>
      <c r="D2688" s="125">
        <v>45107</v>
      </c>
      <c r="E2688" s="125">
        <v>45117</v>
      </c>
      <c r="F2688" s="295" t="s">
        <v>1036</v>
      </c>
      <c r="G2688" s="127"/>
      <c r="H2688" s="128" t="s">
        <v>900</v>
      </c>
      <c r="I2688" s="73" t="s">
        <v>898</v>
      </c>
      <c r="J2688" s="73" t="s">
        <v>899</v>
      </c>
      <c r="K2688" s="73" t="s">
        <v>944</v>
      </c>
      <c r="L2688" s="129">
        <v>12467.4</v>
      </c>
      <c r="M2688" s="121">
        <v>100</v>
      </c>
      <c r="N2688" s="121">
        <v>12467.4</v>
      </c>
      <c r="O2688" s="121">
        <v>0</v>
      </c>
      <c r="P2688" s="121">
        <v>12467.4</v>
      </c>
      <c r="Q2688" s="130" t="s">
        <v>681</v>
      </c>
      <c r="R2688" s="131">
        <v>8659131.139999995</v>
      </c>
      <c r="S2688" s="132">
        <v>0</v>
      </c>
      <c r="T2688" s="122" t="s">
        <v>899</v>
      </c>
      <c r="U2688" s="2">
        <v>97495980</v>
      </c>
      <c r="V2688" s="121">
        <v>-368646936</v>
      </c>
      <c r="W2688" s="111">
        <v>493703</v>
      </c>
      <c r="X2688" s="133">
        <v>58364992</v>
      </c>
      <c r="Y2688" s="45"/>
    </row>
    <row r="2689" spans="1:25">
      <c r="A2689" s="299" t="s">
        <v>182</v>
      </c>
      <c r="B2689" s="299" t="s">
        <v>183</v>
      </c>
      <c r="C2689" s="125">
        <v>45107</v>
      </c>
      <c r="D2689" s="125">
        <v>45107</v>
      </c>
      <c r="E2689" s="125">
        <v>45117</v>
      </c>
      <c r="F2689" s="295" t="s">
        <v>1036</v>
      </c>
      <c r="G2689" s="127" t="s">
        <v>1653</v>
      </c>
      <c r="H2689" s="128" t="s">
        <v>900</v>
      </c>
      <c r="I2689" s="73" t="s">
        <v>898</v>
      </c>
      <c r="J2689" s="73" t="s">
        <v>1654</v>
      </c>
      <c r="K2689" s="73" t="s">
        <v>166</v>
      </c>
      <c r="L2689" s="129">
        <v>0</v>
      </c>
      <c r="N2689" s="121">
        <v>0</v>
      </c>
      <c r="O2689" s="121">
        <v>158333.9</v>
      </c>
      <c r="P2689" s="121">
        <v>158333.9</v>
      </c>
      <c r="Q2689" s="130" t="s">
        <v>681</v>
      </c>
      <c r="R2689" s="131">
        <v>0</v>
      </c>
      <c r="S2689" s="132">
        <v>2819086.9200000037</v>
      </c>
      <c r="T2689" s="122" t="s">
        <v>899</v>
      </c>
      <c r="U2689" s="2">
        <v>92762365</v>
      </c>
      <c r="V2689" s="121">
        <v>-371680208</v>
      </c>
      <c r="W2689" s="111">
        <v>493703</v>
      </c>
      <c r="X2689" s="133">
        <v>59086590</v>
      </c>
      <c r="Y2689" s="45"/>
    </row>
    <row r="2690" spans="1:25">
      <c r="A2690" s="299" t="s">
        <v>206</v>
      </c>
      <c r="B2690" s="299" t="s">
        <v>207</v>
      </c>
      <c r="C2690" s="125">
        <v>45107</v>
      </c>
      <c r="D2690" s="125">
        <v>45107</v>
      </c>
      <c r="E2690" s="125">
        <v>45117</v>
      </c>
      <c r="F2690" s="295" t="s">
        <v>466</v>
      </c>
      <c r="G2690" s="127"/>
      <c r="H2690" s="128" t="s">
        <v>465</v>
      </c>
      <c r="I2690" s="73" t="s">
        <v>467</v>
      </c>
      <c r="J2690" s="73" t="s">
        <v>468</v>
      </c>
      <c r="K2690" s="73" t="s">
        <v>944</v>
      </c>
      <c r="L2690" s="129">
        <v>12089.63</v>
      </c>
      <c r="M2690" s="121">
        <v>100</v>
      </c>
      <c r="N2690" s="121">
        <v>12089.63</v>
      </c>
      <c r="O2690" s="121">
        <v>0</v>
      </c>
      <c r="P2690" s="121">
        <v>12089.63</v>
      </c>
      <c r="Q2690" s="130" t="s">
        <v>681</v>
      </c>
      <c r="R2690" s="131">
        <v>8671220.7699999958</v>
      </c>
      <c r="S2690" s="132">
        <v>0</v>
      </c>
      <c r="T2690" s="122" t="s">
        <v>468</v>
      </c>
      <c r="U2690" s="2">
        <v>98050538</v>
      </c>
      <c r="V2690" s="121">
        <v>-370540734</v>
      </c>
      <c r="W2690" s="111">
        <v>445104</v>
      </c>
      <c r="X2690" s="133">
        <v>58815146</v>
      </c>
      <c r="Y2690" s="45"/>
    </row>
    <row r="2691" spans="1:25">
      <c r="A2691" s="299" t="s">
        <v>182</v>
      </c>
      <c r="B2691" s="299" t="s">
        <v>183</v>
      </c>
      <c r="C2691" s="125">
        <v>45107</v>
      </c>
      <c r="D2691" s="125">
        <v>45107</v>
      </c>
      <c r="E2691" s="125">
        <v>45117</v>
      </c>
      <c r="F2691" s="295" t="s">
        <v>466</v>
      </c>
      <c r="G2691" s="127" t="s">
        <v>1608</v>
      </c>
      <c r="H2691" s="128" t="s">
        <v>465</v>
      </c>
      <c r="I2691" s="73" t="s">
        <v>467</v>
      </c>
      <c r="J2691" s="73" t="s">
        <v>468</v>
      </c>
      <c r="K2691" s="73" t="s">
        <v>166</v>
      </c>
      <c r="L2691" s="129">
        <v>0</v>
      </c>
      <c r="N2691" s="121">
        <v>0</v>
      </c>
      <c r="O2691" s="121">
        <v>45119.58</v>
      </c>
      <c r="P2691" s="121">
        <v>45119.58</v>
      </c>
      <c r="Q2691" s="130" t="s">
        <v>681</v>
      </c>
      <c r="R2691" s="131">
        <v>0</v>
      </c>
      <c r="S2691" s="132">
        <v>2864206.5000000037</v>
      </c>
      <c r="T2691" s="122" t="s">
        <v>468</v>
      </c>
      <c r="U2691" s="2">
        <v>95918030</v>
      </c>
      <c r="V2691" s="121">
        <v>-371666839</v>
      </c>
      <c r="W2691" s="111">
        <v>445104</v>
      </c>
      <c r="X2691" s="133">
        <v>59086418</v>
      </c>
      <c r="Y2691" s="45"/>
    </row>
    <row r="2692" spans="1:25">
      <c r="A2692" s="299" t="s">
        <v>206</v>
      </c>
      <c r="B2692" s="299" t="s">
        <v>207</v>
      </c>
      <c r="C2692" s="125">
        <v>45107</v>
      </c>
      <c r="D2692" s="125">
        <v>45107</v>
      </c>
      <c r="E2692" s="125">
        <v>45117</v>
      </c>
      <c r="G2692" s="127"/>
      <c r="H2692" s="128" t="s">
        <v>507</v>
      </c>
      <c r="I2692" s="73" t="s">
        <v>508</v>
      </c>
      <c r="J2692" s="73" t="s">
        <v>552</v>
      </c>
      <c r="K2692" s="73" t="s">
        <v>944</v>
      </c>
      <c r="L2692" s="129">
        <v>3828.83</v>
      </c>
      <c r="M2692" s="121">
        <v>100</v>
      </c>
      <c r="N2692" s="121">
        <v>3828.83</v>
      </c>
      <c r="O2692" s="121">
        <v>0</v>
      </c>
      <c r="P2692" s="121">
        <v>3828.83</v>
      </c>
      <c r="Q2692" s="130" t="s">
        <v>681</v>
      </c>
      <c r="R2692" s="131">
        <v>8675049.5999999959</v>
      </c>
      <c r="S2692" s="132">
        <v>0</v>
      </c>
      <c r="T2692" s="122" t="s">
        <v>552</v>
      </c>
      <c r="U2692" s="2">
        <v>98670006</v>
      </c>
      <c r="V2692" s="121">
        <v>-371666835</v>
      </c>
      <c r="W2692" s="111">
        <v>543029</v>
      </c>
      <c r="X2692" s="133">
        <v>59086415</v>
      </c>
      <c r="Y2692" s="45"/>
    </row>
    <row r="2693" spans="1:25">
      <c r="A2693" s="299" t="s">
        <v>182</v>
      </c>
      <c r="B2693" s="299" t="s">
        <v>183</v>
      </c>
      <c r="C2693" s="125">
        <v>45107</v>
      </c>
      <c r="D2693" s="125">
        <v>45107</v>
      </c>
      <c r="E2693" s="125">
        <v>45117</v>
      </c>
      <c r="G2693" s="127" t="s">
        <v>1860</v>
      </c>
      <c r="H2693" s="128" t="s">
        <v>507</v>
      </c>
      <c r="I2693" s="73" t="s">
        <v>508</v>
      </c>
      <c r="J2693" s="73" t="s">
        <v>552</v>
      </c>
      <c r="K2693" s="73" t="s">
        <v>166</v>
      </c>
      <c r="L2693" s="129">
        <v>0</v>
      </c>
      <c r="N2693" s="121">
        <v>0</v>
      </c>
      <c r="O2693" s="121">
        <v>20709.16</v>
      </c>
      <c r="P2693" s="121">
        <v>20709.16</v>
      </c>
      <c r="Q2693" s="130" t="s">
        <v>681</v>
      </c>
      <c r="R2693" s="131">
        <v>0</v>
      </c>
      <c r="S2693" s="132">
        <v>2884915.6600000039</v>
      </c>
      <c r="T2693" s="122" t="s">
        <v>552</v>
      </c>
      <c r="U2693" s="2">
        <v>98643685</v>
      </c>
      <c r="V2693" s="121">
        <v>-371611071</v>
      </c>
      <c r="W2693" s="111">
        <v>543029</v>
      </c>
      <c r="X2693" s="133">
        <v>59074463</v>
      </c>
      <c r="Y2693" s="45"/>
    </row>
    <row r="2694" spans="1:25">
      <c r="A2694" s="299" t="s">
        <v>182</v>
      </c>
      <c r="B2694" s="299" t="s">
        <v>183</v>
      </c>
      <c r="C2694" s="125">
        <v>45110</v>
      </c>
      <c r="D2694" s="125">
        <v>45110</v>
      </c>
      <c r="E2694" s="125">
        <v>45117</v>
      </c>
      <c r="F2694" s="295" t="s">
        <v>549</v>
      </c>
      <c r="G2694" s="127" t="s">
        <v>1596</v>
      </c>
      <c r="H2694" s="128" t="s">
        <v>548</v>
      </c>
      <c r="I2694" s="73" t="s">
        <v>550</v>
      </c>
      <c r="J2694" s="73" t="s">
        <v>551</v>
      </c>
      <c r="K2694" s="73" t="s">
        <v>166</v>
      </c>
      <c r="L2694" s="129">
        <v>0</v>
      </c>
      <c r="N2694" s="121">
        <v>0</v>
      </c>
      <c r="O2694" s="121">
        <v>189090.03</v>
      </c>
      <c r="P2694" s="121">
        <v>189090.03</v>
      </c>
      <c r="Q2694" s="130" t="s">
        <v>681</v>
      </c>
      <c r="R2694" s="131">
        <v>0</v>
      </c>
      <c r="S2694" s="132">
        <v>3074005.6900000037</v>
      </c>
      <c r="T2694" s="122" t="s">
        <v>551</v>
      </c>
      <c r="U2694" s="2">
        <v>98417143</v>
      </c>
      <c r="V2694" s="121">
        <v>-371666830</v>
      </c>
      <c r="W2694" s="111">
        <v>436980</v>
      </c>
      <c r="X2694" s="133">
        <v>59086412</v>
      </c>
      <c r="Y2694" s="45"/>
    </row>
    <row r="2695" spans="1:25">
      <c r="A2695" s="299" t="s">
        <v>206</v>
      </c>
      <c r="B2695" s="299" t="s">
        <v>207</v>
      </c>
      <c r="C2695" s="125">
        <v>45107</v>
      </c>
      <c r="D2695" s="125">
        <v>45107</v>
      </c>
      <c r="E2695" s="125">
        <v>45117</v>
      </c>
      <c r="F2695" s="295" t="s">
        <v>545</v>
      </c>
      <c r="G2695" s="127"/>
      <c r="H2695" s="128" t="s">
        <v>544</v>
      </c>
      <c r="I2695" s="73" t="s">
        <v>546</v>
      </c>
      <c r="J2695" s="73" t="s">
        <v>547</v>
      </c>
      <c r="K2695" s="73" t="s">
        <v>944</v>
      </c>
      <c r="L2695" s="129">
        <v>4829.78</v>
      </c>
      <c r="M2695" s="121">
        <v>100</v>
      </c>
      <c r="N2695" s="121">
        <v>4829.78</v>
      </c>
      <c r="O2695" s="121">
        <v>0</v>
      </c>
      <c r="P2695" s="121">
        <v>4829.78</v>
      </c>
      <c r="Q2695" s="130" t="s">
        <v>681</v>
      </c>
      <c r="R2695" s="131">
        <v>8679879.3799999952</v>
      </c>
      <c r="S2695" s="132">
        <v>0</v>
      </c>
      <c r="T2695" s="122" t="s">
        <v>547</v>
      </c>
      <c r="U2695" s="2">
        <v>98361353</v>
      </c>
      <c r="V2695" s="121">
        <v>-371099590</v>
      </c>
      <c r="W2695" s="111">
        <v>520943</v>
      </c>
      <c r="X2695" s="133">
        <v>58961204</v>
      </c>
      <c r="Y2695" s="45"/>
    </row>
    <row r="2696" spans="1:25">
      <c r="A2696" s="299" t="s">
        <v>182</v>
      </c>
      <c r="B2696" s="299" t="s">
        <v>183</v>
      </c>
      <c r="C2696" s="125">
        <v>45107</v>
      </c>
      <c r="D2696" s="125">
        <v>45107</v>
      </c>
      <c r="E2696" s="125">
        <v>45117</v>
      </c>
      <c r="F2696" s="295" t="s">
        <v>545</v>
      </c>
      <c r="G2696" s="127" t="s">
        <v>1822</v>
      </c>
      <c r="H2696" s="128" t="s">
        <v>544</v>
      </c>
      <c r="I2696" s="73" t="s">
        <v>546</v>
      </c>
      <c r="J2696" s="73" t="s">
        <v>547</v>
      </c>
      <c r="K2696" s="73" t="s">
        <v>166</v>
      </c>
      <c r="L2696" s="129">
        <v>0</v>
      </c>
      <c r="N2696" s="121">
        <v>0</v>
      </c>
      <c r="O2696" s="121">
        <v>75879.360000000001</v>
      </c>
      <c r="P2696" s="121">
        <v>75879.360000000001</v>
      </c>
      <c r="Q2696" s="130" t="s">
        <v>681</v>
      </c>
      <c r="R2696" s="131">
        <v>0</v>
      </c>
      <c r="S2696" s="132">
        <v>3149885.0500000035</v>
      </c>
      <c r="T2696" s="122" t="s">
        <v>547</v>
      </c>
      <c r="U2696" s="2">
        <v>98403236</v>
      </c>
      <c r="V2696" s="121">
        <v>-371666838</v>
      </c>
      <c r="W2696" s="111">
        <v>520943</v>
      </c>
      <c r="X2696" s="133">
        <v>59086417</v>
      </c>
      <c r="Y2696" s="45"/>
    </row>
    <row r="2697" spans="1:25">
      <c r="A2697" s="299" t="s">
        <v>182</v>
      </c>
      <c r="B2697" s="299" t="s">
        <v>183</v>
      </c>
      <c r="C2697" s="125">
        <v>45107</v>
      </c>
      <c r="D2697" s="125">
        <v>45107</v>
      </c>
      <c r="E2697" s="125">
        <v>45117</v>
      </c>
      <c r="F2697" s="295" t="s">
        <v>538</v>
      </c>
      <c r="G2697" s="127" t="s">
        <v>1728</v>
      </c>
      <c r="H2697" s="128" t="s">
        <v>537</v>
      </c>
      <c r="I2697" s="73" t="s">
        <v>539</v>
      </c>
      <c r="J2697" s="73" t="s">
        <v>540</v>
      </c>
      <c r="K2697" s="73" t="s">
        <v>166</v>
      </c>
      <c r="L2697" s="129">
        <v>0</v>
      </c>
      <c r="N2697" s="121">
        <v>0</v>
      </c>
      <c r="O2697" s="121">
        <v>47553.04</v>
      </c>
      <c r="P2697" s="121">
        <v>47553.04</v>
      </c>
      <c r="Q2697" s="130" t="s">
        <v>681</v>
      </c>
      <c r="R2697" s="131">
        <v>0</v>
      </c>
      <c r="S2697" s="132">
        <v>3197438.0900000036</v>
      </c>
      <c r="T2697" s="122" t="s">
        <v>540</v>
      </c>
      <c r="U2697" s="2">
        <v>96894866</v>
      </c>
      <c r="V2697" s="121">
        <v>-371667958</v>
      </c>
      <c r="W2697" s="111">
        <v>499382</v>
      </c>
      <c r="X2697" s="133">
        <v>59086419</v>
      </c>
      <c r="Y2697" s="45"/>
    </row>
    <row r="2698" spans="1:25">
      <c r="A2698" s="299" t="s">
        <v>206</v>
      </c>
      <c r="B2698" s="299" t="s">
        <v>207</v>
      </c>
      <c r="C2698" s="125">
        <v>45107</v>
      </c>
      <c r="D2698" s="125">
        <v>45107</v>
      </c>
      <c r="E2698" s="125">
        <v>45117</v>
      </c>
      <c r="G2698" s="127"/>
      <c r="H2698" s="128" t="s">
        <v>216</v>
      </c>
      <c r="I2698" s="73" t="s">
        <v>218</v>
      </c>
      <c r="J2698" s="73" t="s">
        <v>219</v>
      </c>
      <c r="K2698" s="73" t="s">
        <v>944</v>
      </c>
      <c r="L2698" s="129">
        <v>17436.990000000002</v>
      </c>
      <c r="M2698" s="121">
        <v>100</v>
      </c>
      <c r="N2698" s="121">
        <v>17436.990000000002</v>
      </c>
      <c r="O2698" s="121">
        <v>0</v>
      </c>
      <c r="P2698" s="121">
        <v>17436.990000000002</v>
      </c>
      <c r="Q2698" s="130" t="s">
        <v>681</v>
      </c>
      <c r="R2698" s="131">
        <v>8697316.3699999955</v>
      </c>
      <c r="S2698" s="132">
        <v>0</v>
      </c>
      <c r="T2698" s="122" t="s">
        <v>219</v>
      </c>
      <c r="U2698" s="2">
        <v>98670069</v>
      </c>
      <c r="V2698" s="121">
        <v>-371680254</v>
      </c>
      <c r="W2698" s="111">
        <v>500670</v>
      </c>
      <c r="X2698" s="133">
        <v>59086591</v>
      </c>
      <c r="Y2698" s="45"/>
    </row>
    <row r="2699" spans="1:25">
      <c r="A2699" s="228" t="s">
        <v>182</v>
      </c>
      <c r="B2699" s="228" t="s">
        <v>183</v>
      </c>
      <c r="C2699" s="229">
        <v>45107</v>
      </c>
      <c r="D2699" s="229">
        <v>45107</v>
      </c>
      <c r="E2699" s="229">
        <v>45117</v>
      </c>
      <c r="F2699" s="296"/>
      <c r="G2699" s="230" t="s">
        <v>1708</v>
      </c>
      <c r="H2699" s="231" t="s">
        <v>216</v>
      </c>
      <c r="I2699" s="232" t="s">
        <v>218</v>
      </c>
      <c r="J2699" s="232" t="s">
        <v>904</v>
      </c>
      <c r="K2699" s="232" t="s">
        <v>166</v>
      </c>
      <c r="L2699" s="233">
        <v>0</v>
      </c>
      <c r="M2699" s="234"/>
      <c r="N2699" s="234">
        <v>0</v>
      </c>
      <c r="O2699" s="234">
        <v>42782</v>
      </c>
      <c r="P2699" s="234">
        <v>42782</v>
      </c>
      <c r="Q2699" s="235" t="s">
        <v>681</v>
      </c>
      <c r="R2699" s="236">
        <v>0</v>
      </c>
      <c r="S2699" s="237">
        <v>3240220.0900000036</v>
      </c>
      <c r="T2699" s="238" t="s">
        <v>219</v>
      </c>
      <c r="U2699" s="239">
        <v>96251830</v>
      </c>
      <c r="V2699" s="234">
        <v>-371680255</v>
      </c>
      <c r="W2699" s="240">
        <v>500668</v>
      </c>
      <c r="X2699" s="241">
        <v>59086592</v>
      </c>
      <c r="Y2699" s="242" t="s">
        <v>1861</v>
      </c>
    </row>
    <row r="2700" spans="1:25">
      <c r="A2700" s="299" t="s">
        <v>206</v>
      </c>
      <c r="B2700" s="299" t="s">
        <v>207</v>
      </c>
      <c r="C2700" s="125">
        <v>45107</v>
      </c>
      <c r="D2700" s="125">
        <v>45107</v>
      </c>
      <c r="E2700" s="125">
        <v>45118</v>
      </c>
      <c r="F2700" s="295" t="s">
        <v>520</v>
      </c>
      <c r="G2700" s="127"/>
      <c r="H2700" s="128" t="s">
        <v>519</v>
      </c>
      <c r="I2700" s="73" t="s">
        <v>521</v>
      </c>
      <c r="J2700" s="73" t="s">
        <v>522</v>
      </c>
      <c r="K2700" s="73" t="s">
        <v>944</v>
      </c>
      <c r="L2700" s="129">
        <v>817.2</v>
      </c>
      <c r="M2700" s="121">
        <v>100</v>
      </c>
      <c r="N2700" s="121">
        <v>817.2</v>
      </c>
      <c r="O2700" s="121">
        <v>0</v>
      </c>
      <c r="P2700" s="121">
        <v>817.2</v>
      </c>
      <c r="Q2700" s="130" t="s">
        <v>681</v>
      </c>
      <c r="R2700" s="131">
        <v>8698133.5699999947</v>
      </c>
      <c r="S2700" s="132">
        <v>0</v>
      </c>
      <c r="T2700" s="122" t="s">
        <v>522</v>
      </c>
      <c r="U2700" s="2">
        <v>98222240</v>
      </c>
      <c r="V2700" s="121">
        <v>-370781946</v>
      </c>
      <c r="W2700" s="111">
        <v>446869</v>
      </c>
      <c r="X2700" s="133">
        <v>58890345</v>
      </c>
      <c r="Y2700" s="45"/>
    </row>
    <row r="2701" spans="1:25">
      <c r="A2701" s="299" t="s">
        <v>182</v>
      </c>
      <c r="B2701" s="299" t="s">
        <v>183</v>
      </c>
      <c r="C2701" s="125">
        <v>45107</v>
      </c>
      <c r="D2701" s="125">
        <v>45107</v>
      </c>
      <c r="E2701" s="125">
        <v>45118</v>
      </c>
      <c r="F2701" s="295" t="s">
        <v>520</v>
      </c>
      <c r="G2701" s="127" t="s">
        <v>1611</v>
      </c>
      <c r="H2701" s="128" t="s">
        <v>519</v>
      </c>
      <c r="I2701" s="73" t="s">
        <v>521</v>
      </c>
      <c r="J2701" s="73" t="s">
        <v>522</v>
      </c>
      <c r="K2701" s="73" t="s">
        <v>166</v>
      </c>
      <c r="L2701" s="129">
        <v>0</v>
      </c>
      <c r="N2701" s="121">
        <v>0</v>
      </c>
      <c r="O2701" s="121">
        <v>41095.39</v>
      </c>
      <c r="P2701" s="121">
        <v>41095.39</v>
      </c>
      <c r="Q2701" s="130" t="s">
        <v>681</v>
      </c>
      <c r="R2701" s="131">
        <v>0</v>
      </c>
      <c r="S2701" s="132">
        <v>3281315.4800000037</v>
      </c>
      <c r="T2701" s="122" t="s">
        <v>522</v>
      </c>
      <c r="U2701" s="2">
        <v>93380936</v>
      </c>
      <c r="V2701" s="121">
        <v>-371899329</v>
      </c>
      <c r="W2701" s="111">
        <v>446869</v>
      </c>
      <c r="X2701" s="133">
        <v>59130445</v>
      </c>
      <c r="Y2701" s="45"/>
    </row>
    <row r="2702" spans="1:25">
      <c r="A2702" s="299" t="s">
        <v>182</v>
      </c>
      <c r="B2702" s="299" t="s">
        <v>183</v>
      </c>
      <c r="C2702" s="125">
        <v>45107</v>
      </c>
      <c r="D2702" s="125">
        <v>45107</v>
      </c>
      <c r="E2702" s="125">
        <v>45118</v>
      </c>
      <c r="F2702" s="295" t="s">
        <v>520</v>
      </c>
      <c r="G2702" s="127" t="s">
        <v>1611</v>
      </c>
      <c r="H2702" s="128" t="s">
        <v>519</v>
      </c>
      <c r="I2702" s="73" t="s">
        <v>521</v>
      </c>
      <c r="J2702" s="73" t="s">
        <v>522</v>
      </c>
      <c r="K2702" s="73" t="s">
        <v>166</v>
      </c>
      <c r="L2702" s="129">
        <v>0</v>
      </c>
      <c r="N2702" s="121">
        <v>0</v>
      </c>
      <c r="O2702" s="121">
        <v>-16515.240000000002</v>
      </c>
      <c r="P2702" s="121">
        <v>-16515.240000000002</v>
      </c>
      <c r="Q2702" s="130" t="s">
        <v>681</v>
      </c>
      <c r="R2702" s="131">
        <v>0</v>
      </c>
      <c r="S2702" s="132">
        <v>3264800.2400000035</v>
      </c>
      <c r="T2702" s="122" t="s">
        <v>522</v>
      </c>
      <c r="U2702" s="2">
        <v>93380936</v>
      </c>
      <c r="V2702" s="121">
        <v>-371899338</v>
      </c>
      <c r="W2702" s="111">
        <v>446869</v>
      </c>
      <c r="X2702" s="133">
        <v>59130446</v>
      </c>
      <c r="Y2702" s="45"/>
    </row>
    <row r="2703" spans="1:25">
      <c r="A2703" s="299" t="s">
        <v>182</v>
      </c>
      <c r="B2703" s="299" t="s">
        <v>183</v>
      </c>
      <c r="C2703" s="125">
        <v>45110</v>
      </c>
      <c r="D2703" s="125">
        <v>45110</v>
      </c>
      <c r="E2703" s="125">
        <v>45118</v>
      </c>
      <c r="G2703" s="127" t="s">
        <v>1536</v>
      </c>
      <c r="H2703" s="128" t="s">
        <v>721</v>
      </c>
      <c r="I2703" s="73" t="s">
        <v>716</v>
      </c>
      <c r="J2703" s="73" t="s">
        <v>720</v>
      </c>
      <c r="K2703" s="73" t="s">
        <v>166</v>
      </c>
      <c r="L2703" s="129">
        <v>0</v>
      </c>
      <c r="N2703" s="121">
        <v>0</v>
      </c>
      <c r="O2703" s="121">
        <v>27326.36</v>
      </c>
      <c r="P2703" s="121">
        <v>27326.36</v>
      </c>
      <c r="Q2703" s="130" t="s">
        <v>681</v>
      </c>
      <c r="R2703" s="131">
        <v>0</v>
      </c>
      <c r="S2703" s="132">
        <v>3292126.6000000034</v>
      </c>
      <c r="T2703" s="122" t="s">
        <v>1040</v>
      </c>
      <c r="U2703" s="2">
        <v>96275040</v>
      </c>
      <c r="V2703" s="121">
        <v>-371889853</v>
      </c>
      <c r="W2703" s="111">
        <v>523373</v>
      </c>
      <c r="X2703" s="133">
        <v>59128651</v>
      </c>
      <c r="Y2703" s="45"/>
    </row>
    <row r="2704" spans="1:25">
      <c r="A2704" s="299" t="s">
        <v>182</v>
      </c>
      <c r="B2704" s="299" t="s">
        <v>183</v>
      </c>
      <c r="C2704" s="125">
        <v>45110</v>
      </c>
      <c r="D2704" s="125">
        <v>45110</v>
      </c>
      <c r="E2704" s="125">
        <v>45118</v>
      </c>
      <c r="G2704" s="127" t="s">
        <v>1683</v>
      </c>
      <c r="H2704" s="128" t="s">
        <v>947</v>
      </c>
      <c r="I2704" s="73" t="s">
        <v>716</v>
      </c>
      <c r="J2704" s="73" t="s">
        <v>946</v>
      </c>
      <c r="K2704" s="73" t="s">
        <v>166</v>
      </c>
      <c r="L2704" s="129">
        <v>0</v>
      </c>
      <c r="N2704" s="121">
        <v>0</v>
      </c>
      <c r="O2704" s="121">
        <v>10231.56</v>
      </c>
      <c r="P2704" s="121">
        <v>10231.56</v>
      </c>
      <c r="Q2704" s="130" t="s">
        <v>681</v>
      </c>
      <c r="R2704" s="131">
        <v>0</v>
      </c>
      <c r="S2704" s="132">
        <v>3302358.1600000034</v>
      </c>
      <c r="T2704" s="122" t="s">
        <v>1043</v>
      </c>
      <c r="U2704" s="2">
        <v>96267917</v>
      </c>
      <c r="V2704" s="121">
        <v>-371889884</v>
      </c>
      <c r="W2704" s="111">
        <v>523351</v>
      </c>
      <c r="X2704" s="133">
        <v>59128664</v>
      </c>
      <c r="Y2704" s="45"/>
    </row>
    <row r="2705" spans="1:25">
      <c r="A2705" s="299" t="s">
        <v>182</v>
      </c>
      <c r="B2705" s="299" t="s">
        <v>183</v>
      </c>
      <c r="C2705" s="125">
        <v>45110</v>
      </c>
      <c r="D2705" s="125">
        <v>45110</v>
      </c>
      <c r="E2705" s="125">
        <v>45118</v>
      </c>
      <c r="G2705" s="127"/>
      <c r="H2705" s="128" t="s">
        <v>1042</v>
      </c>
      <c r="I2705" s="73" t="s">
        <v>716</v>
      </c>
      <c r="J2705" s="73" t="s">
        <v>1041</v>
      </c>
      <c r="K2705" s="73" t="s">
        <v>1158</v>
      </c>
      <c r="L2705" s="129">
        <v>0</v>
      </c>
      <c r="N2705" s="121">
        <v>0</v>
      </c>
      <c r="O2705" s="121">
        <v>879.71</v>
      </c>
      <c r="P2705" s="121">
        <v>879.71</v>
      </c>
      <c r="Q2705" s="130" t="s">
        <v>681</v>
      </c>
      <c r="R2705" s="131">
        <v>0</v>
      </c>
      <c r="S2705" s="132">
        <v>3303237.8700000034</v>
      </c>
      <c r="T2705" s="122" t="s">
        <v>1041</v>
      </c>
      <c r="U2705" s="2">
        <v>98757430</v>
      </c>
      <c r="V2705" s="121">
        <v>-371889797</v>
      </c>
      <c r="W2705" s="111"/>
      <c r="X2705" s="133">
        <v>59128639</v>
      </c>
      <c r="Y2705" s="45"/>
    </row>
    <row r="2706" spans="1:25">
      <c r="A2706" s="299" t="s">
        <v>206</v>
      </c>
      <c r="B2706" s="299" t="s">
        <v>207</v>
      </c>
      <c r="C2706" s="125">
        <v>45107</v>
      </c>
      <c r="D2706" s="125">
        <v>45107</v>
      </c>
      <c r="E2706" s="125">
        <v>45118</v>
      </c>
      <c r="G2706" s="127"/>
      <c r="H2706" s="128" t="s">
        <v>1042</v>
      </c>
      <c r="I2706" s="73" t="s">
        <v>716</v>
      </c>
      <c r="J2706" s="73" t="s">
        <v>1041</v>
      </c>
      <c r="K2706" s="73" t="s">
        <v>944</v>
      </c>
      <c r="L2706" s="129">
        <v>43648.07</v>
      </c>
      <c r="M2706" s="121">
        <v>100</v>
      </c>
      <c r="N2706" s="121">
        <v>43648.07</v>
      </c>
      <c r="O2706" s="121">
        <v>0</v>
      </c>
      <c r="P2706" s="121">
        <v>43648.07</v>
      </c>
      <c r="Q2706" s="130" t="s">
        <v>681</v>
      </c>
      <c r="R2706" s="131">
        <v>8741781.639999995</v>
      </c>
      <c r="S2706" s="132">
        <v>0</v>
      </c>
      <c r="T2706" s="122" t="s">
        <v>1041</v>
      </c>
      <c r="U2706" s="2">
        <v>98757237</v>
      </c>
      <c r="V2706" s="121">
        <v>-371889441</v>
      </c>
      <c r="W2706" s="111">
        <v>549049</v>
      </c>
      <c r="X2706" s="133">
        <v>59128515</v>
      </c>
      <c r="Y2706" s="45"/>
    </row>
    <row r="2707" spans="1:25">
      <c r="A2707" s="299" t="s">
        <v>182</v>
      </c>
      <c r="B2707" s="299" t="s">
        <v>183</v>
      </c>
      <c r="C2707" s="125">
        <v>45110</v>
      </c>
      <c r="D2707" s="125">
        <v>45110</v>
      </c>
      <c r="E2707" s="125">
        <v>45118</v>
      </c>
      <c r="G2707" s="127" t="s">
        <v>1862</v>
      </c>
      <c r="H2707" s="128" t="s">
        <v>1042</v>
      </c>
      <c r="I2707" s="73" t="s">
        <v>716</v>
      </c>
      <c r="J2707" s="73" t="s">
        <v>1863</v>
      </c>
      <c r="K2707" s="73" t="s">
        <v>166</v>
      </c>
      <c r="L2707" s="129">
        <v>0</v>
      </c>
      <c r="N2707" s="121">
        <v>0</v>
      </c>
      <c r="O2707" s="121">
        <v>6910.43</v>
      </c>
      <c r="P2707" s="121">
        <v>6910.43</v>
      </c>
      <c r="Q2707" s="130" t="s">
        <v>681</v>
      </c>
      <c r="R2707" s="131">
        <v>0</v>
      </c>
      <c r="S2707" s="132">
        <v>3310148.3000000035</v>
      </c>
      <c r="T2707" s="122" t="s">
        <v>1041</v>
      </c>
      <c r="U2707" s="2">
        <v>98757785</v>
      </c>
      <c r="V2707" s="121">
        <v>-371890682</v>
      </c>
      <c r="W2707" s="111">
        <v>549049</v>
      </c>
      <c r="X2707" s="133">
        <v>59128730</v>
      </c>
      <c r="Y2707" s="45"/>
    </row>
    <row r="2708" spans="1:25">
      <c r="A2708" s="299" t="s">
        <v>182</v>
      </c>
      <c r="B2708" s="299" t="s">
        <v>183</v>
      </c>
      <c r="C2708" s="125">
        <v>45107</v>
      </c>
      <c r="D2708" s="125">
        <v>45107</v>
      </c>
      <c r="E2708" s="125">
        <v>45118</v>
      </c>
      <c r="F2708" s="295" t="s">
        <v>266</v>
      </c>
      <c r="G2708" s="127" t="s">
        <v>1645</v>
      </c>
      <c r="H2708" s="128" t="s">
        <v>265</v>
      </c>
      <c r="I2708" s="73" t="s">
        <v>267</v>
      </c>
      <c r="J2708" s="73" t="s">
        <v>268</v>
      </c>
      <c r="K2708" s="73" t="s">
        <v>166</v>
      </c>
      <c r="L2708" s="129">
        <v>0</v>
      </c>
      <c r="N2708" s="121">
        <v>0</v>
      </c>
      <c r="O2708" s="121">
        <v>-3030.31</v>
      </c>
      <c r="P2708" s="121">
        <v>-3030.31</v>
      </c>
      <c r="Q2708" s="130" t="s">
        <v>681</v>
      </c>
      <c r="R2708" s="131">
        <v>0</v>
      </c>
      <c r="S2708" s="132">
        <v>3307117.9900000035</v>
      </c>
      <c r="T2708" s="122" t="s">
        <v>268</v>
      </c>
      <c r="U2708" s="2">
        <v>94053412</v>
      </c>
      <c r="V2708" s="121">
        <v>-371897192</v>
      </c>
      <c r="W2708" s="111">
        <v>456083</v>
      </c>
      <c r="X2708" s="133">
        <v>59129894</v>
      </c>
      <c r="Y2708" s="45" t="s">
        <v>1856</v>
      </c>
    </row>
    <row r="2709" spans="1:25">
      <c r="A2709" s="299" t="s">
        <v>182</v>
      </c>
      <c r="B2709" s="299" t="s">
        <v>183</v>
      </c>
      <c r="C2709" s="125">
        <v>45107</v>
      </c>
      <c r="D2709" s="125">
        <v>45107</v>
      </c>
      <c r="E2709" s="125">
        <v>45118</v>
      </c>
      <c r="F2709" s="295" t="s">
        <v>734</v>
      </c>
      <c r="G2709" s="127" t="s">
        <v>1518</v>
      </c>
      <c r="H2709" s="128" t="s">
        <v>733</v>
      </c>
      <c r="I2709" s="73" t="s">
        <v>731</v>
      </c>
      <c r="J2709" s="73" t="s">
        <v>732</v>
      </c>
      <c r="K2709" s="73" t="s">
        <v>166</v>
      </c>
      <c r="L2709" s="129">
        <v>0</v>
      </c>
      <c r="N2709" s="121">
        <v>0</v>
      </c>
      <c r="O2709" s="121">
        <v>-13095.44</v>
      </c>
      <c r="P2709" s="121">
        <v>-13095.44</v>
      </c>
      <c r="Q2709" s="130" t="s">
        <v>681</v>
      </c>
      <c r="R2709" s="131">
        <v>0</v>
      </c>
      <c r="S2709" s="132">
        <v>3294022.5500000035</v>
      </c>
      <c r="T2709" s="122" t="s">
        <v>732</v>
      </c>
      <c r="U2709" s="2">
        <v>93072162</v>
      </c>
      <c r="V2709" s="121">
        <v>-371897346</v>
      </c>
      <c r="W2709" s="111">
        <v>516195</v>
      </c>
      <c r="X2709" s="133">
        <v>59129910</v>
      </c>
      <c r="Y2709" s="45"/>
    </row>
    <row r="2710" spans="1:25">
      <c r="A2710" s="299" t="s">
        <v>182</v>
      </c>
      <c r="B2710" s="299" t="s">
        <v>183</v>
      </c>
      <c r="C2710" s="125">
        <v>45083</v>
      </c>
      <c r="D2710" s="125">
        <v>45083</v>
      </c>
      <c r="E2710" s="125">
        <v>45118</v>
      </c>
      <c r="F2710" s="295" t="s">
        <v>1020</v>
      </c>
      <c r="G2710" s="127" t="s">
        <v>1803</v>
      </c>
      <c r="H2710" s="128" t="s">
        <v>1019</v>
      </c>
      <c r="I2710" s="73" t="s">
        <v>1006</v>
      </c>
      <c r="J2710" s="73" t="s">
        <v>1018</v>
      </c>
      <c r="K2710" s="73" t="s">
        <v>166</v>
      </c>
      <c r="L2710" s="129">
        <v>0</v>
      </c>
      <c r="N2710" s="121">
        <v>0</v>
      </c>
      <c r="O2710" s="121">
        <v>-35007.230000000003</v>
      </c>
      <c r="P2710" s="121">
        <v>-35007.230000000003</v>
      </c>
      <c r="Q2710" s="130" t="s">
        <v>681</v>
      </c>
      <c r="R2710" s="131">
        <v>0</v>
      </c>
      <c r="S2710" s="132">
        <v>3259015.3200000036</v>
      </c>
      <c r="T2710" s="122" t="s">
        <v>1018</v>
      </c>
      <c r="U2710" s="2">
        <v>91030221</v>
      </c>
      <c r="V2710" s="121">
        <v>-371914769</v>
      </c>
      <c r="W2710" s="111">
        <v>514342</v>
      </c>
      <c r="X2710" s="133">
        <v>59129920</v>
      </c>
      <c r="Y2710" s="45"/>
    </row>
    <row r="2711" spans="1:25">
      <c r="A2711" s="299" t="s">
        <v>206</v>
      </c>
      <c r="B2711" s="299" t="s">
        <v>207</v>
      </c>
      <c r="C2711" s="125">
        <v>45107</v>
      </c>
      <c r="D2711" s="125">
        <v>45107</v>
      </c>
      <c r="E2711" s="125">
        <v>45118</v>
      </c>
      <c r="F2711" s="295" t="s">
        <v>542</v>
      </c>
      <c r="G2711" s="127"/>
      <c r="H2711" s="128" t="s">
        <v>541</v>
      </c>
      <c r="I2711" s="73" t="s">
        <v>502</v>
      </c>
      <c r="J2711" s="73" t="s">
        <v>543</v>
      </c>
      <c r="K2711" s="73" t="s">
        <v>944</v>
      </c>
      <c r="L2711" s="129">
        <v>2809.58</v>
      </c>
      <c r="M2711" s="121">
        <v>100</v>
      </c>
      <c r="N2711" s="121">
        <v>2809.58</v>
      </c>
      <c r="O2711" s="121">
        <v>0</v>
      </c>
      <c r="P2711" s="121">
        <v>2809.58</v>
      </c>
      <c r="Q2711" s="130" t="s">
        <v>681</v>
      </c>
      <c r="R2711" s="131">
        <v>8744591.2199999951</v>
      </c>
      <c r="S2711" s="132">
        <v>0</v>
      </c>
      <c r="T2711" s="122" t="s">
        <v>543</v>
      </c>
      <c r="U2711" s="2">
        <v>97968576</v>
      </c>
      <c r="V2711" s="121">
        <v>-369719083</v>
      </c>
      <c r="W2711" s="111">
        <v>516181</v>
      </c>
      <c r="X2711" s="133">
        <v>58510502</v>
      </c>
      <c r="Y2711" s="45"/>
    </row>
    <row r="2712" spans="1:25">
      <c r="A2712" s="299" t="s">
        <v>182</v>
      </c>
      <c r="B2712" s="299" t="s">
        <v>183</v>
      </c>
      <c r="C2712" s="125">
        <v>45107</v>
      </c>
      <c r="D2712" s="125">
        <v>45107</v>
      </c>
      <c r="E2712" s="125">
        <v>45118</v>
      </c>
      <c r="F2712" s="295" t="s">
        <v>542</v>
      </c>
      <c r="G2712" s="127" t="s">
        <v>1864</v>
      </c>
      <c r="H2712" s="128" t="s">
        <v>541</v>
      </c>
      <c r="I2712" s="73" t="s">
        <v>502</v>
      </c>
      <c r="J2712" s="73" t="s">
        <v>543</v>
      </c>
      <c r="K2712" s="73" t="s">
        <v>166</v>
      </c>
      <c r="L2712" s="129">
        <v>0</v>
      </c>
      <c r="N2712" s="121">
        <v>0</v>
      </c>
      <c r="O2712" s="121">
        <v>66912.62</v>
      </c>
      <c r="P2712" s="121">
        <v>66912.62</v>
      </c>
      <c r="Q2712" s="130" t="s">
        <v>681</v>
      </c>
      <c r="R2712" s="131">
        <v>0</v>
      </c>
      <c r="S2712" s="132">
        <v>3325927.9400000037</v>
      </c>
      <c r="T2712" s="122" t="s">
        <v>543</v>
      </c>
      <c r="U2712" s="2">
        <v>96902141</v>
      </c>
      <c r="V2712" s="121">
        <v>-371899393</v>
      </c>
      <c r="W2712" s="111">
        <v>516181</v>
      </c>
      <c r="X2712" s="133">
        <v>59130462</v>
      </c>
      <c r="Y2712" s="45"/>
    </row>
    <row r="2713" spans="1:25">
      <c r="A2713" s="299" t="s">
        <v>182</v>
      </c>
      <c r="B2713" s="299" t="s">
        <v>183</v>
      </c>
      <c r="C2713" s="125">
        <v>45107</v>
      </c>
      <c r="D2713" s="125">
        <v>45107</v>
      </c>
      <c r="E2713" s="125">
        <v>45118</v>
      </c>
      <c r="F2713" s="295" t="s">
        <v>542</v>
      </c>
      <c r="G2713" s="127" t="s">
        <v>1864</v>
      </c>
      <c r="H2713" s="128" t="s">
        <v>541</v>
      </c>
      <c r="I2713" s="73" t="s">
        <v>502</v>
      </c>
      <c r="J2713" s="73" t="s">
        <v>543</v>
      </c>
      <c r="K2713" s="73" t="s">
        <v>166</v>
      </c>
      <c r="L2713" s="129">
        <v>0</v>
      </c>
      <c r="N2713" s="121">
        <v>0</v>
      </c>
      <c r="O2713" s="121">
        <v>-8143.31</v>
      </c>
      <c r="P2713" s="121">
        <v>-8143.31</v>
      </c>
      <c r="Q2713" s="130" t="s">
        <v>681</v>
      </c>
      <c r="R2713" s="131">
        <v>0</v>
      </c>
      <c r="S2713" s="132">
        <v>3317784.6300000036</v>
      </c>
      <c r="T2713" s="122" t="s">
        <v>543</v>
      </c>
      <c r="U2713" s="2">
        <v>96902141</v>
      </c>
      <c r="V2713" s="121">
        <v>-371899495</v>
      </c>
      <c r="W2713" s="111">
        <v>516181</v>
      </c>
      <c r="X2713" s="133">
        <v>59130499</v>
      </c>
      <c r="Y2713" s="45"/>
    </row>
    <row r="2714" spans="1:25">
      <c r="A2714" s="299" t="s">
        <v>182</v>
      </c>
      <c r="B2714" s="299" t="s">
        <v>183</v>
      </c>
      <c r="C2714" s="125">
        <v>45107</v>
      </c>
      <c r="D2714" s="125">
        <v>45107</v>
      </c>
      <c r="E2714" s="125">
        <v>45118</v>
      </c>
      <c r="F2714" s="295" t="s">
        <v>1036</v>
      </c>
      <c r="G2714" s="127" t="s">
        <v>1653</v>
      </c>
      <c r="H2714" s="128" t="s">
        <v>900</v>
      </c>
      <c r="I2714" s="73" t="s">
        <v>898</v>
      </c>
      <c r="J2714" s="73" t="s">
        <v>1654</v>
      </c>
      <c r="K2714" s="73" t="s">
        <v>166</v>
      </c>
      <c r="L2714" s="129">
        <v>0</v>
      </c>
      <c r="N2714" s="121">
        <v>0</v>
      </c>
      <c r="O2714" s="121">
        <v>-7424.58</v>
      </c>
      <c r="P2714" s="121">
        <v>-7424.58</v>
      </c>
      <c r="Q2714" s="130" t="s">
        <v>681</v>
      </c>
      <c r="R2714" s="131">
        <v>0</v>
      </c>
      <c r="S2714" s="132">
        <v>3310360.0500000035</v>
      </c>
      <c r="T2714" s="122" t="s">
        <v>899</v>
      </c>
      <c r="U2714" s="2">
        <v>92762365</v>
      </c>
      <c r="V2714" s="121">
        <v>-371897811</v>
      </c>
      <c r="W2714" s="111">
        <v>493703</v>
      </c>
      <c r="X2714" s="133">
        <v>59130006</v>
      </c>
      <c r="Y2714" s="45"/>
    </row>
    <row r="2715" spans="1:25">
      <c r="A2715" s="299" t="s">
        <v>182</v>
      </c>
      <c r="B2715" s="299" t="s">
        <v>183</v>
      </c>
      <c r="C2715" s="125">
        <v>45107</v>
      </c>
      <c r="D2715" s="125">
        <v>45107</v>
      </c>
      <c r="E2715" s="125">
        <v>45118</v>
      </c>
      <c r="F2715" s="295" t="s">
        <v>987</v>
      </c>
      <c r="G2715" s="127" t="s">
        <v>1738</v>
      </c>
      <c r="H2715" s="128" t="s">
        <v>986</v>
      </c>
      <c r="I2715" s="73" t="s">
        <v>524</v>
      </c>
      <c r="J2715" s="73" t="s">
        <v>985</v>
      </c>
      <c r="K2715" s="73" t="s">
        <v>166</v>
      </c>
      <c r="L2715" s="129">
        <v>0</v>
      </c>
      <c r="N2715" s="121">
        <v>0</v>
      </c>
      <c r="O2715" s="121">
        <v>-2982.62</v>
      </c>
      <c r="P2715" s="121">
        <v>-2982.62</v>
      </c>
      <c r="Q2715" s="130" t="s">
        <v>681</v>
      </c>
      <c r="R2715" s="131">
        <v>0</v>
      </c>
      <c r="S2715" s="132">
        <v>3307377.4300000034</v>
      </c>
      <c r="T2715" s="122" t="s">
        <v>985</v>
      </c>
      <c r="U2715" s="2">
        <v>94270542</v>
      </c>
      <c r="V2715" s="121">
        <v>-371899804</v>
      </c>
      <c r="W2715" s="111">
        <v>497189</v>
      </c>
      <c r="X2715" s="133">
        <v>59130598</v>
      </c>
      <c r="Y2715" s="45" t="s">
        <v>1854</v>
      </c>
    </row>
    <row r="2716" spans="1:25">
      <c r="A2716" s="299" t="s">
        <v>182</v>
      </c>
      <c r="B2716" s="299" t="s">
        <v>183</v>
      </c>
      <c r="C2716" s="125">
        <v>45118</v>
      </c>
      <c r="D2716" s="125">
        <v>45118</v>
      </c>
      <c r="E2716" s="125">
        <v>45118</v>
      </c>
      <c r="F2716" s="295" t="s">
        <v>534</v>
      </c>
      <c r="G2716" s="127"/>
      <c r="H2716" s="128" t="s">
        <v>533</v>
      </c>
      <c r="I2716" s="73" t="s">
        <v>535</v>
      </c>
      <c r="J2716" s="73" t="s">
        <v>536</v>
      </c>
      <c r="K2716" s="73" t="s">
        <v>817</v>
      </c>
      <c r="L2716" s="129">
        <v>0</v>
      </c>
      <c r="N2716" s="121">
        <v>0</v>
      </c>
      <c r="O2716" s="121">
        <v>-276.97000000000003</v>
      </c>
      <c r="P2716" s="121">
        <v>-276.97000000000003</v>
      </c>
      <c r="Q2716" s="130" t="s">
        <v>681</v>
      </c>
      <c r="R2716" s="131">
        <v>0</v>
      </c>
      <c r="S2716" s="132">
        <v>3307100.4600000032</v>
      </c>
      <c r="T2716" s="122" t="s">
        <v>536</v>
      </c>
      <c r="U2716" s="2">
        <v>98767762</v>
      </c>
      <c r="V2716" s="121">
        <v>-371914916</v>
      </c>
      <c r="W2716" s="111"/>
      <c r="X2716" s="133">
        <v>59133219</v>
      </c>
      <c r="Y2716" s="45" t="s">
        <v>1865</v>
      </c>
    </row>
    <row r="2717" spans="1:25">
      <c r="A2717" s="299" t="s">
        <v>182</v>
      </c>
      <c r="B2717" s="299" t="s">
        <v>183</v>
      </c>
      <c r="C2717" s="125">
        <v>45107</v>
      </c>
      <c r="D2717" s="125">
        <v>45107</v>
      </c>
      <c r="E2717" s="125">
        <v>45118</v>
      </c>
      <c r="G2717" s="127" t="s">
        <v>1565</v>
      </c>
      <c r="H2717" s="128" t="s">
        <v>814</v>
      </c>
      <c r="I2717" s="73" t="s">
        <v>236</v>
      </c>
      <c r="J2717" s="73" t="s">
        <v>1039</v>
      </c>
      <c r="K2717" s="73" t="s">
        <v>166</v>
      </c>
      <c r="L2717" s="129">
        <v>0</v>
      </c>
      <c r="N2717" s="121">
        <v>0</v>
      </c>
      <c r="O2717" s="121">
        <v>2034.99</v>
      </c>
      <c r="P2717" s="121">
        <v>2034.99</v>
      </c>
      <c r="Q2717" s="130" t="s">
        <v>681</v>
      </c>
      <c r="R2717" s="131">
        <v>0</v>
      </c>
      <c r="S2717" s="132">
        <v>3309135.4500000034</v>
      </c>
      <c r="T2717" s="122" t="s">
        <v>1039</v>
      </c>
      <c r="U2717" s="2">
        <v>98760908</v>
      </c>
      <c r="V2717" s="121">
        <v>-371901479</v>
      </c>
      <c r="W2717" s="111">
        <v>423893</v>
      </c>
      <c r="X2717" s="133">
        <v>59130919</v>
      </c>
      <c r="Y2717" s="45"/>
    </row>
    <row r="2718" spans="1:25">
      <c r="A2718" s="299" t="s">
        <v>182</v>
      </c>
      <c r="B2718" s="299" t="s">
        <v>183</v>
      </c>
      <c r="C2718" s="125">
        <v>45107</v>
      </c>
      <c r="D2718" s="125">
        <v>45107</v>
      </c>
      <c r="E2718" s="125">
        <v>45118</v>
      </c>
      <c r="G2718" s="127" t="s">
        <v>1565</v>
      </c>
      <c r="H2718" s="128" t="s">
        <v>814</v>
      </c>
      <c r="I2718" s="73" t="s">
        <v>236</v>
      </c>
      <c r="J2718" s="73" t="s">
        <v>1039</v>
      </c>
      <c r="K2718" s="73" t="s">
        <v>166</v>
      </c>
      <c r="L2718" s="129">
        <v>0</v>
      </c>
      <c r="N2718" s="121">
        <v>0</v>
      </c>
      <c r="O2718" s="121">
        <v>-156.54</v>
      </c>
      <c r="P2718" s="121">
        <v>-156.54</v>
      </c>
      <c r="Q2718" s="130" t="s">
        <v>681</v>
      </c>
      <c r="R2718" s="131">
        <v>0</v>
      </c>
      <c r="S2718" s="132">
        <v>3308978.9100000034</v>
      </c>
      <c r="T2718" s="122" t="s">
        <v>1039</v>
      </c>
      <c r="U2718" s="2">
        <v>98760908</v>
      </c>
      <c r="V2718" s="121">
        <v>-371901700</v>
      </c>
      <c r="W2718" s="111">
        <v>423893</v>
      </c>
      <c r="X2718" s="133">
        <v>59130932</v>
      </c>
      <c r="Y2718" s="45"/>
    </row>
    <row r="2719" spans="1:25">
      <c r="A2719" s="299" t="s">
        <v>182</v>
      </c>
      <c r="B2719" s="299" t="s">
        <v>183</v>
      </c>
      <c r="C2719" s="125">
        <v>45110</v>
      </c>
      <c r="D2719" s="125">
        <v>45110</v>
      </c>
      <c r="E2719" s="125">
        <v>45118</v>
      </c>
      <c r="F2719" s="295" t="s">
        <v>235</v>
      </c>
      <c r="G2719" s="127" t="s">
        <v>1699</v>
      </c>
      <c r="H2719" s="128" t="s">
        <v>234</v>
      </c>
      <c r="I2719" s="73" t="s">
        <v>236</v>
      </c>
      <c r="J2719" s="73" t="s">
        <v>237</v>
      </c>
      <c r="K2719" s="73" t="s">
        <v>166</v>
      </c>
      <c r="L2719" s="129">
        <v>0</v>
      </c>
      <c r="N2719" s="121">
        <v>0</v>
      </c>
      <c r="O2719" s="121">
        <v>7400.42</v>
      </c>
      <c r="P2719" s="121">
        <v>7400.42</v>
      </c>
      <c r="Q2719" s="130" t="s">
        <v>681</v>
      </c>
      <c r="R2719" s="131">
        <v>0</v>
      </c>
      <c r="S2719" s="132">
        <v>3316379.3300000033</v>
      </c>
      <c r="T2719" s="122" t="s">
        <v>237</v>
      </c>
      <c r="U2719" s="2">
        <v>94028399</v>
      </c>
      <c r="V2719" s="121">
        <v>-371899552</v>
      </c>
      <c r="W2719" s="111">
        <v>495126</v>
      </c>
      <c r="X2719" s="133">
        <v>59130522</v>
      </c>
      <c r="Y2719" s="45"/>
    </row>
    <row r="2720" spans="1:25">
      <c r="A2720" s="299" t="s">
        <v>182</v>
      </c>
      <c r="B2720" s="299" t="s">
        <v>183</v>
      </c>
      <c r="C2720" s="125">
        <v>45110</v>
      </c>
      <c r="D2720" s="125">
        <v>45110</v>
      </c>
      <c r="E2720" s="125">
        <v>45118</v>
      </c>
      <c r="F2720" s="295" t="s">
        <v>235</v>
      </c>
      <c r="G2720" s="127" t="s">
        <v>1699</v>
      </c>
      <c r="H2720" s="128" t="s">
        <v>234</v>
      </c>
      <c r="I2720" s="73" t="s">
        <v>236</v>
      </c>
      <c r="J2720" s="73" t="s">
        <v>237</v>
      </c>
      <c r="K2720" s="73" t="s">
        <v>166</v>
      </c>
      <c r="L2720" s="129">
        <v>0</v>
      </c>
      <c r="N2720" s="121">
        <v>0</v>
      </c>
      <c r="O2720" s="121">
        <v>-740.04</v>
      </c>
      <c r="P2720" s="121">
        <v>-740.04</v>
      </c>
      <c r="Q2720" s="130" t="s">
        <v>681</v>
      </c>
      <c r="R2720" s="131">
        <v>0</v>
      </c>
      <c r="S2720" s="132">
        <v>3315639.2900000033</v>
      </c>
      <c r="T2720" s="122" t="s">
        <v>237</v>
      </c>
      <c r="U2720" s="2">
        <v>94028399</v>
      </c>
      <c r="V2720" s="121">
        <v>-371899560</v>
      </c>
      <c r="W2720" s="111">
        <v>495126</v>
      </c>
      <c r="X2720" s="133">
        <v>59130525</v>
      </c>
      <c r="Y2720" s="45"/>
    </row>
    <row r="2721" spans="1:25">
      <c r="A2721" s="228" t="s">
        <v>182</v>
      </c>
      <c r="B2721" s="228" t="s">
        <v>183</v>
      </c>
      <c r="C2721" s="229">
        <v>45107</v>
      </c>
      <c r="D2721" s="229">
        <v>45107</v>
      </c>
      <c r="E2721" s="229">
        <v>45118</v>
      </c>
      <c r="F2721" s="296" t="s">
        <v>545</v>
      </c>
      <c r="G2721" s="230" t="s">
        <v>1822</v>
      </c>
      <c r="H2721" s="231" t="s">
        <v>544</v>
      </c>
      <c r="I2721" s="232" t="s">
        <v>546</v>
      </c>
      <c r="J2721" s="232" t="s">
        <v>547</v>
      </c>
      <c r="K2721" s="232" t="s">
        <v>166</v>
      </c>
      <c r="L2721" s="233">
        <v>0</v>
      </c>
      <c r="M2721" s="234"/>
      <c r="N2721" s="234">
        <v>0</v>
      </c>
      <c r="O2721" s="234">
        <v>-1578.42</v>
      </c>
      <c r="P2721" s="234">
        <v>-1578.42</v>
      </c>
      <c r="Q2721" s="235" t="s">
        <v>681</v>
      </c>
      <c r="R2721" s="236">
        <v>0</v>
      </c>
      <c r="S2721" s="237">
        <v>3314060.8700000034</v>
      </c>
      <c r="T2721" s="238" t="s">
        <v>547</v>
      </c>
      <c r="U2721" s="239">
        <v>98403236</v>
      </c>
      <c r="V2721" s="234">
        <v>-371898110</v>
      </c>
      <c r="W2721" s="240">
        <v>520943</v>
      </c>
      <c r="X2721" s="241">
        <v>59130030</v>
      </c>
      <c r="Y2721" s="242"/>
    </row>
    <row r="2722" spans="1:25">
      <c r="A2722" s="299" t="s">
        <v>182</v>
      </c>
      <c r="B2722" s="299" t="s">
        <v>183</v>
      </c>
      <c r="C2722" s="125">
        <v>45107</v>
      </c>
      <c r="D2722" s="125">
        <v>45107</v>
      </c>
      <c r="E2722" s="125">
        <v>45119</v>
      </c>
      <c r="G2722" s="127" t="s">
        <v>1620</v>
      </c>
      <c r="H2722" s="128" t="s">
        <v>530</v>
      </c>
      <c r="I2722" s="73" t="s">
        <v>531</v>
      </c>
      <c r="J2722" s="73" t="s">
        <v>532</v>
      </c>
      <c r="K2722" s="73" t="s">
        <v>166</v>
      </c>
      <c r="L2722" s="129">
        <v>0</v>
      </c>
      <c r="N2722" s="121">
        <v>0</v>
      </c>
      <c r="O2722" s="121">
        <v>11456.35</v>
      </c>
      <c r="P2722" s="121">
        <v>11456.35</v>
      </c>
      <c r="Q2722" s="130" t="s">
        <v>681</v>
      </c>
      <c r="R2722" s="131">
        <v>0</v>
      </c>
      <c r="S2722" s="132">
        <v>3325517.2200000035</v>
      </c>
      <c r="T2722" s="122" t="s">
        <v>532</v>
      </c>
      <c r="U2722" s="2">
        <v>98575172</v>
      </c>
      <c r="V2722" s="121">
        <v>-371961784</v>
      </c>
      <c r="W2722" s="111">
        <v>454226</v>
      </c>
      <c r="X2722" s="133">
        <v>59141900</v>
      </c>
      <c r="Y2722" s="45"/>
    </row>
    <row r="2723" spans="1:25">
      <c r="A2723" s="228" t="s">
        <v>182</v>
      </c>
      <c r="B2723" s="228" t="s">
        <v>183</v>
      </c>
      <c r="C2723" s="229">
        <v>45107</v>
      </c>
      <c r="D2723" s="229">
        <v>45107</v>
      </c>
      <c r="E2723" s="229">
        <v>45119</v>
      </c>
      <c r="F2723" s="296"/>
      <c r="G2723" s="230" t="s">
        <v>1620</v>
      </c>
      <c r="H2723" s="231" t="s">
        <v>530</v>
      </c>
      <c r="I2723" s="232" t="s">
        <v>531</v>
      </c>
      <c r="J2723" s="232" t="s">
        <v>532</v>
      </c>
      <c r="K2723" s="232" t="s">
        <v>166</v>
      </c>
      <c r="L2723" s="233">
        <v>0</v>
      </c>
      <c r="M2723" s="234"/>
      <c r="N2723" s="234">
        <v>0</v>
      </c>
      <c r="O2723" s="234">
        <v>-3818.78</v>
      </c>
      <c r="P2723" s="234">
        <v>-3818.78</v>
      </c>
      <c r="Q2723" s="235" t="s">
        <v>681</v>
      </c>
      <c r="R2723" s="236">
        <v>0</v>
      </c>
      <c r="S2723" s="237">
        <v>3321698.4400000037</v>
      </c>
      <c r="T2723" s="238" t="s">
        <v>532</v>
      </c>
      <c r="U2723" s="239">
        <v>98575172</v>
      </c>
      <c r="V2723" s="234">
        <v>-371961805</v>
      </c>
      <c r="W2723" s="240">
        <v>454226</v>
      </c>
      <c r="X2723" s="241">
        <v>59141909</v>
      </c>
      <c r="Y2723" s="242"/>
    </row>
    <row r="2724" spans="1:25">
      <c r="A2724" s="299" t="s">
        <v>206</v>
      </c>
      <c r="B2724" s="299" t="s">
        <v>207</v>
      </c>
      <c r="C2724" s="125">
        <v>45107</v>
      </c>
      <c r="D2724" s="125">
        <v>45107</v>
      </c>
      <c r="E2724" s="125">
        <v>45120</v>
      </c>
      <c r="F2724" s="295" t="s">
        <v>481</v>
      </c>
      <c r="G2724" s="127"/>
      <c r="H2724" s="128" t="s">
        <v>480</v>
      </c>
      <c r="I2724" s="73" t="s">
        <v>482</v>
      </c>
      <c r="J2724" s="73" t="s">
        <v>483</v>
      </c>
      <c r="K2724" s="73" t="s">
        <v>944</v>
      </c>
      <c r="L2724" s="129">
        <v>4893.68</v>
      </c>
      <c r="M2724" s="121">
        <v>100</v>
      </c>
      <c r="N2724" s="121">
        <v>4893.68</v>
      </c>
      <c r="O2724" s="121">
        <v>0</v>
      </c>
      <c r="P2724" s="121">
        <v>4893.68</v>
      </c>
      <c r="Q2724" s="130" t="s">
        <v>681</v>
      </c>
      <c r="R2724" s="131">
        <v>8749484.8999999948</v>
      </c>
      <c r="S2724" s="132">
        <v>0</v>
      </c>
      <c r="T2724" s="122" t="s">
        <v>483</v>
      </c>
      <c r="U2724" s="2"/>
      <c r="W2724" s="111">
        <v>486128</v>
      </c>
      <c r="X2724" s="133"/>
      <c r="Y2724" s="45"/>
    </row>
    <row r="2725" spans="1:25">
      <c r="A2725" s="299" t="s">
        <v>206</v>
      </c>
      <c r="B2725" s="299" t="s">
        <v>207</v>
      </c>
      <c r="C2725" s="125">
        <v>45107</v>
      </c>
      <c r="D2725" s="125">
        <v>45107</v>
      </c>
      <c r="E2725" s="125">
        <v>45120</v>
      </c>
      <c r="F2725" s="295" t="s">
        <v>937</v>
      </c>
      <c r="G2725" s="127"/>
      <c r="H2725" s="128" t="s">
        <v>870</v>
      </c>
      <c r="I2725" s="73" t="s">
        <v>482</v>
      </c>
      <c r="J2725" s="73" t="s">
        <v>936</v>
      </c>
      <c r="K2725" s="73" t="s">
        <v>944</v>
      </c>
      <c r="L2725" s="129">
        <v>458.76</v>
      </c>
      <c r="M2725" s="121">
        <v>100</v>
      </c>
      <c r="N2725" s="121">
        <v>458.76</v>
      </c>
      <c r="O2725" s="121">
        <v>0</v>
      </c>
      <c r="P2725" s="121">
        <v>458.76</v>
      </c>
      <c r="Q2725" s="130" t="s">
        <v>681</v>
      </c>
      <c r="R2725" s="131">
        <v>8749943.6599999946</v>
      </c>
      <c r="S2725" s="132">
        <v>0</v>
      </c>
      <c r="T2725" s="122" t="s">
        <v>936</v>
      </c>
      <c r="U2725" s="2">
        <v>98225986</v>
      </c>
      <c r="V2725" s="121">
        <v>-370789407</v>
      </c>
      <c r="W2725" s="111">
        <v>484145</v>
      </c>
      <c r="X2725" s="133">
        <v>58892639</v>
      </c>
      <c r="Y2725" s="45"/>
    </row>
    <row r="2726" spans="1:25">
      <c r="A2726" s="299" t="s">
        <v>182</v>
      </c>
      <c r="B2726" s="299" t="s">
        <v>183</v>
      </c>
      <c r="C2726" s="125">
        <v>45107</v>
      </c>
      <c r="D2726" s="125">
        <v>45107</v>
      </c>
      <c r="E2726" s="125">
        <v>45120</v>
      </c>
      <c r="F2726" s="295" t="s">
        <v>937</v>
      </c>
      <c r="G2726" s="127" t="s">
        <v>1616</v>
      </c>
      <c r="H2726" s="128" t="s">
        <v>870</v>
      </c>
      <c r="I2726" s="73" t="s">
        <v>482</v>
      </c>
      <c r="J2726" s="73" t="s">
        <v>1692</v>
      </c>
      <c r="K2726" s="73" t="s">
        <v>166</v>
      </c>
      <c r="L2726" s="129">
        <v>0</v>
      </c>
      <c r="N2726" s="121">
        <v>0</v>
      </c>
      <c r="O2726" s="121">
        <v>4779.01</v>
      </c>
      <c r="P2726" s="121">
        <v>4779.01</v>
      </c>
      <c r="Q2726" s="130" t="s">
        <v>681</v>
      </c>
      <c r="R2726" s="131">
        <v>0</v>
      </c>
      <c r="S2726" s="132">
        <v>3326477.4500000034</v>
      </c>
      <c r="T2726" s="122" t="s">
        <v>936</v>
      </c>
      <c r="U2726" s="2">
        <v>95887137</v>
      </c>
      <c r="V2726" s="121">
        <v>-372169241</v>
      </c>
      <c r="W2726" s="111">
        <v>484145</v>
      </c>
      <c r="X2726" s="133">
        <v>59182831</v>
      </c>
      <c r="Y2726" s="45"/>
    </row>
    <row r="2727" spans="1:25">
      <c r="A2727" s="299" t="s">
        <v>182</v>
      </c>
      <c r="B2727" s="299" t="s">
        <v>183</v>
      </c>
      <c r="C2727" s="125">
        <v>45107</v>
      </c>
      <c r="D2727" s="125">
        <v>45107</v>
      </c>
      <c r="E2727" s="125">
        <v>45120</v>
      </c>
      <c r="G2727" s="127" t="s">
        <v>1723</v>
      </c>
      <c r="H2727" s="128" t="s">
        <v>967</v>
      </c>
      <c r="I2727" s="73" t="s">
        <v>965</v>
      </c>
      <c r="J2727" s="73" t="s">
        <v>966</v>
      </c>
      <c r="K2727" s="73" t="s">
        <v>166</v>
      </c>
      <c r="L2727" s="129">
        <v>0</v>
      </c>
      <c r="N2727" s="121">
        <v>0</v>
      </c>
      <c r="O2727" s="121">
        <v>106097.51</v>
      </c>
      <c r="P2727" s="121">
        <v>106097.51</v>
      </c>
      <c r="Q2727" s="130" t="s">
        <v>681</v>
      </c>
      <c r="R2727" s="131">
        <v>0</v>
      </c>
      <c r="S2727" s="132">
        <v>3432574.9600000032</v>
      </c>
      <c r="T2727" s="122" t="s">
        <v>1866</v>
      </c>
      <c r="U2727" s="2">
        <v>92718219</v>
      </c>
      <c r="V2727" s="121">
        <v>-372172016</v>
      </c>
      <c r="W2727" s="111">
        <v>492671</v>
      </c>
      <c r="X2727" s="133">
        <v>59183378</v>
      </c>
      <c r="Y2727" s="45"/>
    </row>
    <row r="2728" spans="1:25">
      <c r="A2728" s="299" t="s">
        <v>182</v>
      </c>
      <c r="B2728" s="299" t="s">
        <v>183</v>
      </c>
      <c r="C2728" s="125">
        <v>45120</v>
      </c>
      <c r="D2728" s="125">
        <v>45120</v>
      </c>
      <c r="E2728" s="125">
        <v>45120</v>
      </c>
      <c r="F2728" s="295" t="s">
        <v>534</v>
      </c>
      <c r="G2728" s="127"/>
      <c r="H2728" s="128" t="s">
        <v>533</v>
      </c>
      <c r="I2728" s="73" t="s">
        <v>535</v>
      </c>
      <c r="J2728" s="73" t="s">
        <v>536</v>
      </c>
      <c r="K2728" s="73" t="s">
        <v>817</v>
      </c>
      <c r="L2728" s="129">
        <v>0</v>
      </c>
      <c r="N2728" s="121">
        <v>0</v>
      </c>
      <c r="O2728" s="121">
        <v>-125.97</v>
      </c>
      <c r="P2728" s="121">
        <v>-125.97</v>
      </c>
      <c r="Q2728" s="130" t="s">
        <v>681</v>
      </c>
      <c r="R2728" s="131">
        <v>0</v>
      </c>
      <c r="S2728" s="132">
        <v>3432448.990000003</v>
      </c>
      <c r="T2728" s="122" t="s">
        <v>536</v>
      </c>
      <c r="U2728" s="2">
        <v>98853138</v>
      </c>
      <c r="V2728" s="121">
        <v>-372134836</v>
      </c>
      <c r="W2728" s="111"/>
      <c r="X2728" s="133">
        <v>59175950</v>
      </c>
      <c r="Y2728" s="45" t="s">
        <v>1865</v>
      </c>
    </row>
    <row r="2729" spans="1:25">
      <c r="A2729" s="299" t="s">
        <v>206</v>
      </c>
      <c r="B2729" s="299" t="s">
        <v>207</v>
      </c>
      <c r="C2729" s="125">
        <v>45083</v>
      </c>
      <c r="D2729" s="125">
        <v>45113</v>
      </c>
      <c r="E2729" s="125">
        <v>45120</v>
      </c>
      <c r="G2729" s="127"/>
      <c r="H2729" s="128" t="s">
        <v>477</v>
      </c>
      <c r="I2729" s="73" t="s">
        <v>478</v>
      </c>
      <c r="J2729" s="73" t="s">
        <v>479</v>
      </c>
      <c r="K2729" s="73" t="s">
        <v>1867</v>
      </c>
      <c r="L2729" s="129">
        <v>1735333.33</v>
      </c>
      <c r="M2729" s="121">
        <v>98.53125</v>
      </c>
      <c r="N2729" s="121">
        <v>1709845.62</v>
      </c>
      <c r="O2729" s="121">
        <v>0</v>
      </c>
      <c r="P2729" s="121">
        <v>1709845.62</v>
      </c>
      <c r="Q2729" s="130" t="s">
        <v>681</v>
      </c>
      <c r="R2729" s="131">
        <v>10459789.279999994</v>
      </c>
      <c r="S2729" s="132">
        <v>0</v>
      </c>
      <c r="T2729" s="122" t="s">
        <v>479</v>
      </c>
      <c r="U2729" s="2"/>
      <c r="W2729" s="111">
        <v>542394</v>
      </c>
      <c r="X2729" s="133"/>
      <c r="Y2729" s="45"/>
    </row>
    <row r="2730" spans="1:25">
      <c r="A2730" s="228" t="s">
        <v>182</v>
      </c>
      <c r="B2730" s="228" t="s">
        <v>183</v>
      </c>
      <c r="C2730" s="229">
        <v>45110</v>
      </c>
      <c r="D2730" s="229">
        <v>45110</v>
      </c>
      <c r="E2730" s="229">
        <v>45120</v>
      </c>
      <c r="F2730" s="296"/>
      <c r="G2730" s="230" t="s">
        <v>1868</v>
      </c>
      <c r="H2730" s="231" t="s">
        <v>477</v>
      </c>
      <c r="I2730" s="232" t="s">
        <v>478</v>
      </c>
      <c r="J2730" s="232" t="s">
        <v>479</v>
      </c>
      <c r="K2730" s="232" t="s">
        <v>166</v>
      </c>
      <c r="L2730" s="233">
        <v>0</v>
      </c>
      <c r="M2730" s="234"/>
      <c r="N2730" s="234">
        <v>0</v>
      </c>
      <c r="O2730" s="234">
        <v>5063.78</v>
      </c>
      <c r="P2730" s="234">
        <v>5063.78</v>
      </c>
      <c r="Q2730" s="235" t="s">
        <v>681</v>
      </c>
      <c r="R2730" s="236">
        <v>0</v>
      </c>
      <c r="S2730" s="237">
        <v>3437512.7700000028</v>
      </c>
      <c r="T2730" s="238" t="s">
        <v>479</v>
      </c>
      <c r="U2730" s="239">
        <v>98882073</v>
      </c>
      <c r="V2730" s="234">
        <v>-372174942</v>
      </c>
      <c r="W2730" s="240">
        <v>542394</v>
      </c>
      <c r="X2730" s="241">
        <v>59183977</v>
      </c>
      <c r="Y2730" s="242"/>
    </row>
    <row r="2731" spans="1:25">
      <c r="A2731" s="299" t="s">
        <v>182</v>
      </c>
      <c r="B2731" s="299" t="s">
        <v>183</v>
      </c>
      <c r="C2731" s="125">
        <v>45119</v>
      </c>
      <c r="D2731" s="125">
        <v>45119</v>
      </c>
      <c r="E2731" s="125">
        <v>45121</v>
      </c>
      <c r="F2731" s="295" t="s">
        <v>481</v>
      </c>
      <c r="G2731" s="127" t="s">
        <v>1703</v>
      </c>
      <c r="H2731" s="128" t="s">
        <v>480</v>
      </c>
      <c r="I2731" s="73" t="s">
        <v>482</v>
      </c>
      <c r="J2731" s="73" t="s">
        <v>1731</v>
      </c>
      <c r="K2731" s="73" t="s">
        <v>166</v>
      </c>
      <c r="L2731" s="129">
        <v>0</v>
      </c>
      <c r="N2731" s="121">
        <v>0</v>
      </c>
      <c r="O2731" s="121">
        <v>26536.71</v>
      </c>
      <c r="P2731" s="121">
        <v>26536.71</v>
      </c>
      <c r="Q2731" s="130" t="s">
        <v>681</v>
      </c>
      <c r="R2731" s="131">
        <v>0</v>
      </c>
      <c r="S2731" s="132">
        <v>3464049.4800000028</v>
      </c>
      <c r="T2731" s="122" t="s">
        <v>483</v>
      </c>
      <c r="U2731" s="2">
        <v>94461544</v>
      </c>
      <c r="V2731" s="121">
        <v>-372272312</v>
      </c>
      <c r="W2731" s="111">
        <v>486128</v>
      </c>
      <c r="X2731" s="133">
        <v>59202833</v>
      </c>
      <c r="Y2731" s="45"/>
    </row>
    <row r="2732" spans="1:25">
      <c r="A2732" s="299" t="s">
        <v>182</v>
      </c>
      <c r="B2732" s="299" t="s">
        <v>183</v>
      </c>
      <c r="C2732" s="125">
        <v>45107</v>
      </c>
      <c r="D2732" s="125">
        <v>45107</v>
      </c>
      <c r="E2732" s="125">
        <v>45121</v>
      </c>
      <c r="F2732" s="295" t="s">
        <v>1020</v>
      </c>
      <c r="G2732" s="127"/>
      <c r="H2732" s="128" t="s">
        <v>1019</v>
      </c>
      <c r="I2732" s="73" t="s">
        <v>1006</v>
      </c>
      <c r="J2732" s="73" t="s">
        <v>1018</v>
      </c>
      <c r="K2732" s="73" t="s">
        <v>817</v>
      </c>
      <c r="L2732" s="129">
        <v>0</v>
      </c>
      <c r="N2732" s="121">
        <v>0</v>
      </c>
      <c r="O2732" s="121">
        <v>28.4</v>
      </c>
      <c r="P2732" s="121">
        <v>28.4</v>
      </c>
      <c r="Q2732" s="130" t="s">
        <v>681</v>
      </c>
      <c r="R2732" s="131">
        <v>0</v>
      </c>
      <c r="S2732" s="132">
        <v>3464077.8800000027</v>
      </c>
      <c r="T2732" s="122" t="s">
        <v>1018</v>
      </c>
      <c r="U2732" s="2">
        <v>98929017</v>
      </c>
      <c r="V2732" s="121">
        <v>-372283903</v>
      </c>
      <c r="W2732" s="111"/>
      <c r="X2732" s="133">
        <v>59204570</v>
      </c>
      <c r="Y2732" s="45" t="s">
        <v>1869</v>
      </c>
    </row>
    <row r="2733" spans="1:25">
      <c r="A2733" s="299" t="s">
        <v>206</v>
      </c>
      <c r="B2733" s="299" t="s">
        <v>207</v>
      </c>
      <c r="C2733" s="125">
        <v>45107</v>
      </c>
      <c r="D2733" s="125">
        <v>45107</v>
      </c>
      <c r="E2733" s="125">
        <v>45121</v>
      </c>
      <c r="F2733" s="295" t="s">
        <v>527</v>
      </c>
      <c r="G2733" s="127"/>
      <c r="H2733" s="128" t="s">
        <v>526</v>
      </c>
      <c r="I2733" s="73" t="s">
        <v>528</v>
      </c>
      <c r="J2733" s="73" t="s">
        <v>529</v>
      </c>
      <c r="K2733" s="73" t="s">
        <v>944</v>
      </c>
      <c r="L2733" s="129">
        <v>2374.3200000000002</v>
      </c>
      <c r="M2733" s="121">
        <v>100</v>
      </c>
      <c r="N2733" s="121">
        <v>2374.3200000000002</v>
      </c>
      <c r="O2733" s="121">
        <v>0</v>
      </c>
      <c r="P2733" s="121">
        <v>2374.3200000000002</v>
      </c>
      <c r="Q2733" s="130" t="s">
        <v>681</v>
      </c>
      <c r="R2733" s="131">
        <v>10462163.599999994</v>
      </c>
      <c r="S2733" s="132">
        <v>0</v>
      </c>
      <c r="T2733" s="122" t="s">
        <v>529</v>
      </c>
      <c r="U2733" s="2">
        <v>98922303</v>
      </c>
      <c r="V2733" s="121">
        <v>-372273231</v>
      </c>
      <c r="W2733" s="111">
        <v>545201</v>
      </c>
      <c r="X2733" s="133">
        <v>59202951</v>
      </c>
      <c r="Y2733" s="45"/>
    </row>
    <row r="2734" spans="1:25">
      <c r="A2734" s="299" t="s">
        <v>182</v>
      </c>
      <c r="B2734" s="299" t="s">
        <v>183</v>
      </c>
      <c r="C2734" s="125">
        <v>45107</v>
      </c>
      <c r="D2734" s="125">
        <v>45107</v>
      </c>
      <c r="E2734" s="125">
        <v>45121</v>
      </c>
      <c r="F2734" s="295" t="s">
        <v>527</v>
      </c>
      <c r="G2734" s="127" t="s">
        <v>1719</v>
      </c>
      <c r="H2734" s="128" t="s">
        <v>526</v>
      </c>
      <c r="I2734" s="73" t="s">
        <v>528</v>
      </c>
      <c r="J2734" s="73" t="s">
        <v>529</v>
      </c>
      <c r="K2734" s="73" t="s">
        <v>166</v>
      </c>
      <c r="L2734" s="129">
        <v>0</v>
      </c>
      <c r="N2734" s="121">
        <v>0</v>
      </c>
      <c r="O2734" s="121">
        <v>22.58</v>
      </c>
      <c r="P2734" s="121">
        <v>22.58</v>
      </c>
      <c r="Q2734" s="130" t="s">
        <v>681</v>
      </c>
      <c r="R2734" s="131">
        <v>0</v>
      </c>
      <c r="S2734" s="132">
        <v>3464100.4600000028</v>
      </c>
      <c r="T2734" s="122" t="s">
        <v>529</v>
      </c>
      <c r="U2734" s="2">
        <v>98081224</v>
      </c>
      <c r="V2734" s="121">
        <v>-372273257</v>
      </c>
      <c r="W2734" s="111">
        <v>545201</v>
      </c>
      <c r="X2734" s="133">
        <v>59202961</v>
      </c>
      <c r="Y2734" s="45"/>
    </row>
    <row r="2735" spans="1:25">
      <c r="A2735" s="299" t="s">
        <v>182</v>
      </c>
      <c r="B2735" s="299" t="s">
        <v>183</v>
      </c>
      <c r="C2735" s="125">
        <v>45044</v>
      </c>
      <c r="D2735" s="125">
        <v>45044</v>
      </c>
      <c r="E2735" s="125">
        <v>45121</v>
      </c>
      <c r="G2735" s="127" t="s">
        <v>1675</v>
      </c>
      <c r="H2735" s="128" t="s">
        <v>895</v>
      </c>
      <c r="I2735" s="73" t="s">
        <v>890</v>
      </c>
      <c r="J2735" s="73" t="s">
        <v>894</v>
      </c>
      <c r="K2735" s="73" t="s">
        <v>166</v>
      </c>
      <c r="L2735" s="129">
        <v>0</v>
      </c>
      <c r="N2735" s="121">
        <v>0</v>
      </c>
      <c r="O2735" s="121">
        <v>5931.25</v>
      </c>
      <c r="P2735" s="121">
        <v>5931.25</v>
      </c>
      <c r="Q2735" s="130" t="s">
        <v>681</v>
      </c>
      <c r="R2735" s="131">
        <v>0</v>
      </c>
      <c r="S2735" s="132">
        <v>3470031.7100000028</v>
      </c>
      <c r="T2735" s="122" t="s">
        <v>894</v>
      </c>
      <c r="U2735" s="2">
        <v>94217147</v>
      </c>
      <c r="V2735" s="121">
        <v>-372283976</v>
      </c>
      <c r="W2735" s="111">
        <v>396138</v>
      </c>
      <c r="X2735" s="133">
        <v>59204597</v>
      </c>
      <c r="Y2735" s="45"/>
    </row>
    <row r="2736" spans="1:25">
      <c r="A2736" s="299" t="s">
        <v>182</v>
      </c>
      <c r="B2736" s="299" t="s">
        <v>183</v>
      </c>
      <c r="C2736" s="125">
        <v>45044</v>
      </c>
      <c r="D2736" s="125">
        <v>45044</v>
      </c>
      <c r="E2736" s="125">
        <v>45121</v>
      </c>
      <c r="G2736" s="127" t="s">
        <v>1675</v>
      </c>
      <c r="H2736" s="128" t="s">
        <v>895</v>
      </c>
      <c r="I2736" s="73" t="s">
        <v>890</v>
      </c>
      <c r="J2736" s="73" t="s">
        <v>894</v>
      </c>
      <c r="K2736" s="73" t="s">
        <v>166</v>
      </c>
      <c r="L2736" s="129">
        <v>0</v>
      </c>
      <c r="N2736" s="121">
        <v>0</v>
      </c>
      <c r="O2736" s="121">
        <v>539.21</v>
      </c>
      <c r="P2736" s="121">
        <v>539.21</v>
      </c>
      <c r="Q2736" s="130" t="s">
        <v>681</v>
      </c>
      <c r="R2736" s="131">
        <v>0</v>
      </c>
      <c r="S2736" s="132">
        <v>3470570.9200000027</v>
      </c>
      <c r="T2736" s="122" t="s">
        <v>894</v>
      </c>
      <c r="U2736" s="2">
        <v>94217147</v>
      </c>
      <c r="V2736" s="121">
        <v>-372283980</v>
      </c>
      <c r="W2736" s="111">
        <v>396138</v>
      </c>
      <c r="X2736" s="133">
        <v>59204599</v>
      </c>
      <c r="Y2736" s="45"/>
    </row>
    <row r="2737" spans="1:25">
      <c r="A2737" s="299" t="s">
        <v>182</v>
      </c>
      <c r="B2737" s="299" t="s">
        <v>183</v>
      </c>
      <c r="C2737" s="125">
        <v>45117</v>
      </c>
      <c r="D2737" s="125">
        <v>45117</v>
      </c>
      <c r="E2737" s="125">
        <v>45121</v>
      </c>
      <c r="F2737" s="295" t="s">
        <v>976</v>
      </c>
      <c r="G2737" s="127"/>
      <c r="H2737" s="128" t="s">
        <v>975</v>
      </c>
      <c r="I2737" s="73" t="s">
        <v>973</v>
      </c>
      <c r="J2737" s="73" t="s">
        <v>974</v>
      </c>
      <c r="K2737" s="73" t="s">
        <v>817</v>
      </c>
      <c r="L2737" s="129">
        <v>0</v>
      </c>
      <c r="N2737" s="121">
        <v>0</v>
      </c>
      <c r="O2737" s="121">
        <v>17.559999999999999</v>
      </c>
      <c r="P2737" s="121">
        <v>17.559999999999999</v>
      </c>
      <c r="Q2737" s="130" t="s">
        <v>681</v>
      </c>
      <c r="R2737" s="131">
        <v>0</v>
      </c>
      <c r="S2737" s="132">
        <v>3470588.4800000028</v>
      </c>
      <c r="T2737" s="122" t="s">
        <v>974</v>
      </c>
      <c r="U2737" s="2">
        <v>98929039</v>
      </c>
      <c r="V2737" s="121">
        <v>-372283928</v>
      </c>
      <c r="W2737" s="111"/>
      <c r="X2737" s="133">
        <v>59204580</v>
      </c>
      <c r="Y2737" s="45" t="s">
        <v>1869</v>
      </c>
    </row>
    <row r="2738" spans="1:25">
      <c r="A2738" s="228" t="s">
        <v>206</v>
      </c>
      <c r="B2738" s="228" t="s">
        <v>207</v>
      </c>
      <c r="C2738" s="229">
        <v>45083</v>
      </c>
      <c r="D2738" s="229">
        <v>45099</v>
      </c>
      <c r="E2738" s="229">
        <v>45121</v>
      </c>
      <c r="F2738" s="296"/>
      <c r="G2738" s="230"/>
      <c r="H2738" s="231" t="s">
        <v>477</v>
      </c>
      <c r="I2738" s="232" t="s">
        <v>478</v>
      </c>
      <c r="J2738" s="232" t="s">
        <v>479</v>
      </c>
      <c r="K2738" s="232" t="s">
        <v>710</v>
      </c>
      <c r="L2738" s="233">
        <v>1735333.33</v>
      </c>
      <c r="M2738" s="234">
        <v>98.53125</v>
      </c>
      <c r="N2738" s="234">
        <v>-1709845.62</v>
      </c>
      <c r="O2738" s="234">
        <v>0</v>
      </c>
      <c r="P2738" s="234">
        <v>-1709845.62</v>
      </c>
      <c r="Q2738" s="235" t="s">
        <v>681</v>
      </c>
      <c r="R2738" s="236">
        <v>8752317.979999993</v>
      </c>
      <c r="S2738" s="237">
        <v>0</v>
      </c>
      <c r="T2738" s="238" t="s">
        <v>479</v>
      </c>
      <c r="U2738" s="239">
        <v>96502824</v>
      </c>
      <c r="V2738" s="234">
        <v>-372172501</v>
      </c>
      <c r="W2738" s="240">
        <v>542394</v>
      </c>
      <c r="X2738" s="241">
        <v>59183475</v>
      </c>
      <c r="Y2738" s="242"/>
    </row>
    <row r="2739" spans="1:25">
      <c r="A2739" s="299" t="s">
        <v>206</v>
      </c>
      <c r="B2739" s="299" t="s">
        <v>207</v>
      </c>
      <c r="C2739" s="125">
        <v>45118</v>
      </c>
      <c r="D2739" s="125">
        <v>45124</v>
      </c>
      <c r="E2739" s="125">
        <v>45124</v>
      </c>
      <c r="F2739" s="295" t="s">
        <v>266</v>
      </c>
      <c r="G2739" s="127"/>
      <c r="H2739" s="128" t="s">
        <v>265</v>
      </c>
      <c r="I2739" s="73" t="s">
        <v>267</v>
      </c>
      <c r="J2739" s="73" t="s">
        <v>268</v>
      </c>
      <c r="K2739" s="73" t="s">
        <v>830</v>
      </c>
      <c r="L2739" s="129">
        <v>4000000</v>
      </c>
      <c r="M2739" s="121">
        <v>99</v>
      </c>
      <c r="N2739" s="121">
        <v>3960000</v>
      </c>
      <c r="O2739" s="121">
        <v>0</v>
      </c>
      <c r="P2739" s="121">
        <v>3960000</v>
      </c>
      <c r="Q2739" s="130" t="s">
        <v>681</v>
      </c>
      <c r="R2739" s="131">
        <v>12712317.979999993</v>
      </c>
      <c r="S2739" s="132">
        <v>0</v>
      </c>
      <c r="T2739" s="122" t="s">
        <v>268</v>
      </c>
      <c r="U2739" s="2">
        <v>98951610</v>
      </c>
      <c r="V2739" s="121">
        <v>-372428016</v>
      </c>
      <c r="W2739" s="111">
        <v>550292</v>
      </c>
      <c r="X2739" s="133">
        <v>59233622</v>
      </c>
      <c r="Y2739" s="45"/>
    </row>
    <row r="2740" spans="1:25">
      <c r="A2740" s="228" t="s">
        <v>206</v>
      </c>
      <c r="B2740" s="228" t="s">
        <v>207</v>
      </c>
      <c r="C2740" s="229">
        <v>45118</v>
      </c>
      <c r="D2740" s="229">
        <v>45124</v>
      </c>
      <c r="E2740" s="229">
        <v>45124</v>
      </c>
      <c r="F2740" s="296"/>
      <c r="G2740" s="230"/>
      <c r="H2740" s="231" t="s">
        <v>498</v>
      </c>
      <c r="I2740" s="232" t="s">
        <v>499</v>
      </c>
      <c r="J2740" s="232" t="s">
        <v>500</v>
      </c>
      <c r="K2740" s="232" t="s">
        <v>830</v>
      </c>
      <c r="L2740" s="233">
        <v>5000000</v>
      </c>
      <c r="M2740" s="234">
        <v>98.30001</v>
      </c>
      <c r="N2740" s="234">
        <v>4915000.5</v>
      </c>
      <c r="O2740" s="234">
        <v>0</v>
      </c>
      <c r="P2740" s="234">
        <v>4915000.5</v>
      </c>
      <c r="Q2740" s="235" t="s">
        <v>681</v>
      </c>
      <c r="R2740" s="236">
        <v>17627318.479999993</v>
      </c>
      <c r="S2740" s="237">
        <v>0</v>
      </c>
      <c r="T2740" s="238" t="s">
        <v>500</v>
      </c>
      <c r="U2740" s="239"/>
      <c r="V2740" s="234"/>
      <c r="W2740" s="240">
        <v>542855</v>
      </c>
      <c r="X2740" s="241"/>
      <c r="Y2740" s="242"/>
    </row>
    <row r="2741" spans="1:25">
      <c r="A2741" s="299" t="s">
        <v>206</v>
      </c>
      <c r="B2741" s="299" t="s">
        <v>207</v>
      </c>
      <c r="C2741" s="125">
        <v>45118</v>
      </c>
      <c r="D2741" s="125">
        <v>45125</v>
      </c>
      <c r="E2741" s="125">
        <v>45125</v>
      </c>
      <c r="F2741" s="295" t="s">
        <v>335</v>
      </c>
      <c r="G2741" s="127"/>
      <c r="H2741" s="128" t="s">
        <v>334</v>
      </c>
      <c r="I2741" s="73" t="s">
        <v>336</v>
      </c>
      <c r="J2741" s="73" t="s">
        <v>337</v>
      </c>
      <c r="K2741" s="73" t="s">
        <v>830</v>
      </c>
      <c r="L2741" s="129">
        <v>900000</v>
      </c>
      <c r="M2741" s="121">
        <v>97</v>
      </c>
      <c r="N2741" s="121">
        <v>873000</v>
      </c>
      <c r="O2741" s="121">
        <v>0</v>
      </c>
      <c r="P2741" s="121">
        <v>873000</v>
      </c>
      <c r="Q2741" s="130" t="s">
        <v>681</v>
      </c>
      <c r="R2741" s="131">
        <v>18500318.479999993</v>
      </c>
      <c r="S2741" s="132">
        <v>0</v>
      </c>
      <c r="T2741" s="122" t="s">
        <v>337</v>
      </c>
      <c r="U2741" s="2">
        <v>98853759</v>
      </c>
      <c r="V2741" s="121">
        <v>-372496881</v>
      </c>
      <c r="W2741" s="111">
        <v>547666</v>
      </c>
      <c r="X2741" s="133">
        <v>59249142</v>
      </c>
      <c r="Y2741" s="45"/>
    </row>
    <row r="2742" spans="1:25">
      <c r="A2742" s="299" t="s">
        <v>206</v>
      </c>
      <c r="B2742" s="299" t="s">
        <v>207</v>
      </c>
      <c r="C2742" s="125">
        <v>45124</v>
      </c>
      <c r="D2742" s="125">
        <v>45124</v>
      </c>
      <c r="E2742" s="125">
        <v>45125</v>
      </c>
      <c r="F2742" s="295" t="s">
        <v>922</v>
      </c>
      <c r="G2742" s="127"/>
      <c r="H2742" s="128" t="s">
        <v>921</v>
      </c>
      <c r="I2742" s="73" t="s">
        <v>180</v>
      </c>
      <c r="J2742" s="73" t="s">
        <v>920</v>
      </c>
      <c r="K2742" s="73" t="s">
        <v>944</v>
      </c>
      <c r="L2742" s="129">
        <v>177328.13</v>
      </c>
      <c r="M2742" s="121">
        <v>100</v>
      </c>
      <c r="N2742" s="121">
        <v>177328.13</v>
      </c>
      <c r="O2742" s="121">
        <v>0</v>
      </c>
      <c r="P2742" s="121">
        <v>177328.13</v>
      </c>
      <c r="Q2742" s="130" t="s">
        <v>681</v>
      </c>
      <c r="R2742" s="131">
        <v>18677646.609999992</v>
      </c>
      <c r="S2742" s="132">
        <v>0</v>
      </c>
      <c r="T2742" s="122" t="s">
        <v>920</v>
      </c>
      <c r="U2742" s="2">
        <v>98989419</v>
      </c>
      <c r="V2742" s="121">
        <v>-372504325</v>
      </c>
      <c r="W2742" s="111">
        <v>548289</v>
      </c>
      <c r="X2742" s="133">
        <v>59250739</v>
      </c>
      <c r="Y2742" s="45"/>
    </row>
    <row r="2743" spans="1:25">
      <c r="A2743" s="299" t="s">
        <v>206</v>
      </c>
      <c r="B2743" s="299" t="s">
        <v>207</v>
      </c>
      <c r="C2743" s="125">
        <v>45107</v>
      </c>
      <c r="D2743" s="125">
        <v>45107</v>
      </c>
      <c r="E2743" s="125">
        <v>45125</v>
      </c>
      <c r="G2743" s="127"/>
      <c r="H2743" s="128" t="s">
        <v>793</v>
      </c>
      <c r="I2743" s="73" t="s">
        <v>791</v>
      </c>
      <c r="J2743" s="73" t="s">
        <v>792</v>
      </c>
      <c r="K2743" s="73" t="s">
        <v>944</v>
      </c>
      <c r="L2743" s="129">
        <v>20137.810000000001</v>
      </c>
      <c r="M2743" s="121">
        <v>100</v>
      </c>
      <c r="N2743" s="121">
        <v>20137.810000000001</v>
      </c>
      <c r="O2743" s="121">
        <v>0</v>
      </c>
      <c r="P2743" s="121">
        <v>20137.810000000001</v>
      </c>
      <c r="Q2743" s="130" t="s">
        <v>681</v>
      </c>
      <c r="R2743" s="131">
        <v>18697784.419999991</v>
      </c>
      <c r="S2743" s="132">
        <v>0</v>
      </c>
      <c r="T2743" s="122" t="s">
        <v>792</v>
      </c>
      <c r="U2743" s="2">
        <v>98414345</v>
      </c>
      <c r="V2743" s="121">
        <v>-371171658</v>
      </c>
      <c r="W2743" s="111">
        <v>364755</v>
      </c>
      <c r="X2743" s="133">
        <v>58976370</v>
      </c>
      <c r="Y2743" s="45"/>
    </row>
    <row r="2744" spans="1:25">
      <c r="A2744" s="228" t="s">
        <v>182</v>
      </c>
      <c r="B2744" s="228" t="s">
        <v>183</v>
      </c>
      <c r="C2744" s="229">
        <v>45107</v>
      </c>
      <c r="D2744" s="229">
        <v>45107</v>
      </c>
      <c r="E2744" s="229">
        <v>45125</v>
      </c>
      <c r="F2744" s="296"/>
      <c r="G2744" s="230" t="s">
        <v>1524</v>
      </c>
      <c r="H2744" s="231" t="s">
        <v>793</v>
      </c>
      <c r="I2744" s="232" t="s">
        <v>791</v>
      </c>
      <c r="J2744" s="232" t="s">
        <v>792</v>
      </c>
      <c r="K2744" s="232" t="s">
        <v>166</v>
      </c>
      <c r="L2744" s="233">
        <v>0</v>
      </c>
      <c r="M2744" s="234"/>
      <c r="N2744" s="234">
        <v>0</v>
      </c>
      <c r="O2744" s="234">
        <v>72069.05</v>
      </c>
      <c r="P2744" s="234">
        <v>72069.05</v>
      </c>
      <c r="Q2744" s="235" t="s">
        <v>681</v>
      </c>
      <c r="R2744" s="236">
        <v>0</v>
      </c>
      <c r="S2744" s="237">
        <v>3542657.5300000026</v>
      </c>
      <c r="T2744" s="238" t="s">
        <v>792</v>
      </c>
      <c r="U2744" s="239">
        <v>95880235</v>
      </c>
      <c r="V2744" s="234">
        <v>-372517144</v>
      </c>
      <c r="W2744" s="240">
        <v>364755</v>
      </c>
      <c r="X2744" s="241">
        <v>59254117</v>
      </c>
      <c r="Y2744" s="242"/>
    </row>
    <row r="2745" spans="1:25">
      <c r="A2745" s="299" t="s">
        <v>182</v>
      </c>
      <c r="B2745" s="299" t="s">
        <v>183</v>
      </c>
      <c r="C2745" s="125">
        <v>45127</v>
      </c>
      <c r="D2745" s="125">
        <v>45127</v>
      </c>
      <c r="E2745" s="125">
        <v>45127</v>
      </c>
      <c r="F2745" s="295" t="s">
        <v>922</v>
      </c>
      <c r="G2745" s="127"/>
      <c r="H2745" s="128" t="s">
        <v>921</v>
      </c>
      <c r="I2745" s="73" t="s">
        <v>180</v>
      </c>
      <c r="J2745" s="73" t="s">
        <v>920</v>
      </c>
      <c r="K2745" s="73" t="s">
        <v>1158</v>
      </c>
      <c r="L2745" s="129">
        <v>0</v>
      </c>
      <c r="N2745" s="121">
        <v>0</v>
      </c>
      <c r="O2745" s="121">
        <v>17502.57</v>
      </c>
      <c r="P2745" s="121">
        <v>17502.57</v>
      </c>
      <c r="Q2745" s="130" t="s">
        <v>681</v>
      </c>
      <c r="R2745" s="131">
        <v>0</v>
      </c>
      <c r="S2745" s="132">
        <v>3560160.1000000024</v>
      </c>
      <c r="T2745" s="122" t="s">
        <v>920</v>
      </c>
      <c r="U2745" s="2">
        <v>99089887</v>
      </c>
      <c r="V2745" s="121">
        <v>-372726868</v>
      </c>
      <c r="W2745" s="111"/>
      <c r="X2745" s="133">
        <v>59306544</v>
      </c>
      <c r="Y2745" s="45"/>
    </row>
    <row r="2746" spans="1:25">
      <c r="A2746" s="299" t="s">
        <v>182</v>
      </c>
      <c r="B2746" s="299" t="s">
        <v>183</v>
      </c>
      <c r="C2746" s="125">
        <v>45127</v>
      </c>
      <c r="D2746" s="125">
        <v>45127</v>
      </c>
      <c r="E2746" s="125">
        <v>45127</v>
      </c>
      <c r="G2746" s="127" t="s">
        <v>1708</v>
      </c>
      <c r="H2746" s="128" t="s">
        <v>216</v>
      </c>
      <c r="I2746" s="73" t="s">
        <v>218</v>
      </c>
      <c r="J2746" s="73" t="s">
        <v>904</v>
      </c>
      <c r="K2746" s="73" t="s">
        <v>166</v>
      </c>
      <c r="L2746" s="129">
        <v>0</v>
      </c>
      <c r="N2746" s="121">
        <v>0</v>
      </c>
      <c r="O2746" s="121">
        <v>5219.34</v>
      </c>
      <c r="P2746" s="121">
        <v>5219.34</v>
      </c>
      <c r="Q2746" s="130" t="s">
        <v>681</v>
      </c>
      <c r="R2746" s="131">
        <v>0</v>
      </c>
      <c r="S2746" s="132">
        <v>3565379.4400000023</v>
      </c>
      <c r="T2746" s="122" t="s">
        <v>219</v>
      </c>
      <c r="U2746" s="2">
        <v>96806289</v>
      </c>
      <c r="V2746" s="121">
        <v>-372726984</v>
      </c>
      <c r="W2746" s="111">
        <v>518942</v>
      </c>
      <c r="X2746" s="133">
        <v>59306577</v>
      </c>
      <c r="Y2746" s="45"/>
    </row>
    <row r="2747" spans="1:25">
      <c r="A2747" s="243" t="s">
        <v>206</v>
      </c>
      <c r="B2747" s="243" t="s">
        <v>207</v>
      </c>
      <c r="C2747" s="244">
        <v>45120</v>
      </c>
      <c r="D2747" s="244">
        <v>45128</v>
      </c>
      <c r="E2747" s="244">
        <v>45128</v>
      </c>
      <c r="F2747" s="297"/>
      <c r="G2747" s="245"/>
      <c r="H2747" s="246" t="s">
        <v>510</v>
      </c>
      <c r="I2747" s="247" t="s">
        <v>511</v>
      </c>
      <c r="J2747" s="247" t="s">
        <v>512</v>
      </c>
      <c r="K2747" s="247" t="s">
        <v>710</v>
      </c>
      <c r="L2747" s="248">
        <v>3758000</v>
      </c>
      <c r="M2747" s="249">
        <v>98.03125</v>
      </c>
      <c r="N2747" s="249">
        <v>-3684014.38</v>
      </c>
      <c r="O2747" s="249">
        <v>0</v>
      </c>
      <c r="P2747" s="249">
        <v>-3684014.38</v>
      </c>
      <c r="Q2747" s="250" t="s">
        <v>681</v>
      </c>
      <c r="R2747" s="251">
        <v>15013770.039999992</v>
      </c>
      <c r="S2747" s="252">
        <v>0</v>
      </c>
      <c r="T2747" s="253" t="s">
        <v>512</v>
      </c>
      <c r="U2747" s="254">
        <v>98912531</v>
      </c>
      <c r="V2747" s="249">
        <v>-372807085</v>
      </c>
      <c r="W2747" s="255">
        <v>552733</v>
      </c>
      <c r="X2747" s="256">
        <v>59325561</v>
      </c>
      <c r="Y2747" s="257"/>
    </row>
    <row r="2748" spans="1:25">
      <c r="A2748" s="299" t="s">
        <v>206</v>
      </c>
      <c r="B2748" s="299" t="s">
        <v>207</v>
      </c>
      <c r="C2748" s="125">
        <v>45131</v>
      </c>
      <c r="D2748" s="125">
        <v>45131</v>
      </c>
      <c r="E2748" s="125">
        <v>45131</v>
      </c>
      <c r="F2748" s="295" t="s">
        <v>759</v>
      </c>
      <c r="G2748" s="127"/>
      <c r="H2748" s="128" t="s">
        <v>758</v>
      </c>
      <c r="I2748" s="73" t="s">
        <v>756</v>
      </c>
      <c r="J2748" s="73" t="s">
        <v>757</v>
      </c>
      <c r="K2748" s="73" t="s">
        <v>944</v>
      </c>
      <c r="L2748" s="129">
        <v>134285.47</v>
      </c>
      <c r="M2748" s="121">
        <v>100</v>
      </c>
      <c r="N2748" s="121">
        <v>134285.47</v>
      </c>
      <c r="O2748" s="121">
        <v>0</v>
      </c>
      <c r="P2748" s="121">
        <v>134285.47</v>
      </c>
      <c r="Q2748" s="130" t="s">
        <v>681</v>
      </c>
      <c r="R2748" s="131">
        <v>15148055.509999992</v>
      </c>
      <c r="S2748" s="132">
        <v>0</v>
      </c>
      <c r="T2748" s="122" t="s">
        <v>757</v>
      </c>
      <c r="U2748" s="2">
        <v>99142047</v>
      </c>
      <c r="V2748" s="121">
        <v>-372909139</v>
      </c>
      <c r="W2748" s="111">
        <v>526560</v>
      </c>
      <c r="X2748" s="133">
        <v>59342153</v>
      </c>
      <c r="Y2748" s="45"/>
    </row>
    <row r="2749" spans="1:25">
      <c r="A2749" s="299" t="s">
        <v>182</v>
      </c>
      <c r="B2749" s="299" t="s">
        <v>183</v>
      </c>
      <c r="C2749" s="125">
        <v>45131</v>
      </c>
      <c r="D2749" s="125">
        <v>45131</v>
      </c>
      <c r="E2749" s="125">
        <v>45131</v>
      </c>
      <c r="F2749" s="295" t="s">
        <v>491</v>
      </c>
      <c r="G2749" s="127" t="s">
        <v>1720</v>
      </c>
      <c r="H2749" s="128" t="s">
        <v>490</v>
      </c>
      <c r="I2749" s="73" t="s">
        <v>972</v>
      </c>
      <c r="J2749" s="73" t="s">
        <v>493</v>
      </c>
      <c r="K2749" s="73" t="s">
        <v>166</v>
      </c>
      <c r="L2749" s="129">
        <v>0</v>
      </c>
      <c r="N2749" s="121">
        <v>0</v>
      </c>
      <c r="O2749" s="121">
        <v>57060.14</v>
      </c>
      <c r="P2749" s="121">
        <v>57060.14</v>
      </c>
      <c r="Q2749" s="130" t="s">
        <v>681</v>
      </c>
      <c r="R2749" s="131">
        <v>0</v>
      </c>
      <c r="S2749" s="132">
        <v>3622439.5800000024</v>
      </c>
      <c r="T2749" s="122" t="s">
        <v>493</v>
      </c>
      <c r="U2749" s="2">
        <v>94604274</v>
      </c>
      <c r="V2749" s="121">
        <v>-372874281</v>
      </c>
      <c r="W2749" s="111">
        <v>441123</v>
      </c>
      <c r="X2749" s="133">
        <v>59327755</v>
      </c>
      <c r="Y2749" s="45"/>
    </row>
    <row r="2750" spans="1:25">
      <c r="A2750" s="258" t="s">
        <v>182</v>
      </c>
      <c r="B2750" s="258" t="s">
        <v>183</v>
      </c>
      <c r="C2750" s="259">
        <v>45131</v>
      </c>
      <c r="D2750" s="259">
        <v>45131</v>
      </c>
      <c r="E2750" s="259">
        <v>45132</v>
      </c>
      <c r="F2750" s="298"/>
      <c r="G2750" s="260" t="s">
        <v>1708</v>
      </c>
      <c r="H2750" s="261" t="s">
        <v>216</v>
      </c>
      <c r="I2750" s="262" t="s">
        <v>218</v>
      </c>
      <c r="J2750" s="262" t="s">
        <v>904</v>
      </c>
      <c r="K2750" s="262" t="s">
        <v>166</v>
      </c>
      <c r="L2750" s="263">
        <v>0</v>
      </c>
      <c r="M2750" s="264"/>
      <c r="N2750" s="264">
        <v>0</v>
      </c>
      <c r="O2750" s="264">
        <v>7283.73</v>
      </c>
      <c r="P2750" s="264">
        <v>7283.73</v>
      </c>
      <c r="Q2750" s="265" t="s">
        <v>681</v>
      </c>
      <c r="R2750" s="266">
        <v>0</v>
      </c>
      <c r="S2750" s="267">
        <v>3629723.3100000024</v>
      </c>
      <c r="T2750" s="268" t="s">
        <v>219</v>
      </c>
      <c r="U2750" s="269">
        <v>97699750</v>
      </c>
      <c r="V2750" s="264">
        <v>-372994952</v>
      </c>
      <c r="W2750" s="270">
        <v>500671</v>
      </c>
      <c r="X2750" s="271">
        <v>59362158</v>
      </c>
      <c r="Y2750" s="272"/>
    </row>
    <row r="2751" spans="1:25">
      <c r="A2751" s="258" t="s">
        <v>182</v>
      </c>
      <c r="B2751" s="258" t="s">
        <v>183</v>
      </c>
      <c r="C2751" s="259">
        <v>45133</v>
      </c>
      <c r="D2751" s="259">
        <v>45133</v>
      </c>
      <c r="E2751" s="259">
        <v>45133</v>
      </c>
      <c r="F2751" s="298"/>
      <c r="G2751" s="260" t="s">
        <v>1708</v>
      </c>
      <c r="H2751" s="261" t="s">
        <v>216</v>
      </c>
      <c r="I2751" s="262" t="s">
        <v>218</v>
      </c>
      <c r="J2751" s="262" t="s">
        <v>904</v>
      </c>
      <c r="K2751" s="262" t="s">
        <v>166</v>
      </c>
      <c r="L2751" s="263">
        <v>0</v>
      </c>
      <c r="M2751" s="264"/>
      <c r="N2751" s="264">
        <v>0</v>
      </c>
      <c r="O2751" s="264">
        <v>1043.23</v>
      </c>
      <c r="P2751" s="264">
        <v>1043.23</v>
      </c>
      <c r="Q2751" s="265" t="s">
        <v>681</v>
      </c>
      <c r="R2751" s="266">
        <v>0</v>
      </c>
      <c r="S2751" s="267">
        <v>3630766.5400000024</v>
      </c>
      <c r="T2751" s="268" t="s">
        <v>219</v>
      </c>
      <c r="U2751" s="269">
        <v>97690317</v>
      </c>
      <c r="V2751" s="264">
        <v>-373412800</v>
      </c>
      <c r="W2751" s="270">
        <v>500670</v>
      </c>
      <c r="X2751" s="271">
        <v>59390208</v>
      </c>
      <c r="Y2751" s="272" t="s">
        <v>1870</v>
      </c>
    </row>
    <row r="2752" spans="1:25">
      <c r="A2752" s="243" t="s">
        <v>206</v>
      </c>
      <c r="B2752" s="243" t="s">
        <v>207</v>
      </c>
      <c r="C2752" s="244">
        <v>45118</v>
      </c>
      <c r="D2752" s="244">
        <v>45131</v>
      </c>
      <c r="E2752" s="244">
        <v>45134</v>
      </c>
      <c r="F2752" s="297"/>
      <c r="G2752" s="245"/>
      <c r="H2752" s="246" t="s">
        <v>516</v>
      </c>
      <c r="I2752" s="247" t="s">
        <v>517</v>
      </c>
      <c r="J2752" s="247" t="s">
        <v>518</v>
      </c>
      <c r="K2752" s="247" t="s">
        <v>710</v>
      </c>
      <c r="L2752" s="248">
        <v>8266952.6299999999</v>
      </c>
      <c r="M2752" s="249">
        <v>98.03125</v>
      </c>
      <c r="N2752" s="249">
        <v>-8104197</v>
      </c>
      <c r="O2752" s="249">
        <v>0</v>
      </c>
      <c r="P2752" s="249">
        <v>-8104197</v>
      </c>
      <c r="Q2752" s="250" t="s">
        <v>681</v>
      </c>
      <c r="R2752" s="251">
        <v>7043858.5099999923</v>
      </c>
      <c r="S2752" s="252">
        <v>0</v>
      </c>
      <c r="T2752" s="253" t="s">
        <v>518</v>
      </c>
      <c r="U2752" s="254"/>
      <c r="V2752" s="249"/>
      <c r="W2752" s="255">
        <v>549713</v>
      </c>
      <c r="X2752" s="256"/>
      <c r="Y2752" s="257"/>
    </row>
    <row r="2753" spans="1:25">
      <c r="A2753" s="299" t="s">
        <v>182</v>
      </c>
      <c r="B2753" s="299" t="s">
        <v>183</v>
      </c>
      <c r="C2753" s="125">
        <v>45138</v>
      </c>
      <c r="D2753" s="125">
        <v>45138</v>
      </c>
      <c r="E2753" s="125">
        <v>45138</v>
      </c>
      <c r="F2753" s="295" t="s">
        <v>734</v>
      </c>
      <c r="G2753" s="127" t="s">
        <v>1518</v>
      </c>
      <c r="H2753" s="128" t="s">
        <v>733</v>
      </c>
      <c r="I2753" s="73" t="s">
        <v>731</v>
      </c>
      <c r="J2753" s="73" t="s">
        <v>732</v>
      </c>
      <c r="K2753" s="73" t="s">
        <v>166</v>
      </c>
      <c r="L2753" s="129">
        <v>0</v>
      </c>
      <c r="N2753" s="121">
        <v>0</v>
      </c>
      <c r="O2753" s="121">
        <v>213.97</v>
      </c>
      <c r="P2753" s="121">
        <v>213.97</v>
      </c>
      <c r="Q2753" s="130" t="s">
        <v>681</v>
      </c>
      <c r="R2753" s="131">
        <v>0</v>
      </c>
      <c r="S2753" s="132">
        <v>3630980.5100000026</v>
      </c>
      <c r="T2753" s="122" t="s">
        <v>732</v>
      </c>
      <c r="U2753" s="2">
        <v>97338151</v>
      </c>
      <c r="V2753" s="121">
        <v>-375285198</v>
      </c>
      <c r="W2753" s="111">
        <v>548653</v>
      </c>
      <c r="X2753" s="133">
        <v>59522208</v>
      </c>
      <c r="Y2753" s="45"/>
    </row>
    <row r="2754" spans="1:25">
      <c r="A2754" s="299" t="s">
        <v>182</v>
      </c>
      <c r="B2754" s="299" t="s">
        <v>183</v>
      </c>
      <c r="C2754" s="125">
        <v>45138</v>
      </c>
      <c r="D2754" s="125">
        <v>45138</v>
      </c>
      <c r="E2754" s="125">
        <v>45138</v>
      </c>
      <c r="F2754" s="295" t="s">
        <v>859</v>
      </c>
      <c r="G2754" s="127" t="s">
        <v>1610</v>
      </c>
      <c r="H2754" s="128" t="s">
        <v>858</v>
      </c>
      <c r="I2754" s="73" t="s">
        <v>731</v>
      </c>
      <c r="J2754" s="73" t="s">
        <v>857</v>
      </c>
      <c r="K2754" s="73" t="s">
        <v>166</v>
      </c>
      <c r="L2754" s="129">
        <v>0</v>
      </c>
      <c r="N2754" s="121">
        <v>0</v>
      </c>
      <c r="O2754" s="121">
        <v>2910.73</v>
      </c>
      <c r="P2754" s="121">
        <v>2910.73</v>
      </c>
      <c r="Q2754" s="130" t="s">
        <v>681</v>
      </c>
      <c r="R2754" s="131">
        <v>0</v>
      </c>
      <c r="S2754" s="132">
        <v>3633891.2400000026</v>
      </c>
      <c r="T2754" s="122" t="s">
        <v>857</v>
      </c>
      <c r="U2754" s="2">
        <v>97633713</v>
      </c>
      <c r="V2754" s="121">
        <v>-375334414</v>
      </c>
      <c r="W2754" s="111">
        <v>548916</v>
      </c>
      <c r="X2754" s="133">
        <v>59571424</v>
      </c>
      <c r="Y2754" s="45"/>
    </row>
    <row r="2755" spans="1:25">
      <c r="A2755" s="299" t="s">
        <v>182</v>
      </c>
      <c r="B2755" s="299" t="s">
        <v>183</v>
      </c>
      <c r="C2755" s="125">
        <v>45138</v>
      </c>
      <c r="D2755" s="125">
        <v>45138</v>
      </c>
      <c r="E2755" s="125">
        <v>45138</v>
      </c>
      <c r="F2755" s="295" t="s">
        <v>558</v>
      </c>
      <c r="G2755" s="127" t="s">
        <v>1685</v>
      </c>
      <c r="H2755" s="128" t="s">
        <v>557</v>
      </c>
      <c r="I2755" s="73" t="s">
        <v>559</v>
      </c>
      <c r="J2755" s="73" t="s">
        <v>943</v>
      </c>
      <c r="K2755" s="73" t="s">
        <v>166</v>
      </c>
      <c r="L2755" s="129">
        <v>0</v>
      </c>
      <c r="N2755" s="121">
        <v>0</v>
      </c>
      <c r="O2755" s="121">
        <v>28505.14</v>
      </c>
      <c r="P2755" s="121">
        <v>28505.14</v>
      </c>
      <c r="Q2755" s="130" t="s">
        <v>681</v>
      </c>
      <c r="R2755" s="131">
        <v>0</v>
      </c>
      <c r="S2755" s="132">
        <v>3662396.3800000027</v>
      </c>
      <c r="T2755" s="122" t="s">
        <v>560</v>
      </c>
      <c r="U2755" s="2">
        <v>96922112</v>
      </c>
      <c r="V2755" s="121">
        <v>-375576170</v>
      </c>
      <c r="W2755" s="111">
        <v>545690</v>
      </c>
      <c r="X2755" s="133">
        <v>59713126</v>
      </c>
      <c r="Y2755" s="45"/>
    </row>
    <row r="2756" spans="1:25">
      <c r="A2756" s="299" t="s">
        <v>182</v>
      </c>
      <c r="B2756" s="299" t="s">
        <v>183</v>
      </c>
      <c r="C2756" s="125">
        <v>45138</v>
      </c>
      <c r="D2756" s="125">
        <v>45138</v>
      </c>
      <c r="E2756" s="125">
        <v>45138</v>
      </c>
      <c r="F2756" s="295" t="s">
        <v>1851</v>
      </c>
      <c r="G2756" s="127" t="s">
        <v>1597</v>
      </c>
      <c r="H2756" s="128" t="s">
        <v>852</v>
      </c>
      <c r="I2756" s="73" t="s">
        <v>850</v>
      </c>
      <c r="J2756" s="73" t="s">
        <v>851</v>
      </c>
      <c r="K2756" s="73" t="s">
        <v>166</v>
      </c>
      <c r="L2756" s="129">
        <v>0</v>
      </c>
      <c r="N2756" s="121">
        <v>0</v>
      </c>
      <c r="O2756" s="121">
        <v>23533.45</v>
      </c>
      <c r="P2756" s="121">
        <v>23533.45</v>
      </c>
      <c r="Q2756" s="130" t="s">
        <v>681</v>
      </c>
      <c r="R2756" s="131">
        <v>0</v>
      </c>
      <c r="S2756" s="132">
        <v>3685929.8300000029</v>
      </c>
      <c r="T2756" s="122" t="s">
        <v>1852</v>
      </c>
      <c r="U2756" s="2">
        <v>96962867</v>
      </c>
      <c r="V2756" s="121">
        <v>-375247301</v>
      </c>
      <c r="W2756" s="111">
        <v>545279</v>
      </c>
      <c r="X2756" s="133">
        <v>59484551</v>
      </c>
      <c r="Y2756" s="45"/>
    </row>
    <row r="2757" spans="1:25">
      <c r="A2757" s="299" t="s">
        <v>182</v>
      </c>
      <c r="B2757" s="299" t="s">
        <v>183</v>
      </c>
      <c r="C2757" s="125">
        <v>45138</v>
      </c>
      <c r="D2757" s="125">
        <v>45138</v>
      </c>
      <c r="E2757" s="125">
        <v>45138</v>
      </c>
      <c r="G2757" s="127" t="s">
        <v>1871</v>
      </c>
      <c r="H2757" s="128" t="s">
        <v>516</v>
      </c>
      <c r="I2757" s="73" t="s">
        <v>517</v>
      </c>
      <c r="J2757" s="73" t="s">
        <v>1872</v>
      </c>
      <c r="K2757" s="73" t="s">
        <v>166</v>
      </c>
      <c r="L2757" s="129">
        <v>0</v>
      </c>
      <c r="N2757" s="121">
        <v>0</v>
      </c>
      <c r="O2757" s="121">
        <v>20442.060000000001</v>
      </c>
      <c r="P2757" s="121">
        <v>20442.060000000001</v>
      </c>
      <c r="Q2757" s="130" t="s">
        <v>681</v>
      </c>
      <c r="R2757" s="131">
        <v>0</v>
      </c>
      <c r="S2757" s="132">
        <v>3706371.8900000029</v>
      </c>
      <c r="T2757" s="122" t="s">
        <v>518</v>
      </c>
      <c r="U2757" s="2">
        <v>99199468</v>
      </c>
      <c r="V2757" s="121">
        <v>-395205370</v>
      </c>
      <c r="W2757" s="111">
        <v>549713</v>
      </c>
      <c r="X2757" s="133">
        <v>63092756</v>
      </c>
      <c r="Y2757" s="45"/>
    </row>
    <row r="2758" spans="1:25">
      <c r="A2758" s="299" t="s">
        <v>182</v>
      </c>
      <c r="B2758" s="299" t="s">
        <v>183</v>
      </c>
      <c r="C2758" s="125">
        <v>45138</v>
      </c>
      <c r="D2758" s="125">
        <v>45138</v>
      </c>
      <c r="E2758" s="125">
        <v>45138</v>
      </c>
      <c r="F2758" s="295" t="s">
        <v>759</v>
      </c>
      <c r="G2758" s="127" t="s">
        <v>1520</v>
      </c>
      <c r="H2758" s="128" t="s">
        <v>758</v>
      </c>
      <c r="I2758" s="73" t="s">
        <v>756</v>
      </c>
      <c r="J2758" s="73" t="s">
        <v>757</v>
      </c>
      <c r="K2758" s="73" t="s">
        <v>166</v>
      </c>
      <c r="L2758" s="129">
        <v>0</v>
      </c>
      <c r="N2758" s="121">
        <v>0</v>
      </c>
      <c r="O2758" s="121">
        <v>75291.33</v>
      </c>
      <c r="P2758" s="121">
        <v>75291.33</v>
      </c>
      <c r="Q2758" s="130" t="s">
        <v>681</v>
      </c>
      <c r="R2758" s="131">
        <v>0</v>
      </c>
      <c r="S2758" s="132">
        <v>3781663.220000003</v>
      </c>
      <c r="T2758" s="122" t="s">
        <v>757</v>
      </c>
      <c r="U2758" s="2">
        <v>97074763</v>
      </c>
      <c r="V2758" s="121">
        <v>-375249851</v>
      </c>
      <c r="W2758" s="111">
        <v>526560</v>
      </c>
      <c r="X2758" s="133">
        <v>59486875</v>
      </c>
      <c r="Y2758" s="45"/>
    </row>
    <row r="2759" spans="1:25">
      <c r="A2759" s="299" t="s">
        <v>182</v>
      </c>
      <c r="B2759" s="299" t="s">
        <v>183</v>
      </c>
      <c r="C2759" s="125">
        <v>45138</v>
      </c>
      <c r="D2759" s="125">
        <v>45138</v>
      </c>
      <c r="E2759" s="125">
        <v>45138</v>
      </c>
      <c r="G2759" s="127" t="s">
        <v>1562</v>
      </c>
      <c r="H2759" s="128" t="s">
        <v>324</v>
      </c>
      <c r="I2759" s="73" t="s">
        <v>325</v>
      </c>
      <c r="J2759" s="73" t="s">
        <v>1727</v>
      </c>
      <c r="K2759" s="73" t="s">
        <v>166</v>
      </c>
      <c r="L2759" s="129">
        <v>0</v>
      </c>
      <c r="N2759" s="121">
        <v>0</v>
      </c>
      <c r="O2759" s="121">
        <v>990.12</v>
      </c>
      <c r="P2759" s="121">
        <v>990.12</v>
      </c>
      <c r="Q2759" s="130" t="s">
        <v>681</v>
      </c>
      <c r="R2759" s="131">
        <v>0</v>
      </c>
      <c r="S2759" s="132">
        <v>3782653.3400000031</v>
      </c>
      <c r="T2759" s="122" t="s">
        <v>326</v>
      </c>
      <c r="U2759" s="2"/>
      <c r="W2759" s="111">
        <v>495416</v>
      </c>
      <c r="X2759" s="133"/>
      <c r="Y2759" s="45"/>
    </row>
    <row r="2760" spans="1:25">
      <c r="A2760" s="299" t="s">
        <v>182</v>
      </c>
      <c r="B2760" s="299" t="s">
        <v>183</v>
      </c>
      <c r="C2760" s="125">
        <v>45138</v>
      </c>
      <c r="D2760" s="125">
        <v>45138</v>
      </c>
      <c r="E2760" s="125">
        <v>45138</v>
      </c>
      <c r="G2760" s="127" t="s">
        <v>1562</v>
      </c>
      <c r="H2760" s="128" t="s">
        <v>324</v>
      </c>
      <c r="I2760" s="73" t="s">
        <v>325</v>
      </c>
      <c r="J2760" s="73" t="s">
        <v>326</v>
      </c>
      <c r="K2760" s="73" t="s">
        <v>166</v>
      </c>
      <c r="L2760" s="129">
        <v>0</v>
      </c>
      <c r="N2760" s="121">
        <v>0</v>
      </c>
      <c r="O2760" s="121">
        <v>64741.91</v>
      </c>
      <c r="P2760" s="121">
        <v>64741.91</v>
      </c>
      <c r="Q2760" s="130" t="s">
        <v>681</v>
      </c>
      <c r="R2760" s="131">
        <v>0</v>
      </c>
      <c r="S2760" s="132">
        <v>3847395.2500000033</v>
      </c>
      <c r="T2760" s="122" t="s">
        <v>326</v>
      </c>
      <c r="U2760" s="2"/>
      <c r="W2760" s="111">
        <v>494646</v>
      </c>
      <c r="X2760" s="133"/>
      <c r="Y2760" s="45" t="s">
        <v>1873</v>
      </c>
    </row>
    <row r="2761" spans="1:25">
      <c r="A2761" s="299" t="s">
        <v>182</v>
      </c>
      <c r="B2761" s="299" t="s">
        <v>183</v>
      </c>
      <c r="C2761" s="125">
        <v>45138</v>
      </c>
      <c r="D2761" s="125">
        <v>45138</v>
      </c>
      <c r="E2761" s="125">
        <v>45138</v>
      </c>
      <c r="F2761" s="295" t="s">
        <v>786</v>
      </c>
      <c r="G2761" s="127" t="s">
        <v>1522</v>
      </c>
      <c r="H2761" s="128" t="s">
        <v>785</v>
      </c>
      <c r="I2761" s="73" t="s">
        <v>783</v>
      </c>
      <c r="J2761" s="73" t="s">
        <v>784</v>
      </c>
      <c r="K2761" s="73" t="s">
        <v>166</v>
      </c>
      <c r="L2761" s="129">
        <v>0</v>
      </c>
      <c r="N2761" s="121">
        <v>0</v>
      </c>
      <c r="O2761" s="121">
        <v>18922.39</v>
      </c>
      <c r="P2761" s="121">
        <v>18922.39</v>
      </c>
      <c r="Q2761" s="130" t="s">
        <v>681</v>
      </c>
      <c r="R2761" s="131">
        <v>0</v>
      </c>
      <c r="S2761" s="132">
        <v>3866317.6400000034</v>
      </c>
      <c r="T2761" s="122" t="s">
        <v>784</v>
      </c>
      <c r="U2761" s="2">
        <v>97562287</v>
      </c>
      <c r="V2761" s="121">
        <v>-375326425</v>
      </c>
      <c r="W2761" s="111">
        <v>516407</v>
      </c>
      <c r="X2761" s="133">
        <v>59563435</v>
      </c>
      <c r="Y2761" s="45"/>
    </row>
    <row r="2762" spans="1:25">
      <c r="A2762" s="299" t="s">
        <v>182</v>
      </c>
      <c r="B2762" s="299" t="s">
        <v>183</v>
      </c>
      <c r="C2762" s="125">
        <v>45138</v>
      </c>
      <c r="D2762" s="125">
        <v>45138</v>
      </c>
      <c r="E2762" s="125">
        <v>45138</v>
      </c>
      <c r="G2762" s="127" t="s">
        <v>1524</v>
      </c>
      <c r="H2762" s="128" t="s">
        <v>793</v>
      </c>
      <c r="I2762" s="73" t="s">
        <v>791</v>
      </c>
      <c r="J2762" s="73" t="s">
        <v>792</v>
      </c>
      <c r="K2762" s="73" t="s">
        <v>166</v>
      </c>
      <c r="L2762" s="129">
        <v>0</v>
      </c>
      <c r="N2762" s="121">
        <v>0</v>
      </c>
      <c r="O2762" s="121">
        <v>74640.05</v>
      </c>
      <c r="P2762" s="121">
        <v>74640.05</v>
      </c>
      <c r="Q2762" s="130" t="s">
        <v>681</v>
      </c>
      <c r="R2762" s="131">
        <v>0</v>
      </c>
      <c r="S2762" s="132">
        <v>3940957.6900000032</v>
      </c>
      <c r="T2762" s="122" t="s">
        <v>792</v>
      </c>
      <c r="U2762" s="2">
        <v>98414928</v>
      </c>
      <c r="V2762" s="121">
        <v>-375398483</v>
      </c>
      <c r="W2762" s="111">
        <v>550157</v>
      </c>
      <c r="X2762" s="133">
        <v>59635458</v>
      </c>
      <c r="Y2762" s="45"/>
    </row>
    <row r="2763" spans="1:25">
      <c r="A2763" s="299" t="s">
        <v>182</v>
      </c>
      <c r="B2763" s="299" t="s">
        <v>183</v>
      </c>
      <c r="C2763" s="125">
        <v>45138</v>
      </c>
      <c r="D2763" s="125">
        <v>45138</v>
      </c>
      <c r="E2763" s="125">
        <v>45138</v>
      </c>
      <c r="F2763" s="295" t="s">
        <v>800</v>
      </c>
      <c r="G2763" s="127" t="s">
        <v>1543</v>
      </c>
      <c r="H2763" s="128" t="s">
        <v>799</v>
      </c>
      <c r="I2763" s="73" t="s">
        <v>797</v>
      </c>
      <c r="J2763" s="73" t="s">
        <v>798</v>
      </c>
      <c r="K2763" s="73" t="s">
        <v>166</v>
      </c>
      <c r="L2763" s="129">
        <v>0</v>
      </c>
      <c r="N2763" s="121">
        <v>0</v>
      </c>
      <c r="O2763" s="121">
        <v>161759.38</v>
      </c>
      <c r="P2763" s="121">
        <v>161759.38</v>
      </c>
      <c r="Q2763" s="130" t="s">
        <v>681</v>
      </c>
      <c r="R2763" s="131">
        <v>0</v>
      </c>
      <c r="S2763" s="132">
        <v>4102717.0700000031</v>
      </c>
      <c r="T2763" s="122" t="s">
        <v>798</v>
      </c>
      <c r="U2763" s="2">
        <v>95247508</v>
      </c>
      <c r="V2763" s="121">
        <v>-375240734</v>
      </c>
      <c r="W2763" s="111">
        <v>538225</v>
      </c>
      <c r="X2763" s="133">
        <v>59478292</v>
      </c>
      <c r="Y2763" s="45"/>
    </row>
    <row r="2764" spans="1:25">
      <c r="A2764" s="299" t="s">
        <v>182</v>
      </c>
      <c r="B2764" s="299" t="s">
        <v>183</v>
      </c>
      <c r="C2764" s="125">
        <v>45138</v>
      </c>
      <c r="D2764" s="125">
        <v>45138</v>
      </c>
      <c r="E2764" s="125">
        <v>45138</v>
      </c>
      <c r="G2764" s="127" t="s">
        <v>1636</v>
      </c>
      <c r="H2764" s="128" t="s">
        <v>881</v>
      </c>
      <c r="I2764" s="73" t="s">
        <v>204</v>
      </c>
      <c r="J2764" s="73" t="s">
        <v>880</v>
      </c>
      <c r="K2764" s="73" t="s">
        <v>166</v>
      </c>
      <c r="L2764" s="129">
        <v>0</v>
      </c>
      <c r="N2764" s="121">
        <v>0</v>
      </c>
      <c r="O2764" s="121">
        <v>5254.26</v>
      </c>
      <c r="P2764" s="121">
        <v>5254.26</v>
      </c>
      <c r="Q2764" s="130" t="s">
        <v>681</v>
      </c>
      <c r="R2764" s="131">
        <v>0</v>
      </c>
      <c r="S2764" s="132">
        <v>4107971.3300000029</v>
      </c>
      <c r="T2764" s="122" t="s">
        <v>880</v>
      </c>
      <c r="U2764" s="2">
        <v>99679548</v>
      </c>
      <c r="V2764" s="121">
        <v>-375441614</v>
      </c>
      <c r="W2764" s="111">
        <v>533551</v>
      </c>
      <c r="X2764" s="133">
        <v>59677549</v>
      </c>
      <c r="Y2764" s="45"/>
    </row>
    <row r="2765" spans="1:25">
      <c r="A2765" s="228" t="s">
        <v>182</v>
      </c>
      <c r="B2765" s="228" t="s">
        <v>183</v>
      </c>
      <c r="C2765" s="229">
        <v>45138</v>
      </c>
      <c r="D2765" s="229">
        <v>45138</v>
      </c>
      <c r="E2765" s="229">
        <v>45138</v>
      </c>
      <c r="F2765" s="296"/>
      <c r="G2765" s="230" t="s">
        <v>1708</v>
      </c>
      <c r="H2765" s="231" t="s">
        <v>216</v>
      </c>
      <c r="I2765" s="232" t="s">
        <v>218</v>
      </c>
      <c r="J2765" s="232" t="s">
        <v>219</v>
      </c>
      <c r="K2765" s="232" t="s">
        <v>166</v>
      </c>
      <c r="L2765" s="233">
        <v>0</v>
      </c>
      <c r="M2765" s="234"/>
      <c r="N2765" s="234">
        <v>0</v>
      </c>
      <c r="O2765" s="234">
        <v>60368.29</v>
      </c>
      <c r="P2765" s="234">
        <v>60368.29</v>
      </c>
      <c r="Q2765" s="235" t="s">
        <v>681</v>
      </c>
      <c r="R2765" s="236">
        <v>0</v>
      </c>
      <c r="S2765" s="237">
        <v>4168339.6200000029</v>
      </c>
      <c r="T2765" s="238" t="s">
        <v>219</v>
      </c>
      <c r="U2765" s="239">
        <v>98469410</v>
      </c>
      <c r="V2765" s="234">
        <v>-375557085</v>
      </c>
      <c r="W2765" s="240">
        <v>550377</v>
      </c>
      <c r="X2765" s="241">
        <v>59707878</v>
      </c>
      <c r="Y2765" s="242"/>
    </row>
    <row r="2766" spans="1:25">
      <c r="A2766" s="299" t="s">
        <v>182</v>
      </c>
      <c r="B2766" s="299" t="s">
        <v>183</v>
      </c>
      <c r="C2766" s="125">
        <v>45139</v>
      </c>
      <c r="D2766" s="125">
        <v>45139</v>
      </c>
      <c r="E2766" s="125">
        <v>45139</v>
      </c>
      <c r="F2766" s="295" t="s">
        <v>453</v>
      </c>
      <c r="G2766" s="127" t="s">
        <v>1743</v>
      </c>
      <c r="H2766" s="128" t="s">
        <v>452</v>
      </c>
      <c r="I2766" s="73" t="s">
        <v>454</v>
      </c>
      <c r="J2766" s="73" t="s">
        <v>455</v>
      </c>
      <c r="K2766" s="73" t="s">
        <v>166</v>
      </c>
      <c r="L2766" s="129">
        <v>0</v>
      </c>
      <c r="N2766" s="121">
        <v>0</v>
      </c>
      <c r="O2766" s="121">
        <v>26219.72</v>
      </c>
      <c r="P2766" s="121">
        <v>26219.72</v>
      </c>
      <c r="Q2766" s="130" t="s">
        <v>681</v>
      </c>
      <c r="R2766" s="131">
        <v>0</v>
      </c>
      <c r="S2766" s="132">
        <v>4194559.3400000026</v>
      </c>
      <c r="T2766" s="122" t="s">
        <v>455</v>
      </c>
      <c r="U2766" s="2">
        <v>98907047</v>
      </c>
      <c r="V2766" s="121">
        <v>-375619302</v>
      </c>
      <c r="W2766" s="111">
        <v>523882</v>
      </c>
      <c r="X2766" s="133">
        <v>59725661</v>
      </c>
      <c r="Y2766" s="45"/>
    </row>
    <row r="2767" spans="1:25">
      <c r="A2767" s="299" t="s">
        <v>182</v>
      </c>
      <c r="B2767" s="299" t="s">
        <v>183</v>
      </c>
      <c r="C2767" s="125">
        <v>45139</v>
      </c>
      <c r="D2767" s="125">
        <v>45139</v>
      </c>
      <c r="E2767" s="125">
        <v>45139</v>
      </c>
      <c r="G2767" s="127"/>
      <c r="H2767" s="128" t="s">
        <v>1042</v>
      </c>
      <c r="I2767" s="73" t="s">
        <v>716</v>
      </c>
      <c r="J2767" s="73" t="s">
        <v>1041</v>
      </c>
      <c r="K2767" s="73" t="s">
        <v>1158</v>
      </c>
      <c r="L2767" s="129">
        <v>0</v>
      </c>
      <c r="N2767" s="121">
        <v>0</v>
      </c>
      <c r="O2767" s="121">
        <v>879.37</v>
      </c>
      <c r="P2767" s="121">
        <v>879.37</v>
      </c>
      <c r="Q2767" s="130" t="s">
        <v>681</v>
      </c>
      <c r="R2767" s="131">
        <v>0</v>
      </c>
      <c r="S2767" s="132">
        <v>4195438.7100000028</v>
      </c>
      <c r="T2767" s="122" t="s">
        <v>1041</v>
      </c>
      <c r="U2767" s="2">
        <v>99816068</v>
      </c>
      <c r="V2767" s="121">
        <v>-375712697</v>
      </c>
      <c r="W2767" s="111"/>
      <c r="X2767" s="133">
        <v>59747358</v>
      </c>
      <c r="Y2767" s="45"/>
    </row>
    <row r="2768" spans="1:25">
      <c r="A2768" s="299" t="s">
        <v>182</v>
      </c>
      <c r="B2768" s="299" t="s">
        <v>183</v>
      </c>
      <c r="C2768" s="125">
        <v>45139</v>
      </c>
      <c r="D2768" s="125">
        <v>45139</v>
      </c>
      <c r="E2768" s="125">
        <v>45139</v>
      </c>
      <c r="G2768" s="127" t="s">
        <v>1862</v>
      </c>
      <c r="H2768" s="128" t="s">
        <v>1042</v>
      </c>
      <c r="I2768" s="73" t="s">
        <v>716</v>
      </c>
      <c r="J2768" s="73" t="s">
        <v>1863</v>
      </c>
      <c r="K2768" s="73" t="s">
        <v>166</v>
      </c>
      <c r="L2768" s="129">
        <v>0</v>
      </c>
      <c r="N2768" s="121">
        <v>0</v>
      </c>
      <c r="O2768" s="121">
        <v>39907.46</v>
      </c>
      <c r="P2768" s="121">
        <v>39907.46</v>
      </c>
      <c r="Q2768" s="130" t="s">
        <v>681</v>
      </c>
      <c r="R2768" s="131">
        <v>0</v>
      </c>
      <c r="S2768" s="132">
        <v>4235346.1700000027</v>
      </c>
      <c r="T2768" s="122" t="s">
        <v>1041</v>
      </c>
      <c r="U2768" s="2">
        <v>99815860</v>
      </c>
      <c r="V2768" s="121">
        <v>-375712441</v>
      </c>
      <c r="W2768" s="111">
        <v>549049</v>
      </c>
      <c r="X2768" s="133">
        <v>59747327</v>
      </c>
      <c r="Y2768" s="45"/>
    </row>
    <row r="2769" spans="1:25">
      <c r="A2769" s="299" t="s">
        <v>182</v>
      </c>
      <c r="B2769" s="299" t="s">
        <v>183</v>
      </c>
      <c r="C2769" s="125">
        <v>45138</v>
      </c>
      <c r="D2769" s="125">
        <v>45138</v>
      </c>
      <c r="E2769" s="125">
        <v>45139</v>
      </c>
      <c r="G2769" s="127" t="s">
        <v>1800</v>
      </c>
      <c r="H2769" s="128" t="s">
        <v>523</v>
      </c>
      <c r="I2769" s="73" t="s">
        <v>524</v>
      </c>
      <c r="J2769" s="73" t="s">
        <v>525</v>
      </c>
      <c r="K2769" s="73" t="s">
        <v>166</v>
      </c>
      <c r="L2769" s="129">
        <v>0</v>
      </c>
      <c r="N2769" s="121">
        <v>0</v>
      </c>
      <c r="O2769" s="121">
        <v>9268.74</v>
      </c>
      <c r="P2769" s="121">
        <v>9268.74</v>
      </c>
      <c r="Q2769" s="130" t="s">
        <v>681</v>
      </c>
      <c r="R2769" s="131">
        <v>0</v>
      </c>
      <c r="S2769" s="132">
        <v>4244614.9100000029</v>
      </c>
      <c r="T2769" s="122" t="s">
        <v>525</v>
      </c>
      <c r="U2769" s="2">
        <v>99800165</v>
      </c>
      <c r="V2769" s="121">
        <v>-375680318</v>
      </c>
      <c r="W2769" s="111">
        <v>511005</v>
      </c>
      <c r="X2769" s="133">
        <v>59739547</v>
      </c>
      <c r="Y2769" s="45" t="s">
        <v>1874</v>
      </c>
    </row>
    <row r="2770" spans="1:25">
      <c r="A2770" s="228" t="s">
        <v>182</v>
      </c>
      <c r="B2770" s="228" t="s">
        <v>183</v>
      </c>
      <c r="C2770" s="229">
        <v>45139</v>
      </c>
      <c r="D2770" s="229">
        <v>45139</v>
      </c>
      <c r="E2770" s="229">
        <v>45139</v>
      </c>
      <c r="F2770" s="296" t="s">
        <v>554</v>
      </c>
      <c r="G2770" s="230" t="s">
        <v>1605</v>
      </c>
      <c r="H2770" s="231" t="s">
        <v>553</v>
      </c>
      <c r="I2770" s="232" t="s">
        <v>555</v>
      </c>
      <c r="J2770" s="232" t="s">
        <v>562</v>
      </c>
      <c r="K2770" s="232" t="s">
        <v>166</v>
      </c>
      <c r="L2770" s="233">
        <v>0</v>
      </c>
      <c r="M2770" s="234"/>
      <c r="N2770" s="234">
        <v>0</v>
      </c>
      <c r="O2770" s="234">
        <v>189397.6</v>
      </c>
      <c r="P2770" s="234">
        <v>189397.6</v>
      </c>
      <c r="Q2770" s="235" t="s">
        <v>681</v>
      </c>
      <c r="R2770" s="236">
        <v>0</v>
      </c>
      <c r="S2770" s="237">
        <v>4434012.5100000026</v>
      </c>
      <c r="T2770" s="238" t="s">
        <v>556</v>
      </c>
      <c r="U2770" s="239">
        <v>98419363</v>
      </c>
      <c r="V2770" s="234">
        <v>-372426653</v>
      </c>
      <c r="W2770" s="240">
        <v>331302</v>
      </c>
      <c r="X2770" s="241">
        <v>59233369</v>
      </c>
      <c r="Y2770" s="242"/>
    </row>
    <row r="2771" spans="1:25">
      <c r="A2771" s="299" t="s">
        <v>182</v>
      </c>
      <c r="B2771" s="299" t="s">
        <v>183</v>
      </c>
      <c r="C2771" s="125">
        <v>45139</v>
      </c>
      <c r="D2771" s="125">
        <v>45139</v>
      </c>
      <c r="E2771" s="125">
        <v>45140</v>
      </c>
      <c r="G2771" s="127"/>
      <c r="J2771" s="73"/>
      <c r="K2771" s="73" t="s">
        <v>1875</v>
      </c>
      <c r="L2771" s="129">
        <v>0</v>
      </c>
      <c r="N2771" s="121">
        <v>0</v>
      </c>
      <c r="O2771" s="121">
        <v>7426.14</v>
      </c>
      <c r="P2771" s="121">
        <v>7426.14</v>
      </c>
      <c r="Q2771" s="130" t="s">
        <v>681</v>
      </c>
      <c r="R2771" s="131">
        <v>0</v>
      </c>
      <c r="S2771" s="132">
        <v>4441438.6500000022</v>
      </c>
      <c r="T2771" s="122"/>
      <c r="U2771" s="2">
        <v>2587666</v>
      </c>
      <c r="V2771" s="121">
        <v>-375749019</v>
      </c>
      <c r="W2771" s="111"/>
      <c r="X2771" s="133">
        <v>59756513</v>
      </c>
      <c r="Y2771" s="45" t="s">
        <v>1876</v>
      </c>
    </row>
    <row r="2772" spans="1:25">
      <c r="A2772" s="299" t="s">
        <v>182</v>
      </c>
      <c r="B2772" s="299" t="s">
        <v>183</v>
      </c>
      <c r="C2772" s="125">
        <v>45138</v>
      </c>
      <c r="D2772" s="125">
        <v>45138</v>
      </c>
      <c r="E2772" s="125">
        <v>45140</v>
      </c>
      <c r="F2772" s="295" t="s">
        <v>474</v>
      </c>
      <c r="G2772" s="127" t="s">
        <v>1639</v>
      </c>
      <c r="H2772" s="128" t="s">
        <v>473</v>
      </c>
      <c r="I2772" s="73" t="s">
        <v>475</v>
      </c>
      <c r="J2772" s="73" t="s">
        <v>688</v>
      </c>
      <c r="K2772" s="73" t="s">
        <v>166</v>
      </c>
      <c r="L2772" s="129">
        <v>0</v>
      </c>
      <c r="N2772" s="121">
        <v>0</v>
      </c>
      <c r="O2772" s="121">
        <v>153450.85999999999</v>
      </c>
      <c r="P2772" s="121">
        <v>153450.85999999999</v>
      </c>
      <c r="Q2772" s="130" t="s">
        <v>681</v>
      </c>
      <c r="R2772" s="131">
        <v>0</v>
      </c>
      <c r="S2772" s="132">
        <v>4594889.5100000026</v>
      </c>
      <c r="T2772" s="122" t="s">
        <v>476</v>
      </c>
      <c r="U2772" s="2">
        <v>99844402</v>
      </c>
      <c r="V2772" s="121">
        <v>-375787068</v>
      </c>
      <c r="W2772" s="111">
        <v>454440</v>
      </c>
      <c r="X2772" s="133">
        <v>59767814</v>
      </c>
      <c r="Y2772" s="45"/>
    </row>
    <row r="2773" spans="1:25">
      <c r="A2773" s="299" t="s">
        <v>182</v>
      </c>
      <c r="B2773" s="299" t="s">
        <v>183</v>
      </c>
      <c r="C2773" s="125">
        <v>45139</v>
      </c>
      <c r="D2773" s="125">
        <v>45139</v>
      </c>
      <c r="E2773" s="125">
        <v>45140</v>
      </c>
      <c r="G2773" s="127" t="s">
        <v>1618</v>
      </c>
      <c r="H2773" s="128" t="s">
        <v>317</v>
      </c>
      <c r="I2773" s="73" t="s">
        <v>318</v>
      </c>
      <c r="J2773" s="73" t="s">
        <v>319</v>
      </c>
      <c r="K2773" s="73" t="s">
        <v>166</v>
      </c>
      <c r="L2773" s="129">
        <v>0</v>
      </c>
      <c r="N2773" s="121">
        <v>0</v>
      </c>
      <c r="O2773" s="121">
        <v>2890.75</v>
      </c>
      <c r="P2773" s="121">
        <v>2890.75</v>
      </c>
      <c r="Q2773" s="130" t="s">
        <v>681</v>
      </c>
      <c r="R2773" s="131">
        <v>0</v>
      </c>
      <c r="S2773" s="132">
        <v>4597780.2600000026</v>
      </c>
      <c r="T2773" s="122" t="s">
        <v>319</v>
      </c>
      <c r="U2773" s="2">
        <v>99848085</v>
      </c>
      <c r="V2773" s="121">
        <v>-375806768</v>
      </c>
      <c r="W2773" s="111">
        <v>454684</v>
      </c>
      <c r="X2773" s="133">
        <v>59774317</v>
      </c>
      <c r="Y2773" s="45"/>
    </row>
    <row r="2774" spans="1:25">
      <c r="A2774" s="299" t="s">
        <v>206</v>
      </c>
      <c r="B2774" s="299" t="s">
        <v>207</v>
      </c>
      <c r="C2774" s="125">
        <v>45138</v>
      </c>
      <c r="D2774" s="125">
        <v>45138</v>
      </c>
      <c r="E2774" s="125">
        <v>45140</v>
      </c>
      <c r="G2774" s="127"/>
      <c r="H2774" s="128" t="s">
        <v>477</v>
      </c>
      <c r="I2774" s="73" t="s">
        <v>478</v>
      </c>
      <c r="J2774" s="73" t="s">
        <v>479</v>
      </c>
      <c r="K2774" s="73" t="s">
        <v>944</v>
      </c>
      <c r="L2774" s="129">
        <v>36533.33</v>
      </c>
      <c r="M2774" s="121">
        <v>100</v>
      </c>
      <c r="N2774" s="121">
        <v>36533.33</v>
      </c>
      <c r="O2774" s="121">
        <v>0</v>
      </c>
      <c r="P2774" s="121">
        <v>36533.33</v>
      </c>
      <c r="Q2774" s="130" t="s">
        <v>681</v>
      </c>
      <c r="R2774" s="131">
        <v>7080391.8399999924</v>
      </c>
      <c r="S2774" s="132">
        <v>0</v>
      </c>
      <c r="T2774" s="122" t="s">
        <v>479</v>
      </c>
      <c r="U2774" s="2">
        <v>99832536</v>
      </c>
      <c r="V2774" s="121">
        <v>-375766750</v>
      </c>
      <c r="W2774" s="111">
        <v>542394</v>
      </c>
      <c r="X2774" s="133">
        <v>59762296</v>
      </c>
      <c r="Y2774" s="45"/>
    </row>
    <row r="2775" spans="1:25">
      <c r="A2775" s="299" t="s">
        <v>206</v>
      </c>
      <c r="B2775" s="299" t="s">
        <v>207</v>
      </c>
      <c r="C2775" s="125">
        <v>45138</v>
      </c>
      <c r="D2775" s="125">
        <v>45138</v>
      </c>
      <c r="E2775" s="125">
        <v>45140</v>
      </c>
      <c r="G2775" s="127"/>
      <c r="H2775" s="128" t="s">
        <v>477</v>
      </c>
      <c r="I2775" s="73" t="s">
        <v>478</v>
      </c>
      <c r="J2775" s="73" t="s">
        <v>479</v>
      </c>
      <c r="K2775" s="73" t="s">
        <v>993</v>
      </c>
      <c r="L2775" s="129">
        <v>0</v>
      </c>
      <c r="N2775" s="121">
        <v>730.67</v>
      </c>
      <c r="O2775" s="121">
        <v>0</v>
      </c>
      <c r="P2775" s="121">
        <v>730.67</v>
      </c>
      <c r="Q2775" s="130" t="s">
        <v>681</v>
      </c>
      <c r="R2775" s="131">
        <v>7081122.5099999923</v>
      </c>
      <c r="S2775" s="132">
        <v>0</v>
      </c>
      <c r="T2775" s="122" t="s">
        <v>479</v>
      </c>
      <c r="U2775" s="2">
        <v>99878984</v>
      </c>
      <c r="V2775" s="121">
        <v>-375844241</v>
      </c>
      <c r="W2775" s="111"/>
      <c r="X2775" s="133">
        <v>59784305</v>
      </c>
      <c r="Y2775" s="45"/>
    </row>
    <row r="2776" spans="1:25">
      <c r="A2776" s="299" t="s">
        <v>182</v>
      </c>
      <c r="B2776" s="299" t="s">
        <v>183</v>
      </c>
      <c r="C2776" s="125">
        <v>45138</v>
      </c>
      <c r="D2776" s="125">
        <v>45138</v>
      </c>
      <c r="E2776" s="125">
        <v>45140</v>
      </c>
      <c r="F2776" s="295" t="s">
        <v>466</v>
      </c>
      <c r="G2776" s="127" t="s">
        <v>1608</v>
      </c>
      <c r="H2776" s="128" t="s">
        <v>465</v>
      </c>
      <c r="I2776" s="73" t="s">
        <v>467</v>
      </c>
      <c r="J2776" s="73" t="s">
        <v>468</v>
      </c>
      <c r="K2776" s="73" t="s">
        <v>166</v>
      </c>
      <c r="L2776" s="129">
        <v>0</v>
      </c>
      <c r="N2776" s="121">
        <v>0</v>
      </c>
      <c r="O2776" s="121">
        <v>58400.14</v>
      </c>
      <c r="P2776" s="121">
        <v>58400.14</v>
      </c>
      <c r="Q2776" s="130" t="s">
        <v>681</v>
      </c>
      <c r="R2776" s="131">
        <v>0</v>
      </c>
      <c r="S2776" s="132">
        <v>4656180.4000000022</v>
      </c>
      <c r="T2776" s="122" t="s">
        <v>468</v>
      </c>
      <c r="U2776" s="2">
        <v>98040278</v>
      </c>
      <c r="V2776" s="121">
        <v>-375815535</v>
      </c>
      <c r="W2776" s="111">
        <v>445104</v>
      </c>
      <c r="X2776" s="133">
        <v>59777032</v>
      </c>
      <c r="Y2776" s="45"/>
    </row>
    <row r="2777" spans="1:25">
      <c r="A2777" s="243" t="s">
        <v>182</v>
      </c>
      <c r="B2777" s="243" t="s">
        <v>183</v>
      </c>
      <c r="C2777" s="244">
        <v>45138</v>
      </c>
      <c r="D2777" s="244">
        <v>45138</v>
      </c>
      <c r="E2777" s="244">
        <v>45141</v>
      </c>
      <c r="F2777" s="297" t="s">
        <v>976</v>
      </c>
      <c r="G2777" s="245"/>
      <c r="H2777" s="246" t="s">
        <v>975</v>
      </c>
      <c r="I2777" s="247" t="s">
        <v>973</v>
      </c>
      <c r="J2777" s="247" t="s">
        <v>974</v>
      </c>
      <c r="K2777" s="247" t="s">
        <v>817</v>
      </c>
      <c r="L2777" s="248">
        <v>0</v>
      </c>
      <c r="M2777" s="249"/>
      <c r="N2777" s="249">
        <v>0</v>
      </c>
      <c r="O2777" s="249">
        <v>5062.29</v>
      </c>
      <c r="P2777" s="249">
        <v>5062.29</v>
      </c>
      <c r="Q2777" s="250" t="s">
        <v>681</v>
      </c>
      <c r="R2777" s="251">
        <v>0</v>
      </c>
      <c r="S2777" s="252">
        <v>4661242.6900000023</v>
      </c>
      <c r="T2777" s="253" t="s">
        <v>974</v>
      </c>
      <c r="U2777" s="254">
        <v>99894017</v>
      </c>
      <c r="V2777" s="249">
        <v>-375883642</v>
      </c>
      <c r="W2777" s="255"/>
      <c r="X2777" s="256">
        <v>59793969</v>
      </c>
      <c r="Y2777" s="257" t="s">
        <v>1869</v>
      </c>
    </row>
    <row r="2778" spans="1:25">
      <c r="A2778" s="299" t="s">
        <v>182</v>
      </c>
      <c r="B2778" s="299" t="s">
        <v>183</v>
      </c>
      <c r="C2778" s="125">
        <v>45139</v>
      </c>
      <c r="D2778" s="125">
        <v>45139</v>
      </c>
      <c r="E2778" s="125">
        <v>45145</v>
      </c>
      <c r="G2778" s="127"/>
      <c r="J2778" s="73"/>
      <c r="K2778" s="73" t="s">
        <v>1875</v>
      </c>
      <c r="L2778" s="129">
        <v>0</v>
      </c>
      <c r="N2778" s="121">
        <v>0</v>
      </c>
      <c r="O2778" s="121">
        <v>15890.24</v>
      </c>
      <c r="P2778" s="121">
        <v>15890.24</v>
      </c>
      <c r="Q2778" s="130" t="s">
        <v>681</v>
      </c>
      <c r="R2778" s="131">
        <v>0</v>
      </c>
      <c r="S2778" s="132">
        <v>4677132.9300000025</v>
      </c>
      <c r="T2778" s="122"/>
      <c r="U2778" s="2">
        <v>2587667</v>
      </c>
      <c r="V2778" s="121">
        <v>-375749021</v>
      </c>
      <c r="W2778" s="111"/>
      <c r="X2778" s="133">
        <v>59756514</v>
      </c>
      <c r="Y2778" s="45" t="s">
        <v>1876</v>
      </c>
    </row>
    <row r="2779" spans="1:25">
      <c r="A2779" s="299" t="s">
        <v>182</v>
      </c>
      <c r="B2779" s="299" t="s">
        <v>183</v>
      </c>
      <c r="C2779" s="125">
        <v>45141</v>
      </c>
      <c r="D2779" s="125">
        <v>45141</v>
      </c>
      <c r="E2779" s="125">
        <v>45145</v>
      </c>
      <c r="F2779" s="295" t="s">
        <v>481</v>
      </c>
      <c r="G2779" s="127" t="s">
        <v>1703</v>
      </c>
      <c r="H2779" s="128" t="s">
        <v>480</v>
      </c>
      <c r="I2779" s="73" t="s">
        <v>482</v>
      </c>
      <c r="J2779" s="73" t="s">
        <v>1704</v>
      </c>
      <c r="K2779" s="73" t="s">
        <v>166</v>
      </c>
      <c r="L2779" s="129">
        <v>0</v>
      </c>
      <c r="N2779" s="121">
        <v>0</v>
      </c>
      <c r="O2779" s="121">
        <v>25742.97</v>
      </c>
      <c r="P2779" s="121">
        <v>25742.97</v>
      </c>
      <c r="Q2779" s="130" t="s">
        <v>681</v>
      </c>
      <c r="R2779" s="131">
        <v>0</v>
      </c>
      <c r="S2779" s="132">
        <v>4702875.9000000022</v>
      </c>
      <c r="T2779" s="122" t="s">
        <v>483</v>
      </c>
      <c r="U2779" s="2">
        <v>95221808</v>
      </c>
      <c r="V2779" s="121">
        <v>-376129744</v>
      </c>
      <c r="W2779" s="111">
        <v>464772</v>
      </c>
      <c r="X2779" s="133">
        <v>59849075</v>
      </c>
      <c r="Y2779" s="45"/>
    </row>
    <row r="2780" spans="1:25">
      <c r="A2780" s="258" t="s">
        <v>182</v>
      </c>
      <c r="B2780" s="258" t="s">
        <v>183</v>
      </c>
      <c r="C2780" s="259">
        <v>45107</v>
      </c>
      <c r="D2780" s="259">
        <v>45107</v>
      </c>
      <c r="E2780" s="259">
        <v>45147</v>
      </c>
      <c r="F2780" s="298" t="s">
        <v>538</v>
      </c>
      <c r="G2780" s="260" t="s">
        <v>1728</v>
      </c>
      <c r="H2780" s="261" t="s">
        <v>537</v>
      </c>
      <c r="I2780" s="262" t="s">
        <v>539</v>
      </c>
      <c r="J2780" s="262" t="s">
        <v>540</v>
      </c>
      <c r="K2780" s="262" t="s">
        <v>166</v>
      </c>
      <c r="L2780" s="263">
        <v>0</v>
      </c>
      <c r="M2780" s="264"/>
      <c r="N2780" s="264">
        <v>0</v>
      </c>
      <c r="O2780" s="264">
        <v>-37177.83</v>
      </c>
      <c r="P2780" s="264">
        <v>-37177.83</v>
      </c>
      <c r="Q2780" s="265" t="s">
        <v>681</v>
      </c>
      <c r="R2780" s="266">
        <v>0</v>
      </c>
      <c r="S2780" s="267">
        <v>4665698.0700000022</v>
      </c>
      <c r="T2780" s="268" t="s">
        <v>540</v>
      </c>
      <c r="U2780" s="269">
        <v>96894866</v>
      </c>
      <c r="V2780" s="264">
        <v>-376301395</v>
      </c>
      <c r="W2780" s="270">
        <v>499382</v>
      </c>
      <c r="X2780" s="271">
        <v>59886442</v>
      </c>
      <c r="Y2780" s="272"/>
    </row>
    <row r="2781" spans="1:25">
      <c r="A2781" s="258" t="s">
        <v>182</v>
      </c>
      <c r="B2781" s="258" t="s">
        <v>183</v>
      </c>
      <c r="C2781" s="259">
        <v>45148</v>
      </c>
      <c r="D2781" s="259">
        <v>45148</v>
      </c>
      <c r="E2781" s="259">
        <v>45148</v>
      </c>
      <c r="F2781" s="298" t="s">
        <v>976</v>
      </c>
      <c r="G2781" s="260"/>
      <c r="H2781" s="261" t="s">
        <v>975</v>
      </c>
      <c r="I2781" s="262" t="s">
        <v>973</v>
      </c>
      <c r="J2781" s="262" t="s">
        <v>974</v>
      </c>
      <c r="K2781" s="262" t="s">
        <v>817</v>
      </c>
      <c r="L2781" s="263">
        <v>0</v>
      </c>
      <c r="M2781" s="264"/>
      <c r="N2781" s="264">
        <v>0</v>
      </c>
      <c r="O2781" s="264">
        <v>-5037.9799999999996</v>
      </c>
      <c r="P2781" s="264">
        <v>-5037.9799999999996</v>
      </c>
      <c r="Q2781" s="265" t="s">
        <v>681</v>
      </c>
      <c r="R2781" s="266">
        <v>0</v>
      </c>
      <c r="S2781" s="267">
        <v>4660660.0900000017</v>
      </c>
      <c r="T2781" s="268" t="s">
        <v>974</v>
      </c>
      <c r="U2781" s="269">
        <v>100110166</v>
      </c>
      <c r="V2781" s="264">
        <v>-376362979</v>
      </c>
      <c r="W2781" s="270"/>
      <c r="X2781" s="271">
        <v>59900462</v>
      </c>
      <c r="Y2781" s="272" t="s">
        <v>1877</v>
      </c>
    </row>
    <row r="2782" spans="1:25">
      <c r="A2782" s="258" t="s">
        <v>206</v>
      </c>
      <c r="B2782" s="258" t="s">
        <v>207</v>
      </c>
      <c r="C2782" s="259">
        <v>45107</v>
      </c>
      <c r="D2782" s="259">
        <v>45107</v>
      </c>
      <c r="E2782" s="259">
        <v>45155</v>
      </c>
      <c r="F2782" s="298" t="s">
        <v>481</v>
      </c>
      <c r="G2782" s="260"/>
      <c r="H2782" s="261" t="s">
        <v>480</v>
      </c>
      <c r="I2782" s="262" t="s">
        <v>482</v>
      </c>
      <c r="J2782" s="262" t="s">
        <v>483</v>
      </c>
      <c r="K2782" s="262" t="s">
        <v>1878</v>
      </c>
      <c r="L2782" s="263">
        <v>4893.68</v>
      </c>
      <c r="M2782" s="264">
        <v>100</v>
      </c>
      <c r="N2782" s="264">
        <v>-4893.68</v>
      </c>
      <c r="O2782" s="264">
        <v>0</v>
      </c>
      <c r="P2782" s="264">
        <v>-4893.68</v>
      </c>
      <c r="Q2782" s="265" t="s">
        <v>681</v>
      </c>
      <c r="R2782" s="266">
        <v>7076228.8299999926</v>
      </c>
      <c r="S2782" s="267">
        <v>0</v>
      </c>
      <c r="T2782" s="268" t="s">
        <v>483</v>
      </c>
      <c r="U2782" s="269"/>
      <c r="V2782" s="264"/>
      <c r="W2782" s="270">
        <v>486128</v>
      </c>
      <c r="X2782" s="271"/>
      <c r="Y2782" s="272"/>
    </row>
    <row r="2783" spans="1:25">
      <c r="A2783" s="243" t="s">
        <v>206</v>
      </c>
      <c r="B2783" s="243" t="s">
        <v>207</v>
      </c>
      <c r="C2783" s="244">
        <v>45156</v>
      </c>
      <c r="D2783" s="244">
        <v>45156</v>
      </c>
      <c r="E2783" s="244">
        <v>45156</v>
      </c>
      <c r="F2783" s="297" t="s">
        <v>759</v>
      </c>
      <c r="G2783" s="245"/>
      <c r="H2783" s="246" t="s">
        <v>758</v>
      </c>
      <c r="I2783" s="247" t="s">
        <v>756</v>
      </c>
      <c r="J2783" s="247" t="s">
        <v>757</v>
      </c>
      <c r="K2783" s="247" t="s">
        <v>944</v>
      </c>
      <c r="L2783" s="248">
        <v>241713.84</v>
      </c>
      <c r="M2783" s="249">
        <v>100</v>
      </c>
      <c r="N2783" s="249">
        <v>241713.84</v>
      </c>
      <c r="O2783" s="249">
        <v>0</v>
      </c>
      <c r="P2783" s="249">
        <v>241713.84</v>
      </c>
      <c r="Q2783" s="250" t="s">
        <v>681</v>
      </c>
      <c r="R2783" s="251">
        <v>7317942.6699999925</v>
      </c>
      <c r="S2783" s="252">
        <v>0</v>
      </c>
      <c r="T2783" s="253" t="s">
        <v>757</v>
      </c>
      <c r="U2783" s="254">
        <v>100330362</v>
      </c>
      <c r="V2783" s="249">
        <v>-376941099</v>
      </c>
      <c r="W2783" s="255">
        <v>526560</v>
      </c>
      <c r="X2783" s="256">
        <v>60020584</v>
      </c>
      <c r="Y2783" s="257"/>
    </row>
    <row r="2784" spans="1:25">
      <c r="A2784" s="299" t="s">
        <v>206</v>
      </c>
      <c r="B2784" s="299" t="s">
        <v>207</v>
      </c>
      <c r="C2784" s="125">
        <v>45159</v>
      </c>
      <c r="D2784" s="125">
        <v>45159</v>
      </c>
      <c r="E2784" s="125">
        <v>45159</v>
      </c>
      <c r="F2784" s="295" t="s">
        <v>1851</v>
      </c>
      <c r="G2784" s="127"/>
      <c r="H2784" s="128" t="s">
        <v>852</v>
      </c>
      <c r="I2784" s="73" t="s">
        <v>850</v>
      </c>
      <c r="J2784" s="73" t="s">
        <v>1852</v>
      </c>
      <c r="K2784" s="73" t="s">
        <v>944</v>
      </c>
      <c r="L2784" s="129">
        <v>2376449.0699999998</v>
      </c>
      <c r="M2784" s="121">
        <v>100</v>
      </c>
      <c r="N2784" s="121">
        <v>2376449.0699999998</v>
      </c>
      <c r="O2784" s="121">
        <v>0</v>
      </c>
      <c r="P2784" s="121">
        <v>2376449.0699999998</v>
      </c>
      <c r="Q2784" s="130" t="s">
        <v>681</v>
      </c>
      <c r="R2784" s="131">
        <v>9694391.7399999928</v>
      </c>
      <c r="S2784" s="132">
        <v>0</v>
      </c>
      <c r="T2784" s="122" t="s">
        <v>1852</v>
      </c>
      <c r="U2784" s="2">
        <v>100371573</v>
      </c>
      <c r="V2784" s="121">
        <v>-377074501</v>
      </c>
      <c r="W2784" s="111">
        <v>545279</v>
      </c>
      <c r="X2784" s="133">
        <v>60045427</v>
      </c>
      <c r="Y2784" s="45"/>
    </row>
    <row r="2785" spans="1:25">
      <c r="A2785" s="299" t="s">
        <v>182</v>
      </c>
      <c r="B2785" s="299" t="s">
        <v>183</v>
      </c>
      <c r="C2785" s="125">
        <v>45159</v>
      </c>
      <c r="D2785" s="125">
        <v>45159</v>
      </c>
      <c r="E2785" s="125">
        <v>45159</v>
      </c>
      <c r="F2785" s="295" t="s">
        <v>1851</v>
      </c>
      <c r="G2785" s="127" t="s">
        <v>1597</v>
      </c>
      <c r="H2785" s="128" t="s">
        <v>852</v>
      </c>
      <c r="I2785" s="73" t="s">
        <v>850</v>
      </c>
      <c r="J2785" s="73" t="s">
        <v>851</v>
      </c>
      <c r="K2785" s="73" t="s">
        <v>166</v>
      </c>
      <c r="L2785" s="129">
        <v>0</v>
      </c>
      <c r="N2785" s="121">
        <v>0</v>
      </c>
      <c r="O2785" s="121">
        <v>16246.99</v>
      </c>
      <c r="P2785" s="121">
        <v>16246.99</v>
      </c>
      <c r="Q2785" s="130" t="s">
        <v>681</v>
      </c>
      <c r="R2785" s="131">
        <v>0</v>
      </c>
      <c r="S2785" s="132">
        <v>4676907.0800000019</v>
      </c>
      <c r="T2785" s="122" t="s">
        <v>1852</v>
      </c>
      <c r="U2785" s="2">
        <v>100371586</v>
      </c>
      <c r="V2785" s="121">
        <v>-377074519</v>
      </c>
      <c r="W2785" s="111">
        <v>545279</v>
      </c>
      <c r="X2785" s="133">
        <v>60045436</v>
      </c>
      <c r="Y2785" s="45"/>
    </row>
    <row r="2786" spans="1:25">
      <c r="A2786" s="299" t="s">
        <v>182</v>
      </c>
      <c r="B2786" s="299" t="s">
        <v>183</v>
      </c>
      <c r="C2786" s="125">
        <v>45159</v>
      </c>
      <c r="D2786" s="125">
        <v>45159</v>
      </c>
      <c r="E2786" s="125">
        <v>45159</v>
      </c>
      <c r="G2786" s="127" t="s">
        <v>1708</v>
      </c>
      <c r="H2786" s="128" t="s">
        <v>216</v>
      </c>
      <c r="I2786" s="73" t="s">
        <v>218</v>
      </c>
      <c r="J2786" s="73" t="s">
        <v>904</v>
      </c>
      <c r="K2786" s="73" t="s">
        <v>166</v>
      </c>
      <c r="L2786" s="129">
        <v>0</v>
      </c>
      <c r="N2786" s="121">
        <v>0</v>
      </c>
      <c r="O2786" s="121">
        <v>5635.92</v>
      </c>
      <c r="P2786" s="121">
        <v>5635.92</v>
      </c>
      <c r="Q2786" s="130" t="s">
        <v>681</v>
      </c>
      <c r="R2786" s="131">
        <v>0</v>
      </c>
      <c r="S2786" s="132">
        <v>4682543.0000000019</v>
      </c>
      <c r="T2786" s="122" t="s">
        <v>219</v>
      </c>
      <c r="U2786" s="2">
        <v>99040107</v>
      </c>
      <c r="V2786" s="121">
        <v>-377074856</v>
      </c>
      <c r="W2786" s="111">
        <v>518942</v>
      </c>
      <c r="X2786" s="133">
        <v>60045521</v>
      </c>
      <c r="Y2786" s="45" t="s">
        <v>1879</v>
      </c>
    </row>
    <row r="2787" spans="1:25">
      <c r="A2787" s="243" t="s">
        <v>206</v>
      </c>
      <c r="B2787" s="243" t="s">
        <v>207</v>
      </c>
      <c r="C2787" s="244">
        <v>45107</v>
      </c>
      <c r="D2787" s="244">
        <v>45107</v>
      </c>
      <c r="E2787" s="244">
        <v>45160</v>
      </c>
      <c r="F2787" s="297" t="s">
        <v>481</v>
      </c>
      <c r="G2787" s="245"/>
      <c r="H2787" s="246" t="s">
        <v>480</v>
      </c>
      <c r="I2787" s="247" t="s">
        <v>482</v>
      </c>
      <c r="J2787" s="247" t="s">
        <v>483</v>
      </c>
      <c r="K2787" s="247" t="s">
        <v>944</v>
      </c>
      <c r="L2787" s="248">
        <v>4893.68</v>
      </c>
      <c r="M2787" s="249">
        <v>100</v>
      </c>
      <c r="N2787" s="249">
        <v>4893.68</v>
      </c>
      <c r="O2787" s="249">
        <v>0</v>
      </c>
      <c r="P2787" s="249">
        <v>4893.68</v>
      </c>
      <c r="Q2787" s="250" t="s">
        <v>681</v>
      </c>
      <c r="R2787" s="251">
        <v>9699285.4199999925</v>
      </c>
      <c r="S2787" s="252">
        <v>0</v>
      </c>
      <c r="T2787" s="253" t="s">
        <v>483</v>
      </c>
      <c r="U2787" s="254">
        <v>100408832</v>
      </c>
      <c r="V2787" s="249">
        <v>-377151670</v>
      </c>
      <c r="W2787" s="255">
        <v>464772</v>
      </c>
      <c r="X2787" s="256">
        <v>60066339</v>
      </c>
      <c r="Y2787" s="257"/>
    </row>
    <row r="2788" spans="1:25">
      <c r="A2788" s="299" t="s">
        <v>182</v>
      </c>
      <c r="B2788" s="299" t="s">
        <v>183</v>
      </c>
      <c r="C2788" s="125">
        <v>45138</v>
      </c>
      <c r="D2788" s="125">
        <v>45138</v>
      </c>
      <c r="E2788" s="125">
        <v>45161</v>
      </c>
      <c r="G2788" s="127" t="s">
        <v>1562</v>
      </c>
      <c r="H2788" s="128" t="s">
        <v>324</v>
      </c>
      <c r="I2788" s="73" t="s">
        <v>325</v>
      </c>
      <c r="J2788" s="73" t="s">
        <v>1727</v>
      </c>
      <c r="K2788" s="73" t="s">
        <v>1880</v>
      </c>
      <c r="L2788" s="129">
        <v>0</v>
      </c>
      <c r="N2788" s="121">
        <v>0</v>
      </c>
      <c r="O2788" s="121">
        <v>-990.12</v>
      </c>
      <c r="P2788" s="121">
        <v>-990.12</v>
      </c>
      <c r="Q2788" s="130" t="s">
        <v>681</v>
      </c>
      <c r="R2788" s="131">
        <v>0</v>
      </c>
      <c r="S2788" s="132">
        <v>4681552.8800000018</v>
      </c>
      <c r="T2788" s="122" t="s">
        <v>326</v>
      </c>
      <c r="U2788" s="2"/>
      <c r="W2788" s="111">
        <v>495416</v>
      </c>
      <c r="X2788" s="133"/>
      <c r="Y2788" s="45"/>
    </row>
    <row r="2789" spans="1:25">
      <c r="A2789" s="299" t="s">
        <v>182</v>
      </c>
      <c r="B2789" s="299" t="s">
        <v>183</v>
      </c>
      <c r="C2789" s="125">
        <v>45138</v>
      </c>
      <c r="D2789" s="125">
        <v>45138</v>
      </c>
      <c r="E2789" s="125">
        <v>45161</v>
      </c>
      <c r="G2789" s="127" t="s">
        <v>1562</v>
      </c>
      <c r="H2789" s="128" t="s">
        <v>324</v>
      </c>
      <c r="I2789" s="73" t="s">
        <v>325</v>
      </c>
      <c r="J2789" s="73" t="s">
        <v>326</v>
      </c>
      <c r="K2789" s="73" t="s">
        <v>1881</v>
      </c>
      <c r="L2789" s="129">
        <v>0</v>
      </c>
      <c r="N2789" s="121">
        <v>0</v>
      </c>
      <c r="O2789" s="121">
        <v>-64741.91</v>
      </c>
      <c r="P2789" s="121">
        <v>-64741.91</v>
      </c>
      <c r="Q2789" s="130" t="s">
        <v>681</v>
      </c>
      <c r="R2789" s="131">
        <v>0</v>
      </c>
      <c r="S2789" s="132">
        <v>4616810.9700000016</v>
      </c>
      <c r="T2789" s="122" t="s">
        <v>326</v>
      </c>
      <c r="U2789" s="2"/>
      <c r="W2789" s="111">
        <v>494646</v>
      </c>
      <c r="X2789" s="133"/>
      <c r="Y2789" s="45" t="s">
        <v>1873</v>
      </c>
    </row>
    <row r="2790" spans="1:25">
      <c r="A2790" s="299" t="s">
        <v>182</v>
      </c>
      <c r="B2790" s="299" t="s">
        <v>183</v>
      </c>
      <c r="C2790" s="125">
        <v>45161</v>
      </c>
      <c r="D2790" s="125">
        <v>45161</v>
      </c>
      <c r="E2790" s="125">
        <v>45161</v>
      </c>
      <c r="G2790" s="127" t="s">
        <v>1562</v>
      </c>
      <c r="H2790" s="128" t="s">
        <v>324</v>
      </c>
      <c r="I2790" s="73" t="s">
        <v>325</v>
      </c>
      <c r="J2790" s="73" t="s">
        <v>1727</v>
      </c>
      <c r="K2790" s="73" t="s">
        <v>166</v>
      </c>
      <c r="L2790" s="129">
        <v>0</v>
      </c>
      <c r="N2790" s="121">
        <v>0</v>
      </c>
      <c r="O2790" s="121">
        <v>1044.99</v>
      </c>
      <c r="P2790" s="121">
        <v>1044.99</v>
      </c>
      <c r="Q2790" s="130" t="s">
        <v>681</v>
      </c>
      <c r="R2790" s="131">
        <v>0</v>
      </c>
      <c r="S2790" s="132">
        <v>4617855.9600000018</v>
      </c>
      <c r="T2790" s="122" t="s">
        <v>326</v>
      </c>
      <c r="U2790" s="2">
        <v>100432153</v>
      </c>
      <c r="V2790" s="121">
        <v>-377215385</v>
      </c>
      <c r="W2790" s="111">
        <v>495416</v>
      </c>
      <c r="X2790" s="133">
        <v>60081559</v>
      </c>
      <c r="Y2790" s="45"/>
    </row>
    <row r="2791" spans="1:25">
      <c r="A2791" s="228" t="s">
        <v>182</v>
      </c>
      <c r="B2791" s="228" t="s">
        <v>183</v>
      </c>
      <c r="C2791" s="229">
        <v>45161</v>
      </c>
      <c r="D2791" s="229">
        <v>45161</v>
      </c>
      <c r="E2791" s="229">
        <v>45161</v>
      </c>
      <c r="F2791" s="296"/>
      <c r="G2791" s="230" t="s">
        <v>1562</v>
      </c>
      <c r="H2791" s="231" t="s">
        <v>324</v>
      </c>
      <c r="I2791" s="232" t="s">
        <v>325</v>
      </c>
      <c r="J2791" s="232" t="s">
        <v>326</v>
      </c>
      <c r="K2791" s="232" t="s">
        <v>166</v>
      </c>
      <c r="L2791" s="233">
        <v>0</v>
      </c>
      <c r="M2791" s="234"/>
      <c r="N2791" s="234">
        <v>0</v>
      </c>
      <c r="O2791" s="234">
        <v>64687.040000000001</v>
      </c>
      <c r="P2791" s="234">
        <v>64687.040000000001</v>
      </c>
      <c r="Q2791" s="235" t="s">
        <v>681</v>
      </c>
      <c r="R2791" s="236">
        <v>0</v>
      </c>
      <c r="S2791" s="237">
        <v>4682543.0000000019</v>
      </c>
      <c r="T2791" s="238" t="s">
        <v>326</v>
      </c>
      <c r="U2791" s="239">
        <v>100432154</v>
      </c>
      <c r="V2791" s="234">
        <v>-377215387</v>
      </c>
      <c r="W2791" s="240">
        <v>494646</v>
      </c>
      <c r="X2791" s="241">
        <v>60081560</v>
      </c>
      <c r="Y2791" s="242"/>
    </row>
    <row r="2792" spans="1:25">
      <c r="A2792" s="299" t="s">
        <v>182</v>
      </c>
      <c r="B2792" s="299" t="s">
        <v>183</v>
      </c>
      <c r="C2792" s="125">
        <v>45107</v>
      </c>
      <c r="D2792" s="125">
        <v>45107</v>
      </c>
      <c r="E2792" s="125">
        <v>45162</v>
      </c>
      <c r="F2792" s="295" t="s">
        <v>960</v>
      </c>
      <c r="G2792" s="127" t="s">
        <v>1739</v>
      </c>
      <c r="H2792" s="128" t="s">
        <v>959</v>
      </c>
      <c r="I2792" s="73" t="s">
        <v>957</v>
      </c>
      <c r="J2792" s="73" t="s">
        <v>958</v>
      </c>
      <c r="K2792" s="73" t="s">
        <v>166</v>
      </c>
      <c r="L2792" s="129">
        <v>0</v>
      </c>
      <c r="N2792" s="121">
        <v>0</v>
      </c>
      <c r="O2792" s="121">
        <v>-8348.24</v>
      </c>
      <c r="P2792" s="121">
        <v>-8348.24</v>
      </c>
      <c r="Q2792" s="130" t="s">
        <v>681</v>
      </c>
      <c r="R2792" s="131">
        <v>0</v>
      </c>
      <c r="S2792" s="132">
        <v>4674194.7600000016</v>
      </c>
      <c r="T2792" s="122" t="s">
        <v>958</v>
      </c>
      <c r="U2792" s="2">
        <v>93230075</v>
      </c>
      <c r="V2792" s="121">
        <v>-377255599</v>
      </c>
      <c r="W2792" s="111">
        <v>482929</v>
      </c>
      <c r="X2792" s="133">
        <v>60090260</v>
      </c>
      <c r="Y2792" s="45"/>
    </row>
    <row r="2793" spans="1:25">
      <c r="A2793" s="228" t="s">
        <v>182</v>
      </c>
      <c r="B2793" s="228" t="s">
        <v>183</v>
      </c>
      <c r="C2793" s="229">
        <v>44816</v>
      </c>
      <c r="D2793" s="229">
        <v>44816</v>
      </c>
      <c r="E2793" s="229">
        <v>45162</v>
      </c>
      <c r="F2793" s="296" t="s">
        <v>581</v>
      </c>
      <c r="G2793" s="230" t="s">
        <v>1712</v>
      </c>
      <c r="H2793" s="231" t="s">
        <v>580</v>
      </c>
      <c r="I2793" s="232" t="s">
        <v>582</v>
      </c>
      <c r="J2793" s="232" t="s">
        <v>583</v>
      </c>
      <c r="K2793" s="232" t="s">
        <v>166</v>
      </c>
      <c r="L2793" s="233">
        <v>0</v>
      </c>
      <c r="M2793" s="234"/>
      <c r="N2793" s="234">
        <v>0</v>
      </c>
      <c r="O2793" s="234">
        <v>-848.61</v>
      </c>
      <c r="P2793" s="234">
        <v>-848.61</v>
      </c>
      <c r="Q2793" s="235" t="s">
        <v>681</v>
      </c>
      <c r="R2793" s="236">
        <v>0</v>
      </c>
      <c r="S2793" s="237">
        <v>4673346.1500000013</v>
      </c>
      <c r="T2793" s="238" t="s">
        <v>583</v>
      </c>
      <c r="U2793" s="239">
        <v>84303156</v>
      </c>
      <c r="V2793" s="234">
        <v>-377259838</v>
      </c>
      <c r="W2793" s="240">
        <v>482710</v>
      </c>
      <c r="X2793" s="241">
        <v>60091511</v>
      </c>
      <c r="Y2793" s="242" t="s">
        <v>1713</v>
      </c>
    </row>
    <row r="2794" spans="1:25">
      <c r="A2794" s="299" t="s">
        <v>206</v>
      </c>
      <c r="B2794" s="299" t="s">
        <v>207</v>
      </c>
      <c r="C2794" s="125">
        <v>45163</v>
      </c>
      <c r="D2794" s="125">
        <v>45163</v>
      </c>
      <c r="E2794" s="125">
        <v>45163</v>
      </c>
      <c r="F2794" s="295" t="s">
        <v>800</v>
      </c>
      <c r="G2794" s="127"/>
      <c r="H2794" s="128" t="s">
        <v>799</v>
      </c>
      <c r="I2794" s="73" t="s">
        <v>797</v>
      </c>
      <c r="J2794" s="73" t="s">
        <v>798</v>
      </c>
      <c r="K2794" s="73" t="s">
        <v>944</v>
      </c>
      <c r="L2794" s="129">
        <v>6243150.6100000003</v>
      </c>
      <c r="M2794" s="121">
        <v>100</v>
      </c>
      <c r="N2794" s="121">
        <v>6243150.6100000003</v>
      </c>
      <c r="O2794" s="121">
        <v>0</v>
      </c>
      <c r="P2794" s="121">
        <v>6243150.6100000003</v>
      </c>
      <c r="Q2794" s="130" t="s">
        <v>681</v>
      </c>
      <c r="R2794" s="131">
        <v>15942436.029999994</v>
      </c>
      <c r="S2794" s="132">
        <v>0</v>
      </c>
      <c r="T2794" s="122" t="s">
        <v>798</v>
      </c>
      <c r="U2794" s="2">
        <v>100512265</v>
      </c>
      <c r="V2794" s="121">
        <v>-377933543</v>
      </c>
      <c r="W2794" s="111">
        <v>538224</v>
      </c>
      <c r="X2794" s="133">
        <v>60125983</v>
      </c>
      <c r="Y2794" s="45"/>
    </row>
    <row r="2795" spans="1:25">
      <c r="A2795" s="299" t="s">
        <v>182</v>
      </c>
      <c r="B2795" s="299" t="s">
        <v>183</v>
      </c>
      <c r="C2795" s="125">
        <v>45163</v>
      </c>
      <c r="D2795" s="125">
        <v>45163</v>
      </c>
      <c r="E2795" s="125">
        <v>45163</v>
      </c>
      <c r="F2795" s="295" t="s">
        <v>800</v>
      </c>
      <c r="G2795" s="127" t="s">
        <v>1543</v>
      </c>
      <c r="H2795" s="128" t="s">
        <v>799</v>
      </c>
      <c r="I2795" s="73" t="s">
        <v>797</v>
      </c>
      <c r="J2795" s="73" t="s">
        <v>798</v>
      </c>
      <c r="K2795" s="73" t="s">
        <v>166</v>
      </c>
      <c r="L2795" s="129">
        <v>0</v>
      </c>
      <c r="N2795" s="121">
        <v>0</v>
      </c>
      <c r="O2795" s="121">
        <v>257.64</v>
      </c>
      <c r="P2795" s="121">
        <v>257.64</v>
      </c>
      <c r="Q2795" s="130" t="s">
        <v>681</v>
      </c>
      <c r="R2795" s="131">
        <v>0</v>
      </c>
      <c r="S2795" s="132">
        <v>4673603.790000001</v>
      </c>
      <c r="T2795" s="122" t="s">
        <v>798</v>
      </c>
      <c r="U2795" s="2">
        <v>100500055</v>
      </c>
      <c r="V2795" s="121">
        <v>-377374565</v>
      </c>
      <c r="W2795" s="111">
        <v>538224</v>
      </c>
      <c r="X2795" s="133">
        <v>60121485</v>
      </c>
      <c r="Y2795" s="45"/>
    </row>
    <row r="2796" spans="1:25">
      <c r="A2796" s="299" t="s">
        <v>182</v>
      </c>
      <c r="B2796" s="299" t="s">
        <v>183</v>
      </c>
      <c r="C2796" s="125">
        <v>45163</v>
      </c>
      <c r="D2796" s="125">
        <v>45163</v>
      </c>
      <c r="E2796" s="125">
        <v>45163</v>
      </c>
      <c r="F2796" s="295" t="s">
        <v>800</v>
      </c>
      <c r="G2796" s="127" t="s">
        <v>1543</v>
      </c>
      <c r="H2796" s="128" t="s">
        <v>799</v>
      </c>
      <c r="I2796" s="73" t="s">
        <v>797</v>
      </c>
      <c r="J2796" s="73" t="s">
        <v>798</v>
      </c>
      <c r="K2796" s="73" t="s">
        <v>166</v>
      </c>
      <c r="L2796" s="129">
        <v>0</v>
      </c>
      <c r="N2796" s="121">
        <v>0</v>
      </c>
      <c r="O2796" s="121">
        <v>44405.53</v>
      </c>
      <c r="P2796" s="121">
        <v>44405.53</v>
      </c>
      <c r="Q2796" s="130" t="s">
        <v>681</v>
      </c>
      <c r="R2796" s="131">
        <v>0</v>
      </c>
      <c r="S2796" s="132">
        <v>4718009.3200000012</v>
      </c>
      <c r="T2796" s="122" t="s">
        <v>798</v>
      </c>
      <c r="U2796" s="2">
        <v>100500062</v>
      </c>
      <c r="V2796" s="121">
        <v>-377374594</v>
      </c>
      <c r="W2796" s="111">
        <v>538225</v>
      </c>
      <c r="X2796" s="133">
        <v>60121495</v>
      </c>
      <c r="Y2796" s="45"/>
    </row>
    <row r="2797" spans="1:25">
      <c r="A2797" s="299" t="s">
        <v>182</v>
      </c>
      <c r="B2797" s="299" t="s">
        <v>183</v>
      </c>
      <c r="C2797" s="125">
        <v>45162</v>
      </c>
      <c r="D2797" s="125">
        <v>45162</v>
      </c>
      <c r="E2797" s="125">
        <v>45163</v>
      </c>
      <c r="G2797" s="127" t="s">
        <v>1708</v>
      </c>
      <c r="H2797" s="128" t="s">
        <v>216</v>
      </c>
      <c r="I2797" s="73" t="s">
        <v>218</v>
      </c>
      <c r="J2797" s="73" t="s">
        <v>904</v>
      </c>
      <c r="K2797" s="73" t="s">
        <v>166</v>
      </c>
      <c r="L2797" s="129">
        <v>0</v>
      </c>
      <c r="N2797" s="121">
        <v>0</v>
      </c>
      <c r="O2797" s="121">
        <v>7173.2</v>
      </c>
      <c r="P2797" s="121">
        <v>7173.2</v>
      </c>
      <c r="Q2797" s="130" t="s">
        <v>681</v>
      </c>
      <c r="R2797" s="131">
        <v>0</v>
      </c>
      <c r="S2797" s="132">
        <v>4725182.5200000014</v>
      </c>
      <c r="T2797" s="122" t="s">
        <v>219</v>
      </c>
      <c r="U2797" s="2">
        <v>99119086</v>
      </c>
      <c r="V2797" s="121">
        <v>-377362684</v>
      </c>
      <c r="W2797" s="111">
        <v>500671</v>
      </c>
      <c r="X2797" s="133">
        <v>60118608</v>
      </c>
      <c r="Y2797" s="45"/>
    </row>
    <row r="2798" spans="1:25">
      <c r="A2798" s="258" t="s">
        <v>182</v>
      </c>
      <c r="B2798" s="258" t="s">
        <v>183</v>
      </c>
      <c r="C2798" s="259">
        <v>45166</v>
      </c>
      <c r="D2798" s="259">
        <v>45166</v>
      </c>
      <c r="E2798" s="259">
        <v>45166</v>
      </c>
      <c r="F2798" s="298"/>
      <c r="G2798" s="260" t="s">
        <v>1708</v>
      </c>
      <c r="H2798" s="261" t="s">
        <v>216</v>
      </c>
      <c r="I2798" s="262" t="s">
        <v>218</v>
      </c>
      <c r="J2798" s="262" t="s">
        <v>904</v>
      </c>
      <c r="K2798" s="262" t="s">
        <v>166</v>
      </c>
      <c r="L2798" s="263">
        <v>0</v>
      </c>
      <c r="M2798" s="264"/>
      <c r="N2798" s="264">
        <v>0</v>
      </c>
      <c r="O2798" s="264">
        <v>1167.0999999999999</v>
      </c>
      <c r="P2798" s="264">
        <v>1167.0999999999999</v>
      </c>
      <c r="Q2798" s="265" t="s">
        <v>681</v>
      </c>
      <c r="R2798" s="266">
        <v>0</v>
      </c>
      <c r="S2798" s="267">
        <v>4726349.620000001</v>
      </c>
      <c r="T2798" s="268" t="s">
        <v>219</v>
      </c>
      <c r="U2798" s="269">
        <v>99234496</v>
      </c>
      <c r="V2798" s="264">
        <v>-378194579</v>
      </c>
      <c r="W2798" s="270">
        <v>500670</v>
      </c>
      <c r="X2798" s="271">
        <v>60137903</v>
      </c>
      <c r="Y2798" s="272"/>
    </row>
    <row r="2799" spans="1:25">
      <c r="A2799" s="243" t="s">
        <v>182</v>
      </c>
      <c r="B2799" s="243" t="s">
        <v>183</v>
      </c>
      <c r="C2799" s="244">
        <v>45166</v>
      </c>
      <c r="D2799" s="244">
        <v>45166</v>
      </c>
      <c r="E2799" s="244">
        <v>45167</v>
      </c>
      <c r="F2799" s="297" t="s">
        <v>335</v>
      </c>
      <c r="G2799" s="245" t="s">
        <v>1882</v>
      </c>
      <c r="H2799" s="246" t="s">
        <v>334</v>
      </c>
      <c r="I2799" s="247" t="s">
        <v>336</v>
      </c>
      <c r="J2799" s="247" t="s">
        <v>337</v>
      </c>
      <c r="K2799" s="247" t="s">
        <v>166</v>
      </c>
      <c r="L2799" s="248">
        <v>0</v>
      </c>
      <c r="M2799" s="249"/>
      <c r="N2799" s="249">
        <v>0</v>
      </c>
      <c r="O2799" s="249">
        <v>222808.7</v>
      </c>
      <c r="P2799" s="249">
        <v>222808.7</v>
      </c>
      <c r="Q2799" s="250" t="s">
        <v>681</v>
      </c>
      <c r="R2799" s="251">
        <v>0</v>
      </c>
      <c r="S2799" s="252">
        <v>4949158.3200000012</v>
      </c>
      <c r="T2799" s="253" t="s">
        <v>337</v>
      </c>
      <c r="U2799" s="254">
        <v>100559979</v>
      </c>
      <c r="V2799" s="249">
        <v>-378499212</v>
      </c>
      <c r="W2799" s="255">
        <v>547666</v>
      </c>
      <c r="X2799" s="256">
        <v>60151188</v>
      </c>
      <c r="Y2799" s="257" t="s">
        <v>1883</v>
      </c>
    </row>
    <row r="2800" spans="1:25">
      <c r="A2800" s="299" t="s">
        <v>182</v>
      </c>
      <c r="B2800" s="299" t="s">
        <v>183</v>
      </c>
      <c r="C2800" s="125">
        <v>45168</v>
      </c>
      <c r="D2800" s="125">
        <v>45168</v>
      </c>
      <c r="E2800" s="125">
        <v>45168</v>
      </c>
      <c r="G2800" s="127" t="s">
        <v>1714</v>
      </c>
      <c r="H2800" s="128" t="s">
        <v>989</v>
      </c>
      <c r="I2800" s="73" t="s">
        <v>917</v>
      </c>
      <c r="J2800" s="73" t="s">
        <v>1753</v>
      </c>
      <c r="K2800" s="73" t="s">
        <v>166</v>
      </c>
      <c r="L2800" s="129">
        <v>0</v>
      </c>
      <c r="N2800" s="121">
        <v>0</v>
      </c>
      <c r="O2800" s="121">
        <v>87507.77</v>
      </c>
      <c r="P2800" s="121">
        <v>87507.77</v>
      </c>
      <c r="Q2800" s="130" t="s">
        <v>681</v>
      </c>
      <c r="R2800" s="131">
        <v>0</v>
      </c>
      <c r="S2800" s="132">
        <v>5036666.0900000008</v>
      </c>
      <c r="T2800" s="122" t="s">
        <v>988</v>
      </c>
      <c r="U2800" s="2">
        <v>96204330</v>
      </c>
      <c r="V2800" s="121">
        <v>-378909610</v>
      </c>
      <c r="W2800" s="111">
        <v>502245</v>
      </c>
      <c r="X2800" s="133">
        <v>60162666</v>
      </c>
      <c r="Y2800" s="45"/>
    </row>
    <row r="2801" spans="1:25">
      <c r="A2801" s="228" t="s">
        <v>182</v>
      </c>
      <c r="B2801" s="228" t="s">
        <v>183</v>
      </c>
      <c r="C2801" s="229">
        <v>45168</v>
      </c>
      <c r="D2801" s="229">
        <v>45168</v>
      </c>
      <c r="E2801" s="229">
        <v>45168</v>
      </c>
      <c r="F2801" s="296" t="s">
        <v>1005</v>
      </c>
      <c r="G2801" s="230" t="s">
        <v>1749</v>
      </c>
      <c r="H2801" s="231" t="s">
        <v>1004</v>
      </c>
      <c r="I2801" s="232" t="s">
        <v>1002</v>
      </c>
      <c r="J2801" s="232" t="s">
        <v>1003</v>
      </c>
      <c r="K2801" s="232" t="s">
        <v>166</v>
      </c>
      <c r="L2801" s="233">
        <v>0</v>
      </c>
      <c r="M2801" s="234"/>
      <c r="N2801" s="234">
        <v>0</v>
      </c>
      <c r="O2801" s="234">
        <v>46885.440000000002</v>
      </c>
      <c r="P2801" s="234">
        <v>46885.440000000002</v>
      </c>
      <c r="Q2801" s="235" t="s">
        <v>681</v>
      </c>
      <c r="R2801" s="236">
        <v>0</v>
      </c>
      <c r="S2801" s="237">
        <v>5083551.5300000012</v>
      </c>
      <c r="T2801" s="238" t="s">
        <v>1003</v>
      </c>
      <c r="U2801" s="239">
        <v>95976005</v>
      </c>
      <c r="V2801" s="234">
        <v>-378909266</v>
      </c>
      <c r="W2801" s="240">
        <v>523999</v>
      </c>
      <c r="X2801" s="241">
        <v>60162322</v>
      </c>
      <c r="Y2801" s="242"/>
    </row>
    <row r="2802" spans="1:25">
      <c r="A2802" s="299" t="s">
        <v>206</v>
      </c>
      <c r="B2802" s="299" t="s">
        <v>207</v>
      </c>
      <c r="C2802" s="125">
        <v>45169</v>
      </c>
      <c r="D2802" s="125">
        <v>45169</v>
      </c>
      <c r="E2802" s="125">
        <v>45169</v>
      </c>
      <c r="F2802" s="295" t="s">
        <v>734</v>
      </c>
      <c r="G2802" s="127"/>
      <c r="H2802" s="128" t="s">
        <v>733</v>
      </c>
      <c r="I2802" s="73" t="s">
        <v>731</v>
      </c>
      <c r="J2802" s="73" t="s">
        <v>732</v>
      </c>
      <c r="K2802" s="73" t="s">
        <v>944</v>
      </c>
      <c r="L2802" s="129">
        <v>4351.2</v>
      </c>
      <c r="M2802" s="121">
        <v>100</v>
      </c>
      <c r="N2802" s="121">
        <v>4351.2</v>
      </c>
      <c r="O2802" s="121">
        <v>0</v>
      </c>
      <c r="P2802" s="121">
        <v>4351.2</v>
      </c>
      <c r="Q2802" s="130" t="s">
        <v>681</v>
      </c>
      <c r="R2802" s="131">
        <v>15946787.229999993</v>
      </c>
      <c r="S2802" s="132">
        <v>0</v>
      </c>
      <c r="T2802" s="122" t="s">
        <v>732</v>
      </c>
      <c r="U2802" s="2">
        <v>100791655</v>
      </c>
      <c r="V2802" s="121">
        <v>-378964359</v>
      </c>
      <c r="W2802" s="111">
        <v>548653</v>
      </c>
      <c r="X2802" s="133">
        <v>60169675</v>
      </c>
      <c r="Y2802" s="45"/>
    </row>
    <row r="2803" spans="1:25">
      <c r="A2803" s="299" t="s">
        <v>182</v>
      </c>
      <c r="B2803" s="299" t="s">
        <v>183</v>
      </c>
      <c r="C2803" s="125">
        <v>45169</v>
      </c>
      <c r="D2803" s="125">
        <v>45169</v>
      </c>
      <c r="E2803" s="125">
        <v>45169</v>
      </c>
      <c r="F2803" s="295" t="s">
        <v>734</v>
      </c>
      <c r="G2803" s="127" t="s">
        <v>1518</v>
      </c>
      <c r="H2803" s="128" t="s">
        <v>733</v>
      </c>
      <c r="I2803" s="73" t="s">
        <v>731</v>
      </c>
      <c r="J2803" s="73" t="s">
        <v>732</v>
      </c>
      <c r="K2803" s="73" t="s">
        <v>166</v>
      </c>
      <c r="L2803" s="129">
        <v>0</v>
      </c>
      <c r="N2803" s="121">
        <v>0</v>
      </c>
      <c r="O2803" s="121">
        <v>218.01</v>
      </c>
      <c r="P2803" s="121">
        <v>218.01</v>
      </c>
      <c r="Q2803" s="130" t="s">
        <v>681</v>
      </c>
      <c r="R2803" s="131">
        <v>0</v>
      </c>
      <c r="S2803" s="132">
        <v>5083769.540000001</v>
      </c>
      <c r="T2803" s="122" t="s">
        <v>732</v>
      </c>
      <c r="U2803" s="2">
        <v>100887002</v>
      </c>
      <c r="V2803" s="121">
        <v>-379897796</v>
      </c>
      <c r="W2803" s="111">
        <v>548653</v>
      </c>
      <c r="X2803" s="133">
        <v>60422350</v>
      </c>
      <c r="Y2803" s="45"/>
    </row>
    <row r="2804" spans="1:25">
      <c r="A2804" s="299" t="s">
        <v>206</v>
      </c>
      <c r="B2804" s="299" t="s">
        <v>207</v>
      </c>
      <c r="C2804" s="125">
        <v>45169</v>
      </c>
      <c r="D2804" s="125">
        <v>45169</v>
      </c>
      <c r="E2804" s="125">
        <v>45169</v>
      </c>
      <c r="F2804" s="295" t="s">
        <v>859</v>
      </c>
      <c r="G2804" s="127"/>
      <c r="H2804" s="128" t="s">
        <v>858</v>
      </c>
      <c r="I2804" s="73" t="s">
        <v>731</v>
      </c>
      <c r="J2804" s="73" t="s">
        <v>857</v>
      </c>
      <c r="K2804" s="73" t="s">
        <v>944</v>
      </c>
      <c r="L2804" s="129">
        <v>59189.88</v>
      </c>
      <c r="M2804" s="121">
        <v>100</v>
      </c>
      <c r="N2804" s="121">
        <v>59189.88</v>
      </c>
      <c r="O2804" s="121">
        <v>0</v>
      </c>
      <c r="P2804" s="121">
        <v>59189.88</v>
      </c>
      <c r="Q2804" s="130" t="s">
        <v>681</v>
      </c>
      <c r="R2804" s="131">
        <v>16005977.109999994</v>
      </c>
      <c r="S2804" s="132">
        <v>0</v>
      </c>
      <c r="T2804" s="122" t="s">
        <v>857</v>
      </c>
      <c r="U2804" s="2">
        <v>100791555</v>
      </c>
      <c r="V2804" s="121">
        <v>-378964198</v>
      </c>
      <c r="W2804" s="111">
        <v>548916</v>
      </c>
      <c r="X2804" s="133">
        <v>60169620</v>
      </c>
      <c r="Y2804" s="45"/>
    </row>
    <row r="2805" spans="1:25">
      <c r="A2805" s="299" t="s">
        <v>182</v>
      </c>
      <c r="B2805" s="299" t="s">
        <v>183</v>
      </c>
      <c r="C2805" s="125">
        <v>45169</v>
      </c>
      <c r="D2805" s="125">
        <v>45169</v>
      </c>
      <c r="E2805" s="125">
        <v>45169</v>
      </c>
      <c r="F2805" s="295" t="s">
        <v>859</v>
      </c>
      <c r="G2805" s="127" t="s">
        <v>1610</v>
      </c>
      <c r="H2805" s="128" t="s">
        <v>858</v>
      </c>
      <c r="I2805" s="73" t="s">
        <v>731</v>
      </c>
      <c r="J2805" s="73" t="s">
        <v>857</v>
      </c>
      <c r="K2805" s="73" t="s">
        <v>166</v>
      </c>
      <c r="L2805" s="129">
        <v>0</v>
      </c>
      <c r="N2805" s="121">
        <v>0</v>
      </c>
      <c r="O2805" s="121">
        <v>2965.66</v>
      </c>
      <c r="P2805" s="121">
        <v>2965.66</v>
      </c>
      <c r="Q2805" s="130" t="s">
        <v>681</v>
      </c>
      <c r="R2805" s="131">
        <v>0</v>
      </c>
      <c r="S2805" s="132">
        <v>5086735.2000000011</v>
      </c>
      <c r="T2805" s="122" t="s">
        <v>857</v>
      </c>
      <c r="U2805" s="2">
        <v>99284779</v>
      </c>
      <c r="V2805" s="121">
        <v>-379648302</v>
      </c>
      <c r="W2805" s="111">
        <v>548916</v>
      </c>
      <c r="X2805" s="133">
        <v>60213221</v>
      </c>
      <c r="Y2805" s="45"/>
    </row>
    <row r="2806" spans="1:25">
      <c r="A2806" s="299" t="s">
        <v>182</v>
      </c>
      <c r="B2806" s="299" t="s">
        <v>183</v>
      </c>
      <c r="C2806" s="125">
        <v>45169</v>
      </c>
      <c r="D2806" s="125">
        <v>45169</v>
      </c>
      <c r="E2806" s="125">
        <v>45169</v>
      </c>
      <c r="F2806" s="295" t="s">
        <v>558</v>
      </c>
      <c r="G2806" s="127" t="s">
        <v>1685</v>
      </c>
      <c r="H2806" s="128" t="s">
        <v>557</v>
      </c>
      <c r="I2806" s="73" t="s">
        <v>559</v>
      </c>
      <c r="J2806" s="73" t="s">
        <v>943</v>
      </c>
      <c r="K2806" s="73" t="s">
        <v>166</v>
      </c>
      <c r="L2806" s="129">
        <v>0</v>
      </c>
      <c r="N2806" s="121">
        <v>0</v>
      </c>
      <c r="O2806" s="121">
        <v>29077.84</v>
      </c>
      <c r="P2806" s="121">
        <v>29077.84</v>
      </c>
      <c r="Q2806" s="130" t="s">
        <v>681</v>
      </c>
      <c r="R2806" s="131">
        <v>0</v>
      </c>
      <c r="S2806" s="132">
        <v>5115813.040000001</v>
      </c>
      <c r="T2806" s="122" t="s">
        <v>560</v>
      </c>
      <c r="U2806" s="2">
        <v>99669941</v>
      </c>
      <c r="V2806" s="121">
        <v>-378223630</v>
      </c>
      <c r="W2806" s="111">
        <v>545690</v>
      </c>
      <c r="X2806" s="133">
        <v>60143160</v>
      </c>
      <c r="Y2806" s="45"/>
    </row>
    <row r="2807" spans="1:25">
      <c r="A2807" s="299" t="s">
        <v>182</v>
      </c>
      <c r="B2807" s="299" t="s">
        <v>183</v>
      </c>
      <c r="C2807" s="125">
        <v>45169</v>
      </c>
      <c r="D2807" s="125">
        <v>45169</v>
      </c>
      <c r="E2807" s="125">
        <v>45169</v>
      </c>
      <c r="G2807" s="127" t="s">
        <v>1833</v>
      </c>
      <c r="H2807" s="128" t="s">
        <v>1033</v>
      </c>
      <c r="I2807" s="73" t="s">
        <v>917</v>
      </c>
      <c r="J2807" s="73" t="s">
        <v>1032</v>
      </c>
      <c r="K2807" s="73" t="s">
        <v>166</v>
      </c>
      <c r="L2807" s="129">
        <v>0</v>
      </c>
      <c r="N2807" s="121">
        <v>0</v>
      </c>
      <c r="O2807" s="121">
        <v>148415.5</v>
      </c>
      <c r="P2807" s="121">
        <v>148415.5</v>
      </c>
      <c r="Q2807" s="130" t="s">
        <v>681</v>
      </c>
      <c r="R2807" s="131">
        <v>0</v>
      </c>
      <c r="S2807" s="132">
        <v>5264228.540000001</v>
      </c>
      <c r="T2807" s="122" t="s">
        <v>1032</v>
      </c>
      <c r="U2807" s="2">
        <v>100772285</v>
      </c>
      <c r="V2807" s="121">
        <v>-379823704</v>
      </c>
      <c r="W2807" s="111">
        <v>526201</v>
      </c>
      <c r="X2807" s="133">
        <v>60387873</v>
      </c>
      <c r="Y2807" s="45"/>
    </row>
    <row r="2808" spans="1:25">
      <c r="A2808" s="299" t="s">
        <v>182</v>
      </c>
      <c r="B2808" s="299" t="s">
        <v>183</v>
      </c>
      <c r="C2808" s="125">
        <v>45169</v>
      </c>
      <c r="D2808" s="125">
        <v>45169</v>
      </c>
      <c r="E2808" s="125">
        <v>45169</v>
      </c>
      <c r="G2808" s="127" t="s">
        <v>1871</v>
      </c>
      <c r="H2808" s="128" t="s">
        <v>516</v>
      </c>
      <c r="I2808" s="73" t="s">
        <v>517</v>
      </c>
      <c r="J2808" s="73" t="s">
        <v>1872</v>
      </c>
      <c r="K2808" s="73" t="s">
        <v>166</v>
      </c>
      <c r="L2808" s="129">
        <v>0</v>
      </c>
      <c r="N2808" s="121">
        <v>0</v>
      </c>
      <c r="O2808" s="121">
        <v>92067.91</v>
      </c>
      <c r="P2808" s="121">
        <v>92067.91</v>
      </c>
      <c r="Q2808" s="130" t="s">
        <v>681</v>
      </c>
      <c r="R2808" s="131">
        <v>0</v>
      </c>
      <c r="S2808" s="132">
        <v>5356296.4500000011</v>
      </c>
      <c r="T2808" s="122" t="s">
        <v>518</v>
      </c>
      <c r="U2808" s="2">
        <v>99636044</v>
      </c>
      <c r="V2808" s="121">
        <v>-395205400</v>
      </c>
      <c r="W2808" s="111">
        <v>549713</v>
      </c>
      <c r="X2808" s="133">
        <v>63092766</v>
      </c>
      <c r="Y2808" s="45"/>
    </row>
    <row r="2809" spans="1:25">
      <c r="A2809" s="299" t="s">
        <v>182</v>
      </c>
      <c r="B2809" s="299" t="s">
        <v>183</v>
      </c>
      <c r="C2809" s="125">
        <v>45169</v>
      </c>
      <c r="D2809" s="125">
        <v>45169</v>
      </c>
      <c r="E2809" s="125">
        <v>45169</v>
      </c>
      <c r="F2809" s="295" t="s">
        <v>759</v>
      </c>
      <c r="G2809" s="127" t="s">
        <v>1520</v>
      </c>
      <c r="H2809" s="128" t="s">
        <v>758</v>
      </c>
      <c r="I2809" s="73" t="s">
        <v>756</v>
      </c>
      <c r="J2809" s="73" t="s">
        <v>757</v>
      </c>
      <c r="K2809" s="73" t="s">
        <v>166</v>
      </c>
      <c r="L2809" s="129">
        <v>0</v>
      </c>
      <c r="N2809" s="121">
        <v>0</v>
      </c>
      <c r="O2809" s="121">
        <v>74173.399999999994</v>
      </c>
      <c r="P2809" s="121">
        <v>74173.399999999994</v>
      </c>
      <c r="Q2809" s="130" t="s">
        <v>681</v>
      </c>
      <c r="R2809" s="131">
        <v>0</v>
      </c>
      <c r="S2809" s="132">
        <v>5430469.8500000015</v>
      </c>
      <c r="T2809" s="122" t="s">
        <v>757</v>
      </c>
      <c r="U2809" s="2">
        <v>99517545</v>
      </c>
      <c r="V2809" s="121">
        <v>-379734575</v>
      </c>
      <c r="W2809" s="111">
        <v>526560</v>
      </c>
      <c r="X2809" s="133">
        <v>60299426</v>
      </c>
      <c r="Y2809" s="45"/>
    </row>
    <row r="2810" spans="1:25">
      <c r="A2810" s="299" t="s">
        <v>182</v>
      </c>
      <c r="B2810" s="299" t="s">
        <v>183</v>
      </c>
      <c r="C2810" s="125">
        <v>45169</v>
      </c>
      <c r="D2810" s="125">
        <v>45169</v>
      </c>
      <c r="E2810" s="125">
        <v>45169</v>
      </c>
      <c r="G2810" s="127" t="s">
        <v>1884</v>
      </c>
      <c r="H2810" s="128" t="s">
        <v>513</v>
      </c>
      <c r="I2810" s="73" t="s">
        <v>514</v>
      </c>
      <c r="J2810" s="73" t="s">
        <v>515</v>
      </c>
      <c r="K2810" s="73" t="s">
        <v>166</v>
      </c>
      <c r="L2810" s="129">
        <v>0</v>
      </c>
      <c r="N2810" s="121">
        <v>0</v>
      </c>
      <c r="O2810" s="121">
        <v>145631.91</v>
      </c>
      <c r="P2810" s="121">
        <v>145631.91</v>
      </c>
      <c r="Q2810" s="130" t="s">
        <v>681</v>
      </c>
      <c r="R2810" s="131">
        <v>0</v>
      </c>
      <c r="S2810" s="132">
        <v>5576101.7600000016</v>
      </c>
      <c r="T2810" s="122" t="s">
        <v>515</v>
      </c>
      <c r="U2810" s="2">
        <v>100504524</v>
      </c>
      <c r="V2810" s="121">
        <v>-379816461</v>
      </c>
      <c r="W2810" s="111">
        <v>546067</v>
      </c>
      <c r="X2810" s="133">
        <v>60380660</v>
      </c>
      <c r="Y2810" s="45"/>
    </row>
    <row r="2811" spans="1:25">
      <c r="A2811" s="299" t="s">
        <v>206</v>
      </c>
      <c r="B2811" s="299" t="s">
        <v>207</v>
      </c>
      <c r="C2811" s="125">
        <v>45169</v>
      </c>
      <c r="D2811" s="125">
        <v>45169</v>
      </c>
      <c r="E2811" s="125">
        <v>45169</v>
      </c>
      <c r="G2811" s="127"/>
      <c r="H2811" s="128" t="s">
        <v>477</v>
      </c>
      <c r="I2811" s="73" t="s">
        <v>478</v>
      </c>
      <c r="J2811" s="73" t="s">
        <v>479</v>
      </c>
      <c r="K2811" s="73" t="s">
        <v>944</v>
      </c>
      <c r="L2811" s="129">
        <v>27400</v>
      </c>
      <c r="M2811" s="121">
        <v>100</v>
      </c>
      <c r="N2811" s="121">
        <v>27400</v>
      </c>
      <c r="O2811" s="121">
        <v>0</v>
      </c>
      <c r="P2811" s="121">
        <v>27400</v>
      </c>
      <c r="Q2811" s="130" t="s">
        <v>681</v>
      </c>
      <c r="R2811" s="131">
        <v>16033377.109999994</v>
      </c>
      <c r="S2811" s="132">
        <v>0</v>
      </c>
      <c r="T2811" s="122" t="s">
        <v>479</v>
      </c>
      <c r="U2811" s="2">
        <v>100902273</v>
      </c>
      <c r="V2811" s="121">
        <v>-379927785</v>
      </c>
      <c r="W2811" s="111">
        <v>542394</v>
      </c>
      <c r="X2811" s="133">
        <v>60427864</v>
      </c>
      <c r="Y2811" s="45"/>
    </row>
    <row r="2812" spans="1:25">
      <c r="A2812" s="299" t="s">
        <v>206</v>
      </c>
      <c r="B2812" s="299" t="s">
        <v>207</v>
      </c>
      <c r="C2812" s="125">
        <v>45169</v>
      </c>
      <c r="D2812" s="125">
        <v>45169</v>
      </c>
      <c r="E2812" s="125">
        <v>45169</v>
      </c>
      <c r="G2812" s="127"/>
      <c r="H2812" s="128" t="s">
        <v>477</v>
      </c>
      <c r="I2812" s="73" t="s">
        <v>478</v>
      </c>
      <c r="J2812" s="73" t="s">
        <v>479</v>
      </c>
      <c r="K2812" s="73" t="s">
        <v>993</v>
      </c>
      <c r="L2812" s="129">
        <v>0</v>
      </c>
      <c r="N2812" s="121">
        <v>548</v>
      </c>
      <c r="O2812" s="121">
        <v>0</v>
      </c>
      <c r="P2812" s="121">
        <v>548</v>
      </c>
      <c r="Q2812" s="130" t="s">
        <v>681</v>
      </c>
      <c r="R2812" s="131">
        <v>16033925.109999994</v>
      </c>
      <c r="S2812" s="132">
        <v>0</v>
      </c>
      <c r="T2812" s="122" t="s">
        <v>479</v>
      </c>
      <c r="U2812" s="2">
        <v>100902287</v>
      </c>
      <c r="V2812" s="121">
        <v>-379927898</v>
      </c>
      <c r="W2812" s="111"/>
      <c r="X2812" s="133">
        <v>60427919</v>
      </c>
      <c r="Y2812" s="45"/>
    </row>
    <row r="2813" spans="1:25">
      <c r="A2813" s="299" t="s">
        <v>182</v>
      </c>
      <c r="B2813" s="299" t="s">
        <v>183</v>
      </c>
      <c r="C2813" s="125">
        <v>45169</v>
      </c>
      <c r="D2813" s="125">
        <v>45169</v>
      </c>
      <c r="E2813" s="125">
        <v>45169</v>
      </c>
      <c r="F2813" s="295" t="s">
        <v>1052</v>
      </c>
      <c r="G2813" s="127" t="s">
        <v>1885</v>
      </c>
      <c r="H2813" s="128" t="s">
        <v>1051</v>
      </c>
      <c r="I2813" s="73" t="s">
        <v>1049</v>
      </c>
      <c r="J2813" s="73" t="s">
        <v>1050</v>
      </c>
      <c r="K2813" s="73" t="s">
        <v>166</v>
      </c>
      <c r="L2813" s="129">
        <v>0</v>
      </c>
      <c r="N2813" s="121">
        <v>0</v>
      </c>
      <c r="O2813" s="121">
        <v>22475.73</v>
      </c>
      <c r="P2813" s="121">
        <v>22475.73</v>
      </c>
      <c r="Q2813" s="130" t="s">
        <v>681</v>
      </c>
      <c r="R2813" s="131">
        <v>0</v>
      </c>
      <c r="S2813" s="132">
        <v>5598577.4900000021</v>
      </c>
      <c r="T2813" s="122" t="s">
        <v>1050</v>
      </c>
      <c r="U2813" s="2">
        <v>100503861</v>
      </c>
      <c r="V2813" s="121">
        <v>-379815871</v>
      </c>
      <c r="W2813" s="111">
        <v>534169</v>
      </c>
      <c r="X2813" s="133">
        <v>60380070</v>
      </c>
      <c r="Y2813" s="45"/>
    </row>
    <row r="2814" spans="1:25">
      <c r="A2814" s="299" t="s">
        <v>182</v>
      </c>
      <c r="B2814" s="299" t="s">
        <v>183</v>
      </c>
      <c r="C2814" s="125">
        <v>45169</v>
      </c>
      <c r="D2814" s="125">
        <v>45169</v>
      </c>
      <c r="E2814" s="125">
        <v>45169</v>
      </c>
      <c r="F2814" s="295" t="s">
        <v>466</v>
      </c>
      <c r="G2814" s="127" t="s">
        <v>1608</v>
      </c>
      <c r="H2814" s="128" t="s">
        <v>465</v>
      </c>
      <c r="I2814" s="73" t="s">
        <v>467</v>
      </c>
      <c r="J2814" s="73" t="s">
        <v>468</v>
      </c>
      <c r="K2814" s="73" t="s">
        <v>166</v>
      </c>
      <c r="L2814" s="129">
        <v>0</v>
      </c>
      <c r="N2814" s="121">
        <v>0</v>
      </c>
      <c r="O2814" s="121">
        <v>62858.46</v>
      </c>
      <c r="P2814" s="121">
        <v>62858.46</v>
      </c>
      <c r="Q2814" s="130" t="s">
        <v>681</v>
      </c>
      <c r="R2814" s="131">
        <v>0</v>
      </c>
      <c r="S2814" s="132">
        <v>5661435.950000002</v>
      </c>
      <c r="T2814" s="122" t="s">
        <v>468</v>
      </c>
      <c r="U2814" s="2">
        <v>99369144</v>
      </c>
      <c r="V2814" s="121">
        <v>-379680465</v>
      </c>
      <c r="W2814" s="111">
        <v>553492</v>
      </c>
      <c r="X2814" s="133">
        <v>60245316</v>
      </c>
      <c r="Y2814" s="45"/>
    </row>
    <row r="2815" spans="1:25">
      <c r="A2815" s="299" t="s">
        <v>182</v>
      </c>
      <c r="B2815" s="299" t="s">
        <v>183</v>
      </c>
      <c r="C2815" s="125">
        <v>45169</v>
      </c>
      <c r="D2815" s="125">
        <v>45169</v>
      </c>
      <c r="E2815" s="125">
        <v>45169</v>
      </c>
      <c r="F2815" s="295" t="s">
        <v>771</v>
      </c>
      <c r="G2815" s="127" t="s">
        <v>1545</v>
      </c>
      <c r="H2815" s="128" t="s">
        <v>770</v>
      </c>
      <c r="I2815" s="73" t="s">
        <v>768</v>
      </c>
      <c r="J2815" s="73" t="s">
        <v>769</v>
      </c>
      <c r="K2815" s="73" t="s">
        <v>166</v>
      </c>
      <c r="L2815" s="129">
        <v>0</v>
      </c>
      <c r="N2815" s="121">
        <v>0</v>
      </c>
      <c r="O2815" s="121">
        <v>202816.7</v>
      </c>
      <c r="P2815" s="121">
        <v>202816.7</v>
      </c>
      <c r="Q2815" s="130" t="s">
        <v>681</v>
      </c>
      <c r="R2815" s="131">
        <v>0</v>
      </c>
      <c r="S2815" s="132">
        <v>5864252.6500000022</v>
      </c>
      <c r="T2815" s="122" t="s">
        <v>769</v>
      </c>
      <c r="U2815" s="2">
        <v>96004177</v>
      </c>
      <c r="V2815" s="121">
        <v>-379615286</v>
      </c>
      <c r="W2815" s="111">
        <v>358166</v>
      </c>
      <c r="X2815" s="133">
        <v>60180807</v>
      </c>
      <c r="Y2815" s="45"/>
    </row>
    <row r="2816" spans="1:25">
      <c r="A2816" s="299" t="s">
        <v>182</v>
      </c>
      <c r="B2816" s="299" t="s">
        <v>183</v>
      </c>
      <c r="C2816" s="125">
        <v>45169</v>
      </c>
      <c r="D2816" s="125">
        <v>45169</v>
      </c>
      <c r="E2816" s="125">
        <v>45169</v>
      </c>
      <c r="F2816" s="295" t="s">
        <v>378</v>
      </c>
      <c r="G2816" s="127" t="s">
        <v>1726</v>
      </c>
      <c r="H2816" s="128" t="s">
        <v>377</v>
      </c>
      <c r="I2816" s="73" t="s">
        <v>379</v>
      </c>
      <c r="J2816" s="73" t="s">
        <v>380</v>
      </c>
      <c r="K2816" s="73" t="s">
        <v>166</v>
      </c>
      <c r="L2816" s="129">
        <v>0</v>
      </c>
      <c r="N2816" s="121">
        <v>0</v>
      </c>
      <c r="O2816" s="121">
        <v>37040.93</v>
      </c>
      <c r="P2816" s="121">
        <v>37040.93</v>
      </c>
      <c r="Q2816" s="130" t="s">
        <v>681</v>
      </c>
      <c r="R2816" s="131">
        <v>0</v>
      </c>
      <c r="S2816" s="132">
        <v>5901293.5800000019</v>
      </c>
      <c r="T2816" s="122" t="s">
        <v>380</v>
      </c>
      <c r="U2816" s="2">
        <v>96265245</v>
      </c>
      <c r="V2816" s="121">
        <v>-379622040</v>
      </c>
      <c r="W2816" s="111">
        <v>512176</v>
      </c>
      <c r="X2816" s="133">
        <v>60187511</v>
      </c>
      <c r="Y2816" s="45"/>
    </row>
    <row r="2817" spans="1:25">
      <c r="A2817" s="299" t="s">
        <v>182</v>
      </c>
      <c r="B2817" s="299" t="s">
        <v>183</v>
      </c>
      <c r="C2817" s="125">
        <v>45168</v>
      </c>
      <c r="D2817" s="125">
        <v>45168</v>
      </c>
      <c r="E2817" s="125">
        <v>45169</v>
      </c>
      <c r="F2817" s="295" t="s">
        <v>922</v>
      </c>
      <c r="G2817" s="127"/>
      <c r="H2817" s="128" t="s">
        <v>921</v>
      </c>
      <c r="I2817" s="73" t="s">
        <v>180</v>
      </c>
      <c r="J2817" s="73" t="s">
        <v>920</v>
      </c>
      <c r="K2817" s="73" t="s">
        <v>1158</v>
      </c>
      <c r="L2817" s="129">
        <v>0</v>
      </c>
      <c r="N2817" s="121">
        <v>0</v>
      </c>
      <c r="O2817" s="121">
        <v>17502.57</v>
      </c>
      <c r="P2817" s="121">
        <v>17502.57</v>
      </c>
      <c r="Q2817" s="130" t="s">
        <v>681</v>
      </c>
      <c r="R2817" s="131">
        <v>0</v>
      </c>
      <c r="S2817" s="132">
        <v>5918796.1500000022</v>
      </c>
      <c r="T2817" s="122" t="s">
        <v>920</v>
      </c>
      <c r="U2817" s="2">
        <v>100844273</v>
      </c>
      <c r="V2817" s="121">
        <v>-379026772</v>
      </c>
      <c r="W2817" s="111"/>
      <c r="X2817" s="133">
        <v>60178433</v>
      </c>
      <c r="Y2817" s="45"/>
    </row>
    <row r="2818" spans="1:25">
      <c r="A2818" s="299" t="s">
        <v>182</v>
      </c>
      <c r="B2818" s="299" t="s">
        <v>183</v>
      </c>
      <c r="C2818" s="125">
        <v>45169</v>
      </c>
      <c r="D2818" s="125">
        <v>45169</v>
      </c>
      <c r="E2818" s="125">
        <v>45169</v>
      </c>
      <c r="F2818" s="295" t="s">
        <v>786</v>
      </c>
      <c r="G2818" s="127" t="s">
        <v>1522</v>
      </c>
      <c r="H2818" s="128" t="s">
        <v>785</v>
      </c>
      <c r="I2818" s="73" t="s">
        <v>783</v>
      </c>
      <c r="J2818" s="73" t="s">
        <v>784</v>
      </c>
      <c r="K2818" s="73" t="s">
        <v>166</v>
      </c>
      <c r="L2818" s="129">
        <v>0</v>
      </c>
      <c r="N2818" s="121">
        <v>0</v>
      </c>
      <c r="O2818" s="121">
        <v>19313.71</v>
      </c>
      <c r="P2818" s="121">
        <v>19313.71</v>
      </c>
      <c r="Q2818" s="130" t="s">
        <v>681</v>
      </c>
      <c r="R2818" s="131">
        <v>0</v>
      </c>
      <c r="S2818" s="132">
        <v>5938109.8600000022</v>
      </c>
      <c r="T2818" s="122" t="s">
        <v>784</v>
      </c>
      <c r="U2818" s="2">
        <v>99263268</v>
      </c>
      <c r="V2818" s="121">
        <v>-379637519</v>
      </c>
      <c r="W2818" s="111">
        <v>516407</v>
      </c>
      <c r="X2818" s="133">
        <v>60202438</v>
      </c>
      <c r="Y2818" s="45"/>
    </row>
    <row r="2819" spans="1:25">
      <c r="A2819" s="299" t="s">
        <v>182</v>
      </c>
      <c r="B2819" s="299" t="s">
        <v>183</v>
      </c>
      <c r="C2819" s="125">
        <v>45169</v>
      </c>
      <c r="D2819" s="125">
        <v>45169</v>
      </c>
      <c r="E2819" s="125">
        <v>45169</v>
      </c>
      <c r="G2819" s="127" t="s">
        <v>1524</v>
      </c>
      <c r="H2819" s="128" t="s">
        <v>793</v>
      </c>
      <c r="I2819" s="73" t="s">
        <v>791</v>
      </c>
      <c r="J2819" s="73" t="s">
        <v>792</v>
      </c>
      <c r="K2819" s="73" t="s">
        <v>166</v>
      </c>
      <c r="L2819" s="129">
        <v>0</v>
      </c>
      <c r="N2819" s="121">
        <v>0</v>
      </c>
      <c r="O2819" s="121">
        <v>76113.16</v>
      </c>
      <c r="P2819" s="121">
        <v>76113.16</v>
      </c>
      <c r="Q2819" s="130" t="s">
        <v>681</v>
      </c>
      <c r="R2819" s="131">
        <v>0</v>
      </c>
      <c r="S2819" s="132">
        <v>6014223.0200000023</v>
      </c>
      <c r="T2819" s="122" t="s">
        <v>792</v>
      </c>
      <c r="U2819" s="2">
        <v>99304776</v>
      </c>
      <c r="V2819" s="121">
        <v>-379655284</v>
      </c>
      <c r="W2819" s="111">
        <v>550157</v>
      </c>
      <c r="X2819" s="133">
        <v>60220137</v>
      </c>
      <c r="Y2819" s="45"/>
    </row>
    <row r="2820" spans="1:25">
      <c r="A2820" s="299" t="s">
        <v>182</v>
      </c>
      <c r="B2820" s="299" t="s">
        <v>183</v>
      </c>
      <c r="C2820" s="125">
        <v>45110</v>
      </c>
      <c r="D2820" s="125">
        <v>45110</v>
      </c>
      <c r="E2820" s="125">
        <v>45169</v>
      </c>
      <c r="F2820" s="295" t="s">
        <v>549</v>
      </c>
      <c r="G2820" s="127" t="s">
        <v>1596</v>
      </c>
      <c r="H2820" s="128" t="s">
        <v>548</v>
      </c>
      <c r="I2820" s="73" t="s">
        <v>550</v>
      </c>
      <c r="J2820" s="73" t="s">
        <v>551</v>
      </c>
      <c r="K2820" s="73" t="s">
        <v>166</v>
      </c>
      <c r="L2820" s="129">
        <v>0</v>
      </c>
      <c r="N2820" s="121">
        <v>0</v>
      </c>
      <c r="O2820" s="121">
        <v>-52237.86</v>
      </c>
      <c r="P2820" s="121">
        <v>-52237.86</v>
      </c>
      <c r="Q2820" s="130" t="s">
        <v>681</v>
      </c>
      <c r="R2820" s="131">
        <v>0</v>
      </c>
      <c r="S2820" s="132">
        <v>5961985.160000002</v>
      </c>
      <c r="T2820" s="122" t="s">
        <v>551</v>
      </c>
      <c r="U2820" s="2">
        <v>98417143</v>
      </c>
      <c r="V2820" s="121">
        <v>-379917755</v>
      </c>
      <c r="W2820" s="111">
        <v>436980</v>
      </c>
      <c r="X2820" s="133">
        <v>60426233</v>
      </c>
      <c r="Y2820" s="45"/>
    </row>
    <row r="2821" spans="1:25">
      <c r="A2821" s="299" t="s">
        <v>182</v>
      </c>
      <c r="B2821" s="299" t="s">
        <v>183</v>
      </c>
      <c r="C2821" s="125">
        <v>45169</v>
      </c>
      <c r="D2821" s="125">
        <v>45169</v>
      </c>
      <c r="E2821" s="125">
        <v>45169</v>
      </c>
      <c r="G2821" s="127" t="s">
        <v>1636</v>
      </c>
      <c r="H2821" s="128" t="s">
        <v>881</v>
      </c>
      <c r="I2821" s="73" t="s">
        <v>204</v>
      </c>
      <c r="J2821" s="73" t="s">
        <v>880</v>
      </c>
      <c r="K2821" s="73" t="s">
        <v>166</v>
      </c>
      <c r="L2821" s="129">
        <v>0</v>
      </c>
      <c r="N2821" s="121">
        <v>0</v>
      </c>
      <c r="O2821" s="121">
        <v>5508.59</v>
      </c>
      <c r="P2821" s="121">
        <v>5508.59</v>
      </c>
      <c r="Q2821" s="130" t="s">
        <v>681</v>
      </c>
      <c r="R2821" s="131">
        <v>0</v>
      </c>
      <c r="S2821" s="132">
        <v>5967493.7500000019</v>
      </c>
      <c r="T2821" s="122" t="s">
        <v>880</v>
      </c>
      <c r="U2821" s="2">
        <v>99679551</v>
      </c>
      <c r="V2821" s="121">
        <v>-379776083</v>
      </c>
      <c r="W2821" s="111">
        <v>533551</v>
      </c>
      <c r="X2821" s="133">
        <v>60340916</v>
      </c>
      <c r="Y2821" s="45"/>
    </row>
    <row r="2822" spans="1:25">
      <c r="A2822" s="228" t="s">
        <v>182</v>
      </c>
      <c r="B2822" s="228" t="s">
        <v>183</v>
      </c>
      <c r="C2822" s="229">
        <v>45169</v>
      </c>
      <c r="D2822" s="229">
        <v>45169</v>
      </c>
      <c r="E2822" s="229">
        <v>45169</v>
      </c>
      <c r="F2822" s="296"/>
      <c r="G2822" s="230" t="s">
        <v>1708</v>
      </c>
      <c r="H2822" s="231" t="s">
        <v>216</v>
      </c>
      <c r="I2822" s="232" t="s">
        <v>218</v>
      </c>
      <c r="J2822" s="232" t="s">
        <v>219</v>
      </c>
      <c r="K2822" s="232" t="s">
        <v>166</v>
      </c>
      <c r="L2822" s="233">
        <v>0</v>
      </c>
      <c r="M2822" s="234"/>
      <c r="N2822" s="234">
        <v>0</v>
      </c>
      <c r="O2822" s="234">
        <v>61416.21</v>
      </c>
      <c r="P2822" s="234">
        <v>61416.21</v>
      </c>
      <c r="Q2822" s="235" t="s">
        <v>681</v>
      </c>
      <c r="R2822" s="236">
        <v>0</v>
      </c>
      <c r="S2822" s="237">
        <v>6028909.9600000018</v>
      </c>
      <c r="T2822" s="238" t="s">
        <v>219</v>
      </c>
      <c r="U2822" s="239">
        <v>99818601</v>
      </c>
      <c r="V2822" s="234">
        <v>-379891268</v>
      </c>
      <c r="W2822" s="240">
        <v>550377</v>
      </c>
      <c r="X2822" s="241">
        <v>60420589</v>
      </c>
      <c r="Y2822" s="242"/>
    </row>
    <row r="2823" spans="1:25">
      <c r="A2823" s="299" t="s">
        <v>182</v>
      </c>
      <c r="B2823" s="299" t="s">
        <v>183</v>
      </c>
      <c r="C2823" s="125">
        <v>45170</v>
      </c>
      <c r="D2823" s="125">
        <v>45170</v>
      </c>
      <c r="E2823" s="125">
        <v>45170</v>
      </c>
      <c r="F2823" s="295" t="s">
        <v>453</v>
      </c>
      <c r="G2823" s="127" t="s">
        <v>1743</v>
      </c>
      <c r="H2823" s="128" t="s">
        <v>452</v>
      </c>
      <c r="I2823" s="73" t="s">
        <v>454</v>
      </c>
      <c r="J2823" s="73" t="s">
        <v>455</v>
      </c>
      <c r="K2823" s="73" t="s">
        <v>166</v>
      </c>
      <c r="L2823" s="129">
        <v>0</v>
      </c>
      <c r="N2823" s="121">
        <v>0</v>
      </c>
      <c r="O2823" s="121">
        <v>28540.65</v>
      </c>
      <c r="P2823" s="121">
        <v>28540.65</v>
      </c>
      <c r="Q2823" s="130" t="s">
        <v>681</v>
      </c>
      <c r="R2823" s="131">
        <v>0</v>
      </c>
      <c r="S2823" s="132">
        <v>6057450.6100000022</v>
      </c>
      <c r="T2823" s="122" t="s">
        <v>455</v>
      </c>
      <c r="U2823" s="2">
        <v>99843442</v>
      </c>
      <c r="V2823" s="121">
        <v>-379986496</v>
      </c>
      <c r="W2823" s="111">
        <v>523882</v>
      </c>
      <c r="X2823" s="133">
        <v>60447750</v>
      </c>
      <c r="Y2823" s="45"/>
    </row>
    <row r="2824" spans="1:25">
      <c r="A2824" s="299" t="s">
        <v>182</v>
      </c>
      <c r="B2824" s="299" t="s">
        <v>183</v>
      </c>
      <c r="C2824" s="125">
        <v>45170</v>
      </c>
      <c r="D2824" s="125">
        <v>45170</v>
      </c>
      <c r="E2824" s="125">
        <v>45170</v>
      </c>
      <c r="G2824" s="127" t="s">
        <v>1862</v>
      </c>
      <c r="H2824" s="128" t="s">
        <v>1042</v>
      </c>
      <c r="I2824" s="73" t="s">
        <v>716</v>
      </c>
      <c r="J2824" s="73" t="s">
        <v>1863</v>
      </c>
      <c r="K2824" s="73" t="s">
        <v>166</v>
      </c>
      <c r="L2824" s="129">
        <v>0</v>
      </c>
      <c r="N2824" s="121">
        <v>0</v>
      </c>
      <c r="O2824" s="121">
        <v>42659.7</v>
      </c>
      <c r="P2824" s="121">
        <v>42659.7</v>
      </c>
      <c r="Q2824" s="130" t="s">
        <v>681</v>
      </c>
      <c r="R2824" s="131">
        <v>0</v>
      </c>
      <c r="S2824" s="132">
        <v>6100110.3100000024</v>
      </c>
      <c r="T2824" s="122" t="s">
        <v>1041</v>
      </c>
      <c r="U2824" s="2">
        <v>100188964</v>
      </c>
      <c r="V2824" s="121">
        <v>-379988803</v>
      </c>
      <c r="W2824" s="111">
        <v>549049</v>
      </c>
      <c r="X2824" s="133">
        <v>60450021</v>
      </c>
      <c r="Y2824" s="45"/>
    </row>
    <row r="2825" spans="1:25">
      <c r="A2825" s="299" t="s">
        <v>206</v>
      </c>
      <c r="B2825" s="299" t="s">
        <v>207</v>
      </c>
      <c r="C2825" s="125">
        <v>45152</v>
      </c>
      <c r="D2825" s="125">
        <v>45160</v>
      </c>
      <c r="E2825" s="125">
        <v>45170</v>
      </c>
      <c r="G2825" s="127"/>
      <c r="H2825" s="128" t="s">
        <v>1048</v>
      </c>
      <c r="I2825" s="73" t="s">
        <v>1046</v>
      </c>
      <c r="J2825" s="73" t="s">
        <v>1047</v>
      </c>
      <c r="K2825" s="73" t="s">
        <v>710</v>
      </c>
      <c r="L2825" s="129">
        <v>1467186.88</v>
      </c>
      <c r="M2825" s="121">
        <v>98.03125</v>
      </c>
      <c r="N2825" s="121">
        <v>-1438301.64</v>
      </c>
      <c r="O2825" s="121">
        <v>0</v>
      </c>
      <c r="P2825" s="121">
        <v>-1438301.64</v>
      </c>
      <c r="Q2825" s="130" t="s">
        <v>681</v>
      </c>
      <c r="R2825" s="131">
        <v>14595623.469999993</v>
      </c>
      <c r="S2825" s="132">
        <v>0</v>
      </c>
      <c r="T2825" s="122" t="s">
        <v>1047</v>
      </c>
      <c r="U2825" s="2">
        <v>100211446</v>
      </c>
      <c r="V2825" s="121">
        <v>-380041397</v>
      </c>
      <c r="W2825" s="111">
        <v>551210</v>
      </c>
      <c r="X2825" s="133">
        <v>60462629</v>
      </c>
      <c r="Y2825" s="45"/>
    </row>
    <row r="2826" spans="1:25">
      <c r="A2826" s="228" t="s">
        <v>206</v>
      </c>
      <c r="B2826" s="228" t="s">
        <v>207</v>
      </c>
      <c r="C2826" s="229">
        <v>45152</v>
      </c>
      <c r="D2826" s="229">
        <v>45160</v>
      </c>
      <c r="E2826" s="229">
        <v>45170</v>
      </c>
      <c r="F2826" s="296" t="s">
        <v>203</v>
      </c>
      <c r="G2826" s="230"/>
      <c r="H2826" s="231" t="s">
        <v>202</v>
      </c>
      <c r="I2826" s="232" t="s">
        <v>204</v>
      </c>
      <c r="J2826" s="232" t="s">
        <v>205</v>
      </c>
      <c r="K2826" s="232" t="s">
        <v>710</v>
      </c>
      <c r="L2826" s="233">
        <v>732574.11</v>
      </c>
      <c r="M2826" s="234">
        <v>98.03125</v>
      </c>
      <c r="N2826" s="234">
        <v>-718151.56</v>
      </c>
      <c r="O2826" s="234">
        <v>0</v>
      </c>
      <c r="P2826" s="234">
        <v>-718151.56</v>
      </c>
      <c r="Q2826" s="235" t="s">
        <v>681</v>
      </c>
      <c r="R2826" s="236">
        <v>13877471.909999993</v>
      </c>
      <c r="S2826" s="237">
        <v>0</v>
      </c>
      <c r="T2826" s="238" t="s">
        <v>205</v>
      </c>
      <c r="U2826" s="239">
        <v>100211031</v>
      </c>
      <c r="V2826" s="234">
        <v>-381299967</v>
      </c>
      <c r="W2826" s="240">
        <v>542867</v>
      </c>
      <c r="X2826" s="241">
        <v>60705109</v>
      </c>
      <c r="Y2826" s="242"/>
    </row>
    <row r="2827" spans="1:25">
      <c r="A2827" s="299" t="s">
        <v>182</v>
      </c>
      <c r="B2827" s="299" t="s">
        <v>183</v>
      </c>
      <c r="C2827" s="125">
        <v>45170</v>
      </c>
      <c r="D2827" s="125">
        <v>45170</v>
      </c>
      <c r="E2827" s="125">
        <v>45174</v>
      </c>
      <c r="G2827" s="127"/>
      <c r="J2827" s="73"/>
      <c r="K2827" s="73" t="s">
        <v>1875</v>
      </c>
      <c r="L2827" s="129">
        <v>0</v>
      </c>
      <c r="N2827" s="121">
        <v>0</v>
      </c>
      <c r="O2827" s="121">
        <v>20828.36</v>
      </c>
      <c r="P2827" s="121">
        <v>20828.36</v>
      </c>
      <c r="Q2827" s="130" t="s">
        <v>681</v>
      </c>
      <c r="R2827" s="131">
        <v>0</v>
      </c>
      <c r="S2827" s="132">
        <v>6120938.6700000027</v>
      </c>
      <c r="T2827" s="122"/>
      <c r="U2827" s="2">
        <v>2610791</v>
      </c>
      <c r="V2827" s="121">
        <v>-380145939</v>
      </c>
      <c r="W2827" s="111"/>
      <c r="X2827" s="133">
        <v>60478781</v>
      </c>
      <c r="Y2827" s="45" t="s">
        <v>1876</v>
      </c>
    </row>
    <row r="2828" spans="1:25">
      <c r="A2828" s="299" t="s">
        <v>182</v>
      </c>
      <c r="B2828" s="299" t="s">
        <v>183</v>
      </c>
      <c r="C2828" s="125">
        <v>45170</v>
      </c>
      <c r="D2828" s="125">
        <v>45170</v>
      </c>
      <c r="E2828" s="125">
        <v>45174</v>
      </c>
      <c r="G2828" s="127"/>
      <c r="J2828" s="73"/>
      <c r="K2828" s="73" t="s">
        <v>1875</v>
      </c>
      <c r="L2828" s="129">
        <v>0</v>
      </c>
      <c r="N2828" s="121">
        <v>0</v>
      </c>
      <c r="O2828" s="121">
        <v>37839.699999999997</v>
      </c>
      <c r="P2828" s="121">
        <v>37839.699999999997</v>
      </c>
      <c r="Q2828" s="130" t="s">
        <v>681</v>
      </c>
      <c r="R2828" s="131">
        <v>0</v>
      </c>
      <c r="S2828" s="132">
        <v>6158778.3700000029</v>
      </c>
      <c r="T2828" s="122"/>
      <c r="U2828" s="2">
        <v>2610792</v>
      </c>
      <c r="V2828" s="121">
        <v>-380145941</v>
      </c>
      <c r="W2828" s="111"/>
      <c r="X2828" s="133">
        <v>60478782</v>
      </c>
      <c r="Y2828" s="45" t="s">
        <v>1876</v>
      </c>
    </row>
    <row r="2829" spans="1:25">
      <c r="A2829" s="299" t="s">
        <v>182</v>
      </c>
      <c r="B2829" s="299" t="s">
        <v>183</v>
      </c>
      <c r="C2829" s="125">
        <v>45169</v>
      </c>
      <c r="D2829" s="125">
        <v>45169</v>
      </c>
      <c r="E2829" s="125">
        <v>45174</v>
      </c>
      <c r="F2829" s="295" t="s">
        <v>527</v>
      </c>
      <c r="G2829" s="127"/>
      <c r="H2829" s="128" t="s">
        <v>526</v>
      </c>
      <c r="I2829" s="73" t="s">
        <v>528</v>
      </c>
      <c r="J2829" s="73" t="s">
        <v>529</v>
      </c>
      <c r="K2829" s="73" t="s">
        <v>1557</v>
      </c>
      <c r="L2829" s="129">
        <v>0</v>
      </c>
      <c r="N2829" s="121">
        <v>0</v>
      </c>
      <c r="O2829" s="121">
        <v>2333.9899999999998</v>
      </c>
      <c r="P2829" s="121">
        <v>2333.9899999999998</v>
      </c>
      <c r="Q2829" s="130" t="s">
        <v>681</v>
      </c>
      <c r="R2829" s="131">
        <v>0</v>
      </c>
      <c r="S2829" s="132">
        <v>6161112.3600000031</v>
      </c>
      <c r="T2829" s="122" t="s">
        <v>529</v>
      </c>
      <c r="U2829" s="2">
        <v>100982590</v>
      </c>
      <c r="V2829" s="121">
        <v>-380195307</v>
      </c>
      <c r="W2829" s="111"/>
      <c r="X2829" s="133">
        <v>60490466</v>
      </c>
      <c r="Y2829" s="45"/>
    </row>
    <row r="2830" spans="1:25">
      <c r="A2830" s="299" t="s">
        <v>182</v>
      </c>
      <c r="B2830" s="299" t="s">
        <v>183</v>
      </c>
      <c r="C2830" s="125">
        <v>45169</v>
      </c>
      <c r="D2830" s="125">
        <v>45169</v>
      </c>
      <c r="E2830" s="125">
        <v>45174</v>
      </c>
      <c r="F2830" s="295" t="s">
        <v>527</v>
      </c>
      <c r="G2830" s="127" t="s">
        <v>1719</v>
      </c>
      <c r="H2830" s="128" t="s">
        <v>526</v>
      </c>
      <c r="I2830" s="73" t="s">
        <v>528</v>
      </c>
      <c r="J2830" s="73" t="s">
        <v>529</v>
      </c>
      <c r="K2830" s="73" t="s">
        <v>166</v>
      </c>
      <c r="L2830" s="129">
        <v>0</v>
      </c>
      <c r="N2830" s="121">
        <v>0</v>
      </c>
      <c r="O2830" s="121">
        <v>27231.54</v>
      </c>
      <c r="P2830" s="121">
        <v>27231.54</v>
      </c>
      <c r="Q2830" s="130" t="s">
        <v>681</v>
      </c>
      <c r="R2830" s="131">
        <v>0</v>
      </c>
      <c r="S2830" s="132">
        <v>6188343.9000000032</v>
      </c>
      <c r="T2830" s="122" t="s">
        <v>529</v>
      </c>
      <c r="U2830" s="2">
        <v>96084004</v>
      </c>
      <c r="V2830" s="121">
        <v>-380195292</v>
      </c>
      <c r="W2830" s="111">
        <v>545201</v>
      </c>
      <c r="X2830" s="133">
        <v>60490458</v>
      </c>
      <c r="Y2830" s="45"/>
    </row>
    <row r="2831" spans="1:25">
      <c r="A2831" s="258" t="s">
        <v>182</v>
      </c>
      <c r="B2831" s="258" t="s">
        <v>183</v>
      </c>
      <c r="C2831" s="259">
        <v>45170</v>
      </c>
      <c r="D2831" s="259">
        <v>45170</v>
      </c>
      <c r="E2831" s="259">
        <v>45176</v>
      </c>
      <c r="F2831" s="298"/>
      <c r="G2831" s="260" t="s">
        <v>1618</v>
      </c>
      <c r="H2831" s="261" t="s">
        <v>317</v>
      </c>
      <c r="I2831" s="262" t="s">
        <v>318</v>
      </c>
      <c r="J2831" s="262" t="s">
        <v>319</v>
      </c>
      <c r="K2831" s="262" t="s">
        <v>166</v>
      </c>
      <c r="L2831" s="263">
        <v>0</v>
      </c>
      <c r="M2831" s="264"/>
      <c r="N2831" s="264">
        <v>0</v>
      </c>
      <c r="O2831" s="264">
        <v>2939.48</v>
      </c>
      <c r="P2831" s="264">
        <v>2939.48</v>
      </c>
      <c r="Q2831" s="265" t="s">
        <v>681</v>
      </c>
      <c r="R2831" s="266">
        <v>0</v>
      </c>
      <c r="S2831" s="267">
        <v>6191283.3800000036</v>
      </c>
      <c r="T2831" s="268" t="s">
        <v>319</v>
      </c>
      <c r="U2831" s="269">
        <v>101025983</v>
      </c>
      <c r="V2831" s="264">
        <v>-380295695</v>
      </c>
      <c r="W2831" s="270">
        <v>454684</v>
      </c>
      <c r="X2831" s="271">
        <v>60511310</v>
      </c>
      <c r="Y2831" s="272"/>
    </row>
    <row r="2832" spans="1:25">
      <c r="A2832" s="243" t="s">
        <v>206</v>
      </c>
      <c r="B2832" s="243" t="s">
        <v>207</v>
      </c>
      <c r="C2832" s="244">
        <v>45160</v>
      </c>
      <c r="D2832" s="244">
        <v>45177</v>
      </c>
      <c r="E2832" s="244">
        <v>45177</v>
      </c>
      <c r="F2832" s="297" t="s">
        <v>1056</v>
      </c>
      <c r="G2832" s="245"/>
      <c r="H2832" s="246" t="s">
        <v>1055</v>
      </c>
      <c r="I2832" s="247" t="s">
        <v>1053</v>
      </c>
      <c r="J2832" s="247" t="s">
        <v>1054</v>
      </c>
      <c r="K2832" s="247" t="s">
        <v>710</v>
      </c>
      <c r="L2832" s="248">
        <v>9903703.3000000007</v>
      </c>
      <c r="M2832" s="249">
        <v>98.03125</v>
      </c>
      <c r="N2832" s="249">
        <v>-9708724.1400000006</v>
      </c>
      <c r="O2832" s="249">
        <v>0</v>
      </c>
      <c r="P2832" s="249">
        <v>-9708724.1400000006</v>
      </c>
      <c r="Q2832" s="250" t="s">
        <v>681</v>
      </c>
      <c r="R2832" s="251">
        <v>4168747.7699999921</v>
      </c>
      <c r="S2832" s="252">
        <v>0</v>
      </c>
      <c r="T2832" s="253" t="s">
        <v>1054</v>
      </c>
      <c r="U2832" s="254">
        <v>100492410</v>
      </c>
      <c r="V2832" s="249">
        <v>-380419444</v>
      </c>
      <c r="W2832" s="255">
        <v>554417</v>
      </c>
      <c r="X2832" s="256">
        <v>60542094</v>
      </c>
      <c r="Y2832" s="257"/>
    </row>
    <row r="2833" spans="1:25">
      <c r="A2833" s="299" t="s">
        <v>182</v>
      </c>
      <c r="B2833" s="299" t="s">
        <v>183</v>
      </c>
      <c r="C2833" s="125">
        <v>45180</v>
      </c>
      <c r="D2833" s="125">
        <v>45180</v>
      </c>
      <c r="E2833" s="125">
        <v>45180</v>
      </c>
      <c r="G2833" s="127" t="s">
        <v>1886</v>
      </c>
      <c r="H2833" s="128" t="s">
        <v>1048</v>
      </c>
      <c r="I2833" s="73" t="s">
        <v>1046</v>
      </c>
      <c r="J2833" s="73" t="s">
        <v>1047</v>
      </c>
      <c r="K2833" s="73" t="s">
        <v>166</v>
      </c>
      <c r="L2833" s="129">
        <v>0</v>
      </c>
      <c r="N2833" s="121">
        <v>0</v>
      </c>
      <c r="O2833" s="121">
        <v>9709.84</v>
      </c>
      <c r="P2833" s="121">
        <v>9709.84</v>
      </c>
      <c r="Q2833" s="130" t="s">
        <v>681</v>
      </c>
      <c r="R2833" s="131">
        <v>0</v>
      </c>
      <c r="S2833" s="132">
        <v>6200993.2200000035</v>
      </c>
      <c r="T2833" s="122" t="s">
        <v>1047</v>
      </c>
      <c r="U2833" s="2">
        <v>100958424</v>
      </c>
      <c r="V2833" s="121">
        <v>-380484175</v>
      </c>
      <c r="W2833" s="111">
        <v>551210</v>
      </c>
      <c r="X2833" s="133">
        <v>60547301</v>
      </c>
      <c r="Y2833" s="45"/>
    </row>
    <row r="2834" spans="1:25">
      <c r="A2834" s="228" t="s">
        <v>182</v>
      </c>
      <c r="B2834" s="228" t="s">
        <v>183</v>
      </c>
      <c r="C2834" s="229">
        <v>45180</v>
      </c>
      <c r="D2834" s="229">
        <v>45180</v>
      </c>
      <c r="E2834" s="229">
        <v>45180</v>
      </c>
      <c r="F2834" s="296" t="s">
        <v>203</v>
      </c>
      <c r="G2834" s="230" t="s">
        <v>1887</v>
      </c>
      <c r="H2834" s="231" t="s">
        <v>202</v>
      </c>
      <c r="I2834" s="232" t="s">
        <v>204</v>
      </c>
      <c r="J2834" s="232" t="s">
        <v>205</v>
      </c>
      <c r="K2834" s="232" t="s">
        <v>166</v>
      </c>
      <c r="L2834" s="233">
        <v>0</v>
      </c>
      <c r="M2834" s="234"/>
      <c r="N2834" s="234">
        <v>0</v>
      </c>
      <c r="O2834" s="234">
        <v>3714.45</v>
      </c>
      <c r="P2834" s="234">
        <v>3714.45</v>
      </c>
      <c r="Q2834" s="235" t="s">
        <v>681</v>
      </c>
      <c r="R2834" s="236">
        <v>0</v>
      </c>
      <c r="S2834" s="237">
        <v>6204707.6700000037</v>
      </c>
      <c r="T2834" s="238" t="s">
        <v>205</v>
      </c>
      <c r="U2834" s="239">
        <v>101115226</v>
      </c>
      <c r="V2834" s="234">
        <v>-381299999</v>
      </c>
      <c r="W2834" s="240">
        <v>555758</v>
      </c>
      <c r="X2834" s="241">
        <v>60705120</v>
      </c>
      <c r="Y2834" s="242" t="s">
        <v>1888</v>
      </c>
    </row>
    <row r="2835" spans="1:25">
      <c r="A2835" s="299" t="s">
        <v>182</v>
      </c>
      <c r="B2835" s="299" t="s">
        <v>183</v>
      </c>
      <c r="C2835" s="125">
        <v>45175</v>
      </c>
      <c r="D2835" s="125">
        <v>45175</v>
      </c>
      <c r="E2835" s="125">
        <v>45181</v>
      </c>
      <c r="F2835" s="295" t="s">
        <v>1020</v>
      </c>
      <c r="G2835" s="127"/>
      <c r="H2835" s="128" t="s">
        <v>1019</v>
      </c>
      <c r="I2835" s="73" t="s">
        <v>1006</v>
      </c>
      <c r="J2835" s="73" t="s">
        <v>1018</v>
      </c>
      <c r="K2835" s="73" t="s">
        <v>817</v>
      </c>
      <c r="L2835" s="129">
        <v>0</v>
      </c>
      <c r="N2835" s="121">
        <v>0</v>
      </c>
      <c r="O2835" s="121">
        <v>10710.29</v>
      </c>
      <c r="P2835" s="121">
        <v>10710.29</v>
      </c>
      <c r="Q2835" s="130" t="s">
        <v>681</v>
      </c>
      <c r="R2835" s="131">
        <v>0</v>
      </c>
      <c r="S2835" s="132">
        <v>6215417.9600000037</v>
      </c>
      <c r="T2835" s="122" t="s">
        <v>1018</v>
      </c>
      <c r="U2835" s="2">
        <v>101138042</v>
      </c>
      <c r="V2835" s="121">
        <v>-380620071</v>
      </c>
      <c r="W2835" s="111"/>
      <c r="X2835" s="133">
        <v>60570320</v>
      </c>
      <c r="Y2835" s="45" t="s">
        <v>1869</v>
      </c>
    </row>
    <row r="2836" spans="1:25">
      <c r="A2836" s="299" t="s">
        <v>206</v>
      </c>
      <c r="B2836" s="299" t="s">
        <v>207</v>
      </c>
      <c r="C2836" s="125">
        <v>45167</v>
      </c>
      <c r="D2836" s="125">
        <v>45181</v>
      </c>
      <c r="E2836" s="125">
        <v>45181</v>
      </c>
      <c r="F2836" s="295" t="s">
        <v>491</v>
      </c>
      <c r="G2836" s="127"/>
      <c r="H2836" s="128" t="s">
        <v>490</v>
      </c>
      <c r="I2836" s="73" t="s">
        <v>972</v>
      </c>
      <c r="J2836" s="73" t="s">
        <v>493</v>
      </c>
      <c r="K2836" s="73" t="s">
        <v>830</v>
      </c>
      <c r="L2836" s="129">
        <v>1738396.3</v>
      </c>
      <c r="M2836" s="121">
        <v>67</v>
      </c>
      <c r="N2836" s="121">
        <v>1164725.52</v>
      </c>
      <c r="O2836" s="121">
        <v>0</v>
      </c>
      <c r="P2836" s="121">
        <v>1164725.52</v>
      </c>
      <c r="Q2836" s="130" t="s">
        <v>681</v>
      </c>
      <c r="R2836" s="131">
        <v>5333473.2899999917</v>
      </c>
      <c r="S2836" s="132">
        <v>0</v>
      </c>
      <c r="T2836" s="122" t="s">
        <v>493</v>
      </c>
      <c r="U2836" s="2">
        <v>100987598</v>
      </c>
      <c r="V2836" s="121">
        <v>-380622768</v>
      </c>
      <c r="W2836" s="111">
        <v>552494</v>
      </c>
      <c r="X2836" s="133">
        <v>60570780</v>
      </c>
      <c r="Y2836" s="45"/>
    </row>
    <row r="2837" spans="1:25">
      <c r="A2837" s="299" t="s">
        <v>206</v>
      </c>
      <c r="B2837" s="299" t="s">
        <v>207</v>
      </c>
      <c r="C2837" s="125">
        <v>45163</v>
      </c>
      <c r="D2837" s="125">
        <v>45181</v>
      </c>
      <c r="E2837" s="125">
        <v>45181</v>
      </c>
      <c r="F2837" s="295" t="s">
        <v>491</v>
      </c>
      <c r="G2837" s="127"/>
      <c r="H2837" s="128" t="s">
        <v>490</v>
      </c>
      <c r="I2837" s="73" t="s">
        <v>972</v>
      </c>
      <c r="J2837" s="73" t="s">
        <v>493</v>
      </c>
      <c r="K2837" s="73" t="s">
        <v>830</v>
      </c>
      <c r="L2837" s="129">
        <v>571427.39</v>
      </c>
      <c r="M2837" s="121">
        <v>67</v>
      </c>
      <c r="N2837" s="121">
        <v>382856.35</v>
      </c>
      <c r="O2837" s="121">
        <v>0</v>
      </c>
      <c r="P2837" s="121">
        <v>382856.35</v>
      </c>
      <c r="Q2837" s="130" t="s">
        <v>681</v>
      </c>
      <c r="R2837" s="131">
        <v>5716329.6399999913</v>
      </c>
      <c r="S2837" s="132">
        <v>0</v>
      </c>
      <c r="T2837" s="122" t="s">
        <v>493</v>
      </c>
      <c r="U2837" s="2">
        <v>100986631</v>
      </c>
      <c r="V2837" s="121">
        <v>-380623997</v>
      </c>
      <c r="W2837" s="111">
        <v>552494</v>
      </c>
      <c r="X2837" s="133">
        <v>60571157</v>
      </c>
      <c r="Y2837" s="45"/>
    </row>
    <row r="2838" spans="1:25">
      <c r="A2838" s="299" t="s">
        <v>182</v>
      </c>
      <c r="B2838" s="299" t="s">
        <v>183</v>
      </c>
      <c r="C2838" s="125">
        <v>45181</v>
      </c>
      <c r="D2838" s="125">
        <v>45181</v>
      </c>
      <c r="E2838" s="125">
        <v>45181</v>
      </c>
      <c r="F2838" s="295" t="s">
        <v>491</v>
      </c>
      <c r="G2838" s="127"/>
      <c r="H2838" s="128" t="s">
        <v>490</v>
      </c>
      <c r="I2838" s="73" t="s">
        <v>972</v>
      </c>
      <c r="J2838" s="73" t="s">
        <v>493</v>
      </c>
      <c r="K2838" s="73" t="s">
        <v>1590</v>
      </c>
      <c r="L2838" s="129">
        <v>0</v>
      </c>
      <c r="N2838" s="121">
        <v>0</v>
      </c>
      <c r="O2838" s="121">
        <v>701.36</v>
      </c>
      <c r="P2838" s="121">
        <v>701.36</v>
      </c>
      <c r="Q2838" s="130" t="s">
        <v>681</v>
      </c>
      <c r="R2838" s="131">
        <v>0</v>
      </c>
      <c r="S2838" s="132">
        <v>6216119.320000004</v>
      </c>
      <c r="T2838" s="122" t="s">
        <v>493</v>
      </c>
      <c r="U2838" s="2">
        <v>101139796</v>
      </c>
      <c r="V2838" s="121">
        <v>-380622795</v>
      </c>
      <c r="W2838" s="111"/>
      <c r="X2838" s="133">
        <v>60570790</v>
      </c>
      <c r="Y2838" s="45"/>
    </row>
    <row r="2839" spans="1:25">
      <c r="A2839" s="299" t="s">
        <v>182</v>
      </c>
      <c r="B2839" s="299" t="s">
        <v>183</v>
      </c>
      <c r="C2839" s="125">
        <v>45181</v>
      </c>
      <c r="D2839" s="125">
        <v>45181</v>
      </c>
      <c r="E2839" s="125">
        <v>45181</v>
      </c>
      <c r="F2839" s="295" t="s">
        <v>491</v>
      </c>
      <c r="G2839" s="127"/>
      <c r="H2839" s="128" t="s">
        <v>490</v>
      </c>
      <c r="I2839" s="73" t="s">
        <v>972</v>
      </c>
      <c r="J2839" s="73" t="s">
        <v>493</v>
      </c>
      <c r="K2839" s="73" t="s">
        <v>1590</v>
      </c>
      <c r="L2839" s="129">
        <v>0</v>
      </c>
      <c r="N2839" s="121">
        <v>0</v>
      </c>
      <c r="O2839" s="121">
        <v>346.04</v>
      </c>
      <c r="P2839" s="121">
        <v>346.04</v>
      </c>
      <c r="Q2839" s="130" t="s">
        <v>681</v>
      </c>
      <c r="R2839" s="131">
        <v>0</v>
      </c>
      <c r="S2839" s="132">
        <v>6216465.3600000041</v>
      </c>
      <c r="T2839" s="122" t="s">
        <v>493</v>
      </c>
      <c r="U2839" s="2">
        <v>101140534</v>
      </c>
      <c r="V2839" s="121">
        <v>-380624014</v>
      </c>
      <c r="W2839" s="111"/>
      <c r="X2839" s="133">
        <v>60571164</v>
      </c>
      <c r="Y2839" s="45"/>
    </row>
    <row r="2840" spans="1:25">
      <c r="A2840" s="299" t="s">
        <v>182</v>
      </c>
      <c r="B2840" s="299" t="s">
        <v>183</v>
      </c>
      <c r="C2840" s="125">
        <v>45181</v>
      </c>
      <c r="D2840" s="125">
        <v>45181</v>
      </c>
      <c r="E2840" s="125">
        <v>45181</v>
      </c>
      <c r="F2840" s="295" t="s">
        <v>491</v>
      </c>
      <c r="G2840" s="127"/>
      <c r="H2840" s="128" t="s">
        <v>490</v>
      </c>
      <c r="I2840" s="73" t="s">
        <v>972</v>
      </c>
      <c r="J2840" s="73" t="s">
        <v>493</v>
      </c>
      <c r="K2840" s="73" t="s">
        <v>1591</v>
      </c>
      <c r="L2840" s="129">
        <v>0</v>
      </c>
      <c r="N2840" s="121">
        <v>0</v>
      </c>
      <c r="O2840" s="121">
        <v>-1952.25</v>
      </c>
      <c r="P2840" s="121">
        <v>-1952.25</v>
      </c>
      <c r="Q2840" s="130" t="s">
        <v>681</v>
      </c>
      <c r="R2840" s="131">
        <v>0</v>
      </c>
      <c r="S2840" s="132">
        <v>6214513.1100000041</v>
      </c>
      <c r="T2840" s="122" t="s">
        <v>493</v>
      </c>
      <c r="U2840" s="2">
        <v>101139801</v>
      </c>
      <c r="V2840" s="121">
        <v>-380622809</v>
      </c>
      <c r="W2840" s="111"/>
      <c r="X2840" s="133">
        <v>60570797</v>
      </c>
      <c r="Y2840" s="45"/>
    </row>
    <row r="2841" spans="1:25">
      <c r="A2841" s="299" t="s">
        <v>182</v>
      </c>
      <c r="B2841" s="299" t="s">
        <v>183</v>
      </c>
      <c r="C2841" s="125">
        <v>45181</v>
      </c>
      <c r="D2841" s="125">
        <v>45181</v>
      </c>
      <c r="E2841" s="125">
        <v>45181</v>
      </c>
      <c r="F2841" s="295" t="s">
        <v>491</v>
      </c>
      <c r="G2841" s="127"/>
      <c r="H2841" s="128" t="s">
        <v>490</v>
      </c>
      <c r="I2841" s="73" t="s">
        <v>972</v>
      </c>
      <c r="J2841" s="73" t="s">
        <v>493</v>
      </c>
      <c r="K2841" s="73" t="s">
        <v>1591</v>
      </c>
      <c r="L2841" s="129">
        <v>0</v>
      </c>
      <c r="N2841" s="121">
        <v>0</v>
      </c>
      <c r="O2841" s="121">
        <v>-962.59</v>
      </c>
      <c r="P2841" s="121">
        <v>-962.59</v>
      </c>
      <c r="Q2841" s="130" t="s">
        <v>681</v>
      </c>
      <c r="R2841" s="131">
        <v>0</v>
      </c>
      <c r="S2841" s="132">
        <v>6213550.5200000042</v>
      </c>
      <c r="T2841" s="122" t="s">
        <v>493</v>
      </c>
      <c r="U2841" s="2">
        <v>101140531</v>
      </c>
      <c r="V2841" s="121">
        <v>-380624006</v>
      </c>
      <c r="W2841" s="111"/>
      <c r="X2841" s="133">
        <v>60571160</v>
      </c>
      <c r="Y2841" s="45"/>
    </row>
    <row r="2842" spans="1:25">
      <c r="A2842" s="243" t="s">
        <v>182</v>
      </c>
      <c r="B2842" s="243" t="s">
        <v>183</v>
      </c>
      <c r="C2842" s="244">
        <v>45182</v>
      </c>
      <c r="D2842" s="244">
        <v>45182</v>
      </c>
      <c r="E2842" s="244">
        <v>45182</v>
      </c>
      <c r="F2842" s="297" t="s">
        <v>1020</v>
      </c>
      <c r="G2842" s="245"/>
      <c r="H2842" s="246" t="s">
        <v>1019</v>
      </c>
      <c r="I2842" s="247" t="s">
        <v>1006</v>
      </c>
      <c r="J2842" s="247" t="s">
        <v>1018</v>
      </c>
      <c r="K2842" s="247" t="s">
        <v>817</v>
      </c>
      <c r="L2842" s="248">
        <v>0</v>
      </c>
      <c r="M2842" s="249"/>
      <c r="N2842" s="249">
        <v>0</v>
      </c>
      <c r="O2842" s="249">
        <v>-10710.29</v>
      </c>
      <c r="P2842" s="249">
        <v>-10710.29</v>
      </c>
      <c r="Q2842" s="250" t="s">
        <v>681</v>
      </c>
      <c r="R2842" s="251">
        <v>0</v>
      </c>
      <c r="S2842" s="252">
        <v>6202840.2300000042</v>
      </c>
      <c r="T2842" s="253" t="s">
        <v>1018</v>
      </c>
      <c r="U2842" s="254">
        <v>101138048</v>
      </c>
      <c r="V2842" s="249">
        <v>-380620079</v>
      </c>
      <c r="W2842" s="255"/>
      <c r="X2842" s="256">
        <v>60570323</v>
      </c>
      <c r="Y2842" s="257" t="s">
        <v>1889</v>
      </c>
    </row>
    <row r="2843" spans="1:25">
      <c r="A2843" s="299" t="s">
        <v>206</v>
      </c>
      <c r="B2843" s="299" t="s">
        <v>207</v>
      </c>
      <c r="C2843" s="125">
        <v>45168</v>
      </c>
      <c r="D2843" s="125">
        <v>45182</v>
      </c>
      <c r="E2843" s="125">
        <v>45183</v>
      </c>
      <c r="F2843" s="295" t="s">
        <v>859</v>
      </c>
      <c r="G2843" s="127"/>
      <c r="H2843" s="128" t="s">
        <v>858</v>
      </c>
      <c r="I2843" s="73" t="s">
        <v>731</v>
      </c>
      <c r="J2843" s="73" t="s">
        <v>857</v>
      </c>
      <c r="K2843" s="73" t="s">
        <v>830</v>
      </c>
      <c r="L2843" s="129">
        <v>3113926.31</v>
      </c>
      <c r="M2843" s="121">
        <v>97.3</v>
      </c>
      <c r="N2843" s="121">
        <v>3029850.3</v>
      </c>
      <c r="O2843" s="121">
        <v>0</v>
      </c>
      <c r="P2843" s="121">
        <v>3029850.3</v>
      </c>
      <c r="Q2843" s="130" t="s">
        <v>681</v>
      </c>
      <c r="R2843" s="131">
        <v>8746179.9399999902</v>
      </c>
      <c r="S2843" s="132">
        <v>0</v>
      </c>
      <c r="T2843" s="122" t="s">
        <v>857</v>
      </c>
      <c r="U2843" s="2">
        <v>100985209</v>
      </c>
      <c r="V2843" s="121">
        <v>-380742620</v>
      </c>
      <c r="W2843" s="111">
        <v>548916</v>
      </c>
      <c r="X2843" s="133">
        <v>60592043</v>
      </c>
      <c r="Y2843" s="45"/>
    </row>
    <row r="2844" spans="1:25">
      <c r="A2844" s="299" t="s">
        <v>182</v>
      </c>
      <c r="B2844" s="299" t="s">
        <v>183</v>
      </c>
      <c r="C2844" s="125">
        <v>45182</v>
      </c>
      <c r="D2844" s="125">
        <v>45182</v>
      </c>
      <c r="E2844" s="125">
        <v>45183</v>
      </c>
      <c r="F2844" s="295" t="s">
        <v>859</v>
      </c>
      <c r="G2844" s="127"/>
      <c r="H2844" s="128" t="s">
        <v>858</v>
      </c>
      <c r="I2844" s="73" t="s">
        <v>731</v>
      </c>
      <c r="J2844" s="73" t="s">
        <v>857</v>
      </c>
      <c r="K2844" s="73" t="s">
        <v>1590</v>
      </c>
      <c r="L2844" s="129">
        <v>0</v>
      </c>
      <c r="N2844" s="121">
        <v>0</v>
      </c>
      <c r="O2844" s="121">
        <v>911.6</v>
      </c>
      <c r="P2844" s="121">
        <v>911.6</v>
      </c>
      <c r="Q2844" s="130" t="s">
        <v>681</v>
      </c>
      <c r="R2844" s="131">
        <v>0</v>
      </c>
      <c r="S2844" s="132">
        <v>6203751.8300000038</v>
      </c>
      <c r="T2844" s="122" t="s">
        <v>857</v>
      </c>
      <c r="U2844" s="2">
        <v>101179675</v>
      </c>
      <c r="V2844" s="121">
        <v>-380742627</v>
      </c>
      <c r="W2844" s="111"/>
      <c r="X2844" s="133">
        <v>60592046</v>
      </c>
      <c r="Y2844" s="45"/>
    </row>
    <row r="2845" spans="1:25">
      <c r="A2845" s="299" t="s">
        <v>182</v>
      </c>
      <c r="B2845" s="299" t="s">
        <v>183</v>
      </c>
      <c r="C2845" s="125">
        <v>45182</v>
      </c>
      <c r="D2845" s="125">
        <v>45182</v>
      </c>
      <c r="E2845" s="125">
        <v>45183</v>
      </c>
      <c r="F2845" s="295" t="s">
        <v>859</v>
      </c>
      <c r="G2845" s="127"/>
      <c r="H2845" s="128" t="s">
        <v>858</v>
      </c>
      <c r="I2845" s="73" t="s">
        <v>731</v>
      </c>
      <c r="J2845" s="73" t="s">
        <v>857</v>
      </c>
      <c r="K2845" s="73" t="s">
        <v>1591</v>
      </c>
      <c r="L2845" s="129">
        <v>0</v>
      </c>
      <c r="N2845" s="121">
        <v>0</v>
      </c>
      <c r="O2845" s="121">
        <v>-2014.22</v>
      </c>
      <c r="P2845" s="121">
        <v>-2014.22</v>
      </c>
      <c r="Q2845" s="130" t="s">
        <v>681</v>
      </c>
      <c r="R2845" s="131">
        <v>0</v>
      </c>
      <c r="S2845" s="132">
        <v>6201737.6100000041</v>
      </c>
      <c r="T2845" s="122" t="s">
        <v>857</v>
      </c>
      <c r="U2845" s="2">
        <v>101179674</v>
      </c>
      <c r="V2845" s="121">
        <v>-380742625</v>
      </c>
      <c r="W2845" s="111"/>
      <c r="X2845" s="133">
        <v>60592045</v>
      </c>
      <c r="Y2845" s="45"/>
    </row>
    <row r="2846" spans="1:25">
      <c r="A2846" s="299" t="s">
        <v>206</v>
      </c>
      <c r="B2846" s="299" t="s">
        <v>207</v>
      </c>
      <c r="C2846" s="125">
        <v>45182</v>
      </c>
      <c r="D2846" s="125">
        <v>45182</v>
      </c>
      <c r="E2846" s="125">
        <v>45183</v>
      </c>
      <c r="F2846" s="295" t="s">
        <v>859</v>
      </c>
      <c r="G2846" s="127"/>
      <c r="H2846" s="128" t="s">
        <v>858</v>
      </c>
      <c r="I2846" s="73" t="s">
        <v>731</v>
      </c>
      <c r="J2846" s="73" t="s">
        <v>857</v>
      </c>
      <c r="K2846" s="73" t="s">
        <v>860</v>
      </c>
      <c r="L2846" s="129">
        <v>0</v>
      </c>
      <c r="N2846" s="121">
        <v>-697.11</v>
      </c>
      <c r="O2846" s="121">
        <v>0</v>
      </c>
      <c r="P2846" s="121">
        <v>-697.11</v>
      </c>
      <c r="Q2846" s="130" t="s">
        <v>681</v>
      </c>
      <c r="R2846" s="131">
        <v>8745482.8299999908</v>
      </c>
      <c r="S2846" s="132">
        <v>0</v>
      </c>
      <c r="T2846" s="122" t="s">
        <v>857</v>
      </c>
      <c r="U2846" s="2">
        <v>101179673</v>
      </c>
      <c r="V2846" s="121">
        <v>-380742623</v>
      </c>
      <c r="W2846" s="111"/>
      <c r="X2846" s="133">
        <v>60592044</v>
      </c>
      <c r="Y2846" s="45"/>
    </row>
    <row r="2847" spans="1:25">
      <c r="A2847" s="243" t="s">
        <v>206</v>
      </c>
      <c r="B2847" s="243" t="s">
        <v>207</v>
      </c>
      <c r="C2847" s="244">
        <v>45175</v>
      </c>
      <c r="D2847" s="244">
        <v>45184</v>
      </c>
      <c r="E2847" s="244">
        <v>45184</v>
      </c>
      <c r="F2847" s="297"/>
      <c r="G2847" s="245"/>
      <c r="H2847" s="246" t="s">
        <v>477</v>
      </c>
      <c r="I2847" s="247" t="s">
        <v>478</v>
      </c>
      <c r="J2847" s="247" t="s">
        <v>479</v>
      </c>
      <c r="K2847" s="247" t="s">
        <v>830</v>
      </c>
      <c r="L2847" s="248">
        <v>850000</v>
      </c>
      <c r="M2847" s="249">
        <v>98.5</v>
      </c>
      <c r="N2847" s="249">
        <v>837250</v>
      </c>
      <c r="O2847" s="249">
        <v>0</v>
      </c>
      <c r="P2847" s="249">
        <v>837250</v>
      </c>
      <c r="Q2847" s="250" t="s">
        <v>681</v>
      </c>
      <c r="R2847" s="251">
        <v>9582732.8299999908</v>
      </c>
      <c r="S2847" s="252">
        <v>0</v>
      </c>
      <c r="T2847" s="253" t="s">
        <v>479</v>
      </c>
      <c r="U2847" s="254">
        <v>101099065</v>
      </c>
      <c r="V2847" s="249">
        <v>-380884674</v>
      </c>
      <c r="W2847" s="255">
        <v>542394</v>
      </c>
      <c r="X2847" s="256">
        <v>60626468</v>
      </c>
      <c r="Y2847" s="257"/>
    </row>
    <row r="2848" spans="1:25">
      <c r="A2848" s="299" t="s">
        <v>182</v>
      </c>
      <c r="B2848" s="299" t="s">
        <v>183</v>
      </c>
      <c r="C2848" s="125">
        <v>45119</v>
      </c>
      <c r="D2848" s="125">
        <v>45119</v>
      </c>
      <c r="E2848" s="125">
        <v>45187</v>
      </c>
      <c r="F2848" s="295" t="s">
        <v>481</v>
      </c>
      <c r="G2848" s="127" t="s">
        <v>1703</v>
      </c>
      <c r="H2848" s="128" t="s">
        <v>480</v>
      </c>
      <c r="I2848" s="73" t="s">
        <v>482</v>
      </c>
      <c r="J2848" s="73" t="s">
        <v>1731</v>
      </c>
      <c r="K2848" s="73" t="s">
        <v>166</v>
      </c>
      <c r="L2848" s="129">
        <v>0</v>
      </c>
      <c r="N2848" s="121">
        <v>0</v>
      </c>
      <c r="O2848" s="121">
        <v>-734.67</v>
      </c>
      <c r="P2848" s="121">
        <v>-734.67</v>
      </c>
      <c r="Q2848" s="130" t="s">
        <v>681</v>
      </c>
      <c r="R2848" s="131">
        <v>0</v>
      </c>
      <c r="S2848" s="132">
        <v>6201002.9400000041</v>
      </c>
      <c r="T2848" s="122" t="s">
        <v>483</v>
      </c>
      <c r="U2848" s="2">
        <v>94461544</v>
      </c>
      <c r="V2848" s="121">
        <v>-380993733</v>
      </c>
      <c r="W2848" s="111">
        <v>486128</v>
      </c>
      <c r="X2848" s="133">
        <v>60637976</v>
      </c>
      <c r="Y2848" s="45"/>
    </row>
    <row r="2849" spans="1:25">
      <c r="A2849" s="228" t="s">
        <v>206</v>
      </c>
      <c r="B2849" s="228" t="s">
        <v>207</v>
      </c>
      <c r="C2849" s="229">
        <v>45168</v>
      </c>
      <c r="D2849" s="229">
        <v>45183</v>
      </c>
      <c r="E2849" s="229">
        <v>45187</v>
      </c>
      <c r="F2849" s="296" t="s">
        <v>335</v>
      </c>
      <c r="G2849" s="230"/>
      <c r="H2849" s="231" t="s">
        <v>334</v>
      </c>
      <c r="I2849" s="232" t="s">
        <v>336</v>
      </c>
      <c r="J2849" s="232" t="s">
        <v>337</v>
      </c>
      <c r="K2849" s="232" t="s">
        <v>830</v>
      </c>
      <c r="L2849" s="233">
        <v>4100000</v>
      </c>
      <c r="M2849" s="234">
        <v>97</v>
      </c>
      <c r="N2849" s="234">
        <v>3977000</v>
      </c>
      <c r="O2849" s="234">
        <v>0</v>
      </c>
      <c r="P2849" s="234">
        <v>3977000</v>
      </c>
      <c r="Q2849" s="235" t="s">
        <v>681</v>
      </c>
      <c r="R2849" s="236">
        <v>13559732.829999991</v>
      </c>
      <c r="S2849" s="237">
        <v>0</v>
      </c>
      <c r="T2849" s="238" t="s">
        <v>337</v>
      </c>
      <c r="U2849" s="239">
        <v>100985805</v>
      </c>
      <c r="V2849" s="234">
        <v>-381017766</v>
      </c>
      <c r="W2849" s="240">
        <v>547666</v>
      </c>
      <c r="X2849" s="241">
        <v>60643745</v>
      </c>
      <c r="Y2849" s="242"/>
    </row>
    <row r="2850" spans="1:25">
      <c r="A2850" s="299" t="s">
        <v>206</v>
      </c>
      <c r="B2850" s="299" t="s">
        <v>207</v>
      </c>
      <c r="C2850" s="125">
        <v>45175</v>
      </c>
      <c r="D2850" s="125">
        <v>45184</v>
      </c>
      <c r="E2850" s="125">
        <v>45188</v>
      </c>
      <c r="G2850" s="127"/>
      <c r="H2850" s="128" t="s">
        <v>510</v>
      </c>
      <c r="I2850" s="73" t="s">
        <v>511</v>
      </c>
      <c r="J2850" s="73" t="s">
        <v>512</v>
      </c>
      <c r="K2850" s="73" t="s">
        <v>830</v>
      </c>
      <c r="L2850" s="129">
        <v>1700000</v>
      </c>
      <c r="M2850" s="121">
        <v>98</v>
      </c>
      <c r="N2850" s="121">
        <v>1666000</v>
      </c>
      <c r="O2850" s="121">
        <v>0</v>
      </c>
      <c r="P2850" s="121">
        <v>1666000</v>
      </c>
      <c r="Q2850" s="130" t="s">
        <v>681</v>
      </c>
      <c r="R2850" s="131">
        <v>15225732.829999991</v>
      </c>
      <c r="S2850" s="132">
        <v>0</v>
      </c>
      <c r="T2850" s="122" t="s">
        <v>512</v>
      </c>
      <c r="U2850" s="2">
        <v>101099041</v>
      </c>
      <c r="V2850" s="121">
        <v>-381089014</v>
      </c>
      <c r="W2850" s="111">
        <v>552733</v>
      </c>
      <c r="X2850" s="133">
        <v>60658116</v>
      </c>
      <c r="Y2850" s="45"/>
    </row>
    <row r="2851" spans="1:25">
      <c r="A2851" s="228" t="s">
        <v>206</v>
      </c>
      <c r="B2851" s="228" t="s">
        <v>207</v>
      </c>
      <c r="C2851" s="229">
        <v>45187</v>
      </c>
      <c r="D2851" s="229">
        <v>45187</v>
      </c>
      <c r="E2851" s="229">
        <v>45188</v>
      </c>
      <c r="F2851" s="296"/>
      <c r="G2851" s="230"/>
      <c r="H2851" s="231" t="s">
        <v>216</v>
      </c>
      <c r="I2851" s="232" t="s">
        <v>218</v>
      </c>
      <c r="J2851" s="232" t="s">
        <v>219</v>
      </c>
      <c r="K2851" s="232" t="s">
        <v>944</v>
      </c>
      <c r="L2851" s="233">
        <v>40160.57</v>
      </c>
      <c r="M2851" s="234">
        <v>100</v>
      </c>
      <c r="N2851" s="234">
        <v>40160.57</v>
      </c>
      <c r="O2851" s="234">
        <v>0</v>
      </c>
      <c r="P2851" s="234">
        <v>40160.57</v>
      </c>
      <c r="Q2851" s="235" t="s">
        <v>681</v>
      </c>
      <c r="R2851" s="236">
        <v>15265893.399999991</v>
      </c>
      <c r="S2851" s="237">
        <v>0</v>
      </c>
      <c r="T2851" s="238" t="s">
        <v>219</v>
      </c>
      <c r="U2851" s="239">
        <v>101286993</v>
      </c>
      <c r="V2851" s="234">
        <v>-381092857</v>
      </c>
      <c r="W2851" s="240">
        <v>500670</v>
      </c>
      <c r="X2851" s="241">
        <v>60658640</v>
      </c>
      <c r="Y2851" s="242"/>
    </row>
    <row r="2852" spans="1:25">
      <c r="A2852" s="299" t="s">
        <v>169</v>
      </c>
      <c r="B2852" s="299" t="s">
        <v>171</v>
      </c>
      <c r="C2852" s="125">
        <v>45189</v>
      </c>
      <c r="D2852" s="125">
        <v>45189</v>
      </c>
      <c r="E2852" s="125">
        <v>45189</v>
      </c>
      <c r="G2852" s="127"/>
      <c r="J2852" s="73"/>
      <c r="K2852" s="73" t="s">
        <v>1549</v>
      </c>
      <c r="L2852" s="129">
        <v>0</v>
      </c>
      <c r="N2852" s="121">
        <v>6028909.96</v>
      </c>
      <c r="O2852" s="121">
        <v>0</v>
      </c>
      <c r="P2852" s="121">
        <v>6028909.96</v>
      </c>
      <c r="Q2852" s="130" t="s">
        <v>681</v>
      </c>
      <c r="R2852" s="131">
        <v>6028909.9600000009</v>
      </c>
      <c r="S2852" s="132">
        <v>0</v>
      </c>
      <c r="T2852" s="122"/>
      <c r="U2852" s="2">
        <v>539272</v>
      </c>
      <c r="V2852" s="121">
        <v>-381203158</v>
      </c>
      <c r="W2852" s="111"/>
      <c r="X2852" s="133"/>
      <c r="Y2852" s="45" t="s">
        <v>1589</v>
      </c>
    </row>
    <row r="2853" spans="1:25">
      <c r="A2853" s="299" t="s">
        <v>206</v>
      </c>
      <c r="B2853" s="299" t="s">
        <v>207</v>
      </c>
      <c r="C2853" s="125">
        <v>45107</v>
      </c>
      <c r="D2853" s="125">
        <v>45107</v>
      </c>
      <c r="E2853" s="125">
        <v>45189</v>
      </c>
      <c r="F2853" s="295" t="s">
        <v>346</v>
      </c>
      <c r="G2853" s="127"/>
      <c r="H2853" s="128" t="s">
        <v>345</v>
      </c>
      <c r="I2853" s="73" t="s">
        <v>164</v>
      </c>
      <c r="J2853" s="73" t="s">
        <v>347</v>
      </c>
      <c r="K2853" s="73" t="s">
        <v>944</v>
      </c>
      <c r="L2853" s="129">
        <v>11128.88</v>
      </c>
      <c r="M2853" s="121">
        <v>100</v>
      </c>
      <c r="N2853" s="121">
        <v>11128.88</v>
      </c>
      <c r="O2853" s="121">
        <v>0</v>
      </c>
      <c r="P2853" s="121">
        <v>11128.88</v>
      </c>
      <c r="Q2853" s="130" t="s">
        <v>681</v>
      </c>
      <c r="R2853" s="131">
        <v>15277022.279999992</v>
      </c>
      <c r="S2853" s="132">
        <v>0</v>
      </c>
      <c r="T2853" s="122" t="s">
        <v>347</v>
      </c>
      <c r="U2853" s="2">
        <v>101306261</v>
      </c>
      <c r="V2853" s="121">
        <v>-381121655</v>
      </c>
      <c r="W2853" s="111">
        <v>532990</v>
      </c>
      <c r="X2853" s="133">
        <v>60665079</v>
      </c>
      <c r="Y2853" s="45"/>
    </row>
    <row r="2854" spans="1:25">
      <c r="A2854" s="299" t="s">
        <v>182</v>
      </c>
      <c r="B2854" s="299" t="s">
        <v>183</v>
      </c>
      <c r="C2854" s="125">
        <v>45107</v>
      </c>
      <c r="D2854" s="125">
        <v>45107</v>
      </c>
      <c r="E2854" s="125">
        <v>45189</v>
      </c>
      <c r="F2854" s="295" t="s">
        <v>346</v>
      </c>
      <c r="G2854" s="127" t="s">
        <v>1700</v>
      </c>
      <c r="H2854" s="128" t="s">
        <v>345</v>
      </c>
      <c r="I2854" s="73" t="s">
        <v>164</v>
      </c>
      <c r="J2854" s="73" t="s">
        <v>347</v>
      </c>
      <c r="K2854" s="73" t="s">
        <v>166</v>
      </c>
      <c r="L2854" s="129">
        <v>0</v>
      </c>
      <c r="N2854" s="121">
        <v>0</v>
      </c>
      <c r="O2854" s="121">
        <v>183141.52</v>
      </c>
      <c r="P2854" s="121">
        <v>183141.52</v>
      </c>
      <c r="Q2854" s="130" t="s">
        <v>681</v>
      </c>
      <c r="R2854" s="131">
        <v>0</v>
      </c>
      <c r="S2854" s="132">
        <v>6384144.4600000037</v>
      </c>
      <c r="T2854" s="122" t="s">
        <v>347</v>
      </c>
      <c r="U2854" s="2">
        <v>93899801</v>
      </c>
      <c r="V2854" s="121">
        <v>-381121299</v>
      </c>
      <c r="W2854" s="111">
        <v>532989</v>
      </c>
      <c r="X2854" s="133">
        <v>60665071</v>
      </c>
      <c r="Y2854" s="45"/>
    </row>
    <row r="2855" spans="1:25">
      <c r="A2855" s="299" t="s">
        <v>182</v>
      </c>
      <c r="B2855" s="299" t="s">
        <v>183</v>
      </c>
      <c r="C2855" s="125">
        <v>45107</v>
      </c>
      <c r="D2855" s="125">
        <v>45107</v>
      </c>
      <c r="E2855" s="125">
        <v>45189</v>
      </c>
      <c r="F2855" s="295" t="s">
        <v>346</v>
      </c>
      <c r="G2855" s="127" t="s">
        <v>1700</v>
      </c>
      <c r="H2855" s="128" t="s">
        <v>345</v>
      </c>
      <c r="I2855" s="73" t="s">
        <v>164</v>
      </c>
      <c r="J2855" s="73" t="s">
        <v>347</v>
      </c>
      <c r="K2855" s="73" t="s">
        <v>166</v>
      </c>
      <c r="L2855" s="129">
        <v>0</v>
      </c>
      <c r="N2855" s="121">
        <v>0</v>
      </c>
      <c r="O2855" s="121">
        <v>12951.9</v>
      </c>
      <c r="P2855" s="121">
        <v>12951.9</v>
      </c>
      <c r="Q2855" s="130" t="s">
        <v>681</v>
      </c>
      <c r="R2855" s="131">
        <v>0</v>
      </c>
      <c r="S2855" s="132">
        <v>6397096.3600000041</v>
      </c>
      <c r="T2855" s="122" t="s">
        <v>347</v>
      </c>
      <c r="U2855" s="2">
        <v>97981369</v>
      </c>
      <c r="V2855" s="121">
        <v>-381121419</v>
      </c>
      <c r="W2855" s="111">
        <v>532990</v>
      </c>
      <c r="X2855" s="133">
        <v>60665073</v>
      </c>
      <c r="Y2855" s="45"/>
    </row>
    <row r="2856" spans="1:25">
      <c r="A2856" s="299" t="s">
        <v>182</v>
      </c>
      <c r="B2856" s="299" t="s">
        <v>183</v>
      </c>
      <c r="C2856" s="125">
        <v>45107</v>
      </c>
      <c r="D2856" s="125">
        <v>45107</v>
      </c>
      <c r="E2856" s="125">
        <v>45189</v>
      </c>
      <c r="F2856" s="295" t="s">
        <v>346</v>
      </c>
      <c r="G2856" s="127" t="s">
        <v>1700</v>
      </c>
      <c r="H2856" s="128" t="s">
        <v>345</v>
      </c>
      <c r="I2856" s="73" t="s">
        <v>164</v>
      </c>
      <c r="J2856" s="73" t="s">
        <v>347</v>
      </c>
      <c r="K2856" s="73" t="s">
        <v>166</v>
      </c>
      <c r="L2856" s="129">
        <v>0</v>
      </c>
      <c r="N2856" s="121">
        <v>0</v>
      </c>
      <c r="O2856" s="121">
        <v>-1569.21</v>
      </c>
      <c r="P2856" s="121">
        <v>-1569.21</v>
      </c>
      <c r="Q2856" s="130" t="s">
        <v>681</v>
      </c>
      <c r="R2856" s="131">
        <v>0</v>
      </c>
      <c r="S2856" s="132">
        <v>6395527.1500000041</v>
      </c>
      <c r="T2856" s="122" t="s">
        <v>347</v>
      </c>
      <c r="U2856" s="2">
        <v>97981369</v>
      </c>
      <c r="V2856" s="121">
        <v>-381121469</v>
      </c>
      <c r="W2856" s="111">
        <v>532990</v>
      </c>
      <c r="X2856" s="133">
        <v>60665075</v>
      </c>
      <c r="Y2856" s="45"/>
    </row>
    <row r="2857" spans="1:25">
      <c r="A2857" s="299" t="s">
        <v>206</v>
      </c>
      <c r="B2857" s="299" t="s">
        <v>207</v>
      </c>
      <c r="C2857" s="125">
        <v>45107</v>
      </c>
      <c r="D2857" s="125">
        <v>45107</v>
      </c>
      <c r="E2857" s="125">
        <v>45189</v>
      </c>
      <c r="G2857" s="127"/>
      <c r="H2857" s="128" t="s">
        <v>163</v>
      </c>
      <c r="I2857" s="73" t="s">
        <v>164</v>
      </c>
      <c r="J2857" s="73" t="s">
        <v>165</v>
      </c>
      <c r="K2857" s="73" t="s">
        <v>944</v>
      </c>
      <c r="L2857" s="129">
        <v>2284.7399999999998</v>
      </c>
      <c r="M2857" s="121">
        <v>100</v>
      </c>
      <c r="N2857" s="121">
        <v>2284.7399999999998</v>
      </c>
      <c r="O2857" s="121">
        <v>0</v>
      </c>
      <c r="P2857" s="121">
        <v>2284.7399999999998</v>
      </c>
      <c r="Q2857" s="130" t="s">
        <v>681</v>
      </c>
      <c r="R2857" s="131">
        <v>15279307.019999992</v>
      </c>
      <c r="S2857" s="132">
        <v>0</v>
      </c>
      <c r="T2857" s="122" t="s">
        <v>165</v>
      </c>
      <c r="U2857" s="2"/>
      <c r="W2857" s="111">
        <v>533498</v>
      </c>
      <c r="X2857" s="133"/>
      <c r="Y2857" s="45"/>
    </row>
    <row r="2858" spans="1:25">
      <c r="A2858" s="299" t="s">
        <v>182</v>
      </c>
      <c r="B2858" s="299" t="s">
        <v>183</v>
      </c>
      <c r="C2858" s="125">
        <v>45107</v>
      </c>
      <c r="D2858" s="125">
        <v>45107</v>
      </c>
      <c r="E2858" s="125">
        <v>45189</v>
      </c>
      <c r="G2858" s="127" t="s">
        <v>1768</v>
      </c>
      <c r="H2858" s="128" t="s">
        <v>163</v>
      </c>
      <c r="I2858" s="73" t="s">
        <v>164</v>
      </c>
      <c r="J2858" s="73" t="s">
        <v>165</v>
      </c>
      <c r="K2858" s="73" t="s">
        <v>166</v>
      </c>
      <c r="L2858" s="129">
        <v>0</v>
      </c>
      <c r="N2858" s="121">
        <v>0</v>
      </c>
      <c r="O2858" s="121">
        <v>173.2</v>
      </c>
      <c r="P2858" s="121">
        <v>173.2</v>
      </c>
      <c r="Q2858" s="130" t="s">
        <v>681</v>
      </c>
      <c r="R2858" s="131">
        <v>0</v>
      </c>
      <c r="S2858" s="132">
        <v>6395700.3500000043</v>
      </c>
      <c r="T2858" s="122" t="s">
        <v>165</v>
      </c>
      <c r="U2858" s="2">
        <v>94067466</v>
      </c>
      <c r="V2858" s="121">
        <v>-403436207</v>
      </c>
      <c r="W2858" s="111">
        <v>515275</v>
      </c>
      <c r="X2858" s="133">
        <v>64564035</v>
      </c>
      <c r="Y2858" s="45"/>
    </row>
    <row r="2859" spans="1:25">
      <c r="A2859" s="299" t="s">
        <v>182</v>
      </c>
      <c r="B2859" s="299" t="s">
        <v>183</v>
      </c>
      <c r="C2859" s="125">
        <v>45107</v>
      </c>
      <c r="D2859" s="125">
        <v>45107</v>
      </c>
      <c r="E2859" s="125">
        <v>45189</v>
      </c>
      <c r="G2859" s="127" t="s">
        <v>1768</v>
      </c>
      <c r="H2859" s="128" t="s">
        <v>163</v>
      </c>
      <c r="I2859" s="73" t="s">
        <v>164</v>
      </c>
      <c r="J2859" s="73" t="s">
        <v>165</v>
      </c>
      <c r="K2859" s="73" t="s">
        <v>166</v>
      </c>
      <c r="L2859" s="129">
        <v>0</v>
      </c>
      <c r="N2859" s="121">
        <v>0</v>
      </c>
      <c r="O2859" s="121">
        <v>25731.61</v>
      </c>
      <c r="P2859" s="121">
        <v>25731.61</v>
      </c>
      <c r="Q2859" s="130" t="s">
        <v>681</v>
      </c>
      <c r="R2859" s="131">
        <v>0</v>
      </c>
      <c r="S2859" s="132">
        <v>6421431.9600000046</v>
      </c>
      <c r="T2859" s="122" t="s">
        <v>165</v>
      </c>
      <c r="U2859" s="2">
        <v>94086293</v>
      </c>
      <c r="V2859" s="121">
        <v>-403436195</v>
      </c>
      <c r="W2859" s="111">
        <v>515276</v>
      </c>
      <c r="X2859" s="133">
        <v>64564031</v>
      </c>
      <c r="Y2859" s="45"/>
    </row>
    <row r="2860" spans="1:25">
      <c r="A2860" s="299" t="s">
        <v>182</v>
      </c>
      <c r="B2860" s="299" t="s">
        <v>183</v>
      </c>
      <c r="C2860" s="125">
        <v>45126</v>
      </c>
      <c r="D2860" s="125">
        <v>45126</v>
      </c>
      <c r="E2860" s="125">
        <v>45189</v>
      </c>
      <c r="F2860" s="295" t="s">
        <v>1020</v>
      </c>
      <c r="G2860" s="127"/>
      <c r="H2860" s="128" t="s">
        <v>1019</v>
      </c>
      <c r="I2860" s="73" t="s">
        <v>1006</v>
      </c>
      <c r="J2860" s="73" t="s">
        <v>1018</v>
      </c>
      <c r="K2860" s="73" t="s">
        <v>817</v>
      </c>
      <c r="L2860" s="129">
        <v>0</v>
      </c>
      <c r="N2860" s="121">
        <v>0</v>
      </c>
      <c r="O2860" s="121">
        <v>-28.4</v>
      </c>
      <c r="P2860" s="121">
        <v>-28.4</v>
      </c>
      <c r="Q2860" s="130" t="s">
        <v>681</v>
      </c>
      <c r="R2860" s="131">
        <v>0</v>
      </c>
      <c r="S2860" s="132">
        <v>6421403.5600000042</v>
      </c>
      <c r="T2860" s="122" t="s">
        <v>1018</v>
      </c>
      <c r="U2860" s="2">
        <v>99045705</v>
      </c>
      <c r="V2860" s="121">
        <v>-372622773</v>
      </c>
      <c r="W2860" s="111"/>
      <c r="X2860" s="133">
        <v>59276254</v>
      </c>
      <c r="Y2860" s="45" t="s">
        <v>1889</v>
      </c>
    </row>
    <row r="2861" spans="1:25">
      <c r="A2861" s="299" t="s">
        <v>169</v>
      </c>
      <c r="B2861" s="299" t="s">
        <v>171</v>
      </c>
      <c r="C2861" s="125">
        <v>45189</v>
      </c>
      <c r="D2861" s="125">
        <v>45189</v>
      </c>
      <c r="E2861" s="125">
        <v>45189</v>
      </c>
      <c r="G2861" s="127"/>
      <c r="J2861" s="73"/>
      <c r="K2861" s="73" t="s">
        <v>1551</v>
      </c>
      <c r="L2861" s="129">
        <v>0</v>
      </c>
      <c r="N2861" s="121">
        <v>-200</v>
      </c>
      <c r="O2861" s="121">
        <v>0</v>
      </c>
      <c r="P2861" s="121">
        <v>-200</v>
      </c>
      <c r="Q2861" s="130" t="s">
        <v>681</v>
      </c>
      <c r="R2861" s="131">
        <v>6028709.9600000009</v>
      </c>
      <c r="S2861" s="132">
        <v>0</v>
      </c>
      <c r="T2861" s="122"/>
      <c r="U2861" s="2">
        <v>2620242</v>
      </c>
      <c r="V2861" s="121">
        <v>-381203314</v>
      </c>
      <c r="W2861" s="111"/>
      <c r="X2861" s="133">
        <v>60678644</v>
      </c>
      <c r="Y2861" s="45" t="s">
        <v>1552</v>
      </c>
    </row>
    <row r="2862" spans="1:25">
      <c r="A2862" s="299" t="s">
        <v>169</v>
      </c>
      <c r="B2862" s="299" t="s">
        <v>171</v>
      </c>
      <c r="C2862" s="125">
        <v>45189</v>
      </c>
      <c r="D2862" s="125">
        <v>45189</v>
      </c>
      <c r="E2862" s="125">
        <v>45189</v>
      </c>
      <c r="G2862" s="127"/>
      <c r="J2862" s="73"/>
      <c r="K2862" s="73" t="s">
        <v>1551</v>
      </c>
      <c r="L2862" s="129">
        <v>0</v>
      </c>
      <c r="N2862" s="121">
        <v>-200</v>
      </c>
      <c r="O2862" s="121">
        <v>0</v>
      </c>
      <c r="P2862" s="121">
        <v>-200</v>
      </c>
      <c r="Q2862" s="130" t="s">
        <v>681</v>
      </c>
      <c r="R2862" s="131">
        <v>6028509.9600000009</v>
      </c>
      <c r="S2862" s="132">
        <v>0</v>
      </c>
      <c r="T2862" s="122"/>
      <c r="U2862" s="2">
        <v>2620243</v>
      </c>
      <c r="V2862" s="121">
        <v>-381203329</v>
      </c>
      <c r="W2862" s="111"/>
      <c r="X2862" s="133">
        <v>60678646</v>
      </c>
      <c r="Y2862" s="45" t="s">
        <v>1552</v>
      </c>
    </row>
    <row r="2863" spans="1:25">
      <c r="A2863" s="299" t="s">
        <v>169</v>
      </c>
      <c r="B2863" s="299" t="s">
        <v>171</v>
      </c>
      <c r="C2863" s="125">
        <v>45189</v>
      </c>
      <c r="D2863" s="125">
        <v>45189</v>
      </c>
      <c r="E2863" s="125">
        <v>45189</v>
      </c>
      <c r="G2863" s="127"/>
      <c r="J2863" s="73"/>
      <c r="K2863" s="73" t="s">
        <v>1551</v>
      </c>
      <c r="L2863" s="129">
        <v>0</v>
      </c>
      <c r="N2863" s="121">
        <v>-200</v>
      </c>
      <c r="O2863" s="121">
        <v>0</v>
      </c>
      <c r="P2863" s="121">
        <v>-200</v>
      </c>
      <c r="Q2863" s="130" t="s">
        <v>681</v>
      </c>
      <c r="R2863" s="131">
        <v>6028309.9600000009</v>
      </c>
      <c r="S2863" s="132">
        <v>0</v>
      </c>
      <c r="T2863" s="122"/>
      <c r="U2863" s="2">
        <v>2620246</v>
      </c>
      <c r="V2863" s="121">
        <v>-381203341</v>
      </c>
      <c r="W2863" s="111"/>
      <c r="X2863" s="133">
        <v>60678649</v>
      </c>
      <c r="Y2863" s="45" t="s">
        <v>1552</v>
      </c>
    </row>
    <row r="2864" spans="1:25">
      <c r="A2864" s="299" t="s">
        <v>169</v>
      </c>
      <c r="B2864" s="299" t="s">
        <v>171</v>
      </c>
      <c r="C2864" s="125">
        <v>45189</v>
      </c>
      <c r="D2864" s="125">
        <v>45189</v>
      </c>
      <c r="E2864" s="125">
        <v>45189</v>
      </c>
      <c r="G2864" s="127"/>
      <c r="J2864" s="73"/>
      <c r="K2864" s="73" t="s">
        <v>1551</v>
      </c>
      <c r="L2864" s="129">
        <v>0</v>
      </c>
      <c r="N2864" s="121">
        <v>-1648104.11</v>
      </c>
      <c r="O2864" s="121">
        <v>0</v>
      </c>
      <c r="P2864" s="121">
        <v>-1648104.11</v>
      </c>
      <c r="Q2864" s="130" t="s">
        <v>681</v>
      </c>
      <c r="R2864" s="131">
        <v>4380205.8500000006</v>
      </c>
      <c r="S2864" s="132">
        <v>0</v>
      </c>
      <c r="T2864" s="122"/>
      <c r="U2864" s="2">
        <v>2620240</v>
      </c>
      <c r="V2864" s="121">
        <v>-381203267</v>
      </c>
      <c r="W2864" s="111"/>
      <c r="X2864" s="133">
        <v>60678626</v>
      </c>
      <c r="Y2864" s="45" t="s">
        <v>1555</v>
      </c>
    </row>
    <row r="2865" spans="1:25">
      <c r="A2865" s="299" t="s">
        <v>169</v>
      </c>
      <c r="B2865" s="299" t="s">
        <v>171</v>
      </c>
      <c r="C2865" s="125">
        <v>45189</v>
      </c>
      <c r="D2865" s="125">
        <v>45189</v>
      </c>
      <c r="E2865" s="125">
        <v>45189</v>
      </c>
      <c r="G2865" s="127"/>
      <c r="J2865" s="73"/>
      <c r="K2865" s="73" t="s">
        <v>1551</v>
      </c>
      <c r="L2865" s="129">
        <v>0</v>
      </c>
      <c r="N2865" s="121">
        <v>-4372271.7300000004</v>
      </c>
      <c r="O2865" s="121">
        <v>0</v>
      </c>
      <c r="P2865" s="121">
        <v>-4372271.7300000004</v>
      </c>
      <c r="Q2865" s="130" t="s">
        <v>681</v>
      </c>
      <c r="R2865" s="131">
        <v>7934.1200000001118</v>
      </c>
      <c r="S2865" s="132">
        <v>0</v>
      </c>
      <c r="T2865" s="122"/>
      <c r="U2865" s="2">
        <v>2620241</v>
      </c>
      <c r="V2865" s="121">
        <v>-381203284</v>
      </c>
      <c r="W2865" s="111"/>
      <c r="X2865" s="133">
        <v>60678634</v>
      </c>
      <c r="Y2865" s="45" t="s">
        <v>1554</v>
      </c>
    </row>
    <row r="2866" spans="1:25">
      <c r="A2866" s="228" t="s">
        <v>182</v>
      </c>
      <c r="B2866" s="228" t="s">
        <v>183</v>
      </c>
      <c r="C2866" s="229">
        <v>45189</v>
      </c>
      <c r="D2866" s="229">
        <v>45189</v>
      </c>
      <c r="E2866" s="229">
        <v>45189</v>
      </c>
      <c r="F2866" s="296"/>
      <c r="G2866" s="230"/>
      <c r="H2866" s="231"/>
      <c r="I2866" s="232"/>
      <c r="J2866" s="232"/>
      <c r="K2866" s="232" t="s">
        <v>1549</v>
      </c>
      <c r="L2866" s="233">
        <v>0</v>
      </c>
      <c r="M2866" s="234"/>
      <c r="N2866" s="234">
        <v>0</v>
      </c>
      <c r="O2866" s="234">
        <v>-6028909.96</v>
      </c>
      <c r="P2866" s="234">
        <v>-6028909.96</v>
      </c>
      <c r="Q2866" s="235" t="s">
        <v>681</v>
      </c>
      <c r="R2866" s="236">
        <v>0</v>
      </c>
      <c r="S2866" s="237">
        <v>392493.60000000428</v>
      </c>
      <c r="T2866" s="238"/>
      <c r="U2866" s="239">
        <v>539272</v>
      </c>
      <c r="V2866" s="234">
        <v>-381203157</v>
      </c>
      <c r="W2866" s="240"/>
      <c r="X2866" s="241"/>
      <c r="Y2866" s="242" t="s">
        <v>1589</v>
      </c>
    </row>
    <row r="2867" spans="1:25">
      <c r="A2867" s="299" t="s">
        <v>206</v>
      </c>
      <c r="B2867" s="299" t="s">
        <v>207</v>
      </c>
      <c r="C2867" s="125">
        <v>45118</v>
      </c>
      <c r="D2867" s="125">
        <v>45124</v>
      </c>
      <c r="E2867" s="125">
        <v>45190</v>
      </c>
      <c r="G2867" s="127"/>
      <c r="H2867" s="128" t="s">
        <v>498</v>
      </c>
      <c r="I2867" s="73" t="s">
        <v>499</v>
      </c>
      <c r="J2867" s="73" t="s">
        <v>500</v>
      </c>
      <c r="K2867" s="73" t="s">
        <v>1890</v>
      </c>
      <c r="L2867" s="129">
        <v>5000000</v>
      </c>
      <c r="M2867" s="121">
        <v>98.30001</v>
      </c>
      <c r="N2867" s="121">
        <v>-4915000.5</v>
      </c>
      <c r="O2867" s="121">
        <v>0</v>
      </c>
      <c r="P2867" s="121">
        <v>-4915000.5</v>
      </c>
      <c r="Q2867" s="130" t="s">
        <v>681</v>
      </c>
      <c r="R2867" s="131">
        <v>10364306.519999992</v>
      </c>
      <c r="S2867" s="132">
        <v>0</v>
      </c>
      <c r="T2867" s="122" t="s">
        <v>500</v>
      </c>
      <c r="U2867" s="2"/>
      <c r="W2867" s="111">
        <v>542855</v>
      </c>
      <c r="X2867" s="133"/>
      <c r="Y2867" s="45"/>
    </row>
    <row r="2868" spans="1:25">
      <c r="A2868" s="299" t="s">
        <v>206</v>
      </c>
      <c r="B2868" s="299" t="s">
        <v>207</v>
      </c>
      <c r="C2868" s="125">
        <v>45190</v>
      </c>
      <c r="D2868" s="125">
        <v>45190</v>
      </c>
      <c r="E2868" s="125">
        <v>45190</v>
      </c>
      <c r="F2868" s="295" t="s">
        <v>759</v>
      </c>
      <c r="G2868" s="127"/>
      <c r="H2868" s="128" t="s">
        <v>758</v>
      </c>
      <c r="I2868" s="73" t="s">
        <v>756</v>
      </c>
      <c r="J2868" s="73" t="s">
        <v>757</v>
      </c>
      <c r="K2868" s="73" t="s">
        <v>944</v>
      </c>
      <c r="L2868" s="129">
        <v>214856.75</v>
      </c>
      <c r="M2868" s="121">
        <v>100</v>
      </c>
      <c r="N2868" s="121">
        <v>214856.75</v>
      </c>
      <c r="O2868" s="121">
        <v>0</v>
      </c>
      <c r="P2868" s="121">
        <v>214856.75</v>
      </c>
      <c r="Q2868" s="130" t="s">
        <v>681</v>
      </c>
      <c r="R2868" s="131">
        <v>10579163.269999992</v>
      </c>
      <c r="S2868" s="132">
        <v>0</v>
      </c>
      <c r="T2868" s="122" t="s">
        <v>757</v>
      </c>
      <c r="U2868" s="2">
        <v>101368635</v>
      </c>
      <c r="V2868" s="121">
        <v>-381284291</v>
      </c>
      <c r="W2868" s="111">
        <v>526560</v>
      </c>
      <c r="X2868" s="133">
        <v>60701778</v>
      </c>
      <c r="Y2868" s="45"/>
    </row>
    <row r="2869" spans="1:25">
      <c r="A2869" s="299" t="s">
        <v>182</v>
      </c>
      <c r="B2869" s="299" t="s">
        <v>183</v>
      </c>
      <c r="C2869" s="125">
        <v>45190</v>
      </c>
      <c r="D2869" s="125">
        <v>45190</v>
      </c>
      <c r="E2869" s="125">
        <v>45190</v>
      </c>
      <c r="F2869" s="295" t="s">
        <v>203</v>
      </c>
      <c r="G2869" s="127" t="s">
        <v>1887</v>
      </c>
      <c r="H2869" s="128" t="s">
        <v>202</v>
      </c>
      <c r="I2869" s="73" t="s">
        <v>204</v>
      </c>
      <c r="J2869" s="73" t="s">
        <v>205</v>
      </c>
      <c r="K2869" s="73" t="s">
        <v>166</v>
      </c>
      <c r="L2869" s="129">
        <v>0</v>
      </c>
      <c r="N2869" s="121">
        <v>0</v>
      </c>
      <c r="O2869" s="121">
        <v>1548.18</v>
      </c>
      <c r="P2869" s="121">
        <v>1548.18</v>
      </c>
      <c r="Q2869" s="130" t="s">
        <v>681</v>
      </c>
      <c r="R2869" s="131">
        <v>0</v>
      </c>
      <c r="S2869" s="132">
        <v>394041.78000000428</v>
      </c>
      <c r="T2869" s="122" t="s">
        <v>205</v>
      </c>
      <c r="U2869" s="2">
        <v>101240988</v>
      </c>
      <c r="V2869" s="121">
        <v>-381304051</v>
      </c>
      <c r="W2869" s="111">
        <v>542867</v>
      </c>
      <c r="X2869" s="133">
        <v>60706283</v>
      </c>
      <c r="Y2869" s="45"/>
    </row>
    <row r="2870" spans="1:25">
      <c r="A2870" s="299" t="s">
        <v>182</v>
      </c>
      <c r="B2870" s="299" t="s">
        <v>183</v>
      </c>
      <c r="C2870" s="125">
        <v>45190</v>
      </c>
      <c r="D2870" s="125">
        <v>45190</v>
      </c>
      <c r="E2870" s="125">
        <v>45190</v>
      </c>
      <c r="G2870" s="127" t="s">
        <v>1708</v>
      </c>
      <c r="H2870" s="128" t="s">
        <v>216</v>
      </c>
      <c r="I2870" s="73" t="s">
        <v>218</v>
      </c>
      <c r="J2870" s="73" t="s">
        <v>904</v>
      </c>
      <c r="K2870" s="73" t="s">
        <v>166</v>
      </c>
      <c r="L2870" s="129">
        <v>0</v>
      </c>
      <c r="N2870" s="121">
        <v>0</v>
      </c>
      <c r="O2870" s="121">
        <v>5482.44</v>
      </c>
      <c r="P2870" s="121">
        <v>5482.44</v>
      </c>
      <c r="Q2870" s="130" t="s">
        <v>681</v>
      </c>
      <c r="R2870" s="131">
        <v>0</v>
      </c>
      <c r="S2870" s="132">
        <v>399524.22000000428</v>
      </c>
      <c r="T2870" s="122" t="s">
        <v>219</v>
      </c>
      <c r="U2870" s="2">
        <v>100334616</v>
      </c>
      <c r="V2870" s="121">
        <v>-381299043</v>
      </c>
      <c r="W2870" s="111">
        <v>518942</v>
      </c>
      <c r="X2870" s="133">
        <v>60705015</v>
      </c>
      <c r="Y2870" s="45" t="s">
        <v>1891</v>
      </c>
    </row>
    <row r="2871" spans="1:25">
      <c r="A2871" s="258" t="s">
        <v>182</v>
      </c>
      <c r="B2871" s="258" t="s">
        <v>183</v>
      </c>
      <c r="C2871" s="259">
        <v>45194</v>
      </c>
      <c r="D2871" s="259">
        <v>45194</v>
      </c>
      <c r="E2871" s="259">
        <v>45196</v>
      </c>
      <c r="F2871" s="298"/>
      <c r="G2871" s="260" t="s">
        <v>1708</v>
      </c>
      <c r="H2871" s="261" t="s">
        <v>216</v>
      </c>
      <c r="I2871" s="262" t="s">
        <v>218</v>
      </c>
      <c r="J2871" s="262" t="s">
        <v>904</v>
      </c>
      <c r="K2871" s="262" t="s">
        <v>166</v>
      </c>
      <c r="L2871" s="263">
        <v>0</v>
      </c>
      <c r="M2871" s="264"/>
      <c r="N2871" s="264">
        <v>0</v>
      </c>
      <c r="O2871" s="264">
        <v>7409.17</v>
      </c>
      <c r="P2871" s="264">
        <v>7409.17</v>
      </c>
      <c r="Q2871" s="265" t="s">
        <v>681</v>
      </c>
      <c r="R2871" s="266">
        <v>0</v>
      </c>
      <c r="S2871" s="267">
        <v>406933.39000000426</v>
      </c>
      <c r="T2871" s="268" t="s">
        <v>219</v>
      </c>
      <c r="U2871" s="269">
        <v>100435627</v>
      </c>
      <c r="V2871" s="264">
        <v>-383357433</v>
      </c>
      <c r="W2871" s="270">
        <v>500671</v>
      </c>
      <c r="X2871" s="271">
        <v>60934576</v>
      </c>
      <c r="Y2871" s="272"/>
    </row>
    <row r="2872" spans="1:25">
      <c r="A2872" s="243" t="s">
        <v>182</v>
      </c>
      <c r="B2872" s="243" t="s">
        <v>183</v>
      </c>
      <c r="C2872" s="244">
        <v>45197</v>
      </c>
      <c r="D2872" s="244">
        <v>45197</v>
      </c>
      <c r="E2872" s="244">
        <v>45197</v>
      </c>
      <c r="F2872" s="297"/>
      <c r="G2872" s="245" t="s">
        <v>1708</v>
      </c>
      <c r="H2872" s="246" t="s">
        <v>216</v>
      </c>
      <c r="I2872" s="247" t="s">
        <v>218</v>
      </c>
      <c r="J2872" s="247" t="s">
        <v>904</v>
      </c>
      <c r="K2872" s="247" t="s">
        <v>166</v>
      </c>
      <c r="L2872" s="248">
        <v>0</v>
      </c>
      <c r="M2872" s="249"/>
      <c r="N2872" s="249">
        <v>0</v>
      </c>
      <c r="O2872" s="249">
        <v>1095.5899999999999</v>
      </c>
      <c r="P2872" s="249">
        <v>1095.5899999999999</v>
      </c>
      <c r="Q2872" s="250" t="s">
        <v>681</v>
      </c>
      <c r="R2872" s="251">
        <v>0</v>
      </c>
      <c r="S2872" s="252">
        <v>408028.98000000429</v>
      </c>
      <c r="T2872" s="253" t="s">
        <v>219</v>
      </c>
      <c r="U2872" s="254">
        <v>100515699</v>
      </c>
      <c r="V2872" s="249">
        <v>-384466829</v>
      </c>
      <c r="W2872" s="255">
        <v>500670</v>
      </c>
      <c r="X2872" s="256">
        <v>61071771</v>
      </c>
      <c r="Y2872" s="257"/>
    </row>
    <row r="2873" spans="1:25">
      <c r="A2873" s="299" t="s">
        <v>182</v>
      </c>
      <c r="B2873" s="299" t="s">
        <v>183</v>
      </c>
      <c r="C2873" s="125">
        <v>45198</v>
      </c>
      <c r="D2873" s="125">
        <v>45198</v>
      </c>
      <c r="E2873" s="125">
        <v>45198</v>
      </c>
      <c r="F2873" s="295" t="s">
        <v>937</v>
      </c>
      <c r="G2873" s="127" t="s">
        <v>1616</v>
      </c>
      <c r="H2873" s="128" t="s">
        <v>870</v>
      </c>
      <c r="I2873" s="73" t="s">
        <v>482</v>
      </c>
      <c r="J2873" s="73" t="s">
        <v>1692</v>
      </c>
      <c r="K2873" s="73" t="s">
        <v>166</v>
      </c>
      <c r="L2873" s="129">
        <v>0</v>
      </c>
      <c r="N2873" s="121">
        <v>0</v>
      </c>
      <c r="O2873" s="121">
        <v>4766.88</v>
      </c>
      <c r="P2873" s="121">
        <v>4766.88</v>
      </c>
      <c r="Q2873" s="130" t="s">
        <v>681</v>
      </c>
      <c r="R2873" s="131">
        <v>0</v>
      </c>
      <c r="S2873" s="132">
        <v>412795.86000000429</v>
      </c>
      <c r="T2873" s="122" t="s">
        <v>936</v>
      </c>
      <c r="U2873" s="2">
        <v>93397262</v>
      </c>
      <c r="V2873" s="121">
        <v>-385134749</v>
      </c>
      <c r="W2873" s="111">
        <v>484145</v>
      </c>
      <c r="X2873" s="133">
        <v>61085029</v>
      </c>
      <c r="Y2873" s="45"/>
    </row>
    <row r="2874" spans="1:25">
      <c r="A2874" s="299" t="s">
        <v>206</v>
      </c>
      <c r="B2874" s="299" t="s">
        <v>207</v>
      </c>
      <c r="C2874" s="125">
        <v>45198</v>
      </c>
      <c r="D2874" s="125">
        <v>45198</v>
      </c>
      <c r="E2874" s="125">
        <v>45198</v>
      </c>
      <c r="G2874" s="127"/>
      <c r="H2874" s="128" t="s">
        <v>1042</v>
      </c>
      <c r="I2874" s="73" t="s">
        <v>716</v>
      </c>
      <c r="J2874" s="73" t="s">
        <v>1041</v>
      </c>
      <c r="K2874" s="73" t="s">
        <v>944</v>
      </c>
      <c r="L2874" s="129">
        <v>43648.07</v>
      </c>
      <c r="M2874" s="121">
        <v>100</v>
      </c>
      <c r="N2874" s="121">
        <v>43648.07</v>
      </c>
      <c r="O2874" s="121">
        <v>0</v>
      </c>
      <c r="P2874" s="121">
        <v>43648.07</v>
      </c>
      <c r="Q2874" s="130" t="s">
        <v>681</v>
      </c>
      <c r="R2874" s="131">
        <v>10622811.339999992</v>
      </c>
      <c r="S2874" s="132">
        <v>0</v>
      </c>
      <c r="T2874" s="122" t="s">
        <v>1041</v>
      </c>
      <c r="U2874" s="2">
        <v>101569982</v>
      </c>
      <c r="V2874" s="121">
        <v>-382518975</v>
      </c>
      <c r="W2874" s="111">
        <v>549049</v>
      </c>
      <c r="X2874" s="133">
        <v>60794334</v>
      </c>
      <c r="Y2874" s="45"/>
    </row>
    <row r="2875" spans="1:25">
      <c r="A2875" s="299" t="s">
        <v>206</v>
      </c>
      <c r="B2875" s="299" t="s">
        <v>207</v>
      </c>
      <c r="C2875" s="125">
        <v>45198</v>
      </c>
      <c r="D2875" s="125">
        <v>45198</v>
      </c>
      <c r="E2875" s="125">
        <v>45198</v>
      </c>
      <c r="F2875" s="295" t="s">
        <v>734</v>
      </c>
      <c r="G2875" s="127"/>
      <c r="H2875" s="128" t="s">
        <v>733</v>
      </c>
      <c r="I2875" s="73" t="s">
        <v>731</v>
      </c>
      <c r="J2875" s="73" t="s">
        <v>732</v>
      </c>
      <c r="K2875" s="73" t="s">
        <v>944</v>
      </c>
      <c r="L2875" s="129">
        <v>1447.94</v>
      </c>
      <c r="M2875" s="121">
        <v>100</v>
      </c>
      <c r="N2875" s="121">
        <v>1447.94</v>
      </c>
      <c r="O2875" s="121">
        <v>0</v>
      </c>
      <c r="P2875" s="121">
        <v>1447.94</v>
      </c>
      <c r="Q2875" s="130" t="s">
        <v>681</v>
      </c>
      <c r="R2875" s="131">
        <v>10624259.279999992</v>
      </c>
      <c r="S2875" s="132">
        <v>0</v>
      </c>
      <c r="T2875" s="122" t="s">
        <v>732</v>
      </c>
      <c r="U2875" s="2">
        <v>101585133</v>
      </c>
      <c r="V2875" s="121">
        <v>-382541612</v>
      </c>
      <c r="W2875" s="111">
        <v>548650</v>
      </c>
      <c r="X2875" s="133">
        <v>60802515</v>
      </c>
      <c r="Y2875" s="45"/>
    </row>
    <row r="2876" spans="1:25">
      <c r="A2876" s="299" t="s">
        <v>206</v>
      </c>
      <c r="B2876" s="299" t="s">
        <v>207</v>
      </c>
      <c r="C2876" s="125">
        <v>45198</v>
      </c>
      <c r="D2876" s="125">
        <v>45198</v>
      </c>
      <c r="E2876" s="125">
        <v>45198</v>
      </c>
      <c r="F2876" s="295" t="s">
        <v>734</v>
      </c>
      <c r="G2876" s="127"/>
      <c r="H2876" s="128" t="s">
        <v>733</v>
      </c>
      <c r="I2876" s="73" t="s">
        <v>731</v>
      </c>
      <c r="J2876" s="73" t="s">
        <v>732</v>
      </c>
      <c r="K2876" s="73" t="s">
        <v>944</v>
      </c>
      <c r="L2876" s="129">
        <v>47.82</v>
      </c>
      <c r="M2876" s="121">
        <v>100</v>
      </c>
      <c r="N2876" s="121">
        <v>47.82</v>
      </c>
      <c r="O2876" s="121">
        <v>0</v>
      </c>
      <c r="P2876" s="121">
        <v>47.82</v>
      </c>
      <c r="Q2876" s="130" t="s">
        <v>681</v>
      </c>
      <c r="R2876" s="131">
        <v>10624307.099999992</v>
      </c>
      <c r="S2876" s="132">
        <v>0</v>
      </c>
      <c r="T2876" s="122" t="s">
        <v>732</v>
      </c>
      <c r="U2876" s="2">
        <v>101586891</v>
      </c>
      <c r="V2876" s="121">
        <v>-382543282</v>
      </c>
      <c r="W2876" s="111">
        <v>548653</v>
      </c>
      <c r="X2876" s="133">
        <v>60803145</v>
      </c>
      <c r="Y2876" s="45"/>
    </row>
    <row r="2877" spans="1:25">
      <c r="A2877" s="299" t="s">
        <v>182</v>
      </c>
      <c r="B2877" s="299" t="s">
        <v>183</v>
      </c>
      <c r="C2877" s="125">
        <v>45198</v>
      </c>
      <c r="D2877" s="125">
        <v>45198</v>
      </c>
      <c r="E2877" s="125">
        <v>45198</v>
      </c>
      <c r="F2877" s="295" t="s">
        <v>734</v>
      </c>
      <c r="G2877" s="127" t="s">
        <v>1518</v>
      </c>
      <c r="H2877" s="128" t="s">
        <v>733</v>
      </c>
      <c r="I2877" s="73" t="s">
        <v>731</v>
      </c>
      <c r="J2877" s="73" t="s">
        <v>732</v>
      </c>
      <c r="K2877" s="73" t="s">
        <v>166</v>
      </c>
      <c r="L2877" s="129">
        <v>0</v>
      </c>
      <c r="N2877" s="121">
        <v>0</v>
      </c>
      <c r="O2877" s="121">
        <v>15455.98</v>
      </c>
      <c r="P2877" s="121">
        <v>15455.98</v>
      </c>
      <c r="Q2877" s="130" t="s">
        <v>681</v>
      </c>
      <c r="R2877" s="131">
        <v>0</v>
      </c>
      <c r="S2877" s="132">
        <v>428251.84000000427</v>
      </c>
      <c r="T2877" s="122" t="s">
        <v>732</v>
      </c>
      <c r="U2877" s="2">
        <v>97336537</v>
      </c>
      <c r="V2877" s="121">
        <v>-385147789</v>
      </c>
      <c r="W2877" s="111">
        <v>548650</v>
      </c>
      <c r="X2877" s="133">
        <v>61097913</v>
      </c>
      <c r="Y2877" s="45"/>
    </row>
    <row r="2878" spans="1:25">
      <c r="A2878" s="299" t="s">
        <v>182</v>
      </c>
      <c r="B2878" s="299" t="s">
        <v>183</v>
      </c>
      <c r="C2878" s="125">
        <v>45198</v>
      </c>
      <c r="D2878" s="125">
        <v>45198</v>
      </c>
      <c r="E2878" s="125">
        <v>45198</v>
      </c>
      <c r="F2878" s="295" t="s">
        <v>734</v>
      </c>
      <c r="G2878" s="127" t="s">
        <v>1518</v>
      </c>
      <c r="H2878" s="128" t="s">
        <v>733</v>
      </c>
      <c r="I2878" s="73" t="s">
        <v>731</v>
      </c>
      <c r="J2878" s="73" t="s">
        <v>732</v>
      </c>
      <c r="K2878" s="73" t="s">
        <v>166</v>
      </c>
      <c r="L2878" s="129">
        <v>0</v>
      </c>
      <c r="N2878" s="121">
        <v>0</v>
      </c>
      <c r="O2878" s="121">
        <v>163.22</v>
      </c>
      <c r="P2878" s="121">
        <v>163.22</v>
      </c>
      <c r="Q2878" s="130" t="s">
        <v>681</v>
      </c>
      <c r="R2878" s="131">
        <v>0</v>
      </c>
      <c r="S2878" s="132">
        <v>428415.06000000425</v>
      </c>
      <c r="T2878" s="122" t="s">
        <v>732</v>
      </c>
      <c r="U2878" s="2">
        <v>100887019</v>
      </c>
      <c r="V2878" s="121">
        <v>-385384692</v>
      </c>
      <c r="W2878" s="111">
        <v>548653</v>
      </c>
      <c r="X2878" s="133">
        <v>61332116</v>
      </c>
      <c r="Y2878" s="45"/>
    </row>
    <row r="2879" spans="1:25">
      <c r="A2879" s="299" t="s">
        <v>206</v>
      </c>
      <c r="B2879" s="299" t="s">
        <v>207</v>
      </c>
      <c r="C2879" s="125">
        <v>45198</v>
      </c>
      <c r="D2879" s="125">
        <v>45198</v>
      </c>
      <c r="E2879" s="125">
        <v>45198</v>
      </c>
      <c r="F2879" s="295" t="s">
        <v>859</v>
      </c>
      <c r="G2879" s="127"/>
      <c r="H2879" s="128" t="s">
        <v>858</v>
      </c>
      <c r="I2879" s="73" t="s">
        <v>731</v>
      </c>
      <c r="J2879" s="73" t="s">
        <v>857</v>
      </c>
      <c r="K2879" s="73" t="s">
        <v>944</v>
      </c>
      <c r="L2879" s="129">
        <v>10567.63</v>
      </c>
      <c r="M2879" s="121">
        <v>100</v>
      </c>
      <c r="N2879" s="121">
        <v>10567.63</v>
      </c>
      <c r="O2879" s="121">
        <v>0</v>
      </c>
      <c r="P2879" s="121">
        <v>10567.63</v>
      </c>
      <c r="Q2879" s="130" t="s">
        <v>681</v>
      </c>
      <c r="R2879" s="131">
        <v>10634874.729999993</v>
      </c>
      <c r="S2879" s="132">
        <v>0</v>
      </c>
      <c r="T2879" s="122" t="s">
        <v>857</v>
      </c>
      <c r="U2879" s="2">
        <v>101623454</v>
      </c>
      <c r="V2879" s="121">
        <v>-382595633</v>
      </c>
      <c r="W2879" s="111">
        <v>548924</v>
      </c>
      <c r="X2879" s="133">
        <v>60821851</v>
      </c>
      <c r="Y2879" s="45"/>
    </row>
    <row r="2880" spans="1:25">
      <c r="A2880" s="299" t="s">
        <v>206</v>
      </c>
      <c r="B2880" s="299" t="s">
        <v>207</v>
      </c>
      <c r="C2880" s="125">
        <v>45198</v>
      </c>
      <c r="D2880" s="125">
        <v>45198</v>
      </c>
      <c r="E2880" s="125">
        <v>45198</v>
      </c>
      <c r="F2880" s="295" t="s">
        <v>859</v>
      </c>
      <c r="G2880" s="127"/>
      <c r="H2880" s="128" t="s">
        <v>858</v>
      </c>
      <c r="I2880" s="73" t="s">
        <v>731</v>
      </c>
      <c r="J2880" s="73" t="s">
        <v>857</v>
      </c>
      <c r="K2880" s="73" t="s">
        <v>944</v>
      </c>
      <c r="L2880" s="129">
        <v>361.24</v>
      </c>
      <c r="M2880" s="121">
        <v>100</v>
      </c>
      <c r="N2880" s="121">
        <v>361.24</v>
      </c>
      <c r="O2880" s="121">
        <v>0</v>
      </c>
      <c r="P2880" s="121">
        <v>361.24</v>
      </c>
      <c r="Q2880" s="130" t="s">
        <v>681</v>
      </c>
      <c r="R2880" s="131">
        <v>10635235.969999993</v>
      </c>
      <c r="S2880" s="132">
        <v>0</v>
      </c>
      <c r="T2880" s="122" t="s">
        <v>857</v>
      </c>
      <c r="U2880" s="2">
        <v>101622678</v>
      </c>
      <c r="V2880" s="121">
        <v>-382593836</v>
      </c>
      <c r="W2880" s="111">
        <v>548916</v>
      </c>
      <c r="X2880" s="133">
        <v>60821236</v>
      </c>
      <c r="Y2880" s="45"/>
    </row>
    <row r="2881" spans="1:25">
      <c r="A2881" s="299" t="s">
        <v>182</v>
      </c>
      <c r="B2881" s="299" t="s">
        <v>183</v>
      </c>
      <c r="C2881" s="125">
        <v>45198</v>
      </c>
      <c r="D2881" s="125">
        <v>45198</v>
      </c>
      <c r="E2881" s="125">
        <v>45198</v>
      </c>
      <c r="F2881" s="295" t="s">
        <v>859</v>
      </c>
      <c r="G2881" s="127" t="s">
        <v>1610</v>
      </c>
      <c r="H2881" s="128" t="s">
        <v>858</v>
      </c>
      <c r="I2881" s="73" t="s">
        <v>731</v>
      </c>
      <c r="J2881" s="73" t="s">
        <v>857</v>
      </c>
      <c r="K2881" s="73" t="s">
        <v>166</v>
      </c>
      <c r="L2881" s="129">
        <v>0</v>
      </c>
      <c r="N2881" s="121">
        <v>0</v>
      </c>
      <c r="O2881" s="121">
        <v>187555.77</v>
      </c>
      <c r="P2881" s="121">
        <v>187555.77</v>
      </c>
      <c r="Q2881" s="130" t="s">
        <v>681</v>
      </c>
      <c r="R2881" s="131">
        <v>0</v>
      </c>
      <c r="S2881" s="132">
        <v>615970.83000000427</v>
      </c>
      <c r="T2881" s="122" t="s">
        <v>857</v>
      </c>
      <c r="U2881" s="2">
        <v>97637526</v>
      </c>
      <c r="V2881" s="121">
        <v>-385162160</v>
      </c>
      <c r="W2881" s="111">
        <v>548924</v>
      </c>
      <c r="X2881" s="133">
        <v>61112103</v>
      </c>
      <c r="Y2881" s="45"/>
    </row>
    <row r="2882" spans="1:25">
      <c r="A2882" s="299" t="s">
        <v>182</v>
      </c>
      <c r="B2882" s="299" t="s">
        <v>183</v>
      </c>
      <c r="C2882" s="125">
        <v>45198</v>
      </c>
      <c r="D2882" s="125">
        <v>45198</v>
      </c>
      <c r="E2882" s="125">
        <v>45198</v>
      </c>
      <c r="F2882" s="295" t="s">
        <v>859</v>
      </c>
      <c r="G2882" s="127" t="s">
        <v>1610</v>
      </c>
      <c r="H2882" s="128" t="s">
        <v>858</v>
      </c>
      <c r="I2882" s="73" t="s">
        <v>731</v>
      </c>
      <c r="J2882" s="73" t="s">
        <v>857</v>
      </c>
      <c r="K2882" s="73" t="s">
        <v>166</v>
      </c>
      <c r="L2882" s="129">
        <v>0</v>
      </c>
      <c r="N2882" s="121">
        <v>0</v>
      </c>
      <c r="O2882" s="121">
        <v>1685.97</v>
      </c>
      <c r="P2882" s="121">
        <v>1685.97</v>
      </c>
      <c r="Q2882" s="130" t="s">
        <v>681</v>
      </c>
      <c r="R2882" s="131">
        <v>0</v>
      </c>
      <c r="S2882" s="132">
        <v>617656.80000000424</v>
      </c>
      <c r="T2882" s="122" t="s">
        <v>857</v>
      </c>
      <c r="U2882" s="2">
        <v>100610797</v>
      </c>
      <c r="V2882" s="121">
        <v>-385250322</v>
      </c>
      <c r="W2882" s="111">
        <v>548916</v>
      </c>
      <c r="X2882" s="133">
        <v>61197872</v>
      </c>
      <c r="Y2882" s="45"/>
    </row>
    <row r="2883" spans="1:25">
      <c r="A2883" s="299" t="s">
        <v>206</v>
      </c>
      <c r="B2883" s="299" t="s">
        <v>207</v>
      </c>
      <c r="C2883" s="125">
        <v>45118</v>
      </c>
      <c r="D2883" s="125">
        <v>45124</v>
      </c>
      <c r="E2883" s="125">
        <v>45198</v>
      </c>
      <c r="G2883" s="127"/>
      <c r="H2883" s="128" t="s">
        <v>498</v>
      </c>
      <c r="I2883" s="73" t="s">
        <v>499</v>
      </c>
      <c r="J2883" s="73" t="s">
        <v>500</v>
      </c>
      <c r="K2883" s="73" t="s">
        <v>830</v>
      </c>
      <c r="L2883" s="129">
        <v>5000000</v>
      </c>
      <c r="M2883" s="121">
        <v>98.30001</v>
      </c>
      <c r="N2883" s="121">
        <v>4915000.5</v>
      </c>
      <c r="O2883" s="121">
        <v>0</v>
      </c>
      <c r="P2883" s="121">
        <v>4915000.5</v>
      </c>
      <c r="Q2883" s="130" t="s">
        <v>681</v>
      </c>
      <c r="R2883" s="131">
        <v>15550236.469999993</v>
      </c>
      <c r="S2883" s="132">
        <v>0</v>
      </c>
      <c r="T2883" s="122" t="s">
        <v>500</v>
      </c>
      <c r="U2883" s="2"/>
      <c r="W2883" s="111">
        <v>542855</v>
      </c>
      <c r="X2883" s="133"/>
      <c r="Y2883" s="45"/>
    </row>
    <row r="2884" spans="1:25">
      <c r="A2884" s="299" t="s">
        <v>206</v>
      </c>
      <c r="B2884" s="299" t="s">
        <v>207</v>
      </c>
      <c r="C2884" s="125">
        <v>45198</v>
      </c>
      <c r="D2884" s="125">
        <v>45198</v>
      </c>
      <c r="E2884" s="125">
        <v>45198</v>
      </c>
      <c r="G2884" s="127"/>
      <c r="H2884" s="128" t="s">
        <v>1023</v>
      </c>
      <c r="I2884" s="73" t="s">
        <v>1021</v>
      </c>
      <c r="J2884" s="73" t="s">
        <v>1022</v>
      </c>
      <c r="K2884" s="73" t="s">
        <v>944</v>
      </c>
      <c r="L2884" s="129">
        <v>10000</v>
      </c>
      <c r="M2884" s="121">
        <v>100</v>
      </c>
      <c r="N2884" s="121">
        <v>10000</v>
      </c>
      <c r="O2884" s="121">
        <v>0</v>
      </c>
      <c r="P2884" s="121">
        <v>10000</v>
      </c>
      <c r="Q2884" s="130" t="s">
        <v>681</v>
      </c>
      <c r="R2884" s="131">
        <v>15560236.469999993</v>
      </c>
      <c r="S2884" s="132">
        <v>0</v>
      </c>
      <c r="T2884" s="122" t="s">
        <v>1022</v>
      </c>
      <c r="U2884" s="2">
        <v>101473615</v>
      </c>
      <c r="V2884" s="121">
        <v>-382063372</v>
      </c>
      <c r="W2884" s="111">
        <v>517862</v>
      </c>
      <c r="X2884" s="133">
        <v>60744991</v>
      </c>
      <c r="Y2884" s="45"/>
    </row>
    <row r="2885" spans="1:25">
      <c r="A2885" s="299" t="s">
        <v>182</v>
      </c>
      <c r="B2885" s="299" t="s">
        <v>183</v>
      </c>
      <c r="C2885" s="125">
        <v>45198</v>
      </c>
      <c r="D2885" s="125">
        <v>45198</v>
      </c>
      <c r="E2885" s="125">
        <v>45198</v>
      </c>
      <c r="G2885" s="127" t="s">
        <v>1816</v>
      </c>
      <c r="H2885" s="128" t="s">
        <v>1023</v>
      </c>
      <c r="I2885" s="73" t="s">
        <v>1021</v>
      </c>
      <c r="J2885" s="73" t="s">
        <v>1022</v>
      </c>
      <c r="K2885" s="73" t="s">
        <v>166</v>
      </c>
      <c r="L2885" s="129">
        <v>0</v>
      </c>
      <c r="N2885" s="121">
        <v>0</v>
      </c>
      <c r="O2885" s="121">
        <v>115905.09</v>
      </c>
      <c r="P2885" s="121">
        <v>115905.09</v>
      </c>
      <c r="Q2885" s="130" t="s">
        <v>681</v>
      </c>
      <c r="R2885" s="131">
        <v>0</v>
      </c>
      <c r="S2885" s="132">
        <v>733561.8900000042</v>
      </c>
      <c r="T2885" s="122" t="s">
        <v>1022</v>
      </c>
      <c r="U2885" s="2">
        <v>96944459</v>
      </c>
      <c r="V2885" s="121">
        <v>-385135986</v>
      </c>
      <c r="W2885" s="111">
        <v>517862</v>
      </c>
      <c r="X2885" s="133">
        <v>61086206</v>
      </c>
      <c r="Y2885" s="45"/>
    </row>
    <row r="2886" spans="1:25">
      <c r="A2886" s="299" t="s">
        <v>206</v>
      </c>
      <c r="B2886" s="299" t="s">
        <v>207</v>
      </c>
      <c r="C2886" s="125">
        <v>45198</v>
      </c>
      <c r="D2886" s="125">
        <v>45198</v>
      </c>
      <c r="E2886" s="125">
        <v>45198</v>
      </c>
      <c r="F2886" s="295" t="s">
        <v>558</v>
      </c>
      <c r="G2886" s="127"/>
      <c r="H2886" s="128" t="s">
        <v>557</v>
      </c>
      <c r="I2886" s="73" t="s">
        <v>559</v>
      </c>
      <c r="J2886" s="73" t="s">
        <v>560</v>
      </c>
      <c r="K2886" s="73" t="s">
        <v>944</v>
      </c>
      <c r="L2886" s="129">
        <v>7731.67</v>
      </c>
      <c r="M2886" s="121">
        <v>100</v>
      </c>
      <c r="N2886" s="121">
        <v>7731.67</v>
      </c>
      <c r="O2886" s="121">
        <v>0</v>
      </c>
      <c r="P2886" s="121">
        <v>7731.67</v>
      </c>
      <c r="Q2886" s="130" t="s">
        <v>681</v>
      </c>
      <c r="R2886" s="131">
        <v>15567968.139999993</v>
      </c>
      <c r="S2886" s="132">
        <v>0</v>
      </c>
      <c r="T2886" s="122" t="s">
        <v>560</v>
      </c>
      <c r="U2886" s="2">
        <v>101506091</v>
      </c>
      <c r="V2886" s="121">
        <v>-382423099</v>
      </c>
      <c r="W2886" s="111">
        <v>545690</v>
      </c>
      <c r="X2886" s="133">
        <v>60761743</v>
      </c>
      <c r="Y2886" s="45"/>
    </row>
    <row r="2887" spans="1:25">
      <c r="A2887" s="299" t="s">
        <v>182</v>
      </c>
      <c r="B2887" s="299" t="s">
        <v>183</v>
      </c>
      <c r="C2887" s="125">
        <v>45198</v>
      </c>
      <c r="D2887" s="125">
        <v>45198</v>
      </c>
      <c r="E2887" s="125">
        <v>45198</v>
      </c>
      <c r="F2887" s="295" t="s">
        <v>558</v>
      </c>
      <c r="G2887" s="127" t="s">
        <v>1685</v>
      </c>
      <c r="H2887" s="128" t="s">
        <v>557</v>
      </c>
      <c r="I2887" s="73" t="s">
        <v>559</v>
      </c>
      <c r="J2887" s="73" t="s">
        <v>943</v>
      </c>
      <c r="K2887" s="73" t="s">
        <v>166</v>
      </c>
      <c r="L2887" s="129">
        <v>0</v>
      </c>
      <c r="N2887" s="121">
        <v>0</v>
      </c>
      <c r="O2887" s="121">
        <v>27226.21</v>
      </c>
      <c r="P2887" s="121">
        <v>27226.21</v>
      </c>
      <c r="Q2887" s="130" t="s">
        <v>681</v>
      </c>
      <c r="R2887" s="131">
        <v>0</v>
      </c>
      <c r="S2887" s="132">
        <v>760788.10000000417</v>
      </c>
      <c r="T2887" s="122" t="s">
        <v>560</v>
      </c>
      <c r="U2887" s="2">
        <v>100528856</v>
      </c>
      <c r="V2887" s="121">
        <v>-385218220</v>
      </c>
      <c r="W2887" s="111">
        <v>545690</v>
      </c>
      <c r="X2887" s="133">
        <v>61165770</v>
      </c>
      <c r="Y2887" s="45"/>
    </row>
    <row r="2888" spans="1:25">
      <c r="A2888" s="299" t="s">
        <v>206</v>
      </c>
      <c r="B2888" s="299" t="s">
        <v>207</v>
      </c>
      <c r="C2888" s="125">
        <v>45198</v>
      </c>
      <c r="D2888" s="125">
        <v>45198</v>
      </c>
      <c r="E2888" s="125">
        <v>45198</v>
      </c>
      <c r="G2888" s="127"/>
      <c r="H2888" s="128" t="s">
        <v>1033</v>
      </c>
      <c r="I2888" s="73" t="s">
        <v>917</v>
      </c>
      <c r="J2888" s="73" t="s">
        <v>1032</v>
      </c>
      <c r="K2888" s="73" t="s">
        <v>944</v>
      </c>
      <c r="L2888" s="129">
        <v>11766.69</v>
      </c>
      <c r="M2888" s="121">
        <v>100</v>
      </c>
      <c r="N2888" s="121">
        <v>11766.69</v>
      </c>
      <c r="O2888" s="121">
        <v>0</v>
      </c>
      <c r="P2888" s="121">
        <v>11766.69</v>
      </c>
      <c r="Q2888" s="130" t="s">
        <v>681</v>
      </c>
      <c r="R2888" s="131">
        <v>15579734.829999993</v>
      </c>
      <c r="S2888" s="132">
        <v>0</v>
      </c>
      <c r="T2888" s="122" t="s">
        <v>1032</v>
      </c>
      <c r="U2888" s="2">
        <v>102000218</v>
      </c>
      <c r="V2888" s="121">
        <v>-383391812</v>
      </c>
      <c r="W2888" s="111">
        <v>526201</v>
      </c>
      <c r="X2888" s="133">
        <v>60943164</v>
      </c>
      <c r="Y2888" s="45"/>
    </row>
    <row r="2889" spans="1:25">
      <c r="A2889" s="299" t="s">
        <v>206</v>
      </c>
      <c r="B2889" s="299" t="s">
        <v>207</v>
      </c>
      <c r="C2889" s="125">
        <v>45198</v>
      </c>
      <c r="D2889" s="125">
        <v>45198</v>
      </c>
      <c r="E2889" s="125">
        <v>45198</v>
      </c>
      <c r="G2889" s="127"/>
      <c r="H2889" s="128" t="s">
        <v>989</v>
      </c>
      <c r="I2889" s="73" t="s">
        <v>917</v>
      </c>
      <c r="J2889" s="73" t="s">
        <v>988</v>
      </c>
      <c r="K2889" s="73" t="s">
        <v>944</v>
      </c>
      <c r="L2889" s="129">
        <v>6918.27</v>
      </c>
      <c r="M2889" s="121">
        <v>100</v>
      </c>
      <c r="N2889" s="121">
        <v>6918.27</v>
      </c>
      <c r="O2889" s="121">
        <v>0</v>
      </c>
      <c r="P2889" s="121">
        <v>6918.27</v>
      </c>
      <c r="Q2889" s="130" t="s">
        <v>681</v>
      </c>
      <c r="R2889" s="131">
        <v>15586653.099999992</v>
      </c>
      <c r="S2889" s="132">
        <v>0</v>
      </c>
      <c r="T2889" s="122" t="s">
        <v>988</v>
      </c>
      <c r="U2889" s="2">
        <v>101998967</v>
      </c>
      <c r="V2889" s="121">
        <v>-383390463</v>
      </c>
      <c r="W2889" s="111">
        <v>502245</v>
      </c>
      <c r="X2889" s="133">
        <v>60942969</v>
      </c>
      <c r="Y2889" s="45"/>
    </row>
    <row r="2890" spans="1:25">
      <c r="A2890" s="299" t="s">
        <v>206</v>
      </c>
      <c r="B2890" s="299" t="s">
        <v>207</v>
      </c>
      <c r="C2890" s="125">
        <v>45198</v>
      </c>
      <c r="D2890" s="125">
        <v>45198</v>
      </c>
      <c r="E2890" s="125">
        <v>45198</v>
      </c>
      <c r="F2890" s="295" t="s">
        <v>542</v>
      </c>
      <c r="G2890" s="127"/>
      <c r="H2890" s="128" t="s">
        <v>541</v>
      </c>
      <c r="I2890" s="73" t="s">
        <v>502</v>
      </c>
      <c r="J2890" s="73" t="s">
        <v>543</v>
      </c>
      <c r="K2890" s="73" t="s">
        <v>944</v>
      </c>
      <c r="L2890" s="129">
        <v>2809.58</v>
      </c>
      <c r="M2890" s="121">
        <v>100</v>
      </c>
      <c r="N2890" s="121">
        <v>2809.58</v>
      </c>
      <c r="O2890" s="121">
        <v>0</v>
      </c>
      <c r="P2890" s="121">
        <v>2809.58</v>
      </c>
      <c r="Q2890" s="130" t="s">
        <v>681</v>
      </c>
      <c r="R2890" s="131">
        <v>15589462.679999992</v>
      </c>
      <c r="S2890" s="132">
        <v>0</v>
      </c>
      <c r="T2890" s="122" t="s">
        <v>543</v>
      </c>
      <c r="U2890" s="2">
        <v>101955265</v>
      </c>
      <c r="V2890" s="121">
        <v>-383338466</v>
      </c>
      <c r="W2890" s="111">
        <v>516181</v>
      </c>
      <c r="X2890" s="133">
        <v>60930437</v>
      </c>
      <c r="Y2890" s="45"/>
    </row>
    <row r="2891" spans="1:25">
      <c r="A2891" s="299" t="s">
        <v>182</v>
      </c>
      <c r="B2891" s="299" t="s">
        <v>183</v>
      </c>
      <c r="C2891" s="125">
        <v>45198</v>
      </c>
      <c r="D2891" s="125">
        <v>45198</v>
      </c>
      <c r="E2891" s="125">
        <v>45198</v>
      </c>
      <c r="F2891" s="295" t="s">
        <v>542</v>
      </c>
      <c r="G2891" s="127" t="s">
        <v>1864</v>
      </c>
      <c r="H2891" s="128" t="s">
        <v>541</v>
      </c>
      <c r="I2891" s="73" t="s">
        <v>502</v>
      </c>
      <c r="J2891" s="73" t="s">
        <v>543</v>
      </c>
      <c r="K2891" s="73" t="s">
        <v>166</v>
      </c>
      <c r="L2891" s="129">
        <v>0</v>
      </c>
      <c r="N2891" s="121">
        <v>0</v>
      </c>
      <c r="O2891" s="121">
        <v>34178.81</v>
      </c>
      <c r="P2891" s="121">
        <v>34178.81</v>
      </c>
      <c r="Q2891" s="130" t="s">
        <v>681</v>
      </c>
      <c r="R2891" s="131">
        <v>0</v>
      </c>
      <c r="S2891" s="132">
        <v>794966.91000000411</v>
      </c>
      <c r="T2891" s="122" t="s">
        <v>543</v>
      </c>
      <c r="U2891" s="2">
        <v>97968890</v>
      </c>
      <c r="V2891" s="121">
        <v>-385175809</v>
      </c>
      <c r="W2891" s="111">
        <v>516181</v>
      </c>
      <c r="X2891" s="133">
        <v>61125734</v>
      </c>
      <c r="Y2891" s="45"/>
    </row>
    <row r="2892" spans="1:25">
      <c r="A2892" s="299" t="s">
        <v>206</v>
      </c>
      <c r="B2892" s="299" t="s">
        <v>207</v>
      </c>
      <c r="C2892" s="125">
        <v>45198</v>
      </c>
      <c r="D2892" s="125">
        <v>45198</v>
      </c>
      <c r="E2892" s="125">
        <v>45198</v>
      </c>
      <c r="G2892" s="127"/>
      <c r="H2892" s="128" t="s">
        <v>361</v>
      </c>
      <c r="I2892" s="73" t="s">
        <v>362</v>
      </c>
      <c r="J2892" s="73" t="s">
        <v>363</v>
      </c>
      <c r="K2892" s="73" t="s">
        <v>944</v>
      </c>
      <c r="L2892" s="129">
        <v>20663.82</v>
      </c>
      <c r="M2892" s="121">
        <v>100</v>
      </c>
      <c r="N2892" s="121">
        <v>20663.82</v>
      </c>
      <c r="O2892" s="121">
        <v>0</v>
      </c>
      <c r="P2892" s="121">
        <v>20663.82</v>
      </c>
      <c r="Q2892" s="130" t="s">
        <v>681</v>
      </c>
      <c r="R2892" s="131">
        <v>15610126.499999993</v>
      </c>
      <c r="S2892" s="132">
        <v>0</v>
      </c>
      <c r="T2892" s="122" t="s">
        <v>363</v>
      </c>
      <c r="U2892" s="2">
        <v>101472757</v>
      </c>
      <c r="V2892" s="121">
        <v>-382062330</v>
      </c>
      <c r="W2892" s="111">
        <v>550321</v>
      </c>
      <c r="X2892" s="133">
        <v>60744611</v>
      </c>
      <c r="Y2892" s="45"/>
    </row>
    <row r="2893" spans="1:25">
      <c r="A2893" s="299" t="s">
        <v>182</v>
      </c>
      <c r="B2893" s="299" t="s">
        <v>183</v>
      </c>
      <c r="C2893" s="125">
        <v>45198</v>
      </c>
      <c r="D2893" s="125">
        <v>45198</v>
      </c>
      <c r="E2893" s="125">
        <v>45198</v>
      </c>
      <c r="G2893" s="127" t="s">
        <v>1561</v>
      </c>
      <c r="H2893" s="128" t="s">
        <v>361</v>
      </c>
      <c r="I2893" s="73" t="s">
        <v>362</v>
      </c>
      <c r="J2893" s="73" t="s">
        <v>1892</v>
      </c>
      <c r="K2893" s="73" t="s">
        <v>166</v>
      </c>
      <c r="L2893" s="129">
        <v>0</v>
      </c>
      <c r="N2893" s="121">
        <v>0</v>
      </c>
      <c r="O2893" s="121">
        <v>68.61</v>
      </c>
      <c r="P2893" s="121">
        <v>68.61</v>
      </c>
      <c r="Q2893" s="130" t="s">
        <v>681</v>
      </c>
      <c r="R2893" s="131">
        <v>0</v>
      </c>
      <c r="S2893" s="132">
        <v>795035.52000000409</v>
      </c>
      <c r="T2893" s="122" t="s">
        <v>363</v>
      </c>
      <c r="U2893" s="2">
        <v>98457740</v>
      </c>
      <c r="V2893" s="121">
        <v>-385191274</v>
      </c>
      <c r="W2893" s="111">
        <v>550335</v>
      </c>
      <c r="X2893" s="133">
        <v>61140049</v>
      </c>
      <c r="Y2893" s="45"/>
    </row>
    <row r="2894" spans="1:25">
      <c r="A2894" s="299" t="s">
        <v>182</v>
      </c>
      <c r="B2894" s="299" t="s">
        <v>183</v>
      </c>
      <c r="C2894" s="125">
        <v>45198</v>
      </c>
      <c r="D2894" s="125">
        <v>45198</v>
      </c>
      <c r="E2894" s="125">
        <v>45198</v>
      </c>
      <c r="G2894" s="127" t="s">
        <v>1561</v>
      </c>
      <c r="H2894" s="128" t="s">
        <v>361</v>
      </c>
      <c r="I2894" s="73" t="s">
        <v>362</v>
      </c>
      <c r="J2894" s="73" t="s">
        <v>363</v>
      </c>
      <c r="K2894" s="73" t="s">
        <v>166</v>
      </c>
      <c r="L2894" s="129">
        <v>0</v>
      </c>
      <c r="N2894" s="121">
        <v>0</v>
      </c>
      <c r="O2894" s="121">
        <v>156292.45000000001</v>
      </c>
      <c r="P2894" s="121">
        <v>156292.45000000001</v>
      </c>
      <c r="Q2894" s="130" t="s">
        <v>681</v>
      </c>
      <c r="R2894" s="131">
        <v>0</v>
      </c>
      <c r="S2894" s="132">
        <v>951327.97000000416</v>
      </c>
      <c r="T2894" s="122" t="s">
        <v>363</v>
      </c>
      <c r="U2894" s="2">
        <v>98457741</v>
      </c>
      <c r="V2894" s="121">
        <v>-385191275</v>
      </c>
      <c r="W2894" s="111">
        <v>550321</v>
      </c>
      <c r="X2894" s="133">
        <v>61140050</v>
      </c>
      <c r="Y2894" s="45"/>
    </row>
    <row r="2895" spans="1:25">
      <c r="A2895" s="299" t="s">
        <v>206</v>
      </c>
      <c r="B2895" s="299" t="s">
        <v>207</v>
      </c>
      <c r="C2895" s="125">
        <v>45198</v>
      </c>
      <c r="D2895" s="125">
        <v>45198</v>
      </c>
      <c r="E2895" s="125">
        <v>45198</v>
      </c>
      <c r="F2895" s="295" t="s">
        <v>759</v>
      </c>
      <c r="G2895" s="127"/>
      <c r="H2895" s="128" t="s">
        <v>758</v>
      </c>
      <c r="I2895" s="73" t="s">
        <v>756</v>
      </c>
      <c r="J2895" s="73" t="s">
        <v>757</v>
      </c>
      <c r="K2895" s="73" t="s">
        <v>944</v>
      </c>
      <c r="L2895" s="129">
        <v>16993.46</v>
      </c>
      <c r="M2895" s="121">
        <v>100</v>
      </c>
      <c r="N2895" s="121">
        <v>16993.46</v>
      </c>
      <c r="O2895" s="121">
        <v>0</v>
      </c>
      <c r="P2895" s="121">
        <v>16993.46</v>
      </c>
      <c r="Q2895" s="130" t="s">
        <v>681</v>
      </c>
      <c r="R2895" s="131">
        <v>15627119.959999993</v>
      </c>
      <c r="S2895" s="132">
        <v>0</v>
      </c>
      <c r="T2895" s="122" t="s">
        <v>757</v>
      </c>
      <c r="U2895" s="2">
        <v>101458569</v>
      </c>
      <c r="V2895" s="121">
        <v>-382036313</v>
      </c>
      <c r="W2895" s="111">
        <v>526560</v>
      </c>
      <c r="X2895" s="133">
        <v>60737720</v>
      </c>
      <c r="Y2895" s="45"/>
    </row>
    <row r="2896" spans="1:25">
      <c r="A2896" s="299" t="s">
        <v>182</v>
      </c>
      <c r="B2896" s="299" t="s">
        <v>183</v>
      </c>
      <c r="C2896" s="125">
        <v>45198</v>
      </c>
      <c r="D2896" s="125">
        <v>45198</v>
      </c>
      <c r="E2896" s="125">
        <v>45198</v>
      </c>
      <c r="F2896" s="295" t="s">
        <v>759</v>
      </c>
      <c r="G2896" s="127" t="s">
        <v>1520</v>
      </c>
      <c r="H2896" s="128" t="s">
        <v>758</v>
      </c>
      <c r="I2896" s="73" t="s">
        <v>756</v>
      </c>
      <c r="J2896" s="73" t="s">
        <v>757</v>
      </c>
      <c r="K2896" s="73" t="s">
        <v>166</v>
      </c>
      <c r="L2896" s="129">
        <v>0</v>
      </c>
      <c r="N2896" s="121">
        <v>0</v>
      </c>
      <c r="O2896" s="121">
        <v>67280.11</v>
      </c>
      <c r="P2896" s="121">
        <v>67280.11</v>
      </c>
      <c r="Q2896" s="130" t="s">
        <v>681</v>
      </c>
      <c r="R2896" s="131">
        <v>0</v>
      </c>
      <c r="S2896" s="132">
        <v>1018608.0800000041</v>
      </c>
      <c r="T2896" s="122" t="s">
        <v>757</v>
      </c>
      <c r="U2896" s="2">
        <v>100517898</v>
      </c>
      <c r="V2896" s="121">
        <v>-385217934</v>
      </c>
      <c r="W2896" s="111">
        <v>526560</v>
      </c>
      <c r="X2896" s="133">
        <v>61165492</v>
      </c>
      <c r="Y2896" s="45"/>
    </row>
    <row r="2897" spans="1:25">
      <c r="A2897" s="299" t="s">
        <v>206</v>
      </c>
      <c r="B2897" s="299" t="s">
        <v>207</v>
      </c>
      <c r="C2897" s="125">
        <v>45198</v>
      </c>
      <c r="D2897" s="125">
        <v>45198</v>
      </c>
      <c r="E2897" s="125">
        <v>45198</v>
      </c>
      <c r="F2897" s="295" t="s">
        <v>474</v>
      </c>
      <c r="G2897" s="127"/>
      <c r="H2897" s="128" t="s">
        <v>473</v>
      </c>
      <c r="I2897" s="73" t="s">
        <v>475</v>
      </c>
      <c r="J2897" s="73" t="s">
        <v>476</v>
      </c>
      <c r="K2897" s="73" t="s">
        <v>944</v>
      </c>
      <c r="L2897" s="129">
        <v>12309.65</v>
      </c>
      <c r="M2897" s="121">
        <v>100</v>
      </c>
      <c r="N2897" s="121">
        <v>12309.65</v>
      </c>
      <c r="O2897" s="121">
        <v>0</v>
      </c>
      <c r="P2897" s="121">
        <v>12309.65</v>
      </c>
      <c r="Q2897" s="130" t="s">
        <v>681</v>
      </c>
      <c r="R2897" s="131">
        <v>15639429.609999994</v>
      </c>
      <c r="S2897" s="132">
        <v>0</v>
      </c>
      <c r="T2897" s="122" t="s">
        <v>476</v>
      </c>
      <c r="U2897" s="2">
        <v>102482805</v>
      </c>
      <c r="V2897" s="121">
        <v>-385473577</v>
      </c>
      <c r="W2897" s="111">
        <v>558770</v>
      </c>
      <c r="X2897" s="133">
        <v>61394794</v>
      </c>
      <c r="Y2897" s="45"/>
    </row>
    <row r="2898" spans="1:25">
      <c r="A2898" s="299" t="s">
        <v>206</v>
      </c>
      <c r="B2898" s="299" t="s">
        <v>207</v>
      </c>
      <c r="C2898" s="125">
        <v>45198</v>
      </c>
      <c r="D2898" s="125">
        <v>45198</v>
      </c>
      <c r="E2898" s="125">
        <v>45198</v>
      </c>
      <c r="F2898" s="295" t="s">
        <v>1036</v>
      </c>
      <c r="G2898" s="127"/>
      <c r="H2898" s="128" t="s">
        <v>900</v>
      </c>
      <c r="I2898" s="73" t="s">
        <v>898</v>
      </c>
      <c r="J2898" s="73" t="s">
        <v>899</v>
      </c>
      <c r="K2898" s="73" t="s">
        <v>944</v>
      </c>
      <c r="L2898" s="129">
        <v>12467.4</v>
      </c>
      <c r="M2898" s="121">
        <v>100</v>
      </c>
      <c r="N2898" s="121">
        <v>12467.4</v>
      </c>
      <c r="O2898" s="121">
        <v>0</v>
      </c>
      <c r="P2898" s="121">
        <v>12467.4</v>
      </c>
      <c r="Q2898" s="130" t="s">
        <v>681</v>
      </c>
      <c r="R2898" s="131">
        <v>15651897.009999994</v>
      </c>
      <c r="S2898" s="132">
        <v>0</v>
      </c>
      <c r="T2898" s="122" t="s">
        <v>899</v>
      </c>
      <c r="U2898" s="2">
        <v>102244817</v>
      </c>
      <c r="V2898" s="121">
        <v>-384282882</v>
      </c>
      <c r="W2898" s="111">
        <v>493703</v>
      </c>
      <c r="X2898" s="133">
        <v>61019921</v>
      </c>
      <c r="Y2898" s="45"/>
    </row>
    <row r="2899" spans="1:25">
      <c r="A2899" s="299" t="s">
        <v>182</v>
      </c>
      <c r="B2899" s="299" t="s">
        <v>183</v>
      </c>
      <c r="C2899" s="125">
        <v>45198</v>
      </c>
      <c r="D2899" s="125">
        <v>45198</v>
      </c>
      <c r="E2899" s="125">
        <v>45198</v>
      </c>
      <c r="F2899" s="295" t="s">
        <v>1036</v>
      </c>
      <c r="G2899" s="127" t="s">
        <v>1653</v>
      </c>
      <c r="H2899" s="128" t="s">
        <v>900</v>
      </c>
      <c r="I2899" s="73" t="s">
        <v>898</v>
      </c>
      <c r="J2899" s="73" t="s">
        <v>1654</v>
      </c>
      <c r="K2899" s="73" t="s">
        <v>166</v>
      </c>
      <c r="L2899" s="129">
        <v>0</v>
      </c>
      <c r="N2899" s="121">
        <v>0</v>
      </c>
      <c r="O2899" s="121">
        <v>140479.43</v>
      </c>
      <c r="P2899" s="121">
        <v>140479.43</v>
      </c>
      <c r="Q2899" s="130" t="s">
        <v>681</v>
      </c>
      <c r="R2899" s="131">
        <v>0</v>
      </c>
      <c r="S2899" s="132">
        <v>1159087.5100000042</v>
      </c>
      <c r="T2899" s="122" t="s">
        <v>899</v>
      </c>
      <c r="U2899" s="2">
        <v>98622867</v>
      </c>
      <c r="V2899" s="121">
        <v>-385199002</v>
      </c>
      <c r="W2899" s="111">
        <v>493703</v>
      </c>
      <c r="X2899" s="133">
        <v>61147665</v>
      </c>
      <c r="Y2899" s="45"/>
    </row>
    <row r="2900" spans="1:25">
      <c r="A2900" s="299" t="s">
        <v>206</v>
      </c>
      <c r="B2900" s="299" t="s">
        <v>207</v>
      </c>
      <c r="C2900" s="125">
        <v>45198</v>
      </c>
      <c r="D2900" s="125">
        <v>45198</v>
      </c>
      <c r="E2900" s="125">
        <v>45198</v>
      </c>
      <c r="G2900" s="127"/>
      <c r="H2900" s="128" t="s">
        <v>855</v>
      </c>
      <c r="I2900" s="73" t="s">
        <v>853</v>
      </c>
      <c r="J2900" s="73" t="s">
        <v>854</v>
      </c>
      <c r="K2900" s="73" t="s">
        <v>944</v>
      </c>
      <c r="L2900" s="129">
        <v>7952.82</v>
      </c>
      <c r="M2900" s="121">
        <v>100</v>
      </c>
      <c r="N2900" s="121">
        <v>7952.82</v>
      </c>
      <c r="O2900" s="121">
        <v>0</v>
      </c>
      <c r="P2900" s="121">
        <v>7952.82</v>
      </c>
      <c r="Q2900" s="130" t="s">
        <v>681</v>
      </c>
      <c r="R2900" s="131">
        <v>15659849.829999994</v>
      </c>
      <c r="S2900" s="132">
        <v>0</v>
      </c>
      <c r="T2900" s="122" t="s">
        <v>854</v>
      </c>
      <c r="U2900" s="2">
        <v>101468864</v>
      </c>
      <c r="V2900" s="121">
        <v>-382056909</v>
      </c>
      <c r="W2900" s="111">
        <v>516603</v>
      </c>
      <c r="X2900" s="133">
        <v>60742894</v>
      </c>
      <c r="Y2900" s="45"/>
    </row>
    <row r="2901" spans="1:25">
      <c r="A2901" s="299" t="s">
        <v>182</v>
      </c>
      <c r="B2901" s="299" t="s">
        <v>183</v>
      </c>
      <c r="C2901" s="125">
        <v>45198</v>
      </c>
      <c r="D2901" s="125">
        <v>45198</v>
      </c>
      <c r="E2901" s="125">
        <v>45198</v>
      </c>
      <c r="G2901" s="127" t="s">
        <v>1594</v>
      </c>
      <c r="H2901" s="128" t="s">
        <v>855</v>
      </c>
      <c r="I2901" s="73" t="s">
        <v>853</v>
      </c>
      <c r="J2901" s="73" t="s">
        <v>854</v>
      </c>
      <c r="K2901" s="73" t="s">
        <v>166</v>
      </c>
      <c r="L2901" s="129">
        <v>0</v>
      </c>
      <c r="N2901" s="121">
        <v>0</v>
      </c>
      <c r="O2901" s="121">
        <v>86266.73</v>
      </c>
      <c r="P2901" s="121">
        <v>86266.73</v>
      </c>
      <c r="Q2901" s="130" t="s">
        <v>681</v>
      </c>
      <c r="R2901" s="131">
        <v>0</v>
      </c>
      <c r="S2901" s="132">
        <v>1245354.2400000042</v>
      </c>
      <c r="T2901" s="122" t="s">
        <v>854</v>
      </c>
      <c r="U2901" s="2">
        <v>101377453</v>
      </c>
      <c r="V2901" s="121">
        <v>-385409002</v>
      </c>
      <c r="W2901" s="111">
        <v>516603</v>
      </c>
      <c r="X2901" s="133">
        <v>61355672</v>
      </c>
      <c r="Y2901" s="45"/>
    </row>
    <row r="2902" spans="1:25">
      <c r="A2902" s="299" t="s">
        <v>206</v>
      </c>
      <c r="B2902" s="299" t="s">
        <v>207</v>
      </c>
      <c r="C2902" s="125">
        <v>45198</v>
      </c>
      <c r="D2902" s="125">
        <v>45198</v>
      </c>
      <c r="E2902" s="125">
        <v>45198</v>
      </c>
      <c r="F2902" s="295" t="s">
        <v>1052</v>
      </c>
      <c r="G2902" s="127"/>
      <c r="H2902" s="128" t="s">
        <v>1051</v>
      </c>
      <c r="I2902" s="73" t="s">
        <v>1049</v>
      </c>
      <c r="J2902" s="73" t="s">
        <v>1050</v>
      </c>
      <c r="K2902" s="73" t="s">
        <v>944</v>
      </c>
      <c r="L2902" s="129">
        <v>24376.639999999999</v>
      </c>
      <c r="M2902" s="121">
        <v>100</v>
      </c>
      <c r="N2902" s="121">
        <v>24376.639999999999</v>
      </c>
      <c r="O2902" s="121">
        <v>0</v>
      </c>
      <c r="P2902" s="121">
        <v>24376.639999999999</v>
      </c>
      <c r="Q2902" s="130" t="s">
        <v>681</v>
      </c>
      <c r="R2902" s="131">
        <v>15684226.469999995</v>
      </c>
      <c r="S2902" s="132">
        <v>0</v>
      </c>
      <c r="T2902" s="122" t="s">
        <v>1050</v>
      </c>
      <c r="U2902" s="2">
        <v>102217743</v>
      </c>
      <c r="V2902" s="121">
        <v>-384250879</v>
      </c>
      <c r="W2902" s="111">
        <v>534169</v>
      </c>
      <c r="X2902" s="133">
        <v>61012435</v>
      </c>
      <c r="Y2902" s="45"/>
    </row>
    <row r="2903" spans="1:25">
      <c r="A2903" s="299" t="s">
        <v>182</v>
      </c>
      <c r="B2903" s="299" t="s">
        <v>183</v>
      </c>
      <c r="C2903" s="125">
        <v>45198</v>
      </c>
      <c r="D2903" s="125">
        <v>45198</v>
      </c>
      <c r="E2903" s="125">
        <v>45198</v>
      </c>
      <c r="F2903" s="295" t="s">
        <v>1052</v>
      </c>
      <c r="G2903" s="127" t="s">
        <v>1885</v>
      </c>
      <c r="H2903" s="128" t="s">
        <v>1051</v>
      </c>
      <c r="I2903" s="73" t="s">
        <v>1049</v>
      </c>
      <c r="J2903" s="73" t="s">
        <v>1050</v>
      </c>
      <c r="K2903" s="73" t="s">
        <v>166</v>
      </c>
      <c r="L2903" s="129">
        <v>0</v>
      </c>
      <c r="N2903" s="121">
        <v>0</v>
      </c>
      <c r="O2903" s="121">
        <v>81567.14</v>
      </c>
      <c r="P2903" s="121">
        <v>81567.14</v>
      </c>
      <c r="Q2903" s="130" t="s">
        <v>681</v>
      </c>
      <c r="R2903" s="131">
        <v>0</v>
      </c>
      <c r="S2903" s="132">
        <v>1326921.3800000041</v>
      </c>
      <c r="T2903" s="122" t="s">
        <v>1050</v>
      </c>
      <c r="U2903" s="2">
        <v>100791121</v>
      </c>
      <c r="V2903" s="121">
        <v>-384251054</v>
      </c>
      <c r="W2903" s="111">
        <v>534169</v>
      </c>
      <c r="X2903" s="133">
        <v>61012442</v>
      </c>
      <c r="Y2903" s="45"/>
    </row>
    <row r="2904" spans="1:25">
      <c r="A2904" s="299" t="s">
        <v>206</v>
      </c>
      <c r="B2904" s="299" t="s">
        <v>207</v>
      </c>
      <c r="C2904" s="125">
        <v>45198</v>
      </c>
      <c r="D2904" s="125">
        <v>45198</v>
      </c>
      <c r="E2904" s="125">
        <v>45198</v>
      </c>
      <c r="F2904" s="295" t="s">
        <v>771</v>
      </c>
      <c r="G2904" s="127"/>
      <c r="H2904" s="128" t="s">
        <v>770</v>
      </c>
      <c r="I2904" s="73" t="s">
        <v>768</v>
      </c>
      <c r="J2904" s="73" t="s">
        <v>769</v>
      </c>
      <c r="K2904" s="73" t="s">
        <v>944</v>
      </c>
      <c r="L2904" s="129">
        <v>19867.28</v>
      </c>
      <c r="M2904" s="121">
        <v>100</v>
      </c>
      <c r="N2904" s="121">
        <v>19867.28</v>
      </c>
      <c r="O2904" s="121">
        <v>0</v>
      </c>
      <c r="P2904" s="121">
        <v>19867.28</v>
      </c>
      <c r="Q2904" s="130" t="s">
        <v>681</v>
      </c>
      <c r="R2904" s="131">
        <v>15704093.749999994</v>
      </c>
      <c r="S2904" s="132">
        <v>0</v>
      </c>
      <c r="T2904" s="122" t="s">
        <v>769</v>
      </c>
      <c r="U2904" s="2">
        <v>101658323</v>
      </c>
      <c r="V2904" s="121">
        <v>-382640605</v>
      </c>
      <c r="W2904" s="111">
        <v>557506</v>
      </c>
      <c r="X2904" s="133">
        <v>60837050</v>
      </c>
      <c r="Y2904" s="45"/>
    </row>
    <row r="2905" spans="1:25">
      <c r="A2905" s="299" t="s">
        <v>206</v>
      </c>
      <c r="B2905" s="299" t="s">
        <v>207</v>
      </c>
      <c r="C2905" s="125">
        <v>45198</v>
      </c>
      <c r="D2905" s="125">
        <v>45198</v>
      </c>
      <c r="E2905" s="125">
        <v>45198</v>
      </c>
      <c r="F2905" s="295" t="s">
        <v>942</v>
      </c>
      <c r="G2905" s="127"/>
      <c r="H2905" s="128" t="s">
        <v>941</v>
      </c>
      <c r="I2905" s="73" t="s">
        <v>939</v>
      </c>
      <c r="J2905" s="73" t="s">
        <v>940</v>
      </c>
      <c r="K2905" s="73" t="s">
        <v>944</v>
      </c>
      <c r="L2905" s="129">
        <v>4682.3</v>
      </c>
      <c r="M2905" s="121">
        <v>100</v>
      </c>
      <c r="N2905" s="121">
        <v>4682.3</v>
      </c>
      <c r="O2905" s="121">
        <v>0</v>
      </c>
      <c r="P2905" s="121">
        <v>4682.3</v>
      </c>
      <c r="Q2905" s="130" t="s">
        <v>681</v>
      </c>
      <c r="R2905" s="131">
        <v>15708776.049999995</v>
      </c>
      <c r="S2905" s="132">
        <v>0</v>
      </c>
      <c r="T2905" s="122" t="s">
        <v>940</v>
      </c>
      <c r="U2905" s="2">
        <v>101946959</v>
      </c>
      <c r="V2905" s="121">
        <v>-383327552</v>
      </c>
      <c r="W2905" s="111">
        <v>521575</v>
      </c>
      <c r="X2905" s="133">
        <v>60928973</v>
      </c>
      <c r="Y2905" s="45"/>
    </row>
    <row r="2906" spans="1:25">
      <c r="A2906" s="299" t="s">
        <v>206</v>
      </c>
      <c r="B2906" s="299" t="s">
        <v>207</v>
      </c>
      <c r="C2906" s="125">
        <v>45198</v>
      </c>
      <c r="D2906" s="125">
        <v>45198</v>
      </c>
      <c r="E2906" s="125">
        <v>45198</v>
      </c>
      <c r="F2906" s="295" t="s">
        <v>378</v>
      </c>
      <c r="G2906" s="127"/>
      <c r="H2906" s="128" t="s">
        <v>377</v>
      </c>
      <c r="I2906" s="73" t="s">
        <v>379</v>
      </c>
      <c r="J2906" s="73" t="s">
        <v>380</v>
      </c>
      <c r="K2906" s="73" t="s">
        <v>944</v>
      </c>
      <c r="L2906" s="129">
        <v>3312.19</v>
      </c>
      <c r="M2906" s="121">
        <v>100</v>
      </c>
      <c r="N2906" s="121">
        <v>3312.19</v>
      </c>
      <c r="O2906" s="121">
        <v>0</v>
      </c>
      <c r="P2906" s="121">
        <v>3312.19</v>
      </c>
      <c r="Q2906" s="130" t="s">
        <v>681</v>
      </c>
      <c r="R2906" s="131">
        <v>15712088.239999995</v>
      </c>
      <c r="S2906" s="132">
        <v>0</v>
      </c>
      <c r="T2906" s="122" t="s">
        <v>380</v>
      </c>
      <c r="U2906" s="2">
        <v>102023276</v>
      </c>
      <c r="V2906" s="121">
        <v>-383419009</v>
      </c>
      <c r="W2906" s="111">
        <v>512176</v>
      </c>
      <c r="X2906" s="133">
        <v>60950334</v>
      </c>
      <c r="Y2906" s="45"/>
    </row>
    <row r="2907" spans="1:25">
      <c r="A2907" s="299" t="s">
        <v>206</v>
      </c>
      <c r="B2907" s="299" t="s">
        <v>207</v>
      </c>
      <c r="C2907" s="125">
        <v>45198</v>
      </c>
      <c r="D2907" s="125">
        <v>45198</v>
      </c>
      <c r="E2907" s="125">
        <v>45198</v>
      </c>
      <c r="F2907" s="295" t="s">
        <v>554</v>
      </c>
      <c r="G2907" s="127"/>
      <c r="H2907" s="128" t="s">
        <v>553</v>
      </c>
      <c r="I2907" s="73" t="s">
        <v>555</v>
      </c>
      <c r="J2907" s="73" t="s">
        <v>556</v>
      </c>
      <c r="K2907" s="73" t="s">
        <v>944</v>
      </c>
      <c r="L2907" s="129">
        <v>18155.5</v>
      </c>
      <c r="M2907" s="121">
        <v>100</v>
      </c>
      <c r="N2907" s="121">
        <v>18155.5</v>
      </c>
      <c r="O2907" s="121">
        <v>0</v>
      </c>
      <c r="P2907" s="121">
        <v>18155.5</v>
      </c>
      <c r="Q2907" s="130" t="s">
        <v>681</v>
      </c>
      <c r="R2907" s="131">
        <v>15730243.739999995</v>
      </c>
      <c r="S2907" s="132">
        <v>0</v>
      </c>
      <c r="T2907" s="122" t="s">
        <v>556</v>
      </c>
      <c r="U2907" s="2">
        <v>102228197</v>
      </c>
      <c r="V2907" s="121">
        <v>-384265712</v>
      </c>
      <c r="W2907" s="111">
        <v>554809</v>
      </c>
      <c r="X2907" s="133">
        <v>61016282</v>
      </c>
      <c r="Y2907" s="45"/>
    </row>
    <row r="2908" spans="1:25">
      <c r="A2908" s="299" t="s">
        <v>182</v>
      </c>
      <c r="B2908" s="299" t="s">
        <v>183</v>
      </c>
      <c r="C2908" s="125">
        <v>45198</v>
      </c>
      <c r="D2908" s="125">
        <v>45198</v>
      </c>
      <c r="E2908" s="125">
        <v>45198</v>
      </c>
      <c r="F2908" s="295" t="s">
        <v>786</v>
      </c>
      <c r="G2908" s="127" t="s">
        <v>1522</v>
      </c>
      <c r="H2908" s="128" t="s">
        <v>785</v>
      </c>
      <c r="I2908" s="73" t="s">
        <v>783</v>
      </c>
      <c r="J2908" s="73" t="s">
        <v>784</v>
      </c>
      <c r="K2908" s="73" t="s">
        <v>166</v>
      </c>
      <c r="L2908" s="129">
        <v>0</v>
      </c>
      <c r="N2908" s="121">
        <v>0</v>
      </c>
      <c r="O2908" s="121">
        <v>18088.68</v>
      </c>
      <c r="P2908" s="121">
        <v>18088.68</v>
      </c>
      <c r="Q2908" s="130" t="s">
        <v>681</v>
      </c>
      <c r="R2908" s="131">
        <v>0</v>
      </c>
      <c r="S2908" s="132">
        <v>1345010.060000004</v>
      </c>
      <c r="T2908" s="122" t="s">
        <v>784</v>
      </c>
      <c r="U2908" s="2">
        <v>100578272</v>
      </c>
      <c r="V2908" s="121">
        <v>-385234778</v>
      </c>
      <c r="W2908" s="111">
        <v>516407</v>
      </c>
      <c r="X2908" s="133">
        <v>61182328</v>
      </c>
      <c r="Y2908" s="45"/>
    </row>
    <row r="2909" spans="1:25">
      <c r="A2909" s="299" t="s">
        <v>206</v>
      </c>
      <c r="B2909" s="299" t="s">
        <v>207</v>
      </c>
      <c r="C2909" s="125">
        <v>45198</v>
      </c>
      <c r="D2909" s="125">
        <v>45198</v>
      </c>
      <c r="E2909" s="125">
        <v>45198</v>
      </c>
      <c r="F2909" s="295" t="s">
        <v>1005</v>
      </c>
      <c r="G2909" s="127"/>
      <c r="H2909" s="128" t="s">
        <v>1004</v>
      </c>
      <c r="I2909" s="73" t="s">
        <v>1002</v>
      </c>
      <c r="J2909" s="73" t="s">
        <v>1003</v>
      </c>
      <c r="K2909" s="73" t="s">
        <v>944</v>
      </c>
      <c r="L2909" s="129">
        <v>4533.33</v>
      </c>
      <c r="M2909" s="121">
        <v>100</v>
      </c>
      <c r="N2909" s="121">
        <v>4533.33</v>
      </c>
      <c r="O2909" s="121">
        <v>0</v>
      </c>
      <c r="P2909" s="121">
        <v>4533.33</v>
      </c>
      <c r="Q2909" s="130" t="s">
        <v>681</v>
      </c>
      <c r="R2909" s="131">
        <v>15734777.069999995</v>
      </c>
      <c r="S2909" s="132">
        <v>0</v>
      </c>
      <c r="T2909" s="122" t="s">
        <v>1003</v>
      </c>
      <c r="U2909" s="2">
        <v>101579963</v>
      </c>
      <c r="V2909" s="121">
        <v>-382532884</v>
      </c>
      <c r="W2909" s="111">
        <v>523999</v>
      </c>
      <c r="X2909" s="133">
        <v>60799590</v>
      </c>
      <c r="Y2909" s="45"/>
    </row>
    <row r="2910" spans="1:25">
      <c r="A2910" s="299" t="s">
        <v>206</v>
      </c>
      <c r="B2910" s="299" t="s">
        <v>207</v>
      </c>
      <c r="C2910" s="125">
        <v>45198</v>
      </c>
      <c r="D2910" s="125">
        <v>45198</v>
      </c>
      <c r="E2910" s="125">
        <v>45198</v>
      </c>
      <c r="G2910" s="127"/>
      <c r="H2910" s="128" t="s">
        <v>793</v>
      </c>
      <c r="I2910" s="73" t="s">
        <v>791</v>
      </c>
      <c r="J2910" s="73" t="s">
        <v>792</v>
      </c>
      <c r="K2910" s="73" t="s">
        <v>944</v>
      </c>
      <c r="L2910" s="129">
        <v>7914069.7800000003</v>
      </c>
      <c r="M2910" s="121">
        <v>100</v>
      </c>
      <c r="N2910" s="121">
        <v>7914069.7800000003</v>
      </c>
      <c r="O2910" s="121">
        <v>0</v>
      </c>
      <c r="P2910" s="121">
        <v>7914069.7800000003</v>
      </c>
      <c r="Q2910" s="130" t="s">
        <v>681</v>
      </c>
      <c r="R2910" s="131">
        <v>23648846.849999994</v>
      </c>
      <c r="S2910" s="132">
        <v>0</v>
      </c>
      <c r="T2910" s="122" t="s">
        <v>792</v>
      </c>
      <c r="U2910" s="2">
        <v>102664890</v>
      </c>
      <c r="V2910" s="121">
        <v>-385759266</v>
      </c>
      <c r="W2910" s="111">
        <v>550157</v>
      </c>
      <c r="X2910" s="133">
        <v>61486819</v>
      </c>
      <c r="Y2910" s="45"/>
    </row>
    <row r="2911" spans="1:25">
      <c r="A2911" s="299" t="s">
        <v>182</v>
      </c>
      <c r="B2911" s="299" t="s">
        <v>183</v>
      </c>
      <c r="C2911" s="125">
        <v>45198</v>
      </c>
      <c r="D2911" s="125">
        <v>45198</v>
      </c>
      <c r="E2911" s="125">
        <v>45198</v>
      </c>
      <c r="G2911" s="127" t="s">
        <v>1524</v>
      </c>
      <c r="H2911" s="128" t="s">
        <v>793</v>
      </c>
      <c r="I2911" s="73" t="s">
        <v>791</v>
      </c>
      <c r="J2911" s="73" t="s">
        <v>792</v>
      </c>
      <c r="K2911" s="73" t="s">
        <v>166</v>
      </c>
      <c r="L2911" s="129">
        <v>0</v>
      </c>
      <c r="N2911" s="121">
        <v>0</v>
      </c>
      <c r="O2911" s="121">
        <v>71281.75</v>
      </c>
      <c r="P2911" s="121">
        <v>71281.75</v>
      </c>
      <c r="Q2911" s="130" t="s">
        <v>681</v>
      </c>
      <c r="R2911" s="131">
        <v>0</v>
      </c>
      <c r="S2911" s="132">
        <v>1416291.810000004</v>
      </c>
      <c r="T2911" s="122" t="s">
        <v>792</v>
      </c>
      <c r="U2911" s="2">
        <v>100562088</v>
      </c>
      <c r="V2911" s="121">
        <v>-385226338</v>
      </c>
      <c r="W2911" s="111">
        <v>550157</v>
      </c>
      <c r="X2911" s="133">
        <v>61173888</v>
      </c>
      <c r="Y2911" s="45"/>
    </row>
    <row r="2912" spans="1:25">
      <c r="A2912" s="299" t="s">
        <v>206</v>
      </c>
      <c r="B2912" s="299" t="s">
        <v>207</v>
      </c>
      <c r="C2912" s="125">
        <v>45198</v>
      </c>
      <c r="D2912" s="125">
        <v>45198</v>
      </c>
      <c r="E2912" s="125">
        <v>45198</v>
      </c>
      <c r="F2912" s="295" t="s">
        <v>545</v>
      </c>
      <c r="G2912" s="127"/>
      <c r="H2912" s="128" t="s">
        <v>544</v>
      </c>
      <c r="I2912" s="73" t="s">
        <v>546</v>
      </c>
      <c r="J2912" s="73" t="s">
        <v>547</v>
      </c>
      <c r="K2912" s="73" t="s">
        <v>944</v>
      </c>
      <c r="L2912" s="129">
        <v>4829.78</v>
      </c>
      <c r="M2912" s="121">
        <v>100</v>
      </c>
      <c r="N2912" s="121">
        <v>4829.78</v>
      </c>
      <c r="O2912" s="121">
        <v>0</v>
      </c>
      <c r="P2912" s="121">
        <v>4829.78</v>
      </c>
      <c r="Q2912" s="130" t="s">
        <v>681</v>
      </c>
      <c r="R2912" s="131">
        <v>23653676.629999995</v>
      </c>
      <c r="S2912" s="132">
        <v>0</v>
      </c>
      <c r="T2912" s="122" t="s">
        <v>547</v>
      </c>
      <c r="U2912" s="2">
        <v>102608976</v>
      </c>
      <c r="V2912" s="121">
        <v>-385673324</v>
      </c>
      <c r="W2912" s="111">
        <v>520943</v>
      </c>
      <c r="X2912" s="133">
        <v>61456874</v>
      </c>
      <c r="Y2912" s="45"/>
    </row>
    <row r="2913" spans="1:25">
      <c r="A2913" s="299" t="s">
        <v>182</v>
      </c>
      <c r="B2913" s="299" t="s">
        <v>183</v>
      </c>
      <c r="C2913" s="125">
        <v>45198</v>
      </c>
      <c r="D2913" s="125">
        <v>45198</v>
      </c>
      <c r="E2913" s="125">
        <v>45198</v>
      </c>
      <c r="F2913" s="295" t="s">
        <v>545</v>
      </c>
      <c r="G2913" s="127" t="s">
        <v>1822</v>
      </c>
      <c r="H2913" s="128" t="s">
        <v>544</v>
      </c>
      <c r="I2913" s="73" t="s">
        <v>546</v>
      </c>
      <c r="J2913" s="73" t="s">
        <v>547</v>
      </c>
      <c r="K2913" s="73" t="s">
        <v>166</v>
      </c>
      <c r="L2913" s="129">
        <v>0</v>
      </c>
      <c r="N2913" s="121">
        <v>0</v>
      </c>
      <c r="O2913" s="121">
        <v>55221.120000000003</v>
      </c>
      <c r="P2913" s="121">
        <v>55221.120000000003</v>
      </c>
      <c r="Q2913" s="130" t="s">
        <v>681</v>
      </c>
      <c r="R2913" s="131">
        <v>0</v>
      </c>
      <c r="S2913" s="132">
        <v>1471512.9300000041</v>
      </c>
      <c r="T2913" s="122" t="s">
        <v>547</v>
      </c>
      <c r="U2913" s="2">
        <v>98730275</v>
      </c>
      <c r="V2913" s="121">
        <v>-385201989</v>
      </c>
      <c r="W2913" s="111">
        <v>520943</v>
      </c>
      <c r="X2913" s="133">
        <v>61150322</v>
      </c>
      <c r="Y2913" s="45"/>
    </row>
    <row r="2914" spans="1:25">
      <c r="A2914" s="299" t="s">
        <v>206</v>
      </c>
      <c r="B2914" s="299" t="s">
        <v>207</v>
      </c>
      <c r="C2914" s="125">
        <v>45198</v>
      </c>
      <c r="D2914" s="125">
        <v>45198</v>
      </c>
      <c r="E2914" s="125">
        <v>45198</v>
      </c>
      <c r="G2914" s="127"/>
      <c r="H2914" s="128" t="s">
        <v>881</v>
      </c>
      <c r="I2914" s="73" t="s">
        <v>204</v>
      </c>
      <c r="J2914" s="73" t="s">
        <v>880</v>
      </c>
      <c r="K2914" s="73" t="s">
        <v>944</v>
      </c>
      <c r="L2914" s="129">
        <v>1394.98</v>
      </c>
      <c r="M2914" s="121">
        <v>100</v>
      </c>
      <c r="N2914" s="121">
        <v>1394.98</v>
      </c>
      <c r="O2914" s="121">
        <v>0</v>
      </c>
      <c r="P2914" s="121">
        <v>1394.98</v>
      </c>
      <c r="Q2914" s="130" t="s">
        <v>681</v>
      </c>
      <c r="R2914" s="131">
        <v>23655071.609999996</v>
      </c>
      <c r="S2914" s="132">
        <v>0</v>
      </c>
      <c r="T2914" s="122" t="s">
        <v>880</v>
      </c>
      <c r="U2914" s="2">
        <v>101761462</v>
      </c>
      <c r="V2914" s="121">
        <v>-383118575</v>
      </c>
      <c r="W2914" s="111">
        <v>533551</v>
      </c>
      <c r="X2914" s="133">
        <v>60880529</v>
      </c>
      <c r="Y2914" s="45"/>
    </row>
    <row r="2915" spans="1:25">
      <c r="A2915" s="299" t="s">
        <v>182</v>
      </c>
      <c r="B2915" s="299" t="s">
        <v>183</v>
      </c>
      <c r="C2915" s="125">
        <v>45198</v>
      </c>
      <c r="D2915" s="125">
        <v>45198</v>
      </c>
      <c r="E2915" s="125">
        <v>45198</v>
      </c>
      <c r="G2915" s="127" t="s">
        <v>1636</v>
      </c>
      <c r="H2915" s="128" t="s">
        <v>881</v>
      </c>
      <c r="I2915" s="73" t="s">
        <v>204</v>
      </c>
      <c r="J2915" s="73" t="s">
        <v>880</v>
      </c>
      <c r="K2915" s="73" t="s">
        <v>166</v>
      </c>
      <c r="L2915" s="129">
        <v>0</v>
      </c>
      <c r="N2915" s="121">
        <v>0</v>
      </c>
      <c r="O2915" s="121">
        <v>5158.68</v>
      </c>
      <c r="P2915" s="121">
        <v>5158.68</v>
      </c>
      <c r="Q2915" s="130" t="s">
        <v>681</v>
      </c>
      <c r="R2915" s="131">
        <v>0</v>
      </c>
      <c r="S2915" s="132">
        <v>1476671.6100000041</v>
      </c>
      <c r="T2915" s="122" t="s">
        <v>880</v>
      </c>
      <c r="U2915" s="2">
        <v>100714880</v>
      </c>
      <c r="V2915" s="121">
        <v>-385323415</v>
      </c>
      <c r="W2915" s="111">
        <v>533551</v>
      </c>
      <c r="X2915" s="133">
        <v>61270948</v>
      </c>
      <c r="Y2915" s="45"/>
    </row>
    <row r="2916" spans="1:25">
      <c r="A2916" s="228" t="s">
        <v>206</v>
      </c>
      <c r="B2916" s="228" t="s">
        <v>207</v>
      </c>
      <c r="C2916" s="229">
        <v>45198</v>
      </c>
      <c r="D2916" s="229">
        <v>45198</v>
      </c>
      <c r="E2916" s="229">
        <v>45198</v>
      </c>
      <c r="F2916" s="296" t="s">
        <v>203</v>
      </c>
      <c r="G2916" s="230"/>
      <c r="H2916" s="231" t="s">
        <v>202</v>
      </c>
      <c r="I2916" s="232" t="s">
        <v>204</v>
      </c>
      <c r="J2916" s="232" t="s">
        <v>205</v>
      </c>
      <c r="K2916" s="232" t="s">
        <v>944</v>
      </c>
      <c r="L2916" s="233">
        <v>1442.57</v>
      </c>
      <c r="M2916" s="234">
        <v>100</v>
      </c>
      <c r="N2916" s="234">
        <v>1442.57</v>
      </c>
      <c r="O2916" s="234">
        <v>0</v>
      </c>
      <c r="P2916" s="234">
        <v>1442.57</v>
      </c>
      <c r="Q2916" s="235" t="s">
        <v>681</v>
      </c>
      <c r="R2916" s="236">
        <v>23656514.179999996</v>
      </c>
      <c r="S2916" s="237">
        <v>0</v>
      </c>
      <c r="T2916" s="238" t="s">
        <v>205</v>
      </c>
      <c r="U2916" s="239">
        <v>102436733</v>
      </c>
      <c r="V2916" s="234">
        <v>-384501807</v>
      </c>
      <c r="W2916" s="240">
        <v>555758</v>
      </c>
      <c r="X2916" s="241">
        <v>61079722</v>
      </c>
      <c r="Y2916" s="242"/>
    </row>
    <row r="2917" spans="1:25">
      <c r="A2917" s="299" t="s">
        <v>206</v>
      </c>
      <c r="B2917" s="299" t="s">
        <v>207</v>
      </c>
      <c r="C2917" s="125">
        <v>45201</v>
      </c>
      <c r="D2917" s="125">
        <v>45201</v>
      </c>
      <c r="E2917" s="125">
        <v>45201</v>
      </c>
      <c r="F2917" s="295" t="s">
        <v>453</v>
      </c>
      <c r="G2917" s="127"/>
      <c r="H2917" s="128" t="s">
        <v>452</v>
      </c>
      <c r="I2917" s="73" t="s">
        <v>454</v>
      </c>
      <c r="J2917" s="73" t="s">
        <v>455</v>
      </c>
      <c r="K2917" s="73" t="s">
        <v>944</v>
      </c>
      <c r="L2917" s="129">
        <v>7330.2</v>
      </c>
      <c r="M2917" s="121">
        <v>100</v>
      </c>
      <c r="N2917" s="121">
        <v>7330.2</v>
      </c>
      <c r="O2917" s="121">
        <v>0</v>
      </c>
      <c r="P2917" s="121">
        <v>7330.2</v>
      </c>
      <c r="Q2917" s="130" t="s">
        <v>681</v>
      </c>
      <c r="R2917" s="131">
        <v>23663844.379999995</v>
      </c>
      <c r="S2917" s="132">
        <v>0</v>
      </c>
      <c r="T2917" s="122" t="s">
        <v>455</v>
      </c>
      <c r="U2917" s="2">
        <v>102084596</v>
      </c>
      <c r="V2917" s="121">
        <v>-384097928</v>
      </c>
      <c r="W2917" s="111">
        <v>523882</v>
      </c>
      <c r="X2917" s="133">
        <v>60975443</v>
      </c>
      <c r="Y2917" s="45"/>
    </row>
    <row r="2918" spans="1:25">
      <c r="A2918" s="299" t="s">
        <v>206</v>
      </c>
      <c r="B2918" s="299" t="s">
        <v>207</v>
      </c>
      <c r="C2918" s="125">
        <v>45198</v>
      </c>
      <c r="D2918" s="125">
        <v>45198</v>
      </c>
      <c r="E2918" s="125">
        <v>45201</v>
      </c>
      <c r="F2918" s="295" t="s">
        <v>520</v>
      </c>
      <c r="G2918" s="127"/>
      <c r="H2918" s="128" t="s">
        <v>519</v>
      </c>
      <c r="I2918" s="73" t="s">
        <v>521</v>
      </c>
      <c r="J2918" s="73" t="s">
        <v>522</v>
      </c>
      <c r="K2918" s="73" t="s">
        <v>944</v>
      </c>
      <c r="L2918" s="129">
        <v>817.2</v>
      </c>
      <c r="M2918" s="121">
        <v>100</v>
      </c>
      <c r="N2918" s="121">
        <v>817.2</v>
      </c>
      <c r="O2918" s="121">
        <v>0</v>
      </c>
      <c r="P2918" s="121">
        <v>817.2</v>
      </c>
      <c r="Q2918" s="130" t="s">
        <v>681</v>
      </c>
      <c r="R2918" s="131">
        <v>23664661.579999994</v>
      </c>
      <c r="S2918" s="132">
        <v>0</v>
      </c>
      <c r="T2918" s="122" t="s">
        <v>522</v>
      </c>
      <c r="U2918" s="2">
        <v>101815047</v>
      </c>
      <c r="V2918" s="121">
        <v>-383176191</v>
      </c>
      <c r="W2918" s="111">
        <v>549809</v>
      </c>
      <c r="X2918" s="133">
        <v>60895218</v>
      </c>
      <c r="Y2918" s="45"/>
    </row>
    <row r="2919" spans="1:25">
      <c r="A2919" s="299" t="s">
        <v>182</v>
      </c>
      <c r="B2919" s="299" t="s">
        <v>183</v>
      </c>
      <c r="C2919" s="125">
        <v>45198</v>
      </c>
      <c r="D2919" s="125">
        <v>45198</v>
      </c>
      <c r="E2919" s="125">
        <v>45201</v>
      </c>
      <c r="F2919" s="295" t="s">
        <v>520</v>
      </c>
      <c r="G2919" s="127" t="s">
        <v>1611</v>
      </c>
      <c r="H2919" s="128" t="s">
        <v>519</v>
      </c>
      <c r="I2919" s="73" t="s">
        <v>521</v>
      </c>
      <c r="J2919" s="73" t="s">
        <v>522</v>
      </c>
      <c r="K2919" s="73" t="s">
        <v>166</v>
      </c>
      <c r="L2919" s="129">
        <v>0</v>
      </c>
      <c r="N2919" s="121">
        <v>0</v>
      </c>
      <c r="O2919" s="121">
        <v>8323.99</v>
      </c>
      <c r="P2919" s="121">
        <v>8323.99</v>
      </c>
      <c r="Q2919" s="130" t="s">
        <v>681</v>
      </c>
      <c r="R2919" s="131">
        <v>0</v>
      </c>
      <c r="S2919" s="132">
        <v>1484995.6000000041</v>
      </c>
      <c r="T2919" s="122" t="s">
        <v>522</v>
      </c>
      <c r="U2919" s="2">
        <v>101948618</v>
      </c>
      <c r="V2919" s="121">
        <v>-385425955</v>
      </c>
      <c r="W2919" s="111">
        <v>549809</v>
      </c>
      <c r="X2919" s="133">
        <v>61371813</v>
      </c>
      <c r="Y2919" s="45"/>
    </row>
    <row r="2920" spans="1:25">
      <c r="A2920" s="299" t="s">
        <v>182</v>
      </c>
      <c r="B2920" s="299" t="s">
        <v>183</v>
      </c>
      <c r="C2920" s="125">
        <v>45201</v>
      </c>
      <c r="D2920" s="125">
        <v>45201</v>
      </c>
      <c r="E2920" s="125">
        <v>45201</v>
      </c>
      <c r="G2920" s="127" t="s">
        <v>1862</v>
      </c>
      <c r="H2920" s="128" t="s">
        <v>1042</v>
      </c>
      <c r="I2920" s="73" t="s">
        <v>716</v>
      </c>
      <c r="J2920" s="73" t="s">
        <v>1863</v>
      </c>
      <c r="K2920" s="73" t="s">
        <v>166</v>
      </c>
      <c r="L2920" s="129">
        <v>0</v>
      </c>
      <c r="N2920" s="121">
        <v>0</v>
      </c>
      <c r="O2920" s="121">
        <v>43075.51</v>
      </c>
      <c r="P2920" s="121">
        <v>43075.51</v>
      </c>
      <c r="Q2920" s="130" t="s">
        <v>681</v>
      </c>
      <c r="R2920" s="131">
        <v>0</v>
      </c>
      <c r="S2920" s="132">
        <v>1528071.1100000041</v>
      </c>
      <c r="T2920" s="122" t="s">
        <v>1041</v>
      </c>
      <c r="U2920" s="2">
        <v>100826950</v>
      </c>
      <c r="V2920" s="121">
        <v>-385948344</v>
      </c>
      <c r="W2920" s="111">
        <v>549049</v>
      </c>
      <c r="X2920" s="133">
        <v>61523636</v>
      </c>
      <c r="Y2920" s="45"/>
    </row>
    <row r="2921" spans="1:25">
      <c r="A2921" s="299" t="s">
        <v>206</v>
      </c>
      <c r="B2921" s="299" t="s">
        <v>207</v>
      </c>
      <c r="C2921" s="125">
        <v>45198</v>
      </c>
      <c r="D2921" s="125">
        <v>45198</v>
      </c>
      <c r="E2921" s="125">
        <v>45201</v>
      </c>
      <c r="F2921" s="295" t="s">
        <v>759</v>
      </c>
      <c r="G2921" s="127"/>
      <c r="H2921" s="128" t="s">
        <v>758</v>
      </c>
      <c r="I2921" s="73" t="s">
        <v>756</v>
      </c>
      <c r="J2921" s="73" t="s">
        <v>757</v>
      </c>
      <c r="K2921" s="73" t="s">
        <v>944</v>
      </c>
      <c r="L2921" s="129">
        <v>214856.75</v>
      </c>
      <c r="M2921" s="121">
        <v>100</v>
      </c>
      <c r="N2921" s="121">
        <v>214856.75</v>
      </c>
      <c r="O2921" s="121">
        <v>0</v>
      </c>
      <c r="P2921" s="121">
        <v>214856.75</v>
      </c>
      <c r="Q2921" s="130" t="s">
        <v>681</v>
      </c>
      <c r="R2921" s="131">
        <v>23879518.329999994</v>
      </c>
      <c r="S2921" s="132">
        <v>0</v>
      </c>
      <c r="T2921" s="122" t="s">
        <v>757</v>
      </c>
      <c r="U2921" s="2">
        <v>102720400</v>
      </c>
      <c r="V2921" s="121">
        <v>-385862450</v>
      </c>
      <c r="W2921" s="111">
        <v>526560</v>
      </c>
      <c r="X2921" s="133">
        <v>61509747</v>
      </c>
      <c r="Y2921" s="45"/>
    </row>
    <row r="2922" spans="1:25">
      <c r="A2922" s="299" t="s">
        <v>206</v>
      </c>
      <c r="B2922" s="299" t="s">
        <v>207</v>
      </c>
      <c r="C2922" s="125">
        <v>45198</v>
      </c>
      <c r="D2922" s="125">
        <v>45198</v>
      </c>
      <c r="E2922" s="125">
        <v>45201</v>
      </c>
      <c r="F2922" s="295" t="s">
        <v>386</v>
      </c>
      <c r="G2922" s="127"/>
      <c r="H2922" s="128" t="s">
        <v>385</v>
      </c>
      <c r="I2922" s="73" t="s">
        <v>387</v>
      </c>
      <c r="J2922" s="73" t="s">
        <v>388</v>
      </c>
      <c r="K2922" s="73" t="s">
        <v>944</v>
      </c>
      <c r="L2922" s="129">
        <v>19143.87</v>
      </c>
      <c r="M2922" s="121">
        <v>100</v>
      </c>
      <c r="N2922" s="121">
        <v>19143.87</v>
      </c>
      <c r="O2922" s="121">
        <v>0</v>
      </c>
      <c r="P2922" s="121">
        <v>19143.87</v>
      </c>
      <c r="Q2922" s="130" t="s">
        <v>681</v>
      </c>
      <c r="R2922" s="131">
        <v>23898662.199999996</v>
      </c>
      <c r="S2922" s="132">
        <v>0</v>
      </c>
      <c r="T2922" s="122" t="s">
        <v>388</v>
      </c>
      <c r="U2922" s="2">
        <v>102735923</v>
      </c>
      <c r="V2922" s="121">
        <v>-385914062</v>
      </c>
      <c r="W2922" s="111">
        <v>499450</v>
      </c>
      <c r="X2922" s="133">
        <v>61516516</v>
      </c>
      <c r="Y2922" s="45"/>
    </row>
    <row r="2923" spans="1:25">
      <c r="A2923" s="299" t="s">
        <v>206</v>
      </c>
      <c r="B2923" s="299" t="s">
        <v>207</v>
      </c>
      <c r="C2923" s="125">
        <v>45198</v>
      </c>
      <c r="D2923" s="125">
        <v>45198</v>
      </c>
      <c r="E2923" s="125">
        <v>45201</v>
      </c>
      <c r="G2923" s="127"/>
      <c r="H2923" s="128" t="s">
        <v>324</v>
      </c>
      <c r="I2923" s="73" t="s">
        <v>325</v>
      </c>
      <c r="J2923" s="73" t="s">
        <v>326</v>
      </c>
      <c r="K2923" s="73" t="s">
        <v>944</v>
      </c>
      <c r="L2923" s="129">
        <v>17331.32</v>
      </c>
      <c r="M2923" s="121">
        <v>100</v>
      </c>
      <c r="N2923" s="121">
        <v>17331.32</v>
      </c>
      <c r="O2923" s="121">
        <v>0</v>
      </c>
      <c r="P2923" s="121">
        <v>17331.32</v>
      </c>
      <c r="Q2923" s="130" t="s">
        <v>681</v>
      </c>
      <c r="R2923" s="131">
        <v>23915993.519999996</v>
      </c>
      <c r="S2923" s="132">
        <v>0</v>
      </c>
      <c r="T2923" s="122" t="s">
        <v>326</v>
      </c>
      <c r="U2923" s="2">
        <v>102765796</v>
      </c>
      <c r="V2923" s="121">
        <v>-386014601</v>
      </c>
      <c r="W2923" s="111">
        <v>494646</v>
      </c>
      <c r="X2923" s="133">
        <v>61543493</v>
      </c>
      <c r="Y2923" s="45"/>
    </row>
    <row r="2924" spans="1:25">
      <c r="A2924" s="299" t="s">
        <v>182</v>
      </c>
      <c r="B2924" s="299" t="s">
        <v>183</v>
      </c>
      <c r="C2924" s="125">
        <v>45201</v>
      </c>
      <c r="D2924" s="125">
        <v>45201</v>
      </c>
      <c r="E2924" s="125">
        <v>45201</v>
      </c>
      <c r="G2924" s="127" t="s">
        <v>1562</v>
      </c>
      <c r="H2924" s="128" t="s">
        <v>324</v>
      </c>
      <c r="I2924" s="73" t="s">
        <v>325</v>
      </c>
      <c r="J2924" s="73" t="s">
        <v>1727</v>
      </c>
      <c r="K2924" s="73" t="s">
        <v>166</v>
      </c>
      <c r="L2924" s="129">
        <v>0</v>
      </c>
      <c r="N2924" s="121">
        <v>0</v>
      </c>
      <c r="O2924" s="121">
        <v>5.62</v>
      </c>
      <c r="P2924" s="121">
        <v>5.62</v>
      </c>
      <c r="Q2924" s="130" t="s">
        <v>681</v>
      </c>
      <c r="R2924" s="131">
        <v>0</v>
      </c>
      <c r="S2924" s="132">
        <v>1528076.7300000042</v>
      </c>
      <c r="T2924" s="122" t="s">
        <v>326</v>
      </c>
      <c r="U2924" s="2">
        <v>102765829</v>
      </c>
      <c r="V2924" s="121">
        <v>-386014637</v>
      </c>
      <c r="W2924" s="111">
        <v>495416</v>
      </c>
      <c r="X2924" s="133">
        <v>61543510</v>
      </c>
      <c r="Y2924" s="45"/>
    </row>
    <row r="2925" spans="1:25">
      <c r="A2925" s="299" t="s">
        <v>182</v>
      </c>
      <c r="B2925" s="299" t="s">
        <v>183</v>
      </c>
      <c r="C2925" s="125">
        <v>45201</v>
      </c>
      <c r="D2925" s="125">
        <v>45201</v>
      </c>
      <c r="E2925" s="125">
        <v>45201</v>
      </c>
      <c r="G2925" s="127" t="s">
        <v>1562</v>
      </c>
      <c r="H2925" s="128" t="s">
        <v>324</v>
      </c>
      <c r="I2925" s="73" t="s">
        <v>325</v>
      </c>
      <c r="J2925" s="73" t="s">
        <v>326</v>
      </c>
      <c r="K2925" s="73" t="s">
        <v>166</v>
      </c>
      <c r="L2925" s="129">
        <v>0</v>
      </c>
      <c r="N2925" s="121">
        <v>0</v>
      </c>
      <c r="O2925" s="121">
        <v>327.11</v>
      </c>
      <c r="P2925" s="121">
        <v>327.11</v>
      </c>
      <c r="Q2925" s="130" t="s">
        <v>681</v>
      </c>
      <c r="R2925" s="131">
        <v>0</v>
      </c>
      <c r="S2925" s="132">
        <v>1528403.8400000043</v>
      </c>
      <c r="T2925" s="122" t="s">
        <v>326</v>
      </c>
      <c r="U2925" s="2">
        <v>102765830</v>
      </c>
      <c r="V2925" s="121">
        <v>-386014639</v>
      </c>
      <c r="W2925" s="111">
        <v>494646</v>
      </c>
      <c r="X2925" s="133">
        <v>61543511</v>
      </c>
      <c r="Y2925" s="45"/>
    </row>
    <row r="2926" spans="1:25">
      <c r="A2926" s="228" t="s">
        <v>182</v>
      </c>
      <c r="B2926" s="228" t="s">
        <v>183</v>
      </c>
      <c r="C2926" s="229">
        <v>45201</v>
      </c>
      <c r="D2926" s="229">
        <v>45201</v>
      </c>
      <c r="E2926" s="229">
        <v>45201</v>
      </c>
      <c r="F2926" s="296" t="s">
        <v>549</v>
      </c>
      <c r="G2926" s="230" t="s">
        <v>1596</v>
      </c>
      <c r="H2926" s="231" t="s">
        <v>548</v>
      </c>
      <c r="I2926" s="232" t="s">
        <v>550</v>
      </c>
      <c r="J2926" s="232" t="s">
        <v>551</v>
      </c>
      <c r="K2926" s="232" t="s">
        <v>166</v>
      </c>
      <c r="L2926" s="233">
        <v>0</v>
      </c>
      <c r="M2926" s="234"/>
      <c r="N2926" s="234">
        <v>0</v>
      </c>
      <c r="O2926" s="234">
        <v>126298.14</v>
      </c>
      <c r="P2926" s="234">
        <v>126298.14</v>
      </c>
      <c r="Q2926" s="235" t="s">
        <v>681</v>
      </c>
      <c r="R2926" s="236">
        <v>0</v>
      </c>
      <c r="S2926" s="237">
        <v>1654701.9800000042</v>
      </c>
      <c r="T2926" s="238" t="s">
        <v>551</v>
      </c>
      <c r="U2926" s="239">
        <v>98417295</v>
      </c>
      <c r="V2926" s="234">
        <v>-385942892</v>
      </c>
      <c r="W2926" s="240">
        <v>550164</v>
      </c>
      <c r="X2926" s="241">
        <v>61518228</v>
      </c>
      <c r="Y2926" s="242"/>
    </row>
    <row r="2927" spans="1:25">
      <c r="A2927" s="299" t="s">
        <v>182</v>
      </c>
      <c r="B2927" s="299" t="s">
        <v>183</v>
      </c>
      <c r="C2927" s="125">
        <v>45201</v>
      </c>
      <c r="D2927" s="125">
        <v>45201</v>
      </c>
      <c r="E2927" s="125">
        <v>45202</v>
      </c>
      <c r="G2927" s="127"/>
      <c r="J2927" s="73"/>
      <c r="K2927" s="73" t="s">
        <v>1875</v>
      </c>
      <c r="L2927" s="129">
        <v>0</v>
      </c>
      <c r="N2927" s="121">
        <v>0</v>
      </c>
      <c r="O2927" s="121">
        <v>18475.34</v>
      </c>
      <c r="P2927" s="121">
        <v>18475.34</v>
      </c>
      <c r="Q2927" s="130" t="s">
        <v>681</v>
      </c>
      <c r="R2927" s="131">
        <v>0</v>
      </c>
      <c r="S2927" s="132">
        <v>1673177.3200000043</v>
      </c>
      <c r="T2927" s="122"/>
      <c r="U2927" s="2">
        <v>2632548</v>
      </c>
      <c r="V2927" s="121">
        <v>-386320366</v>
      </c>
      <c r="W2927" s="111"/>
      <c r="X2927" s="133">
        <v>61579259</v>
      </c>
      <c r="Y2927" s="45" t="s">
        <v>1876</v>
      </c>
    </row>
    <row r="2928" spans="1:25">
      <c r="A2928" s="299" t="s">
        <v>182</v>
      </c>
      <c r="B2928" s="299" t="s">
        <v>183</v>
      </c>
      <c r="C2928" s="125">
        <v>45201</v>
      </c>
      <c r="D2928" s="125">
        <v>45201</v>
      </c>
      <c r="E2928" s="125">
        <v>45202</v>
      </c>
      <c r="G2928" s="127"/>
      <c r="J2928" s="73"/>
      <c r="K2928" s="73" t="s">
        <v>1875</v>
      </c>
      <c r="L2928" s="129">
        <v>0</v>
      </c>
      <c r="N2928" s="121">
        <v>0</v>
      </c>
      <c r="O2928" s="121">
        <v>49615.44</v>
      </c>
      <c r="P2928" s="121">
        <v>49615.44</v>
      </c>
      <c r="Q2928" s="130" t="s">
        <v>681</v>
      </c>
      <c r="R2928" s="131">
        <v>0</v>
      </c>
      <c r="S2928" s="132">
        <v>1722792.7600000042</v>
      </c>
      <c r="T2928" s="122"/>
      <c r="U2928" s="2">
        <v>2632549</v>
      </c>
      <c r="V2928" s="121">
        <v>-386320368</v>
      </c>
      <c r="W2928" s="111"/>
      <c r="X2928" s="133">
        <v>61579260</v>
      </c>
      <c r="Y2928" s="45" t="s">
        <v>1876</v>
      </c>
    </row>
    <row r="2929" spans="1:25">
      <c r="A2929" s="299" t="s">
        <v>182</v>
      </c>
      <c r="B2929" s="299" t="s">
        <v>183</v>
      </c>
      <c r="C2929" s="125">
        <v>45201</v>
      </c>
      <c r="D2929" s="125">
        <v>45201</v>
      </c>
      <c r="E2929" s="125">
        <v>45202</v>
      </c>
      <c r="F2929" s="295" t="s">
        <v>453</v>
      </c>
      <c r="G2929" s="127" t="s">
        <v>1743</v>
      </c>
      <c r="H2929" s="128" t="s">
        <v>452</v>
      </c>
      <c r="I2929" s="73" t="s">
        <v>454</v>
      </c>
      <c r="J2929" s="73" t="s">
        <v>455</v>
      </c>
      <c r="K2929" s="73" t="s">
        <v>166</v>
      </c>
      <c r="L2929" s="129">
        <v>0</v>
      </c>
      <c r="N2929" s="121">
        <v>0</v>
      </c>
      <c r="O2929" s="121">
        <v>28569.59</v>
      </c>
      <c r="P2929" s="121">
        <v>28569.59</v>
      </c>
      <c r="Q2929" s="130" t="s">
        <v>681</v>
      </c>
      <c r="R2929" s="131">
        <v>0</v>
      </c>
      <c r="S2929" s="132">
        <v>1751362.3500000043</v>
      </c>
      <c r="T2929" s="122" t="s">
        <v>455</v>
      </c>
      <c r="U2929" s="2">
        <v>102084613</v>
      </c>
      <c r="V2929" s="121">
        <v>-385953983</v>
      </c>
      <c r="W2929" s="111">
        <v>523882</v>
      </c>
      <c r="X2929" s="133">
        <v>61529201</v>
      </c>
      <c r="Y2929" s="45"/>
    </row>
    <row r="2930" spans="1:25">
      <c r="A2930" s="299" t="s">
        <v>206</v>
      </c>
      <c r="B2930" s="299" t="s">
        <v>207</v>
      </c>
      <c r="C2930" s="125">
        <v>45198</v>
      </c>
      <c r="D2930" s="125">
        <v>45198</v>
      </c>
      <c r="E2930" s="125">
        <v>45202</v>
      </c>
      <c r="F2930" s="295" t="s">
        <v>266</v>
      </c>
      <c r="G2930" s="127"/>
      <c r="H2930" s="128" t="s">
        <v>265</v>
      </c>
      <c r="I2930" s="73" t="s">
        <v>267</v>
      </c>
      <c r="J2930" s="73" t="s">
        <v>268</v>
      </c>
      <c r="K2930" s="73" t="s">
        <v>944</v>
      </c>
      <c r="L2930" s="129">
        <v>14662.86</v>
      </c>
      <c r="M2930" s="121">
        <v>100</v>
      </c>
      <c r="N2930" s="121">
        <v>14662.86</v>
      </c>
      <c r="O2930" s="121">
        <v>0</v>
      </c>
      <c r="P2930" s="121">
        <v>14662.86</v>
      </c>
      <c r="Q2930" s="130" t="s">
        <v>681</v>
      </c>
      <c r="R2930" s="131">
        <v>23930656.379999995</v>
      </c>
      <c r="S2930" s="132">
        <v>0</v>
      </c>
      <c r="T2930" s="122" t="s">
        <v>268</v>
      </c>
      <c r="U2930" s="2">
        <v>102664814</v>
      </c>
      <c r="V2930" s="121">
        <v>-385759180</v>
      </c>
      <c r="W2930" s="111">
        <v>550292</v>
      </c>
      <c r="X2930" s="133">
        <v>61486810</v>
      </c>
      <c r="Y2930" s="45"/>
    </row>
    <row r="2931" spans="1:25">
      <c r="A2931" s="299" t="s">
        <v>182</v>
      </c>
      <c r="B2931" s="299" t="s">
        <v>183</v>
      </c>
      <c r="C2931" s="125">
        <v>45198</v>
      </c>
      <c r="D2931" s="125">
        <v>45198</v>
      </c>
      <c r="E2931" s="125">
        <v>45202</v>
      </c>
      <c r="F2931" s="295" t="s">
        <v>266</v>
      </c>
      <c r="G2931" s="127" t="s">
        <v>1645</v>
      </c>
      <c r="H2931" s="128" t="s">
        <v>265</v>
      </c>
      <c r="I2931" s="73" t="s">
        <v>267</v>
      </c>
      <c r="J2931" s="73" t="s">
        <v>268</v>
      </c>
      <c r="K2931" s="73" t="s">
        <v>166</v>
      </c>
      <c r="L2931" s="129">
        <v>0</v>
      </c>
      <c r="N2931" s="121">
        <v>0</v>
      </c>
      <c r="O2931" s="121">
        <v>180873.58</v>
      </c>
      <c r="P2931" s="121">
        <v>180873.58</v>
      </c>
      <c r="Q2931" s="130" t="s">
        <v>681</v>
      </c>
      <c r="R2931" s="131">
        <v>0</v>
      </c>
      <c r="S2931" s="132">
        <v>1932235.9300000044</v>
      </c>
      <c r="T2931" s="122" t="s">
        <v>268</v>
      </c>
      <c r="U2931" s="2">
        <v>98444289</v>
      </c>
      <c r="V2931" s="121">
        <v>-385190877</v>
      </c>
      <c r="W2931" s="111">
        <v>550292</v>
      </c>
      <c r="X2931" s="133">
        <v>61139664</v>
      </c>
      <c r="Y2931" s="45"/>
    </row>
    <row r="2932" spans="1:25">
      <c r="A2932" s="299" t="s">
        <v>182</v>
      </c>
      <c r="B2932" s="299" t="s">
        <v>183</v>
      </c>
      <c r="C2932" s="125">
        <v>45198</v>
      </c>
      <c r="D2932" s="125">
        <v>45198</v>
      </c>
      <c r="E2932" s="125">
        <v>45202</v>
      </c>
      <c r="F2932" s="295" t="s">
        <v>266</v>
      </c>
      <c r="G2932" s="127" t="s">
        <v>1645</v>
      </c>
      <c r="H2932" s="128" t="s">
        <v>265</v>
      </c>
      <c r="I2932" s="73" t="s">
        <v>267</v>
      </c>
      <c r="J2932" s="73" t="s">
        <v>268</v>
      </c>
      <c r="K2932" s="73" t="s">
        <v>166</v>
      </c>
      <c r="L2932" s="129">
        <v>0</v>
      </c>
      <c r="N2932" s="121">
        <v>0</v>
      </c>
      <c r="O2932" s="121">
        <v>1645.52</v>
      </c>
      <c r="P2932" s="121">
        <v>1645.52</v>
      </c>
      <c r="Q2932" s="130" t="s">
        <v>681</v>
      </c>
      <c r="R2932" s="131">
        <v>0</v>
      </c>
      <c r="S2932" s="132">
        <v>1933881.4500000044</v>
      </c>
      <c r="T2932" s="122" t="s">
        <v>268</v>
      </c>
      <c r="U2932" s="2">
        <v>98444289</v>
      </c>
      <c r="V2932" s="121">
        <v>-386368444</v>
      </c>
      <c r="W2932" s="111">
        <v>550292</v>
      </c>
      <c r="X2932" s="133">
        <v>61586527</v>
      </c>
      <c r="Y2932" s="45"/>
    </row>
    <row r="2933" spans="1:25">
      <c r="A2933" s="299" t="s">
        <v>206</v>
      </c>
      <c r="B2933" s="299" t="s">
        <v>207</v>
      </c>
      <c r="C2933" s="125">
        <v>45198</v>
      </c>
      <c r="D2933" s="125">
        <v>45198</v>
      </c>
      <c r="E2933" s="125">
        <v>45202</v>
      </c>
      <c r="F2933" s="295" t="s">
        <v>1045</v>
      </c>
      <c r="G2933" s="127"/>
      <c r="H2933" s="128" t="s">
        <v>577</v>
      </c>
      <c r="I2933" s="73" t="s">
        <v>578</v>
      </c>
      <c r="J2933" s="73" t="s">
        <v>1044</v>
      </c>
      <c r="K2933" s="73" t="s">
        <v>944</v>
      </c>
      <c r="L2933" s="129">
        <v>16977.52</v>
      </c>
      <c r="M2933" s="121">
        <v>100</v>
      </c>
      <c r="N2933" s="121">
        <v>16977.52</v>
      </c>
      <c r="O2933" s="121">
        <v>0</v>
      </c>
      <c r="P2933" s="121">
        <v>16977.52</v>
      </c>
      <c r="Q2933" s="130" t="s">
        <v>681</v>
      </c>
      <c r="R2933" s="131">
        <v>23947633.899999995</v>
      </c>
      <c r="S2933" s="132">
        <v>0</v>
      </c>
      <c r="T2933" s="122" t="s">
        <v>1044</v>
      </c>
      <c r="U2933" s="2">
        <v>102215588</v>
      </c>
      <c r="V2933" s="121">
        <v>-384247970</v>
      </c>
      <c r="W2933" s="111">
        <v>552460</v>
      </c>
      <c r="X2933" s="133">
        <v>61011903</v>
      </c>
      <c r="Y2933" s="45"/>
    </row>
    <row r="2934" spans="1:25">
      <c r="A2934" s="299" t="s">
        <v>182</v>
      </c>
      <c r="B2934" s="299" t="s">
        <v>183</v>
      </c>
      <c r="C2934" s="125">
        <v>45198</v>
      </c>
      <c r="D2934" s="125">
        <v>45198</v>
      </c>
      <c r="E2934" s="125">
        <v>45202</v>
      </c>
      <c r="F2934" s="295" t="s">
        <v>1045</v>
      </c>
      <c r="G2934" s="127" t="s">
        <v>1632</v>
      </c>
      <c r="H2934" s="128" t="s">
        <v>577</v>
      </c>
      <c r="I2934" s="73" t="s">
        <v>578</v>
      </c>
      <c r="J2934" s="73" t="s">
        <v>1044</v>
      </c>
      <c r="K2934" s="73" t="s">
        <v>166</v>
      </c>
      <c r="L2934" s="129">
        <v>0</v>
      </c>
      <c r="N2934" s="121">
        <v>0</v>
      </c>
      <c r="O2934" s="121">
        <v>195554.69</v>
      </c>
      <c r="P2934" s="121">
        <v>195554.69</v>
      </c>
      <c r="Q2934" s="130" t="s">
        <v>681</v>
      </c>
      <c r="R2934" s="131">
        <v>0</v>
      </c>
      <c r="S2934" s="132">
        <v>2129436.1400000043</v>
      </c>
      <c r="T2934" s="122" t="s">
        <v>1044</v>
      </c>
      <c r="U2934" s="2">
        <v>99074519</v>
      </c>
      <c r="V2934" s="121">
        <v>-385207290</v>
      </c>
      <c r="W2934" s="111">
        <v>552460</v>
      </c>
      <c r="X2934" s="133">
        <v>61154998</v>
      </c>
      <c r="Y2934" s="45"/>
    </row>
    <row r="2935" spans="1:25">
      <c r="A2935" s="228" t="s">
        <v>169</v>
      </c>
      <c r="B2935" s="228" t="s">
        <v>171</v>
      </c>
      <c r="C2935" s="229">
        <v>45195</v>
      </c>
      <c r="D2935" s="229">
        <v>45195</v>
      </c>
      <c r="E2935" s="229">
        <v>45202</v>
      </c>
      <c r="F2935" s="296"/>
      <c r="G2935" s="230"/>
      <c r="H2935" s="231"/>
      <c r="I2935" s="232"/>
      <c r="J2935" s="232"/>
      <c r="K2935" s="232" t="s">
        <v>1551</v>
      </c>
      <c r="L2935" s="233">
        <v>0</v>
      </c>
      <c r="M2935" s="234"/>
      <c r="N2935" s="234">
        <v>-7934.12</v>
      </c>
      <c r="O2935" s="234">
        <v>0</v>
      </c>
      <c r="P2935" s="234">
        <v>-7934.12</v>
      </c>
      <c r="Q2935" s="235" t="s">
        <v>681</v>
      </c>
      <c r="R2935" s="236">
        <v>1.1186784831807017E-10</v>
      </c>
      <c r="S2935" s="237">
        <v>0</v>
      </c>
      <c r="T2935" s="238"/>
      <c r="U2935" s="239">
        <v>2634104</v>
      </c>
      <c r="V2935" s="234">
        <v>-386413239</v>
      </c>
      <c r="W2935" s="240"/>
      <c r="X2935" s="241">
        <v>61597866</v>
      </c>
      <c r="Y2935" s="242" t="s">
        <v>1893</v>
      </c>
    </row>
    <row r="2936" spans="1:25">
      <c r="A2936" s="299" t="s">
        <v>206</v>
      </c>
      <c r="B2936" s="299" t="s">
        <v>207</v>
      </c>
      <c r="C2936" s="125">
        <v>45198</v>
      </c>
      <c r="D2936" s="125">
        <v>45198</v>
      </c>
      <c r="E2936" s="125">
        <v>45203</v>
      </c>
      <c r="G2936" s="127"/>
      <c r="H2936" s="128" t="s">
        <v>513</v>
      </c>
      <c r="I2936" s="73" t="s">
        <v>514</v>
      </c>
      <c r="J2936" s="73" t="s">
        <v>515</v>
      </c>
      <c r="K2936" s="73" t="s">
        <v>944</v>
      </c>
      <c r="L2936" s="129">
        <v>18750</v>
      </c>
      <c r="M2936" s="121">
        <v>100</v>
      </c>
      <c r="N2936" s="121">
        <v>18750</v>
      </c>
      <c r="O2936" s="121">
        <v>0</v>
      </c>
      <c r="P2936" s="121">
        <v>18750</v>
      </c>
      <c r="Q2936" s="130" t="s">
        <v>681</v>
      </c>
      <c r="R2936" s="131">
        <v>23966383.899999995</v>
      </c>
      <c r="S2936" s="132">
        <v>0</v>
      </c>
      <c r="T2936" s="122" t="s">
        <v>515</v>
      </c>
      <c r="U2936" s="2">
        <v>102503103</v>
      </c>
      <c r="V2936" s="121">
        <v>-385504302</v>
      </c>
      <c r="W2936" s="111">
        <v>546067</v>
      </c>
      <c r="X2936" s="133">
        <v>61404637</v>
      </c>
      <c r="Y2936" s="45"/>
    </row>
    <row r="2937" spans="1:25">
      <c r="A2937" s="299" t="s">
        <v>182</v>
      </c>
      <c r="B2937" s="299" t="s">
        <v>183</v>
      </c>
      <c r="C2937" s="125">
        <v>45202</v>
      </c>
      <c r="D2937" s="125">
        <v>45202</v>
      </c>
      <c r="E2937" s="125">
        <v>45203</v>
      </c>
      <c r="G2937" s="127" t="s">
        <v>1884</v>
      </c>
      <c r="H2937" s="128" t="s">
        <v>513</v>
      </c>
      <c r="I2937" s="73" t="s">
        <v>514</v>
      </c>
      <c r="J2937" s="73" t="s">
        <v>515</v>
      </c>
      <c r="K2937" s="73" t="s">
        <v>166</v>
      </c>
      <c r="L2937" s="129">
        <v>0</v>
      </c>
      <c r="N2937" s="121">
        <v>0</v>
      </c>
      <c r="O2937" s="121">
        <v>74500.149999999994</v>
      </c>
      <c r="P2937" s="121">
        <v>74500.149999999994</v>
      </c>
      <c r="Q2937" s="130" t="s">
        <v>681</v>
      </c>
      <c r="R2937" s="131">
        <v>0</v>
      </c>
      <c r="S2937" s="132">
        <v>2203936.2900000042</v>
      </c>
      <c r="T2937" s="122" t="s">
        <v>515</v>
      </c>
      <c r="U2937" s="2">
        <v>102919278</v>
      </c>
      <c r="V2937" s="121">
        <v>-386566073</v>
      </c>
      <c r="W2937" s="111">
        <v>546067</v>
      </c>
      <c r="X2937" s="133">
        <v>61630520</v>
      </c>
      <c r="Y2937" s="45"/>
    </row>
    <row r="2938" spans="1:25">
      <c r="A2938" s="299" t="s">
        <v>206</v>
      </c>
      <c r="B2938" s="299" t="s">
        <v>207</v>
      </c>
      <c r="C2938" s="125">
        <v>45201</v>
      </c>
      <c r="D2938" s="125">
        <v>45201</v>
      </c>
      <c r="E2938" s="125">
        <v>45203</v>
      </c>
      <c r="G2938" s="127"/>
      <c r="H2938" s="128" t="s">
        <v>317</v>
      </c>
      <c r="I2938" s="73" t="s">
        <v>318</v>
      </c>
      <c r="J2938" s="73" t="s">
        <v>319</v>
      </c>
      <c r="K2938" s="73" t="s">
        <v>944</v>
      </c>
      <c r="L2938" s="129">
        <v>814.22</v>
      </c>
      <c r="M2938" s="121">
        <v>100</v>
      </c>
      <c r="N2938" s="121">
        <v>814.22</v>
      </c>
      <c r="O2938" s="121">
        <v>0</v>
      </c>
      <c r="P2938" s="121">
        <v>814.22</v>
      </c>
      <c r="Q2938" s="130" t="s">
        <v>681</v>
      </c>
      <c r="R2938" s="131">
        <v>23967198.119999994</v>
      </c>
      <c r="S2938" s="132">
        <v>0</v>
      </c>
      <c r="T2938" s="122" t="s">
        <v>319</v>
      </c>
      <c r="U2938" s="2">
        <v>102941388</v>
      </c>
      <c r="V2938" s="121">
        <v>-386607000</v>
      </c>
      <c r="W2938" s="111">
        <v>454684</v>
      </c>
      <c r="X2938" s="133">
        <v>61637640</v>
      </c>
      <c r="Y2938" s="45"/>
    </row>
    <row r="2939" spans="1:25">
      <c r="A2939" s="228" t="s">
        <v>182</v>
      </c>
      <c r="B2939" s="228" t="s">
        <v>183</v>
      </c>
      <c r="C2939" s="229">
        <v>45201</v>
      </c>
      <c r="D2939" s="229">
        <v>45201</v>
      </c>
      <c r="E2939" s="229">
        <v>45203</v>
      </c>
      <c r="F2939" s="296"/>
      <c r="G2939" s="230" t="s">
        <v>1618</v>
      </c>
      <c r="H2939" s="231" t="s">
        <v>317</v>
      </c>
      <c r="I2939" s="232" t="s">
        <v>318</v>
      </c>
      <c r="J2939" s="232" t="s">
        <v>319</v>
      </c>
      <c r="K2939" s="232" t="s">
        <v>166</v>
      </c>
      <c r="L2939" s="233">
        <v>0</v>
      </c>
      <c r="M2939" s="234"/>
      <c r="N2939" s="234">
        <v>0</v>
      </c>
      <c r="O2939" s="234">
        <v>2913.9</v>
      </c>
      <c r="P2939" s="234">
        <v>2913.9</v>
      </c>
      <c r="Q2939" s="235" t="s">
        <v>681</v>
      </c>
      <c r="R2939" s="236">
        <v>0</v>
      </c>
      <c r="S2939" s="237">
        <v>2206850.1900000041</v>
      </c>
      <c r="T2939" s="238" t="s">
        <v>319</v>
      </c>
      <c r="U2939" s="239">
        <v>101261859</v>
      </c>
      <c r="V2939" s="234">
        <v>-386610087</v>
      </c>
      <c r="W2939" s="240">
        <v>454684</v>
      </c>
      <c r="X2939" s="241">
        <v>61638143</v>
      </c>
      <c r="Y2939" s="242"/>
    </row>
    <row r="2940" spans="1:25">
      <c r="A2940" s="299" t="s">
        <v>206</v>
      </c>
      <c r="B2940" s="299" t="s">
        <v>207</v>
      </c>
      <c r="C2940" s="125">
        <v>45201</v>
      </c>
      <c r="D2940" s="125">
        <v>45201</v>
      </c>
      <c r="E2940" s="125">
        <v>45204</v>
      </c>
      <c r="F2940" s="295" t="s">
        <v>481</v>
      </c>
      <c r="G2940" s="127"/>
      <c r="H2940" s="128" t="s">
        <v>480</v>
      </c>
      <c r="I2940" s="73" t="s">
        <v>482</v>
      </c>
      <c r="J2940" s="73" t="s">
        <v>483</v>
      </c>
      <c r="K2940" s="73" t="s">
        <v>944</v>
      </c>
      <c r="L2940" s="129">
        <v>4893.68</v>
      </c>
      <c r="M2940" s="121">
        <v>100</v>
      </c>
      <c r="N2940" s="121">
        <v>4893.68</v>
      </c>
      <c r="O2940" s="121">
        <v>0</v>
      </c>
      <c r="P2940" s="121">
        <v>4893.68</v>
      </c>
      <c r="Q2940" s="130" t="s">
        <v>681</v>
      </c>
      <c r="R2940" s="131">
        <v>23972091.799999993</v>
      </c>
      <c r="S2940" s="132">
        <v>0</v>
      </c>
      <c r="T2940" s="122" t="s">
        <v>483</v>
      </c>
      <c r="U2940" s="2">
        <v>102964542</v>
      </c>
      <c r="V2940" s="121">
        <v>-386689620</v>
      </c>
      <c r="W2940" s="111">
        <v>486128</v>
      </c>
      <c r="X2940" s="133">
        <v>61655465</v>
      </c>
      <c r="Y2940" s="45"/>
    </row>
    <row r="2941" spans="1:25">
      <c r="A2941" s="299" t="s">
        <v>206</v>
      </c>
      <c r="B2941" s="299" t="s">
        <v>207</v>
      </c>
      <c r="C2941" s="125">
        <v>45198</v>
      </c>
      <c r="D2941" s="125">
        <v>45198</v>
      </c>
      <c r="E2941" s="125">
        <v>45204</v>
      </c>
      <c r="F2941" s="295" t="s">
        <v>937</v>
      </c>
      <c r="G2941" s="127"/>
      <c r="H2941" s="128" t="s">
        <v>870</v>
      </c>
      <c r="I2941" s="73" t="s">
        <v>482</v>
      </c>
      <c r="J2941" s="73" t="s">
        <v>936</v>
      </c>
      <c r="K2941" s="73" t="s">
        <v>944</v>
      </c>
      <c r="L2941" s="129">
        <v>458.76</v>
      </c>
      <c r="M2941" s="121">
        <v>100</v>
      </c>
      <c r="N2941" s="121">
        <v>458.76</v>
      </c>
      <c r="O2941" s="121">
        <v>0</v>
      </c>
      <c r="P2941" s="121">
        <v>458.76</v>
      </c>
      <c r="Q2941" s="130" t="s">
        <v>681</v>
      </c>
      <c r="R2941" s="131">
        <v>23972550.559999995</v>
      </c>
      <c r="S2941" s="132">
        <v>0</v>
      </c>
      <c r="T2941" s="122" t="s">
        <v>936</v>
      </c>
      <c r="U2941" s="2">
        <v>102869856</v>
      </c>
      <c r="V2941" s="121">
        <v>-386447049</v>
      </c>
      <c r="W2941" s="111">
        <v>484145</v>
      </c>
      <c r="X2941" s="133">
        <v>61605171</v>
      </c>
      <c r="Y2941" s="45"/>
    </row>
    <row r="2942" spans="1:25">
      <c r="A2942" s="299" t="s">
        <v>206</v>
      </c>
      <c r="B2942" s="299" t="s">
        <v>207</v>
      </c>
      <c r="C2942" s="125">
        <v>45198</v>
      </c>
      <c r="D2942" s="125">
        <v>45198</v>
      </c>
      <c r="E2942" s="125">
        <v>45204</v>
      </c>
      <c r="F2942" s="295" t="s">
        <v>346</v>
      </c>
      <c r="G2942" s="127"/>
      <c r="H2942" s="128" t="s">
        <v>345</v>
      </c>
      <c r="I2942" s="73" t="s">
        <v>164</v>
      </c>
      <c r="J2942" s="73" t="s">
        <v>347</v>
      </c>
      <c r="K2942" s="73" t="s">
        <v>944</v>
      </c>
      <c r="L2942" s="129">
        <v>10524.54</v>
      </c>
      <c r="M2942" s="121">
        <v>100</v>
      </c>
      <c r="N2942" s="121">
        <v>10524.54</v>
      </c>
      <c r="O2942" s="121">
        <v>0</v>
      </c>
      <c r="P2942" s="121">
        <v>10524.54</v>
      </c>
      <c r="Q2942" s="130" t="s">
        <v>681</v>
      </c>
      <c r="R2942" s="131">
        <v>23983075.099999994</v>
      </c>
      <c r="S2942" s="132">
        <v>0</v>
      </c>
      <c r="T2942" s="122" t="s">
        <v>347</v>
      </c>
      <c r="U2942" s="2">
        <v>102972153</v>
      </c>
      <c r="V2942" s="121">
        <v>-386709635</v>
      </c>
      <c r="W2942" s="111">
        <v>532990</v>
      </c>
      <c r="X2942" s="133">
        <v>61658727</v>
      </c>
      <c r="Y2942" s="45"/>
    </row>
    <row r="2943" spans="1:25">
      <c r="A2943" s="299" t="s">
        <v>206</v>
      </c>
      <c r="B2943" s="299" t="s">
        <v>207</v>
      </c>
      <c r="C2943" s="125">
        <v>45198</v>
      </c>
      <c r="D2943" s="125">
        <v>45198</v>
      </c>
      <c r="E2943" s="125">
        <v>45204</v>
      </c>
      <c r="F2943" s="295" t="s">
        <v>346</v>
      </c>
      <c r="G2943" s="127"/>
      <c r="H2943" s="128" t="s">
        <v>345</v>
      </c>
      <c r="I2943" s="73" t="s">
        <v>164</v>
      </c>
      <c r="J2943" s="73" t="s">
        <v>347</v>
      </c>
      <c r="K2943" s="73" t="s">
        <v>830</v>
      </c>
      <c r="L2943" s="129">
        <v>604.34</v>
      </c>
      <c r="M2943" s="121">
        <v>100</v>
      </c>
      <c r="N2943" s="121">
        <v>604.34</v>
      </c>
      <c r="O2943" s="121">
        <v>0</v>
      </c>
      <c r="P2943" s="121">
        <v>604.34</v>
      </c>
      <c r="Q2943" s="130" t="s">
        <v>681</v>
      </c>
      <c r="R2943" s="131">
        <v>23983679.439999994</v>
      </c>
      <c r="S2943" s="132">
        <v>0</v>
      </c>
      <c r="T2943" s="122" t="s">
        <v>347</v>
      </c>
      <c r="U2943" s="2">
        <v>102972437</v>
      </c>
      <c r="V2943" s="121">
        <v>-386710860</v>
      </c>
      <c r="W2943" s="111">
        <v>549316</v>
      </c>
      <c r="X2943" s="133">
        <v>61658789</v>
      </c>
      <c r="Y2943" s="45"/>
    </row>
    <row r="2944" spans="1:25">
      <c r="A2944" s="299" t="s">
        <v>182</v>
      </c>
      <c r="B2944" s="299" t="s">
        <v>183</v>
      </c>
      <c r="C2944" s="125">
        <v>45198</v>
      </c>
      <c r="D2944" s="125">
        <v>45198</v>
      </c>
      <c r="E2944" s="125">
        <v>45204</v>
      </c>
      <c r="F2944" s="295" t="s">
        <v>346</v>
      </c>
      <c r="G2944" s="127" t="s">
        <v>1700</v>
      </c>
      <c r="H2944" s="128" t="s">
        <v>345</v>
      </c>
      <c r="I2944" s="73" t="s">
        <v>164</v>
      </c>
      <c r="J2944" s="73" t="s">
        <v>347</v>
      </c>
      <c r="K2944" s="73" t="s">
        <v>166</v>
      </c>
      <c r="L2944" s="129">
        <v>0</v>
      </c>
      <c r="N2944" s="121">
        <v>0</v>
      </c>
      <c r="O2944" s="121">
        <v>151769.47</v>
      </c>
      <c r="P2944" s="121">
        <v>151769.47</v>
      </c>
      <c r="Q2944" s="130" t="s">
        <v>681</v>
      </c>
      <c r="R2944" s="131">
        <v>0</v>
      </c>
      <c r="S2944" s="132">
        <v>2358619.6600000043</v>
      </c>
      <c r="T2944" s="122" t="s">
        <v>347</v>
      </c>
      <c r="U2944" s="2">
        <v>97901673</v>
      </c>
      <c r="V2944" s="121">
        <v>-386713817</v>
      </c>
      <c r="W2944" s="111">
        <v>549316</v>
      </c>
      <c r="X2944" s="133">
        <v>61659304</v>
      </c>
      <c r="Y2944" s="45"/>
    </row>
    <row r="2945" spans="1:25">
      <c r="A2945" s="299" t="s">
        <v>206</v>
      </c>
      <c r="B2945" s="299" t="s">
        <v>207</v>
      </c>
      <c r="C2945" s="125">
        <v>45198</v>
      </c>
      <c r="D2945" s="125">
        <v>45198</v>
      </c>
      <c r="E2945" s="125">
        <v>45204</v>
      </c>
      <c r="G2945" s="127"/>
      <c r="H2945" s="128" t="s">
        <v>163</v>
      </c>
      <c r="I2945" s="73" t="s">
        <v>164</v>
      </c>
      <c r="J2945" s="73" t="s">
        <v>165</v>
      </c>
      <c r="K2945" s="73" t="s">
        <v>944</v>
      </c>
      <c r="L2945" s="129">
        <v>2284.7399999999998</v>
      </c>
      <c r="M2945" s="121">
        <v>100</v>
      </c>
      <c r="N2945" s="121">
        <v>2284.7399999999998</v>
      </c>
      <c r="O2945" s="121">
        <v>0</v>
      </c>
      <c r="P2945" s="121">
        <v>2284.7399999999998</v>
      </c>
      <c r="Q2945" s="130" t="s">
        <v>681</v>
      </c>
      <c r="R2945" s="131">
        <v>23985964.179999992</v>
      </c>
      <c r="S2945" s="132">
        <v>0</v>
      </c>
      <c r="T2945" s="122" t="s">
        <v>165</v>
      </c>
      <c r="U2945" s="2"/>
      <c r="W2945" s="111">
        <v>533498</v>
      </c>
      <c r="X2945" s="133"/>
      <c r="Y2945" s="45"/>
    </row>
    <row r="2946" spans="1:25">
      <c r="A2946" s="299" t="s">
        <v>182</v>
      </c>
      <c r="B2946" s="299" t="s">
        <v>183</v>
      </c>
      <c r="C2946" s="125">
        <v>45198</v>
      </c>
      <c r="D2946" s="125">
        <v>45198</v>
      </c>
      <c r="E2946" s="125">
        <v>45204</v>
      </c>
      <c r="G2946" s="127" t="s">
        <v>1768</v>
      </c>
      <c r="H2946" s="128" t="s">
        <v>163</v>
      </c>
      <c r="I2946" s="73" t="s">
        <v>164</v>
      </c>
      <c r="J2946" s="73" t="s">
        <v>165</v>
      </c>
      <c r="K2946" s="73" t="s">
        <v>166</v>
      </c>
      <c r="L2946" s="129">
        <v>0</v>
      </c>
      <c r="N2946" s="121">
        <v>0</v>
      </c>
      <c r="O2946" s="121">
        <v>1235.4100000000001</v>
      </c>
      <c r="P2946" s="121">
        <v>1235.4100000000001</v>
      </c>
      <c r="Q2946" s="130" t="s">
        <v>681</v>
      </c>
      <c r="R2946" s="131">
        <v>0</v>
      </c>
      <c r="S2946" s="132">
        <v>2359855.0700000045</v>
      </c>
      <c r="T2946" s="122" t="s">
        <v>165</v>
      </c>
      <c r="U2946" s="2">
        <v>98598570</v>
      </c>
      <c r="V2946" s="121">
        <v>-403436216</v>
      </c>
      <c r="W2946" s="111">
        <v>533498</v>
      </c>
      <c r="X2946" s="133">
        <v>64564038</v>
      </c>
      <c r="Y2946" s="45"/>
    </row>
    <row r="2947" spans="1:25">
      <c r="A2947" s="299" t="s">
        <v>206</v>
      </c>
      <c r="B2947" s="299" t="s">
        <v>207</v>
      </c>
      <c r="C2947" s="125">
        <v>45198</v>
      </c>
      <c r="D2947" s="125">
        <v>45198</v>
      </c>
      <c r="E2947" s="125">
        <v>45204</v>
      </c>
      <c r="F2947" s="295" t="s">
        <v>505</v>
      </c>
      <c r="G2947" s="127"/>
      <c r="H2947" s="128" t="s">
        <v>504</v>
      </c>
      <c r="I2947" s="73" t="s">
        <v>499</v>
      </c>
      <c r="J2947" s="73" t="s">
        <v>506</v>
      </c>
      <c r="K2947" s="73" t="s">
        <v>944</v>
      </c>
      <c r="L2947" s="129">
        <v>2175.4299999999998</v>
      </c>
      <c r="M2947" s="121">
        <v>100</v>
      </c>
      <c r="N2947" s="121">
        <v>2175.4299999999998</v>
      </c>
      <c r="O2947" s="121">
        <v>0</v>
      </c>
      <c r="P2947" s="121">
        <v>2175.4299999999998</v>
      </c>
      <c r="Q2947" s="130" t="s">
        <v>681</v>
      </c>
      <c r="R2947" s="131">
        <v>23988139.609999992</v>
      </c>
      <c r="S2947" s="132">
        <v>0</v>
      </c>
      <c r="T2947" s="122" t="s">
        <v>506</v>
      </c>
      <c r="U2947" s="2">
        <v>102864838</v>
      </c>
      <c r="V2947" s="121">
        <v>-386438421</v>
      </c>
      <c r="W2947" s="111">
        <v>543046</v>
      </c>
      <c r="X2947" s="133">
        <v>61602995</v>
      </c>
      <c r="Y2947" s="45"/>
    </row>
    <row r="2948" spans="1:25">
      <c r="A2948" s="299" t="s">
        <v>182</v>
      </c>
      <c r="B2948" s="299" t="s">
        <v>183</v>
      </c>
      <c r="C2948" s="125">
        <v>45201</v>
      </c>
      <c r="D2948" s="125">
        <v>45201</v>
      </c>
      <c r="E2948" s="125">
        <v>45204</v>
      </c>
      <c r="F2948" s="295" t="s">
        <v>505</v>
      </c>
      <c r="G2948" s="127" t="s">
        <v>1649</v>
      </c>
      <c r="H2948" s="128" t="s">
        <v>504</v>
      </c>
      <c r="I2948" s="73" t="s">
        <v>499</v>
      </c>
      <c r="J2948" s="73" t="s">
        <v>506</v>
      </c>
      <c r="K2948" s="73" t="s">
        <v>166</v>
      </c>
      <c r="L2948" s="129">
        <v>0</v>
      </c>
      <c r="N2948" s="121">
        <v>0</v>
      </c>
      <c r="O2948" s="121">
        <v>26018.34</v>
      </c>
      <c r="P2948" s="121">
        <v>26018.34</v>
      </c>
      <c r="Q2948" s="130" t="s">
        <v>681</v>
      </c>
      <c r="R2948" s="131">
        <v>0</v>
      </c>
      <c r="S2948" s="132">
        <v>2385873.4100000043</v>
      </c>
      <c r="T2948" s="122" t="s">
        <v>506</v>
      </c>
      <c r="U2948" s="2">
        <v>102865064</v>
      </c>
      <c r="V2948" s="121">
        <v>-386438973</v>
      </c>
      <c r="W2948" s="111">
        <v>543046</v>
      </c>
      <c r="X2948" s="133">
        <v>61603057</v>
      </c>
      <c r="Y2948" s="45"/>
    </row>
    <row r="2949" spans="1:25">
      <c r="A2949" s="299" t="s">
        <v>206</v>
      </c>
      <c r="B2949" s="299" t="s">
        <v>207</v>
      </c>
      <c r="C2949" s="125">
        <v>45198</v>
      </c>
      <c r="D2949" s="125">
        <v>45198</v>
      </c>
      <c r="E2949" s="125">
        <v>45204</v>
      </c>
      <c r="G2949" s="127"/>
      <c r="H2949" s="128" t="s">
        <v>498</v>
      </c>
      <c r="I2949" s="73" t="s">
        <v>499</v>
      </c>
      <c r="J2949" s="73" t="s">
        <v>500</v>
      </c>
      <c r="K2949" s="73" t="s">
        <v>944</v>
      </c>
      <c r="L2949" s="129">
        <v>12720.86</v>
      </c>
      <c r="M2949" s="121">
        <v>100</v>
      </c>
      <c r="N2949" s="121">
        <v>12720.86</v>
      </c>
      <c r="O2949" s="121">
        <v>0</v>
      </c>
      <c r="P2949" s="121">
        <v>12720.86</v>
      </c>
      <c r="Q2949" s="130" t="s">
        <v>681</v>
      </c>
      <c r="R2949" s="131">
        <v>24000860.469999991</v>
      </c>
      <c r="S2949" s="132">
        <v>0</v>
      </c>
      <c r="T2949" s="122" t="s">
        <v>500</v>
      </c>
      <c r="U2949" s="2">
        <v>101482246</v>
      </c>
      <c r="V2949" s="121">
        <v>-382076727</v>
      </c>
      <c r="W2949" s="111">
        <v>542855</v>
      </c>
      <c r="X2949" s="133">
        <v>60748989</v>
      </c>
      <c r="Y2949" s="45"/>
    </row>
    <row r="2950" spans="1:25">
      <c r="A2950" s="299" t="s">
        <v>182</v>
      </c>
      <c r="B2950" s="299" t="s">
        <v>183</v>
      </c>
      <c r="C2950" s="125">
        <v>45201</v>
      </c>
      <c r="D2950" s="125">
        <v>45201</v>
      </c>
      <c r="E2950" s="125">
        <v>45204</v>
      </c>
      <c r="G2950" s="127" t="s">
        <v>1650</v>
      </c>
      <c r="H2950" s="128" t="s">
        <v>498</v>
      </c>
      <c r="I2950" s="73" t="s">
        <v>499</v>
      </c>
      <c r="J2950" s="73" t="s">
        <v>500</v>
      </c>
      <c r="K2950" s="73" t="s">
        <v>166</v>
      </c>
      <c r="L2950" s="129">
        <v>0</v>
      </c>
      <c r="N2950" s="121">
        <v>0</v>
      </c>
      <c r="O2950" s="121">
        <v>43322.99</v>
      </c>
      <c r="P2950" s="121">
        <v>43322.99</v>
      </c>
      <c r="Q2950" s="130" t="s">
        <v>681</v>
      </c>
      <c r="R2950" s="131">
        <v>0</v>
      </c>
      <c r="S2950" s="132">
        <v>2429196.4000000046</v>
      </c>
      <c r="T2950" s="122" t="s">
        <v>500</v>
      </c>
      <c r="U2950" s="2">
        <v>101192270</v>
      </c>
      <c r="V2950" s="121">
        <v>-386684448</v>
      </c>
      <c r="W2950" s="111">
        <v>542855</v>
      </c>
      <c r="X2950" s="133">
        <v>61654280</v>
      </c>
      <c r="Y2950" s="45"/>
    </row>
    <row r="2951" spans="1:25">
      <c r="A2951" s="299" t="s">
        <v>206</v>
      </c>
      <c r="B2951" s="299" t="s">
        <v>207</v>
      </c>
      <c r="C2951" s="125">
        <v>45198</v>
      </c>
      <c r="D2951" s="125">
        <v>45198</v>
      </c>
      <c r="E2951" s="125">
        <v>45204</v>
      </c>
      <c r="G2951" s="127"/>
      <c r="H2951" s="128" t="s">
        <v>510</v>
      </c>
      <c r="I2951" s="73" t="s">
        <v>511</v>
      </c>
      <c r="J2951" s="73" t="s">
        <v>512</v>
      </c>
      <c r="K2951" s="73" t="s">
        <v>944</v>
      </c>
      <c r="L2951" s="129">
        <v>5145</v>
      </c>
      <c r="M2951" s="121">
        <v>100</v>
      </c>
      <c r="N2951" s="121">
        <v>5145</v>
      </c>
      <c r="O2951" s="121">
        <v>0</v>
      </c>
      <c r="P2951" s="121">
        <v>5145</v>
      </c>
      <c r="Q2951" s="130" t="s">
        <v>681</v>
      </c>
      <c r="R2951" s="131">
        <v>24006005.469999991</v>
      </c>
      <c r="S2951" s="132">
        <v>0</v>
      </c>
      <c r="T2951" s="122" t="s">
        <v>512</v>
      </c>
      <c r="U2951" s="2">
        <v>102958599</v>
      </c>
      <c r="V2951" s="121">
        <v>-386678431</v>
      </c>
      <c r="W2951" s="111">
        <v>552733</v>
      </c>
      <c r="X2951" s="133">
        <v>61653357</v>
      </c>
      <c r="Y2951" s="45"/>
    </row>
    <row r="2952" spans="1:25">
      <c r="A2952" s="299" t="s">
        <v>182</v>
      </c>
      <c r="B2952" s="299" t="s">
        <v>183</v>
      </c>
      <c r="C2952" s="125">
        <v>45198</v>
      </c>
      <c r="D2952" s="125">
        <v>45198</v>
      </c>
      <c r="E2952" s="125">
        <v>45204</v>
      </c>
      <c r="G2952" s="127" t="s">
        <v>1894</v>
      </c>
      <c r="H2952" s="128" t="s">
        <v>510</v>
      </c>
      <c r="I2952" s="73" t="s">
        <v>511</v>
      </c>
      <c r="J2952" s="73" t="s">
        <v>512</v>
      </c>
      <c r="K2952" s="73" t="s">
        <v>166</v>
      </c>
      <c r="L2952" s="129">
        <v>0</v>
      </c>
      <c r="N2952" s="121">
        <v>0</v>
      </c>
      <c r="O2952" s="121">
        <v>76542.929999999993</v>
      </c>
      <c r="P2952" s="121">
        <v>76542.929999999993</v>
      </c>
      <c r="Q2952" s="130" t="s">
        <v>681</v>
      </c>
      <c r="R2952" s="131">
        <v>0</v>
      </c>
      <c r="S2952" s="132">
        <v>2505739.3300000047</v>
      </c>
      <c r="T2952" s="122" t="s">
        <v>512</v>
      </c>
      <c r="U2952" s="2">
        <v>100241261</v>
      </c>
      <c r="V2952" s="121">
        <v>-385215366</v>
      </c>
      <c r="W2952" s="111">
        <v>552733</v>
      </c>
      <c r="X2952" s="133">
        <v>61162968</v>
      </c>
      <c r="Y2952" s="45"/>
    </row>
    <row r="2953" spans="1:25">
      <c r="A2953" s="299" t="s">
        <v>206</v>
      </c>
      <c r="B2953" s="299" t="s">
        <v>207</v>
      </c>
      <c r="C2953" s="125">
        <v>45198</v>
      </c>
      <c r="D2953" s="125">
        <v>45198</v>
      </c>
      <c r="E2953" s="125">
        <v>45204</v>
      </c>
      <c r="F2953" s="295" t="s">
        <v>1064</v>
      </c>
      <c r="G2953" s="127"/>
      <c r="H2953" s="128" t="s">
        <v>1063</v>
      </c>
      <c r="I2953" s="73" t="s">
        <v>528</v>
      </c>
      <c r="J2953" s="73" t="s">
        <v>1062</v>
      </c>
      <c r="K2953" s="73" t="s">
        <v>944</v>
      </c>
      <c r="L2953" s="129">
        <v>2333.9899999999998</v>
      </c>
      <c r="M2953" s="121">
        <v>100</v>
      </c>
      <c r="N2953" s="121">
        <v>2333.9899999999998</v>
      </c>
      <c r="O2953" s="121">
        <v>0</v>
      </c>
      <c r="P2953" s="121">
        <v>2333.9899999999998</v>
      </c>
      <c r="Q2953" s="130" t="s">
        <v>681</v>
      </c>
      <c r="R2953" s="131">
        <v>24008339.45999999</v>
      </c>
      <c r="S2953" s="132">
        <v>0</v>
      </c>
      <c r="T2953" s="122" t="s">
        <v>1062</v>
      </c>
      <c r="U2953" s="2">
        <v>102974228</v>
      </c>
      <c r="V2953" s="121">
        <v>-386718215</v>
      </c>
      <c r="W2953" s="111">
        <v>558363</v>
      </c>
      <c r="X2953" s="133">
        <v>61659591</v>
      </c>
      <c r="Y2953" s="45"/>
    </row>
    <row r="2954" spans="1:25">
      <c r="A2954" s="299" t="s">
        <v>182</v>
      </c>
      <c r="B2954" s="299" t="s">
        <v>183</v>
      </c>
      <c r="C2954" s="125">
        <v>45198</v>
      </c>
      <c r="D2954" s="125">
        <v>45198</v>
      </c>
      <c r="E2954" s="125">
        <v>45204</v>
      </c>
      <c r="F2954" s="295" t="s">
        <v>1064</v>
      </c>
      <c r="G2954" s="127" t="s">
        <v>1895</v>
      </c>
      <c r="H2954" s="128" t="s">
        <v>1063</v>
      </c>
      <c r="I2954" s="73" t="s">
        <v>528</v>
      </c>
      <c r="J2954" s="73" t="s">
        <v>1896</v>
      </c>
      <c r="K2954" s="73" t="s">
        <v>166</v>
      </c>
      <c r="L2954" s="129">
        <v>0</v>
      </c>
      <c r="N2954" s="121">
        <v>0</v>
      </c>
      <c r="O2954" s="121">
        <v>21.76</v>
      </c>
      <c r="P2954" s="121">
        <v>21.76</v>
      </c>
      <c r="Q2954" s="130" t="s">
        <v>681</v>
      </c>
      <c r="R2954" s="131">
        <v>0</v>
      </c>
      <c r="S2954" s="132">
        <v>2505761.0900000045</v>
      </c>
      <c r="T2954" s="122" t="s">
        <v>1062</v>
      </c>
      <c r="U2954" s="2">
        <v>102975167</v>
      </c>
      <c r="V2954" s="121">
        <v>-386723468</v>
      </c>
      <c r="W2954" s="111">
        <v>558363</v>
      </c>
      <c r="X2954" s="133">
        <v>61660818</v>
      </c>
      <c r="Y2954" s="45"/>
    </row>
    <row r="2955" spans="1:25">
      <c r="A2955" s="299" t="s">
        <v>182</v>
      </c>
      <c r="B2955" s="299" t="s">
        <v>183</v>
      </c>
      <c r="C2955" s="125">
        <v>45201</v>
      </c>
      <c r="D2955" s="125">
        <v>45201</v>
      </c>
      <c r="E2955" s="125">
        <v>45204</v>
      </c>
      <c r="G2955" s="127" t="s">
        <v>1868</v>
      </c>
      <c r="H2955" s="128" t="s">
        <v>477</v>
      </c>
      <c r="I2955" s="73" t="s">
        <v>478</v>
      </c>
      <c r="J2955" s="73" t="s">
        <v>479</v>
      </c>
      <c r="K2955" s="73" t="s">
        <v>166</v>
      </c>
      <c r="L2955" s="129">
        <v>0</v>
      </c>
      <c r="N2955" s="121">
        <v>0</v>
      </c>
      <c r="O2955" s="121">
        <v>46945.38</v>
      </c>
      <c r="P2955" s="121">
        <v>46945.38</v>
      </c>
      <c r="Q2955" s="130" t="s">
        <v>681</v>
      </c>
      <c r="R2955" s="131">
        <v>0</v>
      </c>
      <c r="S2955" s="132">
        <v>2552706.4700000044</v>
      </c>
      <c r="T2955" s="122" t="s">
        <v>479</v>
      </c>
      <c r="U2955" s="2"/>
      <c r="W2955" s="111">
        <v>542394</v>
      </c>
      <c r="X2955" s="133"/>
      <c r="Y2955" s="45"/>
    </row>
    <row r="2956" spans="1:25">
      <c r="A2956" s="299" t="s">
        <v>206</v>
      </c>
      <c r="B2956" s="299" t="s">
        <v>207</v>
      </c>
      <c r="C2956" s="125">
        <v>45198</v>
      </c>
      <c r="D2956" s="125">
        <v>45198</v>
      </c>
      <c r="E2956" s="125">
        <v>45204</v>
      </c>
      <c r="F2956" s="295" t="s">
        <v>466</v>
      </c>
      <c r="G2956" s="127"/>
      <c r="H2956" s="128" t="s">
        <v>465</v>
      </c>
      <c r="I2956" s="73" t="s">
        <v>467</v>
      </c>
      <c r="J2956" s="73" t="s">
        <v>468</v>
      </c>
      <c r="K2956" s="73" t="s">
        <v>944</v>
      </c>
      <c r="L2956" s="129">
        <v>16464.63</v>
      </c>
      <c r="M2956" s="121">
        <v>100</v>
      </c>
      <c r="N2956" s="121">
        <v>16464.63</v>
      </c>
      <c r="O2956" s="121">
        <v>0</v>
      </c>
      <c r="P2956" s="121">
        <v>16464.63</v>
      </c>
      <c r="Q2956" s="130" t="s">
        <v>681</v>
      </c>
      <c r="R2956" s="131">
        <v>24024804.089999989</v>
      </c>
      <c r="S2956" s="132">
        <v>0</v>
      </c>
      <c r="T2956" s="122" t="s">
        <v>468</v>
      </c>
      <c r="U2956" s="2">
        <v>102964176</v>
      </c>
      <c r="V2956" s="121">
        <v>-386687656</v>
      </c>
      <c r="W2956" s="111">
        <v>553492</v>
      </c>
      <c r="X2956" s="133">
        <v>61654717</v>
      </c>
      <c r="Y2956" s="45"/>
    </row>
    <row r="2957" spans="1:25">
      <c r="A2957" s="299" t="s">
        <v>182</v>
      </c>
      <c r="B2957" s="299" t="s">
        <v>183</v>
      </c>
      <c r="C2957" s="125">
        <v>45198</v>
      </c>
      <c r="D2957" s="125">
        <v>45198</v>
      </c>
      <c r="E2957" s="125">
        <v>45204</v>
      </c>
      <c r="F2957" s="295" t="s">
        <v>466</v>
      </c>
      <c r="G2957" s="127" t="s">
        <v>1608</v>
      </c>
      <c r="H2957" s="128" t="s">
        <v>465</v>
      </c>
      <c r="I2957" s="73" t="s">
        <v>467</v>
      </c>
      <c r="J2957" s="73" t="s">
        <v>468</v>
      </c>
      <c r="K2957" s="73" t="s">
        <v>166</v>
      </c>
      <c r="L2957" s="129">
        <v>0</v>
      </c>
      <c r="N2957" s="121">
        <v>0</v>
      </c>
      <c r="O2957" s="121">
        <v>58865.54</v>
      </c>
      <c r="P2957" s="121">
        <v>58865.54</v>
      </c>
      <c r="Q2957" s="130" t="s">
        <v>681</v>
      </c>
      <c r="R2957" s="131">
        <v>0</v>
      </c>
      <c r="S2957" s="132">
        <v>2611572.0100000044</v>
      </c>
      <c r="T2957" s="122" t="s">
        <v>468</v>
      </c>
      <c r="U2957" s="2">
        <v>100533124</v>
      </c>
      <c r="V2957" s="121">
        <v>-385220267</v>
      </c>
      <c r="W2957" s="111">
        <v>553492</v>
      </c>
      <c r="X2957" s="133">
        <v>61167817</v>
      </c>
      <c r="Y2957" s="45"/>
    </row>
    <row r="2958" spans="1:25">
      <c r="A2958" s="299" t="s">
        <v>206</v>
      </c>
      <c r="B2958" s="299" t="s">
        <v>207</v>
      </c>
      <c r="C2958" s="125">
        <v>45198</v>
      </c>
      <c r="D2958" s="125">
        <v>45198</v>
      </c>
      <c r="E2958" s="125">
        <v>45204</v>
      </c>
      <c r="G2958" s="127"/>
      <c r="H2958" s="128" t="s">
        <v>507</v>
      </c>
      <c r="I2958" s="73" t="s">
        <v>508</v>
      </c>
      <c r="J2958" s="73" t="s">
        <v>509</v>
      </c>
      <c r="K2958" s="73" t="s">
        <v>944</v>
      </c>
      <c r="L2958" s="129">
        <v>3828.83</v>
      </c>
      <c r="M2958" s="121">
        <v>100</v>
      </c>
      <c r="N2958" s="121">
        <v>3828.83</v>
      </c>
      <c r="O2958" s="121">
        <v>0</v>
      </c>
      <c r="P2958" s="121">
        <v>3828.83</v>
      </c>
      <c r="Q2958" s="130" t="s">
        <v>681</v>
      </c>
      <c r="R2958" s="131">
        <v>24028632.919999987</v>
      </c>
      <c r="S2958" s="132">
        <v>0</v>
      </c>
      <c r="T2958" s="122" t="s">
        <v>509</v>
      </c>
      <c r="U2958" s="2">
        <v>102965658</v>
      </c>
      <c r="V2958" s="121">
        <v>-386691597</v>
      </c>
      <c r="W2958" s="111">
        <v>543029</v>
      </c>
      <c r="X2958" s="133">
        <v>61655634</v>
      </c>
      <c r="Y2958" s="45"/>
    </row>
    <row r="2959" spans="1:25">
      <c r="A2959" s="299" t="s">
        <v>182</v>
      </c>
      <c r="B2959" s="299" t="s">
        <v>183</v>
      </c>
      <c r="C2959" s="125">
        <v>45198</v>
      </c>
      <c r="D2959" s="125">
        <v>45198</v>
      </c>
      <c r="E2959" s="125">
        <v>45204</v>
      </c>
      <c r="G2959" s="127" t="s">
        <v>1860</v>
      </c>
      <c r="H2959" s="128" t="s">
        <v>507</v>
      </c>
      <c r="I2959" s="73" t="s">
        <v>508</v>
      </c>
      <c r="J2959" s="73" t="s">
        <v>552</v>
      </c>
      <c r="K2959" s="73" t="s">
        <v>166</v>
      </c>
      <c r="L2959" s="129">
        <v>0</v>
      </c>
      <c r="N2959" s="121">
        <v>0</v>
      </c>
      <c r="O2959" s="121">
        <v>44957.33</v>
      </c>
      <c r="P2959" s="121">
        <v>44957.33</v>
      </c>
      <c r="Q2959" s="130" t="s">
        <v>681</v>
      </c>
      <c r="R2959" s="131">
        <v>0</v>
      </c>
      <c r="S2959" s="132">
        <v>2656529.3400000045</v>
      </c>
      <c r="T2959" s="122" t="s">
        <v>509</v>
      </c>
      <c r="U2959" s="2">
        <v>100181270</v>
      </c>
      <c r="V2959" s="121">
        <v>-386691020</v>
      </c>
      <c r="W2959" s="111">
        <v>543029</v>
      </c>
      <c r="X2959" s="133">
        <v>61655562</v>
      </c>
      <c r="Y2959" s="45"/>
    </row>
    <row r="2960" spans="1:25">
      <c r="A2960" s="299" t="s">
        <v>182</v>
      </c>
      <c r="B2960" s="299" t="s">
        <v>183</v>
      </c>
      <c r="C2960" s="125">
        <v>45204</v>
      </c>
      <c r="D2960" s="125">
        <v>45204</v>
      </c>
      <c r="E2960" s="125">
        <v>45204</v>
      </c>
      <c r="F2960" s="295" t="s">
        <v>942</v>
      </c>
      <c r="G2960" s="127" t="s">
        <v>1693</v>
      </c>
      <c r="H2960" s="128" t="s">
        <v>941</v>
      </c>
      <c r="I2960" s="73" t="s">
        <v>939</v>
      </c>
      <c r="J2960" s="73" t="s">
        <v>940</v>
      </c>
      <c r="K2960" s="73" t="s">
        <v>166</v>
      </c>
      <c r="L2960" s="129">
        <v>0</v>
      </c>
      <c r="N2960" s="121">
        <v>0</v>
      </c>
      <c r="O2960" s="121">
        <v>46426.69</v>
      </c>
      <c r="P2960" s="121">
        <v>46426.69</v>
      </c>
      <c r="Q2960" s="130" t="s">
        <v>681</v>
      </c>
      <c r="R2960" s="131">
        <v>0</v>
      </c>
      <c r="S2960" s="132">
        <v>2702956.0300000045</v>
      </c>
      <c r="T2960" s="122" t="s">
        <v>940</v>
      </c>
      <c r="U2960" s="2">
        <v>98649061</v>
      </c>
      <c r="V2960" s="121">
        <v>-386635671</v>
      </c>
      <c r="W2960" s="111">
        <v>521575</v>
      </c>
      <c r="X2960" s="133">
        <v>61640736</v>
      </c>
      <c r="Y2960" s="45"/>
    </row>
    <row r="2961" spans="1:25">
      <c r="A2961" s="299" t="s">
        <v>206</v>
      </c>
      <c r="B2961" s="299" t="s">
        <v>207</v>
      </c>
      <c r="C2961" s="125">
        <v>45198</v>
      </c>
      <c r="D2961" s="125">
        <v>45198</v>
      </c>
      <c r="E2961" s="125">
        <v>45204</v>
      </c>
      <c r="F2961" s="295" t="s">
        <v>922</v>
      </c>
      <c r="G2961" s="127"/>
      <c r="H2961" s="128" t="s">
        <v>921</v>
      </c>
      <c r="I2961" s="73" t="s">
        <v>180</v>
      </c>
      <c r="J2961" s="73" t="s">
        <v>920</v>
      </c>
      <c r="K2961" s="73" t="s">
        <v>944</v>
      </c>
      <c r="L2961" s="129">
        <v>30539.84</v>
      </c>
      <c r="M2961" s="121">
        <v>100</v>
      </c>
      <c r="N2961" s="121">
        <v>30539.84</v>
      </c>
      <c r="O2961" s="121">
        <v>0</v>
      </c>
      <c r="P2961" s="121">
        <v>30539.84</v>
      </c>
      <c r="Q2961" s="130" t="s">
        <v>681</v>
      </c>
      <c r="R2961" s="131">
        <v>24059172.759999987</v>
      </c>
      <c r="S2961" s="132">
        <v>0</v>
      </c>
      <c r="T2961" s="122" t="s">
        <v>920</v>
      </c>
      <c r="U2961" s="2">
        <v>102698884</v>
      </c>
      <c r="V2961" s="121">
        <v>-385803695</v>
      </c>
      <c r="W2961" s="111">
        <v>548289</v>
      </c>
      <c r="X2961" s="133">
        <v>61500266</v>
      </c>
      <c r="Y2961" s="45"/>
    </row>
    <row r="2962" spans="1:25">
      <c r="A2962" s="299" t="s">
        <v>182</v>
      </c>
      <c r="B2962" s="299" t="s">
        <v>183</v>
      </c>
      <c r="C2962" s="125">
        <v>45198</v>
      </c>
      <c r="D2962" s="125">
        <v>45198</v>
      </c>
      <c r="E2962" s="125">
        <v>45204</v>
      </c>
      <c r="F2962" s="295" t="s">
        <v>922</v>
      </c>
      <c r="G2962" s="127" t="s">
        <v>1646</v>
      </c>
      <c r="H2962" s="128" t="s">
        <v>921</v>
      </c>
      <c r="I2962" s="73" t="s">
        <v>180</v>
      </c>
      <c r="J2962" s="73" t="s">
        <v>920</v>
      </c>
      <c r="K2962" s="73" t="s">
        <v>166</v>
      </c>
      <c r="L2962" s="129">
        <v>0</v>
      </c>
      <c r="N2962" s="121">
        <v>0</v>
      </c>
      <c r="O2962" s="121">
        <v>158351.20000000001</v>
      </c>
      <c r="P2962" s="121">
        <v>158351.20000000001</v>
      </c>
      <c r="Q2962" s="130" t="s">
        <v>681</v>
      </c>
      <c r="R2962" s="131">
        <v>0</v>
      </c>
      <c r="S2962" s="132">
        <v>2861307.2300000046</v>
      </c>
      <c r="T2962" s="122" t="s">
        <v>920</v>
      </c>
      <c r="U2962" s="2">
        <v>98490820</v>
      </c>
      <c r="V2962" s="121">
        <v>-386697654</v>
      </c>
      <c r="W2962" s="111">
        <v>548289</v>
      </c>
      <c r="X2962" s="133">
        <v>61656042</v>
      </c>
      <c r="Y2962" s="45"/>
    </row>
    <row r="2963" spans="1:25">
      <c r="A2963" s="299" t="s">
        <v>206</v>
      </c>
      <c r="B2963" s="299" t="s">
        <v>207</v>
      </c>
      <c r="C2963" s="125">
        <v>45198</v>
      </c>
      <c r="D2963" s="125">
        <v>45198</v>
      </c>
      <c r="E2963" s="125">
        <v>45204</v>
      </c>
      <c r="F2963" s="295" t="s">
        <v>486</v>
      </c>
      <c r="G2963" s="127"/>
      <c r="H2963" s="128" t="s">
        <v>485</v>
      </c>
      <c r="I2963" s="73" t="s">
        <v>281</v>
      </c>
      <c r="J2963" s="73" t="s">
        <v>487</v>
      </c>
      <c r="K2963" s="73" t="s">
        <v>944</v>
      </c>
      <c r="L2963" s="129">
        <v>2442.3000000000002</v>
      </c>
      <c r="M2963" s="121">
        <v>100</v>
      </c>
      <c r="N2963" s="121">
        <v>2442.3000000000002</v>
      </c>
      <c r="O2963" s="121">
        <v>0</v>
      </c>
      <c r="P2963" s="121">
        <v>2442.3000000000002</v>
      </c>
      <c r="Q2963" s="130" t="s">
        <v>681</v>
      </c>
      <c r="R2963" s="131">
        <v>24061615.059999987</v>
      </c>
      <c r="S2963" s="132">
        <v>0</v>
      </c>
      <c r="T2963" s="122" t="s">
        <v>487</v>
      </c>
      <c r="U2963" s="2"/>
      <c r="W2963" s="111">
        <v>532372</v>
      </c>
      <c r="X2963" s="133"/>
      <c r="Y2963" s="45"/>
    </row>
    <row r="2964" spans="1:25">
      <c r="A2964" s="299" t="s">
        <v>206</v>
      </c>
      <c r="B2964" s="299" t="s">
        <v>207</v>
      </c>
      <c r="C2964" s="125">
        <v>45198</v>
      </c>
      <c r="D2964" s="125">
        <v>45198</v>
      </c>
      <c r="E2964" s="125">
        <v>45204</v>
      </c>
      <c r="F2964" s="295" t="s">
        <v>280</v>
      </c>
      <c r="G2964" s="127"/>
      <c r="H2964" s="128" t="s">
        <v>279</v>
      </c>
      <c r="I2964" s="73" t="s">
        <v>281</v>
      </c>
      <c r="J2964" s="73" t="s">
        <v>282</v>
      </c>
      <c r="K2964" s="73" t="s">
        <v>944</v>
      </c>
      <c r="L2964" s="129">
        <v>22775.89</v>
      </c>
      <c r="M2964" s="121">
        <v>100</v>
      </c>
      <c r="N2964" s="121">
        <v>22775.89</v>
      </c>
      <c r="O2964" s="121">
        <v>0</v>
      </c>
      <c r="P2964" s="121">
        <v>22775.89</v>
      </c>
      <c r="Q2964" s="130" t="s">
        <v>681</v>
      </c>
      <c r="R2964" s="131">
        <v>24084390.949999988</v>
      </c>
      <c r="S2964" s="132">
        <v>0</v>
      </c>
      <c r="T2964" s="122" t="s">
        <v>282</v>
      </c>
      <c r="U2964" s="2"/>
      <c r="W2964" s="111">
        <v>537726</v>
      </c>
      <c r="X2964" s="133"/>
      <c r="Y2964" s="45"/>
    </row>
    <row r="2965" spans="1:25">
      <c r="A2965" s="299" t="s">
        <v>206</v>
      </c>
      <c r="B2965" s="299" t="s">
        <v>207</v>
      </c>
      <c r="C2965" s="125">
        <v>45198</v>
      </c>
      <c r="D2965" s="125">
        <v>45198</v>
      </c>
      <c r="E2965" s="125">
        <v>45204</v>
      </c>
      <c r="G2965" s="127"/>
      <c r="H2965" s="128" t="s">
        <v>1048</v>
      </c>
      <c r="I2965" s="73" t="s">
        <v>1046</v>
      </c>
      <c r="J2965" s="73" t="s">
        <v>1047</v>
      </c>
      <c r="K2965" s="73" t="s">
        <v>944</v>
      </c>
      <c r="L2965" s="129">
        <v>3842.63</v>
      </c>
      <c r="M2965" s="121">
        <v>100</v>
      </c>
      <c r="N2965" s="121">
        <v>3842.63</v>
      </c>
      <c r="O2965" s="121">
        <v>0</v>
      </c>
      <c r="P2965" s="121">
        <v>3842.63</v>
      </c>
      <c r="Q2965" s="130" t="s">
        <v>681</v>
      </c>
      <c r="R2965" s="131">
        <v>24088233.579999987</v>
      </c>
      <c r="S2965" s="132">
        <v>0</v>
      </c>
      <c r="T2965" s="122" t="s">
        <v>1047</v>
      </c>
      <c r="U2965" s="2">
        <v>102967457</v>
      </c>
      <c r="V2965" s="121">
        <v>-386694082</v>
      </c>
      <c r="W2965" s="111">
        <v>551210</v>
      </c>
      <c r="X2965" s="133">
        <v>61655766</v>
      </c>
      <c r="Y2965" s="45"/>
    </row>
    <row r="2966" spans="1:25">
      <c r="A2966" s="299" t="s">
        <v>206</v>
      </c>
      <c r="B2966" s="299" t="s">
        <v>207</v>
      </c>
      <c r="C2966" s="125">
        <v>45198</v>
      </c>
      <c r="D2966" s="125">
        <v>45198</v>
      </c>
      <c r="E2966" s="125">
        <v>45204</v>
      </c>
      <c r="F2966" s="295" t="s">
        <v>203</v>
      </c>
      <c r="G2966" s="127"/>
      <c r="H2966" s="128" t="s">
        <v>202</v>
      </c>
      <c r="I2966" s="73" t="s">
        <v>204</v>
      </c>
      <c r="J2966" s="73" t="s">
        <v>205</v>
      </c>
      <c r="K2966" s="73" t="s">
        <v>944</v>
      </c>
      <c r="L2966" s="129">
        <v>400.79</v>
      </c>
      <c r="M2966" s="121">
        <v>100</v>
      </c>
      <c r="N2966" s="121">
        <v>400.79</v>
      </c>
      <c r="O2966" s="121">
        <v>0</v>
      </c>
      <c r="P2966" s="121">
        <v>400.79</v>
      </c>
      <c r="Q2966" s="130" t="s">
        <v>681</v>
      </c>
      <c r="R2966" s="131">
        <v>24088634.369999986</v>
      </c>
      <c r="S2966" s="132">
        <v>0</v>
      </c>
      <c r="T2966" s="122" t="s">
        <v>205</v>
      </c>
      <c r="U2966" s="2">
        <v>102968169</v>
      </c>
      <c r="V2966" s="121">
        <v>-386696804</v>
      </c>
      <c r="W2966" s="111">
        <v>542867</v>
      </c>
      <c r="X2966" s="133">
        <v>61655940</v>
      </c>
      <c r="Y2966" s="45"/>
    </row>
    <row r="2967" spans="1:25">
      <c r="A2967" s="299" t="s">
        <v>182</v>
      </c>
      <c r="B2967" s="299" t="s">
        <v>183</v>
      </c>
      <c r="C2967" s="125">
        <v>45198</v>
      </c>
      <c r="D2967" s="125">
        <v>45198</v>
      </c>
      <c r="E2967" s="125">
        <v>45204</v>
      </c>
      <c r="G2967" s="127" t="s">
        <v>1708</v>
      </c>
      <c r="H2967" s="128" t="s">
        <v>216</v>
      </c>
      <c r="I2967" s="73" t="s">
        <v>218</v>
      </c>
      <c r="J2967" s="73" t="s">
        <v>219</v>
      </c>
      <c r="K2967" s="73" t="s">
        <v>166</v>
      </c>
      <c r="L2967" s="129">
        <v>0</v>
      </c>
      <c r="N2967" s="121">
        <v>0</v>
      </c>
      <c r="O2967" s="121">
        <v>57383.05</v>
      </c>
      <c r="P2967" s="121">
        <v>57383.05</v>
      </c>
      <c r="Q2967" s="130" t="s">
        <v>681</v>
      </c>
      <c r="R2967" s="131">
        <v>0</v>
      </c>
      <c r="S2967" s="132">
        <v>2918690.2800000045</v>
      </c>
      <c r="T2967" s="122" t="s">
        <v>219</v>
      </c>
      <c r="U2967" s="2">
        <v>100778331</v>
      </c>
      <c r="V2967" s="121">
        <v>-386680215</v>
      </c>
      <c r="W2967" s="111">
        <v>550377</v>
      </c>
      <c r="X2967" s="133">
        <v>61653431</v>
      </c>
      <c r="Y2967" s="45"/>
    </row>
    <row r="2968" spans="1:25">
      <c r="A2968" s="243" t="s">
        <v>206</v>
      </c>
      <c r="B2968" s="243" t="s">
        <v>207</v>
      </c>
      <c r="C2968" s="244">
        <v>45198</v>
      </c>
      <c r="D2968" s="244">
        <v>45198</v>
      </c>
      <c r="E2968" s="244">
        <v>45205</v>
      </c>
      <c r="F2968" s="297" t="s">
        <v>335</v>
      </c>
      <c r="G2968" s="245"/>
      <c r="H2968" s="246" t="s">
        <v>334</v>
      </c>
      <c r="I2968" s="247" t="s">
        <v>336</v>
      </c>
      <c r="J2968" s="247" t="s">
        <v>337</v>
      </c>
      <c r="K2968" s="247" t="s">
        <v>944</v>
      </c>
      <c r="L2968" s="248">
        <v>12258.93</v>
      </c>
      <c r="M2968" s="249">
        <v>100</v>
      </c>
      <c r="N2968" s="249">
        <v>12258.93</v>
      </c>
      <c r="O2968" s="249">
        <v>0</v>
      </c>
      <c r="P2968" s="249">
        <v>12258.93</v>
      </c>
      <c r="Q2968" s="250" t="s">
        <v>681</v>
      </c>
      <c r="R2968" s="251">
        <v>24100893.299999986</v>
      </c>
      <c r="S2968" s="252">
        <v>0</v>
      </c>
      <c r="T2968" s="253" t="s">
        <v>337</v>
      </c>
      <c r="U2968" s="254">
        <v>103033333</v>
      </c>
      <c r="V2968" s="249">
        <v>-386835429</v>
      </c>
      <c r="W2968" s="255">
        <v>547666</v>
      </c>
      <c r="X2968" s="256">
        <v>61689144</v>
      </c>
      <c r="Y2968" s="257"/>
    </row>
    <row r="2969" spans="1:25">
      <c r="A2969" s="299" t="s">
        <v>182</v>
      </c>
      <c r="B2969" s="299" t="s">
        <v>183</v>
      </c>
      <c r="C2969" s="125">
        <v>45210</v>
      </c>
      <c r="D2969" s="125">
        <v>45210</v>
      </c>
      <c r="E2969" s="125">
        <v>45210</v>
      </c>
      <c r="G2969" s="127" t="s">
        <v>1886</v>
      </c>
      <c r="H2969" s="128" t="s">
        <v>1048</v>
      </c>
      <c r="I2969" s="73" t="s">
        <v>1046</v>
      </c>
      <c r="J2969" s="73" t="s">
        <v>1047</v>
      </c>
      <c r="K2969" s="73" t="s">
        <v>166</v>
      </c>
      <c r="L2969" s="129">
        <v>0</v>
      </c>
      <c r="N2969" s="121">
        <v>0</v>
      </c>
      <c r="O2969" s="121">
        <v>14570.18</v>
      </c>
      <c r="P2969" s="121">
        <v>14570.18</v>
      </c>
      <c r="Q2969" s="130" t="s">
        <v>681</v>
      </c>
      <c r="R2969" s="131">
        <v>0</v>
      </c>
      <c r="S2969" s="132">
        <v>2933260.4600000046</v>
      </c>
      <c r="T2969" s="122" t="s">
        <v>1047</v>
      </c>
      <c r="U2969" s="2">
        <v>101108975</v>
      </c>
      <c r="V2969" s="121">
        <v>-387183941</v>
      </c>
      <c r="W2969" s="111">
        <v>551210</v>
      </c>
      <c r="X2969" s="133">
        <v>61753495</v>
      </c>
      <c r="Y2969" s="45"/>
    </row>
    <row r="2970" spans="1:25">
      <c r="A2970" s="228" t="s">
        <v>182</v>
      </c>
      <c r="B2970" s="228" t="s">
        <v>183</v>
      </c>
      <c r="C2970" s="229">
        <v>45210</v>
      </c>
      <c r="D2970" s="229">
        <v>45210</v>
      </c>
      <c r="E2970" s="229">
        <v>45210</v>
      </c>
      <c r="F2970" s="296" t="s">
        <v>203</v>
      </c>
      <c r="G2970" s="230" t="s">
        <v>1887</v>
      </c>
      <c r="H2970" s="231" t="s">
        <v>202</v>
      </c>
      <c r="I2970" s="232" t="s">
        <v>204</v>
      </c>
      <c r="J2970" s="232" t="s">
        <v>205</v>
      </c>
      <c r="K2970" s="232" t="s">
        <v>166</v>
      </c>
      <c r="L2970" s="233">
        <v>0</v>
      </c>
      <c r="M2970" s="234"/>
      <c r="N2970" s="234">
        <v>0</v>
      </c>
      <c r="O2970" s="234">
        <v>5574.15</v>
      </c>
      <c r="P2970" s="234">
        <v>5574.15</v>
      </c>
      <c r="Q2970" s="235" t="s">
        <v>681</v>
      </c>
      <c r="R2970" s="236">
        <v>0</v>
      </c>
      <c r="S2970" s="237">
        <v>2938834.6100000045</v>
      </c>
      <c r="T2970" s="238" t="s">
        <v>205</v>
      </c>
      <c r="U2970" s="239">
        <v>103203272</v>
      </c>
      <c r="V2970" s="234">
        <v>-387276058</v>
      </c>
      <c r="W2970" s="240">
        <v>555758</v>
      </c>
      <c r="X2970" s="241">
        <v>61774931</v>
      </c>
      <c r="Y2970" s="242" t="s">
        <v>1897</v>
      </c>
    </row>
    <row r="2971" spans="1:25">
      <c r="A2971" s="299" t="s">
        <v>182</v>
      </c>
      <c r="B2971" s="299" t="s">
        <v>183</v>
      </c>
      <c r="C2971" s="125">
        <v>45201</v>
      </c>
      <c r="D2971" s="125">
        <v>45201</v>
      </c>
      <c r="E2971" s="125">
        <v>45215</v>
      </c>
      <c r="G2971" s="127" t="s">
        <v>1868</v>
      </c>
      <c r="H2971" s="128" t="s">
        <v>477</v>
      </c>
      <c r="I2971" s="73" t="s">
        <v>478</v>
      </c>
      <c r="J2971" s="73" t="s">
        <v>479</v>
      </c>
      <c r="K2971" s="73" t="s">
        <v>1898</v>
      </c>
      <c r="L2971" s="129">
        <v>0</v>
      </c>
      <c r="N2971" s="121">
        <v>0</v>
      </c>
      <c r="O2971" s="121">
        <v>-46945.38</v>
      </c>
      <c r="P2971" s="121">
        <v>-46945.38</v>
      </c>
      <c r="Q2971" s="130" t="s">
        <v>681</v>
      </c>
      <c r="R2971" s="131">
        <v>0</v>
      </c>
      <c r="S2971" s="132">
        <v>2891889.2300000046</v>
      </c>
      <c r="T2971" s="122" t="s">
        <v>479</v>
      </c>
      <c r="U2971" s="2"/>
      <c r="W2971" s="111">
        <v>542394</v>
      </c>
      <c r="X2971" s="133"/>
      <c r="Y2971" s="45"/>
    </row>
    <row r="2972" spans="1:25">
      <c r="A2972" s="228" t="s">
        <v>206</v>
      </c>
      <c r="B2972" s="228" t="s">
        <v>207</v>
      </c>
      <c r="C2972" s="229">
        <v>45201</v>
      </c>
      <c r="D2972" s="229">
        <v>45215</v>
      </c>
      <c r="E2972" s="229">
        <v>45215</v>
      </c>
      <c r="F2972" s="296"/>
      <c r="G2972" s="230"/>
      <c r="H2972" s="231" t="s">
        <v>1067</v>
      </c>
      <c r="I2972" s="232" t="s">
        <v>1065</v>
      </c>
      <c r="J2972" s="232" t="s">
        <v>1066</v>
      </c>
      <c r="K2972" s="232" t="s">
        <v>710</v>
      </c>
      <c r="L2972" s="233">
        <v>19188888.890000001</v>
      </c>
      <c r="M2972" s="234">
        <v>98.03125</v>
      </c>
      <c r="N2972" s="234">
        <v>-18811107.640000001</v>
      </c>
      <c r="O2972" s="234">
        <v>0</v>
      </c>
      <c r="P2972" s="234">
        <v>-18811107.640000001</v>
      </c>
      <c r="Q2972" s="235" t="s">
        <v>681</v>
      </c>
      <c r="R2972" s="236">
        <v>5289785.6599999852</v>
      </c>
      <c r="S2972" s="237">
        <v>0</v>
      </c>
      <c r="T2972" s="238" t="s">
        <v>1066</v>
      </c>
      <c r="U2972" s="239">
        <v>103203237</v>
      </c>
      <c r="V2972" s="234">
        <v>-387699327</v>
      </c>
      <c r="W2972" s="240">
        <v>557856</v>
      </c>
      <c r="X2972" s="241">
        <v>61859590</v>
      </c>
      <c r="Y2972" s="242"/>
    </row>
    <row r="2973" spans="1:25">
      <c r="A2973" s="299" t="s">
        <v>182</v>
      </c>
      <c r="B2973" s="299" t="s">
        <v>183</v>
      </c>
      <c r="C2973" s="125">
        <v>45200</v>
      </c>
      <c r="D2973" s="125">
        <v>45200</v>
      </c>
      <c r="E2973" s="125">
        <v>45216</v>
      </c>
      <c r="G2973" s="127" t="s">
        <v>1868</v>
      </c>
      <c r="H2973" s="128" t="s">
        <v>477</v>
      </c>
      <c r="I2973" s="73" t="s">
        <v>478</v>
      </c>
      <c r="J2973" s="73" t="s">
        <v>479</v>
      </c>
      <c r="K2973" s="73" t="s">
        <v>166</v>
      </c>
      <c r="L2973" s="129">
        <v>0</v>
      </c>
      <c r="N2973" s="121">
        <v>0</v>
      </c>
      <c r="O2973" s="121">
        <v>46945.38</v>
      </c>
      <c r="P2973" s="121">
        <v>46945.38</v>
      </c>
      <c r="Q2973" s="130" t="s">
        <v>681</v>
      </c>
      <c r="R2973" s="131">
        <v>0</v>
      </c>
      <c r="S2973" s="132">
        <v>2938834.6100000045</v>
      </c>
      <c r="T2973" s="122" t="s">
        <v>479</v>
      </c>
      <c r="U2973" s="2">
        <v>103358100</v>
      </c>
      <c r="V2973" s="121">
        <v>-387756130</v>
      </c>
      <c r="W2973" s="111">
        <v>542394</v>
      </c>
      <c r="X2973" s="133">
        <v>61873691</v>
      </c>
      <c r="Y2973" s="45"/>
    </row>
    <row r="2974" spans="1:25">
      <c r="A2974" s="299" t="s">
        <v>206</v>
      </c>
      <c r="B2974" s="299" t="s">
        <v>207</v>
      </c>
      <c r="C2974" s="125">
        <v>45198</v>
      </c>
      <c r="D2974" s="125">
        <v>45198</v>
      </c>
      <c r="E2974" s="125">
        <v>45216</v>
      </c>
      <c r="F2974" s="295" t="s">
        <v>486</v>
      </c>
      <c r="G2974" s="127"/>
      <c r="H2974" s="128" t="s">
        <v>485</v>
      </c>
      <c r="I2974" s="73" t="s">
        <v>281</v>
      </c>
      <c r="J2974" s="73" t="s">
        <v>487</v>
      </c>
      <c r="K2974" s="73" t="s">
        <v>1899</v>
      </c>
      <c r="L2974" s="129">
        <v>2442.3000000000002</v>
      </c>
      <c r="M2974" s="121">
        <v>100</v>
      </c>
      <c r="N2974" s="121">
        <v>-2442.3000000000002</v>
      </c>
      <c r="O2974" s="121">
        <v>0</v>
      </c>
      <c r="P2974" s="121">
        <v>-2442.3000000000002</v>
      </c>
      <c r="Q2974" s="130" t="s">
        <v>681</v>
      </c>
      <c r="R2974" s="131">
        <v>5287343.3599999854</v>
      </c>
      <c r="S2974" s="132">
        <v>0</v>
      </c>
      <c r="T2974" s="122" t="s">
        <v>487</v>
      </c>
      <c r="U2974" s="2"/>
      <c r="W2974" s="111">
        <v>532372</v>
      </c>
      <c r="X2974" s="133"/>
      <c r="Y2974" s="45"/>
    </row>
    <row r="2975" spans="1:25">
      <c r="A2975" s="228" t="s">
        <v>206</v>
      </c>
      <c r="B2975" s="228" t="s">
        <v>207</v>
      </c>
      <c r="C2975" s="229">
        <v>45198</v>
      </c>
      <c r="D2975" s="229">
        <v>45198</v>
      </c>
      <c r="E2975" s="229">
        <v>45216</v>
      </c>
      <c r="F2975" s="296" t="s">
        <v>280</v>
      </c>
      <c r="G2975" s="230"/>
      <c r="H2975" s="231" t="s">
        <v>279</v>
      </c>
      <c r="I2975" s="232" t="s">
        <v>281</v>
      </c>
      <c r="J2975" s="232" t="s">
        <v>282</v>
      </c>
      <c r="K2975" s="232" t="s">
        <v>1900</v>
      </c>
      <c r="L2975" s="233">
        <v>22775.89</v>
      </c>
      <c r="M2975" s="234">
        <v>100</v>
      </c>
      <c r="N2975" s="234">
        <v>-22775.89</v>
      </c>
      <c r="O2975" s="234">
        <v>0</v>
      </c>
      <c r="P2975" s="234">
        <v>-22775.89</v>
      </c>
      <c r="Q2975" s="235" t="s">
        <v>681</v>
      </c>
      <c r="R2975" s="236">
        <v>5264567.4699999858</v>
      </c>
      <c r="S2975" s="237">
        <v>0</v>
      </c>
      <c r="T2975" s="238" t="s">
        <v>282</v>
      </c>
      <c r="U2975" s="239"/>
      <c r="V2975" s="234"/>
      <c r="W2975" s="240">
        <v>537726</v>
      </c>
      <c r="X2975" s="241"/>
      <c r="Y2975" s="242"/>
    </row>
    <row r="2976" spans="1:25">
      <c r="A2976" s="299" t="s">
        <v>182</v>
      </c>
      <c r="B2976" s="299" t="s">
        <v>183</v>
      </c>
      <c r="C2976" s="125">
        <v>45212</v>
      </c>
      <c r="D2976" s="125">
        <v>45212</v>
      </c>
      <c r="E2976" s="125">
        <v>45219</v>
      </c>
      <c r="F2976" s="295" t="s">
        <v>481</v>
      </c>
      <c r="G2976" s="127" t="s">
        <v>1703</v>
      </c>
      <c r="H2976" s="128" t="s">
        <v>480</v>
      </c>
      <c r="I2976" s="73" t="s">
        <v>482</v>
      </c>
      <c r="J2976" s="73" t="s">
        <v>1731</v>
      </c>
      <c r="K2976" s="73" t="s">
        <v>166</v>
      </c>
      <c r="L2976" s="129">
        <v>0</v>
      </c>
      <c r="N2976" s="121">
        <v>0</v>
      </c>
      <c r="O2976" s="121">
        <v>45990.85</v>
      </c>
      <c r="P2976" s="121">
        <v>45990.85</v>
      </c>
      <c r="Q2976" s="130" t="s">
        <v>681</v>
      </c>
      <c r="R2976" s="131">
        <v>0</v>
      </c>
      <c r="S2976" s="132">
        <v>2984825.4600000046</v>
      </c>
      <c r="T2976" s="122" t="s">
        <v>483</v>
      </c>
      <c r="U2976" s="2">
        <v>100402198</v>
      </c>
      <c r="V2976" s="121">
        <v>-388086667</v>
      </c>
      <c r="W2976" s="111">
        <v>486128</v>
      </c>
      <c r="X2976" s="133">
        <v>61944772</v>
      </c>
      <c r="Y2976" s="45"/>
    </row>
    <row r="2977" spans="1:25">
      <c r="A2977" s="299" t="s">
        <v>206</v>
      </c>
      <c r="B2977" s="299" t="s">
        <v>207</v>
      </c>
      <c r="C2977" s="125">
        <v>45205</v>
      </c>
      <c r="D2977" s="125">
        <v>45219</v>
      </c>
      <c r="E2977" s="125">
        <v>45219</v>
      </c>
      <c r="F2977" s="295" t="s">
        <v>542</v>
      </c>
      <c r="G2977" s="127"/>
      <c r="H2977" s="128" t="s">
        <v>541</v>
      </c>
      <c r="I2977" s="73" t="s">
        <v>502</v>
      </c>
      <c r="J2977" s="73" t="s">
        <v>543</v>
      </c>
      <c r="K2977" s="73" t="s">
        <v>830</v>
      </c>
      <c r="L2977" s="129">
        <v>1115403.56</v>
      </c>
      <c r="M2977" s="121">
        <v>100</v>
      </c>
      <c r="N2977" s="121">
        <v>1115403.56</v>
      </c>
      <c r="O2977" s="121">
        <v>0</v>
      </c>
      <c r="P2977" s="121">
        <v>1115403.56</v>
      </c>
      <c r="Q2977" s="130" t="s">
        <v>681</v>
      </c>
      <c r="R2977" s="131">
        <v>6379971.0299999863</v>
      </c>
      <c r="S2977" s="132">
        <v>0</v>
      </c>
      <c r="T2977" s="122" t="s">
        <v>543</v>
      </c>
      <c r="U2977" s="2">
        <v>103161154</v>
      </c>
      <c r="V2977" s="121">
        <v>-388108233</v>
      </c>
      <c r="W2977" s="111">
        <v>516181</v>
      </c>
      <c r="X2977" s="133">
        <v>61949396</v>
      </c>
      <c r="Y2977" s="45"/>
    </row>
    <row r="2978" spans="1:25">
      <c r="A2978" s="243" t="s">
        <v>182</v>
      </c>
      <c r="B2978" s="243" t="s">
        <v>183</v>
      </c>
      <c r="C2978" s="244">
        <v>45222</v>
      </c>
      <c r="D2978" s="244">
        <v>45222</v>
      </c>
      <c r="E2978" s="244">
        <v>45222</v>
      </c>
      <c r="F2978" s="297" t="s">
        <v>203</v>
      </c>
      <c r="G2978" s="245" t="s">
        <v>1887</v>
      </c>
      <c r="H2978" s="246" t="s">
        <v>202</v>
      </c>
      <c r="I2978" s="247" t="s">
        <v>204</v>
      </c>
      <c r="J2978" s="247" t="s">
        <v>205</v>
      </c>
      <c r="K2978" s="247" t="s">
        <v>166</v>
      </c>
      <c r="L2978" s="248">
        <v>0</v>
      </c>
      <c r="M2978" s="249"/>
      <c r="N2978" s="249">
        <v>0</v>
      </c>
      <c r="O2978" s="249">
        <v>23309.75</v>
      </c>
      <c r="P2978" s="249">
        <v>23309.75</v>
      </c>
      <c r="Q2978" s="250" t="s">
        <v>681</v>
      </c>
      <c r="R2978" s="251">
        <v>0</v>
      </c>
      <c r="S2978" s="252">
        <v>3008135.2100000046</v>
      </c>
      <c r="T2978" s="253" t="s">
        <v>205</v>
      </c>
      <c r="U2978" s="254"/>
      <c r="V2978" s="249"/>
      <c r="W2978" s="255">
        <v>542867</v>
      </c>
      <c r="X2978" s="256"/>
      <c r="Y2978" s="257" t="s">
        <v>1901</v>
      </c>
    </row>
    <row r="2979" spans="1:25">
      <c r="A2979" s="299" t="s">
        <v>182</v>
      </c>
      <c r="B2979" s="299" t="s">
        <v>183</v>
      </c>
      <c r="C2979" s="125">
        <v>45107</v>
      </c>
      <c r="D2979" s="125">
        <v>45107</v>
      </c>
      <c r="E2979" s="125">
        <v>45223</v>
      </c>
      <c r="G2979" s="127" t="s">
        <v>1800</v>
      </c>
      <c r="H2979" s="128" t="s">
        <v>523</v>
      </c>
      <c r="I2979" s="73" t="s">
        <v>524</v>
      </c>
      <c r="J2979" s="73" t="s">
        <v>525</v>
      </c>
      <c r="K2979" s="73" t="s">
        <v>166</v>
      </c>
      <c r="L2979" s="129">
        <v>0</v>
      </c>
      <c r="N2979" s="121">
        <v>0</v>
      </c>
      <c r="O2979" s="121">
        <v>-15.51</v>
      </c>
      <c r="P2979" s="121">
        <v>-15.51</v>
      </c>
      <c r="Q2979" s="130" t="s">
        <v>681</v>
      </c>
      <c r="R2979" s="131">
        <v>0</v>
      </c>
      <c r="S2979" s="132">
        <v>3008119.7000000048</v>
      </c>
      <c r="T2979" s="122" t="s">
        <v>525</v>
      </c>
      <c r="U2979" s="2">
        <v>97160178</v>
      </c>
      <c r="V2979" s="121">
        <v>-388302607</v>
      </c>
      <c r="W2979" s="111">
        <v>511005</v>
      </c>
      <c r="X2979" s="133">
        <v>61988458</v>
      </c>
      <c r="Y2979" s="45" t="s">
        <v>1855</v>
      </c>
    </row>
    <row r="2980" spans="1:25">
      <c r="A2980" s="299" t="s">
        <v>182</v>
      </c>
      <c r="B2980" s="299" t="s">
        <v>183</v>
      </c>
      <c r="C2980" s="125">
        <v>45138</v>
      </c>
      <c r="D2980" s="125">
        <v>45138</v>
      </c>
      <c r="E2980" s="125">
        <v>45223</v>
      </c>
      <c r="G2980" s="127" t="s">
        <v>1800</v>
      </c>
      <c r="H2980" s="128" t="s">
        <v>523</v>
      </c>
      <c r="I2980" s="73" t="s">
        <v>524</v>
      </c>
      <c r="J2980" s="73" t="s">
        <v>525</v>
      </c>
      <c r="K2980" s="73" t="s">
        <v>166</v>
      </c>
      <c r="L2980" s="129">
        <v>0</v>
      </c>
      <c r="N2980" s="121">
        <v>0</v>
      </c>
      <c r="O2980" s="121">
        <v>-6179.17</v>
      </c>
      <c r="P2980" s="121">
        <v>-6179.17</v>
      </c>
      <c r="Q2980" s="130" t="s">
        <v>681</v>
      </c>
      <c r="R2980" s="131">
        <v>0</v>
      </c>
      <c r="S2980" s="132">
        <v>3001940.5300000049</v>
      </c>
      <c r="T2980" s="122" t="s">
        <v>525</v>
      </c>
      <c r="U2980" s="2">
        <v>99800165</v>
      </c>
      <c r="V2980" s="121">
        <v>-388302609</v>
      </c>
      <c r="W2980" s="111">
        <v>511005</v>
      </c>
      <c r="X2980" s="133">
        <v>61988460</v>
      </c>
      <c r="Y2980" s="45" t="s">
        <v>1874</v>
      </c>
    </row>
    <row r="2981" spans="1:25">
      <c r="A2981" s="299" t="s">
        <v>206</v>
      </c>
      <c r="B2981" s="299" t="s">
        <v>207</v>
      </c>
      <c r="C2981" s="125">
        <v>45198</v>
      </c>
      <c r="D2981" s="125">
        <v>45198</v>
      </c>
      <c r="E2981" s="125">
        <v>45223</v>
      </c>
      <c r="F2981" s="295" t="s">
        <v>280</v>
      </c>
      <c r="G2981" s="127"/>
      <c r="H2981" s="128" t="s">
        <v>279</v>
      </c>
      <c r="I2981" s="73" t="s">
        <v>281</v>
      </c>
      <c r="J2981" s="73" t="s">
        <v>282</v>
      </c>
      <c r="K2981" s="73" t="s">
        <v>944</v>
      </c>
      <c r="L2981" s="129">
        <v>22775.89</v>
      </c>
      <c r="M2981" s="121">
        <v>100</v>
      </c>
      <c r="N2981" s="121">
        <v>22775.89</v>
      </c>
      <c r="O2981" s="121">
        <v>0</v>
      </c>
      <c r="P2981" s="121">
        <v>22775.89</v>
      </c>
      <c r="Q2981" s="130" t="s">
        <v>681</v>
      </c>
      <c r="R2981" s="131">
        <v>6402746.919999986</v>
      </c>
      <c r="S2981" s="132">
        <v>0</v>
      </c>
      <c r="T2981" s="122" t="s">
        <v>282</v>
      </c>
      <c r="U2981" s="2">
        <v>103358973</v>
      </c>
      <c r="V2981" s="121">
        <v>-387757886</v>
      </c>
      <c r="W2981" s="111">
        <v>537726</v>
      </c>
      <c r="X2981" s="133">
        <v>61874351</v>
      </c>
      <c r="Y2981" s="45"/>
    </row>
    <row r="2982" spans="1:25">
      <c r="A2982" s="228" t="s">
        <v>182</v>
      </c>
      <c r="B2982" s="228" t="s">
        <v>183</v>
      </c>
      <c r="C2982" s="229">
        <v>45223</v>
      </c>
      <c r="D2982" s="229">
        <v>45223</v>
      </c>
      <c r="E2982" s="229">
        <v>45223</v>
      </c>
      <c r="F2982" s="296" t="s">
        <v>491</v>
      </c>
      <c r="G2982" s="230" t="s">
        <v>1720</v>
      </c>
      <c r="H2982" s="231" t="s">
        <v>490</v>
      </c>
      <c r="I2982" s="232" t="s">
        <v>492</v>
      </c>
      <c r="J2982" s="232" t="s">
        <v>493</v>
      </c>
      <c r="K2982" s="232" t="s">
        <v>166</v>
      </c>
      <c r="L2982" s="233">
        <v>0</v>
      </c>
      <c r="M2982" s="234"/>
      <c r="N2982" s="234">
        <v>0</v>
      </c>
      <c r="O2982" s="234">
        <v>32424.73</v>
      </c>
      <c r="P2982" s="234">
        <v>32424.73</v>
      </c>
      <c r="Q2982" s="235" t="s">
        <v>681</v>
      </c>
      <c r="R2982" s="236">
        <v>0</v>
      </c>
      <c r="S2982" s="237">
        <v>3034365.2600000049</v>
      </c>
      <c r="T2982" s="238" t="s">
        <v>493</v>
      </c>
      <c r="U2982" s="239">
        <v>101115060</v>
      </c>
      <c r="V2982" s="234">
        <v>-388331661</v>
      </c>
      <c r="W2982" s="240">
        <v>552494</v>
      </c>
      <c r="X2982" s="241">
        <v>61994083</v>
      </c>
      <c r="Y2982" s="242" t="s">
        <v>1902</v>
      </c>
    </row>
    <row r="2983" spans="1:25">
      <c r="A2983" s="299" t="s">
        <v>182</v>
      </c>
      <c r="B2983" s="299" t="s">
        <v>183</v>
      </c>
      <c r="C2983" s="125">
        <v>45222</v>
      </c>
      <c r="D2983" s="125">
        <v>45222</v>
      </c>
      <c r="E2983" s="125">
        <v>45224</v>
      </c>
      <c r="G2983" s="127" t="s">
        <v>1708</v>
      </c>
      <c r="H2983" s="128" t="s">
        <v>216</v>
      </c>
      <c r="I2983" s="73" t="s">
        <v>218</v>
      </c>
      <c r="J2983" s="73" t="s">
        <v>904</v>
      </c>
      <c r="K2983" s="73" t="s">
        <v>166</v>
      </c>
      <c r="L2983" s="129">
        <v>0</v>
      </c>
      <c r="N2983" s="121">
        <v>0</v>
      </c>
      <c r="O2983" s="121">
        <v>5633.99</v>
      </c>
      <c r="P2983" s="121">
        <v>5633.99</v>
      </c>
      <c r="Q2983" s="130" t="s">
        <v>681</v>
      </c>
      <c r="R2983" s="131">
        <v>0</v>
      </c>
      <c r="S2983" s="132">
        <v>3039999.2500000051</v>
      </c>
      <c r="T2983" s="122" t="s">
        <v>219</v>
      </c>
      <c r="U2983" s="2">
        <v>101474585</v>
      </c>
      <c r="V2983" s="121">
        <v>-388396295</v>
      </c>
      <c r="W2983" s="111">
        <v>518942</v>
      </c>
      <c r="X2983" s="133">
        <v>62006945</v>
      </c>
      <c r="Y2983" s="45" t="s">
        <v>1903</v>
      </c>
    </row>
    <row r="2984" spans="1:25">
      <c r="A2984" s="228" t="s">
        <v>182</v>
      </c>
      <c r="B2984" s="228" t="s">
        <v>183</v>
      </c>
      <c r="C2984" s="229">
        <v>45224</v>
      </c>
      <c r="D2984" s="229">
        <v>45224</v>
      </c>
      <c r="E2984" s="229">
        <v>45224</v>
      </c>
      <c r="F2984" s="296"/>
      <c r="G2984" s="230" t="s">
        <v>1708</v>
      </c>
      <c r="H2984" s="231" t="s">
        <v>216</v>
      </c>
      <c r="I2984" s="232" t="s">
        <v>218</v>
      </c>
      <c r="J2984" s="232" t="s">
        <v>904</v>
      </c>
      <c r="K2984" s="232" t="s">
        <v>166</v>
      </c>
      <c r="L2984" s="233">
        <v>0</v>
      </c>
      <c r="M2984" s="234"/>
      <c r="N2984" s="234">
        <v>0</v>
      </c>
      <c r="O2984" s="234">
        <v>6916.85</v>
      </c>
      <c r="P2984" s="234">
        <v>6916.85</v>
      </c>
      <c r="Q2984" s="235" t="s">
        <v>681</v>
      </c>
      <c r="R2984" s="236">
        <v>0</v>
      </c>
      <c r="S2984" s="237">
        <v>3046916.1000000052</v>
      </c>
      <c r="T2984" s="238" t="s">
        <v>219</v>
      </c>
      <c r="U2984" s="239">
        <v>101476824</v>
      </c>
      <c r="V2984" s="234">
        <v>-388423988</v>
      </c>
      <c r="W2984" s="240">
        <v>500671</v>
      </c>
      <c r="X2984" s="241">
        <v>62012777</v>
      </c>
      <c r="Y2984" s="242"/>
    </row>
    <row r="2985" spans="1:25">
      <c r="A2985" s="299" t="s">
        <v>206</v>
      </c>
      <c r="B2985" s="299" t="s">
        <v>207</v>
      </c>
      <c r="C2985" s="125">
        <v>45223</v>
      </c>
      <c r="D2985" s="125">
        <v>45223</v>
      </c>
      <c r="E2985" s="125">
        <v>45225</v>
      </c>
      <c r="F2985" s="295" t="s">
        <v>481</v>
      </c>
      <c r="G2985" s="127"/>
      <c r="H2985" s="128" t="s">
        <v>480</v>
      </c>
      <c r="I2985" s="73" t="s">
        <v>482</v>
      </c>
      <c r="J2985" s="73" t="s">
        <v>483</v>
      </c>
      <c r="K2985" s="73" t="s">
        <v>944</v>
      </c>
      <c r="L2985" s="129">
        <v>1919918.48</v>
      </c>
      <c r="M2985" s="121">
        <v>100</v>
      </c>
      <c r="N2985" s="121">
        <v>1919918.48</v>
      </c>
      <c r="O2985" s="121">
        <v>0</v>
      </c>
      <c r="P2985" s="121">
        <v>1919918.48</v>
      </c>
      <c r="Q2985" s="130" t="s">
        <v>681</v>
      </c>
      <c r="R2985" s="131">
        <v>8322665.3999999855</v>
      </c>
      <c r="S2985" s="132">
        <v>0</v>
      </c>
      <c r="T2985" s="122" t="s">
        <v>483</v>
      </c>
      <c r="U2985" s="2">
        <v>103634497</v>
      </c>
      <c r="V2985" s="121">
        <v>-388770926</v>
      </c>
      <c r="W2985" s="111">
        <v>486128</v>
      </c>
      <c r="X2985" s="133">
        <v>62035690</v>
      </c>
      <c r="Y2985" s="45"/>
    </row>
    <row r="2986" spans="1:25">
      <c r="A2986" s="299" t="s">
        <v>182</v>
      </c>
      <c r="B2986" s="299" t="s">
        <v>183</v>
      </c>
      <c r="C2986" s="125">
        <v>45223</v>
      </c>
      <c r="D2986" s="125">
        <v>45223</v>
      </c>
      <c r="E2986" s="125">
        <v>45225</v>
      </c>
      <c r="F2986" s="295" t="s">
        <v>481</v>
      </c>
      <c r="G2986" s="127" t="s">
        <v>1703</v>
      </c>
      <c r="H2986" s="128" t="s">
        <v>480</v>
      </c>
      <c r="I2986" s="73" t="s">
        <v>482</v>
      </c>
      <c r="J2986" s="73" t="s">
        <v>1731</v>
      </c>
      <c r="K2986" s="73" t="s">
        <v>166</v>
      </c>
      <c r="L2986" s="129">
        <v>0</v>
      </c>
      <c r="N2986" s="121">
        <v>0</v>
      </c>
      <c r="O2986" s="121">
        <v>1698.64</v>
      </c>
      <c r="P2986" s="121">
        <v>1698.64</v>
      </c>
      <c r="Q2986" s="130" t="s">
        <v>681</v>
      </c>
      <c r="R2986" s="131">
        <v>0</v>
      </c>
      <c r="S2986" s="132">
        <v>3048614.7400000053</v>
      </c>
      <c r="T2986" s="122" t="s">
        <v>483</v>
      </c>
      <c r="U2986" s="2">
        <v>103550046</v>
      </c>
      <c r="V2986" s="121">
        <v>-388323540</v>
      </c>
      <c r="W2986" s="111">
        <v>486128</v>
      </c>
      <c r="X2986" s="133">
        <v>61991841</v>
      </c>
      <c r="Y2986" s="45"/>
    </row>
    <row r="2987" spans="1:25">
      <c r="A2987" s="299" t="s">
        <v>182</v>
      </c>
      <c r="B2987" s="299" t="s">
        <v>183</v>
      </c>
      <c r="C2987" s="125">
        <v>45223</v>
      </c>
      <c r="D2987" s="125">
        <v>45223</v>
      </c>
      <c r="E2987" s="125">
        <v>45225</v>
      </c>
      <c r="F2987" s="295" t="s">
        <v>481</v>
      </c>
      <c r="G2987" s="127" t="s">
        <v>1703</v>
      </c>
      <c r="H2987" s="128" t="s">
        <v>480</v>
      </c>
      <c r="I2987" s="73" t="s">
        <v>482</v>
      </c>
      <c r="J2987" s="73" t="s">
        <v>1731</v>
      </c>
      <c r="K2987" s="73" t="s">
        <v>166</v>
      </c>
      <c r="L2987" s="129">
        <v>0</v>
      </c>
      <c r="N2987" s="121">
        <v>0</v>
      </c>
      <c r="O2987" s="121">
        <v>5229.5600000000004</v>
      </c>
      <c r="P2987" s="121">
        <v>5229.5600000000004</v>
      </c>
      <c r="Q2987" s="130" t="s">
        <v>681</v>
      </c>
      <c r="R2987" s="131">
        <v>0</v>
      </c>
      <c r="S2987" s="132">
        <v>3053844.3000000054</v>
      </c>
      <c r="T2987" s="122" t="s">
        <v>483</v>
      </c>
      <c r="U2987" s="2">
        <v>103550185</v>
      </c>
      <c r="V2987" s="121">
        <v>-388770930</v>
      </c>
      <c r="W2987" s="111">
        <v>556797</v>
      </c>
      <c r="X2987" s="133">
        <v>62035693</v>
      </c>
      <c r="Y2987" s="45"/>
    </row>
    <row r="2988" spans="1:25">
      <c r="A2988" s="299" t="s">
        <v>206</v>
      </c>
      <c r="B2988" s="299" t="s">
        <v>207</v>
      </c>
      <c r="C2988" s="125">
        <v>45223</v>
      </c>
      <c r="D2988" s="125">
        <v>45223</v>
      </c>
      <c r="E2988" s="125">
        <v>45225</v>
      </c>
      <c r="F2988" s="295" t="s">
        <v>937</v>
      </c>
      <c r="G2988" s="127"/>
      <c r="H2988" s="128" t="s">
        <v>870</v>
      </c>
      <c r="I2988" s="73" t="s">
        <v>482</v>
      </c>
      <c r="J2988" s="73" t="s">
        <v>936</v>
      </c>
      <c r="K2988" s="73" t="s">
        <v>944</v>
      </c>
      <c r="L2988" s="129">
        <v>179835.44</v>
      </c>
      <c r="M2988" s="121">
        <v>100</v>
      </c>
      <c r="N2988" s="121">
        <v>179835.44</v>
      </c>
      <c r="O2988" s="121">
        <v>0</v>
      </c>
      <c r="P2988" s="121">
        <v>179835.44</v>
      </c>
      <c r="Q2988" s="130" t="s">
        <v>681</v>
      </c>
      <c r="R2988" s="131">
        <v>8502500.8399999849</v>
      </c>
      <c r="S2988" s="132">
        <v>0</v>
      </c>
      <c r="T2988" s="122" t="s">
        <v>936</v>
      </c>
      <c r="U2988" s="2">
        <v>103570762</v>
      </c>
      <c r="V2988" s="121">
        <v>-388398656</v>
      </c>
      <c r="W2988" s="111">
        <v>562244</v>
      </c>
      <c r="X2988" s="133">
        <v>62007577</v>
      </c>
      <c r="Y2988" s="45"/>
    </row>
    <row r="2989" spans="1:25">
      <c r="A2989" s="299" t="s">
        <v>182</v>
      </c>
      <c r="B2989" s="299" t="s">
        <v>183</v>
      </c>
      <c r="C2989" s="125">
        <v>45223</v>
      </c>
      <c r="D2989" s="125">
        <v>45223</v>
      </c>
      <c r="E2989" s="125">
        <v>45225</v>
      </c>
      <c r="F2989" s="295" t="s">
        <v>937</v>
      </c>
      <c r="G2989" s="127" t="s">
        <v>1616</v>
      </c>
      <c r="H2989" s="128" t="s">
        <v>870</v>
      </c>
      <c r="I2989" s="73" t="s">
        <v>482</v>
      </c>
      <c r="J2989" s="73" t="s">
        <v>1692</v>
      </c>
      <c r="K2989" s="73" t="s">
        <v>166</v>
      </c>
      <c r="L2989" s="129">
        <v>0</v>
      </c>
      <c r="N2989" s="121">
        <v>0</v>
      </c>
      <c r="O2989" s="121">
        <v>1347.94</v>
      </c>
      <c r="P2989" s="121">
        <v>1347.94</v>
      </c>
      <c r="Q2989" s="130" t="s">
        <v>681</v>
      </c>
      <c r="R2989" s="131">
        <v>0</v>
      </c>
      <c r="S2989" s="132">
        <v>3055192.2400000053</v>
      </c>
      <c r="T2989" s="122" t="s">
        <v>936</v>
      </c>
      <c r="U2989" s="2">
        <v>103571100</v>
      </c>
      <c r="V2989" s="121">
        <v>-388770931</v>
      </c>
      <c r="W2989" s="111">
        <v>562244</v>
      </c>
      <c r="X2989" s="133">
        <v>62035694</v>
      </c>
      <c r="Y2989" s="45"/>
    </row>
    <row r="2990" spans="1:25">
      <c r="A2990" s="299" t="s">
        <v>206</v>
      </c>
      <c r="B2990" s="299" t="s">
        <v>207</v>
      </c>
      <c r="C2990" s="125">
        <v>45205</v>
      </c>
      <c r="D2990" s="125">
        <v>45222</v>
      </c>
      <c r="E2990" s="125">
        <v>45225</v>
      </c>
      <c r="G2990" s="127"/>
      <c r="H2990" s="128" t="s">
        <v>510</v>
      </c>
      <c r="I2990" s="73" t="s">
        <v>511</v>
      </c>
      <c r="J2990" s="73" t="s">
        <v>512</v>
      </c>
      <c r="K2990" s="73" t="s">
        <v>830</v>
      </c>
      <c r="L2990" s="129">
        <v>1100000</v>
      </c>
      <c r="M2990" s="121">
        <v>98.5</v>
      </c>
      <c r="N2990" s="121">
        <v>1083500</v>
      </c>
      <c r="O2990" s="121">
        <v>0</v>
      </c>
      <c r="P2990" s="121">
        <v>1083500</v>
      </c>
      <c r="Q2990" s="130" t="s">
        <v>681</v>
      </c>
      <c r="R2990" s="131">
        <v>9586000.8399999849</v>
      </c>
      <c r="S2990" s="132">
        <v>0</v>
      </c>
      <c r="T2990" s="122" t="s">
        <v>512</v>
      </c>
      <c r="U2990" s="2">
        <v>103161406</v>
      </c>
      <c r="V2990" s="121">
        <v>-388704720</v>
      </c>
      <c r="W2990" s="111">
        <v>552733</v>
      </c>
      <c r="X2990" s="133">
        <v>62022980</v>
      </c>
      <c r="Y2990" s="45"/>
    </row>
    <row r="2991" spans="1:25">
      <c r="A2991" s="243" t="s">
        <v>206</v>
      </c>
      <c r="B2991" s="243" t="s">
        <v>207</v>
      </c>
      <c r="C2991" s="244">
        <v>45212</v>
      </c>
      <c r="D2991" s="244">
        <v>45217</v>
      </c>
      <c r="E2991" s="244">
        <v>45226</v>
      </c>
      <c r="F2991" s="297" t="s">
        <v>1072</v>
      </c>
      <c r="G2991" s="245"/>
      <c r="H2991" s="246" t="s">
        <v>1071</v>
      </c>
      <c r="I2991" s="247" t="s">
        <v>764</v>
      </c>
      <c r="J2991" s="247" t="s">
        <v>1070</v>
      </c>
      <c r="K2991" s="247" t="s">
        <v>710</v>
      </c>
      <c r="L2991" s="248">
        <v>747198.87</v>
      </c>
      <c r="M2991" s="249">
        <v>98.5</v>
      </c>
      <c r="N2991" s="249">
        <v>-735990.89</v>
      </c>
      <c r="O2991" s="249">
        <v>0</v>
      </c>
      <c r="P2991" s="249">
        <v>-735990.89</v>
      </c>
      <c r="Q2991" s="250" t="s">
        <v>681</v>
      </c>
      <c r="R2991" s="251">
        <v>8850009.9499999844</v>
      </c>
      <c r="S2991" s="252">
        <v>0</v>
      </c>
      <c r="T2991" s="253" t="s">
        <v>1070</v>
      </c>
      <c r="U2991" s="254">
        <v>103673804</v>
      </c>
      <c r="V2991" s="249">
        <v>-389183921</v>
      </c>
      <c r="W2991" s="255">
        <v>569051</v>
      </c>
      <c r="X2991" s="256">
        <v>62057737</v>
      </c>
      <c r="Y2991" s="257"/>
    </row>
    <row r="2992" spans="1:25">
      <c r="A2992" s="299" t="s">
        <v>206</v>
      </c>
      <c r="B2992" s="299" t="s">
        <v>207</v>
      </c>
      <c r="C2992" s="125">
        <v>45224</v>
      </c>
      <c r="D2992" s="125">
        <v>45229</v>
      </c>
      <c r="E2992" s="125">
        <v>45229</v>
      </c>
      <c r="G2992" s="127"/>
      <c r="H2992" s="128" t="s">
        <v>513</v>
      </c>
      <c r="I2992" s="73" t="s">
        <v>514</v>
      </c>
      <c r="J2992" s="73" t="s">
        <v>515</v>
      </c>
      <c r="K2992" s="73" t="s">
        <v>830</v>
      </c>
      <c r="L2992" s="129">
        <v>5000000</v>
      </c>
      <c r="M2992" s="121">
        <v>98.5</v>
      </c>
      <c r="N2992" s="121">
        <v>4925000</v>
      </c>
      <c r="O2992" s="121">
        <v>0</v>
      </c>
      <c r="P2992" s="121">
        <v>4925000</v>
      </c>
      <c r="Q2992" s="130" t="s">
        <v>681</v>
      </c>
      <c r="R2992" s="131">
        <v>13775009.949999984</v>
      </c>
      <c r="S2992" s="132">
        <v>0</v>
      </c>
      <c r="T2992" s="122" t="s">
        <v>515</v>
      </c>
      <c r="U2992" s="2">
        <v>103703306</v>
      </c>
      <c r="V2992" s="121">
        <v>-390175362</v>
      </c>
      <c r="W2992" s="111">
        <v>546067</v>
      </c>
      <c r="X2992" s="133">
        <v>62088262</v>
      </c>
      <c r="Y2992" s="45"/>
    </row>
    <row r="2993" spans="1:25">
      <c r="A2993" s="299" t="s">
        <v>206</v>
      </c>
      <c r="B2993" s="299" t="s">
        <v>207</v>
      </c>
      <c r="C2993" s="125">
        <v>45224</v>
      </c>
      <c r="D2993" s="125">
        <v>45229</v>
      </c>
      <c r="E2993" s="125">
        <v>45229</v>
      </c>
      <c r="G2993" s="127"/>
      <c r="H2993" s="128" t="s">
        <v>1067</v>
      </c>
      <c r="I2993" s="73" t="s">
        <v>1065</v>
      </c>
      <c r="J2993" s="73" t="s">
        <v>1066</v>
      </c>
      <c r="K2993" s="73" t="s">
        <v>830</v>
      </c>
      <c r="L2993" s="129">
        <v>5000000</v>
      </c>
      <c r="M2993" s="121">
        <v>98</v>
      </c>
      <c r="N2993" s="121">
        <v>4900000</v>
      </c>
      <c r="O2993" s="121">
        <v>0</v>
      </c>
      <c r="P2993" s="121">
        <v>4900000</v>
      </c>
      <c r="Q2993" s="130" t="s">
        <v>681</v>
      </c>
      <c r="R2993" s="131">
        <v>18675009.949999984</v>
      </c>
      <c r="S2993" s="132">
        <v>0</v>
      </c>
      <c r="T2993" s="122" t="s">
        <v>1066</v>
      </c>
      <c r="U2993" s="2">
        <v>103697308</v>
      </c>
      <c r="V2993" s="121">
        <v>-390175497</v>
      </c>
      <c r="W2993" s="111">
        <v>557856</v>
      </c>
      <c r="X2993" s="133">
        <v>62088298</v>
      </c>
      <c r="Y2993" s="45"/>
    </row>
    <row r="2994" spans="1:25">
      <c r="A2994" s="299" t="s">
        <v>206</v>
      </c>
      <c r="B2994" s="299" t="s">
        <v>207</v>
      </c>
      <c r="C2994" s="125">
        <v>45226</v>
      </c>
      <c r="D2994" s="125">
        <v>45226</v>
      </c>
      <c r="E2994" s="125">
        <v>45229</v>
      </c>
      <c r="F2994" s="295" t="s">
        <v>486</v>
      </c>
      <c r="G2994" s="127"/>
      <c r="H2994" s="128" t="s">
        <v>485</v>
      </c>
      <c r="I2994" s="73" t="s">
        <v>281</v>
      </c>
      <c r="J2994" s="73" t="s">
        <v>487</v>
      </c>
      <c r="K2994" s="73" t="s">
        <v>944</v>
      </c>
      <c r="L2994" s="129">
        <v>22141.87</v>
      </c>
      <c r="M2994" s="121">
        <v>100</v>
      </c>
      <c r="N2994" s="121">
        <v>22141.87</v>
      </c>
      <c r="O2994" s="121">
        <v>0</v>
      </c>
      <c r="P2994" s="121">
        <v>22141.87</v>
      </c>
      <c r="Q2994" s="130" t="s">
        <v>681</v>
      </c>
      <c r="R2994" s="131">
        <v>18697151.819999985</v>
      </c>
      <c r="S2994" s="132">
        <v>0</v>
      </c>
      <c r="T2994" s="122" t="s">
        <v>487</v>
      </c>
      <c r="U2994" s="2">
        <v>103878350</v>
      </c>
      <c r="V2994" s="121">
        <v>-390101885</v>
      </c>
      <c r="W2994" s="111">
        <v>569058</v>
      </c>
      <c r="X2994" s="133">
        <v>62080027</v>
      </c>
      <c r="Y2994" s="45"/>
    </row>
    <row r="2995" spans="1:25">
      <c r="A2995" s="299" t="s">
        <v>206</v>
      </c>
      <c r="B2995" s="299" t="s">
        <v>207</v>
      </c>
      <c r="C2995" s="125">
        <v>45226</v>
      </c>
      <c r="D2995" s="125">
        <v>45226</v>
      </c>
      <c r="E2995" s="125">
        <v>45229</v>
      </c>
      <c r="F2995" s="295" t="s">
        <v>486</v>
      </c>
      <c r="G2995" s="127"/>
      <c r="H2995" s="128" t="s">
        <v>485</v>
      </c>
      <c r="I2995" s="73" t="s">
        <v>281</v>
      </c>
      <c r="J2995" s="73" t="s">
        <v>487</v>
      </c>
      <c r="K2995" s="73" t="s">
        <v>944</v>
      </c>
      <c r="L2995" s="129">
        <v>1946.03</v>
      </c>
      <c r="M2995" s="121">
        <v>100</v>
      </c>
      <c r="N2995" s="121">
        <v>1946.03</v>
      </c>
      <c r="O2995" s="121">
        <v>0</v>
      </c>
      <c r="P2995" s="121">
        <v>1946.03</v>
      </c>
      <c r="Q2995" s="130" t="s">
        <v>681</v>
      </c>
      <c r="R2995" s="131">
        <v>18699097.849999987</v>
      </c>
      <c r="S2995" s="132">
        <v>0</v>
      </c>
      <c r="T2995" s="122" t="s">
        <v>487</v>
      </c>
      <c r="U2995" s="2">
        <v>103877936</v>
      </c>
      <c r="V2995" s="121">
        <v>-390101441</v>
      </c>
      <c r="W2995" s="111">
        <v>569059</v>
      </c>
      <c r="X2995" s="133">
        <v>62079990</v>
      </c>
      <c r="Y2995" s="45"/>
    </row>
    <row r="2996" spans="1:25">
      <c r="A2996" s="299" t="s">
        <v>182</v>
      </c>
      <c r="B2996" s="299" t="s">
        <v>183</v>
      </c>
      <c r="C2996" s="125">
        <v>45226</v>
      </c>
      <c r="D2996" s="125">
        <v>45226</v>
      </c>
      <c r="E2996" s="125">
        <v>45229</v>
      </c>
      <c r="F2996" s="295" t="s">
        <v>486</v>
      </c>
      <c r="G2996" s="127" t="s">
        <v>1733</v>
      </c>
      <c r="H2996" s="128" t="s">
        <v>485</v>
      </c>
      <c r="I2996" s="73" t="s">
        <v>281</v>
      </c>
      <c r="J2996" s="73" t="s">
        <v>1904</v>
      </c>
      <c r="K2996" s="73" t="s">
        <v>166</v>
      </c>
      <c r="L2996" s="129">
        <v>0</v>
      </c>
      <c r="N2996" s="121">
        <v>0</v>
      </c>
      <c r="O2996" s="121">
        <v>18.149999999999999</v>
      </c>
      <c r="P2996" s="121">
        <v>18.149999999999999</v>
      </c>
      <c r="Q2996" s="130" t="s">
        <v>681</v>
      </c>
      <c r="R2996" s="131">
        <v>0</v>
      </c>
      <c r="S2996" s="132">
        <v>3055210.3900000053</v>
      </c>
      <c r="T2996" s="122" t="s">
        <v>487</v>
      </c>
      <c r="U2996" s="2">
        <v>103877994</v>
      </c>
      <c r="V2996" s="121">
        <v>-390101504</v>
      </c>
      <c r="W2996" s="111">
        <v>569059</v>
      </c>
      <c r="X2996" s="133">
        <v>62080004</v>
      </c>
      <c r="Y2996" s="45"/>
    </row>
    <row r="2997" spans="1:25">
      <c r="A2997" s="299" t="s">
        <v>182</v>
      </c>
      <c r="B2997" s="299" t="s">
        <v>183</v>
      </c>
      <c r="C2997" s="125">
        <v>45226</v>
      </c>
      <c r="D2997" s="125">
        <v>45226</v>
      </c>
      <c r="E2997" s="125">
        <v>45229</v>
      </c>
      <c r="F2997" s="295" t="s">
        <v>486</v>
      </c>
      <c r="G2997" s="127" t="s">
        <v>1733</v>
      </c>
      <c r="H2997" s="128" t="s">
        <v>485</v>
      </c>
      <c r="I2997" s="73" t="s">
        <v>281</v>
      </c>
      <c r="J2997" s="73" t="s">
        <v>1905</v>
      </c>
      <c r="K2997" s="73" t="s">
        <v>166</v>
      </c>
      <c r="L2997" s="129">
        <v>0</v>
      </c>
      <c r="N2997" s="121">
        <v>0</v>
      </c>
      <c r="O2997" s="121">
        <v>647.82000000000005</v>
      </c>
      <c r="P2997" s="121">
        <v>647.82000000000005</v>
      </c>
      <c r="Q2997" s="130" t="s">
        <v>681</v>
      </c>
      <c r="R2997" s="131">
        <v>0</v>
      </c>
      <c r="S2997" s="132">
        <v>3055858.2100000051</v>
      </c>
      <c r="T2997" s="122" t="s">
        <v>487</v>
      </c>
      <c r="U2997" s="2">
        <v>103878364</v>
      </c>
      <c r="V2997" s="121">
        <v>-390101909</v>
      </c>
      <c r="W2997" s="111">
        <v>569058</v>
      </c>
      <c r="X2997" s="133">
        <v>62080038</v>
      </c>
      <c r="Y2997" s="45"/>
    </row>
    <row r="2998" spans="1:25">
      <c r="A2998" s="299" t="s">
        <v>206</v>
      </c>
      <c r="B2998" s="299" t="s">
        <v>207</v>
      </c>
      <c r="C2998" s="125">
        <v>45226</v>
      </c>
      <c r="D2998" s="125">
        <v>45226</v>
      </c>
      <c r="E2998" s="125">
        <v>45229</v>
      </c>
      <c r="F2998" s="295" t="s">
        <v>280</v>
      </c>
      <c r="G2998" s="127"/>
      <c r="H2998" s="128" t="s">
        <v>279</v>
      </c>
      <c r="I2998" s="73" t="s">
        <v>281</v>
      </c>
      <c r="J2998" s="73" t="s">
        <v>282</v>
      </c>
      <c r="K2998" s="73" t="s">
        <v>944</v>
      </c>
      <c r="L2998" s="129">
        <v>224857.74</v>
      </c>
      <c r="M2998" s="121">
        <v>100</v>
      </c>
      <c r="N2998" s="121">
        <v>224857.74</v>
      </c>
      <c r="O2998" s="121">
        <v>0</v>
      </c>
      <c r="P2998" s="121">
        <v>224857.74</v>
      </c>
      <c r="Q2998" s="130" t="s">
        <v>681</v>
      </c>
      <c r="R2998" s="131">
        <v>18923955.589999985</v>
      </c>
      <c r="S2998" s="132">
        <v>0</v>
      </c>
      <c r="T2998" s="122" t="s">
        <v>282</v>
      </c>
      <c r="U2998" s="2">
        <v>103863215</v>
      </c>
      <c r="V2998" s="121">
        <v>-390085207</v>
      </c>
      <c r="W2998" s="111">
        <v>569032</v>
      </c>
      <c r="X2998" s="133">
        <v>62079081</v>
      </c>
      <c r="Y2998" s="45"/>
    </row>
    <row r="2999" spans="1:25">
      <c r="A2999" s="299" t="s">
        <v>182</v>
      </c>
      <c r="B2999" s="299" t="s">
        <v>183</v>
      </c>
      <c r="C2999" s="125">
        <v>45226</v>
      </c>
      <c r="D2999" s="125">
        <v>45226</v>
      </c>
      <c r="E2999" s="125">
        <v>45229</v>
      </c>
      <c r="F2999" s="295" t="s">
        <v>280</v>
      </c>
      <c r="G2999" s="127" t="s">
        <v>1537</v>
      </c>
      <c r="H2999" s="128" t="s">
        <v>279</v>
      </c>
      <c r="I2999" s="73" t="s">
        <v>281</v>
      </c>
      <c r="J2999" s="73" t="s">
        <v>1906</v>
      </c>
      <c r="K2999" s="73" t="s">
        <v>166</v>
      </c>
      <c r="L2999" s="129">
        <v>0</v>
      </c>
      <c r="N2999" s="121">
        <v>0</v>
      </c>
      <c r="O2999" s="121">
        <v>6578.85</v>
      </c>
      <c r="P2999" s="121">
        <v>6578.85</v>
      </c>
      <c r="Q2999" s="130" t="s">
        <v>681</v>
      </c>
      <c r="R2999" s="131">
        <v>0</v>
      </c>
      <c r="S2999" s="132">
        <v>3062437.0600000052</v>
      </c>
      <c r="T2999" s="122" t="s">
        <v>282</v>
      </c>
      <c r="U2999" s="2">
        <v>103863606</v>
      </c>
      <c r="V2999" s="121">
        <v>-390085628</v>
      </c>
      <c r="W2999" s="111">
        <v>569032</v>
      </c>
      <c r="X2999" s="133">
        <v>62079099</v>
      </c>
      <c r="Y2999" s="45"/>
    </row>
    <row r="3000" spans="1:25">
      <c r="A3000" s="228" t="s">
        <v>182</v>
      </c>
      <c r="B3000" s="228" t="s">
        <v>183</v>
      </c>
      <c r="C3000" s="229">
        <v>45229</v>
      </c>
      <c r="D3000" s="229">
        <v>45229</v>
      </c>
      <c r="E3000" s="229">
        <v>45229</v>
      </c>
      <c r="F3000" s="296"/>
      <c r="G3000" s="230" t="s">
        <v>1708</v>
      </c>
      <c r="H3000" s="231" t="s">
        <v>216</v>
      </c>
      <c r="I3000" s="232" t="s">
        <v>218</v>
      </c>
      <c r="J3000" s="232" t="s">
        <v>904</v>
      </c>
      <c r="K3000" s="232" t="s">
        <v>166</v>
      </c>
      <c r="L3000" s="233">
        <v>0</v>
      </c>
      <c r="M3000" s="234"/>
      <c r="N3000" s="234">
        <v>0</v>
      </c>
      <c r="O3000" s="234">
        <v>1126.29</v>
      </c>
      <c r="P3000" s="234">
        <v>1126.29</v>
      </c>
      <c r="Q3000" s="235" t="s">
        <v>681</v>
      </c>
      <c r="R3000" s="236">
        <v>0</v>
      </c>
      <c r="S3000" s="237">
        <v>3063563.3500000052</v>
      </c>
      <c r="T3000" s="238" t="s">
        <v>219</v>
      </c>
      <c r="U3000" s="239">
        <v>101752179</v>
      </c>
      <c r="V3000" s="234">
        <v>-390140638</v>
      </c>
      <c r="W3000" s="240">
        <v>500670</v>
      </c>
      <c r="X3000" s="241">
        <v>62083724</v>
      </c>
      <c r="Y3000" s="242"/>
    </row>
    <row r="3001" spans="1:25">
      <c r="A3001" s="299" t="s">
        <v>182</v>
      </c>
      <c r="B3001" s="299" t="s">
        <v>183</v>
      </c>
      <c r="C3001" s="125">
        <v>45197</v>
      </c>
      <c r="D3001" s="125">
        <v>45197</v>
      </c>
      <c r="E3001" s="125">
        <v>45230</v>
      </c>
      <c r="F3001" s="295" t="s">
        <v>246</v>
      </c>
      <c r="G3001" s="127"/>
      <c r="H3001" s="128" t="s">
        <v>245</v>
      </c>
      <c r="I3001" s="73" t="s">
        <v>164</v>
      </c>
      <c r="J3001" s="73" t="s">
        <v>247</v>
      </c>
      <c r="K3001" s="73" t="s">
        <v>817</v>
      </c>
      <c r="L3001" s="129">
        <v>0</v>
      </c>
      <c r="N3001" s="121">
        <v>0</v>
      </c>
      <c r="O3001" s="121">
        <v>35873.339999999997</v>
      </c>
      <c r="P3001" s="121">
        <v>35873.339999999997</v>
      </c>
      <c r="Q3001" s="130" t="s">
        <v>681</v>
      </c>
      <c r="R3001" s="131">
        <v>0</v>
      </c>
      <c r="S3001" s="132">
        <v>3099436.6900000051</v>
      </c>
      <c r="T3001" s="122" t="s">
        <v>247</v>
      </c>
      <c r="U3001" s="2">
        <v>104012140</v>
      </c>
      <c r="V3001" s="121">
        <v>-390768098</v>
      </c>
      <c r="W3001" s="111"/>
      <c r="X3001" s="133">
        <v>62343303</v>
      </c>
      <c r="Y3001" s="45" t="s">
        <v>1907</v>
      </c>
    </row>
    <row r="3002" spans="1:25">
      <c r="A3002" s="299" t="s">
        <v>182</v>
      </c>
      <c r="B3002" s="299" t="s">
        <v>183</v>
      </c>
      <c r="C3002" s="125">
        <v>45229</v>
      </c>
      <c r="D3002" s="125">
        <v>45229</v>
      </c>
      <c r="E3002" s="125">
        <v>45230</v>
      </c>
      <c r="F3002" s="295" t="s">
        <v>734</v>
      </c>
      <c r="G3002" s="127" t="s">
        <v>1518</v>
      </c>
      <c r="H3002" s="128" t="s">
        <v>733</v>
      </c>
      <c r="I3002" s="73" t="s">
        <v>731</v>
      </c>
      <c r="J3002" s="73" t="s">
        <v>732</v>
      </c>
      <c r="K3002" s="73" t="s">
        <v>166</v>
      </c>
      <c r="L3002" s="129">
        <v>0</v>
      </c>
      <c r="N3002" s="121">
        <v>0</v>
      </c>
      <c r="O3002" s="121">
        <v>173.77</v>
      </c>
      <c r="P3002" s="121">
        <v>173.77</v>
      </c>
      <c r="Q3002" s="130" t="s">
        <v>681</v>
      </c>
      <c r="R3002" s="131">
        <v>0</v>
      </c>
      <c r="S3002" s="132">
        <v>3099610.4600000051</v>
      </c>
      <c r="T3002" s="122" t="s">
        <v>732</v>
      </c>
      <c r="U3002" s="2">
        <v>101884593</v>
      </c>
      <c r="V3002" s="121">
        <v>-390013605</v>
      </c>
      <c r="W3002" s="111">
        <v>548653</v>
      </c>
      <c r="X3002" s="133">
        <v>62065680</v>
      </c>
      <c r="Y3002" s="45"/>
    </row>
    <row r="3003" spans="1:25">
      <c r="A3003" s="299" t="s">
        <v>182</v>
      </c>
      <c r="B3003" s="299" t="s">
        <v>183</v>
      </c>
      <c r="C3003" s="125">
        <v>45229</v>
      </c>
      <c r="D3003" s="125">
        <v>45229</v>
      </c>
      <c r="E3003" s="125">
        <v>45230</v>
      </c>
      <c r="F3003" s="295" t="s">
        <v>859</v>
      </c>
      <c r="G3003" s="127" t="s">
        <v>1610</v>
      </c>
      <c r="H3003" s="128" t="s">
        <v>858</v>
      </c>
      <c r="I3003" s="73" t="s">
        <v>731</v>
      </c>
      <c r="J3003" s="73" t="s">
        <v>857</v>
      </c>
      <c r="K3003" s="73" t="s">
        <v>166</v>
      </c>
      <c r="L3003" s="129">
        <v>0</v>
      </c>
      <c r="N3003" s="121">
        <v>0</v>
      </c>
      <c r="O3003" s="121">
        <v>1332.8</v>
      </c>
      <c r="P3003" s="121">
        <v>1332.8</v>
      </c>
      <c r="Q3003" s="130" t="s">
        <v>681</v>
      </c>
      <c r="R3003" s="131">
        <v>0</v>
      </c>
      <c r="S3003" s="132">
        <v>3100943.2600000049</v>
      </c>
      <c r="T3003" s="122" t="s">
        <v>857</v>
      </c>
      <c r="U3003" s="2">
        <v>101964291</v>
      </c>
      <c r="V3003" s="121">
        <v>-390013981</v>
      </c>
      <c r="W3003" s="111">
        <v>548916</v>
      </c>
      <c r="X3003" s="133">
        <v>62066054</v>
      </c>
      <c r="Y3003" s="45"/>
    </row>
    <row r="3004" spans="1:25">
      <c r="A3004" s="299" t="s">
        <v>182</v>
      </c>
      <c r="B3004" s="299" t="s">
        <v>183</v>
      </c>
      <c r="C3004" s="125">
        <v>45212</v>
      </c>
      <c r="D3004" s="125">
        <v>45212</v>
      </c>
      <c r="E3004" s="125">
        <v>45230</v>
      </c>
      <c r="G3004" s="127"/>
      <c r="H3004" s="128" t="s">
        <v>498</v>
      </c>
      <c r="I3004" s="73" t="s">
        <v>499</v>
      </c>
      <c r="J3004" s="73" t="s">
        <v>500</v>
      </c>
      <c r="K3004" s="73" t="s">
        <v>817</v>
      </c>
      <c r="L3004" s="129">
        <v>0</v>
      </c>
      <c r="N3004" s="121">
        <v>0</v>
      </c>
      <c r="O3004" s="121">
        <v>14970.09</v>
      </c>
      <c r="P3004" s="121">
        <v>14970.09</v>
      </c>
      <c r="Q3004" s="130" t="s">
        <v>681</v>
      </c>
      <c r="R3004" s="131">
        <v>0</v>
      </c>
      <c r="S3004" s="132">
        <v>3115913.3500000047</v>
      </c>
      <c r="T3004" s="122" t="s">
        <v>500</v>
      </c>
      <c r="U3004" s="2">
        <v>104011668</v>
      </c>
      <c r="V3004" s="121">
        <v>-390763519</v>
      </c>
      <c r="W3004" s="111"/>
      <c r="X3004" s="133">
        <v>62342960</v>
      </c>
      <c r="Y3004" s="45" t="s">
        <v>1908</v>
      </c>
    </row>
    <row r="3005" spans="1:25">
      <c r="A3005" s="299" t="s">
        <v>182</v>
      </c>
      <c r="B3005" s="299" t="s">
        <v>183</v>
      </c>
      <c r="C3005" s="125">
        <v>45230</v>
      </c>
      <c r="D3005" s="125">
        <v>45230</v>
      </c>
      <c r="E3005" s="125">
        <v>45230</v>
      </c>
      <c r="F3005" s="295" t="s">
        <v>558</v>
      </c>
      <c r="G3005" s="127" t="s">
        <v>1685</v>
      </c>
      <c r="H3005" s="128" t="s">
        <v>557</v>
      </c>
      <c r="I3005" s="73" t="s">
        <v>559</v>
      </c>
      <c r="J3005" s="73" t="s">
        <v>943</v>
      </c>
      <c r="K3005" s="73" t="s">
        <v>166</v>
      </c>
      <c r="L3005" s="129">
        <v>0</v>
      </c>
      <c r="N3005" s="121">
        <v>0</v>
      </c>
      <c r="O3005" s="121">
        <v>29939.07</v>
      </c>
      <c r="P3005" s="121">
        <v>29939.07</v>
      </c>
      <c r="Q3005" s="130" t="s">
        <v>681</v>
      </c>
      <c r="R3005" s="131">
        <v>0</v>
      </c>
      <c r="S3005" s="132">
        <v>3145852.4200000046</v>
      </c>
      <c r="T3005" s="122" t="s">
        <v>560</v>
      </c>
      <c r="U3005" s="2">
        <v>102731734</v>
      </c>
      <c r="V3005" s="121">
        <v>-390637106</v>
      </c>
      <c r="W3005" s="111">
        <v>545690</v>
      </c>
      <c r="X3005" s="133">
        <v>62278500</v>
      </c>
      <c r="Y3005" s="45"/>
    </row>
    <row r="3006" spans="1:25">
      <c r="A3006" s="299" t="s">
        <v>206</v>
      </c>
      <c r="B3006" s="299" t="s">
        <v>207</v>
      </c>
      <c r="C3006" s="125">
        <v>45198</v>
      </c>
      <c r="D3006" s="125">
        <v>45198</v>
      </c>
      <c r="E3006" s="125">
        <v>45230</v>
      </c>
      <c r="G3006" s="127"/>
      <c r="H3006" s="128" t="s">
        <v>516</v>
      </c>
      <c r="I3006" s="73" t="s">
        <v>517</v>
      </c>
      <c r="J3006" s="73" t="s">
        <v>518</v>
      </c>
      <c r="K3006" s="73" t="s">
        <v>944</v>
      </c>
      <c r="L3006" s="129">
        <v>8167.39</v>
      </c>
      <c r="M3006" s="121">
        <v>100</v>
      </c>
      <c r="N3006" s="121">
        <v>8167.39</v>
      </c>
      <c r="O3006" s="121">
        <v>0</v>
      </c>
      <c r="P3006" s="121">
        <v>8167.39</v>
      </c>
      <c r="Q3006" s="130" t="s">
        <v>681</v>
      </c>
      <c r="R3006" s="131">
        <v>18932122.979999986</v>
      </c>
      <c r="S3006" s="132">
        <v>0</v>
      </c>
      <c r="T3006" s="122" t="s">
        <v>518</v>
      </c>
      <c r="U3006" s="2"/>
      <c r="W3006" s="111">
        <v>549713</v>
      </c>
      <c r="X3006" s="133"/>
      <c r="Y3006" s="45"/>
    </row>
    <row r="3007" spans="1:25">
      <c r="A3007" s="299" t="s">
        <v>182</v>
      </c>
      <c r="B3007" s="299" t="s">
        <v>183</v>
      </c>
      <c r="C3007" s="125">
        <v>45198</v>
      </c>
      <c r="D3007" s="125">
        <v>45198</v>
      </c>
      <c r="E3007" s="125">
        <v>45230</v>
      </c>
      <c r="G3007" s="127" t="s">
        <v>1871</v>
      </c>
      <c r="H3007" s="128" t="s">
        <v>516</v>
      </c>
      <c r="I3007" s="73" t="s">
        <v>517</v>
      </c>
      <c r="J3007" s="73" t="s">
        <v>1872</v>
      </c>
      <c r="K3007" s="73" t="s">
        <v>166</v>
      </c>
      <c r="L3007" s="129">
        <v>0</v>
      </c>
      <c r="N3007" s="121">
        <v>0</v>
      </c>
      <c r="O3007" s="121">
        <v>34068.93</v>
      </c>
      <c r="P3007" s="121">
        <v>34068.93</v>
      </c>
      <c r="Q3007" s="130" t="s">
        <v>681</v>
      </c>
      <c r="R3007" s="131">
        <v>0</v>
      </c>
      <c r="S3007" s="132">
        <v>3179921.3500000047</v>
      </c>
      <c r="T3007" s="122" t="s">
        <v>518</v>
      </c>
      <c r="U3007" s="2">
        <v>100791753</v>
      </c>
      <c r="V3007" s="121">
        <v>-395205413</v>
      </c>
      <c r="W3007" s="111">
        <v>549713</v>
      </c>
      <c r="X3007" s="133">
        <v>63092773</v>
      </c>
      <c r="Y3007" s="45"/>
    </row>
    <row r="3008" spans="1:25">
      <c r="A3008" s="299" t="s">
        <v>182</v>
      </c>
      <c r="B3008" s="299" t="s">
        <v>183</v>
      </c>
      <c r="C3008" s="125">
        <v>45210</v>
      </c>
      <c r="D3008" s="125">
        <v>45210</v>
      </c>
      <c r="E3008" s="125">
        <v>45230</v>
      </c>
      <c r="G3008" s="127" t="s">
        <v>1871</v>
      </c>
      <c r="H3008" s="128" t="s">
        <v>516</v>
      </c>
      <c r="I3008" s="73" t="s">
        <v>517</v>
      </c>
      <c r="J3008" s="73" t="s">
        <v>1872</v>
      </c>
      <c r="K3008" s="73" t="s">
        <v>166</v>
      </c>
      <c r="L3008" s="129">
        <v>0</v>
      </c>
      <c r="N3008" s="121">
        <v>0</v>
      </c>
      <c r="O3008" s="121">
        <v>12363.72</v>
      </c>
      <c r="P3008" s="121">
        <v>12363.72</v>
      </c>
      <c r="Q3008" s="130" t="s">
        <v>681</v>
      </c>
      <c r="R3008" s="131">
        <v>0</v>
      </c>
      <c r="S3008" s="132">
        <v>3192285.070000005</v>
      </c>
      <c r="T3008" s="122" t="s">
        <v>518</v>
      </c>
      <c r="U3008" s="2"/>
      <c r="W3008" s="111">
        <v>549713</v>
      </c>
      <c r="X3008" s="133"/>
      <c r="Y3008" s="45"/>
    </row>
    <row r="3009" spans="1:25">
      <c r="A3009" s="299" t="s">
        <v>182</v>
      </c>
      <c r="B3009" s="299" t="s">
        <v>183</v>
      </c>
      <c r="C3009" s="125">
        <v>45230</v>
      </c>
      <c r="D3009" s="125">
        <v>45230</v>
      </c>
      <c r="E3009" s="125">
        <v>45230</v>
      </c>
      <c r="G3009" s="127" t="s">
        <v>1871</v>
      </c>
      <c r="H3009" s="128" t="s">
        <v>516</v>
      </c>
      <c r="I3009" s="73" t="s">
        <v>517</v>
      </c>
      <c r="J3009" s="73" t="s">
        <v>1872</v>
      </c>
      <c r="K3009" s="73" t="s">
        <v>166</v>
      </c>
      <c r="L3009" s="129">
        <v>0</v>
      </c>
      <c r="N3009" s="121">
        <v>0</v>
      </c>
      <c r="O3009" s="121">
        <v>37455.919999999998</v>
      </c>
      <c r="P3009" s="121">
        <v>37455.919999999998</v>
      </c>
      <c r="Q3009" s="130" t="s">
        <v>681</v>
      </c>
      <c r="R3009" s="131">
        <v>0</v>
      </c>
      <c r="S3009" s="132">
        <v>3229740.9900000049</v>
      </c>
      <c r="T3009" s="122" t="s">
        <v>518</v>
      </c>
      <c r="U3009" s="2">
        <v>102235815</v>
      </c>
      <c r="V3009" s="121">
        <v>-395205420</v>
      </c>
      <c r="W3009" s="111">
        <v>549713</v>
      </c>
      <c r="X3009" s="133">
        <v>63092775</v>
      </c>
      <c r="Y3009" s="45"/>
    </row>
    <row r="3010" spans="1:25">
      <c r="A3010" s="299" t="s">
        <v>206</v>
      </c>
      <c r="B3010" s="299" t="s">
        <v>207</v>
      </c>
      <c r="C3010" s="125">
        <v>45230</v>
      </c>
      <c r="D3010" s="125">
        <v>45230</v>
      </c>
      <c r="E3010" s="125">
        <v>45230</v>
      </c>
      <c r="F3010" s="295" t="s">
        <v>759</v>
      </c>
      <c r="G3010" s="127"/>
      <c r="H3010" s="128" t="s">
        <v>758</v>
      </c>
      <c r="I3010" s="73" t="s">
        <v>756</v>
      </c>
      <c r="J3010" s="73" t="s">
        <v>757</v>
      </c>
      <c r="K3010" s="73" t="s">
        <v>944</v>
      </c>
      <c r="L3010" s="129">
        <v>161142.56</v>
      </c>
      <c r="M3010" s="121">
        <v>100</v>
      </c>
      <c r="N3010" s="121">
        <v>161142.56</v>
      </c>
      <c r="O3010" s="121">
        <v>0</v>
      </c>
      <c r="P3010" s="121">
        <v>161142.56</v>
      </c>
      <c r="Q3010" s="130" t="s">
        <v>681</v>
      </c>
      <c r="R3010" s="131">
        <v>19093265.539999984</v>
      </c>
      <c r="S3010" s="132">
        <v>0</v>
      </c>
      <c r="T3010" s="122" t="s">
        <v>757</v>
      </c>
      <c r="U3010" s="2">
        <v>103958420</v>
      </c>
      <c r="V3010" s="121">
        <v>-390192692</v>
      </c>
      <c r="W3010" s="111">
        <v>526560</v>
      </c>
      <c r="X3010" s="133">
        <v>62090213</v>
      </c>
      <c r="Y3010" s="45"/>
    </row>
    <row r="3011" spans="1:25">
      <c r="A3011" s="299" t="s">
        <v>182</v>
      </c>
      <c r="B3011" s="299" t="s">
        <v>183</v>
      </c>
      <c r="C3011" s="125">
        <v>45230</v>
      </c>
      <c r="D3011" s="125">
        <v>45230</v>
      </c>
      <c r="E3011" s="125">
        <v>45230</v>
      </c>
      <c r="F3011" s="295" t="s">
        <v>759</v>
      </c>
      <c r="G3011" s="127" t="s">
        <v>1520</v>
      </c>
      <c r="H3011" s="128" t="s">
        <v>758</v>
      </c>
      <c r="I3011" s="73" t="s">
        <v>756</v>
      </c>
      <c r="J3011" s="73" t="s">
        <v>757</v>
      </c>
      <c r="K3011" s="73" t="s">
        <v>166</v>
      </c>
      <c r="L3011" s="129">
        <v>0</v>
      </c>
      <c r="N3011" s="121">
        <v>0</v>
      </c>
      <c r="O3011" s="121">
        <v>69563.16</v>
      </c>
      <c r="P3011" s="121">
        <v>69563.16</v>
      </c>
      <c r="Q3011" s="130" t="s">
        <v>681</v>
      </c>
      <c r="R3011" s="131">
        <v>0</v>
      </c>
      <c r="S3011" s="132">
        <v>3299304.150000005</v>
      </c>
      <c r="T3011" s="122" t="s">
        <v>757</v>
      </c>
      <c r="U3011" s="2">
        <v>101458603</v>
      </c>
      <c r="V3011" s="121">
        <v>-390475331</v>
      </c>
      <c r="W3011" s="111">
        <v>526560</v>
      </c>
      <c r="X3011" s="133">
        <v>62117379</v>
      </c>
      <c r="Y3011" s="45"/>
    </row>
    <row r="3012" spans="1:25">
      <c r="A3012" s="299" t="s">
        <v>182</v>
      </c>
      <c r="B3012" s="299" t="s">
        <v>183</v>
      </c>
      <c r="C3012" s="125">
        <v>45230</v>
      </c>
      <c r="D3012" s="125">
        <v>45230</v>
      </c>
      <c r="E3012" s="125">
        <v>45230</v>
      </c>
      <c r="F3012" s="295" t="s">
        <v>474</v>
      </c>
      <c r="G3012" s="127"/>
      <c r="H3012" s="128" t="s">
        <v>473</v>
      </c>
      <c r="I3012" s="73" t="s">
        <v>475</v>
      </c>
      <c r="J3012" s="73" t="s">
        <v>476</v>
      </c>
      <c r="K3012" s="73" t="s">
        <v>817</v>
      </c>
      <c r="L3012" s="129">
        <v>0</v>
      </c>
      <c r="N3012" s="121">
        <v>0</v>
      </c>
      <c r="O3012" s="121">
        <v>134712.47</v>
      </c>
      <c r="P3012" s="121">
        <v>134712.47</v>
      </c>
      <c r="Q3012" s="130" t="s">
        <v>681</v>
      </c>
      <c r="R3012" s="131">
        <v>0</v>
      </c>
      <c r="S3012" s="132">
        <v>3434016.6200000052</v>
      </c>
      <c r="T3012" s="122" t="s">
        <v>476</v>
      </c>
      <c r="U3012" s="2">
        <v>104040973</v>
      </c>
      <c r="V3012" s="121">
        <v>-390819116</v>
      </c>
      <c r="W3012" s="111"/>
      <c r="X3012" s="133">
        <v>62356896</v>
      </c>
      <c r="Y3012" s="45"/>
    </row>
    <row r="3013" spans="1:25">
      <c r="A3013" s="299" t="s">
        <v>182</v>
      </c>
      <c r="B3013" s="299" t="s">
        <v>183</v>
      </c>
      <c r="C3013" s="125">
        <v>45230</v>
      </c>
      <c r="D3013" s="125">
        <v>45230</v>
      </c>
      <c r="E3013" s="125">
        <v>45230</v>
      </c>
      <c r="F3013" s="295" t="s">
        <v>474</v>
      </c>
      <c r="G3013" s="127" t="s">
        <v>1639</v>
      </c>
      <c r="H3013" s="128" t="s">
        <v>473</v>
      </c>
      <c r="I3013" s="73" t="s">
        <v>475</v>
      </c>
      <c r="J3013" s="73" t="s">
        <v>476</v>
      </c>
      <c r="K3013" s="73" t="s">
        <v>166</v>
      </c>
      <c r="L3013" s="129">
        <v>0</v>
      </c>
      <c r="N3013" s="121">
        <v>0</v>
      </c>
      <c r="O3013" s="121">
        <v>12736.16</v>
      </c>
      <c r="P3013" s="121">
        <v>12736.16</v>
      </c>
      <c r="Q3013" s="130" t="s">
        <v>681</v>
      </c>
      <c r="R3013" s="131">
        <v>0</v>
      </c>
      <c r="S3013" s="132">
        <v>3446752.7800000054</v>
      </c>
      <c r="T3013" s="122" t="s">
        <v>476</v>
      </c>
      <c r="U3013" s="2">
        <v>104040852</v>
      </c>
      <c r="V3013" s="121">
        <v>-390818862</v>
      </c>
      <c r="W3013" s="111">
        <v>558770</v>
      </c>
      <c r="X3013" s="133">
        <v>62356846</v>
      </c>
      <c r="Y3013" s="45" t="s">
        <v>1909</v>
      </c>
    </row>
    <row r="3014" spans="1:25">
      <c r="A3014" s="299" t="s">
        <v>182</v>
      </c>
      <c r="B3014" s="299" t="s">
        <v>183</v>
      </c>
      <c r="C3014" s="125">
        <v>45230</v>
      </c>
      <c r="D3014" s="125">
        <v>45230</v>
      </c>
      <c r="E3014" s="125">
        <v>45230</v>
      </c>
      <c r="F3014" s="295" t="s">
        <v>1052</v>
      </c>
      <c r="G3014" s="127" t="s">
        <v>1885</v>
      </c>
      <c r="H3014" s="128" t="s">
        <v>1051</v>
      </c>
      <c r="I3014" s="73" t="s">
        <v>1049</v>
      </c>
      <c r="J3014" s="73" t="s">
        <v>1050</v>
      </c>
      <c r="K3014" s="73" t="s">
        <v>166</v>
      </c>
      <c r="L3014" s="129">
        <v>0</v>
      </c>
      <c r="N3014" s="121">
        <v>0</v>
      </c>
      <c r="O3014" s="121">
        <v>89645.24</v>
      </c>
      <c r="P3014" s="121">
        <v>89645.24</v>
      </c>
      <c r="Q3014" s="130" t="s">
        <v>681</v>
      </c>
      <c r="R3014" s="131">
        <v>0</v>
      </c>
      <c r="S3014" s="132">
        <v>3536398.0200000056</v>
      </c>
      <c r="T3014" s="122" t="s">
        <v>1050</v>
      </c>
      <c r="U3014" s="2">
        <v>102217553</v>
      </c>
      <c r="V3014" s="121">
        <v>-390590199</v>
      </c>
      <c r="W3014" s="111">
        <v>534169</v>
      </c>
      <c r="X3014" s="133">
        <v>62231855</v>
      </c>
      <c r="Y3014" s="45"/>
    </row>
    <row r="3015" spans="1:25">
      <c r="A3015" s="299" t="s">
        <v>182</v>
      </c>
      <c r="B3015" s="299" t="s">
        <v>183</v>
      </c>
      <c r="C3015" s="125">
        <v>45230</v>
      </c>
      <c r="D3015" s="125">
        <v>45230</v>
      </c>
      <c r="E3015" s="125">
        <v>45230</v>
      </c>
      <c r="F3015" s="295" t="s">
        <v>466</v>
      </c>
      <c r="G3015" s="127" t="s">
        <v>1608</v>
      </c>
      <c r="H3015" s="128" t="s">
        <v>465</v>
      </c>
      <c r="I3015" s="73" t="s">
        <v>467</v>
      </c>
      <c r="J3015" s="73" t="s">
        <v>468</v>
      </c>
      <c r="K3015" s="73" t="s">
        <v>166</v>
      </c>
      <c r="L3015" s="129">
        <v>0</v>
      </c>
      <c r="N3015" s="121">
        <v>0</v>
      </c>
      <c r="O3015" s="121">
        <v>64700.93</v>
      </c>
      <c r="P3015" s="121">
        <v>64700.93</v>
      </c>
      <c r="Q3015" s="130" t="s">
        <v>681</v>
      </c>
      <c r="R3015" s="131">
        <v>0</v>
      </c>
      <c r="S3015" s="132">
        <v>3601098.9500000058</v>
      </c>
      <c r="T3015" s="122" t="s">
        <v>468</v>
      </c>
      <c r="U3015" s="2">
        <v>102005454</v>
      </c>
      <c r="V3015" s="121">
        <v>-390550616</v>
      </c>
      <c r="W3015" s="111">
        <v>553492</v>
      </c>
      <c r="X3015" s="133">
        <v>62192272</v>
      </c>
      <c r="Y3015" s="45"/>
    </row>
    <row r="3016" spans="1:25">
      <c r="A3016" s="299" t="s">
        <v>182</v>
      </c>
      <c r="B3016" s="299" t="s">
        <v>183</v>
      </c>
      <c r="C3016" s="125">
        <v>45217</v>
      </c>
      <c r="D3016" s="125">
        <v>45217</v>
      </c>
      <c r="E3016" s="125">
        <v>45230</v>
      </c>
      <c r="F3016" s="295" t="s">
        <v>1072</v>
      </c>
      <c r="G3016" s="127"/>
      <c r="H3016" s="128" t="s">
        <v>1071</v>
      </c>
      <c r="I3016" s="73" t="s">
        <v>764</v>
      </c>
      <c r="J3016" s="73" t="s">
        <v>1070</v>
      </c>
      <c r="K3016" s="73" t="s">
        <v>817</v>
      </c>
      <c r="L3016" s="129">
        <v>0</v>
      </c>
      <c r="N3016" s="121">
        <v>0</v>
      </c>
      <c r="O3016" s="121">
        <v>13730.46</v>
      </c>
      <c r="P3016" s="121">
        <v>13730.46</v>
      </c>
      <c r="Q3016" s="130" t="s">
        <v>681</v>
      </c>
      <c r="R3016" s="131">
        <v>0</v>
      </c>
      <c r="S3016" s="132">
        <v>3614829.4100000057</v>
      </c>
      <c r="T3016" s="122" t="s">
        <v>1070</v>
      </c>
      <c r="U3016" s="2">
        <v>104011988</v>
      </c>
      <c r="V3016" s="121">
        <v>-390768010</v>
      </c>
      <c r="W3016" s="111"/>
      <c r="X3016" s="133">
        <v>62343279</v>
      </c>
      <c r="Y3016" s="45" t="s">
        <v>1910</v>
      </c>
    </row>
    <row r="3017" spans="1:25">
      <c r="A3017" s="299" t="s">
        <v>182</v>
      </c>
      <c r="B3017" s="299" t="s">
        <v>183</v>
      </c>
      <c r="C3017" s="125">
        <v>45230</v>
      </c>
      <c r="D3017" s="125">
        <v>45230</v>
      </c>
      <c r="E3017" s="125">
        <v>45230</v>
      </c>
      <c r="G3017" s="127" t="s">
        <v>1562</v>
      </c>
      <c r="H3017" s="128" t="s">
        <v>324</v>
      </c>
      <c r="I3017" s="73" t="s">
        <v>325</v>
      </c>
      <c r="J3017" s="73" t="s">
        <v>326</v>
      </c>
      <c r="K3017" s="73" t="s">
        <v>166</v>
      </c>
      <c r="L3017" s="129">
        <v>0</v>
      </c>
      <c r="N3017" s="121">
        <v>0</v>
      </c>
      <c r="O3017" s="121">
        <v>196793.34</v>
      </c>
      <c r="P3017" s="121">
        <v>196793.34</v>
      </c>
      <c r="Q3017" s="130" t="s">
        <v>681</v>
      </c>
      <c r="R3017" s="131">
        <v>0</v>
      </c>
      <c r="S3017" s="132">
        <v>3811622.7500000056</v>
      </c>
      <c r="T3017" s="122" t="s">
        <v>326</v>
      </c>
      <c r="U3017" s="2">
        <v>100526206</v>
      </c>
      <c r="V3017" s="121">
        <v>-390473656</v>
      </c>
      <c r="W3017" s="111">
        <v>494646</v>
      </c>
      <c r="X3017" s="133">
        <v>62115753</v>
      </c>
      <c r="Y3017" s="45"/>
    </row>
    <row r="3018" spans="1:25">
      <c r="A3018" s="299" t="s">
        <v>182</v>
      </c>
      <c r="B3018" s="299" t="s">
        <v>183</v>
      </c>
      <c r="C3018" s="125">
        <v>45230</v>
      </c>
      <c r="D3018" s="125">
        <v>45230</v>
      </c>
      <c r="E3018" s="125">
        <v>45230</v>
      </c>
      <c r="G3018" s="127" t="s">
        <v>1562</v>
      </c>
      <c r="H3018" s="128" t="s">
        <v>324</v>
      </c>
      <c r="I3018" s="73" t="s">
        <v>325</v>
      </c>
      <c r="J3018" s="73" t="s">
        <v>1727</v>
      </c>
      <c r="K3018" s="73" t="s">
        <v>166</v>
      </c>
      <c r="L3018" s="129">
        <v>0</v>
      </c>
      <c r="N3018" s="121">
        <v>0</v>
      </c>
      <c r="O3018" s="121">
        <v>3458.58</v>
      </c>
      <c r="P3018" s="121">
        <v>3458.58</v>
      </c>
      <c r="Q3018" s="130" t="s">
        <v>681</v>
      </c>
      <c r="R3018" s="131">
        <v>0</v>
      </c>
      <c r="S3018" s="132">
        <v>3815081.3300000057</v>
      </c>
      <c r="T3018" s="122" t="s">
        <v>326</v>
      </c>
      <c r="U3018" s="2">
        <v>100526205</v>
      </c>
      <c r="V3018" s="121">
        <v>-390768834</v>
      </c>
      <c r="W3018" s="111">
        <v>495416</v>
      </c>
      <c r="X3018" s="133">
        <v>62343546</v>
      </c>
      <c r="Y3018" s="45"/>
    </row>
    <row r="3019" spans="1:25">
      <c r="A3019" s="299" t="s">
        <v>182</v>
      </c>
      <c r="B3019" s="299" t="s">
        <v>183</v>
      </c>
      <c r="C3019" s="125">
        <v>45230</v>
      </c>
      <c r="D3019" s="125">
        <v>45230</v>
      </c>
      <c r="E3019" s="125">
        <v>45230</v>
      </c>
      <c r="F3019" s="295" t="s">
        <v>486</v>
      </c>
      <c r="G3019" s="127" t="s">
        <v>1733</v>
      </c>
      <c r="H3019" s="128" t="s">
        <v>485</v>
      </c>
      <c r="I3019" s="73" t="s">
        <v>281</v>
      </c>
      <c r="J3019" s="73" t="s">
        <v>487</v>
      </c>
      <c r="K3019" s="73" t="s">
        <v>166</v>
      </c>
      <c r="L3019" s="129">
        <v>0</v>
      </c>
      <c r="N3019" s="121">
        <v>0</v>
      </c>
      <c r="O3019" s="121">
        <v>22398.04</v>
      </c>
      <c r="P3019" s="121">
        <v>22398.04</v>
      </c>
      <c r="Q3019" s="130" t="s">
        <v>681</v>
      </c>
      <c r="R3019" s="131">
        <v>0</v>
      </c>
      <c r="S3019" s="132">
        <v>3837479.3700000057</v>
      </c>
      <c r="T3019" s="122" t="s">
        <v>487</v>
      </c>
      <c r="U3019" s="2">
        <v>104041343</v>
      </c>
      <c r="V3019" s="121">
        <v>-390825429</v>
      </c>
      <c r="W3019" s="111">
        <v>537734</v>
      </c>
      <c r="X3019" s="133">
        <v>62358766</v>
      </c>
      <c r="Y3019" s="45"/>
    </row>
    <row r="3020" spans="1:25">
      <c r="A3020" s="299" t="s">
        <v>182</v>
      </c>
      <c r="B3020" s="299" t="s">
        <v>183</v>
      </c>
      <c r="C3020" s="125">
        <v>45230</v>
      </c>
      <c r="D3020" s="125">
        <v>45230</v>
      </c>
      <c r="E3020" s="125">
        <v>45230</v>
      </c>
      <c r="F3020" s="295" t="s">
        <v>280</v>
      </c>
      <c r="G3020" s="127" t="s">
        <v>1537</v>
      </c>
      <c r="H3020" s="128" t="s">
        <v>279</v>
      </c>
      <c r="I3020" s="73" t="s">
        <v>281</v>
      </c>
      <c r="J3020" s="73" t="s">
        <v>282</v>
      </c>
      <c r="K3020" s="73" t="s">
        <v>166</v>
      </c>
      <c r="L3020" s="129">
        <v>0</v>
      </c>
      <c r="N3020" s="121">
        <v>0</v>
      </c>
      <c r="O3020" s="121">
        <v>227257.38</v>
      </c>
      <c r="P3020" s="121">
        <v>227257.38</v>
      </c>
      <c r="Q3020" s="130" t="s">
        <v>681</v>
      </c>
      <c r="R3020" s="131">
        <v>0</v>
      </c>
      <c r="S3020" s="132">
        <v>4064736.7500000056</v>
      </c>
      <c r="T3020" s="122" t="s">
        <v>282</v>
      </c>
      <c r="U3020" s="2">
        <v>103858120</v>
      </c>
      <c r="V3020" s="121">
        <v>-390825409</v>
      </c>
      <c r="W3020" s="111">
        <v>537726</v>
      </c>
      <c r="X3020" s="133">
        <v>62358761</v>
      </c>
      <c r="Y3020" s="45"/>
    </row>
    <row r="3021" spans="1:25">
      <c r="A3021" s="299" t="s">
        <v>182</v>
      </c>
      <c r="B3021" s="299" t="s">
        <v>183</v>
      </c>
      <c r="C3021" s="125">
        <v>45230</v>
      </c>
      <c r="D3021" s="125">
        <v>45230</v>
      </c>
      <c r="E3021" s="125">
        <v>45230</v>
      </c>
      <c r="F3021" s="295" t="s">
        <v>786</v>
      </c>
      <c r="G3021" s="127" t="s">
        <v>1522</v>
      </c>
      <c r="H3021" s="128" t="s">
        <v>785</v>
      </c>
      <c r="I3021" s="73" t="s">
        <v>783</v>
      </c>
      <c r="J3021" s="73" t="s">
        <v>784</v>
      </c>
      <c r="K3021" s="73" t="s">
        <v>166</v>
      </c>
      <c r="L3021" s="129">
        <v>0</v>
      </c>
      <c r="N3021" s="121">
        <v>0</v>
      </c>
      <c r="O3021" s="121">
        <v>19931.93</v>
      </c>
      <c r="P3021" s="121">
        <v>19931.93</v>
      </c>
      <c r="Q3021" s="130" t="s">
        <v>681</v>
      </c>
      <c r="R3021" s="131">
        <v>0</v>
      </c>
      <c r="S3021" s="132">
        <v>4084668.6800000058</v>
      </c>
      <c r="T3021" s="122" t="s">
        <v>784</v>
      </c>
      <c r="U3021" s="2">
        <v>101966067</v>
      </c>
      <c r="V3021" s="121">
        <v>-390540150</v>
      </c>
      <c r="W3021" s="111">
        <v>516407</v>
      </c>
      <c r="X3021" s="133">
        <v>62181806</v>
      </c>
      <c r="Y3021" s="45"/>
    </row>
    <row r="3022" spans="1:25">
      <c r="A3022" s="299" t="s">
        <v>182</v>
      </c>
      <c r="B3022" s="299" t="s">
        <v>183</v>
      </c>
      <c r="C3022" s="125">
        <v>45230</v>
      </c>
      <c r="D3022" s="125">
        <v>45230</v>
      </c>
      <c r="E3022" s="125">
        <v>45230</v>
      </c>
      <c r="G3022" s="127" t="s">
        <v>1636</v>
      </c>
      <c r="H3022" s="128" t="s">
        <v>881</v>
      </c>
      <c r="I3022" s="73" t="s">
        <v>204</v>
      </c>
      <c r="J3022" s="73" t="s">
        <v>880</v>
      </c>
      <c r="K3022" s="73" t="s">
        <v>166</v>
      </c>
      <c r="L3022" s="129">
        <v>0</v>
      </c>
      <c r="N3022" s="121">
        <v>0</v>
      </c>
      <c r="O3022" s="121">
        <v>5670.57</v>
      </c>
      <c r="P3022" s="121">
        <v>5670.57</v>
      </c>
      <c r="Q3022" s="130" t="s">
        <v>681</v>
      </c>
      <c r="R3022" s="131">
        <v>0</v>
      </c>
      <c r="S3022" s="132">
        <v>4090339.2500000056</v>
      </c>
      <c r="T3022" s="122" t="s">
        <v>880</v>
      </c>
      <c r="U3022" s="2">
        <v>101762100</v>
      </c>
      <c r="V3022" s="121">
        <v>-390488425</v>
      </c>
      <c r="W3022" s="111">
        <v>533551</v>
      </c>
      <c r="X3022" s="133">
        <v>62130143</v>
      </c>
      <c r="Y3022" s="45"/>
    </row>
    <row r="3023" spans="1:25">
      <c r="A3023" s="299" t="s">
        <v>182</v>
      </c>
      <c r="B3023" s="299" t="s">
        <v>183</v>
      </c>
      <c r="C3023" s="125">
        <v>45222</v>
      </c>
      <c r="D3023" s="125">
        <v>45222</v>
      </c>
      <c r="E3023" s="125">
        <v>45230</v>
      </c>
      <c r="F3023" s="295" t="s">
        <v>203</v>
      </c>
      <c r="G3023" s="127" t="s">
        <v>1887</v>
      </c>
      <c r="H3023" s="128" t="s">
        <v>202</v>
      </c>
      <c r="I3023" s="73" t="s">
        <v>204</v>
      </c>
      <c r="J3023" s="73" t="s">
        <v>205</v>
      </c>
      <c r="K3023" s="73" t="s">
        <v>1911</v>
      </c>
      <c r="L3023" s="129">
        <v>0</v>
      </c>
      <c r="N3023" s="121">
        <v>0</v>
      </c>
      <c r="O3023" s="121">
        <v>-23309.75</v>
      </c>
      <c r="P3023" s="121">
        <v>-23309.75</v>
      </c>
      <c r="Q3023" s="130" t="s">
        <v>681</v>
      </c>
      <c r="R3023" s="131">
        <v>0</v>
      </c>
      <c r="S3023" s="132">
        <v>4067029.5000000056</v>
      </c>
      <c r="T3023" s="122" t="s">
        <v>205</v>
      </c>
      <c r="U3023" s="2"/>
      <c r="W3023" s="111">
        <v>542867</v>
      </c>
      <c r="X3023" s="133"/>
      <c r="Y3023" s="45" t="s">
        <v>1901</v>
      </c>
    </row>
    <row r="3024" spans="1:25">
      <c r="A3024" s="299" t="s">
        <v>182</v>
      </c>
      <c r="B3024" s="299" t="s">
        <v>183</v>
      </c>
      <c r="C3024" s="125">
        <v>45222</v>
      </c>
      <c r="D3024" s="125">
        <v>45222</v>
      </c>
      <c r="E3024" s="125">
        <v>45230</v>
      </c>
      <c r="F3024" s="295" t="s">
        <v>203</v>
      </c>
      <c r="G3024" s="127" t="s">
        <v>1887</v>
      </c>
      <c r="H3024" s="128" t="s">
        <v>202</v>
      </c>
      <c r="I3024" s="73" t="s">
        <v>204</v>
      </c>
      <c r="J3024" s="73" t="s">
        <v>205</v>
      </c>
      <c r="K3024" s="73" t="s">
        <v>166</v>
      </c>
      <c r="L3024" s="129">
        <v>0</v>
      </c>
      <c r="N3024" s="121">
        <v>0</v>
      </c>
      <c r="O3024" s="121">
        <v>1649.7</v>
      </c>
      <c r="P3024" s="121">
        <v>1649.7</v>
      </c>
      <c r="Q3024" s="130" t="s">
        <v>681</v>
      </c>
      <c r="R3024" s="131">
        <v>0</v>
      </c>
      <c r="S3024" s="132">
        <v>4068679.2000000058</v>
      </c>
      <c r="T3024" s="122" t="s">
        <v>205</v>
      </c>
      <c r="U3024" s="2">
        <v>101295267</v>
      </c>
      <c r="V3024" s="121">
        <v>-390701363</v>
      </c>
      <c r="W3024" s="111">
        <v>542867</v>
      </c>
      <c r="X3024" s="133">
        <v>62327039</v>
      </c>
      <c r="Y3024" s="45" t="s">
        <v>1901</v>
      </c>
    </row>
    <row r="3025" spans="1:25">
      <c r="A3025" s="228" t="s">
        <v>182</v>
      </c>
      <c r="B3025" s="228" t="s">
        <v>183</v>
      </c>
      <c r="C3025" s="229">
        <v>45230</v>
      </c>
      <c r="D3025" s="229">
        <v>45230</v>
      </c>
      <c r="E3025" s="229">
        <v>45230</v>
      </c>
      <c r="F3025" s="296"/>
      <c r="G3025" s="230" t="s">
        <v>1708</v>
      </c>
      <c r="H3025" s="231" t="s">
        <v>216</v>
      </c>
      <c r="I3025" s="232" t="s">
        <v>218</v>
      </c>
      <c r="J3025" s="232" t="s">
        <v>219</v>
      </c>
      <c r="K3025" s="232" t="s">
        <v>166</v>
      </c>
      <c r="L3025" s="233">
        <v>0</v>
      </c>
      <c r="M3025" s="234"/>
      <c r="N3025" s="234">
        <v>0</v>
      </c>
      <c r="O3025" s="234">
        <v>63015.19</v>
      </c>
      <c r="P3025" s="234">
        <v>63015.19</v>
      </c>
      <c r="Q3025" s="235" t="s">
        <v>681</v>
      </c>
      <c r="R3025" s="236">
        <v>0</v>
      </c>
      <c r="S3025" s="237">
        <v>4131694.3900000057</v>
      </c>
      <c r="T3025" s="238" t="s">
        <v>219</v>
      </c>
      <c r="U3025" s="239">
        <v>102737554</v>
      </c>
      <c r="V3025" s="234">
        <v>-390768271</v>
      </c>
      <c r="W3025" s="240">
        <v>550377</v>
      </c>
      <c r="X3025" s="241">
        <v>62343371</v>
      </c>
      <c r="Y3025" s="242"/>
    </row>
    <row r="3026" spans="1:25">
      <c r="A3026" s="299" t="s">
        <v>182</v>
      </c>
      <c r="B3026" s="299" t="s">
        <v>183</v>
      </c>
      <c r="C3026" s="125">
        <v>45231</v>
      </c>
      <c r="D3026" s="125">
        <v>45231</v>
      </c>
      <c r="E3026" s="125">
        <v>45231</v>
      </c>
      <c r="F3026" s="295" t="s">
        <v>1056</v>
      </c>
      <c r="G3026" s="127" t="s">
        <v>1912</v>
      </c>
      <c r="H3026" s="128" t="s">
        <v>1055</v>
      </c>
      <c r="I3026" s="73" t="s">
        <v>1053</v>
      </c>
      <c r="J3026" s="73" t="s">
        <v>1054</v>
      </c>
      <c r="K3026" s="73" t="s">
        <v>166</v>
      </c>
      <c r="L3026" s="129">
        <v>0</v>
      </c>
      <c r="N3026" s="121">
        <v>0</v>
      </c>
      <c r="O3026" s="121">
        <v>176363.81</v>
      </c>
      <c r="P3026" s="121">
        <v>176363.81</v>
      </c>
      <c r="Q3026" s="130" t="s">
        <v>681</v>
      </c>
      <c r="R3026" s="131">
        <v>0</v>
      </c>
      <c r="S3026" s="132">
        <v>4308058.2000000058</v>
      </c>
      <c r="T3026" s="122" t="s">
        <v>1054</v>
      </c>
      <c r="U3026" s="2">
        <v>103947906</v>
      </c>
      <c r="V3026" s="121">
        <v>-390875824</v>
      </c>
      <c r="W3026" s="111">
        <v>554417</v>
      </c>
      <c r="X3026" s="133">
        <v>62373247</v>
      </c>
      <c r="Y3026" s="45"/>
    </row>
    <row r="3027" spans="1:25">
      <c r="A3027" s="299" t="s">
        <v>182</v>
      </c>
      <c r="B3027" s="299" t="s">
        <v>183</v>
      </c>
      <c r="C3027" s="125">
        <v>45231</v>
      </c>
      <c r="D3027" s="125">
        <v>45231</v>
      </c>
      <c r="E3027" s="125">
        <v>45231</v>
      </c>
      <c r="F3027" s="295" t="s">
        <v>453</v>
      </c>
      <c r="G3027" s="127" t="s">
        <v>1743</v>
      </c>
      <c r="H3027" s="128" t="s">
        <v>452</v>
      </c>
      <c r="I3027" s="73" t="s">
        <v>454</v>
      </c>
      <c r="J3027" s="73" t="s">
        <v>455</v>
      </c>
      <c r="K3027" s="73" t="s">
        <v>166</v>
      </c>
      <c r="L3027" s="129">
        <v>0</v>
      </c>
      <c r="N3027" s="121">
        <v>0</v>
      </c>
      <c r="O3027" s="121">
        <v>27541.77</v>
      </c>
      <c r="P3027" s="121">
        <v>27541.77</v>
      </c>
      <c r="Q3027" s="130" t="s">
        <v>681</v>
      </c>
      <c r="R3027" s="131">
        <v>0</v>
      </c>
      <c r="S3027" s="132">
        <v>4335599.9700000053</v>
      </c>
      <c r="T3027" s="122" t="s">
        <v>455</v>
      </c>
      <c r="U3027" s="2">
        <v>104089174</v>
      </c>
      <c r="V3027" s="121">
        <v>-390948996</v>
      </c>
      <c r="W3027" s="111">
        <v>523882</v>
      </c>
      <c r="X3027" s="133">
        <v>62390948</v>
      </c>
      <c r="Y3027" s="45"/>
    </row>
    <row r="3028" spans="1:25">
      <c r="A3028" s="299" t="s">
        <v>182</v>
      </c>
      <c r="B3028" s="299" t="s">
        <v>183</v>
      </c>
      <c r="C3028" s="125">
        <v>45231</v>
      </c>
      <c r="D3028" s="125">
        <v>45231</v>
      </c>
      <c r="E3028" s="125">
        <v>45231</v>
      </c>
      <c r="G3028" s="127" t="s">
        <v>1862</v>
      </c>
      <c r="H3028" s="128" t="s">
        <v>1042</v>
      </c>
      <c r="I3028" s="73" t="s">
        <v>716</v>
      </c>
      <c r="J3028" s="73" t="s">
        <v>1863</v>
      </c>
      <c r="K3028" s="73" t="s">
        <v>166</v>
      </c>
      <c r="L3028" s="129">
        <v>0</v>
      </c>
      <c r="N3028" s="121">
        <v>0</v>
      </c>
      <c r="O3028" s="121">
        <v>41277.46</v>
      </c>
      <c r="P3028" s="121">
        <v>41277.46</v>
      </c>
      <c r="Q3028" s="130" t="s">
        <v>681</v>
      </c>
      <c r="R3028" s="131">
        <v>0</v>
      </c>
      <c r="S3028" s="132">
        <v>4376877.4300000053</v>
      </c>
      <c r="T3028" s="122" t="s">
        <v>1041</v>
      </c>
      <c r="U3028" s="2">
        <v>103603781</v>
      </c>
      <c r="V3028" s="121">
        <v>-390875163</v>
      </c>
      <c r="W3028" s="111">
        <v>549049</v>
      </c>
      <c r="X3028" s="133">
        <v>62372586</v>
      </c>
      <c r="Y3028" s="45"/>
    </row>
    <row r="3029" spans="1:25">
      <c r="A3029" s="228" t="s">
        <v>182</v>
      </c>
      <c r="B3029" s="228" t="s">
        <v>183</v>
      </c>
      <c r="C3029" s="229">
        <v>45231</v>
      </c>
      <c r="D3029" s="229">
        <v>45231</v>
      </c>
      <c r="E3029" s="229">
        <v>45231</v>
      </c>
      <c r="F3029" s="296" t="s">
        <v>554</v>
      </c>
      <c r="G3029" s="230" t="s">
        <v>1605</v>
      </c>
      <c r="H3029" s="231" t="s">
        <v>553</v>
      </c>
      <c r="I3029" s="232" t="s">
        <v>555</v>
      </c>
      <c r="J3029" s="232" t="s">
        <v>556</v>
      </c>
      <c r="K3029" s="232" t="s">
        <v>166</v>
      </c>
      <c r="L3029" s="233">
        <v>0</v>
      </c>
      <c r="M3029" s="234"/>
      <c r="N3029" s="234">
        <v>0</v>
      </c>
      <c r="O3029" s="234">
        <v>195076.74</v>
      </c>
      <c r="P3029" s="234">
        <v>195076.74</v>
      </c>
      <c r="Q3029" s="235" t="s">
        <v>681</v>
      </c>
      <c r="R3029" s="236">
        <v>0</v>
      </c>
      <c r="S3029" s="237">
        <v>4571954.1700000055</v>
      </c>
      <c r="T3029" s="238" t="s">
        <v>556</v>
      </c>
      <c r="U3029" s="239">
        <v>101012728</v>
      </c>
      <c r="V3029" s="234">
        <v>-390965841</v>
      </c>
      <c r="W3029" s="240">
        <v>554809</v>
      </c>
      <c r="X3029" s="241">
        <v>62393704</v>
      </c>
      <c r="Y3029" s="242"/>
    </row>
    <row r="3030" spans="1:25">
      <c r="A3030" s="299" t="s">
        <v>182</v>
      </c>
      <c r="B3030" s="299" t="s">
        <v>183</v>
      </c>
      <c r="C3030" s="125">
        <v>45231</v>
      </c>
      <c r="D3030" s="125">
        <v>45231</v>
      </c>
      <c r="E3030" s="125">
        <v>45232</v>
      </c>
      <c r="G3030" s="127"/>
      <c r="J3030" s="73"/>
      <c r="K3030" s="73" t="s">
        <v>1875</v>
      </c>
      <c r="L3030" s="129">
        <v>0</v>
      </c>
      <c r="N3030" s="121">
        <v>0</v>
      </c>
      <c r="O3030" s="121">
        <v>12657.36</v>
      </c>
      <c r="P3030" s="121">
        <v>12657.36</v>
      </c>
      <c r="Q3030" s="130" t="s">
        <v>681</v>
      </c>
      <c r="R3030" s="131">
        <v>0</v>
      </c>
      <c r="S3030" s="132">
        <v>4584611.5300000058</v>
      </c>
      <c r="T3030" s="122"/>
      <c r="U3030" s="2">
        <v>2670945</v>
      </c>
      <c r="V3030" s="121">
        <v>-390993084</v>
      </c>
      <c r="W3030" s="111"/>
      <c r="X3030" s="133">
        <v>62402077</v>
      </c>
      <c r="Y3030" s="45" t="s">
        <v>1876</v>
      </c>
    </row>
    <row r="3031" spans="1:25">
      <c r="A3031" s="299" t="s">
        <v>182</v>
      </c>
      <c r="B3031" s="299" t="s">
        <v>183</v>
      </c>
      <c r="C3031" s="125">
        <v>45231</v>
      </c>
      <c r="D3031" s="125">
        <v>45231</v>
      </c>
      <c r="E3031" s="125">
        <v>45232</v>
      </c>
      <c r="G3031" s="127"/>
      <c r="J3031" s="73"/>
      <c r="K3031" s="73" t="s">
        <v>1875</v>
      </c>
      <c r="L3031" s="129">
        <v>0</v>
      </c>
      <c r="N3031" s="121">
        <v>0</v>
      </c>
      <c r="O3031" s="121">
        <v>65358.54</v>
      </c>
      <c r="P3031" s="121">
        <v>65358.54</v>
      </c>
      <c r="Q3031" s="130" t="s">
        <v>681</v>
      </c>
      <c r="R3031" s="131">
        <v>0</v>
      </c>
      <c r="S3031" s="132">
        <v>4649970.0700000059</v>
      </c>
      <c r="T3031" s="122"/>
      <c r="U3031" s="2">
        <v>2670946</v>
      </c>
      <c r="V3031" s="121">
        <v>-390993086</v>
      </c>
      <c r="W3031" s="111"/>
      <c r="X3031" s="133">
        <v>62402078</v>
      </c>
      <c r="Y3031" s="45" t="s">
        <v>1876</v>
      </c>
    </row>
    <row r="3032" spans="1:25">
      <c r="A3032" s="228" t="s">
        <v>206</v>
      </c>
      <c r="B3032" s="228" t="s">
        <v>207</v>
      </c>
      <c r="C3032" s="229">
        <v>45224</v>
      </c>
      <c r="D3032" s="229">
        <v>45231</v>
      </c>
      <c r="E3032" s="229">
        <v>45232</v>
      </c>
      <c r="F3032" s="296"/>
      <c r="G3032" s="230"/>
      <c r="H3032" s="231" t="s">
        <v>516</v>
      </c>
      <c r="I3032" s="232" t="s">
        <v>517</v>
      </c>
      <c r="J3032" s="232" t="s">
        <v>518</v>
      </c>
      <c r="K3032" s="232" t="s">
        <v>830</v>
      </c>
      <c r="L3032" s="233">
        <v>2100000</v>
      </c>
      <c r="M3032" s="234">
        <v>98</v>
      </c>
      <c r="N3032" s="234">
        <v>2058000</v>
      </c>
      <c r="O3032" s="234">
        <v>0</v>
      </c>
      <c r="P3032" s="234">
        <v>2058000</v>
      </c>
      <c r="Q3032" s="235" t="s">
        <v>681</v>
      </c>
      <c r="R3032" s="236">
        <v>21151265.539999984</v>
      </c>
      <c r="S3032" s="237">
        <v>0</v>
      </c>
      <c r="T3032" s="238" t="s">
        <v>518</v>
      </c>
      <c r="U3032" s="239">
        <v>105121035</v>
      </c>
      <c r="V3032" s="234">
        <v>-395204149</v>
      </c>
      <c r="W3032" s="240">
        <v>549713</v>
      </c>
      <c r="X3032" s="241">
        <v>63092680</v>
      </c>
      <c r="Y3032" s="242"/>
    </row>
    <row r="3033" spans="1:25">
      <c r="A3033" s="299" t="s">
        <v>206</v>
      </c>
      <c r="B3033" s="299" t="s">
        <v>207</v>
      </c>
      <c r="C3033" s="125">
        <v>45224</v>
      </c>
      <c r="D3033" s="125">
        <v>45232</v>
      </c>
      <c r="E3033" s="125">
        <v>45237</v>
      </c>
      <c r="G3033" s="127"/>
      <c r="H3033" s="128" t="s">
        <v>477</v>
      </c>
      <c r="I3033" s="73" t="s">
        <v>478</v>
      </c>
      <c r="J3033" s="73" t="s">
        <v>479</v>
      </c>
      <c r="K3033" s="73" t="s">
        <v>830</v>
      </c>
      <c r="L3033" s="129">
        <v>450000</v>
      </c>
      <c r="M3033" s="121">
        <v>100</v>
      </c>
      <c r="N3033" s="121">
        <v>450000</v>
      </c>
      <c r="O3033" s="121">
        <v>0</v>
      </c>
      <c r="P3033" s="121">
        <v>450000</v>
      </c>
      <c r="Q3033" s="130" t="s">
        <v>681</v>
      </c>
      <c r="R3033" s="131">
        <v>21601265.539999984</v>
      </c>
      <c r="S3033" s="132">
        <v>0</v>
      </c>
      <c r="T3033" s="122" t="s">
        <v>479</v>
      </c>
      <c r="U3033" s="2">
        <v>103703814</v>
      </c>
      <c r="V3033" s="121">
        <v>-391296844</v>
      </c>
      <c r="W3033" s="111">
        <v>542394</v>
      </c>
      <c r="X3033" s="133">
        <v>62469928</v>
      </c>
      <c r="Y3033" s="45"/>
    </row>
    <row r="3034" spans="1:25">
      <c r="A3034" s="299" t="s">
        <v>182</v>
      </c>
      <c r="B3034" s="299" t="s">
        <v>183</v>
      </c>
      <c r="C3034" s="125">
        <v>45237</v>
      </c>
      <c r="D3034" s="125">
        <v>45237</v>
      </c>
      <c r="E3034" s="125">
        <v>45237</v>
      </c>
      <c r="F3034" s="295" t="s">
        <v>1078</v>
      </c>
      <c r="G3034" s="127"/>
      <c r="H3034" s="128" t="s">
        <v>1077</v>
      </c>
      <c r="I3034" s="73" t="s">
        <v>539</v>
      </c>
      <c r="J3034" s="73" t="s">
        <v>1076</v>
      </c>
      <c r="K3034" s="73" t="s">
        <v>1829</v>
      </c>
      <c r="L3034" s="129">
        <v>0</v>
      </c>
      <c r="N3034" s="121">
        <v>0</v>
      </c>
      <c r="O3034" s="121">
        <v>-27998.11</v>
      </c>
      <c r="P3034" s="121">
        <v>-27998.11</v>
      </c>
      <c r="Q3034" s="130" t="s">
        <v>681</v>
      </c>
      <c r="R3034" s="131">
        <v>0</v>
      </c>
      <c r="S3034" s="132">
        <v>4621971.9600000056</v>
      </c>
      <c r="T3034" s="122" t="s">
        <v>1076</v>
      </c>
      <c r="U3034" s="2">
        <v>104239814</v>
      </c>
      <c r="V3034" s="121">
        <v>-391307517</v>
      </c>
      <c r="W3034" s="111"/>
      <c r="X3034" s="133">
        <v>62472605</v>
      </c>
      <c r="Y3034" s="45"/>
    </row>
    <row r="3035" spans="1:25">
      <c r="A3035" s="299" t="s">
        <v>182</v>
      </c>
      <c r="B3035" s="299" t="s">
        <v>183</v>
      </c>
      <c r="C3035" s="125">
        <v>45237</v>
      </c>
      <c r="D3035" s="125">
        <v>45237</v>
      </c>
      <c r="E3035" s="125">
        <v>45237</v>
      </c>
      <c r="F3035" s="295" t="s">
        <v>1078</v>
      </c>
      <c r="G3035" s="127"/>
      <c r="H3035" s="128" t="s">
        <v>1077</v>
      </c>
      <c r="I3035" s="73" t="s">
        <v>539</v>
      </c>
      <c r="J3035" s="73" t="s">
        <v>1076</v>
      </c>
      <c r="K3035" s="73" t="s">
        <v>1829</v>
      </c>
      <c r="L3035" s="129">
        <v>0</v>
      </c>
      <c r="N3035" s="121">
        <v>0</v>
      </c>
      <c r="O3035" s="121">
        <v>27998.11</v>
      </c>
      <c r="P3035" s="121">
        <v>27998.11</v>
      </c>
      <c r="Q3035" s="130" t="s">
        <v>681</v>
      </c>
      <c r="R3035" s="131">
        <v>0</v>
      </c>
      <c r="S3035" s="132">
        <v>4649970.0700000059</v>
      </c>
      <c r="T3035" s="122" t="s">
        <v>1076</v>
      </c>
      <c r="U3035" s="2">
        <v>104239816</v>
      </c>
      <c r="V3035" s="121">
        <v>-391307529</v>
      </c>
      <c r="W3035" s="111"/>
      <c r="X3035" s="133">
        <v>62472606</v>
      </c>
      <c r="Y3035" s="45"/>
    </row>
    <row r="3036" spans="1:25">
      <c r="A3036" s="228" t="s">
        <v>206</v>
      </c>
      <c r="B3036" s="228" t="s">
        <v>207</v>
      </c>
      <c r="C3036" s="229">
        <v>45231</v>
      </c>
      <c r="D3036" s="229">
        <v>45237</v>
      </c>
      <c r="E3036" s="229">
        <v>45237</v>
      </c>
      <c r="F3036" s="296" t="s">
        <v>1078</v>
      </c>
      <c r="G3036" s="230"/>
      <c r="H3036" s="231" t="s">
        <v>1077</v>
      </c>
      <c r="I3036" s="232" t="s">
        <v>539</v>
      </c>
      <c r="J3036" s="232" t="s">
        <v>1076</v>
      </c>
      <c r="K3036" s="232" t="s">
        <v>710</v>
      </c>
      <c r="L3036" s="233">
        <v>5599622.71</v>
      </c>
      <c r="M3036" s="234">
        <v>98.5</v>
      </c>
      <c r="N3036" s="234">
        <v>-5515628.3700000001</v>
      </c>
      <c r="O3036" s="234">
        <v>0</v>
      </c>
      <c r="P3036" s="234">
        <v>-5515628.3700000001</v>
      </c>
      <c r="Q3036" s="235" t="s">
        <v>681</v>
      </c>
      <c r="R3036" s="236">
        <v>16085637.169999983</v>
      </c>
      <c r="S3036" s="237">
        <v>0</v>
      </c>
      <c r="T3036" s="238" t="s">
        <v>1076</v>
      </c>
      <c r="U3036" s="239">
        <v>104239790</v>
      </c>
      <c r="V3036" s="234">
        <v>-391307494</v>
      </c>
      <c r="W3036" s="240">
        <v>571971</v>
      </c>
      <c r="X3036" s="241">
        <v>62472595</v>
      </c>
      <c r="Y3036" s="242"/>
    </row>
    <row r="3037" spans="1:25">
      <c r="A3037" s="299" t="s">
        <v>206</v>
      </c>
      <c r="B3037" s="299" t="s">
        <v>207</v>
      </c>
      <c r="C3037" s="125">
        <v>45238</v>
      </c>
      <c r="D3037" s="125">
        <v>45238</v>
      </c>
      <c r="E3037" s="125">
        <v>45238</v>
      </c>
      <c r="G3037" s="127"/>
      <c r="J3037" s="73"/>
      <c r="K3037" s="73" t="s">
        <v>709</v>
      </c>
      <c r="L3037" s="129">
        <v>0</v>
      </c>
      <c r="N3037" s="121">
        <v>5000000</v>
      </c>
      <c r="O3037" s="121">
        <v>0</v>
      </c>
      <c r="P3037" s="121">
        <v>5000000</v>
      </c>
      <c r="Q3037" s="130" t="s">
        <v>681</v>
      </c>
      <c r="R3037" s="131">
        <v>21085637.169999983</v>
      </c>
      <c r="S3037" s="132">
        <v>0</v>
      </c>
      <c r="T3037" s="122"/>
      <c r="U3037" s="2">
        <v>2676888</v>
      </c>
      <c r="V3037" s="121">
        <v>-391314124</v>
      </c>
      <c r="W3037" s="111"/>
      <c r="X3037" s="133">
        <v>62474198</v>
      </c>
      <c r="Y3037" s="45" t="s">
        <v>1556</v>
      </c>
    </row>
    <row r="3038" spans="1:25">
      <c r="A3038" s="299" t="s">
        <v>206</v>
      </c>
      <c r="B3038" s="299" t="s">
        <v>207</v>
      </c>
      <c r="C3038" s="125">
        <v>45184</v>
      </c>
      <c r="D3038" s="125">
        <v>45232</v>
      </c>
      <c r="E3038" s="125">
        <v>45238</v>
      </c>
      <c r="F3038" s="295" t="s">
        <v>1061</v>
      </c>
      <c r="G3038" s="127"/>
      <c r="H3038" s="128" t="s">
        <v>1060</v>
      </c>
      <c r="I3038" s="73" t="s">
        <v>1058</v>
      </c>
      <c r="J3038" s="73" t="s">
        <v>1059</v>
      </c>
      <c r="K3038" s="73" t="s">
        <v>710</v>
      </c>
      <c r="L3038" s="129">
        <v>2463563.58</v>
      </c>
      <c r="M3038" s="121">
        <v>96.5</v>
      </c>
      <c r="N3038" s="121">
        <v>-2377338.85</v>
      </c>
      <c r="O3038" s="121">
        <v>0</v>
      </c>
      <c r="P3038" s="121">
        <v>-2377338.85</v>
      </c>
      <c r="Q3038" s="130" t="s">
        <v>681</v>
      </c>
      <c r="R3038" s="131">
        <v>18708298.319999982</v>
      </c>
      <c r="S3038" s="132">
        <v>0</v>
      </c>
      <c r="T3038" s="122" t="s">
        <v>1059</v>
      </c>
      <c r="U3038" s="2">
        <v>101458445</v>
      </c>
      <c r="V3038" s="121">
        <v>-391311109</v>
      </c>
      <c r="W3038" s="111">
        <v>553659</v>
      </c>
      <c r="X3038" s="133">
        <v>62473302</v>
      </c>
      <c r="Y3038" s="45"/>
    </row>
    <row r="3039" spans="1:25">
      <c r="A3039" s="299" t="s">
        <v>206</v>
      </c>
      <c r="B3039" s="299" t="s">
        <v>207</v>
      </c>
      <c r="C3039" s="125">
        <v>45187</v>
      </c>
      <c r="D3039" s="125">
        <v>45232</v>
      </c>
      <c r="E3039" s="125">
        <v>45238</v>
      </c>
      <c r="F3039" s="295" t="s">
        <v>1061</v>
      </c>
      <c r="G3039" s="127"/>
      <c r="H3039" s="128" t="s">
        <v>1060</v>
      </c>
      <c r="I3039" s="73" t="s">
        <v>1058</v>
      </c>
      <c r="J3039" s="73" t="s">
        <v>1059</v>
      </c>
      <c r="K3039" s="73" t="s">
        <v>710</v>
      </c>
      <c r="L3039" s="129">
        <v>4315314.58</v>
      </c>
      <c r="M3039" s="121">
        <v>96.5</v>
      </c>
      <c r="N3039" s="121">
        <v>-4164278.57</v>
      </c>
      <c r="O3039" s="121">
        <v>0</v>
      </c>
      <c r="P3039" s="121">
        <v>-4164278.57</v>
      </c>
      <c r="Q3039" s="130" t="s">
        <v>681</v>
      </c>
      <c r="R3039" s="131">
        <v>14544019.749999981</v>
      </c>
      <c r="S3039" s="132">
        <v>0</v>
      </c>
      <c r="T3039" s="122" t="s">
        <v>1059</v>
      </c>
      <c r="U3039" s="2">
        <v>101458489</v>
      </c>
      <c r="V3039" s="121">
        <v>-391311213</v>
      </c>
      <c r="W3039" s="111">
        <v>553659</v>
      </c>
      <c r="X3039" s="133">
        <v>62473325</v>
      </c>
      <c r="Y3039" s="45"/>
    </row>
    <row r="3040" spans="1:25">
      <c r="A3040" s="299" t="s">
        <v>182</v>
      </c>
      <c r="B3040" s="299" t="s">
        <v>183</v>
      </c>
      <c r="C3040" s="125">
        <v>45232</v>
      </c>
      <c r="D3040" s="125">
        <v>45232</v>
      </c>
      <c r="E3040" s="125">
        <v>45238</v>
      </c>
      <c r="F3040" s="295" t="s">
        <v>1061</v>
      </c>
      <c r="G3040" s="127"/>
      <c r="H3040" s="128" t="s">
        <v>1060</v>
      </c>
      <c r="I3040" s="73" t="s">
        <v>1058</v>
      </c>
      <c r="J3040" s="73" t="s">
        <v>1059</v>
      </c>
      <c r="K3040" s="73" t="s">
        <v>1665</v>
      </c>
      <c r="L3040" s="129">
        <v>0</v>
      </c>
      <c r="N3040" s="121">
        <v>0</v>
      </c>
      <c r="O3040" s="121">
        <v>-13285.53</v>
      </c>
      <c r="P3040" s="121">
        <v>-13285.53</v>
      </c>
      <c r="Q3040" s="130" t="s">
        <v>681</v>
      </c>
      <c r="R3040" s="131">
        <v>0</v>
      </c>
      <c r="S3040" s="132">
        <v>4636684.5400000056</v>
      </c>
      <c r="T3040" s="122" t="s">
        <v>1059</v>
      </c>
      <c r="U3040" s="2">
        <v>104241821</v>
      </c>
      <c r="V3040" s="121">
        <v>-391311183</v>
      </c>
      <c r="W3040" s="111"/>
      <c r="X3040" s="133">
        <v>62473314</v>
      </c>
      <c r="Y3040" s="45"/>
    </row>
    <row r="3041" spans="1:25">
      <c r="A3041" s="299" t="s">
        <v>182</v>
      </c>
      <c r="B3041" s="299" t="s">
        <v>183</v>
      </c>
      <c r="C3041" s="125">
        <v>45232</v>
      </c>
      <c r="D3041" s="125">
        <v>45232</v>
      </c>
      <c r="E3041" s="125">
        <v>45238</v>
      </c>
      <c r="F3041" s="295" t="s">
        <v>1061</v>
      </c>
      <c r="G3041" s="127"/>
      <c r="H3041" s="128" t="s">
        <v>1060</v>
      </c>
      <c r="I3041" s="73" t="s">
        <v>1058</v>
      </c>
      <c r="J3041" s="73" t="s">
        <v>1059</v>
      </c>
      <c r="K3041" s="73" t="s">
        <v>1665</v>
      </c>
      <c r="L3041" s="129">
        <v>0</v>
      </c>
      <c r="N3041" s="121">
        <v>0</v>
      </c>
      <c r="O3041" s="121">
        <v>-22645.75</v>
      </c>
      <c r="P3041" s="121">
        <v>-22645.75</v>
      </c>
      <c r="Q3041" s="130" t="s">
        <v>681</v>
      </c>
      <c r="R3041" s="131">
        <v>0</v>
      </c>
      <c r="S3041" s="132">
        <v>4614038.7900000056</v>
      </c>
      <c r="T3041" s="122" t="s">
        <v>1059</v>
      </c>
      <c r="U3041" s="2">
        <v>104241837</v>
      </c>
      <c r="V3041" s="121">
        <v>-391311249</v>
      </c>
      <c r="W3041" s="111"/>
      <c r="X3041" s="133">
        <v>62473337</v>
      </c>
      <c r="Y3041" s="45"/>
    </row>
    <row r="3042" spans="1:25">
      <c r="A3042" s="299" t="s">
        <v>182</v>
      </c>
      <c r="B3042" s="299" t="s">
        <v>183</v>
      </c>
      <c r="C3042" s="125">
        <v>45232</v>
      </c>
      <c r="D3042" s="125">
        <v>45232</v>
      </c>
      <c r="E3042" s="125">
        <v>45238</v>
      </c>
      <c r="F3042" s="295" t="s">
        <v>1061</v>
      </c>
      <c r="G3042" s="127"/>
      <c r="H3042" s="128" t="s">
        <v>1060</v>
      </c>
      <c r="I3042" s="73" t="s">
        <v>1058</v>
      </c>
      <c r="J3042" s="73" t="s">
        <v>1059</v>
      </c>
      <c r="K3042" s="73" t="s">
        <v>1666</v>
      </c>
      <c r="L3042" s="129">
        <v>0</v>
      </c>
      <c r="N3042" s="121">
        <v>0</v>
      </c>
      <c r="O3042" s="121">
        <v>23887.38</v>
      </c>
      <c r="P3042" s="121">
        <v>23887.38</v>
      </c>
      <c r="Q3042" s="130" t="s">
        <v>681</v>
      </c>
      <c r="R3042" s="131">
        <v>0</v>
      </c>
      <c r="S3042" s="132">
        <v>4637926.1700000055</v>
      </c>
      <c r="T3042" s="122" t="s">
        <v>1059</v>
      </c>
      <c r="U3042" s="2">
        <v>104241808</v>
      </c>
      <c r="V3042" s="121">
        <v>-391311160</v>
      </c>
      <c r="W3042" s="111"/>
      <c r="X3042" s="133">
        <v>62473308</v>
      </c>
      <c r="Y3042" s="45"/>
    </row>
    <row r="3043" spans="1:25">
      <c r="A3043" s="299" t="s">
        <v>182</v>
      </c>
      <c r="B3043" s="299" t="s">
        <v>183</v>
      </c>
      <c r="C3043" s="125">
        <v>45232</v>
      </c>
      <c r="D3043" s="125">
        <v>45232</v>
      </c>
      <c r="E3043" s="125">
        <v>45238</v>
      </c>
      <c r="F3043" s="295" t="s">
        <v>1061</v>
      </c>
      <c r="G3043" s="127"/>
      <c r="H3043" s="128" t="s">
        <v>1060</v>
      </c>
      <c r="I3043" s="73" t="s">
        <v>1058</v>
      </c>
      <c r="J3043" s="73" t="s">
        <v>1059</v>
      </c>
      <c r="K3043" s="73" t="s">
        <v>1666</v>
      </c>
      <c r="L3043" s="129">
        <v>0</v>
      </c>
      <c r="N3043" s="121">
        <v>0</v>
      </c>
      <c r="O3043" s="121">
        <v>40707.269999999997</v>
      </c>
      <c r="P3043" s="121">
        <v>40707.269999999997</v>
      </c>
      <c r="Q3043" s="130" t="s">
        <v>681</v>
      </c>
      <c r="R3043" s="131">
        <v>0</v>
      </c>
      <c r="S3043" s="132">
        <v>4678633.4400000051</v>
      </c>
      <c r="T3043" s="122" t="s">
        <v>1059</v>
      </c>
      <c r="U3043" s="2">
        <v>104241834</v>
      </c>
      <c r="V3043" s="121">
        <v>-391311245</v>
      </c>
      <c r="W3043" s="111"/>
      <c r="X3043" s="133">
        <v>62473335</v>
      </c>
      <c r="Y3043" s="45"/>
    </row>
    <row r="3044" spans="1:25">
      <c r="A3044" s="299" t="s">
        <v>206</v>
      </c>
      <c r="B3044" s="299" t="s">
        <v>207</v>
      </c>
      <c r="C3044" s="125">
        <v>45232</v>
      </c>
      <c r="D3044" s="125">
        <v>45232</v>
      </c>
      <c r="E3044" s="125">
        <v>45238</v>
      </c>
      <c r="F3044" s="295" t="s">
        <v>1061</v>
      </c>
      <c r="G3044" s="127"/>
      <c r="H3044" s="128" t="s">
        <v>1060</v>
      </c>
      <c r="I3044" s="73" t="s">
        <v>1058</v>
      </c>
      <c r="J3044" s="73" t="s">
        <v>1059</v>
      </c>
      <c r="K3044" s="73" t="s">
        <v>856</v>
      </c>
      <c r="L3044" s="129">
        <v>0</v>
      </c>
      <c r="N3044" s="121">
        <v>394.61</v>
      </c>
      <c r="O3044" s="121">
        <v>0</v>
      </c>
      <c r="P3044" s="121">
        <v>394.61</v>
      </c>
      <c r="Q3044" s="130" t="s">
        <v>681</v>
      </c>
      <c r="R3044" s="131">
        <v>14544414.359999981</v>
      </c>
      <c r="S3044" s="132">
        <v>0</v>
      </c>
      <c r="T3044" s="122" t="s">
        <v>1059</v>
      </c>
      <c r="U3044" s="2">
        <v>104241831</v>
      </c>
      <c r="V3044" s="121">
        <v>-391311241</v>
      </c>
      <c r="W3044" s="111"/>
      <c r="X3044" s="133">
        <v>62473333</v>
      </c>
      <c r="Y3044" s="45"/>
    </row>
    <row r="3045" spans="1:25">
      <c r="A3045" s="228" t="s">
        <v>206</v>
      </c>
      <c r="B3045" s="228" t="s">
        <v>207</v>
      </c>
      <c r="C3045" s="229">
        <v>45232</v>
      </c>
      <c r="D3045" s="229">
        <v>45232</v>
      </c>
      <c r="E3045" s="229">
        <v>45238</v>
      </c>
      <c r="F3045" s="296" t="s">
        <v>1061</v>
      </c>
      <c r="G3045" s="230"/>
      <c r="H3045" s="231" t="s">
        <v>1060</v>
      </c>
      <c r="I3045" s="232" t="s">
        <v>1058</v>
      </c>
      <c r="J3045" s="232" t="s">
        <v>1059</v>
      </c>
      <c r="K3045" s="232" t="s">
        <v>856</v>
      </c>
      <c r="L3045" s="233">
        <v>0</v>
      </c>
      <c r="M3045" s="234"/>
      <c r="N3045" s="234">
        <v>225.28</v>
      </c>
      <c r="O3045" s="234">
        <v>0</v>
      </c>
      <c r="P3045" s="234">
        <v>225.28</v>
      </c>
      <c r="Q3045" s="235" t="s">
        <v>681</v>
      </c>
      <c r="R3045" s="236">
        <v>14544639.63999998</v>
      </c>
      <c r="S3045" s="237">
        <v>0</v>
      </c>
      <c r="T3045" s="238" t="s">
        <v>1059</v>
      </c>
      <c r="U3045" s="239">
        <v>104241815</v>
      </c>
      <c r="V3045" s="234">
        <v>-391311168</v>
      </c>
      <c r="W3045" s="240"/>
      <c r="X3045" s="241">
        <v>62473312</v>
      </c>
      <c r="Y3045" s="242"/>
    </row>
    <row r="3046" spans="1:25">
      <c r="A3046" s="299" t="s">
        <v>206</v>
      </c>
      <c r="B3046" s="299" t="s">
        <v>207</v>
      </c>
      <c r="C3046" s="125">
        <v>45233</v>
      </c>
      <c r="D3046" s="125">
        <v>45233</v>
      </c>
      <c r="E3046" s="125">
        <v>45239</v>
      </c>
      <c r="F3046" s="295" t="s">
        <v>481</v>
      </c>
      <c r="G3046" s="127"/>
      <c r="H3046" s="128" t="s">
        <v>480</v>
      </c>
      <c r="I3046" s="73" t="s">
        <v>482</v>
      </c>
      <c r="J3046" s="73" t="s">
        <v>483</v>
      </c>
      <c r="K3046" s="73" t="s">
        <v>817</v>
      </c>
      <c r="L3046" s="129">
        <v>0</v>
      </c>
      <c r="N3046" s="121">
        <v>72848.539999999994</v>
      </c>
      <c r="O3046" s="121">
        <v>0</v>
      </c>
      <c r="P3046" s="121">
        <v>72848.539999999994</v>
      </c>
      <c r="Q3046" s="130" t="s">
        <v>681</v>
      </c>
      <c r="R3046" s="131">
        <v>14617488.179999979</v>
      </c>
      <c r="S3046" s="132">
        <v>0</v>
      </c>
      <c r="T3046" s="122" t="s">
        <v>483</v>
      </c>
      <c r="U3046" s="2">
        <v>104321001</v>
      </c>
      <c r="V3046" s="121">
        <v>-391499834</v>
      </c>
      <c r="W3046" s="111"/>
      <c r="X3046" s="133">
        <v>62511260</v>
      </c>
      <c r="Y3046" s="45" t="s">
        <v>1913</v>
      </c>
    </row>
    <row r="3047" spans="1:25">
      <c r="A3047" s="299" t="s">
        <v>182</v>
      </c>
      <c r="B3047" s="299" t="s">
        <v>183</v>
      </c>
      <c r="C3047" s="125">
        <v>45231</v>
      </c>
      <c r="D3047" s="125">
        <v>45231</v>
      </c>
      <c r="E3047" s="125">
        <v>45239</v>
      </c>
      <c r="G3047" s="127" t="s">
        <v>1618</v>
      </c>
      <c r="H3047" s="128" t="s">
        <v>317</v>
      </c>
      <c r="I3047" s="73" t="s">
        <v>318</v>
      </c>
      <c r="J3047" s="73" t="s">
        <v>319</v>
      </c>
      <c r="K3047" s="73" t="s">
        <v>166</v>
      </c>
      <c r="L3047" s="129">
        <v>0</v>
      </c>
      <c r="N3047" s="121">
        <v>0</v>
      </c>
      <c r="O3047" s="121">
        <v>3001.11</v>
      </c>
      <c r="P3047" s="121">
        <v>3001.11</v>
      </c>
      <c r="Q3047" s="130" t="s">
        <v>681</v>
      </c>
      <c r="R3047" s="131">
        <v>0</v>
      </c>
      <c r="S3047" s="132">
        <v>4681634.5500000054</v>
      </c>
      <c r="T3047" s="122" t="s">
        <v>319</v>
      </c>
      <c r="U3047" s="2">
        <v>103621333</v>
      </c>
      <c r="V3047" s="121">
        <v>-391499768</v>
      </c>
      <c r="W3047" s="111">
        <v>454684</v>
      </c>
      <c r="X3047" s="133">
        <v>62511235</v>
      </c>
      <c r="Y3047" s="45"/>
    </row>
    <row r="3048" spans="1:25">
      <c r="A3048" s="299" t="s">
        <v>206</v>
      </c>
      <c r="B3048" s="299" t="s">
        <v>207</v>
      </c>
      <c r="C3048" s="125">
        <v>45230</v>
      </c>
      <c r="D3048" s="125">
        <v>45230</v>
      </c>
      <c r="E3048" s="125">
        <v>45239</v>
      </c>
      <c r="G3048" s="127"/>
      <c r="H3048" s="128" t="s">
        <v>477</v>
      </c>
      <c r="I3048" s="73" t="s">
        <v>478</v>
      </c>
      <c r="J3048" s="73" t="s">
        <v>479</v>
      </c>
      <c r="K3048" s="73" t="s">
        <v>944</v>
      </c>
      <c r="L3048" s="129">
        <v>17954.099999999999</v>
      </c>
      <c r="M3048" s="121">
        <v>100</v>
      </c>
      <c r="N3048" s="121">
        <v>17954.099999999999</v>
      </c>
      <c r="O3048" s="121">
        <v>0</v>
      </c>
      <c r="P3048" s="121">
        <v>17954.099999999999</v>
      </c>
      <c r="Q3048" s="130" t="s">
        <v>681</v>
      </c>
      <c r="R3048" s="131">
        <v>14635442.279999979</v>
      </c>
      <c r="S3048" s="132">
        <v>0</v>
      </c>
      <c r="T3048" s="122" t="s">
        <v>479</v>
      </c>
      <c r="U3048" s="2">
        <v>104122572</v>
      </c>
      <c r="V3048" s="121">
        <v>-391035164</v>
      </c>
      <c r="W3048" s="111">
        <v>542394</v>
      </c>
      <c r="X3048" s="133">
        <v>62415246</v>
      </c>
      <c r="Y3048" s="45"/>
    </row>
    <row r="3049" spans="1:25">
      <c r="A3049" s="299" t="s">
        <v>206</v>
      </c>
      <c r="B3049" s="299" t="s">
        <v>207</v>
      </c>
      <c r="C3049" s="125">
        <v>45230</v>
      </c>
      <c r="D3049" s="125">
        <v>45230</v>
      </c>
      <c r="E3049" s="125">
        <v>45239</v>
      </c>
      <c r="G3049" s="127"/>
      <c r="H3049" s="128" t="s">
        <v>477</v>
      </c>
      <c r="I3049" s="73" t="s">
        <v>478</v>
      </c>
      <c r="J3049" s="73" t="s">
        <v>479</v>
      </c>
      <c r="K3049" s="73" t="s">
        <v>993</v>
      </c>
      <c r="L3049" s="129">
        <v>0</v>
      </c>
      <c r="N3049" s="121">
        <v>359.08</v>
      </c>
      <c r="O3049" s="121">
        <v>0</v>
      </c>
      <c r="P3049" s="121">
        <v>359.08</v>
      </c>
      <c r="Q3049" s="130" t="s">
        <v>681</v>
      </c>
      <c r="R3049" s="131">
        <v>14635801.359999979</v>
      </c>
      <c r="S3049" s="132">
        <v>0</v>
      </c>
      <c r="T3049" s="122" t="s">
        <v>479</v>
      </c>
      <c r="U3049" s="2">
        <v>104123517</v>
      </c>
      <c r="V3049" s="121">
        <v>-391499801</v>
      </c>
      <c r="W3049" s="111"/>
      <c r="X3049" s="133">
        <v>62511250</v>
      </c>
      <c r="Y3049" s="45"/>
    </row>
    <row r="3050" spans="1:25">
      <c r="A3050" s="243" t="s">
        <v>182</v>
      </c>
      <c r="B3050" s="243" t="s">
        <v>183</v>
      </c>
      <c r="C3050" s="244">
        <v>45232</v>
      </c>
      <c r="D3050" s="244">
        <v>45232</v>
      </c>
      <c r="E3050" s="244">
        <v>45240</v>
      </c>
      <c r="F3050" s="297" t="s">
        <v>937</v>
      </c>
      <c r="G3050" s="245"/>
      <c r="H3050" s="246" t="s">
        <v>870</v>
      </c>
      <c r="I3050" s="247" t="s">
        <v>482</v>
      </c>
      <c r="J3050" s="247" t="s">
        <v>936</v>
      </c>
      <c r="K3050" s="247" t="s">
        <v>817</v>
      </c>
      <c r="L3050" s="248">
        <v>0</v>
      </c>
      <c r="M3050" s="249"/>
      <c r="N3050" s="249">
        <v>0</v>
      </c>
      <c r="O3050" s="249">
        <v>1117.46</v>
      </c>
      <c r="P3050" s="249">
        <v>1117.46</v>
      </c>
      <c r="Q3050" s="250" t="s">
        <v>681</v>
      </c>
      <c r="R3050" s="251">
        <v>0</v>
      </c>
      <c r="S3050" s="252">
        <v>4682752.0100000054</v>
      </c>
      <c r="T3050" s="253" t="s">
        <v>936</v>
      </c>
      <c r="U3050" s="254">
        <v>104339236</v>
      </c>
      <c r="V3050" s="249">
        <v>-391567537</v>
      </c>
      <c r="W3050" s="255"/>
      <c r="X3050" s="256">
        <v>62525793</v>
      </c>
      <c r="Y3050" s="257" t="s">
        <v>1914</v>
      </c>
    </row>
    <row r="3051" spans="1:25">
      <c r="A3051" s="299" t="s">
        <v>182</v>
      </c>
      <c r="B3051" s="299" t="s">
        <v>183</v>
      </c>
      <c r="C3051" s="125">
        <v>45243</v>
      </c>
      <c r="D3051" s="125">
        <v>45243</v>
      </c>
      <c r="E3051" s="125">
        <v>45243</v>
      </c>
      <c r="G3051" s="127" t="s">
        <v>1886</v>
      </c>
      <c r="H3051" s="128" t="s">
        <v>1048</v>
      </c>
      <c r="I3051" s="73" t="s">
        <v>1046</v>
      </c>
      <c r="J3051" s="73" t="s">
        <v>1047</v>
      </c>
      <c r="K3051" s="73" t="s">
        <v>166</v>
      </c>
      <c r="L3051" s="129">
        <v>0</v>
      </c>
      <c r="N3051" s="121">
        <v>0</v>
      </c>
      <c r="O3051" s="121">
        <v>16017.74</v>
      </c>
      <c r="P3051" s="121">
        <v>16017.74</v>
      </c>
      <c r="Q3051" s="130" t="s">
        <v>681</v>
      </c>
      <c r="R3051" s="131">
        <v>0</v>
      </c>
      <c r="S3051" s="132">
        <v>4698769.7500000056</v>
      </c>
      <c r="T3051" s="122" t="s">
        <v>1047</v>
      </c>
      <c r="U3051" s="2">
        <v>103090187</v>
      </c>
      <c r="V3051" s="121">
        <v>-391693200</v>
      </c>
      <c r="W3051" s="111">
        <v>551210</v>
      </c>
      <c r="X3051" s="133">
        <v>62543351</v>
      </c>
      <c r="Y3051" s="45"/>
    </row>
    <row r="3052" spans="1:25">
      <c r="A3052" s="299" t="s">
        <v>182</v>
      </c>
      <c r="B3052" s="299" t="s">
        <v>183</v>
      </c>
      <c r="C3052" s="125">
        <v>45243</v>
      </c>
      <c r="D3052" s="125">
        <v>45243</v>
      </c>
      <c r="E3052" s="125">
        <v>45243</v>
      </c>
      <c r="F3052" s="295" t="s">
        <v>203</v>
      </c>
      <c r="G3052" s="127" t="s">
        <v>1887</v>
      </c>
      <c r="H3052" s="128" t="s">
        <v>202</v>
      </c>
      <c r="I3052" s="73" t="s">
        <v>204</v>
      </c>
      <c r="J3052" s="73" t="s">
        <v>205</v>
      </c>
      <c r="K3052" s="73" t="s">
        <v>166</v>
      </c>
      <c r="L3052" s="129">
        <v>0</v>
      </c>
      <c r="N3052" s="121">
        <v>0</v>
      </c>
      <c r="O3052" s="121">
        <v>6128.45</v>
      </c>
      <c r="P3052" s="121">
        <v>6128.45</v>
      </c>
      <c r="Q3052" s="130" t="s">
        <v>681</v>
      </c>
      <c r="R3052" s="131">
        <v>0</v>
      </c>
      <c r="S3052" s="132">
        <v>4704898.2000000058</v>
      </c>
      <c r="T3052" s="122" t="s">
        <v>205</v>
      </c>
      <c r="U3052" s="2">
        <v>104392761</v>
      </c>
      <c r="V3052" s="121">
        <v>-391742434</v>
      </c>
      <c r="W3052" s="111">
        <v>555758</v>
      </c>
      <c r="X3052" s="133">
        <v>62555221</v>
      </c>
      <c r="Y3052" s="45" t="s">
        <v>1915</v>
      </c>
    </row>
    <row r="3053" spans="1:25">
      <c r="A3053" s="243" t="s">
        <v>206</v>
      </c>
      <c r="B3053" s="243" t="s">
        <v>207</v>
      </c>
      <c r="C3053" s="244">
        <v>45243</v>
      </c>
      <c r="D3053" s="244">
        <v>45243</v>
      </c>
      <c r="E3053" s="244">
        <v>45244</v>
      </c>
      <c r="F3053" s="297"/>
      <c r="G3053" s="245"/>
      <c r="H3053" s="246" t="s">
        <v>1042</v>
      </c>
      <c r="I3053" s="247" t="s">
        <v>716</v>
      </c>
      <c r="J3053" s="247" t="s">
        <v>1041</v>
      </c>
      <c r="K3053" s="247" t="s">
        <v>944</v>
      </c>
      <c r="L3053" s="248">
        <v>37954.839999999997</v>
      </c>
      <c r="M3053" s="249">
        <v>100</v>
      </c>
      <c r="N3053" s="249">
        <v>37954.839999999997</v>
      </c>
      <c r="O3053" s="249">
        <v>0</v>
      </c>
      <c r="P3053" s="249">
        <v>37954.839999999997</v>
      </c>
      <c r="Q3053" s="250" t="s">
        <v>681</v>
      </c>
      <c r="R3053" s="251">
        <v>14673756.199999979</v>
      </c>
      <c r="S3053" s="252">
        <v>0</v>
      </c>
      <c r="T3053" s="253" t="s">
        <v>1041</v>
      </c>
      <c r="U3053" s="254">
        <v>104410237</v>
      </c>
      <c r="V3053" s="249">
        <v>-391792928</v>
      </c>
      <c r="W3053" s="255">
        <v>549049</v>
      </c>
      <c r="X3053" s="256">
        <v>62563812</v>
      </c>
      <c r="Y3053" s="257"/>
    </row>
    <row r="3054" spans="1:25">
      <c r="A3054" s="299" t="s">
        <v>182</v>
      </c>
      <c r="B3054" s="299" t="s">
        <v>183</v>
      </c>
      <c r="C3054" s="125">
        <v>45138</v>
      </c>
      <c r="D3054" s="125">
        <v>45138</v>
      </c>
      <c r="E3054" s="125">
        <v>45245</v>
      </c>
      <c r="G3054" s="127" t="s">
        <v>1871</v>
      </c>
      <c r="H3054" s="128" t="s">
        <v>516</v>
      </c>
      <c r="I3054" s="73" t="s">
        <v>517</v>
      </c>
      <c r="J3054" s="73" t="s">
        <v>1872</v>
      </c>
      <c r="K3054" s="73" t="s">
        <v>166</v>
      </c>
      <c r="L3054" s="129">
        <v>0</v>
      </c>
      <c r="N3054" s="121">
        <v>0</v>
      </c>
      <c r="O3054" s="121">
        <v>-12363.72</v>
      </c>
      <c r="P3054" s="121">
        <v>-12363.72</v>
      </c>
      <c r="Q3054" s="130" t="s">
        <v>681</v>
      </c>
      <c r="R3054" s="131">
        <v>0</v>
      </c>
      <c r="S3054" s="132">
        <v>4692534.480000006</v>
      </c>
      <c r="T3054" s="122" t="s">
        <v>518</v>
      </c>
      <c r="U3054" s="2"/>
      <c r="W3054" s="111">
        <v>549713</v>
      </c>
      <c r="X3054" s="133"/>
      <c r="Y3054" s="45"/>
    </row>
    <row r="3055" spans="1:25">
      <c r="A3055" s="299" t="s">
        <v>182</v>
      </c>
      <c r="B3055" s="299" t="s">
        <v>183</v>
      </c>
      <c r="C3055" s="125">
        <v>45169</v>
      </c>
      <c r="D3055" s="125">
        <v>45169</v>
      </c>
      <c r="E3055" s="125">
        <v>45245</v>
      </c>
      <c r="G3055" s="127" t="s">
        <v>1871</v>
      </c>
      <c r="H3055" s="128" t="s">
        <v>516</v>
      </c>
      <c r="I3055" s="73" t="s">
        <v>517</v>
      </c>
      <c r="J3055" s="73" t="s">
        <v>1872</v>
      </c>
      <c r="K3055" s="73" t="s">
        <v>166</v>
      </c>
      <c r="L3055" s="129">
        <v>0</v>
      </c>
      <c r="N3055" s="121">
        <v>0</v>
      </c>
      <c r="O3055" s="121">
        <v>-55684.31</v>
      </c>
      <c r="P3055" s="121">
        <v>-55684.31</v>
      </c>
      <c r="Q3055" s="130" t="s">
        <v>681</v>
      </c>
      <c r="R3055" s="131">
        <v>0</v>
      </c>
      <c r="S3055" s="132">
        <v>4636850.1700000064</v>
      </c>
      <c r="T3055" s="122" t="s">
        <v>518</v>
      </c>
      <c r="U3055" s="2">
        <v>99636044</v>
      </c>
      <c r="V3055" s="121">
        <v>-395205411</v>
      </c>
      <c r="W3055" s="111">
        <v>549713</v>
      </c>
      <c r="X3055" s="133">
        <v>63092771</v>
      </c>
      <c r="Y3055" s="45"/>
    </row>
    <row r="3056" spans="1:25">
      <c r="A3056" s="258" t="s">
        <v>206</v>
      </c>
      <c r="B3056" s="258" t="s">
        <v>207</v>
      </c>
      <c r="C3056" s="259">
        <v>45230</v>
      </c>
      <c r="D3056" s="259">
        <v>45245</v>
      </c>
      <c r="E3056" s="259">
        <v>45246</v>
      </c>
      <c r="F3056" s="298"/>
      <c r="G3056" s="260"/>
      <c r="H3056" s="261" t="s">
        <v>1075</v>
      </c>
      <c r="I3056" s="262" t="s">
        <v>1073</v>
      </c>
      <c r="J3056" s="262" t="s">
        <v>1074</v>
      </c>
      <c r="K3056" s="262" t="s">
        <v>710</v>
      </c>
      <c r="L3056" s="263">
        <v>12028169.01</v>
      </c>
      <c r="M3056" s="264">
        <v>98.03125</v>
      </c>
      <c r="N3056" s="264">
        <v>-11791364.43</v>
      </c>
      <c r="O3056" s="264">
        <v>0</v>
      </c>
      <c r="P3056" s="264">
        <v>-11791364.43</v>
      </c>
      <c r="Q3056" s="265" t="s">
        <v>681</v>
      </c>
      <c r="R3056" s="266">
        <v>2882391.7699999791</v>
      </c>
      <c r="S3056" s="267">
        <v>0</v>
      </c>
      <c r="T3056" s="268" t="s">
        <v>1074</v>
      </c>
      <c r="U3056" s="269">
        <v>104123543</v>
      </c>
      <c r="V3056" s="264">
        <v>-391981552</v>
      </c>
      <c r="W3056" s="270">
        <v>569064</v>
      </c>
      <c r="X3056" s="271">
        <v>62609686</v>
      </c>
      <c r="Y3056" s="272"/>
    </row>
    <row r="3057" spans="1:25">
      <c r="A3057" s="258" t="s">
        <v>182</v>
      </c>
      <c r="B3057" s="258" t="s">
        <v>183</v>
      </c>
      <c r="C3057" s="259">
        <v>44253</v>
      </c>
      <c r="D3057" s="259">
        <v>44253</v>
      </c>
      <c r="E3057" s="259">
        <v>45247</v>
      </c>
      <c r="F3057" s="298" t="s">
        <v>1037</v>
      </c>
      <c r="G3057" s="260" t="s">
        <v>1521</v>
      </c>
      <c r="H3057" s="261" t="s">
        <v>782</v>
      </c>
      <c r="I3057" s="262" t="s">
        <v>780</v>
      </c>
      <c r="J3057" s="262" t="s">
        <v>781</v>
      </c>
      <c r="K3057" s="262" t="s">
        <v>166</v>
      </c>
      <c r="L3057" s="263">
        <v>0</v>
      </c>
      <c r="M3057" s="264"/>
      <c r="N3057" s="264">
        <v>0</v>
      </c>
      <c r="O3057" s="264">
        <v>306.22000000000003</v>
      </c>
      <c r="P3057" s="264">
        <v>306.22000000000003</v>
      </c>
      <c r="Q3057" s="265" t="s">
        <v>681</v>
      </c>
      <c r="R3057" s="266">
        <v>0</v>
      </c>
      <c r="S3057" s="267">
        <v>4637156.3900000062</v>
      </c>
      <c r="T3057" s="268" t="s">
        <v>781</v>
      </c>
      <c r="U3057" s="269">
        <v>62773430</v>
      </c>
      <c r="V3057" s="264">
        <v>-392091444</v>
      </c>
      <c r="W3057" s="270">
        <v>364698</v>
      </c>
      <c r="X3057" s="271">
        <v>62638567</v>
      </c>
      <c r="Y3057" s="272" t="s">
        <v>1916</v>
      </c>
    </row>
    <row r="3058" spans="1:25">
      <c r="A3058" s="243" t="s">
        <v>182</v>
      </c>
      <c r="B3058" s="243" t="s">
        <v>183</v>
      </c>
      <c r="C3058" s="244">
        <v>45250</v>
      </c>
      <c r="D3058" s="244">
        <v>45250</v>
      </c>
      <c r="E3058" s="244">
        <v>45250</v>
      </c>
      <c r="F3058" s="297" t="s">
        <v>1072</v>
      </c>
      <c r="G3058" s="245" t="s">
        <v>1917</v>
      </c>
      <c r="H3058" s="246" t="s">
        <v>1071</v>
      </c>
      <c r="I3058" s="247" t="s">
        <v>764</v>
      </c>
      <c r="J3058" s="247" t="s">
        <v>1918</v>
      </c>
      <c r="K3058" s="247" t="s">
        <v>166</v>
      </c>
      <c r="L3058" s="248">
        <v>0</v>
      </c>
      <c r="M3058" s="249"/>
      <c r="N3058" s="249">
        <v>0</v>
      </c>
      <c r="O3058" s="249">
        <v>9211.7900000000009</v>
      </c>
      <c r="P3058" s="249">
        <v>9211.7900000000009</v>
      </c>
      <c r="Q3058" s="250" t="s">
        <v>681</v>
      </c>
      <c r="R3058" s="251">
        <v>0</v>
      </c>
      <c r="S3058" s="252">
        <v>4646368.1800000062</v>
      </c>
      <c r="T3058" s="253" t="s">
        <v>1070</v>
      </c>
      <c r="U3058" s="254">
        <v>104430145</v>
      </c>
      <c r="V3058" s="249">
        <v>-392185712</v>
      </c>
      <c r="W3058" s="255">
        <v>569051</v>
      </c>
      <c r="X3058" s="256">
        <v>62653564</v>
      </c>
      <c r="Y3058" s="257"/>
    </row>
    <row r="3059" spans="1:25">
      <c r="A3059" s="299" t="s">
        <v>182</v>
      </c>
      <c r="B3059" s="299" t="s">
        <v>183</v>
      </c>
      <c r="C3059" s="125">
        <v>45251</v>
      </c>
      <c r="D3059" s="125">
        <v>45251</v>
      </c>
      <c r="E3059" s="125">
        <v>45251</v>
      </c>
      <c r="G3059" s="127"/>
      <c r="H3059" s="128" t="s">
        <v>1080</v>
      </c>
      <c r="I3059" s="73" t="s">
        <v>582</v>
      </c>
      <c r="J3059" s="73" t="s">
        <v>1079</v>
      </c>
      <c r="K3059" s="73" t="s">
        <v>1829</v>
      </c>
      <c r="L3059" s="129">
        <v>0</v>
      </c>
      <c r="N3059" s="121">
        <v>0</v>
      </c>
      <c r="O3059" s="121">
        <v>-4631.32</v>
      </c>
      <c r="P3059" s="121">
        <v>-4631.32</v>
      </c>
      <c r="Q3059" s="130" t="s">
        <v>681</v>
      </c>
      <c r="R3059" s="131">
        <v>0</v>
      </c>
      <c r="S3059" s="132">
        <v>4641736.8600000059</v>
      </c>
      <c r="T3059" s="122" t="s">
        <v>1079</v>
      </c>
      <c r="U3059" s="2">
        <v>104592853</v>
      </c>
      <c r="V3059" s="121">
        <v>-392322517</v>
      </c>
      <c r="W3059" s="111"/>
      <c r="X3059" s="133">
        <v>62682934</v>
      </c>
      <c r="Y3059" s="45"/>
    </row>
    <row r="3060" spans="1:25">
      <c r="A3060" s="299" t="s">
        <v>182</v>
      </c>
      <c r="B3060" s="299" t="s">
        <v>183</v>
      </c>
      <c r="C3060" s="125">
        <v>45251</v>
      </c>
      <c r="D3060" s="125">
        <v>45251</v>
      </c>
      <c r="E3060" s="125">
        <v>45251</v>
      </c>
      <c r="G3060" s="127"/>
      <c r="H3060" s="128" t="s">
        <v>1080</v>
      </c>
      <c r="I3060" s="73" t="s">
        <v>582</v>
      </c>
      <c r="J3060" s="73" t="s">
        <v>1079</v>
      </c>
      <c r="K3060" s="73" t="s">
        <v>1829</v>
      </c>
      <c r="L3060" s="129">
        <v>0</v>
      </c>
      <c r="N3060" s="121">
        <v>0</v>
      </c>
      <c r="O3060" s="121">
        <v>4631.32</v>
      </c>
      <c r="P3060" s="121">
        <v>4631.32</v>
      </c>
      <c r="Q3060" s="130" t="s">
        <v>681</v>
      </c>
      <c r="R3060" s="131">
        <v>0</v>
      </c>
      <c r="S3060" s="132">
        <v>4646368.1800000062</v>
      </c>
      <c r="T3060" s="122" t="s">
        <v>1079</v>
      </c>
      <c r="U3060" s="2">
        <v>104592855</v>
      </c>
      <c r="V3060" s="121">
        <v>-392322521</v>
      </c>
      <c r="W3060" s="111"/>
      <c r="X3060" s="133">
        <v>62682936</v>
      </c>
      <c r="Y3060" s="45"/>
    </row>
    <row r="3061" spans="1:25">
      <c r="A3061" s="299" t="s">
        <v>206</v>
      </c>
      <c r="B3061" s="299" t="s">
        <v>207</v>
      </c>
      <c r="C3061" s="125">
        <v>45243</v>
      </c>
      <c r="D3061" s="125">
        <v>45251</v>
      </c>
      <c r="E3061" s="125">
        <v>45251</v>
      </c>
      <c r="G3061" s="127"/>
      <c r="H3061" s="128" t="s">
        <v>1080</v>
      </c>
      <c r="I3061" s="73" t="s">
        <v>582</v>
      </c>
      <c r="J3061" s="73" t="s">
        <v>1079</v>
      </c>
      <c r="K3061" s="73" t="s">
        <v>710</v>
      </c>
      <c r="L3061" s="129">
        <v>926263.08</v>
      </c>
      <c r="M3061" s="121">
        <v>98.5</v>
      </c>
      <c r="N3061" s="121">
        <v>-912369.13</v>
      </c>
      <c r="O3061" s="121">
        <v>0</v>
      </c>
      <c r="P3061" s="121">
        <v>-912369.13</v>
      </c>
      <c r="Q3061" s="130" t="s">
        <v>681</v>
      </c>
      <c r="R3061" s="131">
        <v>1970022.6399999792</v>
      </c>
      <c r="S3061" s="132">
        <v>0</v>
      </c>
      <c r="T3061" s="122" t="s">
        <v>1079</v>
      </c>
      <c r="U3061" s="2">
        <v>104427892</v>
      </c>
      <c r="V3061" s="121">
        <v>-392322513</v>
      </c>
      <c r="W3061" s="111">
        <v>572890</v>
      </c>
      <c r="X3061" s="133">
        <v>62682932</v>
      </c>
      <c r="Y3061" s="45"/>
    </row>
    <row r="3062" spans="1:25">
      <c r="A3062" s="243" t="s">
        <v>206</v>
      </c>
      <c r="B3062" s="243" t="s">
        <v>207</v>
      </c>
      <c r="C3062" s="244">
        <v>45252</v>
      </c>
      <c r="D3062" s="244">
        <v>45252</v>
      </c>
      <c r="E3062" s="244">
        <v>45252</v>
      </c>
      <c r="F3062" s="297"/>
      <c r="G3062" s="245"/>
      <c r="H3062" s="246"/>
      <c r="I3062" s="247"/>
      <c r="J3062" s="247"/>
      <c r="K3062" s="247" t="s">
        <v>709</v>
      </c>
      <c r="L3062" s="248">
        <v>0</v>
      </c>
      <c r="M3062" s="249"/>
      <c r="N3062" s="249">
        <v>22000000</v>
      </c>
      <c r="O3062" s="249">
        <v>0</v>
      </c>
      <c r="P3062" s="249">
        <v>22000000</v>
      </c>
      <c r="Q3062" s="250" t="s">
        <v>681</v>
      </c>
      <c r="R3062" s="251">
        <v>23970022.639999978</v>
      </c>
      <c r="S3062" s="252">
        <v>0</v>
      </c>
      <c r="T3062" s="253"/>
      <c r="U3062" s="254">
        <v>2686040</v>
      </c>
      <c r="V3062" s="249">
        <v>-392322674</v>
      </c>
      <c r="W3062" s="255"/>
      <c r="X3062" s="256">
        <v>62683000</v>
      </c>
      <c r="Y3062" s="257" t="s">
        <v>1556</v>
      </c>
    </row>
    <row r="3063" spans="1:25">
      <c r="A3063" s="299" t="s">
        <v>206</v>
      </c>
      <c r="B3063" s="299" t="s">
        <v>207</v>
      </c>
      <c r="C3063" s="125">
        <v>45246</v>
      </c>
      <c r="D3063" s="125">
        <v>45252</v>
      </c>
      <c r="E3063" s="125">
        <v>45254</v>
      </c>
      <c r="F3063" s="295" t="s">
        <v>1084</v>
      </c>
      <c r="G3063" s="127"/>
      <c r="H3063" s="128" t="s">
        <v>1083</v>
      </c>
      <c r="I3063" s="73" t="s">
        <v>1081</v>
      </c>
      <c r="J3063" s="73" t="s">
        <v>1082</v>
      </c>
      <c r="K3063" s="73" t="s">
        <v>710</v>
      </c>
      <c r="L3063" s="129">
        <v>19344161.57</v>
      </c>
      <c r="M3063" s="121">
        <v>98.28125</v>
      </c>
      <c r="N3063" s="121">
        <v>-19011683.789999999</v>
      </c>
      <c r="O3063" s="121">
        <v>0</v>
      </c>
      <c r="P3063" s="121">
        <v>-19011683.789999999</v>
      </c>
      <c r="Q3063" s="130" t="s">
        <v>681</v>
      </c>
      <c r="R3063" s="131">
        <v>4958338.8499999791</v>
      </c>
      <c r="S3063" s="132">
        <v>0</v>
      </c>
      <c r="T3063" s="122" t="s">
        <v>1082</v>
      </c>
      <c r="U3063" s="2">
        <v>104637625</v>
      </c>
      <c r="V3063" s="121">
        <v>-392673364</v>
      </c>
      <c r="W3063" s="111">
        <v>569815</v>
      </c>
      <c r="X3063" s="133">
        <v>62710416</v>
      </c>
      <c r="Y3063" s="45"/>
    </row>
    <row r="3064" spans="1:25">
      <c r="A3064" s="299" t="s">
        <v>182</v>
      </c>
      <c r="B3064" s="299" t="s">
        <v>183</v>
      </c>
      <c r="C3064" s="125">
        <v>45254</v>
      </c>
      <c r="D3064" s="125">
        <v>45254</v>
      </c>
      <c r="E3064" s="125">
        <v>45254</v>
      </c>
      <c r="F3064" s="295" t="s">
        <v>203</v>
      </c>
      <c r="G3064" s="127" t="s">
        <v>1887</v>
      </c>
      <c r="H3064" s="128" t="s">
        <v>202</v>
      </c>
      <c r="I3064" s="73" t="s">
        <v>204</v>
      </c>
      <c r="J3064" s="73" t="s">
        <v>205</v>
      </c>
      <c r="K3064" s="73" t="s">
        <v>166</v>
      </c>
      <c r="L3064" s="129">
        <v>0</v>
      </c>
      <c r="N3064" s="121">
        <v>0</v>
      </c>
      <c r="O3064" s="121">
        <v>1650.72</v>
      </c>
      <c r="P3064" s="121">
        <v>1650.72</v>
      </c>
      <c r="Q3064" s="130" t="s">
        <v>681</v>
      </c>
      <c r="R3064" s="131">
        <v>0</v>
      </c>
      <c r="S3064" s="132">
        <v>4648018.900000006</v>
      </c>
      <c r="T3064" s="122" t="s">
        <v>205</v>
      </c>
      <c r="U3064" s="2">
        <v>103455744</v>
      </c>
      <c r="V3064" s="121">
        <v>-392682913</v>
      </c>
      <c r="W3064" s="111">
        <v>542867</v>
      </c>
      <c r="X3064" s="133">
        <v>62712808</v>
      </c>
      <c r="Y3064" s="45" t="s">
        <v>1919</v>
      </c>
    </row>
    <row r="3065" spans="1:25">
      <c r="A3065" s="228" t="s">
        <v>182</v>
      </c>
      <c r="B3065" s="228" t="s">
        <v>183</v>
      </c>
      <c r="C3065" s="229">
        <v>45254</v>
      </c>
      <c r="D3065" s="229">
        <v>45254</v>
      </c>
      <c r="E3065" s="229">
        <v>45254</v>
      </c>
      <c r="F3065" s="296"/>
      <c r="G3065" s="230" t="s">
        <v>1708</v>
      </c>
      <c r="H3065" s="231" t="s">
        <v>216</v>
      </c>
      <c r="I3065" s="232" t="s">
        <v>218</v>
      </c>
      <c r="J3065" s="232" t="s">
        <v>904</v>
      </c>
      <c r="K3065" s="232" t="s">
        <v>166</v>
      </c>
      <c r="L3065" s="233">
        <v>0</v>
      </c>
      <c r="M3065" s="234"/>
      <c r="N3065" s="234">
        <v>0</v>
      </c>
      <c r="O3065" s="234">
        <v>5640.47</v>
      </c>
      <c r="P3065" s="234">
        <v>5640.47</v>
      </c>
      <c r="Q3065" s="235" t="s">
        <v>681</v>
      </c>
      <c r="R3065" s="236">
        <v>0</v>
      </c>
      <c r="S3065" s="237">
        <v>4653659.3700000057</v>
      </c>
      <c r="T3065" s="238" t="s">
        <v>219</v>
      </c>
      <c r="U3065" s="239">
        <v>103754872</v>
      </c>
      <c r="V3065" s="234">
        <v>-392689692</v>
      </c>
      <c r="W3065" s="240">
        <v>518942</v>
      </c>
      <c r="X3065" s="241">
        <v>62714822</v>
      </c>
      <c r="Y3065" s="242" t="s">
        <v>1920</v>
      </c>
    </row>
    <row r="3066" spans="1:25">
      <c r="A3066" s="299" t="s">
        <v>206</v>
      </c>
      <c r="B3066" s="299" t="s">
        <v>207</v>
      </c>
      <c r="C3066" s="125">
        <v>45252</v>
      </c>
      <c r="D3066" s="125">
        <v>45252</v>
      </c>
      <c r="E3066" s="125">
        <v>45257</v>
      </c>
      <c r="F3066" s="295" t="s">
        <v>759</v>
      </c>
      <c r="G3066" s="127"/>
      <c r="H3066" s="128" t="s">
        <v>758</v>
      </c>
      <c r="I3066" s="73" t="s">
        <v>756</v>
      </c>
      <c r="J3066" s="73" t="s">
        <v>757</v>
      </c>
      <c r="K3066" s="73" t="s">
        <v>944</v>
      </c>
      <c r="L3066" s="129">
        <v>161142.56</v>
      </c>
      <c r="M3066" s="121">
        <v>100</v>
      </c>
      <c r="N3066" s="121">
        <v>161142.56</v>
      </c>
      <c r="O3066" s="121">
        <v>0</v>
      </c>
      <c r="P3066" s="121">
        <v>161142.56</v>
      </c>
      <c r="Q3066" s="130" t="s">
        <v>681</v>
      </c>
      <c r="R3066" s="131">
        <v>5119481.4099999787</v>
      </c>
      <c r="S3066" s="132">
        <v>0</v>
      </c>
      <c r="T3066" s="122" t="s">
        <v>757</v>
      </c>
      <c r="U3066" s="2">
        <v>104659165</v>
      </c>
      <c r="V3066" s="121">
        <v>-393437807</v>
      </c>
      <c r="W3066" s="111">
        <v>526560</v>
      </c>
      <c r="X3066" s="133">
        <v>62727733</v>
      </c>
      <c r="Y3066" s="45"/>
    </row>
    <row r="3067" spans="1:25">
      <c r="A3067" s="299" t="s">
        <v>182</v>
      </c>
      <c r="B3067" s="299" t="s">
        <v>183</v>
      </c>
      <c r="C3067" s="125">
        <v>45257</v>
      </c>
      <c r="D3067" s="125">
        <v>45257</v>
      </c>
      <c r="E3067" s="125">
        <v>45257</v>
      </c>
      <c r="G3067" s="127" t="s">
        <v>1708</v>
      </c>
      <c r="H3067" s="128" t="s">
        <v>216</v>
      </c>
      <c r="I3067" s="73" t="s">
        <v>218</v>
      </c>
      <c r="J3067" s="73" t="s">
        <v>904</v>
      </c>
      <c r="K3067" s="73" t="s">
        <v>166</v>
      </c>
      <c r="L3067" s="129">
        <v>0</v>
      </c>
      <c r="N3067" s="121">
        <v>0</v>
      </c>
      <c r="O3067" s="121">
        <v>7611.37</v>
      </c>
      <c r="P3067" s="121">
        <v>7611.37</v>
      </c>
      <c r="Q3067" s="130" t="s">
        <v>681</v>
      </c>
      <c r="R3067" s="131">
        <v>0</v>
      </c>
      <c r="S3067" s="132">
        <v>4661270.7400000058</v>
      </c>
      <c r="T3067" s="122" t="s">
        <v>219</v>
      </c>
      <c r="U3067" s="2">
        <v>103659244</v>
      </c>
      <c r="V3067" s="121">
        <v>-393450010</v>
      </c>
      <c r="W3067" s="111">
        <v>500671</v>
      </c>
      <c r="X3067" s="133">
        <v>62729886</v>
      </c>
      <c r="Y3067" s="45"/>
    </row>
    <row r="3068" spans="1:25">
      <c r="A3068" s="243" t="s">
        <v>182</v>
      </c>
      <c r="B3068" s="243" t="s">
        <v>183</v>
      </c>
      <c r="C3068" s="244">
        <v>45258</v>
      </c>
      <c r="D3068" s="244">
        <v>45258</v>
      </c>
      <c r="E3068" s="244">
        <v>45258</v>
      </c>
      <c r="F3068" s="297" t="s">
        <v>335</v>
      </c>
      <c r="G3068" s="245" t="s">
        <v>1882</v>
      </c>
      <c r="H3068" s="246" t="s">
        <v>334</v>
      </c>
      <c r="I3068" s="247" t="s">
        <v>336</v>
      </c>
      <c r="J3068" s="247" t="s">
        <v>337</v>
      </c>
      <c r="K3068" s="247" t="s">
        <v>166</v>
      </c>
      <c r="L3068" s="248">
        <v>0</v>
      </c>
      <c r="M3068" s="249"/>
      <c r="N3068" s="249">
        <v>0</v>
      </c>
      <c r="O3068" s="249">
        <v>171744.83</v>
      </c>
      <c r="P3068" s="249">
        <v>171744.83</v>
      </c>
      <c r="Q3068" s="250" t="s">
        <v>681</v>
      </c>
      <c r="R3068" s="251">
        <v>0</v>
      </c>
      <c r="S3068" s="252">
        <v>4833015.5700000059</v>
      </c>
      <c r="T3068" s="253" t="s">
        <v>337</v>
      </c>
      <c r="U3068" s="254">
        <v>100559985</v>
      </c>
      <c r="V3068" s="249">
        <v>-393724218</v>
      </c>
      <c r="W3068" s="255">
        <v>547666</v>
      </c>
      <c r="X3068" s="256">
        <v>62735061</v>
      </c>
      <c r="Y3068" s="257"/>
    </row>
    <row r="3069" spans="1:25">
      <c r="A3069" s="299" t="s">
        <v>182</v>
      </c>
      <c r="B3069" s="299" t="s">
        <v>183</v>
      </c>
      <c r="C3069" s="125">
        <v>45260</v>
      </c>
      <c r="D3069" s="125">
        <v>45260</v>
      </c>
      <c r="E3069" s="125">
        <v>45260</v>
      </c>
      <c r="F3069" s="295" t="s">
        <v>1056</v>
      </c>
      <c r="G3069" s="127" t="s">
        <v>1912</v>
      </c>
      <c r="H3069" s="128" t="s">
        <v>1055</v>
      </c>
      <c r="I3069" s="73" t="s">
        <v>1053</v>
      </c>
      <c r="J3069" s="73" t="s">
        <v>1054</v>
      </c>
      <c r="K3069" s="73" t="s">
        <v>166</v>
      </c>
      <c r="L3069" s="129">
        <v>0</v>
      </c>
      <c r="N3069" s="121">
        <v>0</v>
      </c>
      <c r="O3069" s="121">
        <v>94300.4</v>
      </c>
      <c r="P3069" s="121">
        <v>94300.4</v>
      </c>
      <c r="Q3069" s="130" t="s">
        <v>681</v>
      </c>
      <c r="R3069" s="131">
        <v>0</v>
      </c>
      <c r="S3069" s="132">
        <v>4927315.9700000063</v>
      </c>
      <c r="T3069" s="122" t="s">
        <v>1054</v>
      </c>
      <c r="U3069" s="2">
        <v>103947945</v>
      </c>
      <c r="V3069" s="121">
        <v>-394743535</v>
      </c>
      <c r="W3069" s="111">
        <v>554417</v>
      </c>
      <c r="X3069" s="133">
        <v>62947731</v>
      </c>
      <c r="Y3069" s="45"/>
    </row>
    <row r="3070" spans="1:25">
      <c r="A3070" s="299" t="s">
        <v>182</v>
      </c>
      <c r="B3070" s="299" t="s">
        <v>183</v>
      </c>
      <c r="C3070" s="125">
        <v>45260</v>
      </c>
      <c r="D3070" s="125">
        <v>45260</v>
      </c>
      <c r="E3070" s="125">
        <v>45260</v>
      </c>
      <c r="F3070" s="295" t="s">
        <v>1061</v>
      </c>
      <c r="G3070" s="127" t="s">
        <v>1921</v>
      </c>
      <c r="H3070" s="128" t="s">
        <v>1060</v>
      </c>
      <c r="I3070" s="73" t="s">
        <v>1058</v>
      </c>
      <c r="J3070" s="73" t="s">
        <v>1059</v>
      </c>
      <c r="K3070" s="73" t="s">
        <v>166</v>
      </c>
      <c r="L3070" s="129">
        <v>0</v>
      </c>
      <c r="N3070" s="121">
        <v>0</v>
      </c>
      <c r="O3070" s="121">
        <v>49764.65</v>
      </c>
      <c r="P3070" s="121">
        <v>49764.65</v>
      </c>
      <c r="Q3070" s="130" t="s">
        <v>681</v>
      </c>
      <c r="R3070" s="131">
        <v>0</v>
      </c>
      <c r="S3070" s="132">
        <v>4977080.6200000066</v>
      </c>
      <c r="T3070" s="122" t="s">
        <v>1059</v>
      </c>
      <c r="U3070" s="2">
        <v>104625360</v>
      </c>
      <c r="V3070" s="121">
        <v>-394774604</v>
      </c>
      <c r="W3070" s="111">
        <v>553659</v>
      </c>
      <c r="X3070" s="133">
        <v>62978190</v>
      </c>
      <c r="Y3070" s="45"/>
    </row>
    <row r="3071" spans="1:25">
      <c r="A3071" s="299" t="s">
        <v>206</v>
      </c>
      <c r="B3071" s="299" t="s">
        <v>207</v>
      </c>
      <c r="C3071" s="125">
        <v>45260</v>
      </c>
      <c r="D3071" s="125">
        <v>45260</v>
      </c>
      <c r="E3071" s="125">
        <v>45260</v>
      </c>
      <c r="F3071" s="295" t="s">
        <v>734</v>
      </c>
      <c r="G3071" s="127"/>
      <c r="H3071" s="128" t="s">
        <v>733</v>
      </c>
      <c r="I3071" s="73" t="s">
        <v>731</v>
      </c>
      <c r="J3071" s="73" t="s">
        <v>732</v>
      </c>
      <c r="K3071" s="73" t="s">
        <v>944</v>
      </c>
      <c r="L3071" s="129">
        <v>4351.09</v>
      </c>
      <c r="M3071" s="121">
        <v>100</v>
      </c>
      <c r="N3071" s="121">
        <v>4351.09</v>
      </c>
      <c r="O3071" s="121">
        <v>0</v>
      </c>
      <c r="P3071" s="121">
        <v>4351.09</v>
      </c>
      <c r="Q3071" s="130" t="s">
        <v>681</v>
      </c>
      <c r="R3071" s="131">
        <v>5123832.4999999786</v>
      </c>
      <c r="S3071" s="132">
        <v>0</v>
      </c>
      <c r="T3071" s="122" t="s">
        <v>732</v>
      </c>
      <c r="U3071" s="2">
        <v>104662912</v>
      </c>
      <c r="V3071" s="121">
        <v>-393448626</v>
      </c>
      <c r="W3071" s="111">
        <v>548653</v>
      </c>
      <c r="X3071" s="133">
        <v>62729622</v>
      </c>
      <c r="Y3071" s="45"/>
    </row>
    <row r="3072" spans="1:25">
      <c r="A3072" s="299" t="s">
        <v>182</v>
      </c>
      <c r="B3072" s="299" t="s">
        <v>183</v>
      </c>
      <c r="C3072" s="125">
        <v>45260</v>
      </c>
      <c r="D3072" s="125">
        <v>45260</v>
      </c>
      <c r="E3072" s="125">
        <v>45260</v>
      </c>
      <c r="F3072" s="295" t="s">
        <v>734</v>
      </c>
      <c r="G3072" s="127" t="s">
        <v>1518</v>
      </c>
      <c r="H3072" s="128" t="s">
        <v>733</v>
      </c>
      <c r="I3072" s="73" t="s">
        <v>731</v>
      </c>
      <c r="J3072" s="73" t="s">
        <v>732</v>
      </c>
      <c r="K3072" s="73" t="s">
        <v>166</v>
      </c>
      <c r="L3072" s="129">
        <v>0</v>
      </c>
      <c r="N3072" s="121">
        <v>0</v>
      </c>
      <c r="O3072" s="121">
        <v>173.93</v>
      </c>
      <c r="P3072" s="121">
        <v>173.93</v>
      </c>
      <c r="Q3072" s="130" t="s">
        <v>681</v>
      </c>
      <c r="R3072" s="131">
        <v>0</v>
      </c>
      <c r="S3072" s="132">
        <v>4977254.5500000063</v>
      </c>
      <c r="T3072" s="122" t="s">
        <v>732</v>
      </c>
      <c r="U3072" s="2">
        <v>103615573</v>
      </c>
      <c r="V3072" s="121">
        <v>-394577178</v>
      </c>
      <c r="W3072" s="111">
        <v>548653</v>
      </c>
      <c r="X3072" s="133">
        <v>62781577</v>
      </c>
      <c r="Y3072" s="45"/>
    </row>
    <row r="3073" spans="1:25">
      <c r="A3073" s="299" t="s">
        <v>206</v>
      </c>
      <c r="B3073" s="299" t="s">
        <v>207</v>
      </c>
      <c r="C3073" s="125">
        <v>45260</v>
      </c>
      <c r="D3073" s="125">
        <v>45260</v>
      </c>
      <c r="E3073" s="125">
        <v>45260</v>
      </c>
      <c r="F3073" s="295" t="s">
        <v>859</v>
      </c>
      <c r="G3073" s="127"/>
      <c r="H3073" s="128" t="s">
        <v>858</v>
      </c>
      <c r="I3073" s="73" t="s">
        <v>731</v>
      </c>
      <c r="J3073" s="73" t="s">
        <v>857</v>
      </c>
      <c r="K3073" s="73" t="s">
        <v>944</v>
      </c>
      <c r="L3073" s="129">
        <v>33371.71</v>
      </c>
      <c r="M3073" s="121">
        <v>100</v>
      </c>
      <c r="N3073" s="121">
        <v>33371.71</v>
      </c>
      <c r="O3073" s="121">
        <v>0</v>
      </c>
      <c r="P3073" s="121">
        <v>33371.71</v>
      </c>
      <c r="Q3073" s="130" t="s">
        <v>681</v>
      </c>
      <c r="R3073" s="131">
        <v>5157204.2099999785</v>
      </c>
      <c r="S3073" s="132">
        <v>0</v>
      </c>
      <c r="T3073" s="122" t="s">
        <v>857</v>
      </c>
      <c r="U3073" s="2">
        <v>104662895</v>
      </c>
      <c r="V3073" s="121">
        <v>-393448591</v>
      </c>
      <c r="W3073" s="111">
        <v>548916</v>
      </c>
      <c r="X3073" s="133">
        <v>62729613</v>
      </c>
      <c r="Y3073" s="45"/>
    </row>
    <row r="3074" spans="1:25">
      <c r="A3074" s="299" t="s">
        <v>182</v>
      </c>
      <c r="B3074" s="299" t="s">
        <v>183</v>
      </c>
      <c r="C3074" s="125">
        <v>45260</v>
      </c>
      <c r="D3074" s="125">
        <v>45260</v>
      </c>
      <c r="E3074" s="125">
        <v>45260</v>
      </c>
      <c r="F3074" s="295" t="s">
        <v>859</v>
      </c>
      <c r="G3074" s="127" t="s">
        <v>1610</v>
      </c>
      <c r="H3074" s="128" t="s">
        <v>858</v>
      </c>
      <c r="I3074" s="73" t="s">
        <v>731</v>
      </c>
      <c r="J3074" s="73" t="s">
        <v>857</v>
      </c>
      <c r="K3074" s="73" t="s">
        <v>166</v>
      </c>
      <c r="L3074" s="129">
        <v>0</v>
      </c>
      <c r="N3074" s="121">
        <v>0</v>
      </c>
      <c r="O3074" s="121">
        <v>1334.03</v>
      </c>
      <c r="P3074" s="121">
        <v>1334.03</v>
      </c>
      <c r="Q3074" s="130" t="s">
        <v>681</v>
      </c>
      <c r="R3074" s="131">
        <v>0</v>
      </c>
      <c r="S3074" s="132">
        <v>4978588.5800000066</v>
      </c>
      <c r="T3074" s="122" t="s">
        <v>857</v>
      </c>
      <c r="U3074" s="2">
        <v>103615449</v>
      </c>
      <c r="V3074" s="121">
        <v>-394577167</v>
      </c>
      <c r="W3074" s="111">
        <v>548916</v>
      </c>
      <c r="X3074" s="133">
        <v>62781566</v>
      </c>
      <c r="Y3074" s="45"/>
    </row>
    <row r="3075" spans="1:25">
      <c r="A3075" s="299" t="s">
        <v>182</v>
      </c>
      <c r="B3075" s="299" t="s">
        <v>183</v>
      </c>
      <c r="C3075" s="125">
        <v>45260</v>
      </c>
      <c r="D3075" s="125">
        <v>45260</v>
      </c>
      <c r="E3075" s="125">
        <v>45260</v>
      </c>
      <c r="F3075" s="295" t="s">
        <v>558</v>
      </c>
      <c r="G3075" s="127" t="s">
        <v>1685</v>
      </c>
      <c r="H3075" s="128" t="s">
        <v>557</v>
      </c>
      <c r="I3075" s="73" t="s">
        <v>559</v>
      </c>
      <c r="J3075" s="73" t="s">
        <v>943</v>
      </c>
      <c r="K3075" s="73" t="s">
        <v>166</v>
      </c>
      <c r="L3075" s="129">
        <v>0</v>
      </c>
      <c r="N3075" s="121">
        <v>0</v>
      </c>
      <c r="O3075" s="121">
        <v>28067.88</v>
      </c>
      <c r="P3075" s="121">
        <v>28067.88</v>
      </c>
      <c r="Q3075" s="130" t="s">
        <v>681</v>
      </c>
      <c r="R3075" s="131">
        <v>0</v>
      </c>
      <c r="S3075" s="132">
        <v>5006656.4600000065</v>
      </c>
      <c r="T3075" s="122" t="s">
        <v>560</v>
      </c>
      <c r="U3075" s="2">
        <v>103417495</v>
      </c>
      <c r="V3075" s="121">
        <v>-394575979</v>
      </c>
      <c r="W3075" s="111">
        <v>545690</v>
      </c>
      <c r="X3075" s="133">
        <v>62780386</v>
      </c>
      <c r="Y3075" s="45"/>
    </row>
    <row r="3076" spans="1:25">
      <c r="A3076" s="299" t="s">
        <v>182</v>
      </c>
      <c r="B3076" s="299" t="s">
        <v>183</v>
      </c>
      <c r="C3076" s="125">
        <v>45260</v>
      </c>
      <c r="D3076" s="125">
        <v>45260</v>
      </c>
      <c r="E3076" s="125">
        <v>45260</v>
      </c>
      <c r="G3076" s="127" t="s">
        <v>1833</v>
      </c>
      <c r="H3076" s="128" t="s">
        <v>1033</v>
      </c>
      <c r="I3076" s="73" t="s">
        <v>917</v>
      </c>
      <c r="J3076" s="73" t="s">
        <v>1032</v>
      </c>
      <c r="K3076" s="73" t="s">
        <v>166</v>
      </c>
      <c r="L3076" s="129">
        <v>0</v>
      </c>
      <c r="N3076" s="121">
        <v>0</v>
      </c>
      <c r="O3076" s="121">
        <v>146426.29</v>
      </c>
      <c r="P3076" s="121">
        <v>146426.29</v>
      </c>
      <c r="Q3076" s="130" t="s">
        <v>681</v>
      </c>
      <c r="R3076" s="131">
        <v>0</v>
      </c>
      <c r="S3076" s="132">
        <v>5153082.7500000065</v>
      </c>
      <c r="T3076" s="122" t="s">
        <v>1032</v>
      </c>
      <c r="U3076" s="2">
        <v>100766929</v>
      </c>
      <c r="V3076" s="121">
        <v>-394567214</v>
      </c>
      <c r="W3076" s="111">
        <v>526201</v>
      </c>
      <c r="X3076" s="133">
        <v>62771690</v>
      </c>
      <c r="Y3076" s="45"/>
    </row>
    <row r="3077" spans="1:25">
      <c r="A3077" s="299" t="s">
        <v>182</v>
      </c>
      <c r="B3077" s="299" t="s">
        <v>183</v>
      </c>
      <c r="C3077" s="125">
        <v>45260</v>
      </c>
      <c r="D3077" s="125">
        <v>45260</v>
      </c>
      <c r="E3077" s="125">
        <v>45260</v>
      </c>
      <c r="G3077" s="127" t="s">
        <v>1714</v>
      </c>
      <c r="H3077" s="128" t="s">
        <v>989</v>
      </c>
      <c r="I3077" s="73" t="s">
        <v>917</v>
      </c>
      <c r="J3077" s="73" t="s">
        <v>1753</v>
      </c>
      <c r="K3077" s="73" t="s">
        <v>166</v>
      </c>
      <c r="L3077" s="129">
        <v>0</v>
      </c>
      <c r="N3077" s="121">
        <v>0</v>
      </c>
      <c r="O3077" s="121">
        <v>87284.58</v>
      </c>
      <c r="P3077" s="121">
        <v>87284.58</v>
      </c>
      <c r="Q3077" s="130" t="s">
        <v>681</v>
      </c>
      <c r="R3077" s="131">
        <v>0</v>
      </c>
      <c r="S3077" s="132">
        <v>5240367.3300000066</v>
      </c>
      <c r="T3077" s="122" t="s">
        <v>988</v>
      </c>
      <c r="U3077" s="2">
        <v>96204488</v>
      </c>
      <c r="V3077" s="121">
        <v>-394559581</v>
      </c>
      <c r="W3077" s="111">
        <v>502245</v>
      </c>
      <c r="X3077" s="133">
        <v>62764260</v>
      </c>
      <c r="Y3077" s="45"/>
    </row>
    <row r="3078" spans="1:25">
      <c r="A3078" s="299" t="s">
        <v>182</v>
      </c>
      <c r="B3078" s="299" t="s">
        <v>183</v>
      </c>
      <c r="C3078" s="125">
        <v>45260</v>
      </c>
      <c r="D3078" s="125">
        <v>45260</v>
      </c>
      <c r="E3078" s="125">
        <v>45260</v>
      </c>
      <c r="G3078" s="127" t="s">
        <v>1871</v>
      </c>
      <c r="H3078" s="128" t="s">
        <v>516</v>
      </c>
      <c r="I3078" s="73" t="s">
        <v>517</v>
      </c>
      <c r="J3078" s="73" t="s">
        <v>1872</v>
      </c>
      <c r="K3078" s="73" t="s">
        <v>166</v>
      </c>
      <c r="L3078" s="129">
        <v>0</v>
      </c>
      <c r="N3078" s="121">
        <v>0</v>
      </c>
      <c r="O3078" s="121">
        <v>13248.95</v>
      </c>
      <c r="P3078" s="121">
        <v>13248.95</v>
      </c>
      <c r="Q3078" s="130" t="s">
        <v>681</v>
      </c>
      <c r="R3078" s="131">
        <v>0</v>
      </c>
      <c r="S3078" s="132">
        <v>5253616.2800000068</v>
      </c>
      <c r="T3078" s="122" t="s">
        <v>518</v>
      </c>
      <c r="U3078" s="2">
        <v>103750197</v>
      </c>
      <c r="V3078" s="121">
        <v>-395205513</v>
      </c>
      <c r="W3078" s="111">
        <v>549713</v>
      </c>
      <c r="X3078" s="133">
        <v>63092792</v>
      </c>
      <c r="Y3078" s="45"/>
    </row>
    <row r="3079" spans="1:25">
      <c r="A3079" s="299" t="s">
        <v>182</v>
      </c>
      <c r="B3079" s="299" t="s">
        <v>183</v>
      </c>
      <c r="C3079" s="125">
        <v>45260</v>
      </c>
      <c r="D3079" s="125">
        <v>45260</v>
      </c>
      <c r="E3079" s="125">
        <v>45260</v>
      </c>
      <c r="F3079" s="295" t="s">
        <v>759</v>
      </c>
      <c r="G3079" s="127" t="s">
        <v>1520</v>
      </c>
      <c r="H3079" s="128" t="s">
        <v>758</v>
      </c>
      <c r="I3079" s="73" t="s">
        <v>756</v>
      </c>
      <c r="J3079" s="73" t="s">
        <v>757</v>
      </c>
      <c r="K3079" s="73" t="s">
        <v>166</v>
      </c>
      <c r="L3079" s="129">
        <v>0</v>
      </c>
      <c r="N3079" s="121">
        <v>0</v>
      </c>
      <c r="O3079" s="121">
        <v>62932.79</v>
      </c>
      <c r="P3079" s="121">
        <v>62932.79</v>
      </c>
      <c r="Q3079" s="130" t="s">
        <v>681</v>
      </c>
      <c r="R3079" s="131">
        <v>0</v>
      </c>
      <c r="S3079" s="132">
        <v>5316549.0700000068</v>
      </c>
      <c r="T3079" s="122" t="s">
        <v>757</v>
      </c>
      <c r="U3079" s="2">
        <v>103958425</v>
      </c>
      <c r="V3079" s="121">
        <v>-394746691</v>
      </c>
      <c r="W3079" s="111">
        <v>526560</v>
      </c>
      <c r="X3079" s="133">
        <v>62950887</v>
      </c>
      <c r="Y3079" s="45"/>
    </row>
    <row r="3080" spans="1:25">
      <c r="A3080" s="299" t="s">
        <v>182</v>
      </c>
      <c r="B3080" s="299" t="s">
        <v>183</v>
      </c>
      <c r="C3080" s="125">
        <v>45260</v>
      </c>
      <c r="D3080" s="125">
        <v>45260</v>
      </c>
      <c r="E3080" s="125">
        <v>45260</v>
      </c>
      <c r="F3080" s="295" t="s">
        <v>1052</v>
      </c>
      <c r="G3080" s="127" t="s">
        <v>1885</v>
      </c>
      <c r="H3080" s="128" t="s">
        <v>1051</v>
      </c>
      <c r="I3080" s="73" t="s">
        <v>1049</v>
      </c>
      <c r="J3080" s="73" t="s">
        <v>1050</v>
      </c>
      <c r="K3080" s="73" t="s">
        <v>166</v>
      </c>
      <c r="L3080" s="129">
        <v>0</v>
      </c>
      <c r="N3080" s="121">
        <v>0</v>
      </c>
      <c r="O3080" s="121">
        <v>84104.31</v>
      </c>
      <c r="P3080" s="121">
        <v>84104.31</v>
      </c>
      <c r="Q3080" s="130" t="s">
        <v>681</v>
      </c>
      <c r="R3080" s="131">
        <v>0</v>
      </c>
      <c r="S3080" s="132">
        <v>5400653.3800000064</v>
      </c>
      <c r="T3080" s="122" t="s">
        <v>1050</v>
      </c>
      <c r="U3080" s="2">
        <v>103905862</v>
      </c>
      <c r="V3080" s="121">
        <v>-394732791</v>
      </c>
      <c r="W3080" s="111">
        <v>534169</v>
      </c>
      <c r="X3080" s="133">
        <v>62936987</v>
      </c>
      <c r="Y3080" s="45"/>
    </row>
    <row r="3081" spans="1:25">
      <c r="A3081" s="299" t="s">
        <v>182</v>
      </c>
      <c r="B3081" s="299" t="s">
        <v>183</v>
      </c>
      <c r="C3081" s="125">
        <v>45260</v>
      </c>
      <c r="D3081" s="125">
        <v>45260</v>
      </c>
      <c r="E3081" s="125">
        <v>45260</v>
      </c>
      <c r="F3081" s="295" t="s">
        <v>466</v>
      </c>
      <c r="G3081" s="127" t="s">
        <v>1608</v>
      </c>
      <c r="H3081" s="128" t="s">
        <v>465</v>
      </c>
      <c r="I3081" s="73" t="s">
        <v>467</v>
      </c>
      <c r="J3081" s="73" t="s">
        <v>468</v>
      </c>
      <c r="K3081" s="73" t="s">
        <v>166</v>
      </c>
      <c r="L3081" s="129">
        <v>0</v>
      </c>
      <c r="N3081" s="121">
        <v>0</v>
      </c>
      <c r="O3081" s="121">
        <v>60698.87</v>
      </c>
      <c r="P3081" s="121">
        <v>60698.87</v>
      </c>
      <c r="Q3081" s="130" t="s">
        <v>681</v>
      </c>
      <c r="R3081" s="131">
        <v>0</v>
      </c>
      <c r="S3081" s="132">
        <v>5461352.2500000065</v>
      </c>
      <c r="T3081" s="122" t="s">
        <v>468</v>
      </c>
      <c r="U3081" s="2">
        <v>103940484</v>
      </c>
      <c r="V3081" s="121">
        <v>-394741395</v>
      </c>
      <c r="W3081" s="111">
        <v>553492</v>
      </c>
      <c r="X3081" s="133">
        <v>62945591</v>
      </c>
      <c r="Y3081" s="45"/>
    </row>
    <row r="3082" spans="1:25">
      <c r="A3082" s="299" t="s">
        <v>182</v>
      </c>
      <c r="B3082" s="299" t="s">
        <v>183</v>
      </c>
      <c r="C3082" s="125">
        <v>45260</v>
      </c>
      <c r="D3082" s="125">
        <v>45260</v>
      </c>
      <c r="E3082" s="125">
        <v>45260</v>
      </c>
      <c r="F3082" s="295" t="s">
        <v>1072</v>
      </c>
      <c r="G3082" s="127" t="s">
        <v>1917</v>
      </c>
      <c r="H3082" s="128" t="s">
        <v>1071</v>
      </c>
      <c r="I3082" s="73" t="s">
        <v>764</v>
      </c>
      <c r="J3082" s="73" t="s">
        <v>1918</v>
      </c>
      <c r="K3082" s="73" t="s">
        <v>166</v>
      </c>
      <c r="L3082" s="129">
        <v>0</v>
      </c>
      <c r="N3082" s="121">
        <v>0</v>
      </c>
      <c r="O3082" s="121">
        <v>2790.69</v>
      </c>
      <c r="P3082" s="121">
        <v>2790.69</v>
      </c>
      <c r="Q3082" s="130" t="s">
        <v>681</v>
      </c>
      <c r="R3082" s="131">
        <v>0</v>
      </c>
      <c r="S3082" s="132">
        <v>5464142.9400000069</v>
      </c>
      <c r="T3082" s="122" t="s">
        <v>1070</v>
      </c>
      <c r="U3082" s="2">
        <v>105006389</v>
      </c>
      <c r="V3082" s="121">
        <v>-394863311</v>
      </c>
      <c r="W3082" s="111">
        <v>569051</v>
      </c>
      <c r="X3082" s="133">
        <v>63010013</v>
      </c>
      <c r="Y3082" s="45"/>
    </row>
    <row r="3083" spans="1:25">
      <c r="A3083" s="299" t="s">
        <v>182</v>
      </c>
      <c r="B3083" s="299" t="s">
        <v>183</v>
      </c>
      <c r="C3083" s="125">
        <v>45260</v>
      </c>
      <c r="D3083" s="125">
        <v>45260</v>
      </c>
      <c r="E3083" s="125">
        <v>45260</v>
      </c>
      <c r="F3083" s="295" t="s">
        <v>771</v>
      </c>
      <c r="G3083" s="127" t="s">
        <v>1545</v>
      </c>
      <c r="H3083" s="128" t="s">
        <v>770</v>
      </c>
      <c r="I3083" s="73" t="s">
        <v>768</v>
      </c>
      <c r="J3083" s="73" t="s">
        <v>769</v>
      </c>
      <c r="K3083" s="73" t="s">
        <v>166</v>
      </c>
      <c r="L3083" s="129">
        <v>0</v>
      </c>
      <c r="N3083" s="121">
        <v>0</v>
      </c>
      <c r="O3083" s="121">
        <v>204061.59</v>
      </c>
      <c r="P3083" s="121">
        <v>204061.59</v>
      </c>
      <c r="Q3083" s="130" t="s">
        <v>681</v>
      </c>
      <c r="R3083" s="131">
        <v>0</v>
      </c>
      <c r="S3083" s="132">
        <v>5668204.5300000068</v>
      </c>
      <c r="T3083" s="122" t="s">
        <v>769</v>
      </c>
      <c r="U3083" s="2">
        <v>100625616</v>
      </c>
      <c r="V3083" s="121">
        <v>-394564917</v>
      </c>
      <c r="W3083" s="111">
        <v>557506</v>
      </c>
      <c r="X3083" s="133">
        <v>62769393</v>
      </c>
      <c r="Y3083" s="45"/>
    </row>
    <row r="3084" spans="1:25">
      <c r="A3084" s="299" t="s">
        <v>182</v>
      </c>
      <c r="B3084" s="299" t="s">
        <v>183</v>
      </c>
      <c r="C3084" s="125">
        <v>45260</v>
      </c>
      <c r="D3084" s="125">
        <v>45260</v>
      </c>
      <c r="E3084" s="125">
        <v>45260</v>
      </c>
      <c r="F3084" s="295" t="s">
        <v>378</v>
      </c>
      <c r="G3084" s="127" t="s">
        <v>1726</v>
      </c>
      <c r="H3084" s="128" t="s">
        <v>377</v>
      </c>
      <c r="I3084" s="73" t="s">
        <v>379</v>
      </c>
      <c r="J3084" s="73" t="s">
        <v>380</v>
      </c>
      <c r="K3084" s="73" t="s">
        <v>166</v>
      </c>
      <c r="L3084" s="129">
        <v>0</v>
      </c>
      <c r="N3084" s="121">
        <v>0</v>
      </c>
      <c r="O3084" s="121">
        <v>37072.050000000003</v>
      </c>
      <c r="P3084" s="121">
        <v>37072.050000000003</v>
      </c>
      <c r="Q3084" s="130" t="s">
        <v>681</v>
      </c>
      <c r="R3084" s="131">
        <v>0</v>
      </c>
      <c r="S3084" s="132">
        <v>5705276.5800000066</v>
      </c>
      <c r="T3084" s="122" t="s">
        <v>380</v>
      </c>
      <c r="U3084" s="2">
        <v>100533248</v>
      </c>
      <c r="V3084" s="121">
        <v>-394561204</v>
      </c>
      <c r="W3084" s="111">
        <v>512176</v>
      </c>
      <c r="X3084" s="133">
        <v>62765771</v>
      </c>
      <c r="Y3084" s="45"/>
    </row>
    <row r="3085" spans="1:25">
      <c r="A3085" s="299" t="s">
        <v>182</v>
      </c>
      <c r="B3085" s="299" t="s">
        <v>183</v>
      </c>
      <c r="C3085" s="125">
        <v>45260</v>
      </c>
      <c r="D3085" s="125">
        <v>45260</v>
      </c>
      <c r="E3085" s="125">
        <v>45260</v>
      </c>
      <c r="F3085" s="295" t="s">
        <v>280</v>
      </c>
      <c r="G3085" s="127" t="s">
        <v>1537</v>
      </c>
      <c r="H3085" s="128" t="s">
        <v>279</v>
      </c>
      <c r="I3085" s="73" t="s">
        <v>281</v>
      </c>
      <c r="J3085" s="73" t="s">
        <v>282</v>
      </c>
      <c r="K3085" s="73" t="s">
        <v>166</v>
      </c>
      <c r="L3085" s="129">
        <v>0</v>
      </c>
      <c r="N3085" s="121">
        <v>0</v>
      </c>
      <c r="O3085" s="121">
        <v>188.36</v>
      </c>
      <c r="P3085" s="121">
        <v>188.36</v>
      </c>
      <c r="Q3085" s="130" t="s">
        <v>681</v>
      </c>
      <c r="R3085" s="131">
        <v>0</v>
      </c>
      <c r="S3085" s="132">
        <v>5705464.9400000069</v>
      </c>
      <c r="T3085" s="122" t="s">
        <v>282</v>
      </c>
      <c r="U3085" s="2">
        <v>104144974</v>
      </c>
      <c r="V3085" s="121">
        <v>-394763476</v>
      </c>
      <c r="W3085" s="111">
        <v>571549</v>
      </c>
      <c r="X3085" s="133">
        <v>62967568</v>
      </c>
      <c r="Y3085" s="45"/>
    </row>
    <row r="3086" spans="1:25">
      <c r="A3086" s="299" t="s">
        <v>182</v>
      </c>
      <c r="B3086" s="299" t="s">
        <v>183</v>
      </c>
      <c r="C3086" s="125">
        <v>45260</v>
      </c>
      <c r="D3086" s="125">
        <v>45260</v>
      </c>
      <c r="E3086" s="125">
        <v>45260</v>
      </c>
      <c r="F3086" s="295" t="s">
        <v>786</v>
      </c>
      <c r="G3086" s="127" t="s">
        <v>1522</v>
      </c>
      <c r="H3086" s="128" t="s">
        <v>785</v>
      </c>
      <c r="I3086" s="73" t="s">
        <v>783</v>
      </c>
      <c r="J3086" s="73" t="s">
        <v>784</v>
      </c>
      <c r="K3086" s="73" t="s">
        <v>166</v>
      </c>
      <c r="L3086" s="129">
        <v>0</v>
      </c>
      <c r="N3086" s="121">
        <v>0</v>
      </c>
      <c r="O3086" s="121">
        <v>18700.27</v>
      </c>
      <c r="P3086" s="121">
        <v>18700.27</v>
      </c>
      <c r="Q3086" s="130" t="s">
        <v>681</v>
      </c>
      <c r="R3086" s="131">
        <v>0</v>
      </c>
      <c r="S3086" s="132">
        <v>5724165.2100000065</v>
      </c>
      <c r="T3086" s="122" t="s">
        <v>784</v>
      </c>
      <c r="U3086" s="2">
        <v>103752093</v>
      </c>
      <c r="V3086" s="121">
        <v>-394640886</v>
      </c>
      <c r="W3086" s="111">
        <v>516407</v>
      </c>
      <c r="X3086" s="133">
        <v>62845142</v>
      </c>
      <c r="Y3086" s="45"/>
    </row>
    <row r="3087" spans="1:25">
      <c r="A3087" s="299" t="s">
        <v>182</v>
      </c>
      <c r="B3087" s="299" t="s">
        <v>183</v>
      </c>
      <c r="C3087" s="125">
        <v>45260</v>
      </c>
      <c r="D3087" s="125">
        <v>45260</v>
      </c>
      <c r="E3087" s="125">
        <v>45260</v>
      </c>
      <c r="F3087" s="295" t="s">
        <v>1005</v>
      </c>
      <c r="G3087" s="127" t="s">
        <v>1749</v>
      </c>
      <c r="H3087" s="128" t="s">
        <v>1004</v>
      </c>
      <c r="I3087" s="73" t="s">
        <v>1002</v>
      </c>
      <c r="J3087" s="73" t="s">
        <v>1003</v>
      </c>
      <c r="K3087" s="73" t="s">
        <v>166</v>
      </c>
      <c r="L3087" s="129">
        <v>0</v>
      </c>
      <c r="N3087" s="121">
        <v>0</v>
      </c>
      <c r="O3087" s="121">
        <v>47643.41</v>
      </c>
      <c r="P3087" s="121">
        <v>47643.41</v>
      </c>
      <c r="Q3087" s="130" t="s">
        <v>681</v>
      </c>
      <c r="R3087" s="131">
        <v>0</v>
      </c>
      <c r="S3087" s="132">
        <v>5771808.6200000066</v>
      </c>
      <c r="T3087" s="122" t="s">
        <v>1003</v>
      </c>
      <c r="U3087" s="2">
        <v>100610603</v>
      </c>
      <c r="V3087" s="121">
        <v>-394564290</v>
      </c>
      <c r="W3087" s="111">
        <v>523999</v>
      </c>
      <c r="X3087" s="133">
        <v>62768767</v>
      </c>
      <c r="Y3087" s="45"/>
    </row>
    <row r="3088" spans="1:25">
      <c r="A3088" s="299" t="s">
        <v>182</v>
      </c>
      <c r="B3088" s="299" t="s">
        <v>183</v>
      </c>
      <c r="C3088" s="125">
        <v>45260</v>
      </c>
      <c r="D3088" s="125">
        <v>45260</v>
      </c>
      <c r="E3088" s="125">
        <v>45260</v>
      </c>
      <c r="G3088" s="127" t="s">
        <v>1636</v>
      </c>
      <c r="H3088" s="128" t="s">
        <v>881</v>
      </c>
      <c r="I3088" s="73" t="s">
        <v>204</v>
      </c>
      <c r="J3088" s="73" t="s">
        <v>880</v>
      </c>
      <c r="K3088" s="73" t="s">
        <v>166</v>
      </c>
      <c r="L3088" s="129">
        <v>0</v>
      </c>
      <c r="N3088" s="121">
        <v>0</v>
      </c>
      <c r="O3088" s="121">
        <v>5319.82</v>
      </c>
      <c r="P3088" s="121">
        <v>5319.82</v>
      </c>
      <c r="Q3088" s="130" t="s">
        <v>681</v>
      </c>
      <c r="R3088" s="131">
        <v>0</v>
      </c>
      <c r="S3088" s="132">
        <v>5777128.4400000069</v>
      </c>
      <c r="T3088" s="122" t="s">
        <v>880</v>
      </c>
      <c r="U3088" s="2">
        <v>104135784</v>
      </c>
      <c r="V3088" s="121">
        <v>-394763442</v>
      </c>
      <c r="W3088" s="111">
        <v>533551</v>
      </c>
      <c r="X3088" s="133">
        <v>62967534</v>
      </c>
      <c r="Y3088" s="45"/>
    </row>
    <row r="3089" spans="1:25">
      <c r="A3089" s="299" t="s">
        <v>182</v>
      </c>
      <c r="B3089" s="299" t="s">
        <v>183</v>
      </c>
      <c r="C3089" s="125">
        <v>45260</v>
      </c>
      <c r="D3089" s="125">
        <v>45260</v>
      </c>
      <c r="E3089" s="125">
        <v>45260</v>
      </c>
      <c r="G3089" s="127" t="s">
        <v>1708</v>
      </c>
      <c r="H3089" s="128" t="s">
        <v>216</v>
      </c>
      <c r="I3089" s="73" t="s">
        <v>218</v>
      </c>
      <c r="J3089" s="73" t="s">
        <v>904</v>
      </c>
      <c r="K3089" s="73" t="s">
        <v>166</v>
      </c>
      <c r="L3089" s="129">
        <v>0</v>
      </c>
      <c r="N3089" s="121">
        <v>0</v>
      </c>
      <c r="O3089" s="121">
        <v>1091.82</v>
      </c>
      <c r="P3089" s="121">
        <v>1091.82</v>
      </c>
      <c r="Q3089" s="130" t="s">
        <v>681</v>
      </c>
      <c r="R3089" s="131">
        <v>0</v>
      </c>
      <c r="S3089" s="132">
        <v>5778220.2600000072</v>
      </c>
      <c r="T3089" s="122" t="s">
        <v>219</v>
      </c>
      <c r="U3089" s="2">
        <v>103660469</v>
      </c>
      <c r="V3089" s="121">
        <v>-404993347</v>
      </c>
      <c r="W3089" s="111">
        <v>500670</v>
      </c>
      <c r="X3089" s="133">
        <v>64688764</v>
      </c>
      <c r="Y3089" s="45"/>
    </row>
    <row r="3090" spans="1:25">
      <c r="A3090" s="228" t="s">
        <v>182</v>
      </c>
      <c r="B3090" s="228" t="s">
        <v>183</v>
      </c>
      <c r="C3090" s="229">
        <v>45260</v>
      </c>
      <c r="D3090" s="229">
        <v>45260</v>
      </c>
      <c r="E3090" s="229">
        <v>45260</v>
      </c>
      <c r="F3090" s="296"/>
      <c r="G3090" s="230" t="s">
        <v>1708</v>
      </c>
      <c r="H3090" s="231" t="s">
        <v>216</v>
      </c>
      <c r="I3090" s="232" t="s">
        <v>218</v>
      </c>
      <c r="J3090" s="232" t="s">
        <v>219</v>
      </c>
      <c r="K3090" s="232" t="s">
        <v>166</v>
      </c>
      <c r="L3090" s="233">
        <v>0</v>
      </c>
      <c r="M3090" s="234"/>
      <c r="N3090" s="234">
        <v>0</v>
      </c>
      <c r="O3090" s="234">
        <v>59114.239999999998</v>
      </c>
      <c r="P3090" s="234">
        <v>59114.239999999998</v>
      </c>
      <c r="Q3090" s="235" t="s">
        <v>681</v>
      </c>
      <c r="R3090" s="236">
        <v>0</v>
      </c>
      <c r="S3090" s="237">
        <v>5837334.5000000075</v>
      </c>
      <c r="T3090" s="238" t="s">
        <v>219</v>
      </c>
      <c r="U3090" s="239">
        <v>104056692</v>
      </c>
      <c r="V3090" s="234">
        <v>-404993750</v>
      </c>
      <c r="W3090" s="240">
        <v>550377</v>
      </c>
      <c r="X3090" s="241">
        <v>64688771</v>
      </c>
      <c r="Y3090" s="242"/>
    </row>
    <row r="3091" spans="1:25">
      <c r="A3091" s="299" t="s">
        <v>182</v>
      </c>
      <c r="B3091" s="299" t="s">
        <v>183</v>
      </c>
      <c r="C3091" s="125">
        <v>45261</v>
      </c>
      <c r="D3091" s="125">
        <v>45261</v>
      </c>
      <c r="E3091" s="125">
        <v>45261</v>
      </c>
      <c r="F3091" s="295" t="s">
        <v>453</v>
      </c>
      <c r="G3091" s="127" t="s">
        <v>1743</v>
      </c>
      <c r="H3091" s="128" t="s">
        <v>452</v>
      </c>
      <c r="I3091" s="73" t="s">
        <v>454</v>
      </c>
      <c r="J3091" s="73" t="s">
        <v>455</v>
      </c>
      <c r="K3091" s="73" t="s">
        <v>166</v>
      </c>
      <c r="L3091" s="129">
        <v>0</v>
      </c>
      <c r="N3091" s="121">
        <v>0</v>
      </c>
      <c r="O3091" s="121">
        <v>27555.01</v>
      </c>
      <c r="P3091" s="121">
        <v>27555.01</v>
      </c>
      <c r="Q3091" s="130" t="s">
        <v>681</v>
      </c>
      <c r="R3091" s="131">
        <v>0</v>
      </c>
      <c r="S3091" s="132">
        <v>5864889.5100000072</v>
      </c>
      <c r="T3091" s="122" t="s">
        <v>455</v>
      </c>
      <c r="U3091" s="2">
        <v>104088875</v>
      </c>
      <c r="V3091" s="121">
        <v>-394955173</v>
      </c>
      <c r="W3091" s="111">
        <v>523882</v>
      </c>
      <c r="X3091" s="133">
        <v>63034069</v>
      </c>
      <c r="Y3091" s="45"/>
    </row>
    <row r="3092" spans="1:25">
      <c r="A3092" s="299" t="s">
        <v>206</v>
      </c>
      <c r="B3092" s="299" t="s">
        <v>207</v>
      </c>
      <c r="C3092" s="125">
        <v>45183</v>
      </c>
      <c r="D3092" s="125">
        <v>45183</v>
      </c>
      <c r="E3092" s="125">
        <v>45261</v>
      </c>
      <c r="F3092" s="295" t="s">
        <v>246</v>
      </c>
      <c r="G3092" s="127"/>
      <c r="H3092" s="128" t="s">
        <v>245</v>
      </c>
      <c r="I3092" s="73" t="s">
        <v>164</v>
      </c>
      <c r="J3092" s="73" t="s">
        <v>247</v>
      </c>
      <c r="K3092" s="73" t="s">
        <v>817</v>
      </c>
      <c r="L3092" s="129">
        <v>0</v>
      </c>
      <c r="N3092" s="121">
        <v>-25423.53</v>
      </c>
      <c r="O3092" s="121">
        <v>0</v>
      </c>
      <c r="P3092" s="121">
        <v>-25423.53</v>
      </c>
      <c r="Q3092" s="130" t="s">
        <v>681</v>
      </c>
      <c r="R3092" s="131">
        <v>5131780.6799999783</v>
      </c>
      <c r="S3092" s="132">
        <v>0</v>
      </c>
      <c r="T3092" s="122" t="s">
        <v>247</v>
      </c>
      <c r="U3092" s="2">
        <v>105068664</v>
      </c>
      <c r="V3092" s="121">
        <v>-395029268</v>
      </c>
      <c r="W3092" s="111"/>
      <c r="X3092" s="133">
        <v>63053981</v>
      </c>
      <c r="Y3092" s="45" t="s">
        <v>1922</v>
      </c>
    </row>
    <row r="3093" spans="1:25">
      <c r="A3093" s="299" t="s">
        <v>206</v>
      </c>
      <c r="B3093" s="299" t="s">
        <v>207</v>
      </c>
      <c r="C3093" s="125">
        <v>45233</v>
      </c>
      <c r="D3093" s="125">
        <v>45233</v>
      </c>
      <c r="E3093" s="125">
        <v>45261</v>
      </c>
      <c r="F3093" s="295" t="s">
        <v>246</v>
      </c>
      <c r="G3093" s="127"/>
      <c r="H3093" s="128" t="s">
        <v>245</v>
      </c>
      <c r="I3093" s="73" t="s">
        <v>164</v>
      </c>
      <c r="J3093" s="73" t="s">
        <v>247</v>
      </c>
      <c r="K3093" s="73" t="s">
        <v>817</v>
      </c>
      <c r="L3093" s="129">
        <v>0</v>
      </c>
      <c r="N3093" s="121">
        <v>-187475.61</v>
      </c>
      <c r="O3093" s="121">
        <v>0</v>
      </c>
      <c r="P3093" s="121">
        <v>-187475.61</v>
      </c>
      <c r="Q3093" s="130" t="s">
        <v>681</v>
      </c>
      <c r="R3093" s="131">
        <v>4944305.0699999779</v>
      </c>
      <c r="S3093" s="132">
        <v>0</v>
      </c>
      <c r="T3093" s="122" t="s">
        <v>247</v>
      </c>
      <c r="U3093" s="2">
        <v>105068668</v>
      </c>
      <c r="V3093" s="121">
        <v>-395029277</v>
      </c>
      <c r="W3093" s="111"/>
      <c r="X3093" s="133">
        <v>63053982</v>
      </c>
      <c r="Y3093" s="45" t="s">
        <v>1922</v>
      </c>
    </row>
    <row r="3094" spans="1:25">
      <c r="A3094" s="299" t="s">
        <v>206</v>
      </c>
      <c r="B3094" s="299" t="s">
        <v>207</v>
      </c>
      <c r="C3094" s="125">
        <v>45250</v>
      </c>
      <c r="D3094" s="125">
        <v>45252</v>
      </c>
      <c r="E3094" s="125">
        <v>45261</v>
      </c>
      <c r="G3094" s="127"/>
      <c r="H3094" s="128" t="s">
        <v>873</v>
      </c>
      <c r="I3094" s="73" t="s">
        <v>871</v>
      </c>
      <c r="J3094" s="73" t="s">
        <v>872</v>
      </c>
      <c r="K3094" s="73" t="s">
        <v>710</v>
      </c>
      <c r="L3094" s="129">
        <v>3182168.52</v>
      </c>
      <c r="M3094" s="121">
        <v>98.25</v>
      </c>
      <c r="N3094" s="121">
        <v>-3126480.57</v>
      </c>
      <c r="O3094" s="121">
        <v>0</v>
      </c>
      <c r="P3094" s="121">
        <v>-3126480.57</v>
      </c>
      <c r="Q3094" s="130" t="s">
        <v>681</v>
      </c>
      <c r="R3094" s="131">
        <v>1817824.4999999781</v>
      </c>
      <c r="S3094" s="132">
        <v>0</v>
      </c>
      <c r="T3094" s="122" t="s">
        <v>872</v>
      </c>
      <c r="U3094" s="2">
        <v>105046179</v>
      </c>
      <c r="V3094" s="121">
        <v>-395029160</v>
      </c>
      <c r="W3094" s="111">
        <v>532824</v>
      </c>
      <c r="X3094" s="133">
        <v>63053965</v>
      </c>
      <c r="Y3094" s="45"/>
    </row>
    <row r="3095" spans="1:25">
      <c r="A3095" s="228" t="s">
        <v>182</v>
      </c>
      <c r="B3095" s="228" t="s">
        <v>183</v>
      </c>
      <c r="C3095" s="229">
        <v>45261</v>
      </c>
      <c r="D3095" s="229">
        <v>45261</v>
      </c>
      <c r="E3095" s="229">
        <v>45261</v>
      </c>
      <c r="F3095" s="296"/>
      <c r="G3095" s="230" t="s">
        <v>1862</v>
      </c>
      <c r="H3095" s="231" t="s">
        <v>1042</v>
      </c>
      <c r="I3095" s="232" t="s">
        <v>716</v>
      </c>
      <c r="J3095" s="232" t="s">
        <v>1863</v>
      </c>
      <c r="K3095" s="232" t="s">
        <v>166</v>
      </c>
      <c r="L3095" s="233">
        <v>0</v>
      </c>
      <c r="M3095" s="234"/>
      <c r="N3095" s="234">
        <v>0</v>
      </c>
      <c r="O3095" s="234">
        <v>41041.480000000003</v>
      </c>
      <c r="P3095" s="234">
        <v>41041.480000000003</v>
      </c>
      <c r="Q3095" s="235" t="s">
        <v>681</v>
      </c>
      <c r="R3095" s="236">
        <v>0</v>
      </c>
      <c r="S3095" s="237">
        <v>5905930.9900000077</v>
      </c>
      <c r="T3095" s="238" t="s">
        <v>1041</v>
      </c>
      <c r="U3095" s="239">
        <v>104118920</v>
      </c>
      <c r="V3095" s="234">
        <v>-394955435</v>
      </c>
      <c r="W3095" s="240">
        <v>549049</v>
      </c>
      <c r="X3095" s="241">
        <v>63034327</v>
      </c>
      <c r="Y3095" s="242"/>
    </row>
    <row r="3096" spans="1:25">
      <c r="A3096" s="299" t="s">
        <v>182</v>
      </c>
      <c r="B3096" s="299" t="s">
        <v>183</v>
      </c>
      <c r="C3096" s="125">
        <v>45261</v>
      </c>
      <c r="D3096" s="125">
        <v>45261</v>
      </c>
      <c r="E3096" s="125">
        <v>45264</v>
      </c>
      <c r="G3096" s="127"/>
      <c r="J3096" s="73"/>
      <c r="K3096" s="73" t="s">
        <v>1875</v>
      </c>
      <c r="L3096" s="129">
        <v>0</v>
      </c>
      <c r="N3096" s="121">
        <v>0</v>
      </c>
      <c r="O3096" s="121">
        <v>20217.490000000002</v>
      </c>
      <c r="P3096" s="121">
        <v>20217.490000000002</v>
      </c>
      <c r="Q3096" s="130" t="s">
        <v>681</v>
      </c>
      <c r="R3096" s="131">
        <v>0</v>
      </c>
      <c r="S3096" s="132">
        <v>5926148.4800000079</v>
      </c>
      <c r="T3096" s="122"/>
      <c r="U3096" s="2">
        <v>2696285</v>
      </c>
      <c r="V3096" s="121">
        <v>-395084135</v>
      </c>
      <c r="W3096" s="111"/>
      <c r="X3096" s="133">
        <v>63064927</v>
      </c>
      <c r="Y3096" s="45" t="s">
        <v>1876</v>
      </c>
    </row>
    <row r="3097" spans="1:25">
      <c r="A3097" s="299" t="s">
        <v>182</v>
      </c>
      <c r="B3097" s="299" t="s">
        <v>183</v>
      </c>
      <c r="C3097" s="125">
        <v>45261</v>
      </c>
      <c r="D3097" s="125">
        <v>45261</v>
      </c>
      <c r="E3097" s="125">
        <v>45264</v>
      </c>
      <c r="G3097" s="127"/>
      <c r="J3097" s="73"/>
      <c r="K3097" s="73" t="s">
        <v>1875</v>
      </c>
      <c r="L3097" s="129">
        <v>0</v>
      </c>
      <c r="N3097" s="121">
        <v>0</v>
      </c>
      <c r="O3097" s="121">
        <v>39039.040000000001</v>
      </c>
      <c r="P3097" s="121">
        <v>39039.040000000001</v>
      </c>
      <c r="Q3097" s="130" t="s">
        <v>681</v>
      </c>
      <c r="R3097" s="131">
        <v>0</v>
      </c>
      <c r="S3097" s="132">
        <v>5965187.5200000079</v>
      </c>
      <c r="T3097" s="122"/>
      <c r="U3097" s="2">
        <v>2696286</v>
      </c>
      <c r="V3097" s="121">
        <v>-395084137</v>
      </c>
      <c r="W3097" s="111"/>
      <c r="X3097" s="133">
        <v>63064928</v>
      </c>
      <c r="Y3097" s="45" t="s">
        <v>1876</v>
      </c>
    </row>
    <row r="3098" spans="1:25">
      <c r="A3098" s="299" t="s">
        <v>182</v>
      </c>
      <c r="B3098" s="299" t="s">
        <v>183</v>
      </c>
      <c r="C3098" s="125">
        <v>45260</v>
      </c>
      <c r="D3098" s="125">
        <v>45260</v>
      </c>
      <c r="E3098" s="125">
        <v>45264</v>
      </c>
      <c r="F3098" s="295" t="s">
        <v>1064</v>
      </c>
      <c r="G3098" s="127" t="s">
        <v>1895</v>
      </c>
      <c r="H3098" s="128" t="s">
        <v>1063</v>
      </c>
      <c r="I3098" s="73" t="s">
        <v>528</v>
      </c>
      <c r="J3098" s="73" t="s">
        <v>1896</v>
      </c>
      <c r="K3098" s="73" t="s">
        <v>166</v>
      </c>
      <c r="L3098" s="129">
        <v>0</v>
      </c>
      <c r="N3098" s="121">
        <v>0</v>
      </c>
      <c r="O3098" s="121">
        <v>27241.81</v>
      </c>
      <c r="P3098" s="121">
        <v>27241.81</v>
      </c>
      <c r="Q3098" s="130" t="s">
        <v>681</v>
      </c>
      <c r="R3098" s="131">
        <v>0</v>
      </c>
      <c r="S3098" s="132">
        <v>5992429.3300000075</v>
      </c>
      <c r="T3098" s="122" t="s">
        <v>1088</v>
      </c>
      <c r="U3098" s="2">
        <v>102975189</v>
      </c>
      <c r="V3098" s="121">
        <v>-395137314</v>
      </c>
      <c r="W3098" s="111">
        <v>558363</v>
      </c>
      <c r="X3098" s="133">
        <v>63078902</v>
      </c>
      <c r="Y3098" s="45"/>
    </row>
    <row r="3099" spans="1:25">
      <c r="A3099" s="228" t="s">
        <v>182</v>
      </c>
      <c r="B3099" s="228" t="s">
        <v>183</v>
      </c>
      <c r="C3099" s="229">
        <v>45260</v>
      </c>
      <c r="D3099" s="229">
        <v>45260</v>
      </c>
      <c r="E3099" s="229">
        <v>45264</v>
      </c>
      <c r="F3099" s="296" t="s">
        <v>386</v>
      </c>
      <c r="G3099" s="230" t="s">
        <v>1923</v>
      </c>
      <c r="H3099" s="231" t="s">
        <v>385</v>
      </c>
      <c r="I3099" s="232" t="s">
        <v>387</v>
      </c>
      <c r="J3099" s="232" t="s">
        <v>388</v>
      </c>
      <c r="K3099" s="232" t="s">
        <v>166</v>
      </c>
      <c r="L3099" s="233">
        <v>0</v>
      </c>
      <c r="M3099" s="234"/>
      <c r="N3099" s="234">
        <v>0</v>
      </c>
      <c r="O3099" s="234">
        <v>227329.08</v>
      </c>
      <c r="P3099" s="234">
        <v>227329.08</v>
      </c>
      <c r="Q3099" s="235" t="s">
        <v>681</v>
      </c>
      <c r="R3099" s="236">
        <v>0</v>
      </c>
      <c r="S3099" s="237">
        <v>6219758.4100000076</v>
      </c>
      <c r="T3099" s="238" t="s">
        <v>388</v>
      </c>
      <c r="U3099" s="239">
        <v>101089110</v>
      </c>
      <c r="V3099" s="234">
        <v>-395137268</v>
      </c>
      <c r="W3099" s="240">
        <v>499450</v>
      </c>
      <c r="X3099" s="241">
        <v>63078883</v>
      </c>
      <c r="Y3099" s="242"/>
    </row>
    <row r="3100" spans="1:25">
      <c r="A3100" s="299" t="s">
        <v>206</v>
      </c>
      <c r="B3100" s="299" t="s">
        <v>207</v>
      </c>
      <c r="C3100" s="125">
        <v>45118</v>
      </c>
      <c r="D3100" s="125">
        <v>45124</v>
      </c>
      <c r="E3100" s="125">
        <v>45265</v>
      </c>
      <c r="G3100" s="127"/>
      <c r="H3100" s="128" t="s">
        <v>498</v>
      </c>
      <c r="I3100" s="73" t="s">
        <v>499</v>
      </c>
      <c r="J3100" s="73" t="s">
        <v>500</v>
      </c>
      <c r="K3100" s="73" t="s">
        <v>1924</v>
      </c>
      <c r="L3100" s="129">
        <v>5000000</v>
      </c>
      <c r="M3100" s="121">
        <v>98.30001</v>
      </c>
      <c r="N3100" s="121">
        <v>-4915000.5</v>
      </c>
      <c r="O3100" s="121">
        <v>0</v>
      </c>
      <c r="P3100" s="121">
        <v>-4915000.5</v>
      </c>
      <c r="Q3100" s="130" t="s">
        <v>681</v>
      </c>
      <c r="R3100" s="131">
        <v>-3097176.0000000219</v>
      </c>
      <c r="S3100" s="132">
        <v>0</v>
      </c>
      <c r="T3100" s="122" t="s">
        <v>500</v>
      </c>
      <c r="U3100" s="2"/>
      <c r="W3100" s="111">
        <v>542855</v>
      </c>
      <c r="X3100" s="133"/>
      <c r="Y3100" s="45"/>
    </row>
    <row r="3101" spans="1:25">
      <c r="A3101" s="299" t="s">
        <v>206</v>
      </c>
      <c r="B3101" s="299" t="s">
        <v>207</v>
      </c>
      <c r="C3101" s="125">
        <v>45131</v>
      </c>
      <c r="D3101" s="125">
        <v>45131</v>
      </c>
      <c r="E3101" s="125">
        <v>45265</v>
      </c>
      <c r="G3101" s="127"/>
      <c r="H3101" s="128" t="s">
        <v>498</v>
      </c>
      <c r="I3101" s="73" t="s">
        <v>499</v>
      </c>
      <c r="J3101" s="73" t="s">
        <v>500</v>
      </c>
      <c r="K3101" s="73" t="s">
        <v>817</v>
      </c>
      <c r="L3101" s="129">
        <v>0</v>
      </c>
      <c r="N3101" s="121">
        <v>13438</v>
      </c>
      <c r="O3101" s="121">
        <v>0</v>
      </c>
      <c r="P3101" s="121">
        <v>13438</v>
      </c>
      <c r="Q3101" s="130" t="s">
        <v>681</v>
      </c>
      <c r="R3101" s="131">
        <v>-3083738.0000000219</v>
      </c>
      <c r="S3101" s="132">
        <v>0</v>
      </c>
      <c r="T3101" s="122" t="s">
        <v>500</v>
      </c>
      <c r="U3101" s="2">
        <v>105121341</v>
      </c>
      <c r="V3101" s="121">
        <v>-395206079</v>
      </c>
      <c r="W3101" s="111"/>
      <c r="X3101" s="133">
        <v>63092906</v>
      </c>
      <c r="Y3101" s="45" t="s">
        <v>1925</v>
      </c>
    </row>
    <row r="3102" spans="1:25">
      <c r="A3102" s="299" t="s">
        <v>206</v>
      </c>
      <c r="B3102" s="299" t="s">
        <v>207</v>
      </c>
      <c r="C3102" s="125">
        <v>45118</v>
      </c>
      <c r="D3102" s="125">
        <v>45131</v>
      </c>
      <c r="E3102" s="125">
        <v>45265</v>
      </c>
      <c r="G3102" s="127"/>
      <c r="H3102" s="128" t="s">
        <v>516</v>
      </c>
      <c r="I3102" s="73" t="s">
        <v>517</v>
      </c>
      <c r="J3102" s="73" t="s">
        <v>518</v>
      </c>
      <c r="K3102" s="73" t="s">
        <v>1926</v>
      </c>
      <c r="L3102" s="129">
        <v>8266952.6299999999</v>
      </c>
      <c r="M3102" s="121">
        <v>98.03125</v>
      </c>
      <c r="N3102" s="121">
        <v>8104197</v>
      </c>
      <c r="O3102" s="121">
        <v>0</v>
      </c>
      <c r="P3102" s="121">
        <v>8104197</v>
      </c>
      <c r="Q3102" s="130" t="s">
        <v>681</v>
      </c>
      <c r="R3102" s="131">
        <v>5020458.9999999776</v>
      </c>
      <c r="S3102" s="132">
        <v>0</v>
      </c>
      <c r="T3102" s="122" t="s">
        <v>518</v>
      </c>
      <c r="U3102" s="2"/>
      <c r="W3102" s="111">
        <v>549713</v>
      </c>
      <c r="X3102" s="133"/>
      <c r="Y3102" s="45"/>
    </row>
    <row r="3103" spans="1:25">
      <c r="A3103" s="299" t="s">
        <v>206</v>
      </c>
      <c r="B3103" s="299" t="s">
        <v>207</v>
      </c>
      <c r="C3103" s="125">
        <v>45198</v>
      </c>
      <c r="D3103" s="125">
        <v>45198</v>
      </c>
      <c r="E3103" s="125">
        <v>45265</v>
      </c>
      <c r="G3103" s="127"/>
      <c r="H3103" s="128" t="s">
        <v>516</v>
      </c>
      <c r="I3103" s="73" t="s">
        <v>517</v>
      </c>
      <c r="J3103" s="73" t="s">
        <v>518</v>
      </c>
      <c r="K3103" s="73" t="s">
        <v>1927</v>
      </c>
      <c r="L3103" s="129">
        <v>8167.39</v>
      </c>
      <c r="M3103" s="121">
        <v>100</v>
      </c>
      <c r="N3103" s="121">
        <v>-8167.39</v>
      </c>
      <c r="O3103" s="121">
        <v>0</v>
      </c>
      <c r="P3103" s="121">
        <v>-8167.39</v>
      </c>
      <c r="Q3103" s="130" t="s">
        <v>681</v>
      </c>
      <c r="R3103" s="131">
        <v>5012291.609999978</v>
      </c>
      <c r="S3103" s="132">
        <v>0</v>
      </c>
      <c r="T3103" s="122" t="s">
        <v>518</v>
      </c>
      <c r="U3103" s="2"/>
      <c r="W3103" s="111">
        <v>549713</v>
      </c>
      <c r="X3103" s="133"/>
      <c r="Y3103" s="45"/>
    </row>
    <row r="3104" spans="1:25">
      <c r="A3104" s="299" t="s">
        <v>182</v>
      </c>
      <c r="B3104" s="299" t="s">
        <v>183</v>
      </c>
      <c r="C3104" s="125">
        <v>45210</v>
      </c>
      <c r="D3104" s="125">
        <v>45210</v>
      </c>
      <c r="E3104" s="125">
        <v>45265</v>
      </c>
      <c r="G3104" s="127" t="s">
        <v>1871</v>
      </c>
      <c r="H3104" s="128" t="s">
        <v>516</v>
      </c>
      <c r="I3104" s="73" t="s">
        <v>517</v>
      </c>
      <c r="J3104" s="73" t="s">
        <v>1872</v>
      </c>
      <c r="K3104" s="73" t="s">
        <v>1928</v>
      </c>
      <c r="L3104" s="129">
        <v>0</v>
      </c>
      <c r="N3104" s="121">
        <v>0</v>
      </c>
      <c r="O3104" s="121">
        <v>-12363.72</v>
      </c>
      <c r="P3104" s="121">
        <v>-12363.72</v>
      </c>
      <c r="Q3104" s="130" t="s">
        <v>681</v>
      </c>
      <c r="R3104" s="131">
        <v>0</v>
      </c>
      <c r="S3104" s="132">
        <v>6207394.6900000079</v>
      </c>
      <c r="T3104" s="122" t="s">
        <v>518</v>
      </c>
      <c r="U3104" s="2"/>
      <c r="W3104" s="111">
        <v>549713</v>
      </c>
      <c r="X3104" s="133"/>
      <c r="Y3104" s="45"/>
    </row>
    <row r="3105" spans="1:25">
      <c r="A3105" s="299" t="s">
        <v>182</v>
      </c>
      <c r="B3105" s="299" t="s">
        <v>183</v>
      </c>
      <c r="C3105" s="125">
        <v>45138</v>
      </c>
      <c r="D3105" s="125">
        <v>45138</v>
      </c>
      <c r="E3105" s="125">
        <v>45265</v>
      </c>
      <c r="G3105" s="127" t="s">
        <v>1871</v>
      </c>
      <c r="H3105" s="128" t="s">
        <v>516</v>
      </c>
      <c r="I3105" s="73" t="s">
        <v>517</v>
      </c>
      <c r="J3105" s="73" t="s">
        <v>1872</v>
      </c>
      <c r="K3105" s="73" t="s">
        <v>1929</v>
      </c>
      <c r="L3105" s="129">
        <v>0</v>
      </c>
      <c r="N3105" s="121">
        <v>0</v>
      </c>
      <c r="O3105" s="121">
        <v>12363.72</v>
      </c>
      <c r="P3105" s="121">
        <v>12363.72</v>
      </c>
      <c r="Q3105" s="130" t="s">
        <v>681</v>
      </c>
      <c r="R3105" s="131">
        <v>0</v>
      </c>
      <c r="S3105" s="132">
        <v>6219758.4100000076</v>
      </c>
      <c r="T3105" s="122" t="s">
        <v>518</v>
      </c>
      <c r="U3105" s="2"/>
      <c r="W3105" s="111">
        <v>549713</v>
      </c>
      <c r="X3105" s="133"/>
      <c r="Y3105" s="45"/>
    </row>
    <row r="3106" spans="1:25">
      <c r="A3106" s="299" t="s">
        <v>206</v>
      </c>
      <c r="B3106" s="299" t="s">
        <v>207</v>
      </c>
      <c r="C3106" s="125">
        <v>45198</v>
      </c>
      <c r="D3106" s="125">
        <v>45198</v>
      </c>
      <c r="E3106" s="125">
        <v>45265</v>
      </c>
      <c r="G3106" s="127"/>
      <c r="H3106" s="128" t="s">
        <v>516</v>
      </c>
      <c r="I3106" s="73" t="s">
        <v>517</v>
      </c>
      <c r="J3106" s="73" t="s">
        <v>518</v>
      </c>
      <c r="K3106" s="73" t="s">
        <v>944</v>
      </c>
      <c r="L3106" s="129">
        <v>8167.38</v>
      </c>
      <c r="M3106" s="121">
        <v>100</v>
      </c>
      <c r="N3106" s="121">
        <v>8167.38</v>
      </c>
      <c r="O3106" s="121">
        <v>0</v>
      </c>
      <c r="P3106" s="121">
        <v>8167.38</v>
      </c>
      <c r="Q3106" s="130" t="s">
        <v>681</v>
      </c>
      <c r="R3106" s="131">
        <v>5020458.9899999779</v>
      </c>
      <c r="S3106" s="132">
        <v>0</v>
      </c>
      <c r="T3106" s="122" t="s">
        <v>518</v>
      </c>
      <c r="U3106" s="2">
        <v>105121006</v>
      </c>
      <c r="V3106" s="121">
        <v>-395203789</v>
      </c>
      <c r="W3106" s="111">
        <v>549713</v>
      </c>
      <c r="X3106" s="133">
        <v>63092654</v>
      </c>
      <c r="Y3106" s="45"/>
    </row>
    <row r="3107" spans="1:25">
      <c r="A3107" s="299" t="s">
        <v>206</v>
      </c>
      <c r="B3107" s="299" t="s">
        <v>207</v>
      </c>
      <c r="C3107" s="125">
        <v>45118</v>
      </c>
      <c r="D3107" s="125">
        <v>45131</v>
      </c>
      <c r="E3107" s="125">
        <v>45265</v>
      </c>
      <c r="G3107" s="127"/>
      <c r="H3107" s="128" t="s">
        <v>516</v>
      </c>
      <c r="I3107" s="73" t="s">
        <v>517</v>
      </c>
      <c r="J3107" s="73" t="s">
        <v>518</v>
      </c>
      <c r="K3107" s="73" t="s">
        <v>710</v>
      </c>
      <c r="L3107" s="129">
        <v>3266952.63</v>
      </c>
      <c r="M3107" s="121">
        <v>98.03125</v>
      </c>
      <c r="N3107" s="121">
        <v>-3202634.5</v>
      </c>
      <c r="O3107" s="121">
        <v>0</v>
      </c>
      <c r="P3107" s="121">
        <v>-3202634.5</v>
      </c>
      <c r="Q3107" s="130" t="s">
        <v>681</v>
      </c>
      <c r="R3107" s="131">
        <v>1817824.4899999779</v>
      </c>
      <c r="S3107" s="132">
        <v>0</v>
      </c>
      <c r="T3107" s="122" t="s">
        <v>518</v>
      </c>
      <c r="U3107" s="2">
        <v>99139323</v>
      </c>
      <c r="V3107" s="121">
        <v>-395203107</v>
      </c>
      <c r="W3107" s="111">
        <v>549713</v>
      </c>
      <c r="X3107" s="133">
        <v>63092605</v>
      </c>
      <c r="Y3107" s="45"/>
    </row>
    <row r="3108" spans="1:25">
      <c r="A3108" s="228" t="s">
        <v>182</v>
      </c>
      <c r="B3108" s="228" t="s">
        <v>183</v>
      </c>
      <c r="C3108" s="229">
        <v>45261</v>
      </c>
      <c r="D3108" s="229">
        <v>45261</v>
      </c>
      <c r="E3108" s="229">
        <v>45265</v>
      </c>
      <c r="F3108" s="296"/>
      <c r="G3108" s="230" t="s">
        <v>1618</v>
      </c>
      <c r="H3108" s="231" t="s">
        <v>317</v>
      </c>
      <c r="I3108" s="232" t="s">
        <v>318</v>
      </c>
      <c r="J3108" s="232" t="s">
        <v>319</v>
      </c>
      <c r="K3108" s="232" t="s">
        <v>166</v>
      </c>
      <c r="L3108" s="233">
        <v>0</v>
      </c>
      <c r="M3108" s="234"/>
      <c r="N3108" s="234">
        <v>0</v>
      </c>
      <c r="O3108" s="234">
        <v>2904.3</v>
      </c>
      <c r="P3108" s="234">
        <v>2904.3</v>
      </c>
      <c r="Q3108" s="235" t="s">
        <v>681</v>
      </c>
      <c r="R3108" s="236">
        <v>0</v>
      </c>
      <c r="S3108" s="237">
        <v>6222662.7100000074</v>
      </c>
      <c r="T3108" s="238" t="s">
        <v>319</v>
      </c>
      <c r="U3108" s="239">
        <v>104168308</v>
      </c>
      <c r="V3108" s="234">
        <v>-395177909</v>
      </c>
      <c r="W3108" s="240">
        <v>454684</v>
      </c>
      <c r="X3108" s="241">
        <v>63087508</v>
      </c>
      <c r="Y3108" s="242"/>
    </row>
    <row r="3109" spans="1:25">
      <c r="A3109" s="299" t="s">
        <v>206</v>
      </c>
      <c r="B3109" s="299" t="s">
        <v>207</v>
      </c>
      <c r="C3109" s="125">
        <v>45261</v>
      </c>
      <c r="D3109" s="125">
        <v>45261</v>
      </c>
      <c r="E3109" s="125">
        <v>45267</v>
      </c>
      <c r="F3109" s="295" t="s">
        <v>1064</v>
      </c>
      <c r="G3109" s="127"/>
      <c r="H3109" s="128" t="s">
        <v>1063</v>
      </c>
      <c r="I3109" s="73" t="s">
        <v>528</v>
      </c>
      <c r="J3109" s="73" t="s">
        <v>1088</v>
      </c>
      <c r="K3109" s="73" t="s">
        <v>830</v>
      </c>
      <c r="L3109" s="129">
        <v>15102.31</v>
      </c>
      <c r="M3109" s="121">
        <v>100</v>
      </c>
      <c r="N3109" s="121">
        <v>15102.31</v>
      </c>
      <c r="O3109" s="121">
        <v>0</v>
      </c>
      <c r="P3109" s="121">
        <v>15102.31</v>
      </c>
      <c r="Q3109" s="130" t="s">
        <v>681</v>
      </c>
      <c r="R3109" s="131">
        <v>1832926.7999999779</v>
      </c>
      <c r="S3109" s="132">
        <v>0</v>
      </c>
      <c r="T3109" s="122" t="s">
        <v>1088</v>
      </c>
      <c r="U3109" s="2">
        <v>105178365</v>
      </c>
      <c r="V3109" s="121">
        <v>-395344747</v>
      </c>
      <c r="W3109" s="111">
        <v>558363</v>
      </c>
      <c r="X3109" s="133">
        <v>63123744</v>
      </c>
      <c r="Y3109" s="45"/>
    </row>
    <row r="3110" spans="1:25">
      <c r="A3110" s="299" t="s">
        <v>206</v>
      </c>
      <c r="B3110" s="299" t="s">
        <v>207</v>
      </c>
      <c r="C3110" s="125">
        <v>45261</v>
      </c>
      <c r="D3110" s="125">
        <v>45261</v>
      </c>
      <c r="E3110" s="125">
        <v>45267</v>
      </c>
      <c r="F3110" s="295" t="s">
        <v>1064</v>
      </c>
      <c r="G3110" s="127"/>
      <c r="H3110" s="128" t="s">
        <v>1063</v>
      </c>
      <c r="I3110" s="73" t="s">
        <v>528</v>
      </c>
      <c r="J3110" s="73" t="s">
        <v>1088</v>
      </c>
      <c r="K3110" s="73" t="s">
        <v>830</v>
      </c>
      <c r="L3110" s="129">
        <v>36.4</v>
      </c>
      <c r="M3110" s="121">
        <v>100</v>
      </c>
      <c r="N3110" s="121">
        <v>36.4</v>
      </c>
      <c r="O3110" s="121">
        <v>0</v>
      </c>
      <c r="P3110" s="121">
        <v>36.4</v>
      </c>
      <c r="Q3110" s="130" t="s">
        <v>681</v>
      </c>
      <c r="R3110" s="131">
        <v>1832963.1999999778</v>
      </c>
      <c r="S3110" s="132">
        <v>0</v>
      </c>
      <c r="T3110" s="122" t="s">
        <v>1088</v>
      </c>
      <c r="U3110" s="2">
        <v>105178377</v>
      </c>
      <c r="V3110" s="121">
        <v>-395345121</v>
      </c>
      <c r="W3110" s="111">
        <v>558363</v>
      </c>
      <c r="X3110" s="133">
        <v>63123765</v>
      </c>
      <c r="Y3110" s="45"/>
    </row>
    <row r="3111" spans="1:25">
      <c r="A3111" s="299" t="s">
        <v>182</v>
      </c>
      <c r="B3111" s="299" t="s">
        <v>183</v>
      </c>
      <c r="C3111" s="125">
        <v>45260</v>
      </c>
      <c r="D3111" s="125">
        <v>45260</v>
      </c>
      <c r="E3111" s="125">
        <v>45267</v>
      </c>
      <c r="F3111" s="295" t="s">
        <v>1064</v>
      </c>
      <c r="G3111" s="127" t="s">
        <v>1895</v>
      </c>
      <c r="H3111" s="128" t="s">
        <v>1063</v>
      </c>
      <c r="I3111" s="73" t="s">
        <v>528</v>
      </c>
      <c r="J3111" s="73" t="s">
        <v>1896</v>
      </c>
      <c r="K3111" s="73" t="s">
        <v>166</v>
      </c>
      <c r="L3111" s="129">
        <v>0</v>
      </c>
      <c r="N3111" s="121">
        <v>0</v>
      </c>
      <c r="O3111" s="121">
        <v>250.18</v>
      </c>
      <c r="P3111" s="121">
        <v>250.18</v>
      </c>
      <c r="Q3111" s="130" t="s">
        <v>681</v>
      </c>
      <c r="R3111" s="131">
        <v>0</v>
      </c>
      <c r="S3111" s="132">
        <v>6222912.8900000071</v>
      </c>
      <c r="T3111" s="122" t="s">
        <v>1088</v>
      </c>
      <c r="U3111" s="2">
        <v>102975189</v>
      </c>
      <c r="V3111" s="121">
        <v>-395345986</v>
      </c>
      <c r="W3111" s="111">
        <v>558363</v>
      </c>
      <c r="X3111" s="133">
        <v>63123929</v>
      </c>
      <c r="Y3111" s="45"/>
    </row>
    <row r="3112" spans="1:25">
      <c r="A3112" s="299" t="s">
        <v>182</v>
      </c>
      <c r="B3112" s="299" t="s">
        <v>183</v>
      </c>
      <c r="C3112" s="125">
        <v>45267</v>
      </c>
      <c r="D3112" s="125">
        <v>45265</v>
      </c>
      <c r="E3112" s="125">
        <v>45267</v>
      </c>
      <c r="F3112" s="295" t="s">
        <v>922</v>
      </c>
      <c r="G3112" s="127"/>
      <c r="H3112" s="128" t="s">
        <v>921</v>
      </c>
      <c r="I3112" s="73" t="s">
        <v>180</v>
      </c>
      <c r="J3112" s="73" t="s">
        <v>920</v>
      </c>
      <c r="K3112" s="73" t="s">
        <v>1158</v>
      </c>
      <c r="L3112" s="129">
        <v>0</v>
      </c>
      <c r="N3112" s="121">
        <v>0</v>
      </c>
      <c r="O3112" s="121">
        <v>39334.83</v>
      </c>
      <c r="P3112" s="121">
        <v>39334.83</v>
      </c>
      <c r="Q3112" s="130" t="s">
        <v>681</v>
      </c>
      <c r="R3112" s="131">
        <v>0</v>
      </c>
      <c r="S3112" s="132">
        <v>6262247.7200000072</v>
      </c>
      <c r="T3112" s="122" t="s">
        <v>920</v>
      </c>
      <c r="U3112" s="2">
        <v>105120893</v>
      </c>
      <c r="V3112" s="121">
        <v>-395203064</v>
      </c>
      <c r="W3112" s="111"/>
      <c r="X3112" s="133">
        <v>63092583</v>
      </c>
      <c r="Y3112" s="45"/>
    </row>
    <row r="3113" spans="1:25">
      <c r="A3113" s="299" t="s">
        <v>206</v>
      </c>
      <c r="B3113" s="299" t="s">
        <v>207</v>
      </c>
      <c r="C3113" s="125">
        <v>45265</v>
      </c>
      <c r="D3113" s="125">
        <v>45265</v>
      </c>
      <c r="E3113" s="125">
        <v>45267</v>
      </c>
      <c r="F3113" s="295" t="s">
        <v>922</v>
      </c>
      <c r="G3113" s="127"/>
      <c r="H3113" s="128" t="s">
        <v>921</v>
      </c>
      <c r="I3113" s="73" t="s">
        <v>180</v>
      </c>
      <c r="J3113" s="73" t="s">
        <v>920</v>
      </c>
      <c r="K3113" s="73" t="s">
        <v>944</v>
      </c>
      <c r="L3113" s="129">
        <v>512281.26</v>
      </c>
      <c r="M3113" s="121">
        <v>100</v>
      </c>
      <c r="N3113" s="121">
        <v>512281.26</v>
      </c>
      <c r="O3113" s="121">
        <v>0</v>
      </c>
      <c r="P3113" s="121">
        <v>512281.26</v>
      </c>
      <c r="Q3113" s="130" t="s">
        <v>681</v>
      </c>
      <c r="R3113" s="131">
        <v>2345244.4599999776</v>
      </c>
      <c r="S3113" s="132">
        <v>0</v>
      </c>
      <c r="T3113" s="122" t="s">
        <v>920</v>
      </c>
      <c r="U3113" s="2">
        <v>105120774</v>
      </c>
      <c r="V3113" s="121">
        <v>-395202608</v>
      </c>
      <c r="W3113" s="111">
        <v>548289</v>
      </c>
      <c r="X3113" s="133">
        <v>63092509</v>
      </c>
      <c r="Y3113" s="45"/>
    </row>
    <row r="3114" spans="1:25">
      <c r="A3114" s="243" t="s">
        <v>182</v>
      </c>
      <c r="B3114" s="243" t="s">
        <v>183</v>
      </c>
      <c r="C3114" s="244">
        <v>45265</v>
      </c>
      <c r="D3114" s="244">
        <v>45265</v>
      </c>
      <c r="E3114" s="244">
        <v>45271</v>
      </c>
      <c r="F3114" s="297"/>
      <c r="G3114" s="245"/>
      <c r="H3114" s="246" t="s">
        <v>516</v>
      </c>
      <c r="I3114" s="247" t="s">
        <v>517</v>
      </c>
      <c r="J3114" s="247" t="s">
        <v>518</v>
      </c>
      <c r="K3114" s="247" t="s">
        <v>817</v>
      </c>
      <c r="L3114" s="248">
        <v>0</v>
      </c>
      <c r="M3114" s="249"/>
      <c r="N3114" s="249">
        <v>0</v>
      </c>
      <c r="O3114" s="249">
        <v>68048.03</v>
      </c>
      <c r="P3114" s="249">
        <v>68048.03</v>
      </c>
      <c r="Q3114" s="250" t="s">
        <v>681</v>
      </c>
      <c r="R3114" s="251">
        <v>0</v>
      </c>
      <c r="S3114" s="252">
        <v>6330295.7500000075</v>
      </c>
      <c r="T3114" s="253" t="s">
        <v>518</v>
      </c>
      <c r="U3114" s="254">
        <v>105220296</v>
      </c>
      <c r="V3114" s="249">
        <v>-395496477</v>
      </c>
      <c r="W3114" s="255"/>
      <c r="X3114" s="256">
        <v>63150704</v>
      </c>
      <c r="Y3114" s="257" t="s">
        <v>1930</v>
      </c>
    </row>
    <row r="3115" spans="1:25">
      <c r="A3115" s="299" t="s">
        <v>182</v>
      </c>
      <c r="B3115" s="299" t="s">
        <v>183</v>
      </c>
      <c r="C3115" s="125">
        <v>45273</v>
      </c>
      <c r="D3115" s="125">
        <v>45273</v>
      </c>
      <c r="E3115" s="125">
        <v>45273</v>
      </c>
      <c r="G3115" s="127" t="s">
        <v>1886</v>
      </c>
      <c r="H3115" s="128" t="s">
        <v>1048</v>
      </c>
      <c r="I3115" s="73" t="s">
        <v>1046</v>
      </c>
      <c r="J3115" s="73" t="s">
        <v>1047</v>
      </c>
      <c r="K3115" s="73" t="s">
        <v>166</v>
      </c>
      <c r="L3115" s="129">
        <v>0</v>
      </c>
      <c r="N3115" s="121">
        <v>0</v>
      </c>
      <c r="O3115" s="121">
        <v>14415.39</v>
      </c>
      <c r="P3115" s="121">
        <v>14415.39</v>
      </c>
      <c r="Q3115" s="130" t="s">
        <v>681</v>
      </c>
      <c r="R3115" s="131">
        <v>0</v>
      </c>
      <c r="S3115" s="132">
        <v>6344711.1400000071</v>
      </c>
      <c r="T3115" s="122" t="s">
        <v>1047</v>
      </c>
      <c r="U3115" s="2">
        <v>104297494</v>
      </c>
      <c r="V3115" s="121">
        <v>-395626795</v>
      </c>
      <c r="W3115" s="111">
        <v>551210</v>
      </c>
      <c r="X3115" s="133">
        <v>63172881</v>
      </c>
      <c r="Y3115" s="45"/>
    </row>
    <row r="3116" spans="1:25">
      <c r="A3116" s="228" t="s">
        <v>182</v>
      </c>
      <c r="B3116" s="228" t="s">
        <v>183</v>
      </c>
      <c r="C3116" s="229">
        <v>45273</v>
      </c>
      <c r="D3116" s="229">
        <v>45273</v>
      </c>
      <c r="E3116" s="229">
        <v>45273</v>
      </c>
      <c r="F3116" s="296" t="s">
        <v>203</v>
      </c>
      <c r="G3116" s="230" t="s">
        <v>1887</v>
      </c>
      <c r="H3116" s="231" t="s">
        <v>202</v>
      </c>
      <c r="I3116" s="232" t="s">
        <v>204</v>
      </c>
      <c r="J3116" s="232" t="s">
        <v>205</v>
      </c>
      <c r="K3116" s="232" t="s">
        <v>166</v>
      </c>
      <c r="L3116" s="233">
        <v>0</v>
      </c>
      <c r="M3116" s="234"/>
      <c r="N3116" s="234">
        <v>0</v>
      </c>
      <c r="O3116" s="234">
        <v>5514.19</v>
      </c>
      <c r="P3116" s="234">
        <v>5514.19</v>
      </c>
      <c r="Q3116" s="235" t="s">
        <v>681</v>
      </c>
      <c r="R3116" s="236">
        <v>0</v>
      </c>
      <c r="S3116" s="237">
        <v>6350225.3300000075</v>
      </c>
      <c r="T3116" s="238" t="s">
        <v>205</v>
      </c>
      <c r="U3116" s="239">
        <v>104298115</v>
      </c>
      <c r="V3116" s="234">
        <v>-395690928</v>
      </c>
      <c r="W3116" s="240">
        <v>555758</v>
      </c>
      <c r="X3116" s="241">
        <v>63191525</v>
      </c>
      <c r="Y3116" s="242" t="s">
        <v>1931</v>
      </c>
    </row>
    <row r="3117" spans="1:25">
      <c r="A3117" s="299" t="s">
        <v>169</v>
      </c>
      <c r="B3117" s="299" t="s">
        <v>171</v>
      </c>
      <c r="C3117" s="125">
        <v>45280</v>
      </c>
      <c r="D3117" s="125">
        <v>45280</v>
      </c>
      <c r="E3117" s="125">
        <v>45280</v>
      </c>
      <c r="G3117" s="127"/>
      <c r="J3117" s="73"/>
      <c r="K3117" s="73" t="s">
        <v>1549</v>
      </c>
      <c r="L3117" s="129">
        <v>0</v>
      </c>
      <c r="N3117" s="121">
        <v>5837334.5</v>
      </c>
      <c r="O3117" s="121">
        <v>0</v>
      </c>
      <c r="P3117" s="121">
        <v>5837334.5</v>
      </c>
      <c r="Q3117" s="130" t="s">
        <v>681</v>
      </c>
      <c r="R3117" s="131">
        <v>5837334.5</v>
      </c>
      <c r="S3117" s="132">
        <v>0</v>
      </c>
      <c r="T3117" s="122"/>
      <c r="U3117" s="2">
        <v>553307</v>
      </c>
      <c r="V3117" s="121">
        <v>-396176642</v>
      </c>
      <c r="W3117" s="111"/>
      <c r="X3117" s="133"/>
      <c r="Y3117" s="45" t="s">
        <v>1932</v>
      </c>
    </row>
    <row r="3118" spans="1:25">
      <c r="A3118" s="299" t="s">
        <v>206</v>
      </c>
      <c r="B3118" s="299" t="s">
        <v>207</v>
      </c>
      <c r="C3118" s="125">
        <v>45251</v>
      </c>
      <c r="D3118" s="125">
        <v>45280</v>
      </c>
      <c r="E3118" s="125">
        <v>45280</v>
      </c>
      <c r="F3118" s="295" t="s">
        <v>1087</v>
      </c>
      <c r="G3118" s="127"/>
      <c r="H3118" s="128" t="s">
        <v>1086</v>
      </c>
      <c r="I3118" s="73" t="s">
        <v>528</v>
      </c>
      <c r="J3118" s="73" t="s">
        <v>1085</v>
      </c>
      <c r="K3118" s="73" t="s">
        <v>830</v>
      </c>
      <c r="L3118" s="129">
        <v>710000</v>
      </c>
      <c r="M3118" s="121">
        <v>99</v>
      </c>
      <c r="N3118" s="121">
        <v>702900</v>
      </c>
      <c r="O3118" s="121">
        <v>0</v>
      </c>
      <c r="P3118" s="121">
        <v>702900</v>
      </c>
      <c r="Q3118" s="130" t="s">
        <v>681</v>
      </c>
      <c r="R3118" s="131">
        <v>3048144.4599999776</v>
      </c>
      <c r="S3118" s="132">
        <v>0</v>
      </c>
      <c r="T3118" s="122" t="s">
        <v>1085</v>
      </c>
      <c r="U3118" s="2">
        <v>105179509</v>
      </c>
      <c r="V3118" s="121">
        <v>-396157050</v>
      </c>
      <c r="W3118" s="111">
        <v>558361</v>
      </c>
      <c r="X3118" s="133">
        <v>63302728</v>
      </c>
      <c r="Y3118" s="45"/>
    </row>
    <row r="3119" spans="1:25">
      <c r="A3119" s="299" t="s">
        <v>169</v>
      </c>
      <c r="B3119" s="299" t="s">
        <v>171</v>
      </c>
      <c r="C3119" s="125">
        <v>45280</v>
      </c>
      <c r="D3119" s="125">
        <v>45280</v>
      </c>
      <c r="E3119" s="125">
        <v>45280</v>
      </c>
      <c r="G3119" s="127"/>
      <c r="J3119" s="73"/>
      <c r="K3119" s="73" t="s">
        <v>1551</v>
      </c>
      <c r="L3119" s="129">
        <v>0</v>
      </c>
      <c r="N3119" s="121">
        <v>-200</v>
      </c>
      <c r="O3119" s="121">
        <v>0</v>
      </c>
      <c r="P3119" s="121">
        <v>-200</v>
      </c>
      <c r="Q3119" s="130" t="s">
        <v>681</v>
      </c>
      <c r="R3119" s="131">
        <v>5837134.5</v>
      </c>
      <c r="S3119" s="132">
        <v>0</v>
      </c>
      <c r="T3119" s="122"/>
      <c r="U3119" s="2">
        <v>2708973</v>
      </c>
      <c r="V3119" s="121">
        <v>-396176624</v>
      </c>
      <c r="W3119" s="111"/>
      <c r="X3119" s="133">
        <v>63308445</v>
      </c>
      <c r="Y3119" s="45" t="s">
        <v>1933</v>
      </c>
    </row>
    <row r="3120" spans="1:25">
      <c r="A3120" s="299" t="s">
        <v>169</v>
      </c>
      <c r="B3120" s="299" t="s">
        <v>171</v>
      </c>
      <c r="C3120" s="125">
        <v>45280</v>
      </c>
      <c r="D3120" s="125">
        <v>45280</v>
      </c>
      <c r="E3120" s="125">
        <v>45280</v>
      </c>
      <c r="G3120" s="127"/>
      <c r="J3120" s="73"/>
      <c r="K3120" s="73" t="s">
        <v>1551</v>
      </c>
      <c r="L3120" s="129">
        <v>0</v>
      </c>
      <c r="N3120" s="121">
        <v>-200</v>
      </c>
      <c r="O3120" s="121">
        <v>0</v>
      </c>
      <c r="P3120" s="121">
        <v>-200</v>
      </c>
      <c r="Q3120" s="130" t="s">
        <v>681</v>
      </c>
      <c r="R3120" s="131">
        <v>5836934.5</v>
      </c>
      <c r="S3120" s="132">
        <v>0</v>
      </c>
      <c r="T3120" s="122"/>
      <c r="U3120" s="2">
        <v>2708974</v>
      </c>
      <c r="V3120" s="121">
        <v>-396176626</v>
      </c>
      <c r="W3120" s="111"/>
      <c r="X3120" s="133">
        <v>63308446</v>
      </c>
      <c r="Y3120" s="45" t="s">
        <v>1933</v>
      </c>
    </row>
    <row r="3121" spans="1:25">
      <c r="A3121" s="299" t="s">
        <v>169</v>
      </c>
      <c r="B3121" s="299" t="s">
        <v>171</v>
      </c>
      <c r="C3121" s="125">
        <v>45280</v>
      </c>
      <c r="D3121" s="125">
        <v>45280</v>
      </c>
      <c r="E3121" s="125">
        <v>45280</v>
      </c>
      <c r="G3121" s="127"/>
      <c r="J3121" s="73"/>
      <c r="K3121" s="73" t="s">
        <v>1551</v>
      </c>
      <c r="L3121" s="129">
        <v>0</v>
      </c>
      <c r="N3121" s="121">
        <v>-200</v>
      </c>
      <c r="O3121" s="121">
        <v>0</v>
      </c>
      <c r="P3121" s="121">
        <v>-200</v>
      </c>
      <c r="Q3121" s="130" t="s">
        <v>681</v>
      </c>
      <c r="R3121" s="131">
        <v>5836734.5</v>
      </c>
      <c r="S3121" s="132">
        <v>0</v>
      </c>
      <c r="T3121" s="122"/>
      <c r="U3121" s="2">
        <v>2708975</v>
      </c>
      <c r="V3121" s="121">
        <v>-396176630</v>
      </c>
      <c r="W3121" s="111"/>
      <c r="X3121" s="133">
        <v>63308448</v>
      </c>
      <c r="Y3121" s="45" t="s">
        <v>1933</v>
      </c>
    </row>
    <row r="3122" spans="1:25">
      <c r="A3122" s="299" t="s">
        <v>169</v>
      </c>
      <c r="B3122" s="299" t="s">
        <v>171</v>
      </c>
      <c r="C3122" s="125">
        <v>45280</v>
      </c>
      <c r="D3122" s="125">
        <v>45280</v>
      </c>
      <c r="E3122" s="125">
        <v>45280</v>
      </c>
      <c r="G3122" s="127"/>
      <c r="J3122" s="73"/>
      <c r="K3122" s="73" t="s">
        <v>1551</v>
      </c>
      <c r="L3122" s="129">
        <v>0</v>
      </c>
      <c r="N3122" s="121">
        <v>-1620875.28</v>
      </c>
      <c r="O3122" s="121">
        <v>0</v>
      </c>
      <c r="P3122" s="121">
        <v>-1620875.28</v>
      </c>
      <c r="Q3122" s="130" t="s">
        <v>681</v>
      </c>
      <c r="R3122" s="131">
        <v>4215859.22</v>
      </c>
      <c r="S3122" s="132">
        <v>0</v>
      </c>
      <c r="T3122" s="122"/>
      <c r="U3122" s="2">
        <v>2708972</v>
      </c>
      <c r="V3122" s="121">
        <v>-396176622</v>
      </c>
      <c r="W3122" s="111"/>
      <c r="X3122" s="133">
        <v>63308444</v>
      </c>
      <c r="Y3122" s="45" t="s">
        <v>1934</v>
      </c>
    </row>
    <row r="3123" spans="1:25">
      <c r="A3123" s="299" t="s">
        <v>169</v>
      </c>
      <c r="B3123" s="299" t="s">
        <v>171</v>
      </c>
      <c r="C3123" s="125">
        <v>45280</v>
      </c>
      <c r="D3123" s="125">
        <v>45280</v>
      </c>
      <c r="E3123" s="125">
        <v>45280</v>
      </c>
      <c r="G3123" s="127"/>
      <c r="J3123" s="73"/>
      <c r="K3123" s="73" t="s">
        <v>1551</v>
      </c>
      <c r="L3123" s="129">
        <v>0</v>
      </c>
      <c r="N3123" s="121">
        <v>-4205950.5199999996</v>
      </c>
      <c r="O3123" s="121">
        <v>0</v>
      </c>
      <c r="P3123" s="121">
        <v>-4205950.5199999996</v>
      </c>
      <c r="Q3123" s="130" t="s">
        <v>681</v>
      </c>
      <c r="R3123" s="131">
        <v>9908.7000000001863</v>
      </c>
      <c r="S3123" s="132">
        <v>0</v>
      </c>
      <c r="T3123" s="122"/>
      <c r="U3123" s="2">
        <v>2708971</v>
      </c>
      <c r="V3123" s="121">
        <v>-396176620</v>
      </c>
      <c r="W3123" s="111"/>
      <c r="X3123" s="133">
        <v>63308443</v>
      </c>
      <c r="Y3123" s="45" t="s">
        <v>1935</v>
      </c>
    </row>
    <row r="3124" spans="1:25">
      <c r="A3124" s="299" t="s">
        <v>182</v>
      </c>
      <c r="B3124" s="299" t="s">
        <v>183</v>
      </c>
      <c r="C3124" s="125">
        <v>45280</v>
      </c>
      <c r="D3124" s="125">
        <v>45280</v>
      </c>
      <c r="E3124" s="125">
        <v>45280</v>
      </c>
      <c r="G3124" s="127"/>
      <c r="J3124" s="73"/>
      <c r="K3124" s="73" t="s">
        <v>1549</v>
      </c>
      <c r="L3124" s="129">
        <v>0</v>
      </c>
      <c r="N3124" s="121">
        <v>0</v>
      </c>
      <c r="O3124" s="121">
        <v>-5837334.5</v>
      </c>
      <c r="P3124" s="121">
        <v>-5837334.5</v>
      </c>
      <c r="Q3124" s="130" t="s">
        <v>681</v>
      </c>
      <c r="R3124" s="131">
        <v>0</v>
      </c>
      <c r="S3124" s="132">
        <v>512890.83000000753</v>
      </c>
      <c r="T3124" s="122"/>
      <c r="U3124" s="2">
        <v>553307</v>
      </c>
      <c r="V3124" s="121">
        <v>-396176641</v>
      </c>
      <c r="W3124" s="111"/>
      <c r="X3124" s="133"/>
      <c r="Y3124" s="45" t="s">
        <v>1932</v>
      </c>
    </row>
    <row r="3125" spans="1:25">
      <c r="A3125" s="243" t="s">
        <v>182</v>
      </c>
      <c r="B3125" s="243" t="s">
        <v>183</v>
      </c>
      <c r="C3125" s="244">
        <v>45286</v>
      </c>
      <c r="D3125" s="244">
        <v>45286</v>
      </c>
      <c r="E3125" s="244">
        <v>45286</v>
      </c>
      <c r="F3125" s="297"/>
      <c r="G3125" s="245" t="s">
        <v>1708</v>
      </c>
      <c r="H3125" s="246" t="s">
        <v>216</v>
      </c>
      <c r="I3125" s="247" t="s">
        <v>218</v>
      </c>
      <c r="J3125" s="247" t="s">
        <v>904</v>
      </c>
      <c r="K3125" s="247" t="s">
        <v>166</v>
      </c>
      <c r="L3125" s="248">
        <v>0</v>
      </c>
      <c r="M3125" s="249"/>
      <c r="N3125" s="249">
        <v>0</v>
      </c>
      <c r="O3125" s="249">
        <v>5641.41</v>
      </c>
      <c r="P3125" s="249">
        <v>5641.41</v>
      </c>
      <c r="Q3125" s="250" t="s">
        <v>681</v>
      </c>
      <c r="R3125" s="251">
        <v>0</v>
      </c>
      <c r="S3125" s="252">
        <v>518532.2400000075</v>
      </c>
      <c r="T3125" s="253" t="s">
        <v>219</v>
      </c>
      <c r="U3125" s="254">
        <v>104616950</v>
      </c>
      <c r="V3125" s="249">
        <v>-404993898</v>
      </c>
      <c r="W3125" s="255">
        <v>518942</v>
      </c>
      <c r="X3125" s="256">
        <v>64688777</v>
      </c>
      <c r="Y3125" s="257"/>
    </row>
    <row r="3126" spans="1:25">
      <c r="A3126" s="299" t="s">
        <v>182</v>
      </c>
      <c r="B3126" s="299" t="s">
        <v>183</v>
      </c>
      <c r="C3126" s="125">
        <v>44992</v>
      </c>
      <c r="D3126" s="125">
        <v>44992</v>
      </c>
      <c r="E3126" s="125">
        <v>45287</v>
      </c>
      <c r="F3126" s="295" t="s">
        <v>992</v>
      </c>
      <c r="G3126" s="127" t="s">
        <v>1752</v>
      </c>
      <c r="H3126" s="128" t="s">
        <v>991</v>
      </c>
      <c r="I3126" s="73" t="s">
        <v>764</v>
      </c>
      <c r="J3126" s="73" t="s">
        <v>1805</v>
      </c>
      <c r="K3126" s="73" t="s">
        <v>1936</v>
      </c>
      <c r="L3126" s="129">
        <v>0</v>
      </c>
      <c r="N3126" s="121">
        <v>0</v>
      </c>
      <c r="O3126" s="121">
        <v>-1661.46</v>
      </c>
      <c r="P3126" s="121">
        <v>-1661.46</v>
      </c>
      <c r="Q3126" s="130" t="s">
        <v>681</v>
      </c>
      <c r="R3126" s="131">
        <v>0</v>
      </c>
      <c r="S3126" s="132">
        <v>516870.78000000748</v>
      </c>
      <c r="T3126" s="122" t="s">
        <v>990</v>
      </c>
      <c r="U3126" s="2"/>
      <c r="W3126" s="111">
        <v>503130</v>
      </c>
      <c r="X3126" s="133"/>
      <c r="Y3126" s="45" t="s">
        <v>1686</v>
      </c>
    </row>
    <row r="3127" spans="1:25">
      <c r="A3127" s="299" t="s">
        <v>182</v>
      </c>
      <c r="B3127" s="299" t="s">
        <v>183</v>
      </c>
      <c r="C3127" s="125">
        <v>44985</v>
      </c>
      <c r="D3127" s="125">
        <v>44985</v>
      </c>
      <c r="E3127" s="125">
        <v>45287</v>
      </c>
      <c r="F3127" s="295" t="s">
        <v>992</v>
      </c>
      <c r="G3127" s="127" t="s">
        <v>1752</v>
      </c>
      <c r="H3127" s="128" t="s">
        <v>991</v>
      </c>
      <c r="I3127" s="73" t="s">
        <v>764</v>
      </c>
      <c r="J3127" s="73" t="s">
        <v>1805</v>
      </c>
      <c r="K3127" s="73" t="s">
        <v>166</v>
      </c>
      <c r="L3127" s="129">
        <v>0</v>
      </c>
      <c r="N3127" s="121">
        <v>0</v>
      </c>
      <c r="O3127" s="121">
        <v>1661.46</v>
      </c>
      <c r="P3127" s="121">
        <v>1661.46</v>
      </c>
      <c r="Q3127" s="130" t="s">
        <v>681</v>
      </c>
      <c r="R3127" s="131">
        <v>0</v>
      </c>
      <c r="S3127" s="132">
        <v>518532.2400000075</v>
      </c>
      <c r="T3127" s="122" t="s">
        <v>990</v>
      </c>
      <c r="U3127" s="2">
        <v>87807959</v>
      </c>
      <c r="V3127" s="121">
        <v>-398710829</v>
      </c>
      <c r="W3127" s="111">
        <v>503130</v>
      </c>
      <c r="X3127" s="133">
        <v>63482688</v>
      </c>
      <c r="Y3127" s="45" t="s">
        <v>1686</v>
      </c>
    </row>
    <row r="3128" spans="1:25">
      <c r="A3128" s="299" t="s">
        <v>182</v>
      </c>
      <c r="B3128" s="299" t="s">
        <v>183</v>
      </c>
      <c r="C3128" s="125">
        <v>45287</v>
      </c>
      <c r="D3128" s="125">
        <v>45287</v>
      </c>
      <c r="E3128" s="125">
        <v>45287</v>
      </c>
      <c r="F3128" s="295" t="s">
        <v>203</v>
      </c>
      <c r="G3128" s="127" t="s">
        <v>1887</v>
      </c>
      <c r="H3128" s="128" t="s">
        <v>202</v>
      </c>
      <c r="I3128" s="73" t="s">
        <v>204</v>
      </c>
      <c r="J3128" s="73" t="s">
        <v>205</v>
      </c>
      <c r="K3128" s="73" t="s">
        <v>166</v>
      </c>
      <c r="L3128" s="129">
        <v>0</v>
      </c>
      <c r="N3128" s="121">
        <v>0</v>
      </c>
      <c r="O3128" s="121">
        <v>1623.44</v>
      </c>
      <c r="P3128" s="121">
        <v>1623.44</v>
      </c>
      <c r="Q3128" s="130" t="s">
        <v>681</v>
      </c>
      <c r="R3128" s="131">
        <v>0</v>
      </c>
      <c r="S3128" s="132">
        <v>520155.6800000075</v>
      </c>
      <c r="T3128" s="122" t="s">
        <v>205</v>
      </c>
      <c r="U3128" s="2">
        <v>104588578</v>
      </c>
      <c r="V3128" s="121">
        <v>-398614448</v>
      </c>
      <c r="W3128" s="111">
        <v>542867</v>
      </c>
      <c r="X3128" s="133">
        <v>63456828</v>
      </c>
      <c r="Y3128" s="45" t="s">
        <v>1937</v>
      </c>
    </row>
    <row r="3129" spans="1:25">
      <c r="A3129" s="228" t="s">
        <v>182</v>
      </c>
      <c r="B3129" s="228" t="s">
        <v>183</v>
      </c>
      <c r="C3129" s="229">
        <v>45287</v>
      </c>
      <c r="D3129" s="229">
        <v>45287</v>
      </c>
      <c r="E3129" s="229">
        <v>45287</v>
      </c>
      <c r="F3129" s="296"/>
      <c r="G3129" s="230" t="s">
        <v>1708</v>
      </c>
      <c r="H3129" s="231" t="s">
        <v>216</v>
      </c>
      <c r="I3129" s="232" t="s">
        <v>218</v>
      </c>
      <c r="J3129" s="232" t="s">
        <v>904</v>
      </c>
      <c r="K3129" s="232" t="s">
        <v>166</v>
      </c>
      <c r="L3129" s="233">
        <v>0</v>
      </c>
      <c r="M3129" s="234"/>
      <c r="N3129" s="234">
        <v>0</v>
      </c>
      <c r="O3129" s="234">
        <v>6929.5</v>
      </c>
      <c r="P3129" s="234">
        <v>6929.5</v>
      </c>
      <c r="Q3129" s="235" t="s">
        <v>681</v>
      </c>
      <c r="R3129" s="236">
        <v>0</v>
      </c>
      <c r="S3129" s="237">
        <v>527085.1800000075</v>
      </c>
      <c r="T3129" s="238" t="s">
        <v>219</v>
      </c>
      <c r="U3129" s="239">
        <v>104679603</v>
      </c>
      <c r="V3129" s="234">
        <v>-404995468</v>
      </c>
      <c r="W3129" s="240">
        <v>500671</v>
      </c>
      <c r="X3129" s="241">
        <v>64689235</v>
      </c>
      <c r="Y3129" s="242"/>
    </row>
    <row r="3130" spans="1:25">
      <c r="A3130" s="299" t="s">
        <v>182</v>
      </c>
      <c r="B3130" s="299" t="s">
        <v>183</v>
      </c>
      <c r="C3130" s="125">
        <v>45288</v>
      </c>
      <c r="D3130" s="125">
        <v>45288</v>
      </c>
      <c r="E3130" s="125">
        <v>45288</v>
      </c>
      <c r="F3130" s="295" t="s">
        <v>505</v>
      </c>
      <c r="G3130" s="127" t="s">
        <v>1649</v>
      </c>
      <c r="H3130" s="128" t="s">
        <v>504</v>
      </c>
      <c r="I3130" s="73" t="s">
        <v>499</v>
      </c>
      <c r="J3130" s="73" t="s">
        <v>506</v>
      </c>
      <c r="K3130" s="73" t="s">
        <v>166</v>
      </c>
      <c r="L3130" s="129">
        <v>0</v>
      </c>
      <c r="N3130" s="121">
        <v>0</v>
      </c>
      <c r="O3130" s="121">
        <v>26407.51</v>
      </c>
      <c r="P3130" s="121">
        <v>26407.51</v>
      </c>
      <c r="Q3130" s="130" t="s">
        <v>681</v>
      </c>
      <c r="R3130" s="131">
        <v>0</v>
      </c>
      <c r="S3130" s="132">
        <v>553492.69000000751</v>
      </c>
      <c r="T3130" s="122" t="s">
        <v>506</v>
      </c>
      <c r="U3130" s="2">
        <v>106332516</v>
      </c>
      <c r="V3130" s="121">
        <v>-399807559</v>
      </c>
      <c r="W3130" s="111">
        <v>543046</v>
      </c>
      <c r="X3130" s="133">
        <v>63637739</v>
      </c>
      <c r="Y3130" s="45"/>
    </row>
    <row r="3131" spans="1:25">
      <c r="A3131" s="299" t="s">
        <v>182</v>
      </c>
      <c r="B3131" s="299" t="s">
        <v>183</v>
      </c>
      <c r="C3131" s="125">
        <v>45288</v>
      </c>
      <c r="D3131" s="125">
        <v>45288</v>
      </c>
      <c r="E3131" s="125">
        <v>45288</v>
      </c>
      <c r="G3131" s="127" t="s">
        <v>1650</v>
      </c>
      <c r="H3131" s="128" t="s">
        <v>498</v>
      </c>
      <c r="I3131" s="73" t="s">
        <v>499</v>
      </c>
      <c r="J3131" s="73" t="s">
        <v>500</v>
      </c>
      <c r="K3131" s="73" t="s">
        <v>166</v>
      </c>
      <c r="L3131" s="129">
        <v>0</v>
      </c>
      <c r="N3131" s="121">
        <v>0</v>
      </c>
      <c r="O3131" s="121">
        <v>154418.49</v>
      </c>
      <c r="P3131" s="121">
        <v>154418.49</v>
      </c>
      <c r="Q3131" s="130" t="s">
        <v>681</v>
      </c>
      <c r="R3131" s="131">
        <v>0</v>
      </c>
      <c r="S3131" s="132">
        <v>707911.1800000075</v>
      </c>
      <c r="T3131" s="122" t="s">
        <v>500</v>
      </c>
      <c r="U3131" s="2">
        <v>105402166</v>
      </c>
      <c r="V3131" s="121">
        <v>-399814883</v>
      </c>
      <c r="W3131" s="111">
        <v>542855</v>
      </c>
      <c r="X3131" s="133">
        <v>63640031</v>
      </c>
      <c r="Y3131" s="45"/>
    </row>
    <row r="3132" spans="1:25">
      <c r="A3132" s="299" t="s">
        <v>206</v>
      </c>
      <c r="B3132" s="299" t="s">
        <v>207</v>
      </c>
      <c r="C3132" s="125">
        <v>45287</v>
      </c>
      <c r="D3132" s="125">
        <v>45288</v>
      </c>
      <c r="E3132" s="125">
        <v>45288</v>
      </c>
      <c r="G3132" s="127"/>
      <c r="H3132" s="128" t="s">
        <v>1067</v>
      </c>
      <c r="I3132" s="73" t="s">
        <v>1065</v>
      </c>
      <c r="J3132" s="73" t="s">
        <v>1066</v>
      </c>
      <c r="K3132" s="73" t="s">
        <v>830</v>
      </c>
      <c r="L3132" s="129">
        <v>3700000</v>
      </c>
      <c r="M3132" s="121">
        <v>98</v>
      </c>
      <c r="N3132" s="121">
        <v>3626000</v>
      </c>
      <c r="O3132" s="121">
        <v>0</v>
      </c>
      <c r="P3132" s="121">
        <v>3626000</v>
      </c>
      <c r="Q3132" s="130" t="s">
        <v>681</v>
      </c>
      <c r="R3132" s="131">
        <v>6674144.4599999776</v>
      </c>
      <c r="S3132" s="132">
        <v>0</v>
      </c>
      <c r="T3132" s="122" t="s">
        <v>1066</v>
      </c>
      <c r="U3132" s="2">
        <v>105880693</v>
      </c>
      <c r="V3132" s="121">
        <v>-399493988</v>
      </c>
      <c r="W3132" s="111">
        <v>557856</v>
      </c>
      <c r="X3132" s="133">
        <v>63557893</v>
      </c>
      <c r="Y3132" s="45"/>
    </row>
    <row r="3133" spans="1:25">
      <c r="A3133" s="299" t="s">
        <v>206</v>
      </c>
      <c r="B3133" s="299" t="s">
        <v>207</v>
      </c>
      <c r="C3133" s="125">
        <v>45281</v>
      </c>
      <c r="D3133" s="125">
        <v>45288</v>
      </c>
      <c r="E3133" s="125">
        <v>45288</v>
      </c>
      <c r="F3133" s="295" t="s">
        <v>1089</v>
      </c>
      <c r="G3133" s="127"/>
      <c r="H3133" s="128" t="s">
        <v>1075</v>
      </c>
      <c r="I3133" s="73" t="s">
        <v>1073</v>
      </c>
      <c r="J3133" s="73" t="s">
        <v>1074</v>
      </c>
      <c r="K3133" s="73" t="s">
        <v>830</v>
      </c>
      <c r="L3133" s="129">
        <v>750000</v>
      </c>
      <c r="M3133" s="121">
        <v>98</v>
      </c>
      <c r="N3133" s="121">
        <v>735000</v>
      </c>
      <c r="O3133" s="121">
        <v>0</v>
      </c>
      <c r="P3133" s="121">
        <v>735000</v>
      </c>
      <c r="Q3133" s="130" t="s">
        <v>681</v>
      </c>
      <c r="R3133" s="131">
        <v>7409144.4599999776</v>
      </c>
      <c r="S3133" s="132">
        <v>0</v>
      </c>
      <c r="T3133" s="122" t="s">
        <v>1074</v>
      </c>
      <c r="U3133" s="2">
        <v>105748304</v>
      </c>
      <c r="V3133" s="121">
        <v>-399496119</v>
      </c>
      <c r="W3133" s="111">
        <v>569064</v>
      </c>
      <c r="X3133" s="133">
        <v>63558675</v>
      </c>
      <c r="Y3133" s="45"/>
    </row>
    <row r="3134" spans="1:25">
      <c r="A3134" s="228" t="s">
        <v>169</v>
      </c>
      <c r="B3134" s="228" t="s">
        <v>171</v>
      </c>
      <c r="C3134" s="229">
        <v>45287</v>
      </c>
      <c r="D3134" s="229">
        <v>45287</v>
      </c>
      <c r="E3134" s="229">
        <v>45288</v>
      </c>
      <c r="F3134" s="296"/>
      <c r="G3134" s="230"/>
      <c r="H3134" s="231"/>
      <c r="I3134" s="232"/>
      <c r="J3134" s="232"/>
      <c r="K3134" s="232" t="s">
        <v>1551</v>
      </c>
      <c r="L3134" s="233">
        <v>0</v>
      </c>
      <c r="M3134" s="234"/>
      <c r="N3134" s="234">
        <v>-9908.7000000000007</v>
      </c>
      <c r="O3134" s="234">
        <v>0</v>
      </c>
      <c r="P3134" s="234">
        <v>-9908.7000000000007</v>
      </c>
      <c r="Q3134" s="235" t="s">
        <v>681</v>
      </c>
      <c r="R3134" s="236">
        <v>1.8553691916167736E-10</v>
      </c>
      <c r="S3134" s="237">
        <v>0</v>
      </c>
      <c r="T3134" s="238"/>
      <c r="U3134" s="239">
        <v>2712986</v>
      </c>
      <c r="V3134" s="234">
        <v>-399836349</v>
      </c>
      <c r="W3134" s="240"/>
      <c r="X3134" s="241">
        <v>63645880</v>
      </c>
      <c r="Y3134" s="242" t="s">
        <v>1938</v>
      </c>
    </row>
    <row r="3135" spans="1:25">
      <c r="A3135" s="299" t="s">
        <v>206</v>
      </c>
      <c r="B3135" s="299" t="s">
        <v>207</v>
      </c>
      <c r="C3135" s="125">
        <v>45289</v>
      </c>
      <c r="D3135" s="125">
        <v>45289</v>
      </c>
      <c r="E3135" s="125">
        <v>45289</v>
      </c>
      <c r="F3135" s="295" t="s">
        <v>520</v>
      </c>
      <c r="G3135" s="127"/>
      <c r="H3135" s="128" t="s">
        <v>519</v>
      </c>
      <c r="I3135" s="73" t="s">
        <v>521</v>
      </c>
      <c r="J3135" s="73" t="s">
        <v>522</v>
      </c>
      <c r="K3135" s="73" t="s">
        <v>944</v>
      </c>
      <c r="L3135" s="129">
        <v>817.2</v>
      </c>
      <c r="M3135" s="121">
        <v>100</v>
      </c>
      <c r="N3135" s="121">
        <v>817.2</v>
      </c>
      <c r="O3135" s="121">
        <v>0</v>
      </c>
      <c r="P3135" s="121">
        <v>817.2</v>
      </c>
      <c r="Q3135" s="130" t="s">
        <v>681</v>
      </c>
      <c r="R3135" s="131">
        <v>7409961.6599999778</v>
      </c>
      <c r="S3135" s="132">
        <v>0</v>
      </c>
      <c r="T3135" s="122" t="s">
        <v>522</v>
      </c>
      <c r="U3135" s="2">
        <v>105881802</v>
      </c>
      <c r="V3135" s="121">
        <v>-398719504</v>
      </c>
      <c r="W3135" s="111">
        <v>549809</v>
      </c>
      <c r="X3135" s="133">
        <v>63484426</v>
      </c>
      <c r="Y3135" s="45"/>
    </row>
    <row r="3136" spans="1:25">
      <c r="A3136" s="299" t="s">
        <v>182</v>
      </c>
      <c r="B3136" s="299" t="s">
        <v>183</v>
      </c>
      <c r="C3136" s="125">
        <v>45289</v>
      </c>
      <c r="D3136" s="125">
        <v>45289</v>
      </c>
      <c r="E3136" s="125">
        <v>45289</v>
      </c>
      <c r="F3136" s="295" t="s">
        <v>520</v>
      </c>
      <c r="G3136" s="127" t="s">
        <v>1611</v>
      </c>
      <c r="H3136" s="128" t="s">
        <v>519</v>
      </c>
      <c r="I3136" s="73" t="s">
        <v>521</v>
      </c>
      <c r="J3136" s="73" t="s">
        <v>522</v>
      </c>
      <c r="K3136" s="73" t="s">
        <v>166</v>
      </c>
      <c r="L3136" s="129">
        <v>0</v>
      </c>
      <c r="N3136" s="121">
        <v>0</v>
      </c>
      <c r="O3136" s="121">
        <v>8422.83</v>
      </c>
      <c r="P3136" s="121">
        <v>8422.83</v>
      </c>
      <c r="Q3136" s="130" t="s">
        <v>681</v>
      </c>
      <c r="R3136" s="131">
        <v>0</v>
      </c>
      <c r="S3136" s="132">
        <v>716334.01000000746</v>
      </c>
      <c r="T3136" s="122" t="s">
        <v>522</v>
      </c>
      <c r="U3136" s="2">
        <v>102165362</v>
      </c>
      <c r="V3136" s="121">
        <v>-400591293</v>
      </c>
      <c r="W3136" s="111">
        <v>549809</v>
      </c>
      <c r="X3136" s="133">
        <v>63731500</v>
      </c>
      <c r="Y3136" s="45"/>
    </row>
    <row r="3137" spans="1:25">
      <c r="A3137" s="299" t="s">
        <v>206</v>
      </c>
      <c r="B3137" s="299" t="s">
        <v>207</v>
      </c>
      <c r="C3137" s="125">
        <v>45289</v>
      </c>
      <c r="D3137" s="125">
        <v>45289</v>
      </c>
      <c r="E3137" s="125">
        <v>45289</v>
      </c>
      <c r="G3137" s="127"/>
      <c r="H3137" s="128" t="s">
        <v>873</v>
      </c>
      <c r="I3137" s="73" t="s">
        <v>871</v>
      </c>
      <c r="J3137" s="73" t="s">
        <v>872</v>
      </c>
      <c r="K3137" s="73" t="s">
        <v>944</v>
      </c>
      <c r="L3137" s="129">
        <v>5956.11</v>
      </c>
      <c r="M3137" s="121">
        <v>100</v>
      </c>
      <c r="N3137" s="121">
        <v>5956.11</v>
      </c>
      <c r="O3137" s="121">
        <v>0</v>
      </c>
      <c r="P3137" s="121">
        <v>5956.11</v>
      </c>
      <c r="Q3137" s="130" t="s">
        <v>681</v>
      </c>
      <c r="R3137" s="131">
        <v>7415917.7699999781</v>
      </c>
      <c r="S3137" s="132">
        <v>0</v>
      </c>
      <c r="T3137" s="122" t="s">
        <v>872</v>
      </c>
      <c r="U3137" s="2">
        <v>105689244</v>
      </c>
      <c r="V3137" s="121">
        <v>-398124254</v>
      </c>
      <c r="W3137" s="111">
        <v>532824</v>
      </c>
      <c r="X3137" s="133">
        <v>63405335</v>
      </c>
      <c r="Y3137" s="45"/>
    </row>
    <row r="3138" spans="1:25">
      <c r="A3138" s="299" t="s">
        <v>182</v>
      </c>
      <c r="B3138" s="299" t="s">
        <v>183</v>
      </c>
      <c r="C3138" s="125">
        <v>45289</v>
      </c>
      <c r="D3138" s="125">
        <v>45289</v>
      </c>
      <c r="E3138" s="125">
        <v>45289</v>
      </c>
      <c r="G3138" s="127" t="s">
        <v>1612</v>
      </c>
      <c r="H3138" s="128" t="s">
        <v>873</v>
      </c>
      <c r="I3138" s="73" t="s">
        <v>871</v>
      </c>
      <c r="J3138" s="73" t="s">
        <v>872</v>
      </c>
      <c r="K3138" s="73" t="s">
        <v>166</v>
      </c>
      <c r="L3138" s="129">
        <v>0</v>
      </c>
      <c r="N3138" s="121">
        <v>0</v>
      </c>
      <c r="O3138" s="121">
        <v>39377.83</v>
      </c>
      <c r="P3138" s="121">
        <v>39377.83</v>
      </c>
      <c r="Q3138" s="130" t="s">
        <v>681</v>
      </c>
      <c r="R3138" s="131">
        <v>0</v>
      </c>
      <c r="S3138" s="132">
        <v>755711.84000000742</v>
      </c>
      <c r="T3138" s="122" t="s">
        <v>872</v>
      </c>
      <c r="U3138" s="2">
        <v>105571329</v>
      </c>
      <c r="V3138" s="121">
        <v>-398124273</v>
      </c>
      <c r="W3138" s="111">
        <v>532824</v>
      </c>
      <c r="X3138" s="133">
        <v>63405344</v>
      </c>
      <c r="Y3138" s="45"/>
    </row>
    <row r="3139" spans="1:25">
      <c r="A3139" s="299" t="s">
        <v>206</v>
      </c>
      <c r="B3139" s="299" t="s">
        <v>207</v>
      </c>
      <c r="C3139" s="125">
        <v>45289</v>
      </c>
      <c r="D3139" s="125">
        <v>45289</v>
      </c>
      <c r="E3139" s="125">
        <v>45289</v>
      </c>
      <c r="G3139" s="127"/>
      <c r="H3139" s="128" t="s">
        <v>1042</v>
      </c>
      <c r="I3139" s="73" t="s">
        <v>716</v>
      </c>
      <c r="J3139" s="73" t="s">
        <v>1041</v>
      </c>
      <c r="K3139" s="73" t="s">
        <v>944</v>
      </c>
      <c r="L3139" s="129">
        <v>43648.07</v>
      </c>
      <c r="M3139" s="121">
        <v>100</v>
      </c>
      <c r="N3139" s="121">
        <v>43648.07</v>
      </c>
      <c r="O3139" s="121">
        <v>0</v>
      </c>
      <c r="P3139" s="121">
        <v>43648.07</v>
      </c>
      <c r="Q3139" s="130" t="s">
        <v>681</v>
      </c>
      <c r="R3139" s="131">
        <v>7459565.8399999784</v>
      </c>
      <c r="S3139" s="132">
        <v>0</v>
      </c>
      <c r="T3139" s="122" t="s">
        <v>1041</v>
      </c>
      <c r="U3139" s="2">
        <v>105904285</v>
      </c>
      <c r="V3139" s="121">
        <v>-398747092</v>
      </c>
      <c r="W3139" s="111">
        <v>549049</v>
      </c>
      <c r="X3139" s="133">
        <v>63491471</v>
      </c>
      <c r="Y3139" s="45"/>
    </row>
    <row r="3140" spans="1:25">
      <c r="A3140" s="299" t="s">
        <v>206</v>
      </c>
      <c r="B3140" s="299" t="s">
        <v>207</v>
      </c>
      <c r="C3140" s="125">
        <v>45289</v>
      </c>
      <c r="D3140" s="125">
        <v>45289</v>
      </c>
      <c r="E3140" s="125">
        <v>45289</v>
      </c>
      <c r="F3140" s="295" t="s">
        <v>1061</v>
      </c>
      <c r="G3140" s="127"/>
      <c r="H3140" s="128" t="s">
        <v>1060</v>
      </c>
      <c r="I3140" s="73" t="s">
        <v>1058</v>
      </c>
      <c r="J3140" s="73" t="s">
        <v>1096</v>
      </c>
      <c r="K3140" s="73" t="s">
        <v>944</v>
      </c>
      <c r="L3140" s="129">
        <v>17711.29</v>
      </c>
      <c r="M3140" s="121">
        <v>100</v>
      </c>
      <c r="N3140" s="121">
        <v>17711.29</v>
      </c>
      <c r="O3140" s="121">
        <v>0</v>
      </c>
      <c r="P3140" s="121">
        <v>17711.29</v>
      </c>
      <c r="Q3140" s="130" t="s">
        <v>681</v>
      </c>
      <c r="R3140" s="131">
        <v>7477277.1299999785</v>
      </c>
      <c r="S3140" s="132">
        <v>0</v>
      </c>
      <c r="T3140" s="122" t="s">
        <v>1096</v>
      </c>
      <c r="U3140" s="2">
        <v>106389214</v>
      </c>
      <c r="V3140" s="121">
        <v>-399877640</v>
      </c>
      <c r="W3140" s="111">
        <v>553659</v>
      </c>
      <c r="X3140" s="133">
        <v>63657479</v>
      </c>
      <c r="Y3140" s="45"/>
    </row>
    <row r="3141" spans="1:25">
      <c r="A3141" s="299" t="s">
        <v>182</v>
      </c>
      <c r="B3141" s="299" t="s">
        <v>183</v>
      </c>
      <c r="C3141" s="125">
        <v>45289</v>
      </c>
      <c r="D3141" s="125">
        <v>45289</v>
      </c>
      <c r="E3141" s="125">
        <v>45289</v>
      </c>
      <c r="F3141" s="295" t="s">
        <v>1061</v>
      </c>
      <c r="G3141" s="127" t="s">
        <v>1921</v>
      </c>
      <c r="H3141" s="128" t="s">
        <v>1060</v>
      </c>
      <c r="I3141" s="73" t="s">
        <v>1058</v>
      </c>
      <c r="J3141" s="73" t="s">
        <v>1059</v>
      </c>
      <c r="K3141" s="73" t="s">
        <v>166</v>
      </c>
      <c r="L3141" s="129">
        <v>0</v>
      </c>
      <c r="N3141" s="121">
        <v>0</v>
      </c>
      <c r="O3141" s="121">
        <v>51674.27</v>
      </c>
      <c r="P3141" s="121">
        <v>51674.27</v>
      </c>
      <c r="Q3141" s="130" t="s">
        <v>681</v>
      </c>
      <c r="R3141" s="131">
        <v>0</v>
      </c>
      <c r="S3141" s="132">
        <v>807386.11000000744</v>
      </c>
      <c r="T3141" s="122" t="s">
        <v>1096</v>
      </c>
      <c r="U3141" s="2">
        <v>104732034</v>
      </c>
      <c r="V3141" s="121">
        <v>-400683830</v>
      </c>
      <c r="W3141" s="111">
        <v>553659</v>
      </c>
      <c r="X3141" s="133">
        <v>63820681</v>
      </c>
      <c r="Y3141" s="45"/>
    </row>
    <row r="3142" spans="1:25">
      <c r="A3142" s="299" t="s">
        <v>206</v>
      </c>
      <c r="B3142" s="299" t="s">
        <v>207</v>
      </c>
      <c r="C3142" s="125">
        <v>45289</v>
      </c>
      <c r="D3142" s="125">
        <v>45289</v>
      </c>
      <c r="E3142" s="125">
        <v>45289</v>
      </c>
      <c r="F3142" s="295" t="s">
        <v>266</v>
      </c>
      <c r="G3142" s="127"/>
      <c r="H3142" s="128" t="s">
        <v>265</v>
      </c>
      <c r="I3142" s="73" t="s">
        <v>267</v>
      </c>
      <c r="J3142" s="73" t="s">
        <v>268</v>
      </c>
      <c r="K3142" s="73" t="s">
        <v>944</v>
      </c>
      <c r="L3142" s="129">
        <v>14662.86</v>
      </c>
      <c r="M3142" s="121">
        <v>100</v>
      </c>
      <c r="N3142" s="121">
        <v>14662.86</v>
      </c>
      <c r="O3142" s="121">
        <v>0</v>
      </c>
      <c r="P3142" s="121">
        <v>14662.86</v>
      </c>
      <c r="Q3142" s="130" t="s">
        <v>681</v>
      </c>
      <c r="R3142" s="131">
        <v>7491939.9899999788</v>
      </c>
      <c r="S3142" s="132">
        <v>0</v>
      </c>
      <c r="T3142" s="122" t="s">
        <v>268</v>
      </c>
      <c r="U3142" s="2">
        <v>106274413</v>
      </c>
      <c r="V3142" s="121">
        <v>-399733372</v>
      </c>
      <c r="W3142" s="111">
        <v>550292</v>
      </c>
      <c r="X3142" s="133">
        <v>63617409</v>
      </c>
      <c r="Y3142" s="45"/>
    </row>
    <row r="3143" spans="1:25">
      <c r="A3143" s="299" t="s">
        <v>182</v>
      </c>
      <c r="B3143" s="299" t="s">
        <v>183</v>
      </c>
      <c r="C3143" s="125">
        <v>45289</v>
      </c>
      <c r="D3143" s="125">
        <v>45289</v>
      </c>
      <c r="E3143" s="125">
        <v>45289</v>
      </c>
      <c r="F3143" s="295" t="s">
        <v>266</v>
      </c>
      <c r="G3143" s="127" t="s">
        <v>1645</v>
      </c>
      <c r="H3143" s="128" t="s">
        <v>265</v>
      </c>
      <c r="I3143" s="73" t="s">
        <v>267</v>
      </c>
      <c r="J3143" s="73" t="s">
        <v>268</v>
      </c>
      <c r="K3143" s="73" t="s">
        <v>166</v>
      </c>
      <c r="L3143" s="129">
        <v>0</v>
      </c>
      <c r="N3143" s="121">
        <v>0</v>
      </c>
      <c r="O3143" s="121">
        <v>163310.06</v>
      </c>
      <c r="P3143" s="121">
        <v>163310.06</v>
      </c>
      <c r="Q3143" s="130" t="s">
        <v>681</v>
      </c>
      <c r="R3143" s="131">
        <v>0</v>
      </c>
      <c r="S3143" s="132">
        <v>970696.17000000738</v>
      </c>
      <c r="T3143" s="122" t="s">
        <v>268</v>
      </c>
      <c r="U3143" s="2">
        <v>102944704</v>
      </c>
      <c r="V3143" s="121">
        <v>-400627991</v>
      </c>
      <c r="W3143" s="111">
        <v>550292</v>
      </c>
      <c r="X3143" s="133">
        <v>63765863</v>
      </c>
      <c r="Y3143" s="45"/>
    </row>
    <row r="3144" spans="1:25">
      <c r="A3144" s="299" t="s">
        <v>206</v>
      </c>
      <c r="B3144" s="299" t="s">
        <v>207</v>
      </c>
      <c r="C3144" s="125">
        <v>45289</v>
      </c>
      <c r="D3144" s="125">
        <v>45289</v>
      </c>
      <c r="E3144" s="125">
        <v>45289</v>
      </c>
      <c r="F3144" s="295" t="s">
        <v>734</v>
      </c>
      <c r="G3144" s="127"/>
      <c r="H3144" s="128" t="s">
        <v>733</v>
      </c>
      <c r="I3144" s="73" t="s">
        <v>731</v>
      </c>
      <c r="J3144" s="73" t="s">
        <v>732</v>
      </c>
      <c r="K3144" s="73" t="s">
        <v>944</v>
      </c>
      <c r="L3144" s="129">
        <v>4541.5200000000004</v>
      </c>
      <c r="M3144" s="121">
        <v>100</v>
      </c>
      <c r="N3144" s="121">
        <v>4541.5200000000004</v>
      </c>
      <c r="O3144" s="121">
        <v>0</v>
      </c>
      <c r="P3144" s="121">
        <v>4541.5200000000004</v>
      </c>
      <c r="Q3144" s="130" t="s">
        <v>681</v>
      </c>
      <c r="R3144" s="131">
        <v>7496481.5099999784</v>
      </c>
      <c r="S3144" s="132">
        <v>0</v>
      </c>
      <c r="T3144" s="122" t="s">
        <v>732</v>
      </c>
      <c r="U3144" s="2">
        <v>106722404</v>
      </c>
      <c r="V3144" s="121">
        <v>-401131593</v>
      </c>
      <c r="W3144" s="111">
        <v>548650</v>
      </c>
      <c r="X3144" s="133">
        <v>64085476</v>
      </c>
      <c r="Y3144" s="45"/>
    </row>
    <row r="3145" spans="1:25">
      <c r="A3145" s="299" t="s">
        <v>182</v>
      </c>
      <c r="B3145" s="299" t="s">
        <v>183</v>
      </c>
      <c r="C3145" s="125">
        <v>45289</v>
      </c>
      <c r="D3145" s="125">
        <v>45289</v>
      </c>
      <c r="E3145" s="125">
        <v>45289</v>
      </c>
      <c r="F3145" s="295" t="s">
        <v>734</v>
      </c>
      <c r="G3145" s="127" t="s">
        <v>1518</v>
      </c>
      <c r="H3145" s="128" t="s">
        <v>733</v>
      </c>
      <c r="I3145" s="73" t="s">
        <v>731</v>
      </c>
      <c r="J3145" s="73" t="s">
        <v>732</v>
      </c>
      <c r="K3145" s="73" t="s">
        <v>166</v>
      </c>
      <c r="L3145" s="129">
        <v>0</v>
      </c>
      <c r="N3145" s="121">
        <v>0</v>
      </c>
      <c r="O3145" s="121">
        <v>15609.59</v>
      </c>
      <c r="P3145" s="121">
        <v>15609.59</v>
      </c>
      <c r="Q3145" s="130" t="s">
        <v>681</v>
      </c>
      <c r="R3145" s="131">
        <v>0</v>
      </c>
      <c r="S3145" s="132">
        <v>986305.76000000734</v>
      </c>
      <c r="T3145" s="122" t="s">
        <v>732</v>
      </c>
      <c r="U3145" s="2">
        <v>101884280</v>
      </c>
      <c r="V3145" s="121">
        <v>-400574011</v>
      </c>
      <c r="W3145" s="111">
        <v>548650</v>
      </c>
      <c r="X3145" s="133">
        <v>63714294</v>
      </c>
      <c r="Y3145" s="45"/>
    </row>
    <row r="3146" spans="1:25">
      <c r="A3146" s="299" t="s">
        <v>182</v>
      </c>
      <c r="B3146" s="299" t="s">
        <v>183</v>
      </c>
      <c r="C3146" s="125">
        <v>45289</v>
      </c>
      <c r="D3146" s="125">
        <v>45289</v>
      </c>
      <c r="E3146" s="125">
        <v>45289</v>
      </c>
      <c r="F3146" s="295" t="s">
        <v>734</v>
      </c>
      <c r="G3146" s="127" t="s">
        <v>1518</v>
      </c>
      <c r="H3146" s="128" t="s">
        <v>733</v>
      </c>
      <c r="I3146" s="73" t="s">
        <v>731</v>
      </c>
      <c r="J3146" s="73" t="s">
        <v>732</v>
      </c>
      <c r="K3146" s="73" t="s">
        <v>166</v>
      </c>
      <c r="L3146" s="129">
        <v>0</v>
      </c>
      <c r="N3146" s="121">
        <v>0</v>
      </c>
      <c r="O3146" s="121">
        <v>122.01</v>
      </c>
      <c r="P3146" s="121">
        <v>122.01</v>
      </c>
      <c r="Q3146" s="130" t="s">
        <v>681</v>
      </c>
      <c r="R3146" s="131">
        <v>0</v>
      </c>
      <c r="S3146" s="132">
        <v>986427.77000000735</v>
      </c>
      <c r="T3146" s="122" t="s">
        <v>732</v>
      </c>
      <c r="U3146" s="2">
        <v>104790278</v>
      </c>
      <c r="V3146" s="121">
        <v>-400723853</v>
      </c>
      <c r="W3146" s="111">
        <v>548653</v>
      </c>
      <c r="X3146" s="133">
        <v>63860685</v>
      </c>
      <c r="Y3146" s="45"/>
    </row>
    <row r="3147" spans="1:25">
      <c r="A3147" s="299" t="s">
        <v>206</v>
      </c>
      <c r="B3147" s="299" t="s">
        <v>207</v>
      </c>
      <c r="C3147" s="125">
        <v>45289</v>
      </c>
      <c r="D3147" s="125">
        <v>45289</v>
      </c>
      <c r="E3147" s="125">
        <v>45289</v>
      </c>
      <c r="F3147" s="295" t="s">
        <v>859</v>
      </c>
      <c r="G3147" s="127"/>
      <c r="H3147" s="128" t="s">
        <v>858</v>
      </c>
      <c r="I3147" s="73" t="s">
        <v>731</v>
      </c>
      <c r="J3147" s="73" t="s">
        <v>857</v>
      </c>
      <c r="K3147" s="73" t="s">
        <v>944</v>
      </c>
      <c r="L3147" s="129">
        <v>23360.2</v>
      </c>
      <c r="M3147" s="121">
        <v>100</v>
      </c>
      <c r="N3147" s="121">
        <v>23360.2</v>
      </c>
      <c r="O3147" s="121">
        <v>0</v>
      </c>
      <c r="P3147" s="121">
        <v>23360.2</v>
      </c>
      <c r="Q3147" s="130" t="s">
        <v>681</v>
      </c>
      <c r="R3147" s="131">
        <v>7519841.7099999785</v>
      </c>
      <c r="S3147" s="132">
        <v>0</v>
      </c>
      <c r="T3147" s="122" t="s">
        <v>857</v>
      </c>
      <c r="U3147" s="2">
        <v>106735214</v>
      </c>
      <c r="V3147" s="121">
        <v>-401148883</v>
      </c>
      <c r="W3147" s="111">
        <v>548916</v>
      </c>
      <c r="X3147" s="133">
        <v>64090404</v>
      </c>
      <c r="Y3147" s="45"/>
    </row>
    <row r="3148" spans="1:25">
      <c r="A3148" s="299" t="s">
        <v>206</v>
      </c>
      <c r="B3148" s="299" t="s">
        <v>207</v>
      </c>
      <c r="C3148" s="125">
        <v>45289</v>
      </c>
      <c r="D3148" s="125">
        <v>45289</v>
      </c>
      <c r="E3148" s="125">
        <v>45289</v>
      </c>
      <c r="F3148" s="295" t="s">
        <v>859</v>
      </c>
      <c r="G3148" s="127"/>
      <c r="H3148" s="128" t="s">
        <v>858</v>
      </c>
      <c r="I3148" s="73" t="s">
        <v>731</v>
      </c>
      <c r="J3148" s="73" t="s">
        <v>857</v>
      </c>
      <c r="K3148" s="73" t="s">
        <v>944</v>
      </c>
      <c r="L3148" s="129">
        <v>10928.87</v>
      </c>
      <c r="M3148" s="121">
        <v>100</v>
      </c>
      <c r="N3148" s="121">
        <v>10928.87</v>
      </c>
      <c r="O3148" s="121">
        <v>0</v>
      </c>
      <c r="P3148" s="121">
        <v>10928.87</v>
      </c>
      <c r="Q3148" s="130" t="s">
        <v>681</v>
      </c>
      <c r="R3148" s="131">
        <v>7530770.5799999787</v>
      </c>
      <c r="S3148" s="132">
        <v>0</v>
      </c>
      <c r="T3148" s="122" t="s">
        <v>857</v>
      </c>
      <c r="U3148" s="2">
        <v>106735080</v>
      </c>
      <c r="V3148" s="121">
        <v>-401148702</v>
      </c>
      <c r="W3148" s="111">
        <v>548916</v>
      </c>
      <c r="X3148" s="133">
        <v>64090326</v>
      </c>
      <c r="Y3148" s="45"/>
    </row>
    <row r="3149" spans="1:25">
      <c r="A3149" s="299" t="s">
        <v>182</v>
      </c>
      <c r="B3149" s="299" t="s">
        <v>183</v>
      </c>
      <c r="C3149" s="125">
        <v>45289</v>
      </c>
      <c r="D3149" s="125">
        <v>45289</v>
      </c>
      <c r="E3149" s="125">
        <v>45289</v>
      </c>
      <c r="F3149" s="295" t="s">
        <v>859</v>
      </c>
      <c r="G3149" s="127" t="s">
        <v>1610</v>
      </c>
      <c r="H3149" s="128" t="s">
        <v>858</v>
      </c>
      <c r="I3149" s="73" t="s">
        <v>731</v>
      </c>
      <c r="J3149" s="73" t="s">
        <v>857</v>
      </c>
      <c r="K3149" s="73" t="s">
        <v>166</v>
      </c>
      <c r="L3149" s="129">
        <v>0</v>
      </c>
      <c r="N3149" s="121">
        <v>0</v>
      </c>
      <c r="O3149" s="121">
        <v>115670.36</v>
      </c>
      <c r="P3149" s="121">
        <v>115670.36</v>
      </c>
      <c r="Q3149" s="130" t="s">
        <v>681</v>
      </c>
      <c r="R3149" s="131">
        <v>0</v>
      </c>
      <c r="S3149" s="132">
        <v>1102098.1300000073</v>
      </c>
      <c r="T3149" s="122" t="s">
        <v>857</v>
      </c>
      <c r="U3149" s="2">
        <v>101964604</v>
      </c>
      <c r="V3149" s="121">
        <v>-400579362</v>
      </c>
      <c r="W3149" s="111">
        <v>548924</v>
      </c>
      <c r="X3149" s="133">
        <v>63719605</v>
      </c>
      <c r="Y3149" s="45"/>
    </row>
    <row r="3150" spans="1:25">
      <c r="A3150" s="299" t="s">
        <v>182</v>
      </c>
      <c r="B3150" s="299" t="s">
        <v>183</v>
      </c>
      <c r="C3150" s="125">
        <v>45289</v>
      </c>
      <c r="D3150" s="125">
        <v>45289</v>
      </c>
      <c r="E3150" s="125">
        <v>45289</v>
      </c>
      <c r="F3150" s="295" t="s">
        <v>859</v>
      </c>
      <c r="G3150" s="127" t="s">
        <v>1610</v>
      </c>
      <c r="H3150" s="128" t="s">
        <v>858</v>
      </c>
      <c r="I3150" s="73" t="s">
        <v>731</v>
      </c>
      <c r="J3150" s="73" t="s">
        <v>857</v>
      </c>
      <c r="K3150" s="73" t="s">
        <v>166</v>
      </c>
      <c r="L3150" s="129">
        <v>0</v>
      </c>
      <c r="N3150" s="121">
        <v>0</v>
      </c>
      <c r="O3150" s="121">
        <v>935.78</v>
      </c>
      <c r="P3150" s="121">
        <v>935.78</v>
      </c>
      <c r="Q3150" s="130" t="s">
        <v>681</v>
      </c>
      <c r="R3150" s="131">
        <v>0</v>
      </c>
      <c r="S3150" s="132">
        <v>1103033.9100000074</v>
      </c>
      <c r="T3150" s="122" t="s">
        <v>857</v>
      </c>
      <c r="U3150" s="2">
        <v>104670795</v>
      </c>
      <c r="V3150" s="121">
        <v>-400651416</v>
      </c>
      <c r="W3150" s="111">
        <v>548916</v>
      </c>
      <c r="X3150" s="133">
        <v>63788309</v>
      </c>
      <c r="Y3150" s="45"/>
    </row>
    <row r="3151" spans="1:25">
      <c r="A3151" s="299" t="s">
        <v>206</v>
      </c>
      <c r="B3151" s="299" t="s">
        <v>207</v>
      </c>
      <c r="C3151" s="125">
        <v>45289</v>
      </c>
      <c r="D3151" s="125">
        <v>45289</v>
      </c>
      <c r="E3151" s="125">
        <v>45289</v>
      </c>
      <c r="F3151" s="295" t="s">
        <v>505</v>
      </c>
      <c r="G3151" s="127"/>
      <c r="H3151" s="128" t="s">
        <v>504</v>
      </c>
      <c r="I3151" s="73" t="s">
        <v>499</v>
      </c>
      <c r="J3151" s="73" t="s">
        <v>506</v>
      </c>
      <c r="K3151" s="73" t="s">
        <v>944</v>
      </c>
      <c r="L3151" s="129">
        <v>2175.4299999999998</v>
      </c>
      <c r="M3151" s="121">
        <v>100</v>
      </c>
      <c r="N3151" s="121">
        <v>2175.4299999999998</v>
      </c>
      <c r="O3151" s="121">
        <v>0</v>
      </c>
      <c r="P3151" s="121">
        <v>2175.4299999999998</v>
      </c>
      <c r="Q3151" s="130" t="s">
        <v>681</v>
      </c>
      <c r="R3151" s="131">
        <v>7532946.0099999784</v>
      </c>
      <c r="S3151" s="132">
        <v>0</v>
      </c>
      <c r="T3151" s="122" t="s">
        <v>506</v>
      </c>
      <c r="U3151" s="2">
        <v>106241725</v>
      </c>
      <c r="V3151" s="121">
        <v>-399689408</v>
      </c>
      <c r="W3151" s="111">
        <v>543046</v>
      </c>
      <c r="X3151" s="133">
        <v>63607782</v>
      </c>
      <c r="Y3151" s="45"/>
    </row>
    <row r="3152" spans="1:25">
      <c r="A3152" s="299" t="s">
        <v>206</v>
      </c>
      <c r="B3152" s="299" t="s">
        <v>207</v>
      </c>
      <c r="C3152" s="125">
        <v>45289</v>
      </c>
      <c r="D3152" s="125">
        <v>45289</v>
      </c>
      <c r="E3152" s="125">
        <v>45289</v>
      </c>
      <c r="G3152" s="127"/>
      <c r="H3152" s="128" t="s">
        <v>498</v>
      </c>
      <c r="I3152" s="73" t="s">
        <v>499</v>
      </c>
      <c r="J3152" s="73" t="s">
        <v>500</v>
      </c>
      <c r="K3152" s="73" t="s">
        <v>944</v>
      </c>
      <c r="L3152" s="129">
        <v>12720.86</v>
      </c>
      <c r="M3152" s="121">
        <v>100</v>
      </c>
      <c r="N3152" s="121">
        <v>12720.86</v>
      </c>
      <c r="O3152" s="121">
        <v>0</v>
      </c>
      <c r="P3152" s="121">
        <v>12720.86</v>
      </c>
      <c r="Q3152" s="130" t="s">
        <v>681</v>
      </c>
      <c r="R3152" s="131">
        <v>7545666.8699999787</v>
      </c>
      <c r="S3152" s="132">
        <v>0</v>
      </c>
      <c r="T3152" s="122" t="s">
        <v>500</v>
      </c>
      <c r="U3152" s="2">
        <v>106337884</v>
      </c>
      <c r="V3152" s="121">
        <v>-399814474</v>
      </c>
      <c r="W3152" s="111">
        <v>542855</v>
      </c>
      <c r="X3152" s="133">
        <v>63639833</v>
      </c>
      <c r="Y3152" s="45"/>
    </row>
    <row r="3153" spans="1:25">
      <c r="A3153" s="299" t="s">
        <v>206</v>
      </c>
      <c r="B3153" s="299" t="s">
        <v>207</v>
      </c>
      <c r="C3153" s="125">
        <v>45289</v>
      </c>
      <c r="D3153" s="125">
        <v>45289</v>
      </c>
      <c r="E3153" s="125">
        <v>45289</v>
      </c>
      <c r="F3153" s="295" t="s">
        <v>335</v>
      </c>
      <c r="G3153" s="127"/>
      <c r="H3153" s="128" t="s">
        <v>334</v>
      </c>
      <c r="I3153" s="73" t="s">
        <v>336</v>
      </c>
      <c r="J3153" s="73" t="s">
        <v>337</v>
      </c>
      <c r="K3153" s="73" t="s">
        <v>944</v>
      </c>
      <c r="L3153" s="129">
        <v>12258.93</v>
      </c>
      <c r="M3153" s="121">
        <v>100</v>
      </c>
      <c r="N3153" s="121">
        <v>12258.93</v>
      </c>
      <c r="O3153" s="121">
        <v>0</v>
      </c>
      <c r="P3153" s="121">
        <v>12258.93</v>
      </c>
      <c r="Q3153" s="130" t="s">
        <v>681</v>
      </c>
      <c r="R3153" s="131">
        <v>7557925.7999999784</v>
      </c>
      <c r="S3153" s="132">
        <v>0</v>
      </c>
      <c r="T3153" s="122" t="s">
        <v>337</v>
      </c>
      <c r="U3153" s="2">
        <v>106776398</v>
      </c>
      <c r="V3153" s="121">
        <v>-401211137</v>
      </c>
      <c r="W3153" s="111">
        <v>547666</v>
      </c>
      <c r="X3153" s="133">
        <v>64110546</v>
      </c>
      <c r="Y3153" s="45"/>
    </row>
    <row r="3154" spans="1:25">
      <c r="A3154" s="299" t="s">
        <v>206</v>
      </c>
      <c r="B3154" s="299" t="s">
        <v>207</v>
      </c>
      <c r="C3154" s="125">
        <v>45289</v>
      </c>
      <c r="D3154" s="125">
        <v>45289</v>
      </c>
      <c r="E3154" s="125">
        <v>45289</v>
      </c>
      <c r="G3154" s="127"/>
      <c r="H3154" s="128" t="s">
        <v>1033</v>
      </c>
      <c r="I3154" s="73" t="s">
        <v>917</v>
      </c>
      <c r="J3154" s="73" t="s">
        <v>1032</v>
      </c>
      <c r="K3154" s="73" t="s">
        <v>944</v>
      </c>
      <c r="L3154" s="129">
        <v>11766.69</v>
      </c>
      <c r="M3154" s="121">
        <v>100</v>
      </c>
      <c r="N3154" s="121">
        <v>11766.69</v>
      </c>
      <c r="O3154" s="121">
        <v>0</v>
      </c>
      <c r="P3154" s="121">
        <v>11766.69</v>
      </c>
      <c r="Q3154" s="130" t="s">
        <v>681</v>
      </c>
      <c r="R3154" s="131">
        <v>7569692.4899999788</v>
      </c>
      <c r="S3154" s="132">
        <v>0</v>
      </c>
      <c r="T3154" s="122" t="s">
        <v>1032</v>
      </c>
      <c r="U3154" s="2">
        <v>106049127</v>
      </c>
      <c r="V3154" s="121">
        <v>-398925658</v>
      </c>
      <c r="W3154" s="111">
        <v>526201</v>
      </c>
      <c r="X3154" s="133">
        <v>63538524</v>
      </c>
      <c r="Y3154" s="45"/>
    </row>
    <row r="3155" spans="1:25">
      <c r="A3155" s="299" t="s">
        <v>206</v>
      </c>
      <c r="B3155" s="299" t="s">
        <v>207</v>
      </c>
      <c r="C3155" s="125">
        <v>45289</v>
      </c>
      <c r="D3155" s="125">
        <v>45289</v>
      </c>
      <c r="E3155" s="125">
        <v>45289</v>
      </c>
      <c r="G3155" s="127"/>
      <c r="H3155" s="128" t="s">
        <v>989</v>
      </c>
      <c r="I3155" s="73" t="s">
        <v>917</v>
      </c>
      <c r="J3155" s="73" t="s">
        <v>988</v>
      </c>
      <c r="K3155" s="73" t="s">
        <v>944</v>
      </c>
      <c r="L3155" s="129">
        <v>6918.27</v>
      </c>
      <c r="M3155" s="121">
        <v>100</v>
      </c>
      <c r="N3155" s="121">
        <v>6918.27</v>
      </c>
      <c r="O3155" s="121">
        <v>0</v>
      </c>
      <c r="P3155" s="121">
        <v>6918.27</v>
      </c>
      <c r="Q3155" s="130" t="s">
        <v>681</v>
      </c>
      <c r="R3155" s="131">
        <v>7576610.7599999784</v>
      </c>
      <c r="S3155" s="132">
        <v>0</v>
      </c>
      <c r="T3155" s="122" t="s">
        <v>988</v>
      </c>
      <c r="U3155" s="2">
        <v>106044996</v>
      </c>
      <c r="V3155" s="121">
        <v>-398921998</v>
      </c>
      <c r="W3155" s="111">
        <v>502245</v>
      </c>
      <c r="X3155" s="133">
        <v>63537248</v>
      </c>
      <c r="Y3155" s="45"/>
    </row>
    <row r="3156" spans="1:25">
      <c r="A3156" s="299" t="s">
        <v>182</v>
      </c>
      <c r="B3156" s="299" t="s">
        <v>183</v>
      </c>
      <c r="C3156" s="125">
        <v>45289</v>
      </c>
      <c r="D3156" s="125">
        <v>45289</v>
      </c>
      <c r="E3156" s="125">
        <v>45289</v>
      </c>
      <c r="F3156" s="295" t="s">
        <v>542</v>
      </c>
      <c r="G3156" s="127" t="s">
        <v>1864</v>
      </c>
      <c r="H3156" s="128" t="s">
        <v>541</v>
      </c>
      <c r="I3156" s="73" t="s">
        <v>502</v>
      </c>
      <c r="J3156" s="73" t="s">
        <v>543</v>
      </c>
      <c r="K3156" s="73" t="s">
        <v>166</v>
      </c>
      <c r="L3156" s="129">
        <v>0</v>
      </c>
      <c r="N3156" s="121">
        <v>0</v>
      </c>
      <c r="O3156" s="121">
        <v>7964.03</v>
      </c>
      <c r="P3156" s="121">
        <v>7964.03</v>
      </c>
      <c r="Q3156" s="130" t="s">
        <v>681</v>
      </c>
      <c r="R3156" s="131">
        <v>0</v>
      </c>
      <c r="S3156" s="132">
        <v>1110997.9400000074</v>
      </c>
      <c r="T3156" s="122" t="s">
        <v>543</v>
      </c>
      <c r="U3156" s="2">
        <v>101955735</v>
      </c>
      <c r="V3156" s="121">
        <v>-400579288</v>
      </c>
      <c r="W3156" s="111">
        <v>516181</v>
      </c>
      <c r="X3156" s="133">
        <v>63719531</v>
      </c>
      <c r="Y3156" s="45"/>
    </row>
    <row r="3157" spans="1:25">
      <c r="A3157" s="299" t="s">
        <v>206</v>
      </c>
      <c r="B3157" s="299" t="s">
        <v>207</v>
      </c>
      <c r="C3157" s="125">
        <v>45289</v>
      </c>
      <c r="D3157" s="125">
        <v>45289</v>
      </c>
      <c r="E3157" s="125">
        <v>45289</v>
      </c>
      <c r="G3157" s="127"/>
      <c r="H3157" s="128" t="s">
        <v>361</v>
      </c>
      <c r="I3157" s="73" t="s">
        <v>362</v>
      </c>
      <c r="J3157" s="73" t="s">
        <v>363</v>
      </c>
      <c r="K3157" s="73" t="s">
        <v>944</v>
      </c>
      <c r="L3157" s="129">
        <v>20663.82</v>
      </c>
      <c r="M3157" s="121">
        <v>100</v>
      </c>
      <c r="N3157" s="121">
        <v>20663.82</v>
      </c>
      <c r="O3157" s="121">
        <v>0</v>
      </c>
      <c r="P3157" s="121">
        <v>20663.82</v>
      </c>
      <c r="Q3157" s="130" t="s">
        <v>681</v>
      </c>
      <c r="R3157" s="131">
        <v>7597274.5799999787</v>
      </c>
      <c r="S3157" s="132">
        <v>0</v>
      </c>
      <c r="T3157" s="122" t="s">
        <v>363</v>
      </c>
      <c r="U3157" s="2">
        <v>106012942</v>
      </c>
      <c r="V3157" s="121">
        <v>-398880584</v>
      </c>
      <c r="W3157" s="111">
        <v>550321</v>
      </c>
      <c r="X3157" s="133">
        <v>63525656</v>
      </c>
      <c r="Y3157" s="45"/>
    </row>
    <row r="3158" spans="1:25">
      <c r="A3158" s="299" t="s">
        <v>182</v>
      </c>
      <c r="B3158" s="299" t="s">
        <v>183</v>
      </c>
      <c r="C3158" s="125">
        <v>45289</v>
      </c>
      <c r="D3158" s="125">
        <v>45289</v>
      </c>
      <c r="E3158" s="125">
        <v>45289</v>
      </c>
      <c r="G3158" s="127" t="s">
        <v>1561</v>
      </c>
      <c r="H3158" s="128" t="s">
        <v>361</v>
      </c>
      <c r="I3158" s="73" t="s">
        <v>362</v>
      </c>
      <c r="J3158" s="73" t="s">
        <v>363</v>
      </c>
      <c r="K3158" s="73" t="s">
        <v>166</v>
      </c>
      <c r="L3158" s="129">
        <v>0</v>
      </c>
      <c r="N3158" s="121">
        <v>0</v>
      </c>
      <c r="O3158" s="121">
        <v>158156.46</v>
      </c>
      <c r="P3158" s="121">
        <v>158156.46</v>
      </c>
      <c r="Q3158" s="130" t="s">
        <v>681</v>
      </c>
      <c r="R3158" s="131">
        <v>0</v>
      </c>
      <c r="S3158" s="132">
        <v>1269154.4000000074</v>
      </c>
      <c r="T3158" s="122" t="s">
        <v>363</v>
      </c>
      <c r="U3158" s="2">
        <v>106757384</v>
      </c>
      <c r="V3158" s="121">
        <v>-401179784</v>
      </c>
      <c r="W3158" s="111">
        <v>550321</v>
      </c>
      <c r="X3158" s="133">
        <v>64101255</v>
      </c>
      <c r="Y3158" s="45"/>
    </row>
    <row r="3159" spans="1:25">
      <c r="A3159" s="299" t="s">
        <v>182</v>
      </c>
      <c r="B3159" s="299" t="s">
        <v>183</v>
      </c>
      <c r="C3159" s="125">
        <v>45289</v>
      </c>
      <c r="D3159" s="125">
        <v>45289</v>
      </c>
      <c r="E3159" s="125">
        <v>45289</v>
      </c>
      <c r="G3159" s="127" t="s">
        <v>1561</v>
      </c>
      <c r="H3159" s="128" t="s">
        <v>361</v>
      </c>
      <c r="I3159" s="73" t="s">
        <v>362</v>
      </c>
      <c r="J3159" s="73" t="s">
        <v>1892</v>
      </c>
      <c r="K3159" s="73" t="s">
        <v>166</v>
      </c>
      <c r="L3159" s="129">
        <v>0</v>
      </c>
      <c r="N3159" s="121">
        <v>0</v>
      </c>
      <c r="O3159" s="121">
        <v>854.42</v>
      </c>
      <c r="P3159" s="121">
        <v>854.42</v>
      </c>
      <c r="Q3159" s="130" t="s">
        <v>681</v>
      </c>
      <c r="R3159" s="131">
        <v>0</v>
      </c>
      <c r="S3159" s="132">
        <v>1270008.8200000073</v>
      </c>
      <c r="T3159" s="122" t="s">
        <v>363</v>
      </c>
      <c r="U3159" s="2">
        <v>106757383</v>
      </c>
      <c r="V3159" s="121">
        <v>-401250716</v>
      </c>
      <c r="W3159" s="111">
        <v>550335</v>
      </c>
      <c r="X3159" s="133">
        <v>64122608</v>
      </c>
      <c r="Y3159" s="45"/>
    </row>
    <row r="3160" spans="1:25">
      <c r="A3160" s="299" t="s">
        <v>206</v>
      </c>
      <c r="B3160" s="299" t="s">
        <v>207</v>
      </c>
      <c r="C3160" s="125">
        <v>45289</v>
      </c>
      <c r="D3160" s="125">
        <v>45289</v>
      </c>
      <c r="E3160" s="125">
        <v>45289</v>
      </c>
      <c r="F3160" s="295" t="s">
        <v>1087</v>
      </c>
      <c r="G3160" s="127"/>
      <c r="H3160" s="128" t="s">
        <v>1086</v>
      </c>
      <c r="I3160" s="73" t="s">
        <v>528</v>
      </c>
      <c r="J3160" s="73" t="s">
        <v>1085</v>
      </c>
      <c r="K3160" s="73" t="s">
        <v>944</v>
      </c>
      <c r="L3160" s="129">
        <v>563.86</v>
      </c>
      <c r="M3160" s="121">
        <v>100</v>
      </c>
      <c r="N3160" s="121">
        <v>563.86</v>
      </c>
      <c r="O3160" s="121">
        <v>0</v>
      </c>
      <c r="P3160" s="121">
        <v>563.86</v>
      </c>
      <c r="Q3160" s="130" t="s">
        <v>681</v>
      </c>
      <c r="R3160" s="131">
        <v>7597838.439999979</v>
      </c>
      <c r="S3160" s="132">
        <v>0</v>
      </c>
      <c r="T3160" s="122" t="s">
        <v>1085</v>
      </c>
      <c r="U3160" s="2">
        <v>106319367</v>
      </c>
      <c r="V3160" s="121">
        <v>-399790374</v>
      </c>
      <c r="W3160" s="111">
        <v>558361</v>
      </c>
      <c r="X3160" s="133">
        <v>63632830</v>
      </c>
      <c r="Y3160" s="45"/>
    </row>
    <row r="3161" spans="1:25">
      <c r="A3161" s="299" t="s">
        <v>182</v>
      </c>
      <c r="B3161" s="299" t="s">
        <v>183</v>
      </c>
      <c r="C3161" s="125">
        <v>45289</v>
      </c>
      <c r="D3161" s="125">
        <v>45289</v>
      </c>
      <c r="E3161" s="125">
        <v>45289</v>
      </c>
      <c r="F3161" s="295" t="s">
        <v>1087</v>
      </c>
      <c r="G3161" s="127" t="s">
        <v>1939</v>
      </c>
      <c r="H3161" s="128" t="s">
        <v>1086</v>
      </c>
      <c r="I3161" s="73" t="s">
        <v>528</v>
      </c>
      <c r="J3161" s="73" t="s">
        <v>1940</v>
      </c>
      <c r="K3161" s="73" t="s">
        <v>166</v>
      </c>
      <c r="L3161" s="129">
        <v>0</v>
      </c>
      <c r="N3161" s="121">
        <v>0</v>
      </c>
      <c r="O3161" s="121">
        <v>16.649999999999999</v>
      </c>
      <c r="P3161" s="121">
        <v>16.649999999999999</v>
      </c>
      <c r="Q3161" s="130" t="s">
        <v>681</v>
      </c>
      <c r="R3161" s="131">
        <v>0</v>
      </c>
      <c r="S3161" s="132">
        <v>1270025.4700000072</v>
      </c>
      <c r="T3161" s="122" t="s">
        <v>1085</v>
      </c>
      <c r="U3161" s="2">
        <v>106319492</v>
      </c>
      <c r="V3161" s="121">
        <v>-399790515</v>
      </c>
      <c r="W3161" s="111">
        <v>558361</v>
      </c>
      <c r="X3161" s="133">
        <v>63632883</v>
      </c>
      <c r="Y3161" s="45"/>
    </row>
    <row r="3162" spans="1:25">
      <c r="A3162" s="299" t="s">
        <v>182</v>
      </c>
      <c r="B3162" s="299" t="s">
        <v>183</v>
      </c>
      <c r="C3162" s="125">
        <v>45289</v>
      </c>
      <c r="D3162" s="125">
        <v>45289</v>
      </c>
      <c r="E3162" s="125">
        <v>45289</v>
      </c>
      <c r="F3162" s="295" t="s">
        <v>1064</v>
      </c>
      <c r="G3162" s="127" t="s">
        <v>1895</v>
      </c>
      <c r="H3162" s="128" t="s">
        <v>1063</v>
      </c>
      <c r="I3162" s="73" t="s">
        <v>528</v>
      </c>
      <c r="J3162" s="73" t="s">
        <v>1896</v>
      </c>
      <c r="K3162" s="73" t="s">
        <v>166</v>
      </c>
      <c r="L3162" s="129">
        <v>0</v>
      </c>
      <c r="N3162" s="121">
        <v>0</v>
      </c>
      <c r="O3162" s="121">
        <v>0.01</v>
      </c>
      <c r="P3162" s="121">
        <v>0.01</v>
      </c>
      <c r="Q3162" s="130" t="s">
        <v>681</v>
      </c>
      <c r="R3162" s="131">
        <v>0</v>
      </c>
      <c r="S3162" s="132">
        <v>1270025.4800000072</v>
      </c>
      <c r="T3162" s="122" t="s">
        <v>1088</v>
      </c>
      <c r="U3162" s="2">
        <v>105738409</v>
      </c>
      <c r="V3162" s="121">
        <v>-399632568</v>
      </c>
      <c r="W3162" s="111">
        <v>558363</v>
      </c>
      <c r="X3162" s="133">
        <v>63592641</v>
      </c>
      <c r="Y3162" s="45"/>
    </row>
    <row r="3163" spans="1:25">
      <c r="A3163" s="299" t="s">
        <v>206</v>
      </c>
      <c r="B3163" s="299" t="s">
        <v>207</v>
      </c>
      <c r="C3163" s="125">
        <v>45289</v>
      </c>
      <c r="D3163" s="125">
        <v>45289</v>
      </c>
      <c r="E3163" s="125">
        <v>45289</v>
      </c>
      <c r="G3163" s="127"/>
      <c r="H3163" s="128" t="s">
        <v>516</v>
      </c>
      <c r="I3163" s="73" t="s">
        <v>517</v>
      </c>
      <c r="J3163" s="73" t="s">
        <v>518</v>
      </c>
      <c r="K3163" s="73" t="s">
        <v>944</v>
      </c>
      <c r="L3163" s="129">
        <v>2904.22</v>
      </c>
      <c r="M3163" s="121">
        <v>100</v>
      </c>
      <c r="N3163" s="121">
        <v>2904.22</v>
      </c>
      <c r="O3163" s="121">
        <v>0</v>
      </c>
      <c r="P3163" s="121">
        <v>2904.22</v>
      </c>
      <c r="Q3163" s="130" t="s">
        <v>681</v>
      </c>
      <c r="R3163" s="131">
        <v>7600742.6599999787</v>
      </c>
      <c r="S3163" s="132">
        <v>0</v>
      </c>
      <c r="T3163" s="122" t="s">
        <v>518</v>
      </c>
      <c r="U3163" s="2">
        <v>105725034</v>
      </c>
      <c r="V3163" s="121">
        <v>-398509179</v>
      </c>
      <c r="W3163" s="111">
        <v>549713</v>
      </c>
      <c r="X3163" s="133">
        <v>63422297</v>
      </c>
      <c r="Y3163" s="45"/>
    </row>
    <row r="3164" spans="1:25">
      <c r="A3164" s="299" t="s">
        <v>182</v>
      </c>
      <c r="B3164" s="299" t="s">
        <v>183</v>
      </c>
      <c r="C3164" s="125">
        <v>45289</v>
      </c>
      <c r="D3164" s="125">
        <v>45289</v>
      </c>
      <c r="E3164" s="125">
        <v>45289</v>
      </c>
      <c r="G3164" s="127" t="s">
        <v>1871</v>
      </c>
      <c r="H3164" s="128" t="s">
        <v>516</v>
      </c>
      <c r="I3164" s="73" t="s">
        <v>517</v>
      </c>
      <c r="J3164" s="73" t="s">
        <v>1872</v>
      </c>
      <c r="K3164" s="73" t="s">
        <v>166</v>
      </c>
      <c r="L3164" s="129">
        <v>0</v>
      </c>
      <c r="N3164" s="121">
        <v>0</v>
      </c>
      <c r="O3164" s="121">
        <v>12100.36</v>
      </c>
      <c r="P3164" s="121">
        <v>12100.36</v>
      </c>
      <c r="Q3164" s="130" t="s">
        <v>681</v>
      </c>
      <c r="R3164" s="131">
        <v>0</v>
      </c>
      <c r="S3164" s="132">
        <v>1282125.8400000073</v>
      </c>
      <c r="T3164" s="122" t="s">
        <v>518</v>
      </c>
      <c r="U3164" s="2">
        <v>104865258</v>
      </c>
      <c r="V3164" s="121">
        <v>-400767043</v>
      </c>
      <c r="W3164" s="111">
        <v>549713</v>
      </c>
      <c r="X3164" s="133">
        <v>63903819</v>
      </c>
      <c r="Y3164" s="45"/>
    </row>
    <row r="3165" spans="1:25">
      <c r="A3165" s="299" t="s">
        <v>206</v>
      </c>
      <c r="B3165" s="299" t="s">
        <v>207</v>
      </c>
      <c r="C3165" s="125">
        <v>45289</v>
      </c>
      <c r="D3165" s="125">
        <v>45289</v>
      </c>
      <c r="E3165" s="125">
        <v>45289</v>
      </c>
      <c r="F3165" s="295" t="s">
        <v>1045</v>
      </c>
      <c r="G3165" s="127"/>
      <c r="H3165" s="128" t="s">
        <v>577</v>
      </c>
      <c r="I3165" s="73" t="s">
        <v>578</v>
      </c>
      <c r="J3165" s="73" t="s">
        <v>1044</v>
      </c>
      <c r="K3165" s="73" t="s">
        <v>944</v>
      </c>
      <c r="L3165" s="129">
        <v>16977.52</v>
      </c>
      <c r="M3165" s="121">
        <v>100</v>
      </c>
      <c r="N3165" s="121">
        <v>16977.52</v>
      </c>
      <c r="O3165" s="121">
        <v>0</v>
      </c>
      <c r="P3165" s="121">
        <v>16977.52</v>
      </c>
      <c r="Q3165" s="130" t="s">
        <v>681</v>
      </c>
      <c r="R3165" s="131">
        <v>7617720.1799999783</v>
      </c>
      <c r="S3165" s="132">
        <v>0</v>
      </c>
      <c r="T3165" s="122" t="s">
        <v>1044</v>
      </c>
      <c r="U3165" s="2">
        <v>106488297</v>
      </c>
      <c r="V3165" s="121">
        <v>-399999501</v>
      </c>
      <c r="W3165" s="111">
        <v>552460</v>
      </c>
      <c r="X3165" s="133">
        <v>63691154</v>
      </c>
      <c r="Y3165" s="45"/>
    </row>
    <row r="3166" spans="1:25">
      <c r="A3166" s="299" t="s">
        <v>182</v>
      </c>
      <c r="B3166" s="299" t="s">
        <v>183</v>
      </c>
      <c r="C3166" s="125">
        <v>45289</v>
      </c>
      <c r="D3166" s="125">
        <v>45289</v>
      </c>
      <c r="E3166" s="125">
        <v>45289</v>
      </c>
      <c r="F3166" s="295" t="s">
        <v>1045</v>
      </c>
      <c r="G3166" s="127" t="s">
        <v>1632</v>
      </c>
      <c r="H3166" s="128" t="s">
        <v>577</v>
      </c>
      <c r="I3166" s="73" t="s">
        <v>578</v>
      </c>
      <c r="J3166" s="73" t="s">
        <v>1044</v>
      </c>
      <c r="K3166" s="73" t="s">
        <v>166</v>
      </c>
      <c r="L3166" s="129">
        <v>0</v>
      </c>
      <c r="N3166" s="121">
        <v>0</v>
      </c>
      <c r="O3166" s="121">
        <v>197603.64</v>
      </c>
      <c r="P3166" s="121">
        <v>197603.64</v>
      </c>
      <c r="Q3166" s="130" t="s">
        <v>681</v>
      </c>
      <c r="R3166" s="131">
        <v>0</v>
      </c>
      <c r="S3166" s="132">
        <v>1479729.4800000074</v>
      </c>
      <c r="T3166" s="122" t="s">
        <v>1044</v>
      </c>
      <c r="U3166" s="2">
        <v>102216014</v>
      </c>
      <c r="V3166" s="121">
        <v>-399999668</v>
      </c>
      <c r="W3166" s="111">
        <v>552460</v>
      </c>
      <c r="X3166" s="133">
        <v>63691237</v>
      </c>
      <c r="Y3166" s="45"/>
    </row>
    <row r="3167" spans="1:25">
      <c r="A3167" s="299" t="s">
        <v>206</v>
      </c>
      <c r="B3167" s="299" t="s">
        <v>207</v>
      </c>
      <c r="C3167" s="125">
        <v>45289</v>
      </c>
      <c r="D3167" s="125">
        <v>45289</v>
      </c>
      <c r="E3167" s="125">
        <v>45289</v>
      </c>
      <c r="F3167" s="295" t="s">
        <v>474</v>
      </c>
      <c r="G3167" s="127"/>
      <c r="H3167" s="128" t="s">
        <v>473</v>
      </c>
      <c r="I3167" s="73" t="s">
        <v>475</v>
      </c>
      <c r="J3167" s="73" t="s">
        <v>476</v>
      </c>
      <c r="K3167" s="73" t="s">
        <v>944</v>
      </c>
      <c r="L3167" s="129">
        <v>12309.65</v>
      </c>
      <c r="M3167" s="121">
        <v>100</v>
      </c>
      <c r="N3167" s="121">
        <v>12309.65</v>
      </c>
      <c r="O3167" s="121">
        <v>0</v>
      </c>
      <c r="P3167" s="121">
        <v>12309.65</v>
      </c>
      <c r="Q3167" s="130" t="s">
        <v>681</v>
      </c>
      <c r="R3167" s="131">
        <v>7630029.8299999787</v>
      </c>
      <c r="S3167" s="132">
        <v>0</v>
      </c>
      <c r="T3167" s="122" t="s">
        <v>476</v>
      </c>
      <c r="U3167" s="2">
        <v>106719017</v>
      </c>
      <c r="V3167" s="121">
        <v>-401125772</v>
      </c>
      <c r="W3167" s="111">
        <v>558770</v>
      </c>
      <c r="X3167" s="133">
        <v>64083567</v>
      </c>
      <c r="Y3167" s="45"/>
    </row>
    <row r="3168" spans="1:25">
      <c r="A3168" s="299" t="s">
        <v>206</v>
      </c>
      <c r="B3168" s="299" t="s">
        <v>207</v>
      </c>
      <c r="C3168" s="125">
        <v>45289</v>
      </c>
      <c r="D3168" s="125">
        <v>45289</v>
      </c>
      <c r="E3168" s="125">
        <v>45289</v>
      </c>
      <c r="F3168" s="295" t="s">
        <v>386</v>
      </c>
      <c r="G3168" s="127"/>
      <c r="H3168" s="128" t="s">
        <v>385</v>
      </c>
      <c r="I3168" s="73" t="s">
        <v>387</v>
      </c>
      <c r="J3168" s="73" t="s">
        <v>388</v>
      </c>
      <c r="K3168" s="73" t="s">
        <v>944</v>
      </c>
      <c r="L3168" s="129">
        <v>19143.87</v>
      </c>
      <c r="M3168" s="121">
        <v>100</v>
      </c>
      <c r="N3168" s="121">
        <v>19143.87</v>
      </c>
      <c r="O3168" s="121">
        <v>0</v>
      </c>
      <c r="P3168" s="121">
        <v>19143.87</v>
      </c>
      <c r="Q3168" s="130" t="s">
        <v>681</v>
      </c>
      <c r="R3168" s="131">
        <v>7649173.6999999788</v>
      </c>
      <c r="S3168" s="132">
        <v>0</v>
      </c>
      <c r="T3168" s="122" t="s">
        <v>388</v>
      </c>
      <c r="U3168" s="2">
        <v>106792916</v>
      </c>
      <c r="V3168" s="121">
        <v>-401234733</v>
      </c>
      <c r="W3168" s="111">
        <v>499450</v>
      </c>
      <c r="X3168" s="133">
        <v>64118372</v>
      </c>
      <c r="Y3168" s="45"/>
    </row>
    <row r="3169" spans="1:25">
      <c r="A3169" s="299" t="s">
        <v>206</v>
      </c>
      <c r="B3169" s="299" t="s">
        <v>207</v>
      </c>
      <c r="C3169" s="125">
        <v>45289</v>
      </c>
      <c r="D3169" s="125">
        <v>45289</v>
      </c>
      <c r="E3169" s="125">
        <v>45289</v>
      </c>
      <c r="G3169" s="127"/>
      <c r="H3169" s="128" t="s">
        <v>513</v>
      </c>
      <c r="I3169" s="73" t="s">
        <v>514</v>
      </c>
      <c r="J3169" s="73" t="s">
        <v>515</v>
      </c>
      <c r="K3169" s="73" t="s">
        <v>944</v>
      </c>
      <c r="L3169" s="129">
        <v>6218.67</v>
      </c>
      <c r="M3169" s="121">
        <v>100</v>
      </c>
      <c r="N3169" s="121">
        <v>6218.67</v>
      </c>
      <c r="O3169" s="121">
        <v>0</v>
      </c>
      <c r="P3169" s="121">
        <v>6218.67</v>
      </c>
      <c r="Q3169" s="130" t="s">
        <v>681</v>
      </c>
      <c r="R3169" s="131">
        <v>7655392.3699999787</v>
      </c>
      <c r="S3169" s="132">
        <v>0</v>
      </c>
      <c r="T3169" s="122" t="s">
        <v>515</v>
      </c>
      <c r="U3169" s="2">
        <v>106434988</v>
      </c>
      <c r="V3169" s="121">
        <v>-399932304</v>
      </c>
      <c r="W3169" s="111">
        <v>546067</v>
      </c>
      <c r="X3169" s="133">
        <v>63673861</v>
      </c>
      <c r="Y3169" s="45"/>
    </row>
    <row r="3170" spans="1:25">
      <c r="A3170" s="299" t="s">
        <v>182</v>
      </c>
      <c r="B3170" s="299" t="s">
        <v>183</v>
      </c>
      <c r="C3170" s="125">
        <v>45289</v>
      </c>
      <c r="D3170" s="125">
        <v>45289</v>
      </c>
      <c r="E3170" s="125">
        <v>45289</v>
      </c>
      <c r="G3170" s="127" t="s">
        <v>1884</v>
      </c>
      <c r="H3170" s="128" t="s">
        <v>513</v>
      </c>
      <c r="I3170" s="73" t="s">
        <v>514</v>
      </c>
      <c r="J3170" s="73" t="s">
        <v>515</v>
      </c>
      <c r="K3170" s="73" t="s">
        <v>166</v>
      </c>
      <c r="L3170" s="129">
        <v>0</v>
      </c>
      <c r="N3170" s="121">
        <v>0</v>
      </c>
      <c r="O3170" s="121">
        <v>131057.36</v>
      </c>
      <c r="P3170" s="121">
        <v>131057.36</v>
      </c>
      <c r="Q3170" s="130" t="s">
        <v>681</v>
      </c>
      <c r="R3170" s="131">
        <v>0</v>
      </c>
      <c r="S3170" s="132">
        <v>1610786.8400000075</v>
      </c>
      <c r="T3170" s="122" t="s">
        <v>515</v>
      </c>
      <c r="U3170" s="2">
        <v>102505310</v>
      </c>
      <c r="V3170" s="121">
        <v>-400612764</v>
      </c>
      <c r="W3170" s="111">
        <v>546067</v>
      </c>
      <c r="X3170" s="133">
        <v>63752676</v>
      </c>
      <c r="Y3170" s="45"/>
    </row>
    <row r="3171" spans="1:25">
      <c r="A3171" s="299" t="s">
        <v>206</v>
      </c>
      <c r="B3171" s="299" t="s">
        <v>207</v>
      </c>
      <c r="C3171" s="125">
        <v>45289</v>
      </c>
      <c r="D3171" s="125">
        <v>45289</v>
      </c>
      <c r="E3171" s="125">
        <v>45289</v>
      </c>
      <c r="F3171" s="295" t="s">
        <v>1036</v>
      </c>
      <c r="G3171" s="127"/>
      <c r="H3171" s="128" t="s">
        <v>900</v>
      </c>
      <c r="I3171" s="73" t="s">
        <v>898</v>
      </c>
      <c r="J3171" s="73" t="s">
        <v>899</v>
      </c>
      <c r="K3171" s="73" t="s">
        <v>944</v>
      </c>
      <c r="L3171" s="129">
        <v>12467.4</v>
      </c>
      <c r="M3171" s="121">
        <v>100</v>
      </c>
      <c r="N3171" s="121">
        <v>12467.4</v>
      </c>
      <c r="O3171" s="121">
        <v>0</v>
      </c>
      <c r="P3171" s="121">
        <v>12467.4</v>
      </c>
      <c r="Q3171" s="130" t="s">
        <v>681</v>
      </c>
      <c r="R3171" s="131">
        <v>7667859.7699999791</v>
      </c>
      <c r="S3171" s="132">
        <v>0</v>
      </c>
      <c r="T3171" s="122" t="s">
        <v>899</v>
      </c>
      <c r="U3171" s="2">
        <v>105748220</v>
      </c>
      <c r="V3171" s="121">
        <v>-398546454</v>
      </c>
      <c r="W3171" s="111">
        <v>493703</v>
      </c>
      <c r="X3171" s="133">
        <v>63436003</v>
      </c>
      <c r="Y3171" s="45"/>
    </row>
    <row r="3172" spans="1:25">
      <c r="A3172" s="299" t="s">
        <v>182</v>
      </c>
      <c r="B3172" s="299" t="s">
        <v>183</v>
      </c>
      <c r="C3172" s="125">
        <v>45289</v>
      </c>
      <c r="D3172" s="125">
        <v>45289</v>
      </c>
      <c r="E3172" s="125">
        <v>45289</v>
      </c>
      <c r="F3172" s="295" t="s">
        <v>1036</v>
      </c>
      <c r="G3172" s="127" t="s">
        <v>1653</v>
      </c>
      <c r="H3172" s="128" t="s">
        <v>900</v>
      </c>
      <c r="I3172" s="73" t="s">
        <v>898</v>
      </c>
      <c r="J3172" s="73" t="s">
        <v>1654</v>
      </c>
      <c r="K3172" s="73" t="s">
        <v>166</v>
      </c>
      <c r="L3172" s="129">
        <v>0</v>
      </c>
      <c r="N3172" s="121">
        <v>0</v>
      </c>
      <c r="O3172" s="121">
        <v>142266.49</v>
      </c>
      <c r="P3172" s="121">
        <v>142266.49</v>
      </c>
      <c r="Q3172" s="130" t="s">
        <v>681</v>
      </c>
      <c r="R3172" s="131">
        <v>0</v>
      </c>
      <c r="S3172" s="132">
        <v>1753053.3300000075</v>
      </c>
      <c r="T3172" s="122" t="s">
        <v>899</v>
      </c>
      <c r="U3172" s="2">
        <v>102244546</v>
      </c>
      <c r="V3172" s="121">
        <v>-400598357</v>
      </c>
      <c r="W3172" s="111">
        <v>493703</v>
      </c>
      <c r="X3172" s="133">
        <v>63738424</v>
      </c>
      <c r="Y3172" s="45"/>
    </row>
    <row r="3173" spans="1:25">
      <c r="A3173" s="299" t="s">
        <v>206</v>
      </c>
      <c r="B3173" s="299" t="s">
        <v>207</v>
      </c>
      <c r="C3173" s="125">
        <v>45289</v>
      </c>
      <c r="D3173" s="125">
        <v>45289</v>
      </c>
      <c r="E3173" s="125">
        <v>45289</v>
      </c>
      <c r="G3173" s="127"/>
      <c r="H3173" s="128" t="s">
        <v>855</v>
      </c>
      <c r="I3173" s="73" t="s">
        <v>853</v>
      </c>
      <c r="J3173" s="73" t="s">
        <v>854</v>
      </c>
      <c r="K3173" s="73" t="s">
        <v>944</v>
      </c>
      <c r="L3173" s="129">
        <v>7952.82</v>
      </c>
      <c r="M3173" s="121">
        <v>100</v>
      </c>
      <c r="N3173" s="121">
        <v>7952.82</v>
      </c>
      <c r="O3173" s="121">
        <v>0</v>
      </c>
      <c r="P3173" s="121">
        <v>7952.82</v>
      </c>
      <c r="Q3173" s="130" t="s">
        <v>681</v>
      </c>
      <c r="R3173" s="131">
        <v>7675812.5899999794</v>
      </c>
      <c r="S3173" s="132">
        <v>0</v>
      </c>
      <c r="T3173" s="122" t="s">
        <v>854</v>
      </c>
      <c r="U3173" s="2">
        <v>105653199</v>
      </c>
      <c r="V3173" s="121">
        <v>-398076398</v>
      </c>
      <c r="W3173" s="111">
        <v>516603</v>
      </c>
      <c r="X3173" s="133">
        <v>63387712</v>
      </c>
      <c r="Y3173" s="45"/>
    </row>
    <row r="3174" spans="1:25">
      <c r="A3174" s="299" t="s">
        <v>182</v>
      </c>
      <c r="B3174" s="299" t="s">
        <v>183</v>
      </c>
      <c r="C3174" s="125">
        <v>45289</v>
      </c>
      <c r="D3174" s="125">
        <v>45289</v>
      </c>
      <c r="E3174" s="125">
        <v>45289</v>
      </c>
      <c r="G3174" s="127" t="s">
        <v>1594</v>
      </c>
      <c r="H3174" s="128" t="s">
        <v>855</v>
      </c>
      <c r="I3174" s="73" t="s">
        <v>853</v>
      </c>
      <c r="J3174" s="73" t="s">
        <v>854</v>
      </c>
      <c r="K3174" s="73" t="s">
        <v>166</v>
      </c>
      <c r="L3174" s="129">
        <v>0</v>
      </c>
      <c r="N3174" s="121">
        <v>0</v>
      </c>
      <c r="O3174" s="121">
        <v>87218.66</v>
      </c>
      <c r="P3174" s="121">
        <v>87218.66</v>
      </c>
      <c r="Q3174" s="130" t="s">
        <v>681</v>
      </c>
      <c r="R3174" s="131">
        <v>0</v>
      </c>
      <c r="S3174" s="132">
        <v>1840271.9900000074</v>
      </c>
      <c r="T3174" s="122" t="s">
        <v>854</v>
      </c>
      <c r="U3174" s="2">
        <v>101378012</v>
      </c>
      <c r="V3174" s="121">
        <v>-400563204</v>
      </c>
      <c r="W3174" s="111">
        <v>516603</v>
      </c>
      <c r="X3174" s="133">
        <v>63703493</v>
      </c>
      <c r="Y3174" s="45"/>
    </row>
    <row r="3175" spans="1:25">
      <c r="A3175" s="299" t="s">
        <v>182</v>
      </c>
      <c r="B3175" s="299" t="s">
        <v>183</v>
      </c>
      <c r="C3175" s="125">
        <v>45289</v>
      </c>
      <c r="D3175" s="125">
        <v>45289</v>
      </c>
      <c r="E3175" s="125">
        <v>45289</v>
      </c>
      <c r="F3175" s="295" t="s">
        <v>1084</v>
      </c>
      <c r="G3175" s="127" t="s">
        <v>1941</v>
      </c>
      <c r="H3175" s="128" t="s">
        <v>1083</v>
      </c>
      <c r="I3175" s="73" t="s">
        <v>1081</v>
      </c>
      <c r="J3175" s="73" t="s">
        <v>1082</v>
      </c>
      <c r="K3175" s="73" t="s">
        <v>166</v>
      </c>
      <c r="L3175" s="129">
        <v>0</v>
      </c>
      <c r="N3175" s="121">
        <v>0</v>
      </c>
      <c r="O3175" s="121">
        <v>231933.99</v>
      </c>
      <c r="P3175" s="121">
        <v>231933.99</v>
      </c>
      <c r="Q3175" s="130" t="s">
        <v>681</v>
      </c>
      <c r="R3175" s="131">
        <v>0</v>
      </c>
      <c r="S3175" s="132">
        <v>2072205.9800000074</v>
      </c>
      <c r="T3175" s="122" t="s">
        <v>1082</v>
      </c>
      <c r="U3175" s="2">
        <v>105576938</v>
      </c>
      <c r="V3175" s="121">
        <v>-400844194</v>
      </c>
      <c r="W3175" s="111">
        <v>569815</v>
      </c>
      <c r="X3175" s="133">
        <v>63980100</v>
      </c>
      <c r="Y3175" s="45"/>
    </row>
    <row r="3176" spans="1:25">
      <c r="A3176" s="299" t="s">
        <v>206</v>
      </c>
      <c r="B3176" s="299" t="s">
        <v>207</v>
      </c>
      <c r="C3176" s="125">
        <v>45289</v>
      </c>
      <c r="D3176" s="125">
        <v>45289</v>
      </c>
      <c r="E3176" s="125">
        <v>45289</v>
      </c>
      <c r="F3176" s="295" t="s">
        <v>1052</v>
      </c>
      <c r="G3176" s="127"/>
      <c r="H3176" s="128" t="s">
        <v>1051</v>
      </c>
      <c r="I3176" s="73" t="s">
        <v>1049</v>
      </c>
      <c r="J3176" s="73" t="s">
        <v>1050</v>
      </c>
      <c r="K3176" s="73" t="s">
        <v>944</v>
      </c>
      <c r="L3176" s="129">
        <v>24376.639999999999</v>
      </c>
      <c r="M3176" s="121">
        <v>100</v>
      </c>
      <c r="N3176" s="121">
        <v>24376.639999999999</v>
      </c>
      <c r="O3176" s="121">
        <v>0</v>
      </c>
      <c r="P3176" s="121">
        <v>24376.639999999999</v>
      </c>
      <c r="Q3176" s="130" t="s">
        <v>681</v>
      </c>
      <c r="R3176" s="131">
        <v>7700189.229999979</v>
      </c>
      <c r="S3176" s="132">
        <v>0</v>
      </c>
      <c r="T3176" s="122" t="s">
        <v>1050</v>
      </c>
      <c r="U3176" s="2">
        <v>105895698</v>
      </c>
      <c r="V3176" s="121">
        <v>-398735876</v>
      </c>
      <c r="W3176" s="111">
        <v>534169</v>
      </c>
      <c r="X3176" s="133">
        <v>63488690</v>
      </c>
      <c r="Y3176" s="45"/>
    </row>
    <row r="3177" spans="1:25">
      <c r="A3177" s="299" t="s">
        <v>182</v>
      </c>
      <c r="B3177" s="299" t="s">
        <v>183</v>
      </c>
      <c r="C3177" s="125">
        <v>45289</v>
      </c>
      <c r="D3177" s="125">
        <v>45289</v>
      </c>
      <c r="E3177" s="125">
        <v>45289</v>
      </c>
      <c r="F3177" s="295" t="s">
        <v>1052</v>
      </c>
      <c r="G3177" s="127" t="s">
        <v>1885</v>
      </c>
      <c r="H3177" s="128" t="s">
        <v>1051</v>
      </c>
      <c r="I3177" s="73" t="s">
        <v>1049</v>
      </c>
      <c r="J3177" s="73" t="s">
        <v>1050</v>
      </c>
      <c r="K3177" s="73" t="s">
        <v>166</v>
      </c>
      <c r="L3177" s="129">
        <v>0</v>
      </c>
      <c r="N3177" s="121">
        <v>0</v>
      </c>
      <c r="O3177" s="121">
        <v>81481.17</v>
      </c>
      <c r="P3177" s="121">
        <v>81481.17</v>
      </c>
      <c r="Q3177" s="130" t="s">
        <v>681</v>
      </c>
      <c r="R3177" s="131">
        <v>0</v>
      </c>
      <c r="S3177" s="132">
        <v>2153687.1500000074</v>
      </c>
      <c r="T3177" s="122" t="s">
        <v>1050</v>
      </c>
      <c r="U3177" s="2">
        <v>104894001</v>
      </c>
      <c r="V3177" s="121">
        <v>-400783699</v>
      </c>
      <c r="W3177" s="111">
        <v>534169</v>
      </c>
      <c r="X3177" s="133">
        <v>63920386</v>
      </c>
      <c r="Y3177" s="45"/>
    </row>
    <row r="3178" spans="1:25">
      <c r="A3178" s="299" t="s">
        <v>206</v>
      </c>
      <c r="B3178" s="299" t="s">
        <v>207</v>
      </c>
      <c r="C3178" s="125">
        <v>45289</v>
      </c>
      <c r="D3178" s="125">
        <v>45289</v>
      </c>
      <c r="E3178" s="125">
        <v>45289</v>
      </c>
      <c r="G3178" s="127"/>
      <c r="H3178" s="128" t="s">
        <v>1067</v>
      </c>
      <c r="I3178" s="73" t="s">
        <v>1065</v>
      </c>
      <c r="J3178" s="73" t="s">
        <v>1066</v>
      </c>
      <c r="K3178" s="73" t="s">
        <v>944</v>
      </c>
      <c r="L3178" s="129">
        <v>26222.22</v>
      </c>
      <c r="M3178" s="121">
        <v>100</v>
      </c>
      <c r="N3178" s="121">
        <v>26222.22</v>
      </c>
      <c r="O3178" s="121">
        <v>0</v>
      </c>
      <c r="P3178" s="121">
        <v>26222.22</v>
      </c>
      <c r="Q3178" s="130" t="s">
        <v>681</v>
      </c>
      <c r="R3178" s="131">
        <v>7726411.4499999788</v>
      </c>
      <c r="S3178" s="132">
        <v>0</v>
      </c>
      <c r="T3178" s="122" t="s">
        <v>1066</v>
      </c>
      <c r="U3178" s="2">
        <v>106717333</v>
      </c>
      <c r="V3178" s="121">
        <v>-401121449</v>
      </c>
      <c r="W3178" s="111">
        <v>557856</v>
      </c>
      <c r="X3178" s="133">
        <v>64082600</v>
      </c>
      <c r="Y3178" s="45"/>
    </row>
    <row r="3179" spans="1:25">
      <c r="A3179" s="299" t="s">
        <v>182</v>
      </c>
      <c r="B3179" s="299" t="s">
        <v>183</v>
      </c>
      <c r="C3179" s="125">
        <v>45289</v>
      </c>
      <c r="D3179" s="125">
        <v>45289</v>
      </c>
      <c r="E3179" s="125">
        <v>45289</v>
      </c>
      <c r="G3179" s="127" t="s">
        <v>1942</v>
      </c>
      <c r="H3179" s="128" t="s">
        <v>1067</v>
      </c>
      <c r="I3179" s="73" t="s">
        <v>1065</v>
      </c>
      <c r="J3179" s="73" t="s">
        <v>1066</v>
      </c>
      <c r="K3179" s="73" t="s">
        <v>166</v>
      </c>
      <c r="L3179" s="129">
        <v>0</v>
      </c>
      <c r="N3179" s="121">
        <v>0</v>
      </c>
      <c r="O3179" s="121">
        <v>364033.07</v>
      </c>
      <c r="P3179" s="121">
        <v>364033.07</v>
      </c>
      <c r="Q3179" s="130" t="s">
        <v>681</v>
      </c>
      <c r="R3179" s="131">
        <v>0</v>
      </c>
      <c r="S3179" s="132">
        <v>2517720.2200000072</v>
      </c>
      <c r="T3179" s="122" t="s">
        <v>1066</v>
      </c>
      <c r="U3179" s="2">
        <v>105575404</v>
      </c>
      <c r="V3179" s="121">
        <v>-400842757</v>
      </c>
      <c r="W3179" s="111">
        <v>557856</v>
      </c>
      <c r="X3179" s="133">
        <v>63978663</v>
      </c>
      <c r="Y3179" s="45"/>
    </row>
    <row r="3180" spans="1:25">
      <c r="A3180" s="299" t="s">
        <v>206</v>
      </c>
      <c r="B3180" s="299" t="s">
        <v>207</v>
      </c>
      <c r="C3180" s="125">
        <v>45289</v>
      </c>
      <c r="D3180" s="125">
        <v>45289</v>
      </c>
      <c r="E3180" s="125">
        <v>45289</v>
      </c>
      <c r="F3180" s="295" t="s">
        <v>466</v>
      </c>
      <c r="G3180" s="127"/>
      <c r="H3180" s="128" t="s">
        <v>465</v>
      </c>
      <c r="I3180" s="73" t="s">
        <v>467</v>
      </c>
      <c r="J3180" s="73" t="s">
        <v>468</v>
      </c>
      <c r="K3180" s="73" t="s">
        <v>944</v>
      </c>
      <c r="L3180" s="129">
        <v>16464.63</v>
      </c>
      <c r="M3180" s="121">
        <v>100</v>
      </c>
      <c r="N3180" s="121">
        <v>16464.63</v>
      </c>
      <c r="O3180" s="121">
        <v>0</v>
      </c>
      <c r="P3180" s="121">
        <v>16464.63</v>
      </c>
      <c r="Q3180" s="130" t="s">
        <v>681</v>
      </c>
      <c r="R3180" s="131">
        <v>7742876.0799999787</v>
      </c>
      <c r="S3180" s="132">
        <v>0</v>
      </c>
      <c r="T3180" s="122" t="s">
        <v>468</v>
      </c>
      <c r="U3180" s="2">
        <v>106729320</v>
      </c>
      <c r="V3180" s="121">
        <v>-401138917</v>
      </c>
      <c r="W3180" s="111">
        <v>553492</v>
      </c>
      <c r="X3180" s="133">
        <v>64087774</v>
      </c>
      <c r="Y3180" s="45"/>
    </row>
    <row r="3181" spans="1:25">
      <c r="A3181" s="299" t="s">
        <v>182</v>
      </c>
      <c r="B3181" s="299" t="s">
        <v>183</v>
      </c>
      <c r="C3181" s="125">
        <v>45289</v>
      </c>
      <c r="D3181" s="125">
        <v>45289</v>
      </c>
      <c r="E3181" s="125">
        <v>45289</v>
      </c>
      <c r="F3181" s="295" t="s">
        <v>466</v>
      </c>
      <c r="G3181" s="127" t="s">
        <v>1608</v>
      </c>
      <c r="H3181" s="128" t="s">
        <v>465</v>
      </c>
      <c r="I3181" s="73" t="s">
        <v>467</v>
      </c>
      <c r="J3181" s="73" t="s">
        <v>468</v>
      </c>
      <c r="K3181" s="73" t="s">
        <v>166</v>
      </c>
      <c r="L3181" s="129">
        <v>0</v>
      </c>
      <c r="N3181" s="121">
        <v>0</v>
      </c>
      <c r="O3181" s="121">
        <v>58797.21</v>
      </c>
      <c r="P3181" s="121">
        <v>58797.21</v>
      </c>
      <c r="Q3181" s="130" t="s">
        <v>681</v>
      </c>
      <c r="R3181" s="131">
        <v>0</v>
      </c>
      <c r="S3181" s="132">
        <v>2576517.4300000072</v>
      </c>
      <c r="T3181" s="122" t="s">
        <v>468</v>
      </c>
      <c r="U3181" s="2">
        <v>104823718</v>
      </c>
      <c r="V3181" s="121">
        <v>-400743324</v>
      </c>
      <c r="W3181" s="111">
        <v>553492</v>
      </c>
      <c r="X3181" s="133">
        <v>63880144</v>
      </c>
      <c r="Y3181" s="45"/>
    </row>
    <row r="3182" spans="1:25">
      <c r="A3182" s="299" t="s">
        <v>182</v>
      </c>
      <c r="B3182" s="299" t="s">
        <v>183</v>
      </c>
      <c r="C3182" s="125">
        <v>45289</v>
      </c>
      <c r="D3182" s="125">
        <v>45289</v>
      </c>
      <c r="E3182" s="125">
        <v>45289</v>
      </c>
      <c r="F3182" s="295" t="s">
        <v>1089</v>
      </c>
      <c r="G3182" s="127" t="s">
        <v>1943</v>
      </c>
      <c r="H3182" s="128" t="s">
        <v>1075</v>
      </c>
      <c r="I3182" s="73" t="s">
        <v>1073</v>
      </c>
      <c r="J3182" s="73" t="s">
        <v>1074</v>
      </c>
      <c r="K3182" s="73" t="s">
        <v>166</v>
      </c>
      <c r="L3182" s="129">
        <v>0</v>
      </c>
      <c r="N3182" s="121">
        <v>0</v>
      </c>
      <c r="O3182" s="121">
        <v>171066.6</v>
      </c>
      <c r="P3182" s="121">
        <v>171066.6</v>
      </c>
      <c r="Q3182" s="130" t="s">
        <v>681</v>
      </c>
      <c r="R3182" s="131">
        <v>0</v>
      </c>
      <c r="S3182" s="132">
        <v>2747584.0300000072</v>
      </c>
      <c r="T3182" s="122" t="s">
        <v>1074</v>
      </c>
      <c r="U3182" s="2">
        <v>105576886</v>
      </c>
      <c r="V3182" s="121">
        <v>-400844148</v>
      </c>
      <c r="W3182" s="111">
        <v>569064</v>
      </c>
      <c r="X3182" s="133">
        <v>63980054</v>
      </c>
      <c r="Y3182" s="45"/>
    </row>
    <row r="3183" spans="1:25">
      <c r="A3183" s="299" t="s">
        <v>182</v>
      </c>
      <c r="B3183" s="299" t="s">
        <v>183</v>
      </c>
      <c r="C3183" s="125">
        <v>45289</v>
      </c>
      <c r="D3183" s="125">
        <v>45289</v>
      </c>
      <c r="E3183" s="125">
        <v>45289</v>
      </c>
      <c r="G3183" s="127" t="s">
        <v>1860</v>
      </c>
      <c r="H3183" s="128" t="s">
        <v>507</v>
      </c>
      <c r="I3183" s="73" t="s">
        <v>508</v>
      </c>
      <c r="J3183" s="73" t="s">
        <v>552</v>
      </c>
      <c r="K3183" s="73" t="s">
        <v>166</v>
      </c>
      <c r="L3183" s="129">
        <v>0</v>
      </c>
      <c r="N3183" s="121">
        <v>0</v>
      </c>
      <c r="O3183" s="121">
        <v>45415.56</v>
      </c>
      <c r="P3183" s="121">
        <v>45415.56</v>
      </c>
      <c r="Q3183" s="130" t="s">
        <v>681</v>
      </c>
      <c r="R3183" s="131">
        <v>0</v>
      </c>
      <c r="S3183" s="132">
        <v>2792999.5900000073</v>
      </c>
      <c r="T3183" s="122" t="s">
        <v>509</v>
      </c>
      <c r="U3183" s="2">
        <v>103200001</v>
      </c>
      <c r="V3183" s="121">
        <v>-401240336</v>
      </c>
      <c r="W3183" s="111">
        <v>543029</v>
      </c>
      <c r="X3183" s="133">
        <v>64119829</v>
      </c>
      <c r="Y3183" s="45"/>
    </row>
    <row r="3184" spans="1:25">
      <c r="A3184" s="299" t="s">
        <v>206</v>
      </c>
      <c r="B3184" s="299" t="s">
        <v>207</v>
      </c>
      <c r="C3184" s="125">
        <v>45289</v>
      </c>
      <c r="D3184" s="125">
        <v>45289</v>
      </c>
      <c r="E3184" s="125">
        <v>45289</v>
      </c>
      <c r="F3184" s="295" t="s">
        <v>771</v>
      </c>
      <c r="G3184" s="127"/>
      <c r="H3184" s="128" t="s">
        <v>770</v>
      </c>
      <c r="I3184" s="73" t="s">
        <v>768</v>
      </c>
      <c r="J3184" s="73" t="s">
        <v>769</v>
      </c>
      <c r="K3184" s="73" t="s">
        <v>944</v>
      </c>
      <c r="L3184" s="129">
        <v>19867.28</v>
      </c>
      <c r="M3184" s="121">
        <v>100</v>
      </c>
      <c r="N3184" s="121">
        <v>19867.28</v>
      </c>
      <c r="O3184" s="121">
        <v>0</v>
      </c>
      <c r="P3184" s="121">
        <v>19867.28</v>
      </c>
      <c r="Q3184" s="130" t="s">
        <v>681</v>
      </c>
      <c r="R3184" s="131">
        <v>7762743.3599999789</v>
      </c>
      <c r="S3184" s="132">
        <v>0</v>
      </c>
      <c r="T3184" s="122" t="s">
        <v>769</v>
      </c>
      <c r="U3184" s="2">
        <v>105711419</v>
      </c>
      <c r="V3184" s="121">
        <v>-398155778</v>
      </c>
      <c r="W3184" s="111">
        <v>557506</v>
      </c>
      <c r="X3184" s="133">
        <v>63416067</v>
      </c>
      <c r="Y3184" s="45"/>
    </row>
    <row r="3185" spans="1:25">
      <c r="A3185" s="299" t="s">
        <v>206</v>
      </c>
      <c r="B3185" s="299" t="s">
        <v>207</v>
      </c>
      <c r="C3185" s="125">
        <v>45289</v>
      </c>
      <c r="D3185" s="125">
        <v>45289</v>
      </c>
      <c r="E3185" s="125">
        <v>45289</v>
      </c>
      <c r="F3185" s="295" t="s">
        <v>942</v>
      </c>
      <c r="G3185" s="127"/>
      <c r="H3185" s="128" t="s">
        <v>941</v>
      </c>
      <c r="I3185" s="73" t="s">
        <v>939</v>
      </c>
      <c r="J3185" s="73" t="s">
        <v>940</v>
      </c>
      <c r="K3185" s="73" t="s">
        <v>944</v>
      </c>
      <c r="L3185" s="129">
        <v>4682.3</v>
      </c>
      <c r="M3185" s="121">
        <v>100</v>
      </c>
      <c r="N3185" s="121">
        <v>4682.3</v>
      </c>
      <c r="O3185" s="121">
        <v>0</v>
      </c>
      <c r="P3185" s="121">
        <v>4682.3</v>
      </c>
      <c r="Q3185" s="130" t="s">
        <v>681</v>
      </c>
      <c r="R3185" s="131">
        <v>7767425.6599999787</v>
      </c>
      <c r="S3185" s="132">
        <v>0</v>
      </c>
      <c r="T3185" s="122" t="s">
        <v>940</v>
      </c>
      <c r="U3185" s="2">
        <v>106098331</v>
      </c>
      <c r="V3185" s="121">
        <v>-399494489</v>
      </c>
      <c r="W3185" s="111">
        <v>521575</v>
      </c>
      <c r="X3185" s="133">
        <v>63558020</v>
      </c>
      <c r="Y3185" s="45"/>
    </row>
    <row r="3186" spans="1:25">
      <c r="A3186" s="299" t="s">
        <v>206</v>
      </c>
      <c r="B3186" s="299" t="s">
        <v>207</v>
      </c>
      <c r="C3186" s="125">
        <v>45289</v>
      </c>
      <c r="D3186" s="125">
        <v>45289</v>
      </c>
      <c r="E3186" s="125">
        <v>45289</v>
      </c>
      <c r="F3186" s="295" t="s">
        <v>378</v>
      </c>
      <c r="G3186" s="127"/>
      <c r="H3186" s="128" t="s">
        <v>377</v>
      </c>
      <c r="I3186" s="73" t="s">
        <v>379</v>
      </c>
      <c r="J3186" s="73" t="s">
        <v>380</v>
      </c>
      <c r="K3186" s="73" t="s">
        <v>944</v>
      </c>
      <c r="L3186" s="129">
        <v>3312.19</v>
      </c>
      <c r="M3186" s="121">
        <v>100</v>
      </c>
      <c r="N3186" s="121">
        <v>3312.19</v>
      </c>
      <c r="O3186" s="121">
        <v>0</v>
      </c>
      <c r="P3186" s="121">
        <v>3312.19</v>
      </c>
      <c r="Q3186" s="130" t="s">
        <v>681</v>
      </c>
      <c r="R3186" s="131">
        <v>7770737.8499999791</v>
      </c>
      <c r="S3186" s="132">
        <v>0</v>
      </c>
      <c r="T3186" s="122" t="s">
        <v>380</v>
      </c>
      <c r="U3186" s="2">
        <v>105847964</v>
      </c>
      <c r="V3186" s="121">
        <v>-398675877</v>
      </c>
      <c r="W3186" s="111">
        <v>512176</v>
      </c>
      <c r="X3186" s="133">
        <v>63474123</v>
      </c>
      <c r="Y3186" s="45"/>
    </row>
    <row r="3187" spans="1:25">
      <c r="A3187" s="299" t="s">
        <v>206</v>
      </c>
      <c r="B3187" s="299" t="s">
        <v>207</v>
      </c>
      <c r="C3187" s="125">
        <v>45289</v>
      </c>
      <c r="D3187" s="125">
        <v>45289</v>
      </c>
      <c r="E3187" s="125">
        <v>45289</v>
      </c>
      <c r="F3187" s="295" t="s">
        <v>554</v>
      </c>
      <c r="G3187" s="127"/>
      <c r="H3187" s="128" t="s">
        <v>553</v>
      </c>
      <c r="I3187" s="73" t="s">
        <v>555</v>
      </c>
      <c r="J3187" s="73" t="s">
        <v>556</v>
      </c>
      <c r="K3187" s="73" t="s">
        <v>944</v>
      </c>
      <c r="L3187" s="129">
        <v>18155.5</v>
      </c>
      <c r="M3187" s="121">
        <v>100</v>
      </c>
      <c r="N3187" s="121">
        <v>18155.5</v>
      </c>
      <c r="O3187" s="121">
        <v>0</v>
      </c>
      <c r="P3187" s="121">
        <v>18155.5</v>
      </c>
      <c r="Q3187" s="130" t="s">
        <v>681</v>
      </c>
      <c r="R3187" s="131">
        <v>7788893.3499999791</v>
      </c>
      <c r="S3187" s="132">
        <v>0</v>
      </c>
      <c r="T3187" s="122" t="s">
        <v>556</v>
      </c>
      <c r="U3187" s="2">
        <v>106639948</v>
      </c>
      <c r="V3187" s="121">
        <v>-401016441</v>
      </c>
      <c r="W3187" s="111">
        <v>554809</v>
      </c>
      <c r="X3187" s="133">
        <v>64048454</v>
      </c>
      <c r="Y3187" s="45"/>
    </row>
    <row r="3188" spans="1:25">
      <c r="A3188" s="299" t="s">
        <v>182</v>
      </c>
      <c r="B3188" s="299" t="s">
        <v>183</v>
      </c>
      <c r="C3188" s="125">
        <v>45289</v>
      </c>
      <c r="D3188" s="125">
        <v>45289</v>
      </c>
      <c r="E3188" s="125">
        <v>45289</v>
      </c>
      <c r="F3188" s="295" t="s">
        <v>554</v>
      </c>
      <c r="G3188" s="127" t="s">
        <v>1605</v>
      </c>
      <c r="H3188" s="128" t="s">
        <v>553</v>
      </c>
      <c r="I3188" s="73" t="s">
        <v>555</v>
      </c>
      <c r="J3188" s="73" t="s">
        <v>556</v>
      </c>
      <c r="K3188" s="73" t="s">
        <v>166</v>
      </c>
      <c r="L3188" s="129">
        <v>0</v>
      </c>
      <c r="N3188" s="121">
        <v>0</v>
      </c>
      <c r="O3188" s="121">
        <v>325.82</v>
      </c>
      <c r="P3188" s="121">
        <v>325.82</v>
      </c>
      <c r="Q3188" s="130" t="s">
        <v>681</v>
      </c>
      <c r="R3188" s="131">
        <v>0</v>
      </c>
      <c r="S3188" s="132">
        <v>2793325.4100000071</v>
      </c>
      <c r="T3188" s="122" t="s">
        <v>556</v>
      </c>
      <c r="U3188" s="2">
        <v>106640674</v>
      </c>
      <c r="V3188" s="121">
        <v>-401233879</v>
      </c>
      <c r="W3188" s="111">
        <v>554809</v>
      </c>
      <c r="X3188" s="133">
        <v>64118109</v>
      </c>
      <c r="Y3188" s="45"/>
    </row>
    <row r="3189" spans="1:25">
      <c r="A3189" s="299" t="s">
        <v>206</v>
      </c>
      <c r="B3189" s="299" t="s">
        <v>207</v>
      </c>
      <c r="C3189" s="125">
        <v>45289</v>
      </c>
      <c r="D3189" s="125">
        <v>45289</v>
      </c>
      <c r="E3189" s="125">
        <v>45289</v>
      </c>
      <c r="F3189" s="295" t="s">
        <v>922</v>
      </c>
      <c r="G3189" s="127"/>
      <c r="H3189" s="128" t="s">
        <v>921</v>
      </c>
      <c r="I3189" s="73" t="s">
        <v>180</v>
      </c>
      <c r="J3189" s="73" t="s">
        <v>920</v>
      </c>
      <c r="K3189" s="73" t="s">
        <v>944</v>
      </c>
      <c r="L3189" s="129">
        <v>18323.91</v>
      </c>
      <c r="M3189" s="121">
        <v>100</v>
      </c>
      <c r="N3189" s="121">
        <v>18323.91</v>
      </c>
      <c r="O3189" s="121">
        <v>0</v>
      </c>
      <c r="P3189" s="121">
        <v>18323.91</v>
      </c>
      <c r="Q3189" s="130" t="s">
        <v>681</v>
      </c>
      <c r="R3189" s="131">
        <v>7807217.2599999793</v>
      </c>
      <c r="S3189" s="132">
        <v>0</v>
      </c>
      <c r="T3189" s="122" t="s">
        <v>920</v>
      </c>
      <c r="U3189" s="2">
        <v>106057722</v>
      </c>
      <c r="V3189" s="121">
        <v>-398935443</v>
      </c>
      <c r="W3189" s="111">
        <v>548289</v>
      </c>
      <c r="X3189" s="133">
        <v>63541600</v>
      </c>
      <c r="Y3189" s="45"/>
    </row>
    <row r="3190" spans="1:25">
      <c r="A3190" s="299" t="s">
        <v>182</v>
      </c>
      <c r="B3190" s="299" t="s">
        <v>183</v>
      </c>
      <c r="C3190" s="125">
        <v>45289</v>
      </c>
      <c r="D3190" s="125">
        <v>45289</v>
      </c>
      <c r="E3190" s="125">
        <v>45289</v>
      </c>
      <c r="F3190" s="295" t="s">
        <v>922</v>
      </c>
      <c r="G3190" s="127" t="s">
        <v>1646</v>
      </c>
      <c r="H3190" s="128" t="s">
        <v>921</v>
      </c>
      <c r="I3190" s="73" t="s">
        <v>180</v>
      </c>
      <c r="J3190" s="73" t="s">
        <v>920</v>
      </c>
      <c r="K3190" s="73" t="s">
        <v>166</v>
      </c>
      <c r="L3190" s="129">
        <v>0</v>
      </c>
      <c r="N3190" s="121">
        <v>0</v>
      </c>
      <c r="O3190" s="121">
        <v>149052.6</v>
      </c>
      <c r="P3190" s="121">
        <v>149052.6</v>
      </c>
      <c r="Q3190" s="130" t="s">
        <v>681</v>
      </c>
      <c r="R3190" s="131">
        <v>0</v>
      </c>
      <c r="S3190" s="132">
        <v>2942378.0100000072</v>
      </c>
      <c r="T3190" s="122" t="s">
        <v>920</v>
      </c>
      <c r="U3190" s="2">
        <v>102699588</v>
      </c>
      <c r="V3190" s="121">
        <v>-398936532</v>
      </c>
      <c r="W3190" s="111">
        <v>548289</v>
      </c>
      <c r="X3190" s="133">
        <v>63541860</v>
      </c>
      <c r="Y3190" s="45"/>
    </row>
    <row r="3191" spans="1:25">
      <c r="A3191" s="299" t="s">
        <v>206</v>
      </c>
      <c r="B3191" s="299" t="s">
        <v>207</v>
      </c>
      <c r="C3191" s="125">
        <v>45289</v>
      </c>
      <c r="D3191" s="125">
        <v>45289</v>
      </c>
      <c r="E3191" s="125">
        <v>45289</v>
      </c>
      <c r="F3191" s="295" t="s">
        <v>486</v>
      </c>
      <c r="G3191" s="127"/>
      <c r="H3191" s="128" t="s">
        <v>485</v>
      </c>
      <c r="I3191" s="73" t="s">
        <v>281</v>
      </c>
      <c r="J3191" s="73" t="s">
        <v>487</v>
      </c>
      <c r="K3191" s="73" t="s">
        <v>944</v>
      </c>
      <c r="L3191" s="129">
        <v>2442.3000000000002</v>
      </c>
      <c r="M3191" s="121">
        <v>100</v>
      </c>
      <c r="N3191" s="121">
        <v>2442.3000000000002</v>
      </c>
      <c r="O3191" s="121">
        <v>0</v>
      </c>
      <c r="P3191" s="121">
        <v>2442.3000000000002</v>
      </c>
      <c r="Q3191" s="130" t="s">
        <v>681</v>
      </c>
      <c r="R3191" s="131">
        <v>7809659.5599999791</v>
      </c>
      <c r="S3191" s="132">
        <v>0</v>
      </c>
      <c r="T3191" s="122" t="s">
        <v>487</v>
      </c>
      <c r="U3191" s="2">
        <v>106794031</v>
      </c>
      <c r="V3191" s="121">
        <v>-401236529</v>
      </c>
      <c r="W3191" s="111">
        <v>532372</v>
      </c>
      <c r="X3191" s="133">
        <v>64118859</v>
      </c>
      <c r="Y3191" s="45"/>
    </row>
    <row r="3192" spans="1:25">
      <c r="A3192" s="299" t="s">
        <v>182</v>
      </c>
      <c r="B3192" s="299" t="s">
        <v>183</v>
      </c>
      <c r="C3192" s="125">
        <v>45289</v>
      </c>
      <c r="D3192" s="125">
        <v>45289</v>
      </c>
      <c r="E3192" s="125">
        <v>45289</v>
      </c>
      <c r="F3192" s="295" t="s">
        <v>486</v>
      </c>
      <c r="G3192" s="127" t="s">
        <v>1733</v>
      </c>
      <c r="H3192" s="128" t="s">
        <v>485</v>
      </c>
      <c r="I3192" s="73" t="s">
        <v>281</v>
      </c>
      <c r="J3192" s="73" t="s">
        <v>487</v>
      </c>
      <c r="K3192" s="73" t="s">
        <v>166</v>
      </c>
      <c r="L3192" s="129">
        <v>0</v>
      </c>
      <c r="N3192" s="121">
        <v>0</v>
      </c>
      <c r="O3192" s="121">
        <v>1913.66</v>
      </c>
      <c r="P3192" s="121">
        <v>1913.66</v>
      </c>
      <c r="Q3192" s="130" t="s">
        <v>681</v>
      </c>
      <c r="R3192" s="131">
        <v>0</v>
      </c>
      <c r="S3192" s="132">
        <v>2944291.6700000074</v>
      </c>
      <c r="T3192" s="122" t="s">
        <v>487</v>
      </c>
      <c r="U3192" s="2">
        <v>106766903</v>
      </c>
      <c r="V3192" s="121">
        <v>-401236292</v>
      </c>
      <c r="W3192" s="111">
        <v>532372</v>
      </c>
      <c r="X3192" s="133">
        <v>64118823</v>
      </c>
      <c r="Y3192" s="45"/>
    </row>
    <row r="3193" spans="1:25">
      <c r="A3193" s="299" t="s">
        <v>206</v>
      </c>
      <c r="B3193" s="299" t="s">
        <v>207</v>
      </c>
      <c r="C3193" s="125">
        <v>45289</v>
      </c>
      <c r="D3193" s="125">
        <v>45289</v>
      </c>
      <c r="E3193" s="125">
        <v>45289</v>
      </c>
      <c r="F3193" s="295" t="s">
        <v>280</v>
      </c>
      <c r="G3193" s="127"/>
      <c r="H3193" s="128" t="s">
        <v>279</v>
      </c>
      <c r="I3193" s="73" t="s">
        <v>281</v>
      </c>
      <c r="J3193" s="73" t="s">
        <v>282</v>
      </c>
      <c r="K3193" s="73" t="s">
        <v>944</v>
      </c>
      <c r="L3193" s="129">
        <v>22775.88</v>
      </c>
      <c r="M3193" s="121">
        <v>100</v>
      </c>
      <c r="N3193" s="121">
        <v>22775.88</v>
      </c>
      <c r="O3193" s="121">
        <v>0</v>
      </c>
      <c r="P3193" s="121">
        <v>22775.88</v>
      </c>
      <c r="Q3193" s="130" t="s">
        <v>681</v>
      </c>
      <c r="R3193" s="131">
        <v>7832435.439999979</v>
      </c>
      <c r="S3193" s="132">
        <v>0</v>
      </c>
      <c r="T3193" s="122" t="s">
        <v>282</v>
      </c>
      <c r="U3193" s="2">
        <v>106620151</v>
      </c>
      <c r="V3193" s="121">
        <v>-400991476</v>
      </c>
      <c r="W3193" s="111">
        <v>571549</v>
      </c>
      <c r="X3193" s="133">
        <v>64039461</v>
      </c>
      <c r="Y3193" s="45"/>
    </row>
    <row r="3194" spans="1:25">
      <c r="A3194" s="299" t="s">
        <v>182</v>
      </c>
      <c r="B3194" s="299" t="s">
        <v>183</v>
      </c>
      <c r="C3194" s="125">
        <v>45289</v>
      </c>
      <c r="D3194" s="125">
        <v>45289</v>
      </c>
      <c r="E3194" s="125">
        <v>45289</v>
      </c>
      <c r="F3194" s="295" t="s">
        <v>280</v>
      </c>
      <c r="G3194" s="127" t="s">
        <v>1537</v>
      </c>
      <c r="H3194" s="128" t="s">
        <v>279</v>
      </c>
      <c r="I3194" s="73" t="s">
        <v>281</v>
      </c>
      <c r="J3194" s="73" t="s">
        <v>282</v>
      </c>
      <c r="K3194" s="73" t="s">
        <v>166</v>
      </c>
      <c r="L3194" s="129">
        <v>0</v>
      </c>
      <c r="N3194" s="121">
        <v>0</v>
      </c>
      <c r="O3194" s="121">
        <v>182.52</v>
      </c>
      <c r="P3194" s="121">
        <v>182.52</v>
      </c>
      <c r="Q3194" s="130" t="s">
        <v>681</v>
      </c>
      <c r="R3194" s="131">
        <v>0</v>
      </c>
      <c r="S3194" s="132">
        <v>2944474.1900000074</v>
      </c>
      <c r="T3194" s="122" t="s">
        <v>282</v>
      </c>
      <c r="U3194" s="2">
        <v>104862539</v>
      </c>
      <c r="V3194" s="121">
        <v>-400765355</v>
      </c>
      <c r="W3194" s="111">
        <v>571549</v>
      </c>
      <c r="X3194" s="133">
        <v>63902171</v>
      </c>
      <c r="Y3194" s="45"/>
    </row>
    <row r="3195" spans="1:25">
      <c r="A3195" s="299" t="s">
        <v>182</v>
      </c>
      <c r="B3195" s="299" t="s">
        <v>183</v>
      </c>
      <c r="C3195" s="125">
        <v>45289</v>
      </c>
      <c r="D3195" s="125">
        <v>45289</v>
      </c>
      <c r="E3195" s="125">
        <v>45289</v>
      </c>
      <c r="F3195" s="295" t="s">
        <v>786</v>
      </c>
      <c r="G3195" s="127" t="s">
        <v>1522</v>
      </c>
      <c r="H3195" s="128" t="s">
        <v>785</v>
      </c>
      <c r="I3195" s="73" t="s">
        <v>783</v>
      </c>
      <c r="J3195" s="73" t="s">
        <v>784</v>
      </c>
      <c r="K3195" s="73" t="s">
        <v>166</v>
      </c>
      <c r="L3195" s="129">
        <v>0</v>
      </c>
      <c r="N3195" s="121">
        <v>0</v>
      </c>
      <c r="O3195" s="121">
        <v>18117.97</v>
      </c>
      <c r="P3195" s="121">
        <v>18117.97</v>
      </c>
      <c r="Q3195" s="130" t="s">
        <v>681</v>
      </c>
      <c r="R3195" s="131">
        <v>0</v>
      </c>
      <c r="S3195" s="132">
        <v>2962592.1600000076</v>
      </c>
      <c r="T3195" s="122" t="s">
        <v>784</v>
      </c>
      <c r="U3195" s="2">
        <v>104755386</v>
      </c>
      <c r="V3195" s="121">
        <v>-400700721</v>
      </c>
      <c r="W3195" s="111">
        <v>516407</v>
      </c>
      <c r="X3195" s="133">
        <v>63837566</v>
      </c>
      <c r="Y3195" s="45"/>
    </row>
    <row r="3196" spans="1:25">
      <c r="A3196" s="299" t="s">
        <v>206</v>
      </c>
      <c r="B3196" s="299" t="s">
        <v>207</v>
      </c>
      <c r="C3196" s="125">
        <v>45289</v>
      </c>
      <c r="D3196" s="125">
        <v>45289</v>
      </c>
      <c r="E3196" s="125">
        <v>45289</v>
      </c>
      <c r="F3196" s="295" t="s">
        <v>1005</v>
      </c>
      <c r="G3196" s="127"/>
      <c r="H3196" s="128" t="s">
        <v>1004</v>
      </c>
      <c r="I3196" s="73" t="s">
        <v>1002</v>
      </c>
      <c r="J3196" s="73" t="s">
        <v>1003</v>
      </c>
      <c r="K3196" s="73" t="s">
        <v>944</v>
      </c>
      <c r="L3196" s="129">
        <v>4533.33</v>
      </c>
      <c r="M3196" s="121">
        <v>100</v>
      </c>
      <c r="N3196" s="121">
        <v>4533.33</v>
      </c>
      <c r="O3196" s="121">
        <v>0</v>
      </c>
      <c r="P3196" s="121">
        <v>4533.33</v>
      </c>
      <c r="Q3196" s="130" t="s">
        <v>681</v>
      </c>
      <c r="R3196" s="131">
        <v>7836968.7699999791</v>
      </c>
      <c r="S3196" s="132">
        <v>0</v>
      </c>
      <c r="T3196" s="122" t="s">
        <v>1003</v>
      </c>
      <c r="U3196" s="2">
        <v>106710133</v>
      </c>
      <c r="V3196" s="121">
        <v>-401109710</v>
      </c>
      <c r="W3196" s="111">
        <v>523999</v>
      </c>
      <c r="X3196" s="133">
        <v>64079148</v>
      </c>
      <c r="Y3196" s="45"/>
    </row>
    <row r="3197" spans="1:25">
      <c r="A3197" s="299" t="s">
        <v>206</v>
      </c>
      <c r="B3197" s="299" t="s">
        <v>207</v>
      </c>
      <c r="C3197" s="125">
        <v>45289</v>
      </c>
      <c r="D3197" s="125">
        <v>45289</v>
      </c>
      <c r="E3197" s="125">
        <v>45289</v>
      </c>
      <c r="G3197" s="127"/>
      <c r="H3197" s="128" t="s">
        <v>1048</v>
      </c>
      <c r="I3197" s="73" t="s">
        <v>1046</v>
      </c>
      <c r="J3197" s="73" t="s">
        <v>1047</v>
      </c>
      <c r="K3197" s="73" t="s">
        <v>944</v>
      </c>
      <c r="L3197" s="129">
        <v>3842.63</v>
      </c>
      <c r="M3197" s="121">
        <v>100</v>
      </c>
      <c r="N3197" s="121">
        <v>3842.63</v>
      </c>
      <c r="O3197" s="121">
        <v>0</v>
      </c>
      <c r="P3197" s="121">
        <v>3842.63</v>
      </c>
      <c r="Q3197" s="130" t="s">
        <v>681</v>
      </c>
      <c r="R3197" s="131">
        <v>7840811.399999979</v>
      </c>
      <c r="S3197" s="132">
        <v>0</v>
      </c>
      <c r="T3197" s="122" t="s">
        <v>1047</v>
      </c>
      <c r="U3197" s="2">
        <v>106756899</v>
      </c>
      <c r="V3197" s="121">
        <v>-401178254</v>
      </c>
      <c r="W3197" s="111">
        <v>551210</v>
      </c>
      <c r="X3197" s="133">
        <v>64100678</v>
      </c>
      <c r="Y3197" s="45"/>
    </row>
    <row r="3198" spans="1:25">
      <c r="A3198" s="299" t="s">
        <v>206</v>
      </c>
      <c r="B3198" s="299" t="s">
        <v>207</v>
      </c>
      <c r="C3198" s="125">
        <v>45289</v>
      </c>
      <c r="D3198" s="125">
        <v>45289</v>
      </c>
      <c r="E3198" s="125">
        <v>45289</v>
      </c>
      <c r="F3198" s="295" t="s">
        <v>545</v>
      </c>
      <c r="G3198" s="127"/>
      <c r="H3198" s="128" t="s">
        <v>544</v>
      </c>
      <c r="I3198" s="73" t="s">
        <v>546</v>
      </c>
      <c r="J3198" s="73" t="s">
        <v>547</v>
      </c>
      <c r="K3198" s="73" t="s">
        <v>944</v>
      </c>
      <c r="L3198" s="129">
        <v>4829.78</v>
      </c>
      <c r="M3198" s="121">
        <v>100</v>
      </c>
      <c r="N3198" s="121">
        <v>4829.78</v>
      </c>
      <c r="O3198" s="121">
        <v>0</v>
      </c>
      <c r="P3198" s="121">
        <v>4829.78</v>
      </c>
      <c r="Q3198" s="130" t="s">
        <v>681</v>
      </c>
      <c r="R3198" s="131">
        <v>7845641.1799999792</v>
      </c>
      <c r="S3198" s="132">
        <v>0</v>
      </c>
      <c r="T3198" s="122" t="s">
        <v>547</v>
      </c>
      <c r="U3198" s="2">
        <v>106768398</v>
      </c>
      <c r="V3198" s="121">
        <v>-401197338</v>
      </c>
      <c r="W3198" s="111">
        <v>520943</v>
      </c>
      <c r="X3198" s="133">
        <v>64105666</v>
      </c>
      <c r="Y3198" s="45"/>
    </row>
    <row r="3199" spans="1:25">
      <c r="A3199" s="299" t="s">
        <v>182</v>
      </c>
      <c r="B3199" s="299" t="s">
        <v>183</v>
      </c>
      <c r="C3199" s="125">
        <v>45289</v>
      </c>
      <c r="D3199" s="125">
        <v>45289</v>
      </c>
      <c r="E3199" s="125">
        <v>45289</v>
      </c>
      <c r="F3199" s="295" t="s">
        <v>545</v>
      </c>
      <c r="G3199" s="127" t="s">
        <v>1822</v>
      </c>
      <c r="H3199" s="128" t="s">
        <v>544</v>
      </c>
      <c r="I3199" s="73" t="s">
        <v>546</v>
      </c>
      <c r="J3199" s="73" t="s">
        <v>547</v>
      </c>
      <c r="K3199" s="73" t="s">
        <v>166</v>
      </c>
      <c r="L3199" s="129">
        <v>0</v>
      </c>
      <c r="N3199" s="121">
        <v>0</v>
      </c>
      <c r="O3199" s="121">
        <v>57743.6</v>
      </c>
      <c r="P3199" s="121">
        <v>57743.6</v>
      </c>
      <c r="Q3199" s="130" t="s">
        <v>681</v>
      </c>
      <c r="R3199" s="131">
        <v>0</v>
      </c>
      <c r="S3199" s="132">
        <v>3020335.7600000077</v>
      </c>
      <c r="T3199" s="122" t="s">
        <v>547</v>
      </c>
      <c r="U3199" s="2">
        <v>103298344</v>
      </c>
      <c r="V3199" s="121">
        <v>-400638568</v>
      </c>
      <c r="W3199" s="111">
        <v>520943</v>
      </c>
      <c r="X3199" s="133">
        <v>63776090</v>
      </c>
      <c r="Y3199" s="45"/>
    </row>
    <row r="3200" spans="1:25">
      <c r="A3200" s="299" t="s">
        <v>206</v>
      </c>
      <c r="B3200" s="299" t="s">
        <v>207</v>
      </c>
      <c r="C3200" s="125">
        <v>45289</v>
      </c>
      <c r="D3200" s="125">
        <v>45289</v>
      </c>
      <c r="E3200" s="125">
        <v>45289</v>
      </c>
      <c r="G3200" s="127"/>
      <c r="H3200" s="128" t="s">
        <v>881</v>
      </c>
      <c r="I3200" s="73" t="s">
        <v>204</v>
      </c>
      <c r="J3200" s="73" t="s">
        <v>880</v>
      </c>
      <c r="K3200" s="73" t="s">
        <v>944</v>
      </c>
      <c r="L3200" s="129">
        <v>1394.98</v>
      </c>
      <c r="M3200" s="121">
        <v>100</v>
      </c>
      <c r="N3200" s="121">
        <v>1394.98</v>
      </c>
      <c r="O3200" s="121">
        <v>0</v>
      </c>
      <c r="P3200" s="121">
        <v>1394.98</v>
      </c>
      <c r="Q3200" s="130" t="s">
        <v>681</v>
      </c>
      <c r="R3200" s="131">
        <v>7847036.1599999797</v>
      </c>
      <c r="S3200" s="132">
        <v>0</v>
      </c>
      <c r="T3200" s="122" t="s">
        <v>880</v>
      </c>
      <c r="U3200" s="2">
        <v>106666261</v>
      </c>
      <c r="V3200" s="121">
        <v>-401052714</v>
      </c>
      <c r="W3200" s="111">
        <v>533551</v>
      </c>
      <c r="X3200" s="133">
        <v>64060385</v>
      </c>
      <c r="Y3200" s="45"/>
    </row>
    <row r="3201" spans="1:25">
      <c r="A3201" s="299" t="s">
        <v>182</v>
      </c>
      <c r="B3201" s="299" t="s">
        <v>183</v>
      </c>
      <c r="C3201" s="125">
        <v>45289</v>
      </c>
      <c r="D3201" s="125">
        <v>45289</v>
      </c>
      <c r="E3201" s="125">
        <v>45289</v>
      </c>
      <c r="G3201" s="127" t="s">
        <v>1636</v>
      </c>
      <c r="H3201" s="128" t="s">
        <v>881</v>
      </c>
      <c r="I3201" s="73" t="s">
        <v>204</v>
      </c>
      <c r="J3201" s="73" t="s">
        <v>880</v>
      </c>
      <c r="K3201" s="73" t="s">
        <v>166</v>
      </c>
      <c r="L3201" s="129">
        <v>0</v>
      </c>
      <c r="N3201" s="121">
        <v>0</v>
      </c>
      <c r="O3201" s="121">
        <v>5046.84</v>
      </c>
      <c r="P3201" s="121">
        <v>5046.84</v>
      </c>
      <c r="Q3201" s="130" t="s">
        <v>681</v>
      </c>
      <c r="R3201" s="131">
        <v>0</v>
      </c>
      <c r="S3201" s="132">
        <v>3025382.6000000075</v>
      </c>
      <c r="T3201" s="122" t="s">
        <v>880</v>
      </c>
      <c r="U3201" s="2">
        <v>104944515</v>
      </c>
      <c r="V3201" s="121">
        <v>-400807690</v>
      </c>
      <c r="W3201" s="111">
        <v>533551</v>
      </c>
      <c r="X3201" s="133">
        <v>63944342</v>
      </c>
      <c r="Y3201" s="45"/>
    </row>
    <row r="3202" spans="1:25">
      <c r="A3202" s="299" t="s">
        <v>206</v>
      </c>
      <c r="B3202" s="299" t="s">
        <v>207</v>
      </c>
      <c r="C3202" s="125">
        <v>45289</v>
      </c>
      <c r="D3202" s="125">
        <v>45289</v>
      </c>
      <c r="E3202" s="125">
        <v>45289</v>
      </c>
      <c r="F3202" s="295" t="s">
        <v>203</v>
      </c>
      <c r="G3202" s="127"/>
      <c r="H3202" s="128" t="s">
        <v>202</v>
      </c>
      <c r="I3202" s="73" t="s">
        <v>204</v>
      </c>
      <c r="J3202" s="73" t="s">
        <v>205</v>
      </c>
      <c r="K3202" s="73" t="s">
        <v>944</v>
      </c>
      <c r="L3202" s="129">
        <v>1456.95</v>
      </c>
      <c r="M3202" s="121">
        <v>100</v>
      </c>
      <c r="N3202" s="121">
        <v>1456.95</v>
      </c>
      <c r="O3202" s="121">
        <v>0</v>
      </c>
      <c r="P3202" s="121">
        <v>1456.95</v>
      </c>
      <c r="Q3202" s="130" t="s">
        <v>681</v>
      </c>
      <c r="R3202" s="131">
        <v>7848493.1099999798</v>
      </c>
      <c r="S3202" s="132">
        <v>0</v>
      </c>
      <c r="T3202" s="122" t="s">
        <v>205</v>
      </c>
      <c r="U3202" s="2">
        <v>106757512</v>
      </c>
      <c r="V3202" s="121">
        <v>-401179950</v>
      </c>
      <c r="W3202" s="111">
        <v>542867</v>
      </c>
      <c r="X3202" s="133">
        <v>64101317</v>
      </c>
      <c r="Y3202" s="45"/>
    </row>
    <row r="3203" spans="1:25">
      <c r="A3203" s="299" t="s">
        <v>206</v>
      </c>
      <c r="B3203" s="299" t="s">
        <v>207</v>
      </c>
      <c r="C3203" s="125">
        <v>45289</v>
      </c>
      <c r="D3203" s="125">
        <v>45289</v>
      </c>
      <c r="E3203" s="125">
        <v>45289</v>
      </c>
      <c r="F3203" s="295" t="s">
        <v>203</v>
      </c>
      <c r="G3203" s="127"/>
      <c r="H3203" s="128" t="s">
        <v>202</v>
      </c>
      <c r="I3203" s="73" t="s">
        <v>204</v>
      </c>
      <c r="J3203" s="73" t="s">
        <v>205</v>
      </c>
      <c r="K3203" s="73" t="s">
        <v>944</v>
      </c>
      <c r="L3203" s="129">
        <v>386.41</v>
      </c>
      <c r="M3203" s="121">
        <v>100</v>
      </c>
      <c r="N3203" s="121">
        <v>386.41</v>
      </c>
      <c r="O3203" s="121">
        <v>0</v>
      </c>
      <c r="P3203" s="121">
        <v>386.41</v>
      </c>
      <c r="Q3203" s="130" t="s">
        <v>681</v>
      </c>
      <c r="R3203" s="131">
        <v>7848879.51999998</v>
      </c>
      <c r="S3203" s="132">
        <v>0</v>
      </c>
      <c r="T3203" s="122" t="s">
        <v>205</v>
      </c>
      <c r="U3203" s="2">
        <v>106757671</v>
      </c>
      <c r="V3203" s="121">
        <v>-401180212</v>
      </c>
      <c r="W3203" s="111">
        <v>555758</v>
      </c>
      <c r="X3203" s="133">
        <v>64101401</v>
      </c>
      <c r="Y3203" s="45"/>
    </row>
    <row r="3204" spans="1:25">
      <c r="A3204" s="228" t="s">
        <v>182</v>
      </c>
      <c r="B3204" s="228" t="s">
        <v>183</v>
      </c>
      <c r="C3204" s="229">
        <v>45289</v>
      </c>
      <c r="D3204" s="229">
        <v>45289</v>
      </c>
      <c r="E3204" s="229">
        <v>45289</v>
      </c>
      <c r="F3204" s="296"/>
      <c r="G3204" s="230" t="s">
        <v>1708</v>
      </c>
      <c r="H3204" s="231" t="s">
        <v>216</v>
      </c>
      <c r="I3204" s="232" t="s">
        <v>218</v>
      </c>
      <c r="J3204" s="232" t="s">
        <v>219</v>
      </c>
      <c r="K3204" s="232" t="s">
        <v>166</v>
      </c>
      <c r="L3204" s="233">
        <v>0</v>
      </c>
      <c r="M3204" s="234"/>
      <c r="N3204" s="234">
        <v>0</v>
      </c>
      <c r="O3204" s="234">
        <v>58276.13</v>
      </c>
      <c r="P3204" s="234">
        <v>58276.13</v>
      </c>
      <c r="Q3204" s="235" t="s">
        <v>681</v>
      </c>
      <c r="R3204" s="236">
        <v>0</v>
      </c>
      <c r="S3204" s="237">
        <v>3083658.7300000074</v>
      </c>
      <c r="T3204" s="238" t="s">
        <v>219</v>
      </c>
      <c r="U3204" s="239">
        <v>104939739</v>
      </c>
      <c r="V3204" s="234">
        <v>-404995481</v>
      </c>
      <c r="W3204" s="240">
        <v>574328</v>
      </c>
      <c r="X3204" s="241">
        <v>64689238</v>
      </c>
      <c r="Y3204" s="242"/>
    </row>
    <row r="3205" spans="1:25">
      <c r="A3205" s="299" t="s">
        <v>206</v>
      </c>
      <c r="B3205" s="299" t="s">
        <v>207</v>
      </c>
      <c r="C3205" s="125">
        <v>45293</v>
      </c>
      <c r="D3205" s="125">
        <v>45293</v>
      </c>
      <c r="E3205" s="125">
        <v>45293</v>
      </c>
      <c r="F3205" s="295" t="s">
        <v>453</v>
      </c>
      <c r="G3205" s="127"/>
      <c r="H3205" s="128" t="s">
        <v>452</v>
      </c>
      <c r="I3205" s="73" t="s">
        <v>454</v>
      </c>
      <c r="J3205" s="73" t="s">
        <v>455</v>
      </c>
      <c r="K3205" s="73" t="s">
        <v>944</v>
      </c>
      <c r="L3205" s="129">
        <v>7330.2</v>
      </c>
      <c r="M3205" s="121">
        <v>100</v>
      </c>
      <c r="N3205" s="121">
        <v>7330.2</v>
      </c>
      <c r="O3205" s="121">
        <v>0</v>
      </c>
      <c r="P3205" s="121">
        <v>7330.2</v>
      </c>
      <c r="Q3205" s="130" t="s">
        <v>681</v>
      </c>
      <c r="R3205" s="131">
        <v>7856209.7199999802</v>
      </c>
      <c r="S3205" s="132">
        <v>0</v>
      </c>
      <c r="T3205" s="122" t="s">
        <v>455</v>
      </c>
      <c r="U3205" s="2">
        <v>106166460</v>
      </c>
      <c r="V3205" s="121">
        <v>-399579943</v>
      </c>
      <c r="W3205" s="111">
        <v>523882</v>
      </c>
      <c r="X3205" s="133">
        <v>63578427</v>
      </c>
      <c r="Y3205" s="45"/>
    </row>
    <row r="3206" spans="1:25">
      <c r="A3206" s="299" t="s">
        <v>182</v>
      </c>
      <c r="B3206" s="299" t="s">
        <v>183</v>
      </c>
      <c r="C3206" s="125">
        <v>45293</v>
      </c>
      <c r="D3206" s="125">
        <v>45293</v>
      </c>
      <c r="E3206" s="125">
        <v>45293</v>
      </c>
      <c r="F3206" s="295" t="s">
        <v>453</v>
      </c>
      <c r="G3206" s="127" t="s">
        <v>1743</v>
      </c>
      <c r="H3206" s="128" t="s">
        <v>452</v>
      </c>
      <c r="I3206" s="73" t="s">
        <v>454</v>
      </c>
      <c r="J3206" s="73" t="s">
        <v>455</v>
      </c>
      <c r="K3206" s="73" t="s">
        <v>166</v>
      </c>
      <c r="L3206" s="129">
        <v>0</v>
      </c>
      <c r="N3206" s="121">
        <v>0</v>
      </c>
      <c r="O3206" s="121">
        <v>29450.51</v>
      </c>
      <c r="P3206" s="121">
        <v>29450.51</v>
      </c>
      <c r="Q3206" s="130" t="s">
        <v>681</v>
      </c>
      <c r="R3206" s="131">
        <v>0</v>
      </c>
      <c r="S3206" s="132">
        <v>3113109.2400000072</v>
      </c>
      <c r="T3206" s="122" t="s">
        <v>455</v>
      </c>
      <c r="U3206" s="2">
        <v>105071344</v>
      </c>
      <c r="V3206" s="121">
        <v>-401438817</v>
      </c>
      <c r="W3206" s="111">
        <v>523882</v>
      </c>
      <c r="X3206" s="133">
        <v>64146706</v>
      </c>
      <c r="Y3206" s="45"/>
    </row>
    <row r="3207" spans="1:25">
      <c r="A3207" s="299" t="s">
        <v>182</v>
      </c>
      <c r="B3207" s="299" t="s">
        <v>183</v>
      </c>
      <c r="C3207" s="125">
        <v>45293</v>
      </c>
      <c r="D3207" s="125">
        <v>45293</v>
      </c>
      <c r="E3207" s="125">
        <v>45293</v>
      </c>
      <c r="G3207" s="127" t="s">
        <v>1862</v>
      </c>
      <c r="H3207" s="128" t="s">
        <v>1042</v>
      </c>
      <c r="I3207" s="73" t="s">
        <v>716</v>
      </c>
      <c r="J3207" s="73" t="s">
        <v>1863</v>
      </c>
      <c r="K3207" s="73" t="s">
        <v>166</v>
      </c>
      <c r="L3207" s="129">
        <v>0</v>
      </c>
      <c r="N3207" s="121">
        <v>0</v>
      </c>
      <c r="O3207" s="121">
        <v>43435.61</v>
      </c>
      <c r="P3207" s="121">
        <v>43435.61</v>
      </c>
      <c r="Q3207" s="130" t="s">
        <v>681</v>
      </c>
      <c r="R3207" s="131">
        <v>0</v>
      </c>
      <c r="S3207" s="132">
        <v>3156544.8500000071</v>
      </c>
      <c r="T3207" s="122" t="s">
        <v>1041</v>
      </c>
      <c r="U3207" s="2">
        <v>105003155</v>
      </c>
      <c r="V3207" s="121">
        <v>-401437092</v>
      </c>
      <c r="W3207" s="111">
        <v>549049</v>
      </c>
      <c r="X3207" s="133">
        <v>64145008</v>
      </c>
      <c r="Y3207" s="45"/>
    </row>
    <row r="3208" spans="1:25">
      <c r="A3208" s="228" t="s">
        <v>182</v>
      </c>
      <c r="B3208" s="228" t="s">
        <v>183</v>
      </c>
      <c r="C3208" s="229">
        <v>45293</v>
      </c>
      <c r="D3208" s="229">
        <v>45293</v>
      </c>
      <c r="E3208" s="229">
        <v>45293</v>
      </c>
      <c r="F3208" s="296" t="s">
        <v>549</v>
      </c>
      <c r="G3208" s="230" t="s">
        <v>1596</v>
      </c>
      <c r="H3208" s="231" t="s">
        <v>548</v>
      </c>
      <c r="I3208" s="232" t="s">
        <v>550</v>
      </c>
      <c r="J3208" s="232" t="s">
        <v>551</v>
      </c>
      <c r="K3208" s="232" t="s">
        <v>166</v>
      </c>
      <c r="L3208" s="233">
        <v>0</v>
      </c>
      <c r="M3208" s="234"/>
      <c r="N3208" s="234">
        <v>0</v>
      </c>
      <c r="O3208" s="234">
        <v>129422.28</v>
      </c>
      <c r="P3208" s="234">
        <v>129422.28</v>
      </c>
      <c r="Q3208" s="235" t="s">
        <v>681</v>
      </c>
      <c r="R3208" s="236">
        <v>0</v>
      </c>
      <c r="S3208" s="237">
        <v>3285967.1300000069</v>
      </c>
      <c r="T3208" s="238" t="s">
        <v>551</v>
      </c>
      <c r="U3208" s="239">
        <v>101775059</v>
      </c>
      <c r="V3208" s="234">
        <v>-401428257</v>
      </c>
      <c r="W3208" s="240">
        <v>550164</v>
      </c>
      <c r="X3208" s="241">
        <v>64136318</v>
      </c>
      <c r="Y3208" s="242"/>
    </row>
    <row r="3209" spans="1:25">
      <c r="A3209" s="299" t="s">
        <v>182</v>
      </c>
      <c r="B3209" s="299" t="s">
        <v>183</v>
      </c>
      <c r="C3209" s="125">
        <v>45293</v>
      </c>
      <c r="D3209" s="125">
        <v>45293</v>
      </c>
      <c r="E3209" s="125">
        <v>45294</v>
      </c>
      <c r="G3209" s="127"/>
      <c r="J3209" s="73"/>
      <c r="K3209" s="73" t="s">
        <v>1875</v>
      </c>
      <c r="L3209" s="129">
        <v>0</v>
      </c>
      <c r="N3209" s="121">
        <v>0</v>
      </c>
      <c r="O3209" s="121">
        <v>18820.21</v>
      </c>
      <c r="P3209" s="121">
        <v>18820.21</v>
      </c>
      <c r="Q3209" s="130" t="s">
        <v>681</v>
      </c>
      <c r="R3209" s="131">
        <v>0</v>
      </c>
      <c r="S3209" s="132">
        <v>3304787.3400000068</v>
      </c>
      <c r="T3209" s="122"/>
      <c r="U3209" s="2">
        <v>2719898</v>
      </c>
      <c r="V3209" s="121">
        <v>-401659150</v>
      </c>
      <c r="W3209" s="111"/>
      <c r="X3209" s="133">
        <v>64199501</v>
      </c>
      <c r="Y3209" s="45" t="s">
        <v>1876</v>
      </c>
    </row>
    <row r="3210" spans="1:25">
      <c r="A3210" s="299" t="s">
        <v>182</v>
      </c>
      <c r="B3210" s="299" t="s">
        <v>183</v>
      </c>
      <c r="C3210" s="125">
        <v>45293</v>
      </c>
      <c r="D3210" s="125">
        <v>45293</v>
      </c>
      <c r="E3210" s="125">
        <v>45294</v>
      </c>
      <c r="G3210" s="127"/>
      <c r="J3210" s="73"/>
      <c r="K3210" s="73" t="s">
        <v>1875</v>
      </c>
      <c r="L3210" s="129">
        <v>0</v>
      </c>
      <c r="N3210" s="121">
        <v>0</v>
      </c>
      <c r="O3210" s="121">
        <v>13551.69</v>
      </c>
      <c r="P3210" s="121">
        <v>13551.69</v>
      </c>
      <c r="Q3210" s="130" t="s">
        <v>681</v>
      </c>
      <c r="R3210" s="131">
        <v>0</v>
      </c>
      <c r="S3210" s="132">
        <v>3318339.0300000068</v>
      </c>
      <c r="T3210" s="122"/>
      <c r="U3210" s="2">
        <v>2719899</v>
      </c>
      <c r="V3210" s="121">
        <v>-401659152</v>
      </c>
      <c r="W3210" s="111"/>
      <c r="X3210" s="133">
        <v>64199502</v>
      </c>
      <c r="Y3210" s="45" t="s">
        <v>1876</v>
      </c>
    </row>
    <row r="3211" spans="1:25">
      <c r="A3211" s="299" t="s">
        <v>206</v>
      </c>
      <c r="B3211" s="299" t="s">
        <v>207</v>
      </c>
      <c r="C3211" s="125">
        <v>44742</v>
      </c>
      <c r="D3211" s="125">
        <v>44742</v>
      </c>
      <c r="E3211" s="125">
        <v>45294</v>
      </c>
      <c r="F3211" s="295" t="s">
        <v>505</v>
      </c>
      <c r="G3211" s="127"/>
      <c r="H3211" s="128" t="s">
        <v>504</v>
      </c>
      <c r="I3211" s="73" t="s">
        <v>499</v>
      </c>
      <c r="J3211" s="73" t="s">
        <v>506</v>
      </c>
      <c r="K3211" s="73" t="s">
        <v>944</v>
      </c>
      <c r="L3211" s="129">
        <v>14879.4</v>
      </c>
      <c r="M3211" s="121">
        <v>100</v>
      </c>
      <c r="N3211" s="121">
        <v>14879.4</v>
      </c>
      <c r="O3211" s="121">
        <v>0</v>
      </c>
      <c r="P3211" s="121">
        <v>14879.4</v>
      </c>
      <c r="Q3211" s="130" t="s">
        <v>681</v>
      </c>
      <c r="R3211" s="131">
        <v>7871089.1199999806</v>
      </c>
      <c r="S3211" s="132">
        <v>0</v>
      </c>
      <c r="T3211" s="122" t="s">
        <v>506</v>
      </c>
      <c r="U3211" s="2">
        <v>83668447</v>
      </c>
      <c r="V3211" s="121">
        <v>-310421130</v>
      </c>
      <c r="W3211" s="111">
        <v>470017</v>
      </c>
      <c r="X3211" s="133">
        <v>49917688</v>
      </c>
      <c r="Y3211" s="45"/>
    </row>
    <row r="3212" spans="1:25">
      <c r="A3212" s="299" t="s">
        <v>182</v>
      </c>
      <c r="B3212" s="299" t="s">
        <v>183</v>
      </c>
      <c r="C3212" s="125">
        <v>44742</v>
      </c>
      <c r="D3212" s="125">
        <v>44742</v>
      </c>
      <c r="E3212" s="125">
        <v>45294</v>
      </c>
      <c r="F3212" s="295" t="s">
        <v>505</v>
      </c>
      <c r="G3212" s="127" t="s">
        <v>1649</v>
      </c>
      <c r="H3212" s="128" t="s">
        <v>504</v>
      </c>
      <c r="I3212" s="73" t="s">
        <v>499</v>
      </c>
      <c r="J3212" s="73" t="s">
        <v>506</v>
      </c>
      <c r="K3212" s="73" t="s">
        <v>166</v>
      </c>
      <c r="L3212" s="129">
        <v>0</v>
      </c>
      <c r="N3212" s="121">
        <v>0</v>
      </c>
      <c r="O3212" s="121">
        <v>-14879.41</v>
      </c>
      <c r="P3212" s="121">
        <v>-14879.41</v>
      </c>
      <c r="Q3212" s="130" t="s">
        <v>681</v>
      </c>
      <c r="R3212" s="131">
        <v>0</v>
      </c>
      <c r="S3212" s="132">
        <v>3303459.6200000066</v>
      </c>
      <c r="T3212" s="122" t="s">
        <v>506</v>
      </c>
      <c r="U3212" s="2">
        <v>79773498</v>
      </c>
      <c r="V3212" s="121">
        <v>-401678701</v>
      </c>
      <c r="W3212" s="111">
        <v>470017</v>
      </c>
      <c r="X3212" s="133">
        <v>64205015</v>
      </c>
      <c r="Y3212" s="45"/>
    </row>
    <row r="3213" spans="1:25">
      <c r="A3213" s="299" t="s">
        <v>206</v>
      </c>
      <c r="B3213" s="299" t="s">
        <v>207</v>
      </c>
      <c r="C3213" s="125">
        <v>45289</v>
      </c>
      <c r="D3213" s="125">
        <v>45289</v>
      </c>
      <c r="E3213" s="125">
        <v>45294</v>
      </c>
      <c r="G3213" s="127"/>
      <c r="H3213" s="128" t="s">
        <v>1023</v>
      </c>
      <c r="I3213" s="73" t="s">
        <v>1021</v>
      </c>
      <c r="J3213" s="73" t="s">
        <v>1022</v>
      </c>
      <c r="K3213" s="73" t="s">
        <v>944</v>
      </c>
      <c r="L3213" s="129">
        <v>10000</v>
      </c>
      <c r="M3213" s="121">
        <v>100</v>
      </c>
      <c r="N3213" s="121">
        <v>10000</v>
      </c>
      <c r="O3213" s="121">
        <v>0</v>
      </c>
      <c r="P3213" s="121">
        <v>10000</v>
      </c>
      <c r="Q3213" s="130" t="s">
        <v>681</v>
      </c>
      <c r="R3213" s="131">
        <v>7881089.1199999806</v>
      </c>
      <c r="S3213" s="132">
        <v>0</v>
      </c>
      <c r="T3213" s="122" t="s">
        <v>1022</v>
      </c>
      <c r="U3213" s="2">
        <v>106955007</v>
      </c>
      <c r="V3213" s="121">
        <v>-401711174</v>
      </c>
      <c r="W3213" s="111">
        <v>517862</v>
      </c>
      <c r="X3213" s="133">
        <v>64212698</v>
      </c>
      <c r="Y3213" s="45"/>
    </row>
    <row r="3214" spans="1:25">
      <c r="A3214" s="299" t="s">
        <v>182</v>
      </c>
      <c r="B3214" s="299" t="s">
        <v>183</v>
      </c>
      <c r="C3214" s="125">
        <v>45289</v>
      </c>
      <c r="D3214" s="125">
        <v>45289</v>
      </c>
      <c r="E3214" s="125">
        <v>45294</v>
      </c>
      <c r="G3214" s="127" t="s">
        <v>1816</v>
      </c>
      <c r="H3214" s="128" t="s">
        <v>1023</v>
      </c>
      <c r="I3214" s="73" t="s">
        <v>1021</v>
      </c>
      <c r="J3214" s="73" t="s">
        <v>1022</v>
      </c>
      <c r="K3214" s="73" t="s">
        <v>166</v>
      </c>
      <c r="L3214" s="129">
        <v>0</v>
      </c>
      <c r="N3214" s="121">
        <v>0</v>
      </c>
      <c r="O3214" s="121">
        <v>117105.67</v>
      </c>
      <c r="P3214" s="121">
        <v>117105.67</v>
      </c>
      <c r="Q3214" s="130" t="s">
        <v>681</v>
      </c>
      <c r="R3214" s="131">
        <v>0</v>
      </c>
      <c r="S3214" s="132">
        <v>3420565.2900000066</v>
      </c>
      <c r="T3214" s="122" t="s">
        <v>1022</v>
      </c>
      <c r="U3214" s="2">
        <v>103297177</v>
      </c>
      <c r="V3214" s="121">
        <v>-400638558</v>
      </c>
      <c r="W3214" s="111">
        <v>517862</v>
      </c>
      <c r="X3214" s="133">
        <v>63776080</v>
      </c>
      <c r="Y3214" s="45"/>
    </row>
    <row r="3215" spans="1:25">
      <c r="A3215" s="299" t="s">
        <v>206</v>
      </c>
      <c r="B3215" s="299" t="s">
        <v>207</v>
      </c>
      <c r="C3215" s="125">
        <v>45289</v>
      </c>
      <c r="D3215" s="125">
        <v>45289</v>
      </c>
      <c r="E3215" s="125">
        <v>45294</v>
      </c>
      <c r="F3215" s="295" t="s">
        <v>558</v>
      </c>
      <c r="G3215" s="127"/>
      <c r="H3215" s="128" t="s">
        <v>557</v>
      </c>
      <c r="I3215" s="73" t="s">
        <v>559</v>
      </c>
      <c r="J3215" s="73" t="s">
        <v>560</v>
      </c>
      <c r="K3215" s="73" t="s">
        <v>944</v>
      </c>
      <c r="L3215" s="129">
        <v>7653.17</v>
      </c>
      <c r="M3215" s="121">
        <v>100</v>
      </c>
      <c r="N3215" s="121">
        <v>7653.17</v>
      </c>
      <c r="O3215" s="121">
        <v>0</v>
      </c>
      <c r="P3215" s="121">
        <v>7653.17</v>
      </c>
      <c r="Q3215" s="130" t="s">
        <v>681</v>
      </c>
      <c r="R3215" s="131">
        <v>7888742.2899999805</v>
      </c>
      <c r="S3215" s="132">
        <v>0</v>
      </c>
      <c r="T3215" s="122" t="s">
        <v>560</v>
      </c>
      <c r="U3215" s="2">
        <v>105606872</v>
      </c>
      <c r="V3215" s="121">
        <v>-398015101</v>
      </c>
      <c r="W3215" s="111">
        <v>545690</v>
      </c>
      <c r="X3215" s="133">
        <v>63365239</v>
      </c>
      <c r="Y3215" s="45"/>
    </row>
    <row r="3216" spans="1:25">
      <c r="A3216" s="299" t="s">
        <v>182</v>
      </c>
      <c r="B3216" s="299" t="s">
        <v>183</v>
      </c>
      <c r="C3216" s="125">
        <v>45289</v>
      </c>
      <c r="D3216" s="125">
        <v>45289</v>
      </c>
      <c r="E3216" s="125">
        <v>45294</v>
      </c>
      <c r="F3216" s="295" t="s">
        <v>558</v>
      </c>
      <c r="G3216" s="127" t="s">
        <v>1685</v>
      </c>
      <c r="H3216" s="128" t="s">
        <v>557</v>
      </c>
      <c r="I3216" s="73" t="s">
        <v>559</v>
      </c>
      <c r="J3216" s="73" t="s">
        <v>943</v>
      </c>
      <c r="K3216" s="73" t="s">
        <v>166</v>
      </c>
      <c r="L3216" s="129">
        <v>0</v>
      </c>
      <c r="N3216" s="121">
        <v>0</v>
      </c>
      <c r="O3216" s="121">
        <v>27812.41</v>
      </c>
      <c r="P3216" s="121">
        <v>27812.41</v>
      </c>
      <c r="Q3216" s="130" t="s">
        <v>681</v>
      </c>
      <c r="R3216" s="131">
        <v>0</v>
      </c>
      <c r="S3216" s="132">
        <v>3448377.7000000067</v>
      </c>
      <c r="T3216" s="122" t="s">
        <v>560</v>
      </c>
      <c r="U3216" s="2">
        <v>105614420</v>
      </c>
      <c r="V3216" s="121">
        <v>-400847147</v>
      </c>
      <c r="W3216" s="111">
        <v>545690</v>
      </c>
      <c r="X3216" s="133">
        <v>63983053</v>
      </c>
      <c r="Y3216" s="45"/>
    </row>
    <row r="3217" spans="1:25">
      <c r="A3217" s="299" t="s">
        <v>182</v>
      </c>
      <c r="B3217" s="299" t="s">
        <v>183</v>
      </c>
      <c r="C3217" s="125">
        <v>45289</v>
      </c>
      <c r="D3217" s="125">
        <v>45289</v>
      </c>
      <c r="E3217" s="125">
        <v>45294</v>
      </c>
      <c r="F3217" s="295" t="s">
        <v>558</v>
      </c>
      <c r="G3217" s="127" t="s">
        <v>1685</v>
      </c>
      <c r="H3217" s="128" t="s">
        <v>557</v>
      </c>
      <c r="I3217" s="73" t="s">
        <v>559</v>
      </c>
      <c r="J3217" s="73" t="s">
        <v>943</v>
      </c>
      <c r="K3217" s="73" t="s">
        <v>166</v>
      </c>
      <c r="L3217" s="129">
        <v>0</v>
      </c>
      <c r="N3217" s="121">
        <v>0</v>
      </c>
      <c r="O3217" s="121">
        <v>439.74</v>
      </c>
      <c r="P3217" s="121">
        <v>439.74</v>
      </c>
      <c r="Q3217" s="130" t="s">
        <v>681</v>
      </c>
      <c r="R3217" s="131">
        <v>0</v>
      </c>
      <c r="S3217" s="132">
        <v>3448817.4400000069</v>
      </c>
      <c r="T3217" s="122" t="s">
        <v>560</v>
      </c>
      <c r="U3217" s="2">
        <v>105614420</v>
      </c>
      <c r="V3217" s="121">
        <v>-401737809</v>
      </c>
      <c r="W3217" s="111">
        <v>545690</v>
      </c>
      <c r="X3217" s="133">
        <v>64219239</v>
      </c>
      <c r="Y3217" s="45"/>
    </row>
    <row r="3218" spans="1:25">
      <c r="A3218" s="299" t="s">
        <v>206</v>
      </c>
      <c r="B3218" s="299" t="s">
        <v>207</v>
      </c>
      <c r="C3218" s="125">
        <v>45289</v>
      </c>
      <c r="D3218" s="125">
        <v>45289</v>
      </c>
      <c r="E3218" s="125">
        <v>45294</v>
      </c>
      <c r="F3218" s="295" t="s">
        <v>759</v>
      </c>
      <c r="G3218" s="127"/>
      <c r="H3218" s="128" t="s">
        <v>758</v>
      </c>
      <c r="I3218" s="73" t="s">
        <v>756</v>
      </c>
      <c r="J3218" s="73" t="s">
        <v>757</v>
      </c>
      <c r="K3218" s="73" t="s">
        <v>944</v>
      </c>
      <c r="L3218" s="129">
        <v>18799.97</v>
      </c>
      <c r="M3218" s="121">
        <v>100</v>
      </c>
      <c r="N3218" s="121">
        <v>18799.97</v>
      </c>
      <c r="O3218" s="121">
        <v>0</v>
      </c>
      <c r="P3218" s="121">
        <v>18799.97</v>
      </c>
      <c r="Q3218" s="130" t="s">
        <v>681</v>
      </c>
      <c r="R3218" s="131">
        <v>7907542.2599999802</v>
      </c>
      <c r="S3218" s="132">
        <v>0</v>
      </c>
      <c r="T3218" s="122" t="s">
        <v>757</v>
      </c>
      <c r="U3218" s="2">
        <v>106412850</v>
      </c>
      <c r="V3218" s="121">
        <v>-399904808</v>
      </c>
      <c r="W3218" s="111">
        <v>526560</v>
      </c>
      <c r="X3218" s="133">
        <v>63664834</v>
      </c>
      <c r="Y3218" s="45"/>
    </row>
    <row r="3219" spans="1:25">
      <c r="A3219" s="299" t="s">
        <v>182</v>
      </c>
      <c r="B3219" s="299" t="s">
        <v>183</v>
      </c>
      <c r="C3219" s="125">
        <v>45293</v>
      </c>
      <c r="D3219" s="125">
        <v>45293</v>
      </c>
      <c r="E3219" s="125">
        <v>45294</v>
      </c>
      <c r="F3219" s="295" t="s">
        <v>759</v>
      </c>
      <c r="G3219" s="127" t="s">
        <v>1520</v>
      </c>
      <c r="H3219" s="128" t="s">
        <v>758</v>
      </c>
      <c r="I3219" s="73" t="s">
        <v>756</v>
      </c>
      <c r="J3219" s="73" t="s">
        <v>757</v>
      </c>
      <c r="K3219" s="73" t="s">
        <v>166</v>
      </c>
      <c r="L3219" s="129">
        <v>0</v>
      </c>
      <c r="N3219" s="121">
        <v>0</v>
      </c>
      <c r="O3219" s="121">
        <v>62139.199999999997</v>
      </c>
      <c r="P3219" s="121">
        <v>62139.199999999997</v>
      </c>
      <c r="Q3219" s="130" t="s">
        <v>681</v>
      </c>
      <c r="R3219" s="131">
        <v>0</v>
      </c>
      <c r="S3219" s="132">
        <v>3510956.6400000071</v>
      </c>
      <c r="T3219" s="122" t="s">
        <v>757</v>
      </c>
      <c r="U3219" s="2">
        <v>106932990</v>
      </c>
      <c r="V3219" s="121">
        <v>-401610515</v>
      </c>
      <c r="W3219" s="111">
        <v>526560</v>
      </c>
      <c r="X3219" s="133">
        <v>64191249</v>
      </c>
      <c r="Y3219" s="45"/>
    </row>
    <row r="3220" spans="1:25">
      <c r="A3220" s="299" t="s">
        <v>206</v>
      </c>
      <c r="B3220" s="299" t="s">
        <v>207</v>
      </c>
      <c r="C3220" s="125">
        <v>45293</v>
      </c>
      <c r="D3220" s="125">
        <v>45293</v>
      </c>
      <c r="E3220" s="125">
        <v>45294</v>
      </c>
      <c r="G3220" s="127"/>
      <c r="H3220" s="128" t="s">
        <v>477</v>
      </c>
      <c r="I3220" s="73" t="s">
        <v>478</v>
      </c>
      <c r="J3220" s="73" t="s">
        <v>479</v>
      </c>
      <c r="K3220" s="73" t="s">
        <v>944</v>
      </c>
      <c r="L3220" s="129">
        <v>937.92</v>
      </c>
      <c r="M3220" s="121">
        <v>100</v>
      </c>
      <c r="N3220" s="121">
        <v>937.92</v>
      </c>
      <c r="O3220" s="121">
        <v>0</v>
      </c>
      <c r="P3220" s="121">
        <v>937.92</v>
      </c>
      <c r="Q3220" s="130" t="s">
        <v>681</v>
      </c>
      <c r="R3220" s="131">
        <v>7908480.1799999801</v>
      </c>
      <c r="S3220" s="132">
        <v>0</v>
      </c>
      <c r="T3220" s="122" t="s">
        <v>479</v>
      </c>
      <c r="U3220" s="2">
        <v>106968023</v>
      </c>
      <c r="V3220" s="121">
        <v>-401737049</v>
      </c>
      <c r="W3220" s="111">
        <v>542394</v>
      </c>
      <c r="X3220" s="133">
        <v>64218905</v>
      </c>
      <c r="Y3220" s="45"/>
    </row>
    <row r="3221" spans="1:25">
      <c r="A3221" s="299" t="s">
        <v>182</v>
      </c>
      <c r="B3221" s="299" t="s">
        <v>183</v>
      </c>
      <c r="C3221" s="125">
        <v>45292</v>
      </c>
      <c r="D3221" s="125">
        <v>45292</v>
      </c>
      <c r="E3221" s="125">
        <v>45294</v>
      </c>
      <c r="G3221" s="127" t="s">
        <v>1868</v>
      </c>
      <c r="H3221" s="128" t="s">
        <v>477</v>
      </c>
      <c r="I3221" s="73" t="s">
        <v>478</v>
      </c>
      <c r="J3221" s="73" t="s">
        <v>479</v>
      </c>
      <c r="K3221" s="73" t="s">
        <v>166</v>
      </c>
      <c r="L3221" s="129">
        <v>0</v>
      </c>
      <c r="N3221" s="121">
        <v>0</v>
      </c>
      <c r="O3221" s="121">
        <v>15513.62</v>
      </c>
      <c r="P3221" s="121">
        <v>15513.62</v>
      </c>
      <c r="Q3221" s="130" t="s">
        <v>681</v>
      </c>
      <c r="R3221" s="131">
        <v>0</v>
      </c>
      <c r="S3221" s="132">
        <v>3526470.2600000072</v>
      </c>
      <c r="T3221" s="122" t="s">
        <v>479</v>
      </c>
      <c r="U3221" s="2">
        <v>106931088</v>
      </c>
      <c r="V3221" s="121">
        <v>-401737076</v>
      </c>
      <c r="W3221" s="111">
        <v>542394</v>
      </c>
      <c r="X3221" s="133">
        <v>64218915</v>
      </c>
      <c r="Y3221" s="45"/>
    </row>
    <row r="3222" spans="1:25">
      <c r="A3222" s="299" t="s">
        <v>206</v>
      </c>
      <c r="B3222" s="299" t="s">
        <v>207</v>
      </c>
      <c r="C3222" s="125">
        <v>45289</v>
      </c>
      <c r="D3222" s="125">
        <v>45289</v>
      </c>
      <c r="E3222" s="125">
        <v>45294</v>
      </c>
      <c r="G3222" s="127"/>
      <c r="H3222" s="128" t="s">
        <v>507</v>
      </c>
      <c r="I3222" s="73" t="s">
        <v>508</v>
      </c>
      <c r="J3222" s="73" t="s">
        <v>509</v>
      </c>
      <c r="K3222" s="73" t="s">
        <v>944</v>
      </c>
      <c r="L3222" s="129">
        <v>3828.83</v>
      </c>
      <c r="M3222" s="121">
        <v>100</v>
      </c>
      <c r="N3222" s="121">
        <v>3828.83</v>
      </c>
      <c r="O3222" s="121">
        <v>0</v>
      </c>
      <c r="P3222" s="121">
        <v>3828.83</v>
      </c>
      <c r="Q3222" s="130" t="s">
        <v>681</v>
      </c>
      <c r="R3222" s="131">
        <v>7912309.0099999802</v>
      </c>
      <c r="S3222" s="132">
        <v>0</v>
      </c>
      <c r="T3222" s="122" t="s">
        <v>509</v>
      </c>
      <c r="U3222" s="2">
        <v>106967864</v>
      </c>
      <c r="V3222" s="121">
        <v>-401736739</v>
      </c>
      <c r="W3222" s="111">
        <v>543029</v>
      </c>
      <c r="X3222" s="133">
        <v>64218784</v>
      </c>
      <c r="Y3222" s="45"/>
    </row>
    <row r="3223" spans="1:25">
      <c r="A3223" s="299" t="s">
        <v>206</v>
      </c>
      <c r="B3223" s="299" t="s">
        <v>207</v>
      </c>
      <c r="C3223" s="125">
        <v>45289</v>
      </c>
      <c r="D3223" s="125">
        <v>45289</v>
      </c>
      <c r="E3223" s="125">
        <v>45294</v>
      </c>
      <c r="G3223" s="127"/>
      <c r="H3223" s="128" t="s">
        <v>324</v>
      </c>
      <c r="I3223" s="73" t="s">
        <v>325</v>
      </c>
      <c r="J3223" s="73" t="s">
        <v>326</v>
      </c>
      <c r="K3223" s="73" t="s">
        <v>944</v>
      </c>
      <c r="L3223" s="129">
        <v>17331.32</v>
      </c>
      <c r="M3223" s="121">
        <v>100</v>
      </c>
      <c r="N3223" s="121">
        <v>17331.32</v>
      </c>
      <c r="O3223" s="121">
        <v>0</v>
      </c>
      <c r="P3223" s="121">
        <v>17331.32</v>
      </c>
      <c r="Q3223" s="130" t="s">
        <v>681</v>
      </c>
      <c r="R3223" s="131">
        <v>7929640.3299999805</v>
      </c>
      <c r="S3223" s="132">
        <v>0</v>
      </c>
      <c r="T3223" s="122" t="s">
        <v>326</v>
      </c>
      <c r="U3223" s="2">
        <v>106954055</v>
      </c>
      <c r="V3223" s="121">
        <v>-401708132</v>
      </c>
      <c r="W3223" s="111">
        <v>494646</v>
      </c>
      <c r="X3223" s="133">
        <v>64212041</v>
      </c>
      <c r="Y3223" s="45"/>
    </row>
    <row r="3224" spans="1:25">
      <c r="A3224" s="299" t="s">
        <v>182</v>
      </c>
      <c r="B3224" s="299" t="s">
        <v>183</v>
      </c>
      <c r="C3224" s="125">
        <v>45289</v>
      </c>
      <c r="D3224" s="125">
        <v>45289</v>
      </c>
      <c r="E3224" s="125">
        <v>45294</v>
      </c>
      <c r="G3224" s="127" t="s">
        <v>1562</v>
      </c>
      <c r="H3224" s="128" t="s">
        <v>324</v>
      </c>
      <c r="I3224" s="73" t="s">
        <v>325</v>
      </c>
      <c r="J3224" s="73" t="s">
        <v>1727</v>
      </c>
      <c r="K3224" s="73" t="s">
        <v>166</v>
      </c>
      <c r="L3224" s="129">
        <v>0</v>
      </c>
      <c r="N3224" s="121">
        <v>0</v>
      </c>
      <c r="O3224" s="121">
        <v>327.58999999999997</v>
      </c>
      <c r="P3224" s="121">
        <v>327.58999999999997</v>
      </c>
      <c r="Q3224" s="130" t="s">
        <v>681</v>
      </c>
      <c r="R3224" s="131">
        <v>0</v>
      </c>
      <c r="S3224" s="132">
        <v>3526797.8500000071</v>
      </c>
      <c r="T3224" s="122" t="s">
        <v>326</v>
      </c>
      <c r="U3224" s="2">
        <v>106954091</v>
      </c>
      <c r="V3224" s="121">
        <v>-401725889</v>
      </c>
      <c r="W3224" s="111">
        <v>495416</v>
      </c>
      <c r="X3224" s="133">
        <v>64216520</v>
      </c>
      <c r="Y3224" s="45"/>
    </row>
    <row r="3225" spans="1:25">
      <c r="A3225" s="299" t="s">
        <v>206</v>
      </c>
      <c r="B3225" s="299" t="s">
        <v>207</v>
      </c>
      <c r="C3225" s="125">
        <v>45198</v>
      </c>
      <c r="D3225" s="125">
        <v>45198</v>
      </c>
      <c r="E3225" s="125">
        <v>45294</v>
      </c>
      <c r="F3225" s="295" t="s">
        <v>486</v>
      </c>
      <c r="G3225" s="127"/>
      <c r="H3225" s="128" t="s">
        <v>485</v>
      </c>
      <c r="I3225" s="73" t="s">
        <v>281</v>
      </c>
      <c r="J3225" s="73" t="s">
        <v>487</v>
      </c>
      <c r="K3225" s="73" t="s">
        <v>944</v>
      </c>
      <c r="L3225" s="129">
        <v>2442.3000000000002</v>
      </c>
      <c r="M3225" s="121">
        <v>100</v>
      </c>
      <c r="N3225" s="121">
        <v>2442.3000000000002</v>
      </c>
      <c r="O3225" s="121">
        <v>0</v>
      </c>
      <c r="P3225" s="121">
        <v>2442.3000000000002</v>
      </c>
      <c r="Q3225" s="130" t="s">
        <v>681</v>
      </c>
      <c r="R3225" s="131">
        <v>7932082.6299999803</v>
      </c>
      <c r="S3225" s="132">
        <v>0</v>
      </c>
      <c r="T3225" s="122" t="s">
        <v>487</v>
      </c>
      <c r="U3225" s="2">
        <v>106942832</v>
      </c>
      <c r="V3225" s="121">
        <v>-401678159</v>
      </c>
      <c r="W3225" s="111">
        <v>532372</v>
      </c>
      <c r="X3225" s="133">
        <v>64204817</v>
      </c>
      <c r="Y3225" s="45"/>
    </row>
    <row r="3226" spans="1:25">
      <c r="A3226" s="299" t="s">
        <v>206</v>
      </c>
      <c r="B3226" s="299" t="s">
        <v>207</v>
      </c>
      <c r="C3226" s="125">
        <v>44834</v>
      </c>
      <c r="D3226" s="125">
        <v>44834</v>
      </c>
      <c r="E3226" s="125">
        <v>45294</v>
      </c>
      <c r="G3226" s="127"/>
      <c r="H3226" s="128" t="s">
        <v>563</v>
      </c>
      <c r="I3226" s="73" t="s">
        <v>564</v>
      </c>
      <c r="J3226" s="73" t="s">
        <v>565</v>
      </c>
      <c r="K3226" s="73" t="s">
        <v>944</v>
      </c>
      <c r="L3226" s="129">
        <v>11607.85</v>
      </c>
      <c r="M3226" s="121">
        <v>100</v>
      </c>
      <c r="N3226" s="121">
        <v>11607.85</v>
      </c>
      <c r="O3226" s="121">
        <v>0</v>
      </c>
      <c r="P3226" s="121">
        <v>11607.85</v>
      </c>
      <c r="Q3226" s="130" t="s">
        <v>681</v>
      </c>
      <c r="R3226" s="131">
        <v>7943690.47999998</v>
      </c>
      <c r="S3226" s="132">
        <v>0</v>
      </c>
      <c r="T3226" s="122" t="s">
        <v>565</v>
      </c>
      <c r="U3226" s="2">
        <v>86196467</v>
      </c>
      <c r="V3226" s="121">
        <v>-322838962</v>
      </c>
      <c r="W3226" s="111">
        <v>503917</v>
      </c>
      <c r="X3226" s="133">
        <v>51453565</v>
      </c>
      <c r="Y3226" s="45"/>
    </row>
    <row r="3227" spans="1:25">
      <c r="A3227" s="299" t="s">
        <v>206</v>
      </c>
      <c r="B3227" s="299" t="s">
        <v>207</v>
      </c>
      <c r="C3227" s="125">
        <v>44925</v>
      </c>
      <c r="D3227" s="125">
        <v>44925</v>
      </c>
      <c r="E3227" s="125">
        <v>45294</v>
      </c>
      <c r="G3227" s="127"/>
      <c r="H3227" s="128" t="s">
        <v>563</v>
      </c>
      <c r="I3227" s="73" t="s">
        <v>564</v>
      </c>
      <c r="J3227" s="73" t="s">
        <v>565</v>
      </c>
      <c r="K3227" s="73" t="s">
        <v>944</v>
      </c>
      <c r="L3227" s="129">
        <v>11607.85</v>
      </c>
      <c r="M3227" s="121">
        <v>100</v>
      </c>
      <c r="N3227" s="121">
        <v>11607.85</v>
      </c>
      <c r="O3227" s="121">
        <v>0</v>
      </c>
      <c r="P3227" s="121">
        <v>11607.85</v>
      </c>
      <c r="Q3227" s="130" t="s">
        <v>681</v>
      </c>
      <c r="R3227" s="131">
        <v>7955298.3299999796</v>
      </c>
      <c r="S3227" s="132">
        <v>0</v>
      </c>
      <c r="T3227" s="122" t="s">
        <v>565</v>
      </c>
      <c r="U3227" s="2">
        <v>89952827</v>
      </c>
      <c r="V3227" s="121">
        <v>-339760972</v>
      </c>
      <c r="W3227" s="111">
        <v>512734</v>
      </c>
      <c r="X3227" s="133">
        <v>53874172</v>
      </c>
      <c r="Y3227" s="45"/>
    </row>
    <row r="3228" spans="1:25">
      <c r="A3228" s="299" t="s">
        <v>206</v>
      </c>
      <c r="B3228" s="299" t="s">
        <v>207</v>
      </c>
      <c r="C3228" s="125">
        <v>45014</v>
      </c>
      <c r="D3228" s="125">
        <v>45014</v>
      </c>
      <c r="E3228" s="125">
        <v>45294</v>
      </c>
      <c r="G3228" s="127"/>
      <c r="H3228" s="128" t="s">
        <v>563</v>
      </c>
      <c r="I3228" s="73" t="s">
        <v>564</v>
      </c>
      <c r="J3228" s="73" t="s">
        <v>565</v>
      </c>
      <c r="K3228" s="73" t="s">
        <v>944</v>
      </c>
      <c r="L3228" s="129">
        <v>11607.85</v>
      </c>
      <c r="M3228" s="121">
        <v>100</v>
      </c>
      <c r="N3228" s="121">
        <v>11607.85</v>
      </c>
      <c r="O3228" s="121">
        <v>0</v>
      </c>
      <c r="P3228" s="121">
        <v>11607.85</v>
      </c>
      <c r="Q3228" s="130" t="s">
        <v>681</v>
      </c>
      <c r="R3228" s="131">
        <v>7966906.1799999792</v>
      </c>
      <c r="S3228" s="132">
        <v>0</v>
      </c>
      <c r="T3228" s="122" t="s">
        <v>565</v>
      </c>
      <c r="U3228" s="2">
        <v>93079401</v>
      </c>
      <c r="V3228" s="121">
        <v>-353286645</v>
      </c>
      <c r="W3228" s="111">
        <v>357546</v>
      </c>
      <c r="X3228" s="133">
        <v>55726478</v>
      </c>
      <c r="Y3228" s="45"/>
    </row>
    <row r="3229" spans="1:25">
      <c r="A3229" s="299" t="s">
        <v>182</v>
      </c>
      <c r="B3229" s="299" t="s">
        <v>183</v>
      </c>
      <c r="C3229" s="125">
        <v>45021</v>
      </c>
      <c r="D3229" s="125">
        <v>45021</v>
      </c>
      <c r="E3229" s="125">
        <v>45294</v>
      </c>
      <c r="G3229" s="127" t="s">
        <v>1542</v>
      </c>
      <c r="H3229" s="128" t="s">
        <v>563</v>
      </c>
      <c r="I3229" s="73" t="s">
        <v>564</v>
      </c>
      <c r="J3229" s="73" t="s">
        <v>565</v>
      </c>
      <c r="K3229" s="73" t="s">
        <v>166</v>
      </c>
      <c r="L3229" s="129">
        <v>0</v>
      </c>
      <c r="N3229" s="121">
        <v>0</v>
      </c>
      <c r="O3229" s="121">
        <v>-11607.85</v>
      </c>
      <c r="P3229" s="121">
        <v>-11607.85</v>
      </c>
      <c r="Q3229" s="130" t="s">
        <v>681</v>
      </c>
      <c r="R3229" s="131">
        <v>0</v>
      </c>
      <c r="S3229" s="132">
        <v>3515190.000000007</v>
      </c>
      <c r="T3229" s="122" t="s">
        <v>565</v>
      </c>
      <c r="U3229" s="2">
        <v>94405604</v>
      </c>
      <c r="V3229" s="121">
        <v>-401693187</v>
      </c>
      <c r="W3229" s="111">
        <v>357546</v>
      </c>
      <c r="X3229" s="133">
        <v>64208814</v>
      </c>
      <c r="Y3229" s="45"/>
    </row>
    <row r="3230" spans="1:25">
      <c r="A3230" s="299" t="s">
        <v>182</v>
      </c>
      <c r="B3230" s="299" t="s">
        <v>183</v>
      </c>
      <c r="C3230" s="125">
        <v>45021</v>
      </c>
      <c r="D3230" s="125">
        <v>45021</v>
      </c>
      <c r="E3230" s="125">
        <v>45294</v>
      </c>
      <c r="G3230" s="127" t="s">
        <v>1542</v>
      </c>
      <c r="H3230" s="128" t="s">
        <v>563</v>
      </c>
      <c r="I3230" s="73" t="s">
        <v>564</v>
      </c>
      <c r="J3230" s="73" t="s">
        <v>565</v>
      </c>
      <c r="K3230" s="73" t="s">
        <v>166</v>
      </c>
      <c r="L3230" s="129">
        <v>0</v>
      </c>
      <c r="N3230" s="121">
        <v>0</v>
      </c>
      <c r="O3230" s="121">
        <v>-11607.85</v>
      </c>
      <c r="P3230" s="121">
        <v>-11607.85</v>
      </c>
      <c r="Q3230" s="130" t="s">
        <v>681</v>
      </c>
      <c r="R3230" s="131">
        <v>0</v>
      </c>
      <c r="S3230" s="132">
        <v>3503582.1500000069</v>
      </c>
      <c r="T3230" s="122" t="s">
        <v>565</v>
      </c>
      <c r="U3230" s="2">
        <v>94405604</v>
      </c>
      <c r="V3230" s="121">
        <v>-401693218</v>
      </c>
      <c r="W3230" s="111">
        <v>357546</v>
      </c>
      <c r="X3230" s="133">
        <v>64208826</v>
      </c>
      <c r="Y3230" s="45"/>
    </row>
    <row r="3231" spans="1:25">
      <c r="A3231" s="228" t="s">
        <v>182</v>
      </c>
      <c r="B3231" s="228" t="s">
        <v>183</v>
      </c>
      <c r="C3231" s="229">
        <v>45021</v>
      </c>
      <c r="D3231" s="229">
        <v>45021</v>
      </c>
      <c r="E3231" s="229">
        <v>45294</v>
      </c>
      <c r="F3231" s="296"/>
      <c r="G3231" s="230" t="s">
        <v>1542</v>
      </c>
      <c r="H3231" s="231" t="s">
        <v>563</v>
      </c>
      <c r="I3231" s="232" t="s">
        <v>564</v>
      </c>
      <c r="J3231" s="232" t="s">
        <v>565</v>
      </c>
      <c r="K3231" s="232" t="s">
        <v>166</v>
      </c>
      <c r="L3231" s="233">
        <v>0</v>
      </c>
      <c r="M3231" s="234"/>
      <c r="N3231" s="234">
        <v>0</v>
      </c>
      <c r="O3231" s="234">
        <v>-11607.85</v>
      </c>
      <c r="P3231" s="234">
        <v>-11607.85</v>
      </c>
      <c r="Q3231" s="235" t="s">
        <v>681</v>
      </c>
      <c r="R3231" s="236">
        <v>0</v>
      </c>
      <c r="S3231" s="237">
        <v>3491974.3000000068</v>
      </c>
      <c r="T3231" s="238" t="s">
        <v>565</v>
      </c>
      <c r="U3231" s="239">
        <v>94405604</v>
      </c>
      <c r="V3231" s="234">
        <v>-401693253</v>
      </c>
      <c r="W3231" s="240">
        <v>357546</v>
      </c>
      <c r="X3231" s="241">
        <v>64208835</v>
      </c>
      <c r="Y3231" s="242"/>
    </row>
    <row r="3232" spans="1:25">
      <c r="A3232" s="299" t="s">
        <v>206</v>
      </c>
      <c r="B3232" s="299" t="s">
        <v>207</v>
      </c>
      <c r="C3232" s="125">
        <v>45289</v>
      </c>
      <c r="D3232" s="125">
        <v>45289</v>
      </c>
      <c r="E3232" s="125">
        <v>45296</v>
      </c>
      <c r="G3232" s="127"/>
      <c r="H3232" s="128" t="s">
        <v>510</v>
      </c>
      <c r="I3232" s="73" t="s">
        <v>511</v>
      </c>
      <c r="J3232" s="73" t="s">
        <v>512</v>
      </c>
      <c r="K3232" s="73" t="s">
        <v>944</v>
      </c>
      <c r="L3232" s="129">
        <v>2388.11</v>
      </c>
      <c r="M3232" s="121">
        <v>100</v>
      </c>
      <c r="N3232" s="121">
        <v>2388.11</v>
      </c>
      <c r="O3232" s="121">
        <v>0</v>
      </c>
      <c r="P3232" s="121">
        <v>2388.11</v>
      </c>
      <c r="Q3232" s="130" t="s">
        <v>681</v>
      </c>
      <c r="R3232" s="131">
        <v>7969294.2899999795</v>
      </c>
      <c r="S3232" s="132">
        <v>0</v>
      </c>
      <c r="T3232" s="122" t="s">
        <v>512</v>
      </c>
      <c r="U3232" s="2">
        <v>107078688</v>
      </c>
      <c r="V3232" s="121">
        <v>-402040193</v>
      </c>
      <c r="W3232" s="111">
        <v>552733</v>
      </c>
      <c r="X3232" s="133">
        <v>64280748</v>
      </c>
      <c r="Y3232" s="45"/>
    </row>
    <row r="3233" spans="1:25">
      <c r="A3233" s="299" t="s">
        <v>182</v>
      </c>
      <c r="B3233" s="299" t="s">
        <v>183</v>
      </c>
      <c r="C3233" s="125">
        <v>45289</v>
      </c>
      <c r="D3233" s="125">
        <v>45289</v>
      </c>
      <c r="E3233" s="125">
        <v>45296</v>
      </c>
      <c r="G3233" s="127" t="s">
        <v>1894</v>
      </c>
      <c r="H3233" s="128" t="s">
        <v>510</v>
      </c>
      <c r="I3233" s="73" t="s">
        <v>511</v>
      </c>
      <c r="J3233" s="73" t="s">
        <v>512</v>
      </c>
      <c r="K3233" s="73" t="s">
        <v>166</v>
      </c>
      <c r="L3233" s="129">
        <v>0</v>
      </c>
      <c r="N3233" s="121">
        <v>0</v>
      </c>
      <c r="O3233" s="121">
        <v>36185.550000000003</v>
      </c>
      <c r="P3233" s="121">
        <v>36185.550000000003</v>
      </c>
      <c r="Q3233" s="130" t="s">
        <v>681</v>
      </c>
      <c r="R3233" s="131">
        <v>0</v>
      </c>
      <c r="S3233" s="132">
        <v>3528159.8500000066</v>
      </c>
      <c r="T3233" s="122" t="s">
        <v>512</v>
      </c>
      <c r="U3233" s="2">
        <v>103289563</v>
      </c>
      <c r="V3233" s="121">
        <v>-402040303</v>
      </c>
      <c r="W3233" s="111">
        <v>552733</v>
      </c>
      <c r="X3233" s="133">
        <v>64280793</v>
      </c>
      <c r="Y3233" s="45"/>
    </row>
    <row r="3234" spans="1:25">
      <c r="A3234" s="228" t="s">
        <v>182</v>
      </c>
      <c r="B3234" s="228" t="s">
        <v>183</v>
      </c>
      <c r="C3234" s="229">
        <v>45296</v>
      </c>
      <c r="D3234" s="229">
        <v>45296</v>
      </c>
      <c r="E3234" s="229">
        <v>45296</v>
      </c>
      <c r="F3234" s="296" t="s">
        <v>942</v>
      </c>
      <c r="G3234" s="230" t="s">
        <v>1693</v>
      </c>
      <c r="H3234" s="231" t="s">
        <v>941</v>
      </c>
      <c r="I3234" s="232" t="s">
        <v>939</v>
      </c>
      <c r="J3234" s="232" t="s">
        <v>940</v>
      </c>
      <c r="K3234" s="232" t="s">
        <v>166</v>
      </c>
      <c r="L3234" s="233">
        <v>0</v>
      </c>
      <c r="M3234" s="234"/>
      <c r="N3234" s="234">
        <v>0</v>
      </c>
      <c r="O3234" s="234">
        <v>46913.37</v>
      </c>
      <c r="P3234" s="234">
        <v>46913.37</v>
      </c>
      <c r="Q3234" s="235" t="s">
        <v>681</v>
      </c>
      <c r="R3234" s="236">
        <v>0</v>
      </c>
      <c r="S3234" s="237">
        <v>3575073.2200000067</v>
      </c>
      <c r="T3234" s="238" t="s">
        <v>940</v>
      </c>
      <c r="U3234" s="239">
        <v>102848842</v>
      </c>
      <c r="V3234" s="234">
        <v>-401948103</v>
      </c>
      <c r="W3234" s="240">
        <v>521575</v>
      </c>
      <c r="X3234" s="241">
        <v>64257255</v>
      </c>
      <c r="Y3234" s="242"/>
    </row>
    <row r="3235" spans="1:25">
      <c r="A3235" s="299" t="s">
        <v>182</v>
      </c>
      <c r="B3235" s="299" t="s">
        <v>183</v>
      </c>
      <c r="C3235" s="125">
        <v>45299</v>
      </c>
      <c r="D3235" s="125">
        <v>45299</v>
      </c>
      <c r="E3235" s="125">
        <v>45299</v>
      </c>
      <c r="F3235" s="295" t="s">
        <v>386</v>
      </c>
      <c r="G3235" s="127"/>
      <c r="H3235" s="128" t="s">
        <v>385</v>
      </c>
      <c r="I3235" s="73" t="s">
        <v>387</v>
      </c>
      <c r="J3235" s="73" t="s">
        <v>388</v>
      </c>
      <c r="K3235" s="73" t="s">
        <v>1158</v>
      </c>
      <c r="L3235" s="129">
        <v>0</v>
      </c>
      <c r="N3235" s="121">
        <v>0</v>
      </c>
      <c r="O3235" s="121">
        <v>20010.8</v>
      </c>
      <c r="P3235" s="121">
        <v>20010.8</v>
      </c>
      <c r="Q3235" s="130" t="s">
        <v>681</v>
      </c>
      <c r="R3235" s="131">
        <v>0</v>
      </c>
      <c r="S3235" s="132">
        <v>3595084.0200000065</v>
      </c>
      <c r="T3235" s="122" t="s">
        <v>388</v>
      </c>
      <c r="U3235" s="2">
        <v>107113801</v>
      </c>
      <c r="V3235" s="121">
        <v>-402160074</v>
      </c>
      <c r="W3235" s="111"/>
      <c r="X3235" s="133">
        <v>64302027</v>
      </c>
      <c r="Y3235" s="45"/>
    </row>
    <row r="3236" spans="1:25">
      <c r="A3236" s="299" t="s">
        <v>206</v>
      </c>
      <c r="B3236" s="299" t="s">
        <v>207</v>
      </c>
      <c r="C3236" s="125">
        <v>45293</v>
      </c>
      <c r="D3236" s="125">
        <v>45293</v>
      </c>
      <c r="E3236" s="125">
        <v>45299</v>
      </c>
      <c r="G3236" s="127"/>
      <c r="H3236" s="128" t="s">
        <v>317</v>
      </c>
      <c r="I3236" s="73" t="s">
        <v>318</v>
      </c>
      <c r="J3236" s="73" t="s">
        <v>319</v>
      </c>
      <c r="K3236" s="73" t="s">
        <v>944</v>
      </c>
      <c r="L3236" s="129">
        <v>814.22</v>
      </c>
      <c r="M3236" s="121">
        <v>100</v>
      </c>
      <c r="N3236" s="121">
        <v>814.22</v>
      </c>
      <c r="O3236" s="121">
        <v>0</v>
      </c>
      <c r="P3236" s="121">
        <v>814.22</v>
      </c>
      <c r="Q3236" s="130" t="s">
        <v>681</v>
      </c>
      <c r="R3236" s="131">
        <v>7970108.5099999793</v>
      </c>
      <c r="S3236" s="132">
        <v>0</v>
      </c>
      <c r="T3236" s="122" t="s">
        <v>319</v>
      </c>
      <c r="U3236" s="2">
        <v>107078547</v>
      </c>
      <c r="V3236" s="121">
        <v>-402039892</v>
      </c>
      <c r="W3236" s="111">
        <v>454684</v>
      </c>
      <c r="X3236" s="133">
        <v>64280654</v>
      </c>
      <c r="Y3236" s="45"/>
    </row>
    <row r="3237" spans="1:25">
      <c r="A3237" s="299" t="s">
        <v>182</v>
      </c>
      <c r="B3237" s="299" t="s">
        <v>183</v>
      </c>
      <c r="C3237" s="125">
        <v>45292</v>
      </c>
      <c r="D3237" s="125">
        <v>45292</v>
      </c>
      <c r="E3237" s="125">
        <v>45299</v>
      </c>
      <c r="G3237" s="127" t="s">
        <v>1618</v>
      </c>
      <c r="H3237" s="128" t="s">
        <v>317</v>
      </c>
      <c r="I3237" s="73" t="s">
        <v>318</v>
      </c>
      <c r="J3237" s="73" t="s">
        <v>319</v>
      </c>
      <c r="K3237" s="73" t="s">
        <v>166</v>
      </c>
      <c r="L3237" s="129">
        <v>0</v>
      </c>
      <c r="N3237" s="121">
        <v>0</v>
      </c>
      <c r="O3237" s="121">
        <v>3075.78</v>
      </c>
      <c r="P3237" s="121">
        <v>3075.78</v>
      </c>
      <c r="Q3237" s="130" t="s">
        <v>681</v>
      </c>
      <c r="R3237" s="131">
        <v>0</v>
      </c>
      <c r="S3237" s="132">
        <v>3598159.8000000063</v>
      </c>
      <c r="T3237" s="122" t="s">
        <v>319</v>
      </c>
      <c r="U3237" s="2">
        <v>107079523</v>
      </c>
      <c r="V3237" s="121">
        <v>-402134272</v>
      </c>
      <c r="W3237" s="111">
        <v>454684</v>
      </c>
      <c r="X3237" s="133">
        <v>64296453</v>
      </c>
      <c r="Y3237" s="45"/>
    </row>
    <row r="3238" spans="1:25">
      <c r="A3238" s="243" t="s">
        <v>206</v>
      </c>
      <c r="B3238" s="243" t="s">
        <v>207</v>
      </c>
      <c r="C3238" s="244">
        <v>45258</v>
      </c>
      <c r="D3238" s="244">
        <v>45259</v>
      </c>
      <c r="E3238" s="244">
        <v>45302</v>
      </c>
      <c r="F3238" s="297" t="s">
        <v>1072</v>
      </c>
      <c r="G3238" s="245"/>
      <c r="H3238" s="246" t="s">
        <v>1071</v>
      </c>
      <c r="I3238" s="247" t="s">
        <v>764</v>
      </c>
      <c r="J3238" s="247" t="s">
        <v>1070</v>
      </c>
      <c r="K3238" s="247" t="s">
        <v>710</v>
      </c>
      <c r="L3238" s="248">
        <v>48852.47</v>
      </c>
      <c r="M3238" s="249">
        <v>100</v>
      </c>
      <c r="N3238" s="249">
        <v>-48852.47</v>
      </c>
      <c r="O3238" s="249">
        <v>0</v>
      </c>
      <c r="P3238" s="249">
        <v>-48852.47</v>
      </c>
      <c r="Q3238" s="250" t="s">
        <v>681</v>
      </c>
      <c r="R3238" s="251">
        <v>7921256.0399999795</v>
      </c>
      <c r="S3238" s="252">
        <v>0</v>
      </c>
      <c r="T3238" s="253" t="s">
        <v>1070</v>
      </c>
      <c r="U3238" s="254">
        <v>107231301</v>
      </c>
      <c r="V3238" s="249">
        <v>-402486401</v>
      </c>
      <c r="W3238" s="255">
        <v>569051</v>
      </c>
      <c r="X3238" s="256">
        <v>64360889</v>
      </c>
      <c r="Y3238" s="257"/>
    </row>
    <row r="3239" spans="1:25">
      <c r="A3239" s="299" t="s">
        <v>182</v>
      </c>
      <c r="B3239" s="299" t="s">
        <v>183</v>
      </c>
      <c r="C3239" s="125">
        <v>45308</v>
      </c>
      <c r="D3239" s="125">
        <v>45308</v>
      </c>
      <c r="E3239" s="125">
        <v>45308</v>
      </c>
      <c r="G3239" s="127"/>
      <c r="H3239" s="128" t="s">
        <v>324</v>
      </c>
      <c r="I3239" s="73" t="s">
        <v>325</v>
      </c>
      <c r="J3239" s="73" t="s">
        <v>326</v>
      </c>
      <c r="K3239" s="73" t="s">
        <v>1158</v>
      </c>
      <c r="L3239" s="129">
        <v>0</v>
      </c>
      <c r="N3239" s="121">
        <v>0</v>
      </c>
      <c r="O3239" s="121">
        <v>8525.6200000000008</v>
      </c>
      <c r="P3239" s="121">
        <v>8525.6200000000008</v>
      </c>
      <c r="Q3239" s="130" t="s">
        <v>681</v>
      </c>
      <c r="R3239" s="131">
        <v>0</v>
      </c>
      <c r="S3239" s="132">
        <v>3606685.4200000064</v>
      </c>
      <c r="T3239" s="122" t="s">
        <v>326</v>
      </c>
      <c r="U3239" s="2">
        <v>107354646</v>
      </c>
      <c r="V3239" s="121">
        <v>-402949330</v>
      </c>
      <c r="W3239" s="111"/>
      <c r="X3239" s="133">
        <v>64445879</v>
      </c>
      <c r="Y3239" s="45"/>
    </row>
    <row r="3240" spans="1:25">
      <c r="A3240" s="299" t="s">
        <v>182</v>
      </c>
      <c r="B3240" s="299" t="s">
        <v>183</v>
      </c>
      <c r="C3240" s="125">
        <v>45307</v>
      </c>
      <c r="D3240" s="125">
        <v>45307</v>
      </c>
      <c r="E3240" s="125">
        <v>45308</v>
      </c>
      <c r="G3240" s="127" t="s">
        <v>1886</v>
      </c>
      <c r="H3240" s="128" t="s">
        <v>1048</v>
      </c>
      <c r="I3240" s="73" t="s">
        <v>1046</v>
      </c>
      <c r="J3240" s="73" t="s">
        <v>1047</v>
      </c>
      <c r="K3240" s="73" t="s">
        <v>166</v>
      </c>
      <c r="L3240" s="129">
        <v>0</v>
      </c>
      <c r="N3240" s="121">
        <v>0</v>
      </c>
      <c r="O3240" s="121">
        <v>16160.97</v>
      </c>
      <c r="P3240" s="121">
        <v>16160.97</v>
      </c>
      <c r="Q3240" s="130" t="s">
        <v>681</v>
      </c>
      <c r="R3240" s="131">
        <v>0</v>
      </c>
      <c r="S3240" s="132">
        <v>3622846.3900000066</v>
      </c>
      <c r="T3240" s="122" t="s">
        <v>1047</v>
      </c>
      <c r="U3240" s="2">
        <v>105248504</v>
      </c>
      <c r="V3240" s="121">
        <v>-402978025</v>
      </c>
      <c r="W3240" s="111">
        <v>551210</v>
      </c>
      <c r="X3240" s="133">
        <v>64454733</v>
      </c>
      <c r="Y3240" s="45"/>
    </row>
    <row r="3241" spans="1:25">
      <c r="A3241" s="228" t="s">
        <v>182</v>
      </c>
      <c r="B3241" s="228" t="s">
        <v>183</v>
      </c>
      <c r="C3241" s="229">
        <v>45307</v>
      </c>
      <c r="D3241" s="229">
        <v>45307</v>
      </c>
      <c r="E3241" s="229">
        <v>45308</v>
      </c>
      <c r="F3241" s="296" t="s">
        <v>203</v>
      </c>
      <c r="G3241" s="230" t="s">
        <v>1887</v>
      </c>
      <c r="H3241" s="231" t="s">
        <v>202</v>
      </c>
      <c r="I3241" s="232" t="s">
        <v>204</v>
      </c>
      <c r="J3241" s="232" t="s">
        <v>205</v>
      </c>
      <c r="K3241" s="232" t="s">
        <v>166</v>
      </c>
      <c r="L3241" s="233">
        <v>0</v>
      </c>
      <c r="M3241" s="234"/>
      <c r="N3241" s="234">
        <v>0</v>
      </c>
      <c r="O3241" s="234">
        <v>6180.98</v>
      </c>
      <c r="P3241" s="234">
        <v>6180.98</v>
      </c>
      <c r="Q3241" s="235" t="s">
        <v>681</v>
      </c>
      <c r="R3241" s="236">
        <v>0</v>
      </c>
      <c r="S3241" s="237">
        <v>3629027.3700000066</v>
      </c>
      <c r="T3241" s="238" t="s">
        <v>205</v>
      </c>
      <c r="U3241" s="239">
        <v>105248538</v>
      </c>
      <c r="V3241" s="234">
        <v>-402977906</v>
      </c>
      <c r="W3241" s="240">
        <v>555758</v>
      </c>
      <c r="X3241" s="241">
        <v>64454695</v>
      </c>
      <c r="Y3241" s="242"/>
    </row>
    <row r="3242" spans="1:25">
      <c r="A3242" s="299" t="s">
        <v>206</v>
      </c>
      <c r="B3242" s="299" t="s">
        <v>207</v>
      </c>
      <c r="C3242" s="125">
        <v>45016</v>
      </c>
      <c r="D3242" s="125">
        <v>45016</v>
      </c>
      <c r="E3242" s="125">
        <v>45310</v>
      </c>
      <c r="G3242" s="127"/>
      <c r="H3242" s="128" t="s">
        <v>163</v>
      </c>
      <c r="I3242" s="73" t="s">
        <v>164</v>
      </c>
      <c r="J3242" s="73" t="s">
        <v>165</v>
      </c>
      <c r="K3242" s="73" t="s">
        <v>1944</v>
      </c>
      <c r="L3242" s="129">
        <v>3281.66</v>
      </c>
      <c r="M3242" s="121">
        <v>100</v>
      </c>
      <c r="N3242" s="121">
        <v>-3281.66</v>
      </c>
      <c r="O3242" s="121">
        <v>0</v>
      </c>
      <c r="P3242" s="121">
        <v>-3281.66</v>
      </c>
      <c r="Q3242" s="130" t="s">
        <v>681</v>
      </c>
      <c r="R3242" s="131">
        <v>7917974.3799999794</v>
      </c>
      <c r="S3242" s="132">
        <v>0</v>
      </c>
      <c r="T3242" s="122" t="s">
        <v>165</v>
      </c>
      <c r="U3242" s="2"/>
      <c r="W3242" s="111">
        <v>515277</v>
      </c>
      <c r="X3242" s="133"/>
      <c r="Y3242" s="45"/>
    </row>
    <row r="3243" spans="1:25">
      <c r="A3243" s="299" t="s">
        <v>206</v>
      </c>
      <c r="B3243" s="299" t="s">
        <v>207</v>
      </c>
      <c r="C3243" s="125">
        <v>45016</v>
      </c>
      <c r="D3243" s="125">
        <v>45016</v>
      </c>
      <c r="E3243" s="125">
        <v>45310</v>
      </c>
      <c r="G3243" s="127"/>
      <c r="H3243" s="128" t="s">
        <v>163</v>
      </c>
      <c r="I3243" s="73" t="s">
        <v>164</v>
      </c>
      <c r="J3243" s="73" t="s">
        <v>165</v>
      </c>
      <c r="K3243" s="73" t="s">
        <v>1945</v>
      </c>
      <c r="L3243" s="129">
        <v>2284.7399999999998</v>
      </c>
      <c r="M3243" s="121">
        <v>100</v>
      </c>
      <c r="N3243" s="121">
        <v>-2284.7399999999998</v>
      </c>
      <c r="O3243" s="121">
        <v>0</v>
      </c>
      <c r="P3243" s="121">
        <v>-2284.7399999999998</v>
      </c>
      <c r="Q3243" s="130" t="s">
        <v>681</v>
      </c>
      <c r="R3243" s="131">
        <v>7915689.6399999792</v>
      </c>
      <c r="S3243" s="132">
        <v>0</v>
      </c>
      <c r="T3243" s="122" t="s">
        <v>165</v>
      </c>
      <c r="U3243" s="2"/>
      <c r="W3243" s="111">
        <v>533498</v>
      </c>
      <c r="X3243" s="133"/>
      <c r="Y3243" s="45"/>
    </row>
    <row r="3244" spans="1:25">
      <c r="A3244" s="299" t="s">
        <v>206</v>
      </c>
      <c r="B3244" s="299" t="s">
        <v>207</v>
      </c>
      <c r="C3244" s="125">
        <v>45107</v>
      </c>
      <c r="D3244" s="125">
        <v>45107</v>
      </c>
      <c r="E3244" s="125">
        <v>45310</v>
      </c>
      <c r="G3244" s="127"/>
      <c r="H3244" s="128" t="s">
        <v>163</v>
      </c>
      <c r="I3244" s="73" t="s">
        <v>164</v>
      </c>
      <c r="J3244" s="73" t="s">
        <v>165</v>
      </c>
      <c r="K3244" s="73" t="s">
        <v>1946</v>
      </c>
      <c r="L3244" s="129">
        <v>2284.7399999999998</v>
      </c>
      <c r="M3244" s="121">
        <v>100</v>
      </c>
      <c r="N3244" s="121">
        <v>-2284.7399999999998</v>
      </c>
      <c r="O3244" s="121">
        <v>0</v>
      </c>
      <c r="P3244" s="121">
        <v>-2284.7399999999998</v>
      </c>
      <c r="Q3244" s="130" t="s">
        <v>681</v>
      </c>
      <c r="R3244" s="131">
        <v>7913404.899999979</v>
      </c>
      <c r="S3244" s="132">
        <v>0</v>
      </c>
      <c r="T3244" s="122" t="s">
        <v>165</v>
      </c>
      <c r="U3244" s="2"/>
      <c r="W3244" s="111">
        <v>533498</v>
      </c>
      <c r="X3244" s="133"/>
      <c r="Y3244" s="45"/>
    </row>
    <row r="3245" spans="1:25">
      <c r="A3245" s="299" t="s">
        <v>206</v>
      </c>
      <c r="B3245" s="299" t="s">
        <v>207</v>
      </c>
      <c r="C3245" s="125">
        <v>45198</v>
      </c>
      <c r="D3245" s="125">
        <v>45198</v>
      </c>
      <c r="E3245" s="125">
        <v>45310</v>
      </c>
      <c r="G3245" s="127"/>
      <c r="H3245" s="128" t="s">
        <v>163</v>
      </c>
      <c r="I3245" s="73" t="s">
        <v>164</v>
      </c>
      <c r="J3245" s="73" t="s">
        <v>165</v>
      </c>
      <c r="K3245" s="73" t="s">
        <v>1947</v>
      </c>
      <c r="L3245" s="129">
        <v>2284.7399999999998</v>
      </c>
      <c r="M3245" s="121">
        <v>100</v>
      </c>
      <c r="N3245" s="121">
        <v>-2284.7399999999998</v>
      </c>
      <c r="O3245" s="121">
        <v>0</v>
      </c>
      <c r="P3245" s="121">
        <v>-2284.7399999999998</v>
      </c>
      <c r="Q3245" s="130" t="s">
        <v>681</v>
      </c>
      <c r="R3245" s="131">
        <v>7911120.1599999787</v>
      </c>
      <c r="S3245" s="132">
        <v>0</v>
      </c>
      <c r="T3245" s="122" t="s">
        <v>165</v>
      </c>
      <c r="U3245" s="2"/>
      <c r="W3245" s="111">
        <v>533498</v>
      </c>
      <c r="X3245" s="133"/>
      <c r="Y3245" s="45"/>
    </row>
    <row r="3246" spans="1:25">
      <c r="A3246" s="299" t="s">
        <v>206</v>
      </c>
      <c r="B3246" s="299" t="s">
        <v>207</v>
      </c>
      <c r="C3246" s="125">
        <v>45281</v>
      </c>
      <c r="D3246" s="125">
        <v>45310</v>
      </c>
      <c r="E3246" s="125">
        <v>45310</v>
      </c>
      <c r="F3246" s="295" t="s">
        <v>266</v>
      </c>
      <c r="G3246" s="127"/>
      <c r="H3246" s="128" t="s">
        <v>265</v>
      </c>
      <c r="I3246" s="73" t="s">
        <v>267</v>
      </c>
      <c r="J3246" s="73" t="s">
        <v>268</v>
      </c>
      <c r="K3246" s="73" t="s">
        <v>830</v>
      </c>
      <c r="L3246" s="129">
        <v>723150.51</v>
      </c>
      <c r="M3246" s="121">
        <v>100</v>
      </c>
      <c r="N3246" s="121">
        <v>723150.51</v>
      </c>
      <c r="O3246" s="121">
        <v>0</v>
      </c>
      <c r="P3246" s="121">
        <v>723150.51</v>
      </c>
      <c r="Q3246" s="130" t="s">
        <v>681</v>
      </c>
      <c r="R3246" s="131">
        <v>8634270.6699999794</v>
      </c>
      <c r="S3246" s="132">
        <v>0</v>
      </c>
      <c r="T3246" s="122" t="s">
        <v>268</v>
      </c>
      <c r="U3246" s="2">
        <v>105749714</v>
      </c>
      <c r="V3246" s="121">
        <v>-403199467</v>
      </c>
      <c r="W3246" s="111">
        <v>550292</v>
      </c>
      <c r="X3246" s="133">
        <v>64508593</v>
      </c>
      <c r="Y3246" s="45"/>
    </row>
    <row r="3247" spans="1:25">
      <c r="A3247" s="243" t="s">
        <v>206</v>
      </c>
      <c r="B3247" s="243" t="s">
        <v>207</v>
      </c>
      <c r="C3247" s="244">
        <v>45016</v>
      </c>
      <c r="D3247" s="244">
        <v>45016</v>
      </c>
      <c r="E3247" s="244">
        <v>45313</v>
      </c>
      <c r="F3247" s="297"/>
      <c r="G3247" s="245"/>
      <c r="H3247" s="246" t="s">
        <v>163</v>
      </c>
      <c r="I3247" s="247" t="s">
        <v>164</v>
      </c>
      <c r="J3247" s="247" t="s">
        <v>165</v>
      </c>
      <c r="K3247" s="247" t="s">
        <v>1948</v>
      </c>
      <c r="L3247" s="248">
        <v>5.53</v>
      </c>
      <c r="M3247" s="249">
        <v>100</v>
      </c>
      <c r="N3247" s="249">
        <v>-5.53</v>
      </c>
      <c r="O3247" s="249">
        <v>0</v>
      </c>
      <c r="P3247" s="249">
        <v>-5.53</v>
      </c>
      <c r="Q3247" s="250" t="s">
        <v>681</v>
      </c>
      <c r="R3247" s="251">
        <v>8634265.1399999801</v>
      </c>
      <c r="S3247" s="252">
        <v>0</v>
      </c>
      <c r="T3247" s="253" t="s">
        <v>165</v>
      </c>
      <c r="U3247" s="254"/>
      <c r="V3247" s="249"/>
      <c r="W3247" s="255">
        <v>533498</v>
      </c>
      <c r="X3247" s="256"/>
      <c r="Y3247" s="257"/>
    </row>
    <row r="3248" spans="1:25">
      <c r="A3248" s="299" t="s">
        <v>206</v>
      </c>
      <c r="B3248" s="299" t="s">
        <v>207</v>
      </c>
      <c r="C3248" s="125">
        <v>45303</v>
      </c>
      <c r="D3248" s="125">
        <v>45315</v>
      </c>
      <c r="E3248" s="125">
        <v>45316</v>
      </c>
      <c r="G3248" s="127"/>
      <c r="H3248" s="128" t="s">
        <v>1023</v>
      </c>
      <c r="I3248" s="73" t="s">
        <v>1021</v>
      </c>
      <c r="J3248" s="73" t="s">
        <v>1022</v>
      </c>
      <c r="K3248" s="73" t="s">
        <v>830</v>
      </c>
      <c r="L3248" s="129">
        <v>3260000</v>
      </c>
      <c r="M3248" s="121">
        <v>99</v>
      </c>
      <c r="N3248" s="121">
        <v>3227400</v>
      </c>
      <c r="O3248" s="121">
        <v>0</v>
      </c>
      <c r="P3248" s="121">
        <v>3227400</v>
      </c>
      <c r="Q3248" s="130" t="s">
        <v>681</v>
      </c>
      <c r="R3248" s="131">
        <v>11861665.13999998</v>
      </c>
      <c r="S3248" s="132">
        <v>0</v>
      </c>
      <c r="T3248" s="122" t="s">
        <v>1022</v>
      </c>
      <c r="U3248" s="2">
        <v>107384205</v>
      </c>
      <c r="V3248" s="121">
        <v>-403705880</v>
      </c>
      <c r="W3248" s="111">
        <v>517862</v>
      </c>
      <c r="X3248" s="133">
        <v>64615157</v>
      </c>
      <c r="Y3248" s="45"/>
    </row>
    <row r="3249" spans="1:25">
      <c r="A3249" s="299" t="s">
        <v>206</v>
      </c>
      <c r="B3249" s="299" t="s">
        <v>207</v>
      </c>
      <c r="C3249" s="125">
        <v>45303</v>
      </c>
      <c r="D3249" s="125">
        <v>45315</v>
      </c>
      <c r="E3249" s="125">
        <v>45316</v>
      </c>
      <c r="F3249" s="295" t="s">
        <v>759</v>
      </c>
      <c r="G3249" s="127"/>
      <c r="H3249" s="128" t="s">
        <v>758</v>
      </c>
      <c r="I3249" s="73" t="s">
        <v>756</v>
      </c>
      <c r="J3249" s="73" t="s">
        <v>757</v>
      </c>
      <c r="K3249" s="73" t="s">
        <v>710</v>
      </c>
      <c r="L3249" s="129">
        <v>5030710.05</v>
      </c>
      <c r="M3249" s="121">
        <v>100</v>
      </c>
      <c r="N3249" s="121">
        <v>-5030710.05</v>
      </c>
      <c r="O3249" s="121">
        <v>0</v>
      </c>
      <c r="P3249" s="121">
        <v>-5030710.05</v>
      </c>
      <c r="Q3249" s="130" t="s">
        <v>681</v>
      </c>
      <c r="R3249" s="131">
        <v>6830955.0899999803</v>
      </c>
      <c r="S3249" s="132">
        <v>0</v>
      </c>
      <c r="T3249" s="122" t="s">
        <v>757</v>
      </c>
      <c r="U3249" s="2">
        <v>107382230</v>
      </c>
      <c r="V3249" s="121">
        <v>-403689455</v>
      </c>
      <c r="W3249" s="111">
        <v>526560</v>
      </c>
      <c r="X3249" s="133">
        <v>64612061</v>
      </c>
      <c r="Y3249" s="45"/>
    </row>
    <row r="3250" spans="1:25">
      <c r="A3250" s="299" t="s">
        <v>206</v>
      </c>
      <c r="B3250" s="299" t="s">
        <v>207</v>
      </c>
      <c r="C3250" s="125">
        <v>45303</v>
      </c>
      <c r="D3250" s="125">
        <v>45315</v>
      </c>
      <c r="E3250" s="125">
        <v>45316</v>
      </c>
      <c r="G3250" s="127"/>
      <c r="H3250" s="128" t="s">
        <v>513</v>
      </c>
      <c r="I3250" s="73" t="s">
        <v>514</v>
      </c>
      <c r="J3250" s="73" t="s">
        <v>515</v>
      </c>
      <c r="K3250" s="73" t="s">
        <v>830</v>
      </c>
      <c r="L3250" s="129">
        <v>2475031.33</v>
      </c>
      <c r="M3250" s="121">
        <v>99</v>
      </c>
      <c r="N3250" s="121">
        <v>2450281.02</v>
      </c>
      <c r="O3250" s="121">
        <v>0</v>
      </c>
      <c r="P3250" s="121">
        <v>2450281.02</v>
      </c>
      <c r="Q3250" s="130" t="s">
        <v>681</v>
      </c>
      <c r="R3250" s="131">
        <v>9281236.1099999808</v>
      </c>
      <c r="S3250" s="132">
        <v>0</v>
      </c>
      <c r="T3250" s="122" t="s">
        <v>515</v>
      </c>
      <c r="U3250" s="2">
        <v>107383944</v>
      </c>
      <c r="V3250" s="121">
        <v>-403705116</v>
      </c>
      <c r="W3250" s="111">
        <v>546067</v>
      </c>
      <c r="X3250" s="133">
        <v>64614916</v>
      </c>
      <c r="Y3250" s="45"/>
    </row>
    <row r="3251" spans="1:25">
      <c r="A3251" s="228" t="s">
        <v>206</v>
      </c>
      <c r="B3251" s="228" t="s">
        <v>207</v>
      </c>
      <c r="C3251" s="229">
        <v>45303</v>
      </c>
      <c r="D3251" s="229">
        <v>45315</v>
      </c>
      <c r="E3251" s="229">
        <v>45316</v>
      </c>
      <c r="F3251" s="296"/>
      <c r="G3251" s="230"/>
      <c r="H3251" s="231" t="s">
        <v>855</v>
      </c>
      <c r="I3251" s="232" t="s">
        <v>853</v>
      </c>
      <c r="J3251" s="232" t="s">
        <v>854</v>
      </c>
      <c r="K3251" s="232" t="s">
        <v>830</v>
      </c>
      <c r="L3251" s="233">
        <v>2521037.94</v>
      </c>
      <c r="M3251" s="234">
        <v>100</v>
      </c>
      <c r="N3251" s="234">
        <v>2521037.94</v>
      </c>
      <c r="O3251" s="234">
        <v>0</v>
      </c>
      <c r="P3251" s="234">
        <v>2521037.94</v>
      </c>
      <c r="Q3251" s="235" t="s">
        <v>681</v>
      </c>
      <c r="R3251" s="236">
        <v>11802274.04999998</v>
      </c>
      <c r="S3251" s="237">
        <v>0</v>
      </c>
      <c r="T3251" s="238" t="s">
        <v>854</v>
      </c>
      <c r="U3251" s="239">
        <v>107384029</v>
      </c>
      <c r="V3251" s="234">
        <v>-403705494</v>
      </c>
      <c r="W3251" s="240">
        <v>516603</v>
      </c>
      <c r="X3251" s="241">
        <v>64615061</v>
      </c>
      <c r="Y3251" s="242"/>
    </row>
    <row r="3252" spans="1:25">
      <c r="A3252" s="299" t="s">
        <v>206</v>
      </c>
      <c r="B3252" s="299" t="s">
        <v>207</v>
      </c>
      <c r="C3252" s="125">
        <v>45293</v>
      </c>
      <c r="D3252" s="125">
        <v>45293</v>
      </c>
      <c r="E3252" s="125">
        <v>45317</v>
      </c>
      <c r="F3252" s="295" t="s">
        <v>1056</v>
      </c>
      <c r="G3252" s="127"/>
      <c r="H3252" s="128" t="s">
        <v>1055</v>
      </c>
      <c r="I3252" s="73" t="s">
        <v>1053</v>
      </c>
      <c r="J3252" s="73" t="s">
        <v>1054</v>
      </c>
      <c r="K3252" s="73" t="s">
        <v>944</v>
      </c>
      <c r="L3252" s="129">
        <v>24759.26</v>
      </c>
      <c r="M3252" s="121">
        <v>100</v>
      </c>
      <c r="N3252" s="121">
        <v>24759.26</v>
      </c>
      <c r="O3252" s="121">
        <v>0</v>
      </c>
      <c r="P3252" s="121">
        <v>24759.26</v>
      </c>
      <c r="Q3252" s="130" t="s">
        <v>681</v>
      </c>
      <c r="R3252" s="131">
        <v>11827033.30999998</v>
      </c>
      <c r="S3252" s="132">
        <v>0</v>
      </c>
      <c r="T3252" s="122" t="s">
        <v>1054</v>
      </c>
      <c r="U3252" s="2">
        <v>106320059</v>
      </c>
      <c r="V3252" s="121">
        <v>-399791749</v>
      </c>
      <c r="W3252" s="111">
        <v>554417</v>
      </c>
      <c r="X3252" s="133">
        <v>63633330</v>
      </c>
      <c r="Y3252" s="45"/>
    </row>
    <row r="3253" spans="1:25">
      <c r="A3253" s="299" t="s">
        <v>182</v>
      </c>
      <c r="B3253" s="299" t="s">
        <v>183</v>
      </c>
      <c r="C3253" s="125">
        <v>45293</v>
      </c>
      <c r="D3253" s="125">
        <v>45293</v>
      </c>
      <c r="E3253" s="125">
        <v>45317</v>
      </c>
      <c r="F3253" s="295" t="s">
        <v>1056</v>
      </c>
      <c r="G3253" s="127" t="s">
        <v>1912</v>
      </c>
      <c r="H3253" s="128" t="s">
        <v>1055</v>
      </c>
      <c r="I3253" s="73" t="s">
        <v>1053</v>
      </c>
      <c r="J3253" s="73" t="s">
        <v>1054</v>
      </c>
      <c r="K3253" s="73" t="s">
        <v>166</v>
      </c>
      <c r="L3253" s="129">
        <v>0</v>
      </c>
      <c r="N3253" s="121">
        <v>0</v>
      </c>
      <c r="O3253" s="121">
        <v>107564</v>
      </c>
      <c r="P3253" s="121">
        <v>107564</v>
      </c>
      <c r="Q3253" s="130" t="s">
        <v>681</v>
      </c>
      <c r="R3253" s="131">
        <v>0</v>
      </c>
      <c r="S3253" s="132">
        <v>3736591.3700000066</v>
      </c>
      <c r="T3253" s="122" t="s">
        <v>1054</v>
      </c>
      <c r="U3253" s="2">
        <v>104924805</v>
      </c>
      <c r="V3253" s="121">
        <v>-404037736</v>
      </c>
      <c r="W3253" s="111">
        <v>554417</v>
      </c>
      <c r="X3253" s="133">
        <v>64641160</v>
      </c>
      <c r="Y3253" s="45"/>
    </row>
    <row r="3254" spans="1:25">
      <c r="A3254" s="299" t="s">
        <v>206</v>
      </c>
      <c r="B3254" s="299" t="s">
        <v>207</v>
      </c>
      <c r="C3254" s="125">
        <v>45289</v>
      </c>
      <c r="D3254" s="125">
        <v>45289</v>
      </c>
      <c r="E3254" s="125">
        <v>45317</v>
      </c>
      <c r="F3254" s="295" t="s">
        <v>346</v>
      </c>
      <c r="G3254" s="127"/>
      <c r="H3254" s="128" t="s">
        <v>345</v>
      </c>
      <c r="I3254" s="73" t="s">
        <v>164</v>
      </c>
      <c r="J3254" s="73" t="s">
        <v>347</v>
      </c>
      <c r="K3254" s="73" t="s">
        <v>944</v>
      </c>
      <c r="L3254" s="129">
        <v>10202.65</v>
      </c>
      <c r="M3254" s="121">
        <v>100</v>
      </c>
      <c r="N3254" s="121">
        <v>10202.65</v>
      </c>
      <c r="O3254" s="121">
        <v>0</v>
      </c>
      <c r="P3254" s="121">
        <v>10202.65</v>
      </c>
      <c r="Q3254" s="130" t="s">
        <v>681</v>
      </c>
      <c r="R3254" s="131">
        <v>11837235.95999998</v>
      </c>
      <c r="S3254" s="132">
        <v>0</v>
      </c>
      <c r="T3254" s="122" t="s">
        <v>347</v>
      </c>
      <c r="U3254" s="2">
        <v>106798607</v>
      </c>
      <c r="V3254" s="121">
        <v>-401245298</v>
      </c>
      <c r="W3254" s="111">
        <v>532990</v>
      </c>
      <c r="X3254" s="133">
        <v>64120767</v>
      </c>
      <c r="Y3254" s="45"/>
    </row>
    <row r="3255" spans="1:25">
      <c r="A3255" s="299" t="s">
        <v>206</v>
      </c>
      <c r="B3255" s="299" t="s">
        <v>207</v>
      </c>
      <c r="C3255" s="125">
        <v>45289</v>
      </c>
      <c r="D3255" s="125">
        <v>45289</v>
      </c>
      <c r="E3255" s="125">
        <v>45317</v>
      </c>
      <c r="F3255" s="295" t="s">
        <v>346</v>
      </c>
      <c r="G3255" s="127"/>
      <c r="H3255" s="128" t="s">
        <v>345</v>
      </c>
      <c r="I3255" s="73" t="s">
        <v>164</v>
      </c>
      <c r="J3255" s="73" t="s">
        <v>347</v>
      </c>
      <c r="K3255" s="73" t="s">
        <v>830</v>
      </c>
      <c r="L3255" s="129">
        <v>920.7</v>
      </c>
      <c r="M3255" s="121">
        <v>100</v>
      </c>
      <c r="N3255" s="121">
        <v>920.7</v>
      </c>
      <c r="O3255" s="121">
        <v>0</v>
      </c>
      <c r="P3255" s="121">
        <v>920.7</v>
      </c>
      <c r="Q3255" s="130" t="s">
        <v>681</v>
      </c>
      <c r="R3255" s="131">
        <v>11838156.65999998</v>
      </c>
      <c r="S3255" s="132">
        <v>0</v>
      </c>
      <c r="T3255" s="122" t="s">
        <v>347</v>
      </c>
      <c r="U3255" s="2">
        <v>106798680</v>
      </c>
      <c r="V3255" s="121">
        <v>-401245388</v>
      </c>
      <c r="W3255" s="111">
        <v>549316</v>
      </c>
      <c r="X3255" s="133">
        <v>64120793</v>
      </c>
      <c r="Y3255" s="45"/>
    </row>
    <row r="3256" spans="1:25">
      <c r="A3256" s="299" t="s">
        <v>182</v>
      </c>
      <c r="B3256" s="299" t="s">
        <v>183</v>
      </c>
      <c r="C3256" s="125">
        <v>45289</v>
      </c>
      <c r="D3256" s="125">
        <v>45289</v>
      </c>
      <c r="E3256" s="125">
        <v>45317</v>
      </c>
      <c r="F3256" s="295" t="s">
        <v>346</v>
      </c>
      <c r="G3256" s="127" t="s">
        <v>1700</v>
      </c>
      <c r="H3256" s="128" t="s">
        <v>345</v>
      </c>
      <c r="I3256" s="73" t="s">
        <v>164</v>
      </c>
      <c r="J3256" s="73" t="s">
        <v>347</v>
      </c>
      <c r="K3256" s="73" t="s">
        <v>166</v>
      </c>
      <c r="L3256" s="129">
        <v>0</v>
      </c>
      <c r="N3256" s="121">
        <v>0</v>
      </c>
      <c r="O3256" s="121">
        <v>127656.87</v>
      </c>
      <c r="P3256" s="121">
        <v>127656.87</v>
      </c>
      <c r="Q3256" s="130" t="s">
        <v>681</v>
      </c>
      <c r="R3256" s="131">
        <v>0</v>
      </c>
      <c r="S3256" s="132">
        <v>3864248.2400000067</v>
      </c>
      <c r="T3256" s="122" t="s">
        <v>347</v>
      </c>
      <c r="U3256" s="2">
        <v>101749607</v>
      </c>
      <c r="V3256" s="121">
        <v>-404031205</v>
      </c>
      <c r="W3256" s="111">
        <v>549316</v>
      </c>
      <c r="X3256" s="133">
        <v>64639067</v>
      </c>
      <c r="Y3256" s="45"/>
    </row>
    <row r="3257" spans="1:25">
      <c r="A3257" s="299" t="s">
        <v>206</v>
      </c>
      <c r="B3257" s="299" t="s">
        <v>207</v>
      </c>
      <c r="C3257" s="125">
        <v>45016</v>
      </c>
      <c r="D3257" s="125">
        <v>45016</v>
      </c>
      <c r="E3257" s="125">
        <v>45317</v>
      </c>
      <c r="G3257" s="127"/>
      <c r="H3257" s="128" t="s">
        <v>163</v>
      </c>
      <c r="I3257" s="73" t="s">
        <v>164</v>
      </c>
      <c r="J3257" s="73" t="s">
        <v>165</v>
      </c>
      <c r="K3257" s="73" t="s">
        <v>944</v>
      </c>
      <c r="L3257" s="129">
        <v>5.53</v>
      </c>
      <c r="M3257" s="121">
        <v>100</v>
      </c>
      <c r="N3257" s="121">
        <v>5.53</v>
      </c>
      <c r="O3257" s="121">
        <v>0</v>
      </c>
      <c r="P3257" s="121">
        <v>5.53</v>
      </c>
      <c r="Q3257" s="130" t="s">
        <v>681</v>
      </c>
      <c r="R3257" s="131">
        <v>11838162.189999979</v>
      </c>
      <c r="S3257" s="132">
        <v>0</v>
      </c>
      <c r="T3257" s="122" t="s">
        <v>165</v>
      </c>
      <c r="U3257" s="2">
        <v>107699209</v>
      </c>
      <c r="V3257" s="121">
        <v>-404024308</v>
      </c>
      <c r="W3257" s="111">
        <v>533498</v>
      </c>
      <c r="X3257" s="133">
        <v>64637975</v>
      </c>
      <c r="Y3257" s="45"/>
    </row>
    <row r="3258" spans="1:25">
      <c r="A3258" s="299" t="s">
        <v>206</v>
      </c>
      <c r="B3258" s="299" t="s">
        <v>207</v>
      </c>
      <c r="C3258" s="125">
        <v>45107</v>
      </c>
      <c r="D3258" s="125">
        <v>45107</v>
      </c>
      <c r="E3258" s="125">
        <v>45317</v>
      </c>
      <c r="G3258" s="127"/>
      <c r="H3258" s="128" t="s">
        <v>163</v>
      </c>
      <c r="I3258" s="73" t="s">
        <v>164</v>
      </c>
      <c r="J3258" s="73" t="s">
        <v>165</v>
      </c>
      <c r="K3258" s="73" t="s">
        <v>944</v>
      </c>
      <c r="L3258" s="129">
        <v>2284.7399999999998</v>
      </c>
      <c r="M3258" s="121">
        <v>100</v>
      </c>
      <c r="N3258" s="121">
        <v>2284.7399999999998</v>
      </c>
      <c r="O3258" s="121">
        <v>0</v>
      </c>
      <c r="P3258" s="121">
        <v>2284.7399999999998</v>
      </c>
      <c r="Q3258" s="130" t="s">
        <v>681</v>
      </c>
      <c r="R3258" s="131">
        <v>11840446.929999979</v>
      </c>
      <c r="S3258" s="132">
        <v>0</v>
      </c>
      <c r="T3258" s="122" t="s">
        <v>165</v>
      </c>
      <c r="U3258" s="2">
        <v>107701664</v>
      </c>
      <c r="V3258" s="121">
        <v>-404029042</v>
      </c>
      <c r="W3258" s="111">
        <v>533498</v>
      </c>
      <c r="X3258" s="133">
        <v>64638503</v>
      </c>
      <c r="Y3258" s="45"/>
    </row>
    <row r="3259" spans="1:25">
      <c r="A3259" s="299" t="s">
        <v>206</v>
      </c>
      <c r="B3259" s="299" t="s">
        <v>207</v>
      </c>
      <c r="C3259" s="125">
        <v>45198</v>
      </c>
      <c r="D3259" s="125">
        <v>45198</v>
      </c>
      <c r="E3259" s="125">
        <v>45317</v>
      </c>
      <c r="G3259" s="127"/>
      <c r="H3259" s="128" t="s">
        <v>163</v>
      </c>
      <c r="I3259" s="73" t="s">
        <v>164</v>
      </c>
      <c r="J3259" s="73" t="s">
        <v>165</v>
      </c>
      <c r="K3259" s="73" t="s">
        <v>944</v>
      </c>
      <c r="L3259" s="129">
        <v>2284.7399999999998</v>
      </c>
      <c r="M3259" s="121">
        <v>100</v>
      </c>
      <c r="N3259" s="121">
        <v>2284.7399999999998</v>
      </c>
      <c r="O3259" s="121">
        <v>0</v>
      </c>
      <c r="P3259" s="121">
        <v>2284.7399999999998</v>
      </c>
      <c r="Q3259" s="130" t="s">
        <v>681</v>
      </c>
      <c r="R3259" s="131">
        <v>11842731.669999979</v>
      </c>
      <c r="S3259" s="132">
        <v>0</v>
      </c>
      <c r="T3259" s="122" t="s">
        <v>165</v>
      </c>
      <c r="U3259" s="2">
        <v>107701726</v>
      </c>
      <c r="V3259" s="121">
        <v>-404029114</v>
      </c>
      <c r="W3259" s="111">
        <v>533498</v>
      </c>
      <c r="X3259" s="133">
        <v>64638510</v>
      </c>
      <c r="Y3259" s="45"/>
    </row>
    <row r="3260" spans="1:25">
      <c r="A3260" s="299" t="s">
        <v>206</v>
      </c>
      <c r="B3260" s="299" t="s">
        <v>207</v>
      </c>
      <c r="C3260" s="125">
        <v>45289</v>
      </c>
      <c r="D3260" s="125">
        <v>45289</v>
      </c>
      <c r="E3260" s="125">
        <v>45317</v>
      </c>
      <c r="G3260" s="127"/>
      <c r="H3260" s="128" t="s">
        <v>163</v>
      </c>
      <c r="I3260" s="73" t="s">
        <v>164</v>
      </c>
      <c r="J3260" s="73" t="s">
        <v>165</v>
      </c>
      <c r="K3260" s="73" t="s">
        <v>944</v>
      </c>
      <c r="L3260" s="129">
        <v>2284.7399999999998</v>
      </c>
      <c r="M3260" s="121">
        <v>100</v>
      </c>
      <c r="N3260" s="121">
        <v>2284.7399999999998</v>
      </c>
      <c r="O3260" s="121">
        <v>0</v>
      </c>
      <c r="P3260" s="121">
        <v>2284.7399999999998</v>
      </c>
      <c r="Q3260" s="130" t="s">
        <v>681</v>
      </c>
      <c r="R3260" s="131">
        <v>11845016.40999998</v>
      </c>
      <c r="S3260" s="132">
        <v>0</v>
      </c>
      <c r="T3260" s="122" t="s">
        <v>165</v>
      </c>
      <c r="U3260" s="2">
        <v>107701728</v>
      </c>
      <c r="V3260" s="121">
        <v>-404029128</v>
      </c>
      <c r="W3260" s="111">
        <v>533498</v>
      </c>
      <c r="X3260" s="133">
        <v>64638516</v>
      </c>
      <c r="Y3260" s="45"/>
    </row>
    <row r="3261" spans="1:25">
      <c r="A3261" s="299" t="s">
        <v>206</v>
      </c>
      <c r="B3261" s="299" t="s">
        <v>207</v>
      </c>
      <c r="C3261" s="125">
        <v>45293</v>
      </c>
      <c r="D3261" s="125">
        <v>45293</v>
      </c>
      <c r="E3261" s="125">
        <v>45317</v>
      </c>
      <c r="G3261" s="127"/>
      <c r="H3261" s="128" t="s">
        <v>163</v>
      </c>
      <c r="I3261" s="73" t="s">
        <v>164</v>
      </c>
      <c r="J3261" s="73" t="s">
        <v>165</v>
      </c>
      <c r="K3261" s="73" t="s">
        <v>944</v>
      </c>
      <c r="L3261" s="129">
        <v>5.53</v>
      </c>
      <c r="M3261" s="121">
        <v>100</v>
      </c>
      <c r="N3261" s="121">
        <v>5.53</v>
      </c>
      <c r="O3261" s="121">
        <v>0</v>
      </c>
      <c r="P3261" s="121">
        <v>5.53</v>
      </c>
      <c r="Q3261" s="130" t="s">
        <v>681</v>
      </c>
      <c r="R3261" s="131">
        <v>11845021.939999979</v>
      </c>
      <c r="S3261" s="132">
        <v>0</v>
      </c>
      <c r="T3261" s="122" t="s">
        <v>165</v>
      </c>
      <c r="U3261" s="2">
        <v>107701731</v>
      </c>
      <c r="V3261" s="121">
        <v>-404029135</v>
      </c>
      <c r="W3261" s="111">
        <v>533498</v>
      </c>
      <c r="X3261" s="133">
        <v>64638519</v>
      </c>
      <c r="Y3261" s="45"/>
    </row>
    <row r="3262" spans="1:25">
      <c r="A3262" s="299" t="s">
        <v>206</v>
      </c>
      <c r="B3262" s="299" t="s">
        <v>207</v>
      </c>
      <c r="C3262" s="125">
        <v>45016</v>
      </c>
      <c r="D3262" s="125">
        <v>45016</v>
      </c>
      <c r="E3262" s="125">
        <v>45317</v>
      </c>
      <c r="G3262" s="127"/>
      <c r="H3262" s="128" t="s">
        <v>163</v>
      </c>
      <c r="I3262" s="73" t="s">
        <v>164</v>
      </c>
      <c r="J3262" s="73" t="s">
        <v>165</v>
      </c>
      <c r="K3262" s="73" t="s">
        <v>830</v>
      </c>
      <c r="L3262" s="129">
        <v>3281.66</v>
      </c>
      <c r="M3262" s="121">
        <v>100</v>
      </c>
      <c r="N3262" s="121">
        <v>3281.66</v>
      </c>
      <c r="O3262" s="121">
        <v>0</v>
      </c>
      <c r="P3262" s="121">
        <v>3281.66</v>
      </c>
      <c r="Q3262" s="130" t="s">
        <v>681</v>
      </c>
      <c r="R3262" s="131">
        <v>11848303.599999979</v>
      </c>
      <c r="S3262" s="132">
        <v>0</v>
      </c>
      <c r="T3262" s="122" t="s">
        <v>165</v>
      </c>
      <c r="U3262" s="2">
        <v>107698942</v>
      </c>
      <c r="V3262" s="121">
        <v>-404023745</v>
      </c>
      <c r="W3262" s="111">
        <v>515276</v>
      </c>
      <c r="X3262" s="133">
        <v>64637847</v>
      </c>
      <c r="Y3262" s="45"/>
    </row>
    <row r="3263" spans="1:25">
      <c r="A3263" s="299" t="s">
        <v>206</v>
      </c>
      <c r="B3263" s="299" t="s">
        <v>207</v>
      </c>
      <c r="C3263" s="125">
        <v>45016</v>
      </c>
      <c r="D3263" s="125">
        <v>45016</v>
      </c>
      <c r="E3263" s="125">
        <v>45317</v>
      </c>
      <c r="G3263" s="127"/>
      <c r="H3263" s="128" t="s">
        <v>163</v>
      </c>
      <c r="I3263" s="73" t="s">
        <v>164</v>
      </c>
      <c r="J3263" s="73" t="s">
        <v>165</v>
      </c>
      <c r="K3263" s="73" t="s">
        <v>830</v>
      </c>
      <c r="L3263" s="129">
        <v>2284.7399999999998</v>
      </c>
      <c r="M3263" s="121">
        <v>100</v>
      </c>
      <c r="N3263" s="121">
        <v>2284.7399999999998</v>
      </c>
      <c r="O3263" s="121">
        <v>0</v>
      </c>
      <c r="P3263" s="121">
        <v>2284.7399999999998</v>
      </c>
      <c r="Q3263" s="130" t="s">
        <v>681</v>
      </c>
      <c r="R3263" s="131">
        <v>11850588.339999979</v>
      </c>
      <c r="S3263" s="132">
        <v>0</v>
      </c>
      <c r="T3263" s="122" t="s">
        <v>165</v>
      </c>
      <c r="U3263" s="2">
        <v>107699618</v>
      </c>
      <c r="V3263" s="121">
        <v>-404025521</v>
      </c>
      <c r="W3263" s="111">
        <v>515276</v>
      </c>
      <c r="X3263" s="133">
        <v>64638079</v>
      </c>
      <c r="Y3263" s="45"/>
    </row>
    <row r="3264" spans="1:25">
      <c r="A3264" s="299" t="s">
        <v>182</v>
      </c>
      <c r="B3264" s="299" t="s">
        <v>183</v>
      </c>
      <c r="C3264" s="125">
        <v>45289</v>
      </c>
      <c r="D3264" s="125">
        <v>45289</v>
      </c>
      <c r="E3264" s="125">
        <v>45317</v>
      </c>
      <c r="G3264" s="127" t="s">
        <v>1768</v>
      </c>
      <c r="H3264" s="128" t="s">
        <v>163</v>
      </c>
      <c r="I3264" s="73" t="s">
        <v>164</v>
      </c>
      <c r="J3264" s="73" t="s">
        <v>165</v>
      </c>
      <c r="K3264" s="73" t="s">
        <v>166</v>
      </c>
      <c r="L3264" s="129">
        <v>0</v>
      </c>
      <c r="N3264" s="121">
        <v>0</v>
      </c>
      <c r="O3264" s="121">
        <v>9034.56</v>
      </c>
      <c r="P3264" s="121">
        <v>9034.56</v>
      </c>
      <c r="Q3264" s="130" t="s">
        <v>681</v>
      </c>
      <c r="R3264" s="131">
        <v>0</v>
      </c>
      <c r="S3264" s="132">
        <v>3873282.8000000068</v>
      </c>
      <c r="T3264" s="122" t="s">
        <v>165</v>
      </c>
      <c r="U3264" s="2">
        <v>104099099</v>
      </c>
      <c r="V3264" s="121">
        <v>-404029765</v>
      </c>
      <c r="W3264" s="111">
        <v>515276</v>
      </c>
      <c r="X3264" s="133">
        <v>64638716</v>
      </c>
      <c r="Y3264" s="45"/>
    </row>
    <row r="3265" spans="1:25">
      <c r="A3265" s="299" t="s">
        <v>182</v>
      </c>
      <c r="B3265" s="299" t="s">
        <v>183</v>
      </c>
      <c r="C3265" s="125">
        <v>45289</v>
      </c>
      <c r="D3265" s="125">
        <v>45289</v>
      </c>
      <c r="E3265" s="125">
        <v>45317</v>
      </c>
      <c r="G3265" s="127" t="s">
        <v>1768</v>
      </c>
      <c r="H3265" s="128" t="s">
        <v>163</v>
      </c>
      <c r="I3265" s="73" t="s">
        <v>164</v>
      </c>
      <c r="J3265" s="73" t="s">
        <v>165</v>
      </c>
      <c r="K3265" s="73" t="s">
        <v>166</v>
      </c>
      <c r="L3265" s="129">
        <v>0</v>
      </c>
      <c r="N3265" s="121">
        <v>0</v>
      </c>
      <c r="O3265" s="121">
        <v>10792.19</v>
      </c>
      <c r="P3265" s="121">
        <v>10792.19</v>
      </c>
      <c r="Q3265" s="130" t="s">
        <v>681</v>
      </c>
      <c r="R3265" s="131">
        <v>0</v>
      </c>
      <c r="S3265" s="132">
        <v>3884074.9900000067</v>
      </c>
      <c r="T3265" s="122" t="s">
        <v>165</v>
      </c>
      <c r="U3265" s="2">
        <v>104099105</v>
      </c>
      <c r="V3265" s="121">
        <v>-404029771</v>
      </c>
      <c r="W3265" s="111">
        <v>515276</v>
      </c>
      <c r="X3265" s="133">
        <v>64638720</v>
      </c>
      <c r="Y3265" s="45"/>
    </row>
    <row r="3266" spans="1:25">
      <c r="A3266" s="299" t="s">
        <v>182</v>
      </c>
      <c r="B3266" s="299" t="s">
        <v>183</v>
      </c>
      <c r="C3266" s="125">
        <v>45289</v>
      </c>
      <c r="D3266" s="125">
        <v>45289</v>
      </c>
      <c r="E3266" s="125">
        <v>45317</v>
      </c>
      <c r="G3266" s="127" t="s">
        <v>1768</v>
      </c>
      <c r="H3266" s="128" t="s">
        <v>163</v>
      </c>
      <c r="I3266" s="73" t="s">
        <v>164</v>
      </c>
      <c r="J3266" s="73" t="s">
        <v>165</v>
      </c>
      <c r="K3266" s="73" t="s">
        <v>166</v>
      </c>
      <c r="L3266" s="129">
        <v>0</v>
      </c>
      <c r="N3266" s="121">
        <v>0</v>
      </c>
      <c r="O3266" s="121">
        <v>7069.37</v>
      </c>
      <c r="P3266" s="121">
        <v>7069.37</v>
      </c>
      <c r="Q3266" s="130" t="s">
        <v>681</v>
      </c>
      <c r="R3266" s="131">
        <v>0</v>
      </c>
      <c r="S3266" s="132">
        <v>3891144.3600000069</v>
      </c>
      <c r="T3266" s="122" t="s">
        <v>165</v>
      </c>
      <c r="U3266" s="2">
        <v>102920610</v>
      </c>
      <c r="V3266" s="121">
        <v>-404029778</v>
      </c>
      <c r="W3266" s="111">
        <v>533498</v>
      </c>
      <c r="X3266" s="133">
        <v>64638723</v>
      </c>
      <c r="Y3266" s="45"/>
    </row>
    <row r="3267" spans="1:25">
      <c r="A3267" s="228" t="s">
        <v>182</v>
      </c>
      <c r="B3267" s="228" t="s">
        <v>183</v>
      </c>
      <c r="C3267" s="229">
        <v>45317</v>
      </c>
      <c r="D3267" s="229">
        <v>45317</v>
      </c>
      <c r="E3267" s="229">
        <v>45317</v>
      </c>
      <c r="F3267" s="296"/>
      <c r="G3267" s="230" t="s">
        <v>1708</v>
      </c>
      <c r="H3267" s="231" t="s">
        <v>216</v>
      </c>
      <c r="I3267" s="232" t="s">
        <v>218</v>
      </c>
      <c r="J3267" s="232" t="s">
        <v>219</v>
      </c>
      <c r="K3267" s="232" t="s">
        <v>166</v>
      </c>
      <c r="L3267" s="233">
        <v>0</v>
      </c>
      <c r="M3267" s="234"/>
      <c r="N3267" s="234">
        <v>0</v>
      </c>
      <c r="O3267" s="234">
        <v>5471.65</v>
      </c>
      <c r="P3267" s="234">
        <v>5471.65</v>
      </c>
      <c r="Q3267" s="235" t="s">
        <v>681</v>
      </c>
      <c r="R3267" s="236">
        <v>0</v>
      </c>
      <c r="S3267" s="237">
        <v>3896616.0100000068</v>
      </c>
      <c r="T3267" s="238" t="s">
        <v>219</v>
      </c>
      <c r="U3267" s="239">
        <v>106988458</v>
      </c>
      <c r="V3267" s="234">
        <v>-404995755</v>
      </c>
      <c r="W3267" s="240">
        <v>518942</v>
      </c>
      <c r="X3267" s="241">
        <v>64689241</v>
      </c>
      <c r="Y3267" s="242" t="s">
        <v>1949</v>
      </c>
    </row>
    <row r="3268" spans="1:25">
      <c r="A3268" s="299" t="s">
        <v>182</v>
      </c>
      <c r="B3268" s="299" t="s">
        <v>183</v>
      </c>
      <c r="C3268" s="125">
        <v>45320</v>
      </c>
      <c r="D3268" s="125">
        <v>45320</v>
      </c>
      <c r="E3268" s="125">
        <v>45320</v>
      </c>
      <c r="F3268" s="295" t="s">
        <v>1052</v>
      </c>
      <c r="G3268" s="127" t="s">
        <v>1885</v>
      </c>
      <c r="H3268" s="128" t="s">
        <v>1051</v>
      </c>
      <c r="I3268" s="73" t="s">
        <v>1049</v>
      </c>
      <c r="J3268" s="73" t="s">
        <v>1050</v>
      </c>
      <c r="K3268" s="73" t="s">
        <v>166</v>
      </c>
      <c r="L3268" s="129">
        <v>0</v>
      </c>
      <c r="N3268" s="121">
        <v>0</v>
      </c>
      <c r="O3268" s="121">
        <v>86931.12</v>
      </c>
      <c r="P3268" s="121">
        <v>86931.12</v>
      </c>
      <c r="Q3268" s="130" t="s">
        <v>681</v>
      </c>
      <c r="R3268" s="131">
        <v>0</v>
      </c>
      <c r="S3268" s="132">
        <v>3983547.1300000069</v>
      </c>
      <c r="T3268" s="122" t="s">
        <v>1050</v>
      </c>
      <c r="U3268" s="2">
        <v>106068096</v>
      </c>
      <c r="V3268" s="121">
        <v>-404875926</v>
      </c>
      <c r="W3268" s="111">
        <v>534169</v>
      </c>
      <c r="X3268" s="133">
        <v>64668084</v>
      </c>
      <c r="Y3268" s="45"/>
    </row>
    <row r="3269" spans="1:25">
      <c r="A3269" s="299" t="s">
        <v>182</v>
      </c>
      <c r="B3269" s="299" t="s">
        <v>183</v>
      </c>
      <c r="C3269" s="125">
        <v>45320</v>
      </c>
      <c r="D3269" s="125">
        <v>45320</v>
      </c>
      <c r="E3269" s="125">
        <v>45320</v>
      </c>
      <c r="F3269" s="295" t="s">
        <v>203</v>
      </c>
      <c r="G3269" s="127" t="s">
        <v>1887</v>
      </c>
      <c r="H3269" s="128" t="s">
        <v>202</v>
      </c>
      <c r="I3269" s="73" t="s">
        <v>204</v>
      </c>
      <c r="J3269" s="73" t="s">
        <v>205</v>
      </c>
      <c r="K3269" s="73" t="s">
        <v>166</v>
      </c>
      <c r="L3269" s="129">
        <v>0</v>
      </c>
      <c r="N3269" s="121">
        <v>0</v>
      </c>
      <c r="O3269" s="121">
        <v>1563.72</v>
      </c>
      <c r="P3269" s="121">
        <v>1563.72</v>
      </c>
      <c r="Q3269" s="130" t="s">
        <v>681</v>
      </c>
      <c r="R3269" s="131">
        <v>0</v>
      </c>
      <c r="S3269" s="132">
        <v>3985110.8500000071</v>
      </c>
      <c r="T3269" s="122" t="s">
        <v>205</v>
      </c>
      <c r="U3269" s="2">
        <v>105554936</v>
      </c>
      <c r="V3269" s="121">
        <v>-405078790</v>
      </c>
      <c r="W3269" s="111">
        <v>542867</v>
      </c>
      <c r="X3269" s="133">
        <v>64695275</v>
      </c>
      <c r="Y3269" s="45" t="s">
        <v>1950</v>
      </c>
    </row>
    <row r="3270" spans="1:25">
      <c r="A3270" s="228" t="s">
        <v>182</v>
      </c>
      <c r="B3270" s="228" t="s">
        <v>183</v>
      </c>
      <c r="C3270" s="229">
        <v>45320</v>
      </c>
      <c r="D3270" s="229">
        <v>45320</v>
      </c>
      <c r="E3270" s="229">
        <v>45320</v>
      </c>
      <c r="F3270" s="296"/>
      <c r="G3270" s="230" t="s">
        <v>1708</v>
      </c>
      <c r="H3270" s="231" t="s">
        <v>216</v>
      </c>
      <c r="I3270" s="232" t="s">
        <v>218</v>
      </c>
      <c r="J3270" s="232" t="s">
        <v>219</v>
      </c>
      <c r="K3270" s="232" t="s">
        <v>166</v>
      </c>
      <c r="L3270" s="233">
        <v>0</v>
      </c>
      <c r="M3270" s="234"/>
      <c r="N3270" s="234">
        <v>0</v>
      </c>
      <c r="O3270" s="234">
        <v>7629.94</v>
      </c>
      <c r="P3270" s="234">
        <v>7629.94</v>
      </c>
      <c r="Q3270" s="235" t="s">
        <v>681</v>
      </c>
      <c r="R3270" s="236">
        <v>0</v>
      </c>
      <c r="S3270" s="237">
        <v>3992740.790000007</v>
      </c>
      <c r="T3270" s="238" t="s">
        <v>219</v>
      </c>
      <c r="U3270" s="239">
        <v>106988474</v>
      </c>
      <c r="V3270" s="234">
        <v>-404998885</v>
      </c>
      <c r="W3270" s="240">
        <v>500671</v>
      </c>
      <c r="X3270" s="241">
        <v>64689942</v>
      </c>
      <c r="Y3270" s="242"/>
    </row>
    <row r="3271" spans="1:25">
      <c r="A3271" s="299" t="s">
        <v>182</v>
      </c>
      <c r="B3271" s="299" t="s">
        <v>183</v>
      </c>
      <c r="C3271" s="125">
        <v>45321</v>
      </c>
      <c r="D3271" s="125">
        <v>45321</v>
      </c>
      <c r="E3271" s="125">
        <v>45321</v>
      </c>
      <c r="F3271" s="295" t="s">
        <v>759</v>
      </c>
      <c r="G3271" s="127"/>
      <c r="H3271" s="128" t="s">
        <v>758</v>
      </c>
      <c r="I3271" s="73" t="s">
        <v>756</v>
      </c>
      <c r="J3271" s="73" t="s">
        <v>757</v>
      </c>
      <c r="K3271" s="73" t="s">
        <v>1158</v>
      </c>
      <c r="L3271" s="129">
        <v>0</v>
      </c>
      <c r="N3271" s="121">
        <v>0</v>
      </c>
      <c r="O3271" s="121">
        <v>98750</v>
      </c>
      <c r="P3271" s="121">
        <v>98750</v>
      </c>
      <c r="Q3271" s="130" t="s">
        <v>681</v>
      </c>
      <c r="R3271" s="131">
        <v>0</v>
      </c>
      <c r="S3271" s="132">
        <v>4091490.790000007</v>
      </c>
      <c r="T3271" s="122" t="s">
        <v>757</v>
      </c>
      <c r="U3271" s="2">
        <v>108009481</v>
      </c>
      <c r="V3271" s="121">
        <v>-405475606</v>
      </c>
      <c r="W3271" s="111"/>
      <c r="X3271" s="133">
        <v>64716649</v>
      </c>
      <c r="Y3271" s="45"/>
    </row>
    <row r="3272" spans="1:25">
      <c r="A3272" s="299" t="s">
        <v>206</v>
      </c>
      <c r="B3272" s="299" t="s">
        <v>207</v>
      </c>
      <c r="C3272" s="125">
        <v>45321</v>
      </c>
      <c r="D3272" s="125">
        <v>45321</v>
      </c>
      <c r="E3272" s="125">
        <v>45321</v>
      </c>
      <c r="F3272" s="295" t="s">
        <v>759</v>
      </c>
      <c r="G3272" s="127"/>
      <c r="H3272" s="128" t="s">
        <v>758</v>
      </c>
      <c r="I3272" s="73" t="s">
        <v>756</v>
      </c>
      <c r="J3272" s="73" t="s">
        <v>757</v>
      </c>
      <c r="K3272" s="73" t="s">
        <v>944</v>
      </c>
      <c r="L3272" s="129">
        <v>10521111.68</v>
      </c>
      <c r="M3272" s="121">
        <v>100</v>
      </c>
      <c r="N3272" s="121">
        <v>10521111.68</v>
      </c>
      <c r="O3272" s="121">
        <v>0</v>
      </c>
      <c r="P3272" s="121">
        <v>10521111.68</v>
      </c>
      <c r="Q3272" s="130" t="s">
        <v>681</v>
      </c>
      <c r="R3272" s="131">
        <v>22371700.019999981</v>
      </c>
      <c r="S3272" s="132">
        <v>0</v>
      </c>
      <c r="T3272" s="122" t="s">
        <v>757</v>
      </c>
      <c r="U3272" s="2">
        <v>108011080</v>
      </c>
      <c r="V3272" s="121">
        <v>-405441403</v>
      </c>
      <c r="W3272" s="111">
        <v>526560</v>
      </c>
      <c r="X3272" s="133">
        <v>64712634</v>
      </c>
      <c r="Y3272" s="45"/>
    </row>
    <row r="3273" spans="1:25">
      <c r="A3273" s="299" t="s">
        <v>182</v>
      </c>
      <c r="B3273" s="299" t="s">
        <v>183</v>
      </c>
      <c r="C3273" s="125">
        <v>45321</v>
      </c>
      <c r="D3273" s="125">
        <v>45321</v>
      </c>
      <c r="E3273" s="125">
        <v>45321</v>
      </c>
      <c r="F3273" s="295" t="s">
        <v>759</v>
      </c>
      <c r="G3273" s="127" t="s">
        <v>1520</v>
      </c>
      <c r="H3273" s="128" t="s">
        <v>758</v>
      </c>
      <c r="I3273" s="73" t="s">
        <v>756</v>
      </c>
      <c r="J3273" s="73" t="s">
        <v>757</v>
      </c>
      <c r="K3273" s="73" t="s">
        <v>166</v>
      </c>
      <c r="L3273" s="129">
        <v>0</v>
      </c>
      <c r="N3273" s="121">
        <v>0</v>
      </c>
      <c r="O3273" s="121">
        <v>88412.78</v>
      </c>
      <c r="P3273" s="121">
        <v>88412.78</v>
      </c>
      <c r="Q3273" s="130" t="s">
        <v>681</v>
      </c>
      <c r="R3273" s="131">
        <v>0</v>
      </c>
      <c r="S3273" s="132">
        <v>4179903.5700000068</v>
      </c>
      <c r="T3273" s="122" t="s">
        <v>757</v>
      </c>
      <c r="U3273" s="2">
        <v>108009987</v>
      </c>
      <c r="V3273" s="121">
        <v>-405441371</v>
      </c>
      <c r="W3273" s="111">
        <v>526560</v>
      </c>
      <c r="X3273" s="133">
        <v>64712626</v>
      </c>
      <c r="Y3273" s="45"/>
    </row>
    <row r="3274" spans="1:25">
      <c r="A3274" s="299" t="s">
        <v>182</v>
      </c>
      <c r="B3274" s="299" t="s">
        <v>183</v>
      </c>
      <c r="C3274" s="125">
        <v>45320</v>
      </c>
      <c r="D3274" s="125">
        <v>45320</v>
      </c>
      <c r="E3274" s="125">
        <v>45321</v>
      </c>
      <c r="F3274" s="295" t="s">
        <v>1052</v>
      </c>
      <c r="G3274" s="127" t="s">
        <v>1885</v>
      </c>
      <c r="H3274" s="128" t="s">
        <v>1051</v>
      </c>
      <c r="I3274" s="73" t="s">
        <v>1049</v>
      </c>
      <c r="J3274" s="73" t="s">
        <v>1050</v>
      </c>
      <c r="K3274" s="73" t="s">
        <v>166</v>
      </c>
      <c r="L3274" s="129">
        <v>0</v>
      </c>
      <c r="N3274" s="121">
        <v>0</v>
      </c>
      <c r="O3274" s="121">
        <v>380.33</v>
      </c>
      <c r="P3274" s="121">
        <v>380.33</v>
      </c>
      <c r="Q3274" s="130" t="s">
        <v>681</v>
      </c>
      <c r="R3274" s="131">
        <v>0</v>
      </c>
      <c r="S3274" s="132">
        <v>4180283.9000000069</v>
      </c>
      <c r="T3274" s="122" t="s">
        <v>1050</v>
      </c>
      <c r="U3274" s="2">
        <v>106068096</v>
      </c>
      <c r="V3274" s="121">
        <v>-405342040</v>
      </c>
      <c r="W3274" s="111">
        <v>534169</v>
      </c>
      <c r="X3274" s="133">
        <v>64700164</v>
      </c>
      <c r="Y3274" s="45"/>
    </row>
    <row r="3275" spans="1:25">
      <c r="A3275" s="228" t="s">
        <v>182</v>
      </c>
      <c r="B3275" s="228" t="s">
        <v>183</v>
      </c>
      <c r="C3275" s="229">
        <v>45320</v>
      </c>
      <c r="D3275" s="229">
        <v>45320</v>
      </c>
      <c r="E3275" s="229">
        <v>45321</v>
      </c>
      <c r="F3275" s="296" t="s">
        <v>466</v>
      </c>
      <c r="G3275" s="230" t="s">
        <v>1608</v>
      </c>
      <c r="H3275" s="231" t="s">
        <v>465</v>
      </c>
      <c r="I3275" s="232" t="s">
        <v>467</v>
      </c>
      <c r="J3275" s="232" t="s">
        <v>468</v>
      </c>
      <c r="K3275" s="232" t="s">
        <v>166</v>
      </c>
      <c r="L3275" s="233">
        <v>0</v>
      </c>
      <c r="M3275" s="234"/>
      <c r="N3275" s="234">
        <v>0</v>
      </c>
      <c r="O3275" s="234">
        <v>62726.86</v>
      </c>
      <c r="P3275" s="234">
        <v>62726.86</v>
      </c>
      <c r="Q3275" s="235" t="s">
        <v>681</v>
      </c>
      <c r="R3275" s="236">
        <v>0</v>
      </c>
      <c r="S3275" s="237">
        <v>4243010.7600000072</v>
      </c>
      <c r="T3275" s="238" t="s">
        <v>468</v>
      </c>
      <c r="U3275" s="239">
        <v>107076541</v>
      </c>
      <c r="V3275" s="234">
        <v>-404880992</v>
      </c>
      <c r="W3275" s="240">
        <v>553492</v>
      </c>
      <c r="X3275" s="241">
        <v>64673100</v>
      </c>
      <c r="Y3275" s="242"/>
    </row>
    <row r="3276" spans="1:25">
      <c r="A3276" s="299" t="s">
        <v>182</v>
      </c>
      <c r="B3276" s="299" t="s">
        <v>183</v>
      </c>
      <c r="C3276" s="125">
        <v>45322</v>
      </c>
      <c r="D3276" s="125">
        <v>45322</v>
      </c>
      <c r="E3276" s="125">
        <v>45322</v>
      </c>
      <c r="F3276" s="295" t="s">
        <v>1061</v>
      </c>
      <c r="G3276" s="127" t="s">
        <v>1921</v>
      </c>
      <c r="H3276" s="128" t="s">
        <v>1060</v>
      </c>
      <c r="I3276" s="73" t="s">
        <v>1058</v>
      </c>
      <c r="J3276" s="73" t="s">
        <v>1059</v>
      </c>
      <c r="K3276" s="73" t="s">
        <v>166</v>
      </c>
      <c r="L3276" s="129">
        <v>0</v>
      </c>
      <c r="N3276" s="121">
        <v>0</v>
      </c>
      <c r="O3276" s="121">
        <v>58695.29</v>
      </c>
      <c r="P3276" s="121">
        <v>58695.29</v>
      </c>
      <c r="Q3276" s="130" t="s">
        <v>681</v>
      </c>
      <c r="R3276" s="131">
        <v>0</v>
      </c>
      <c r="S3276" s="132">
        <v>4301706.0500000073</v>
      </c>
      <c r="T3276" s="122" t="s">
        <v>1096</v>
      </c>
      <c r="U3276" s="2">
        <v>107751094</v>
      </c>
      <c r="V3276" s="121">
        <v>-406407734</v>
      </c>
      <c r="W3276" s="111">
        <v>553659</v>
      </c>
      <c r="X3276" s="133">
        <v>64937409</v>
      </c>
      <c r="Y3276" s="45"/>
    </row>
    <row r="3277" spans="1:25">
      <c r="A3277" s="299" t="s">
        <v>182</v>
      </c>
      <c r="B3277" s="299" t="s">
        <v>183</v>
      </c>
      <c r="C3277" s="125">
        <v>45322</v>
      </c>
      <c r="D3277" s="125">
        <v>45322</v>
      </c>
      <c r="E3277" s="125">
        <v>45322</v>
      </c>
      <c r="F3277" s="295" t="s">
        <v>734</v>
      </c>
      <c r="G3277" s="127" t="s">
        <v>1518</v>
      </c>
      <c r="H3277" s="128" t="s">
        <v>733</v>
      </c>
      <c r="I3277" s="73" t="s">
        <v>731</v>
      </c>
      <c r="J3277" s="73" t="s">
        <v>732</v>
      </c>
      <c r="K3277" s="73" t="s">
        <v>166</v>
      </c>
      <c r="L3277" s="129">
        <v>0</v>
      </c>
      <c r="N3277" s="121">
        <v>0</v>
      </c>
      <c r="O3277" s="121">
        <v>137.75</v>
      </c>
      <c r="P3277" s="121">
        <v>137.75</v>
      </c>
      <c r="Q3277" s="130" t="s">
        <v>681</v>
      </c>
      <c r="R3277" s="131">
        <v>0</v>
      </c>
      <c r="S3277" s="132">
        <v>4301843.8000000073</v>
      </c>
      <c r="T3277" s="122" t="s">
        <v>732</v>
      </c>
      <c r="U3277" s="2">
        <v>108111058</v>
      </c>
      <c r="V3277" s="121">
        <v>-406464897</v>
      </c>
      <c r="W3277" s="111">
        <v>548653</v>
      </c>
      <c r="X3277" s="133">
        <v>64956576</v>
      </c>
      <c r="Y3277" s="45"/>
    </row>
    <row r="3278" spans="1:25">
      <c r="A3278" s="299" t="s">
        <v>182</v>
      </c>
      <c r="B3278" s="299" t="s">
        <v>183</v>
      </c>
      <c r="C3278" s="125">
        <v>45322</v>
      </c>
      <c r="D3278" s="125">
        <v>45322</v>
      </c>
      <c r="E3278" s="125">
        <v>45322</v>
      </c>
      <c r="F3278" s="295" t="s">
        <v>859</v>
      </c>
      <c r="G3278" s="127" t="s">
        <v>1610</v>
      </c>
      <c r="H3278" s="128" t="s">
        <v>858</v>
      </c>
      <c r="I3278" s="73" t="s">
        <v>731</v>
      </c>
      <c r="J3278" s="73" t="s">
        <v>857</v>
      </c>
      <c r="K3278" s="73" t="s">
        <v>166</v>
      </c>
      <c r="L3278" s="129">
        <v>0</v>
      </c>
      <c r="N3278" s="121">
        <v>0</v>
      </c>
      <c r="O3278" s="121">
        <v>1056.3599999999999</v>
      </c>
      <c r="P3278" s="121">
        <v>1056.3599999999999</v>
      </c>
      <c r="Q3278" s="130" t="s">
        <v>681</v>
      </c>
      <c r="R3278" s="131">
        <v>0</v>
      </c>
      <c r="S3278" s="132">
        <v>4302900.1600000076</v>
      </c>
      <c r="T3278" s="122" t="s">
        <v>857</v>
      </c>
      <c r="U3278" s="2">
        <v>108109262</v>
      </c>
      <c r="V3278" s="121">
        <v>-406462544</v>
      </c>
      <c r="W3278" s="111">
        <v>548916</v>
      </c>
      <c r="X3278" s="133">
        <v>64955882</v>
      </c>
      <c r="Y3278" s="45"/>
    </row>
    <row r="3279" spans="1:25">
      <c r="A3279" s="299" t="s">
        <v>182</v>
      </c>
      <c r="B3279" s="299" t="s">
        <v>183</v>
      </c>
      <c r="C3279" s="125">
        <v>45322</v>
      </c>
      <c r="D3279" s="125">
        <v>45322</v>
      </c>
      <c r="E3279" s="125">
        <v>45322</v>
      </c>
      <c r="F3279" s="295" t="s">
        <v>558</v>
      </c>
      <c r="G3279" s="127" t="s">
        <v>1685</v>
      </c>
      <c r="H3279" s="128" t="s">
        <v>557</v>
      </c>
      <c r="I3279" s="73" t="s">
        <v>559</v>
      </c>
      <c r="J3279" s="73" t="s">
        <v>943</v>
      </c>
      <c r="K3279" s="73" t="s">
        <v>166</v>
      </c>
      <c r="L3279" s="129">
        <v>0</v>
      </c>
      <c r="N3279" s="121">
        <v>0</v>
      </c>
      <c r="O3279" s="121">
        <v>31595.85</v>
      </c>
      <c r="P3279" s="121">
        <v>31595.85</v>
      </c>
      <c r="Q3279" s="130" t="s">
        <v>681</v>
      </c>
      <c r="R3279" s="131">
        <v>0</v>
      </c>
      <c r="S3279" s="132">
        <v>4334496.0100000072</v>
      </c>
      <c r="T3279" s="122" t="s">
        <v>560</v>
      </c>
      <c r="U3279" s="2">
        <v>107006206</v>
      </c>
      <c r="V3279" s="121">
        <v>-406381035</v>
      </c>
      <c r="W3279" s="111">
        <v>545690</v>
      </c>
      <c r="X3279" s="133">
        <v>64910995</v>
      </c>
      <c r="Y3279" s="45"/>
    </row>
    <row r="3280" spans="1:25">
      <c r="A3280" s="299" t="s">
        <v>182</v>
      </c>
      <c r="B3280" s="299" t="s">
        <v>183</v>
      </c>
      <c r="C3280" s="125">
        <v>45322</v>
      </c>
      <c r="D3280" s="125">
        <v>45322</v>
      </c>
      <c r="E3280" s="125">
        <v>45322</v>
      </c>
      <c r="G3280" s="127"/>
      <c r="H3280" s="128" t="s">
        <v>361</v>
      </c>
      <c r="I3280" s="73" t="s">
        <v>362</v>
      </c>
      <c r="J3280" s="73" t="s">
        <v>363</v>
      </c>
      <c r="K3280" s="73" t="s">
        <v>1158</v>
      </c>
      <c r="L3280" s="129">
        <v>0</v>
      </c>
      <c r="N3280" s="121">
        <v>0</v>
      </c>
      <c r="O3280" s="121">
        <v>30585.85</v>
      </c>
      <c r="P3280" s="121">
        <v>30585.85</v>
      </c>
      <c r="Q3280" s="130" t="s">
        <v>681</v>
      </c>
      <c r="R3280" s="131">
        <v>0</v>
      </c>
      <c r="S3280" s="132">
        <v>4365081.8600000069</v>
      </c>
      <c r="T3280" s="122" t="s">
        <v>363</v>
      </c>
      <c r="U3280" s="2">
        <v>108015342</v>
      </c>
      <c r="V3280" s="121">
        <v>-405447926</v>
      </c>
      <c r="W3280" s="111"/>
      <c r="X3280" s="133">
        <v>64712985</v>
      </c>
      <c r="Y3280" s="45"/>
    </row>
    <row r="3281" spans="1:25">
      <c r="A3281" s="299" t="s">
        <v>182</v>
      </c>
      <c r="B3281" s="299" t="s">
        <v>183</v>
      </c>
      <c r="C3281" s="125">
        <v>45322</v>
      </c>
      <c r="D3281" s="125">
        <v>45322</v>
      </c>
      <c r="E3281" s="125">
        <v>45322</v>
      </c>
      <c r="G3281" s="127" t="s">
        <v>1871</v>
      </c>
      <c r="H3281" s="128" t="s">
        <v>516</v>
      </c>
      <c r="I3281" s="73" t="s">
        <v>517</v>
      </c>
      <c r="J3281" s="73" t="s">
        <v>1872</v>
      </c>
      <c r="K3281" s="73" t="s">
        <v>166</v>
      </c>
      <c r="L3281" s="129">
        <v>0</v>
      </c>
      <c r="N3281" s="121">
        <v>0</v>
      </c>
      <c r="O3281" s="121">
        <v>13742.93</v>
      </c>
      <c r="P3281" s="121">
        <v>13742.93</v>
      </c>
      <c r="Q3281" s="130" t="s">
        <v>681</v>
      </c>
      <c r="R3281" s="131">
        <v>0</v>
      </c>
      <c r="S3281" s="132">
        <v>4378824.7900000066</v>
      </c>
      <c r="T3281" s="122" t="s">
        <v>518</v>
      </c>
      <c r="U3281" s="2">
        <v>106354745</v>
      </c>
      <c r="V3281" s="121">
        <v>-406336087</v>
      </c>
      <c r="W3281" s="111">
        <v>549713</v>
      </c>
      <c r="X3281" s="133">
        <v>64866215</v>
      </c>
      <c r="Y3281" s="45"/>
    </row>
    <row r="3282" spans="1:25">
      <c r="A3282" s="299" t="s">
        <v>182</v>
      </c>
      <c r="B3282" s="299" t="s">
        <v>183</v>
      </c>
      <c r="C3282" s="125">
        <v>45322</v>
      </c>
      <c r="D3282" s="125">
        <v>45322</v>
      </c>
      <c r="E3282" s="125">
        <v>45322</v>
      </c>
      <c r="F3282" s="295" t="s">
        <v>786</v>
      </c>
      <c r="G3282" s="127" t="s">
        <v>1522</v>
      </c>
      <c r="H3282" s="128" t="s">
        <v>785</v>
      </c>
      <c r="I3282" s="73" t="s">
        <v>783</v>
      </c>
      <c r="J3282" s="73" t="s">
        <v>784</v>
      </c>
      <c r="K3282" s="73" t="s">
        <v>166</v>
      </c>
      <c r="L3282" s="129">
        <v>0</v>
      </c>
      <c r="N3282" s="121">
        <v>0</v>
      </c>
      <c r="O3282" s="121">
        <v>20631.66</v>
      </c>
      <c r="P3282" s="121">
        <v>20631.66</v>
      </c>
      <c r="Q3282" s="130" t="s">
        <v>681</v>
      </c>
      <c r="R3282" s="131">
        <v>0</v>
      </c>
      <c r="S3282" s="132">
        <v>4399456.4500000067</v>
      </c>
      <c r="T3282" s="122" t="s">
        <v>784</v>
      </c>
      <c r="U3282" s="2">
        <v>105878579</v>
      </c>
      <c r="V3282" s="121">
        <v>-406239897</v>
      </c>
      <c r="W3282" s="111">
        <v>516407</v>
      </c>
      <c r="X3282" s="133">
        <v>64770350</v>
      </c>
      <c r="Y3282" s="45"/>
    </row>
    <row r="3283" spans="1:25">
      <c r="A3283" s="299" t="s">
        <v>182</v>
      </c>
      <c r="B3283" s="299" t="s">
        <v>183</v>
      </c>
      <c r="C3283" s="125">
        <v>45322</v>
      </c>
      <c r="D3283" s="125">
        <v>45322</v>
      </c>
      <c r="E3283" s="125">
        <v>45322</v>
      </c>
      <c r="G3283" s="127" t="s">
        <v>1636</v>
      </c>
      <c r="H3283" s="128" t="s">
        <v>881</v>
      </c>
      <c r="I3283" s="73" t="s">
        <v>204</v>
      </c>
      <c r="J3283" s="73" t="s">
        <v>880</v>
      </c>
      <c r="K3283" s="73" t="s">
        <v>166</v>
      </c>
      <c r="L3283" s="129">
        <v>0</v>
      </c>
      <c r="N3283" s="121">
        <v>0</v>
      </c>
      <c r="O3283" s="121">
        <v>5727.8</v>
      </c>
      <c r="P3283" s="121">
        <v>5727.8</v>
      </c>
      <c r="Q3283" s="130" t="s">
        <v>681</v>
      </c>
      <c r="R3283" s="131">
        <v>0</v>
      </c>
      <c r="S3283" s="132">
        <v>4405184.2500000065</v>
      </c>
      <c r="T3283" s="122" t="s">
        <v>880</v>
      </c>
      <c r="U3283" s="2">
        <v>106667553</v>
      </c>
      <c r="V3283" s="121">
        <v>-406362383</v>
      </c>
      <c r="W3283" s="111">
        <v>533551</v>
      </c>
      <c r="X3283" s="133">
        <v>64892343</v>
      </c>
      <c r="Y3283" s="45"/>
    </row>
    <row r="3284" spans="1:25">
      <c r="A3284" s="228" t="s">
        <v>182</v>
      </c>
      <c r="B3284" s="228" t="s">
        <v>183</v>
      </c>
      <c r="C3284" s="229">
        <v>45322</v>
      </c>
      <c r="D3284" s="229">
        <v>45322</v>
      </c>
      <c r="E3284" s="229">
        <v>45322</v>
      </c>
      <c r="F3284" s="296"/>
      <c r="G3284" s="230" t="s">
        <v>1708</v>
      </c>
      <c r="H3284" s="231" t="s">
        <v>216</v>
      </c>
      <c r="I3284" s="232" t="s">
        <v>218</v>
      </c>
      <c r="J3284" s="232" t="s">
        <v>219</v>
      </c>
      <c r="K3284" s="232" t="s">
        <v>166</v>
      </c>
      <c r="L3284" s="233">
        <v>0</v>
      </c>
      <c r="M3284" s="234"/>
      <c r="N3284" s="234">
        <v>0</v>
      </c>
      <c r="O3284" s="234">
        <v>66353.95</v>
      </c>
      <c r="P3284" s="234">
        <v>66353.95</v>
      </c>
      <c r="Q3284" s="235" t="s">
        <v>681</v>
      </c>
      <c r="R3284" s="236">
        <v>0</v>
      </c>
      <c r="S3284" s="237">
        <v>4471538.2000000067</v>
      </c>
      <c r="T3284" s="238" t="s">
        <v>219</v>
      </c>
      <c r="U3284" s="239">
        <v>107812095</v>
      </c>
      <c r="V3284" s="234">
        <v>-406512680</v>
      </c>
      <c r="W3284" s="240">
        <v>574328</v>
      </c>
      <c r="X3284" s="241">
        <v>64966865</v>
      </c>
      <c r="Y3284" s="242"/>
    </row>
    <row r="3285" spans="1:25">
      <c r="A3285" s="299" t="s">
        <v>206</v>
      </c>
      <c r="B3285" s="299" t="s">
        <v>207</v>
      </c>
      <c r="C3285" s="125">
        <v>45323</v>
      </c>
      <c r="D3285" s="125">
        <v>45323</v>
      </c>
      <c r="E3285" s="125">
        <v>45323</v>
      </c>
      <c r="G3285" s="127"/>
      <c r="J3285" s="73"/>
      <c r="K3285" s="73" t="s">
        <v>709</v>
      </c>
      <c r="L3285" s="129">
        <v>0</v>
      </c>
      <c r="N3285" s="121">
        <v>60000000</v>
      </c>
      <c r="O3285" s="121">
        <v>0</v>
      </c>
      <c r="P3285" s="121">
        <v>60000000</v>
      </c>
      <c r="Q3285" s="130" t="s">
        <v>681</v>
      </c>
      <c r="R3285" s="131">
        <v>82371700.019999981</v>
      </c>
      <c r="S3285" s="132">
        <v>0</v>
      </c>
      <c r="T3285" s="122"/>
      <c r="U3285" s="2">
        <v>2755967</v>
      </c>
      <c r="V3285" s="121">
        <v>-406645807</v>
      </c>
      <c r="W3285" s="111"/>
      <c r="X3285" s="133">
        <v>65002855</v>
      </c>
      <c r="Y3285" s="45" t="s">
        <v>1556</v>
      </c>
    </row>
    <row r="3286" spans="1:25">
      <c r="A3286" s="299" t="s">
        <v>182</v>
      </c>
      <c r="B3286" s="299" t="s">
        <v>183</v>
      </c>
      <c r="C3286" s="125">
        <v>45323</v>
      </c>
      <c r="D3286" s="125">
        <v>45323</v>
      </c>
      <c r="E3286" s="125">
        <v>45323</v>
      </c>
      <c r="F3286" s="295" t="s">
        <v>453</v>
      </c>
      <c r="G3286" s="127" t="s">
        <v>1743</v>
      </c>
      <c r="H3286" s="128" t="s">
        <v>452</v>
      </c>
      <c r="I3286" s="73" t="s">
        <v>454</v>
      </c>
      <c r="J3286" s="73" t="s">
        <v>455</v>
      </c>
      <c r="K3286" s="73" t="s">
        <v>166</v>
      </c>
      <c r="L3286" s="129">
        <v>0</v>
      </c>
      <c r="N3286" s="121">
        <v>0</v>
      </c>
      <c r="O3286" s="121">
        <v>27563.759999999998</v>
      </c>
      <c r="P3286" s="121">
        <v>27563.759999999998</v>
      </c>
      <c r="Q3286" s="130" t="s">
        <v>681</v>
      </c>
      <c r="R3286" s="131">
        <v>0</v>
      </c>
      <c r="S3286" s="132">
        <v>4499101.9600000065</v>
      </c>
      <c r="T3286" s="122" t="s">
        <v>455</v>
      </c>
      <c r="U3286" s="2">
        <v>106870546</v>
      </c>
      <c r="V3286" s="121">
        <v>-406610008</v>
      </c>
      <c r="W3286" s="111">
        <v>523882</v>
      </c>
      <c r="X3286" s="133">
        <v>64989360</v>
      </c>
      <c r="Y3286" s="45"/>
    </row>
    <row r="3287" spans="1:25">
      <c r="A3287" s="299" t="s">
        <v>182</v>
      </c>
      <c r="B3287" s="299" t="s">
        <v>183</v>
      </c>
      <c r="C3287" s="125">
        <v>45323</v>
      </c>
      <c r="D3287" s="125">
        <v>45323</v>
      </c>
      <c r="E3287" s="125">
        <v>45323</v>
      </c>
      <c r="G3287" s="127" t="s">
        <v>1862</v>
      </c>
      <c r="H3287" s="128" t="s">
        <v>1042</v>
      </c>
      <c r="I3287" s="73" t="s">
        <v>716</v>
      </c>
      <c r="J3287" s="73" t="s">
        <v>1863</v>
      </c>
      <c r="K3287" s="73" t="s">
        <v>166</v>
      </c>
      <c r="L3287" s="129">
        <v>0</v>
      </c>
      <c r="N3287" s="121">
        <v>0</v>
      </c>
      <c r="O3287" s="121">
        <v>40326.17</v>
      </c>
      <c r="P3287" s="121">
        <v>40326.17</v>
      </c>
      <c r="Q3287" s="130" t="s">
        <v>681</v>
      </c>
      <c r="R3287" s="131">
        <v>0</v>
      </c>
      <c r="S3287" s="132">
        <v>4539428.1300000064</v>
      </c>
      <c r="T3287" s="122" t="s">
        <v>1041</v>
      </c>
      <c r="U3287" s="2">
        <v>108048722</v>
      </c>
      <c r="V3287" s="121">
        <v>-406615417</v>
      </c>
      <c r="W3287" s="111">
        <v>549049</v>
      </c>
      <c r="X3287" s="133">
        <v>64994694</v>
      </c>
      <c r="Y3287" s="45"/>
    </row>
    <row r="3288" spans="1:25">
      <c r="A3288" s="299" t="s">
        <v>182</v>
      </c>
      <c r="B3288" s="299" t="s">
        <v>183</v>
      </c>
      <c r="C3288" s="125">
        <v>45322</v>
      </c>
      <c r="D3288" s="125">
        <v>45322</v>
      </c>
      <c r="E3288" s="125">
        <v>45323</v>
      </c>
      <c r="F3288" s="295" t="s">
        <v>486</v>
      </c>
      <c r="G3288" s="127" t="s">
        <v>1733</v>
      </c>
      <c r="H3288" s="128" t="s">
        <v>485</v>
      </c>
      <c r="I3288" s="73" t="s">
        <v>281</v>
      </c>
      <c r="J3288" s="73" t="s">
        <v>487</v>
      </c>
      <c r="K3288" s="73" t="s">
        <v>166</v>
      </c>
      <c r="L3288" s="129">
        <v>0</v>
      </c>
      <c r="N3288" s="121">
        <v>0</v>
      </c>
      <c r="O3288" s="121">
        <v>22429.69</v>
      </c>
      <c r="P3288" s="121">
        <v>22429.69</v>
      </c>
      <c r="Q3288" s="130" t="s">
        <v>681</v>
      </c>
      <c r="R3288" s="131">
        <v>0</v>
      </c>
      <c r="S3288" s="132">
        <v>4561857.8200000068</v>
      </c>
      <c r="T3288" s="122" t="s">
        <v>487</v>
      </c>
      <c r="U3288" s="2">
        <v>103842269</v>
      </c>
      <c r="V3288" s="121">
        <v>-406652009</v>
      </c>
      <c r="W3288" s="111">
        <v>537734</v>
      </c>
      <c r="X3288" s="133">
        <v>65004446</v>
      </c>
      <c r="Y3288" s="45"/>
    </row>
    <row r="3289" spans="1:25">
      <c r="A3289" s="228" t="s">
        <v>182</v>
      </c>
      <c r="B3289" s="228" t="s">
        <v>183</v>
      </c>
      <c r="C3289" s="229">
        <v>45322</v>
      </c>
      <c r="D3289" s="229">
        <v>45322</v>
      </c>
      <c r="E3289" s="229">
        <v>45323</v>
      </c>
      <c r="F3289" s="296" t="s">
        <v>280</v>
      </c>
      <c r="G3289" s="230" t="s">
        <v>1537</v>
      </c>
      <c r="H3289" s="231" t="s">
        <v>279</v>
      </c>
      <c r="I3289" s="232" t="s">
        <v>281</v>
      </c>
      <c r="J3289" s="232" t="s">
        <v>282</v>
      </c>
      <c r="K3289" s="232" t="s">
        <v>166</v>
      </c>
      <c r="L3289" s="233">
        <v>0</v>
      </c>
      <c r="M3289" s="234"/>
      <c r="N3289" s="234">
        <v>0</v>
      </c>
      <c r="O3289" s="234">
        <v>226618.53</v>
      </c>
      <c r="P3289" s="234">
        <v>226618.53</v>
      </c>
      <c r="Q3289" s="235" t="s">
        <v>681</v>
      </c>
      <c r="R3289" s="236">
        <v>0</v>
      </c>
      <c r="S3289" s="237">
        <v>4788476.3500000071</v>
      </c>
      <c r="T3289" s="238" t="s">
        <v>282</v>
      </c>
      <c r="U3289" s="239">
        <v>104145047</v>
      </c>
      <c r="V3289" s="234">
        <v>-406215845</v>
      </c>
      <c r="W3289" s="240">
        <v>537726</v>
      </c>
      <c r="X3289" s="241">
        <v>64746328</v>
      </c>
      <c r="Y3289" s="242"/>
    </row>
    <row r="3290" spans="1:25">
      <c r="A3290" s="299" t="s">
        <v>182</v>
      </c>
      <c r="B3290" s="299" t="s">
        <v>183</v>
      </c>
      <c r="C3290" s="125">
        <v>45323</v>
      </c>
      <c r="D3290" s="125">
        <v>45323</v>
      </c>
      <c r="E3290" s="125">
        <v>45324</v>
      </c>
      <c r="G3290" s="127"/>
      <c r="J3290" s="73"/>
      <c r="K3290" s="73" t="s">
        <v>1875</v>
      </c>
      <c r="L3290" s="129">
        <v>0</v>
      </c>
      <c r="N3290" s="121">
        <v>0</v>
      </c>
      <c r="O3290" s="121">
        <v>16106.15</v>
      </c>
      <c r="P3290" s="121">
        <v>16106.15</v>
      </c>
      <c r="Q3290" s="130" t="s">
        <v>681</v>
      </c>
      <c r="R3290" s="131">
        <v>0</v>
      </c>
      <c r="S3290" s="132">
        <v>4804582.5000000075</v>
      </c>
      <c r="T3290" s="122"/>
      <c r="U3290" s="2">
        <v>2761139</v>
      </c>
      <c r="V3290" s="121">
        <v>-406755358</v>
      </c>
      <c r="W3290" s="111"/>
      <c r="X3290" s="133">
        <v>65031222</v>
      </c>
      <c r="Y3290" s="45" t="s">
        <v>1876</v>
      </c>
    </row>
    <row r="3291" spans="1:25">
      <c r="A3291" s="299" t="s">
        <v>182</v>
      </c>
      <c r="B3291" s="299" t="s">
        <v>183</v>
      </c>
      <c r="C3291" s="125">
        <v>45323</v>
      </c>
      <c r="D3291" s="125">
        <v>45323</v>
      </c>
      <c r="E3291" s="125">
        <v>45324</v>
      </c>
      <c r="G3291" s="127"/>
      <c r="J3291" s="73"/>
      <c r="K3291" s="73" t="s">
        <v>1875</v>
      </c>
      <c r="L3291" s="129">
        <v>0</v>
      </c>
      <c r="N3291" s="121">
        <v>0</v>
      </c>
      <c r="O3291" s="121">
        <v>40064.29</v>
      </c>
      <c r="P3291" s="121">
        <v>40064.29</v>
      </c>
      <c r="Q3291" s="130" t="s">
        <v>681</v>
      </c>
      <c r="R3291" s="131">
        <v>0</v>
      </c>
      <c r="S3291" s="132">
        <v>4844646.7900000075</v>
      </c>
      <c r="T3291" s="122"/>
      <c r="U3291" s="2">
        <v>2761140</v>
      </c>
      <c r="V3291" s="121">
        <v>-406755360</v>
      </c>
      <c r="W3291" s="111"/>
      <c r="X3291" s="133">
        <v>65031223</v>
      </c>
      <c r="Y3291" s="45" t="s">
        <v>1876</v>
      </c>
    </row>
    <row r="3292" spans="1:25">
      <c r="A3292" s="299" t="s">
        <v>206</v>
      </c>
      <c r="B3292" s="299" t="s">
        <v>207</v>
      </c>
      <c r="C3292" s="125">
        <v>45310</v>
      </c>
      <c r="D3292" s="125">
        <v>45324</v>
      </c>
      <c r="E3292" s="125">
        <v>45324</v>
      </c>
      <c r="G3292" s="127"/>
      <c r="H3292" s="128" t="s">
        <v>1100</v>
      </c>
      <c r="I3292" s="73" t="s">
        <v>1098</v>
      </c>
      <c r="J3292" s="73" t="s">
        <v>1099</v>
      </c>
      <c r="K3292" s="73" t="s">
        <v>710</v>
      </c>
      <c r="L3292" s="129">
        <v>16000000</v>
      </c>
      <c r="M3292" s="121">
        <v>98.53125</v>
      </c>
      <c r="N3292" s="121">
        <v>-15765000</v>
      </c>
      <c r="O3292" s="121">
        <v>0</v>
      </c>
      <c r="P3292" s="121">
        <v>-15765000</v>
      </c>
      <c r="Q3292" s="130" t="s">
        <v>681</v>
      </c>
      <c r="R3292" s="131">
        <v>66606700.019999981</v>
      </c>
      <c r="S3292" s="132">
        <v>0</v>
      </c>
      <c r="T3292" s="122" t="s">
        <v>1099</v>
      </c>
      <c r="U3292" s="2">
        <v>107506579</v>
      </c>
      <c r="V3292" s="121">
        <v>-415844572</v>
      </c>
      <c r="W3292" s="111">
        <v>590536</v>
      </c>
      <c r="X3292" s="133">
        <v>66648564</v>
      </c>
      <c r="Y3292" s="45"/>
    </row>
    <row r="3293" spans="1:25">
      <c r="A3293" s="299" t="s">
        <v>206</v>
      </c>
      <c r="B3293" s="299" t="s">
        <v>207</v>
      </c>
      <c r="C3293" s="125">
        <v>45310</v>
      </c>
      <c r="D3293" s="125">
        <v>45324</v>
      </c>
      <c r="E3293" s="125">
        <v>45324</v>
      </c>
      <c r="F3293" s="295" t="s">
        <v>1104</v>
      </c>
      <c r="G3293" s="127"/>
      <c r="H3293" s="128" t="s">
        <v>1103</v>
      </c>
      <c r="I3293" s="73" t="s">
        <v>1101</v>
      </c>
      <c r="J3293" s="73" t="s">
        <v>1102</v>
      </c>
      <c r="K3293" s="73" t="s">
        <v>710</v>
      </c>
      <c r="L3293" s="129">
        <v>2000000</v>
      </c>
      <c r="M3293" s="121">
        <v>98.53125</v>
      </c>
      <c r="N3293" s="121">
        <v>-1970625</v>
      </c>
      <c r="O3293" s="121">
        <v>0</v>
      </c>
      <c r="P3293" s="121">
        <v>-1970625</v>
      </c>
      <c r="Q3293" s="130" t="s">
        <v>681</v>
      </c>
      <c r="R3293" s="131">
        <v>64636075.019999981</v>
      </c>
      <c r="S3293" s="132">
        <v>0</v>
      </c>
      <c r="T3293" s="122" t="s">
        <v>1102</v>
      </c>
      <c r="U3293" s="2">
        <v>107507278</v>
      </c>
      <c r="V3293" s="121">
        <v>-406826728</v>
      </c>
      <c r="W3293" s="111">
        <v>572160</v>
      </c>
      <c r="X3293" s="133">
        <v>65052084</v>
      </c>
      <c r="Y3293" s="45"/>
    </row>
    <row r="3294" spans="1:25">
      <c r="A3294" s="299" t="s">
        <v>206</v>
      </c>
      <c r="B3294" s="299" t="s">
        <v>207</v>
      </c>
      <c r="C3294" s="125">
        <v>45310</v>
      </c>
      <c r="D3294" s="125">
        <v>45324</v>
      </c>
      <c r="E3294" s="125">
        <v>45324</v>
      </c>
      <c r="F3294" s="295" t="s">
        <v>1104</v>
      </c>
      <c r="G3294" s="127"/>
      <c r="H3294" s="128" t="s">
        <v>1103</v>
      </c>
      <c r="I3294" s="73" t="s">
        <v>1101</v>
      </c>
      <c r="J3294" s="73" t="s">
        <v>1102</v>
      </c>
      <c r="K3294" s="73" t="s">
        <v>710</v>
      </c>
      <c r="L3294" s="129">
        <v>7025000</v>
      </c>
      <c r="M3294" s="121">
        <v>98.53125</v>
      </c>
      <c r="N3294" s="121">
        <v>-6921820.3099999996</v>
      </c>
      <c r="O3294" s="121">
        <v>0</v>
      </c>
      <c r="P3294" s="121">
        <v>-6921820.3099999996</v>
      </c>
      <c r="Q3294" s="130" t="s">
        <v>681</v>
      </c>
      <c r="R3294" s="131">
        <v>57714254.709999979</v>
      </c>
      <c r="S3294" s="132">
        <v>0</v>
      </c>
      <c r="T3294" s="122" t="s">
        <v>1102</v>
      </c>
      <c r="U3294" s="2">
        <v>107506346</v>
      </c>
      <c r="V3294" s="121">
        <v>-406826610</v>
      </c>
      <c r="W3294" s="111">
        <v>572160</v>
      </c>
      <c r="X3294" s="133">
        <v>65052076</v>
      </c>
      <c r="Y3294" s="45"/>
    </row>
    <row r="3295" spans="1:25">
      <c r="A3295" s="299" t="s">
        <v>206</v>
      </c>
      <c r="B3295" s="299" t="s">
        <v>207</v>
      </c>
      <c r="C3295" s="125">
        <v>45310</v>
      </c>
      <c r="D3295" s="125">
        <v>45324</v>
      </c>
      <c r="E3295" s="125">
        <v>45324</v>
      </c>
      <c r="G3295" s="127"/>
      <c r="H3295" s="128" t="s">
        <v>1107</v>
      </c>
      <c r="I3295" s="73" t="s">
        <v>1105</v>
      </c>
      <c r="J3295" s="73" t="s">
        <v>1106</v>
      </c>
      <c r="K3295" s="73" t="s">
        <v>710</v>
      </c>
      <c r="L3295" s="129">
        <v>13132258</v>
      </c>
      <c r="M3295" s="121">
        <v>98.53125</v>
      </c>
      <c r="N3295" s="121">
        <v>-12939377.960000001</v>
      </c>
      <c r="O3295" s="121">
        <v>0</v>
      </c>
      <c r="P3295" s="121">
        <v>-12939377.960000001</v>
      </c>
      <c r="Q3295" s="130" t="s">
        <v>681</v>
      </c>
      <c r="R3295" s="131">
        <v>44774876.749999978</v>
      </c>
      <c r="S3295" s="132">
        <v>0</v>
      </c>
      <c r="T3295" s="122" t="s">
        <v>1106</v>
      </c>
      <c r="U3295" s="2">
        <v>107506450</v>
      </c>
      <c r="V3295" s="121">
        <v>-406824790</v>
      </c>
      <c r="W3295" s="111">
        <v>580127</v>
      </c>
      <c r="X3295" s="133">
        <v>65051642</v>
      </c>
      <c r="Y3295" s="45"/>
    </row>
    <row r="3296" spans="1:25">
      <c r="A3296" s="299" t="s">
        <v>206</v>
      </c>
      <c r="B3296" s="299" t="s">
        <v>207</v>
      </c>
      <c r="C3296" s="125">
        <v>45303</v>
      </c>
      <c r="D3296" s="125">
        <v>45324</v>
      </c>
      <c r="E3296" s="125">
        <v>45324</v>
      </c>
      <c r="G3296" s="127"/>
      <c r="H3296" s="128" t="s">
        <v>989</v>
      </c>
      <c r="I3296" s="73" t="s">
        <v>917</v>
      </c>
      <c r="J3296" s="73" t="s">
        <v>988</v>
      </c>
      <c r="K3296" s="73" t="s">
        <v>710</v>
      </c>
      <c r="L3296" s="129">
        <v>4122493.3</v>
      </c>
      <c r="M3296" s="121">
        <v>100</v>
      </c>
      <c r="N3296" s="121">
        <v>-4122493.3</v>
      </c>
      <c r="O3296" s="121">
        <v>0</v>
      </c>
      <c r="P3296" s="121">
        <v>-4122493.3</v>
      </c>
      <c r="Q3296" s="130" t="s">
        <v>681</v>
      </c>
      <c r="R3296" s="131">
        <v>40652383.449999981</v>
      </c>
      <c r="S3296" s="132">
        <v>0</v>
      </c>
      <c r="T3296" s="122" t="s">
        <v>988</v>
      </c>
      <c r="U3296" s="2">
        <v>107382841</v>
      </c>
      <c r="V3296" s="121">
        <v>-406827372</v>
      </c>
      <c r="W3296" s="111">
        <v>502245</v>
      </c>
      <c r="X3296" s="133">
        <v>65052159</v>
      </c>
      <c r="Y3296" s="45"/>
    </row>
    <row r="3297" spans="1:25">
      <c r="A3297" s="299" t="s">
        <v>206</v>
      </c>
      <c r="B3297" s="299" t="s">
        <v>207</v>
      </c>
      <c r="C3297" s="125">
        <v>45303</v>
      </c>
      <c r="D3297" s="125">
        <v>45324</v>
      </c>
      <c r="E3297" s="125">
        <v>45324</v>
      </c>
      <c r="F3297" s="295" t="s">
        <v>693</v>
      </c>
      <c r="G3297" s="127"/>
      <c r="H3297" s="128" t="s">
        <v>1097</v>
      </c>
      <c r="I3297" s="73" t="s">
        <v>387</v>
      </c>
      <c r="J3297" s="73" t="s">
        <v>694</v>
      </c>
      <c r="K3297" s="73" t="s">
        <v>710</v>
      </c>
      <c r="L3297" s="129">
        <v>2226225.13</v>
      </c>
      <c r="M3297" s="121">
        <v>97.8</v>
      </c>
      <c r="N3297" s="121">
        <v>-2177248.1800000002</v>
      </c>
      <c r="O3297" s="121">
        <v>0</v>
      </c>
      <c r="P3297" s="121">
        <v>-2177248.1800000002</v>
      </c>
      <c r="Q3297" s="130" t="s">
        <v>681</v>
      </c>
      <c r="R3297" s="131">
        <v>38475135.269999981</v>
      </c>
      <c r="S3297" s="132">
        <v>0</v>
      </c>
      <c r="T3297" s="122" t="s">
        <v>694</v>
      </c>
      <c r="U3297" s="2"/>
      <c r="W3297" s="111">
        <v>583109</v>
      </c>
      <c r="X3297" s="133"/>
      <c r="Y3297" s="45"/>
    </row>
    <row r="3298" spans="1:25">
      <c r="A3298" s="299" t="s">
        <v>182</v>
      </c>
      <c r="B3298" s="299" t="s">
        <v>183</v>
      </c>
      <c r="C3298" s="125">
        <v>45323</v>
      </c>
      <c r="D3298" s="125">
        <v>45323</v>
      </c>
      <c r="E3298" s="125">
        <v>45324</v>
      </c>
      <c r="G3298" s="127" t="s">
        <v>1618</v>
      </c>
      <c r="H3298" s="128" t="s">
        <v>317</v>
      </c>
      <c r="I3298" s="73" t="s">
        <v>318</v>
      </c>
      <c r="J3298" s="73" t="s">
        <v>319</v>
      </c>
      <c r="K3298" s="73" t="s">
        <v>166</v>
      </c>
      <c r="L3298" s="129">
        <v>0</v>
      </c>
      <c r="N3298" s="121">
        <v>0</v>
      </c>
      <c r="O3298" s="121">
        <v>3071.79</v>
      </c>
      <c r="P3298" s="121">
        <v>3071.79</v>
      </c>
      <c r="Q3298" s="130" t="s">
        <v>681</v>
      </c>
      <c r="R3298" s="131">
        <v>0</v>
      </c>
      <c r="S3298" s="132">
        <v>4847718.5800000075</v>
      </c>
      <c r="T3298" s="122" t="s">
        <v>319</v>
      </c>
      <c r="U3298" s="2">
        <v>108239332</v>
      </c>
      <c r="V3298" s="121">
        <v>-406782573</v>
      </c>
      <c r="W3298" s="111">
        <v>454684</v>
      </c>
      <c r="X3298" s="133">
        <v>65037578</v>
      </c>
      <c r="Y3298" s="45"/>
    </row>
    <row r="3299" spans="1:25">
      <c r="A3299" s="299" t="s">
        <v>206</v>
      </c>
      <c r="B3299" s="299" t="s">
        <v>207</v>
      </c>
      <c r="C3299" s="125">
        <v>45303</v>
      </c>
      <c r="D3299" s="125">
        <v>45324</v>
      </c>
      <c r="E3299" s="125">
        <v>45324</v>
      </c>
      <c r="F3299" s="295" t="s">
        <v>1089</v>
      </c>
      <c r="G3299" s="127"/>
      <c r="H3299" s="128" t="s">
        <v>1075</v>
      </c>
      <c r="I3299" s="73" t="s">
        <v>1073</v>
      </c>
      <c r="J3299" s="73" t="s">
        <v>1074</v>
      </c>
      <c r="K3299" s="73" t="s">
        <v>830</v>
      </c>
      <c r="L3299" s="129">
        <v>6000000</v>
      </c>
      <c r="M3299" s="121">
        <v>98.5</v>
      </c>
      <c r="N3299" s="121">
        <v>5910000</v>
      </c>
      <c r="O3299" s="121">
        <v>0</v>
      </c>
      <c r="P3299" s="121">
        <v>5910000</v>
      </c>
      <c r="Q3299" s="130" t="s">
        <v>681</v>
      </c>
      <c r="R3299" s="131">
        <v>44385135.269999981</v>
      </c>
      <c r="S3299" s="132">
        <v>0</v>
      </c>
      <c r="T3299" s="122" t="s">
        <v>1074</v>
      </c>
      <c r="U3299" s="2">
        <v>107384528</v>
      </c>
      <c r="V3299" s="121">
        <v>-406831927</v>
      </c>
      <c r="W3299" s="111">
        <v>569064</v>
      </c>
      <c r="X3299" s="133">
        <v>65053051</v>
      </c>
      <c r="Y3299" s="45"/>
    </row>
    <row r="3300" spans="1:25">
      <c r="A3300" s="299" t="s">
        <v>206</v>
      </c>
      <c r="B3300" s="299" t="s">
        <v>207</v>
      </c>
      <c r="C3300" s="125">
        <v>45310</v>
      </c>
      <c r="D3300" s="125">
        <v>45324</v>
      </c>
      <c r="E3300" s="125">
        <v>45324</v>
      </c>
      <c r="G3300" s="127"/>
      <c r="H3300" s="128" t="s">
        <v>370</v>
      </c>
      <c r="I3300" s="73" t="s">
        <v>1108</v>
      </c>
      <c r="J3300" s="73" t="s">
        <v>1109</v>
      </c>
      <c r="K3300" s="73" t="s">
        <v>710</v>
      </c>
      <c r="L3300" s="129">
        <v>10000000</v>
      </c>
      <c r="M3300" s="121">
        <v>98.53125</v>
      </c>
      <c r="N3300" s="121">
        <v>-9853125</v>
      </c>
      <c r="O3300" s="121">
        <v>0</v>
      </c>
      <c r="P3300" s="121">
        <v>-9853125</v>
      </c>
      <c r="Q3300" s="130" t="s">
        <v>681</v>
      </c>
      <c r="R3300" s="131">
        <v>34532010.269999981</v>
      </c>
      <c r="S3300" s="132">
        <v>0</v>
      </c>
      <c r="T3300" s="122" t="s">
        <v>1109</v>
      </c>
      <c r="U3300" s="2">
        <v>108345235</v>
      </c>
      <c r="V3300" s="121">
        <v>-407022834</v>
      </c>
      <c r="W3300" s="111">
        <v>583361</v>
      </c>
      <c r="X3300" s="133">
        <v>65091430</v>
      </c>
      <c r="Y3300" s="45"/>
    </row>
    <row r="3301" spans="1:25">
      <c r="A3301" s="299" t="s">
        <v>206</v>
      </c>
      <c r="B3301" s="299" t="s">
        <v>207</v>
      </c>
      <c r="C3301" s="125">
        <v>45310</v>
      </c>
      <c r="D3301" s="125">
        <v>45324</v>
      </c>
      <c r="E3301" s="125">
        <v>45324</v>
      </c>
      <c r="G3301" s="127"/>
      <c r="H3301" s="128" t="s">
        <v>370</v>
      </c>
      <c r="I3301" s="73" t="s">
        <v>1108</v>
      </c>
      <c r="J3301" s="73" t="s">
        <v>1109</v>
      </c>
      <c r="K3301" s="73" t="s">
        <v>710</v>
      </c>
      <c r="L3301" s="129">
        <v>10000000</v>
      </c>
      <c r="M3301" s="121">
        <v>98.53125</v>
      </c>
      <c r="N3301" s="121">
        <v>-9853125</v>
      </c>
      <c r="O3301" s="121">
        <v>0</v>
      </c>
      <c r="P3301" s="121">
        <v>-9853125</v>
      </c>
      <c r="Q3301" s="130" t="s">
        <v>681</v>
      </c>
      <c r="R3301" s="131">
        <v>24678885.269999981</v>
      </c>
      <c r="S3301" s="132">
        <v>0</v>
      </c>
      <c r="T3301" s="122" t="s">
        <v>1109</v>
      </c>
      <c r="U3301" s="2">
        <v>108345662</v>
      </c>
      <c r="V3301" s="121">
        <v>-407023855</v>
      </c>
      <c r="W3301" s="111">
        <v>583361</v>
      </c>
      <c r="X3301" s="133">
        <v>65091700</v>
      </c>
      <c r="Y3301" s="45"/>
    </row>
    <row r="3302" spans="1:25">
      <c r="A3302" s="299" t="s">
        <v>206</v>
      </c>
      <c r="B3302" s="299" t="s">
        <v>207</v>
      </c>
      <c r="C3302" s="125">
        <v>45310</v>
      </c>
      <c r="D3302" s="125">
        <v>45324</v>
      </c>
      <c r="E3302" s="125">
        <v>45324</v>
      </c>
      <c r="F3302" s="295" t="s">
        <v>1113</v>
      </c>
      <c r="G3302" s="127"/>
      <c r="H3302" s="128" t="s">
        <v>1112</v>
      </c>
      <c r="I3302" s="73" t="s">
        <v>1142</v>
      </c>
      <c r="J3302" s="73" t="s">
        <v>1143</v>
      </c>
      <c r="K3302" s="73" t="s">
        <v>710</v>
      </c>
      <c r="L3302" s="129">
        <v>2250000</v>
      </c>
      <c r="M3302" s="121">
        <v>98.40625</v>
      </c>
      <c r="N3302" s="121">
        <v>-2214140.63</v>
      </c>
      <c r="O3302" s="121">
        <v>0</v>
      </c>
      <c r="P3302" s="121">
        <v>-2214140.63</v>
      </c>
      <c r="Q3302" s="130" t="s">
        <v>681</v>
      </c>
      <c r="R3302" s="131">
        <v>22464744.639999982</v>
      </c>
      <c r="S3302" s="132">
        <v>0</v>
      </c>
      <c r="T3302" s="122" t="s">
        <v>1143</v>
      </c>
      <c r="U3302" s="2">
        <v>107506153</v>
      </c>
      <c r="V3302" s="121">
        <v>-406826264</v>
      </c>
      <c r="W3302" s="111">
        <v>574756</v>
      </c>
      <c r="X3302" s="133">
        <v>65051995</v>
      </c>
      <c r="Y3302" s="45"/>
    </row>
    <row r="3303" spans="1:25">
      <c r="A3303" s="299" t="s">
        <v>206</v>
      </c>
      <c r="B3303" s="299" t="s">
        <v>207</v>
      </c>
      <c r="C3303" s="125">
        <v>45310</v>
      </c>
      <c r="D3303" s="125">
        <v>45324</v>
      </c>
      <c r="E3303" s="125">
        <v>45324</v>
      </c>
      <c r="F3303" s="295" t="s">
        <v>1113</v>
      </c>
      <c r="G3303" s="127"/>
      <c r="H3303" s="128" t="s">
        <v>1112</v>
      </c>
      <c r="I3303" s="73" t="s">
        <v>1142</v>
      </c>
      <c r="J3303" s="73" t="s">
        <v>1143</v>
      </c>
      <c r="K3303" s="73" t="s">
        <v>710</v>
      </c>
      <c r="L3303" s="129">
        <v>10000000</v>
      </c>
      <c r="M3303" s="121">
        <v>98.40625</v>
      </c>
      <c r="N3303" s="121">
        <v>-9840625</v>
      </c>
      <c r="O3303" s="121">
        <v>0</v>
      </c>
      <c r="P3303" s="121">
        <v>-9840625</v>
      </c>
      <c r="Q3303" s="130" t="s">
        <v>681</v>
      </c>
      <c r="R3303" s="131">
        <v>12624119.639999982</v>
      </c>
      <c r="S3303" s="132">
        <v>0</v>
      </c>
      <c r="T3303" s="122" t="s">
        <v>1143</v>
      </c>
      <c r="U3303" s="2">
        <v>107507246</v>
      </c>
      <c r="V3303" s="121">
        <v>-406826546</v>
      </c>
      <c r="W3303" s="111">
        <v>574756</v>
      </c>
      <c r="X3303" s="133">
        <v>65052057</v>
      </c>
      <c r="Y3303" s="45"/>
    </row>
    <row r="3304" spans="1:25">
      <c r="A3304" s="243" t="s">
        <v>206</v>
      </c>
      <c r="B3304" s="243" t="s">
        <v>207</v>
      </c>
      <c r="C3304" s="244">
        <v>45310</v>
      </c>
      <c r="D3304" s="244">
        <v>45327</v>
      </c>
      <c r="E3304" s="244">
        <v>45327</v>
      </c>
      <c r="F3304" s="297" t="s">
        <v>235</v>
      </c>
      <c r="G3304" s="245"/>
      <c r="H3304" s="246" t="s">
        <v>234</v>
      </c>
      <c r="I3304" s="247" t="s">
        <v>236</v>
      </c>
      <c r="J3304" s="247" t="s">
        <v>237</v>
      </c>
      <c r="K3304" s="247" t="s">
        <v>710</v>
      </c>
      <c r="L3304" s="248">
        <v>8000000</v>
      </c>
      <c r="M3304" s="249">
        <v>98.53125</v>
      </c>
      <c r="N3304" s="249">
        <v>-7882500</v>
      </c>
      <c r="O3304" s="249">
        <v>0</v>
      </c>
      <c r="P3304" s="249">
        <v>-7882500</v>
      </c>
      <c r="Q3304" s="250" t="s">
        <v>681</v>
      </c>
      <c r="R3304" s="251">
        <v>4741619.639999982</v>
      </c>
      <c r="S3304" s="252">
        <v>0</v>
      </c>
      <c r="T3304" s="253" t="s">
        <v>237</v>
      </c>
      <c r="U3304" s="254">
        <v>107506805</v>
      </c>
      <c r="V3304" s="249">
        <v>-406992457</v>
      </c>
      <c r="W3304" s="255">
        <v>550067</v>
      </c>
      <c r="X3304" s="256">
        <v>65086490</v>
      </c>
      <c r="Y3304" s="257"/>
    </row>
    <row r="3305" spans="1:25">
      <c r="A3305" s="299" t="s">
        <v>182</v>
      </c>
      <c r="B3305" s="299" t="s">
        <v>183</v>
      </c>
      <c r="C3305" s="125">
        <v>45328</v>
      </c>
      <c r="D3305" s="125">
        <v>45328</v>
      </c>
      <c r="E3305" s="125">
        <v>45328</v>
      </c>
      <c r="G3305" s="127" t="s">
        <v>1951</v>
      </c>
      <c r="H3305" s="128" t="s">
        <v>1080</v>
      </c>
      <c r="I3305" s="73" t="s">
        <v>582</v>
      </c>
      <c r="J3305" s="73" t="s">
        <v>1079</v>
      </c>
      <c r="K3305" s="73" t="s">
        <v>166</v>
      </c>
      <c r="L3305" s="129">
        <v>0</v>
      </c>
      <c r="N3305" s="121">
        <v>0</v>
      </c>
      <c r="O3305" s="121">
        <v>23015.16</v>
      </c>
      <c r="P3305" s="121">
        <v>23015.16</v>
      </c>
      <c r="Q3305" s="130" t="s">
        <v>681</v>
      </c>
      <c r="R3305" s="131">
        <v>0</v>
      </c>
      <c r="S3305" s="132">
        <v>4870733.7400000077</v>
      </c>
      <c r="T3305" s="122" t="s">
        <v>1079</v>
      </c>
      <c r="U3305" s="2">
        <v>108344668</v>
      </c>
      <c r="V3305" s="121">
        <v>-407020567</v>
      </c>
      <c r="W3305" s="111">
        <v>572890</v>
      </c>
      <c r="X3305" s="133">
        <v>65090801</v>
      </c>
      <c r="Y3305" s="45"/>
    </row>
    <row r="3306" spans="1:25">
      <c r="A3306" s="299" t="s">
        <v>206</v>
      </c>
      <c r="B3306" s="299" t="s">
        <v>207</v>
      </c>
      <c r="C3306" s="125">
        <v>45303</v>
      </c>
      <c r="D3306" s="125">
        <v>45324</v>
      </c>
      <c r="E3306" s="125">
        <v>45328</v>
      </c>
      <c r="F3306" s="295" t="s">
        <v>693</v>
      </c>
      <c r="G3306" s="127"/>
      <c r="H3306" s="128" t="s">
        <v>1097</v>
      </c>
      <c r="I3306" s="73" t="s">
        <v>387</v>
      </c>
      <c r="J3306" s="73" t="s">
        <v>694</v>
      </c>
      <c r="K3306" s="73" t="s">
        <v>1952</v>
      </c>
      <c r="L3306" s="129">
        <v>2226225.13</v>
      </c>
      <c r="M3306" s="121">
        <v>97.8</v>
      </c>
      <c r="N3306" s="121">
        <v>2177248.1800000002</v>
      </c>
      <c r="O3306" s="121">
        <v>0</v>
      </c>
      <c r="P3306" s="121">
        <v>2177248.1800000002</v>
      </c>
      <c r="Q3306" s="130" t="s">
        <v>681</v>
      </c>
      <c r="R3306" s="131">
        <v>6918867.8199999817</v>
      </c>
      <c r="S3306" s="132">
        <v>0</v>
      </c>
      <c r="T3306" s="122" t="s">
        <v>694</v>
      </c>
      <c r="U3306" s="2"/>
      <c r="W3306" s="111">
        <v>583109</v>
      </c>
      <c r="X3306" s="133"/>
      <c r="Y3306" s="45"/>
    </row>
    <row r="3307" spans="1:25">
      <c r="A3307" s="299" t="s">
        <v>206</v>
      </c>
      <c r="B3307" s="299" t="s">
        <v>207</v>
      </c>
      <c r="C3307" s="125">
        <v>45303</v>
      </c>
      <c r="D3307" s="125">
        <v>45317</v>
      </c>
      <c r="E3307" s="125">
        <v>45328</v>
      </c>
      <c r="F3307" s="295" t="s">
        <v>693</v>
      </c>
      <c r="G3307" s="127"/>
      <c r="H3307" s="128" t="s">
        <v>1097</v>
      </c>
      <c r="I3307" s="73" t="s">
        <v>387</v>
      </c>
      <c r="J3307" s="73" t="s">
        <v>694</v>
      </c>
      <c r="K3307" s="73" t="s">
        <v>710</v>
      </c>
      <c r="L3307" s="129">
        <v>2226225.13</v>
      </c>
      <c r="M3307" s="121">
        <v>97.8</v>
      </c>
      <c r="N3307" s="121">
        <v>-2177248.1800000002</v>
      </c>
      <c r="O3307" s="121">
        <v>0</v>
      </c>
      <c r="P3307" s="121">
        <v>-2177248.1800000002</v>
      </c>
      <c r="Q3307" s="130" t="s">
        <v>681</v>
      </c>
      <c r="R3307" s="131">
        <v>4741619.639999982</v>
      </c>
      <c r="S3307" s="132">
        <v>0</v>
      </c>
      <c r="T3307" s="122" t="s">
        <v>694</v>
      </c>
      <c r="U3307" s="2">
        <v>107390089</v>
      </c>
      <c r="V3307" s="121">
        <v>-407088921</v>
      </c>
      <c r="W3307" s="111">
        <v>583109</v>
      </c>
      <c r="X3307" s="133">
        <v>65108539</v>
      </c>
      <c r="Y3307" s="45"/>
    </row>
    <row r="3308" spans="1:25">
      <c r="A3308" s="228" t="s">
        <v>182</v>
      </c>
      <c r="B3308" s="228" t="s">
        <v>183</v>
      </c>
      <c r="C3308" s="229">
        <v>45324</v>
      </c>
      <c r="D3308" s="229">
        <v>45324</v>
      </c>
      <c r="E3308" s="229">
        <v>45328</v>
      </c>
      <c r="F3308" s="296" t="s">
        <v>693</v>
      </c>
      <c r="G3308" s="230" t="s">
        <v>1953</v>
      </c>
      <c r="H3308" s="231" t="s">
        <v>1097</v>
      </c>
      <c r="I3308" s="232" t="s">
        <v>387</v>
      </c>
      <c r="J3308" s="232" t="s">
        <v>694</v>
      </c>
      <c r="K3308" s="232" t="s">
        <v>166</v>
      </c>
      <c r="L3308" s="233">
        <v>0</v>
      </c>
      <c r="M3308" s="234"/>
      <c r="N3308" s="234">
        <v>0</v>
      </c>
      <c r="O3308" s="234">
        <v>5100.68</v>
      </c>
      <c r="P3308" s="234">
        <v>5100.68</v>
      </c>
      <c r="Q3308" s="235" t="s">
        <v>681</v>
      </c>
      <c r="R3308" s="236">
        <v>0</v>
      </c>
      <c r="S3308" s="237">
        <v>4875834.4200000074</v>
      </c>
      <c r="T3308" s="238" t="s">
        <v>694</v>
      </c>
      <c r="U3308" s="239">
        <v>108384352</v>
      </c>
      <c r="V3308" s="234">
        <v>-407089288</v>
      </c>
      <c r="W3308" s="240">
        <v>583109</v>
      </c>
      <c r="X3308" s="241">
        <v>65108636</v>
      </c>
      <c r="Y3308" s="242"/>
    </row>
    <row r="3309" spans="1:25">
      <c r="A3309" s="299" t="s">
        <v>182</v>
      </c>
      <c r="B3309" s="299" t="s">
        <v>183</v>
      </c>
      <c r="C3309" s="125">
        <v>45323</v>
      </c>
      <c r="D3309" s="125">
        <v>45323</v>
      </c>
      <c r="E3309" s="125">
        <v>45329</v>
      </c>
      <c r="F3309" s="295" t="s">
        <v>554</v>
      </c>
      <c r="G3309" s="127" t="s">
        <v>1605</v>
      </c>
      <c r="H3309" s="128" t="s">
        <v>553</v>
      </c>
      <c r="I3309" s="73" t="s">
        <v>555</v>
      </c>
      <c r="J3309" s="73" t="s">
        <v>556</v>
      </c>
      <c r="K3309" s="73" t="s">
        <v>166</v>
      </c>
      <c r="L3309" s="129">
        <v>0</v>
      </c>
      <c r="N3309" s="121">
        <v>0</v>
      </c>
      <c r="O3309" s="121">
        <v>115815.41</v>
      </c>
      <c r="P3309" s="121">
        <v>115815.41</v>
      </c>
      <c r="Q3309" s="130" t="s">
        <v>681</v>
      </c>
      <c r="R3309" s="131">
        <v>0</v>
      </c>
      <c r="S3309" s="132">
        <v>4991649.8300000075</v>
      </c>
      <c r="T3309" s="122" t="s">
        <v>556</v>
      </c>
      <c r="U3309" s="2">
        <v>104097640</v>
      </c>
      <c r="V3309" s="121">
        <v>-407173829</v>
      </c>
      <c r="W3309" s="111">
        <v>554809</v>
      </c>
      <c r="X3309" s="133">
        <v>65125160</v>
      </c>
      <c r="Y3309" s="45" t="s">
        <v>1954</v>
      </c>
    </row>
    <row r="3310" spans="1:25">
      <c r="A3310" s="299" t="s">
        <v>182</v>
      </c>
      <c r="B3310" s="299" t="s">
        <v>183</v>
      </c>
      <c r="C3310" s="125">
        <v>45329</v>
      </c>
      <c r="D3310" s="125">
        <v>45329</v>
      </c>
      <c r="E3310" s="125">
        <v>45329</v>
      </c>
      <c r="F3310" s="295" t="s">
        <v>1078</v>
      </c>
      <c r="G3310" s="127" t="s">
        <v>1955</v>
      </c>
      <c r="H3310" s="128" t="s">
        <v>1077</v>
      </c>
      <c r="I3310" s="73" t="s">
        <v>539</v>
      </c>
      <c r="J3310" s="73" t="s">
        <v>1076</v>
      </c>
      <c r="K3310" s="73" t="s">
        <v>166</v>
      </c>
      <c r="L3310" s="129">
        <v>0</v>
      </c>
      <c r="N3310" s="121">
        <v>0</v>
      </c>
      <c r="O3310" s="121">
        <v>159274.37</v>
      </c>
      <c r="P3310" s="121">
        <v>159274.37</v>
      </c>
      <c r="Q3310" s="130" t="s">
        <v>681</v>
      </c>
      <c r="R3310" s="131">
        <v>0</v>
      </c>
      <c r="S3310" s="132">
        <v>5150924.2000000076</v>
      </c>
      <c r="T3310" s="122" t="s">
        <v>1076</v>
      </c>
      <c r="U3310" s="2">
        <v>104254115</v>
      </c>
      <c r="V3310" s="121">
        <v>-407122962</v>
      </c>
      <c r="W3310" s="111">
        <v>571971</v>
      </c>
      <c r="X3310" s="133">
        <v>65112666</v>
      </c>
      <c r="Y3310" s="45"/>
    </row>
    <row r="3311" spans="1:25">
      <c r="A3311" s="258" t="s">
        <v>182</v>
      </c>
      <c r="B3311" s="258" t="s">
        <v>183</v>
      </c>
      <c r="C3311" s="259">
        <v>45330</v>
      </c>
      <c r="D3311" s="259">
        <v>45330</v>
      </c>
      <c r="E3311" s="259">
        <v>45330</v>
      </c>
      <c r="F3311" s="298" t="s">
        <v>1104</v>
      </c>
      <c r="G3311" s="260" t="s">
        <v>1956</v>
      </c>
      <c r="H3311" s="261" t="s">
        <v>1103</v>
      </c>
      <c r="I3311" s="262" t="s">
        <v>1101</v>
      </c>
      <c r="J3311" s="262" t="s">
        <v>1102</v>
      </c>
      <c r="K3311" s="262" t="s">
        <v>166</v>
      </c>
      <c r="L3311" s="263">
        <v>0</v>
      </c>
      <c r="M3311" s="264"/>
      <c r="N3311" s="264">
        <v>0</v>
      </c>
      <c r="O3311" s="264">
        <v>17099.46</v>
      </c>
      <c r="P3311" s="264">
        <v>17099.46</v>
      </c>
      <c r="Q3311" s="265" t="s">
        <v>681</v>
      </c>
      <c r="R3311" s="266">
        <v>0</v>
      </c>
      <c r="S3311" s="267">
        <v>5168023.6600000076</v>
      </c>
      <c r="T3311" s="268" t="s">
        <v>1102</v>
      </c>
      <c r="U3311" s="269">
        <v>108290475</v>
      </c>
      <c r="V3311" s="264">
        <v>-407232606</v>
      </c>
      <c r="W3311" s="270">
        <v>572160</v>
      </c>
      <c r="X3311" s="271">
        <v>65138120</v>
      </c>
      <c r="Y3311" s="272"/>
    </row>
    <row r="3312" spans="1:25">
      <c r="A3312" s="243" t="s">
        <v>206</v>
      </c>
      <c r="B3312" s="243" t="s">
        <v>207</v>
      </c>
      <c r="C3312" s="244">
        <v>45335</v>
      </c>
      <c r="D3312" s="244">
        <v>45335</v>
      </c>
      <c r="E3312" s="244">
        <v>45335</v>
      </c>
      <c r="F3312" s="297"/>
      <c r="G3312" s="245"/>
      <c r="H3312" s="246" t="s">
        <v>179</v>
      </c>
      <c r="I3312" s="247" t="s">
        <v>180</v>
      </c>
      <c r="J3312" s="247" t="s">
        <v>181</v>
      </c>
      <c r="K3312" s="247" t="s">
        <v>710</v>
      </c>
      <c r="L3312" s="248">
        <v>489985.84</v>
      </c>
      <c r="M3312" s="249">
        <v>98.25</v>
      </c>
      <c r="N3312" s="249">
        <v>-481411.09</v>
      </c>
      <c r="O3312" s="249">
        <v>0</v>
      </c>
      <c r="P3312" s="249">
        <v>-481411.09</v>
      </c>
      <c r="Q3312" s="250" t="s">
        <v>681</v>
      </c>
      <c r="R3312" s="251">
        <v>4260208.5499999821</v>
      </c>
      <c r="S3312" s="252">
        <v>0</v>
      </c>
      <c r="T3312" s="253" t="s">
        <v>181</v>
      </c>
      <c r="U3312" s="254">
        <v>112104234</v>
      </c>
      <c r="V3312" s="249">
        <v>-418600387</v>
      </c>
      <c r="W3312" s="255">
        <v>584381</v>
      </c>
      <c r="X3312" s="256">
        <v>67324440</v>
      </c>
      <c r="Y3312" s="257"/>
    </row>
    <row r="3313" spans="1:25">
      <c r="A3313" s="299" t="s">
        <v>206</v>
      </c>
      <c r="B3313" s="299" t="s">
        <v>207</v>
      </c>
      <c r="C3313" s="125">
        <v>45327</v>
      </c>
      <c r="D3313" s="125">
        <v>45338</v>
      </c>
      <c r="E3313" s="125">
        <v>45338</v>
      </c>
      <c r="F3313" s="295" t="s">
        <v>1089</v>
      </c>
      <c r="G3313" s="127"/>
      <c r="H3313" s="128" t="s">
        <v>1075</v>
      </c>
      <c r="I3313" s="73" t="s">
        <v>1073</v>
      </c>
      <c r="J3313" s="73" t="s">
        <v>1074</v>
      </c>
      <c r="K3313" s="73" t="s">
        <v>830</v>
      </c>
      <c r="L3313" s="129">
        <v>4500000</v>
      </c>
      <c r="M3313" s="121">
        <v>98.5</v>
      </c>
      <c r="N3313" s="121">
        <v>4432500</v>
      </c>
      <c r="O3313" s="121">
        <v>0</v>
      </c>
      <c r="P3313" s="121">
        <v>4432500</v>
      </c>
      <c r="Q3313" s="130" t="s">
        <v>681</v>
      </c>
      <c r="R3313" s="131">
        <v>8692708.5499999821</v>
      </c>
      <c r="S3313" s="132">
        <v>0</v>
      </c>
      <c r="T3313" s="122" t="s">
        <v>1074</v>
      </c>
      <c r="U3313" s="2">
        <v>108490474</v>
      </c>
      <c r="V3313" s="121">
        <v>-407961867</v>
      </c>
      <c r="W3313" s="111">
        <v>569064</v>
      </c>
      <c r="X3313" s="133">
        <v>65306560</v>
      </c>
      <c r="Y3313" s="45"/>
    </row>
    <row r="3314" spans="1:25">
      <c r="A3314" s="299" t="s">
        <v>182</v>
      </c>
      <c r="B3314" s="299" t="s">
        <v>183</v>
      </c>
      <c r="C3314" s="125">
        <v>45338</v>
      </c>
      <c r="D3314" s="125">
        <v>45338</v>
      </c>
      <c r="E3314" s="125">
        <v>45338</v>
      </c>
      <c r="G3314" s="127" t="s">
        <v>1886</v>
      </c>
      <c r="H3314" s="128" t="s">
        <v>1048</v>
      </c>
      <c r="I3314" s="73" t="s">
        <v>1046</v>
      </c>
      <c r="J3314" s="73" t="s">
        <v>1047</v>
      </c>
      <c r="K3314" s="73" t="s">
        <v>166</v>
      </c>
      <c r="L3314" s="129">
        <v>0</v>
      </c>
      <c r="N3314" s="121">
        <v>0</v>
      </c>
      <c r="O3314" s="121">
        <v>14683.31</v>
      </c>
      <c r="P3314" s="121">
        <v>14683.31</v>
      </c>
      <c r="Q3314" s="130" t="s">
        <v>681</v>
      </c>
      <c r="R3314" s="131">
        <v>0</v>
      </c>
      <c r="S3314" s="132">
        <v>5182706.9700000072</v>
      </c>
      <c r="T3314" s="122" t="s">
        <v>1047</v>
      </c>
      <c r="U3314" s="2">
        <v>107327904</v>
      </c>
      <c r="V3314" s="121">
        <v>-407913841</v>
      </c>
      <c r="W3314" s="111">
        <v>551210</v>
      </c>
      <c r="X3314" s="133">
        <v>65290112</v>
      </c>
      <c r="Y3314" s="45"/>
    </row>
    <row r="3315" spans="1:25">
      <c r="A3315" s="299" t="s">
        <v>182</v>
      </c>
      <c r="B3315" s="299" t="s">
        <v>183</v>
      </c>
      <c r="C3315" s="125">
        <v>45335</v>
      </c>
      <c r="D3315" s="125">
        <v>45335</v>
      </c>
      <c r="E3315" s="125">
        <v>45338</v>
      </c>
      <c r="F3315" s="295" t="s">
        <v>235</v>
      </c>
      <c r="G3315" s="127" t="s">
        <v>1699</v>
      </c>
      <c r="H3315" s="128" t="s">
        <v>234</v>
      </c>
      <c r="I3315" s="73" t="s">
        <v>236</v>
      </c>
      <c r="J3315" s="73" t="s">
        <v>237</v>
      </c>
      <c r="K3315" s="73" t="s">
        <v>166</v>
      </c>
      <c r="L3315" s="129">
        <v>0</v>
      </c>
      <c r="N3315" s="121">
        <v>0</v>
      </c>
      <c r="O3315" s="121">
        <v>16729.91</v>
      </c>
      <c r="P3315" s="121">
        <v>16729.91</v>
      </c>
      <c r="Q3315" s="130" t="s">
        <v>681</v>
      </c>
      <c r="R3315" s="131">
        <v>0</v>
      </c>
      <c r="S3315" s="132">
        <v>5199436.8800000073</v>
      </c>
      <c r="T3315" s="122" t="s">
        <v>237</v>
      </c>
      <c r="U3315" s="2">
        <v>108721256</v>
      </c>
      <c r="V3315" s="121">
        <v>-407926445</v>
      </c>
      <c r="W3315" s="111">
        <v>550067</v>
      </c>
      <c r="X3315" s="133">
        <v>65294682</v>
      </c>
      <c r="Y3315" s="45"/>
    </row>
    <row r="3316" spans="1:25">
      <c r="A3316" s="299" t="s">
        <v>182</v>
      </c>
      <c r="B3316" s="299" t="s">
        <v>183</v>
      </c>
      <c r="C3316" s="125">
        <v>45338</v>
      </c>
      <c r="D3316" s="125">
        <v>45338</v>
      </c>
      <c r="E3316" s="125">
        <v>45338</v>
      </c>
      <c r="F3316" s="295" t="s">
        <v>203</v>
      </c>
      <c r="G3316" s="127" t="s">
        <v>1887</v>
      </c>
      <c r="H3316" s="128" t="s">
        <v>202</v>
      </c>
      <c r="I3316" s="73" t="s">
        <v>204</v>
      </c>
      <c r="J3316" s="73" t="s">
        <v>205</v>
      </c>
      <c r="K3316" s="73" t="s">
        <v>166</v>
      </c>
      <c r="L3316" s="129">
        <v>0</v>
      </c>
      <c r="N3316" s="121">
        <v>0</v>
      </c>
      <c r="O3316" s="121">
        <v>5615.83</v>
      </c>
      <c r="P3316" s="121">
        <v>5615.83</v>
      </c>
      <c r="Q3316" s="130" t="s">
        <v>681</v>
      </c>
      <c r="R3316" s="131">
        <v>0</v>
      </c>
      <c r="S3316" s="132">
        <v>5205052.7100000074</v>
      </c>
      <c r="T3316" s="122" t="s">
        <v>205</v>
      </c>
      <c r="U3316" s="2">
        <v>107324681</v>
      </c>
      <c r="V3316" s="121">
        <v>-407960229</v>
      </c>
      <c r="W3316" s="111">
        <v>555758</v>
      </c>
      <c r="X3316" s="133">
        <v>65305899</v>
      </c>
      <c r="Y3316" s="45"/>
    </row>
    <row r="3317" spans="1:25">
      <c r="A3317" s="243" t="s">
        <v>206</v>
      </c>
      <c r="B3317" s="243" t="s">
        <v>207</v>
      </c>
      <c r="C3317" s="244">
        <v>45303</v>
      </c>
      <c r="D3317" s="244">
        <v>45345</v>
      </c>
      <c r="E3317" s="244">
        <v>45345</v>
      </c>
      <c r="F3317" s="297" t="s">
        <v>980</v>
      </c>
      <c r="G3317" s="245"/>
      <c r="H3317" s="246" t="s">
        <v>979</v>
      </c>
      <c r="I3317" s="247" t="s">
        <v>977</v>
      </c>
      <c r="J3317" s="247" t="s">
        <v>978</v>
      </c>
      <c r="K3317" s="247" t="s">
        <v>710</v>
      </c>
      <c r="L3317" s="248">
        <v>2256462.12</v>
      </c>
      <c r="M3317" s="249">
        <v>99.844999999999999</v>
      </c>
      <c r="N3317" s="249">
        <v>-2252964.6</v>
      </c>
      <c r="O3317" s="249">
        <v>0</v>
      </c>
      <c r="P3317" s="249">
        <v>-2252964.6</v>
      </c>
      <c r="Q3317" s="250" t="s">
        <v>681</v>
      </c>
      <c r="R3317" s="251">
        <v>6439743.9499999825</v>
      </c>
      <c r="S3317" s="252">
        <v>0</v>
      </c>
      <c r="T3317" s="253" t="s">
        <v>978</v>
      </c>
      <c r="U3317" s="254">
        <v>107383625</v>
      </c>
      <c r="V3317" s="249">
        <v>-408366013</v>
      </c>
      <c r="W3317" s="255">
        <v>481277</v>
      </c>
      <c r="X3317" s="256">
        <v>65391952</v>
      </c>
      <c r="Y3317" s="257"/>
    </row>
    <row r="3318" spans="1:25">
      <c r="A3318" s="299" t="s">
        <v>182</v>
      </c>
      <c r="B3318" s="299" t="s">
        <v>183</v>
      </c>
      <c r="C3318" s="125">
        <v>45348</v>
      </c>
      <c r="D3318" s="125">
        <v>45348</v>
      </c>
      <c r="E3318" s="125">
        <v>45348</v>
      </c>
      <c r="F3318" s="295" t="s">
        <v>203</v>
      </c>
      <c r="G3318" s="127" t="s">
        <v>1887</v>
      </c>
      <c r="H3318" s="128" t="s">
        <v>202</v>
      </c>
      <c r="I3318" s="73" t="s">
        <v>204</v>
      </c>
      <c r="J3318" s="73" t="s">
        <v>205</v>
      </c>
      <c r="K3318" s="73" t="s">
        <v>166</v>
      </c>
      <c r="L3318" s="129">
        <v>0</v>
      </c>
      <c r="N3318" s="121">
        <v>0</v>
      </c>
      <c r="O3318" s="121">
        <v>1560.71</v>
      </c>
      <c r="P3318" s="121">
        <v>1560.71</v>
      </c>
      <c r="Q3318" s="130" t="s">
        <v>681</v>
      </c>
      <c r="R3318" s="131">
        <v>0</v>
      </c>
      <c r="S3318" s="132">
        <v>5206613.4200000074</v>
      </c>
      <c r="T3318" s="122" t="s">
        <v>205</v>
      </c>
      <c r="U3318" s="2">
        <v>107736427</v>
      </c>
      <c r="V3318" s="121">
        <v>-409183604</v>
      </c>
      <c r="W3318" s="111">
        <v>542867</v>
      </c>
      <c r="X3318" s="133">
        <v>65418030</v>
      </c>
      <c r="Y3318" s="45" t="s">
        <v>1957</v>
      </c>
    </row>
    <row r="3319" spans="1:25">
      <c r="A3319" s="228" t="s">
        <v>182</v>
      </c>
      <c r="B3319" s="228" t="s">
        <v>183</v>
      </c>
      <c r="C3319" s="229">
        <v>45348</v>
      </c>
      <c r="D3319" s="229">
        <v>45348</v>
      </c>
      <c r="E3319" s="229">
        <v>45348</v>
      </c>
      <c r="F3319" s="296"/>
      <c r="G3319" s="230" t="s">
        <v>1708</v>
      </c>
      <c r="H3319" s="231" t="s">
        <v>216</v>
      </c>
      <c r="I3319" s="232" t="s">
        <v>218</v>
      </c>
      <c r="J3319" s="232" t="s">
        <v>219</v>
      </c>
      <c r="K3319" s="232" t="s">
        <v>166</v>
      </c>
      <c r="L3319" s="233">
        <v>0</v>
      </c>
      <c r="M3319" s="234"/>
      <c r="N3319" s="234">
        <v>0</v>
      </c>
      <c r="O3319" s="234">
        <v>5463.33</v>
      </c>
      <c r="P3319" s="234">
        <v>5463.33</v>
      </c>
      <c r="Q3319" s="235" t="s">
        <v>681</v>
      </c>
      <c r="R3319" s="236">
        <v>0</v>
      </c>
      <c r="S3319" s="237">
        <v>5212076.7500000075</v>
      </c>
      <c r="T3319" s="238" t="s">
        <v>219</v>
      </c>
      <c r="U3319" s="239">
        <v>107713261</v>
      </c>
      <c r="V3319" s="234">
        <v>-409165831</v>
      </c>
      <c r="W3319" s="240">
        <v>518942</v>
      </c>
      <c r="X3319" s="241">
        <v>65413441</v>
      </c>
      <c r="Y3319" s="242"/>
    </row>
    <row r="3320" spans="1:25">
      <c r="A3320" s="299" t="s">
        <v>206</v>
      </c>
      <c r="B3320" s="299" t="s">
        <v>207</v>
      </c>
      <c r="C3320" s="125">
        <v>45349</v>
      </c>
      <c r="D3320" s="125">
        <v>45349</v>
      </c>
      <c r="E3320" s="125">
        <v>45349</v>
      </c>
      <c r="G3320" s="127"/>
      <c r="H3320" s="128" t="s">
        <v>477</v>
      </c>
      <c r="I3320" s="73" t="s">
        <v>478</v>
      </c>
      <c r="J3320" s="73" t="s">
        <v>479</v>
      </c>
      <c r="K3320" s="73" t="s">
        <v>944</v>
      </c>
      <c r="L3320" s="129">
        <v>7898.23</v>
      </c>
      <c r="M3320" s="121">
        <v>100</v>
      </c>
      <c r="N3320" s="121">
        <v>7898.23</v>
      </c>
      <c r="O3320" s="121">
        <v>0</v>
      </c>
      <c r="P3320" s="121">
        <v>7898.23</v>
      </c>
      <c r="Q3320" s="130" t="s">
        <v>681</v>
      </c>
      <c r="R3320" s="131">
        <v>6447642.1799999829</v>
      </c>
      <c r="S3320" s="132">
        <v>0</v>
      </c>
      <c r="T3320" s="122" t="s">
        <v>479</v>
      </c>
      <c r="U3320" s="2">
        <v>109105779</v>
      </c>
      <c r="V3320" s="121">
        <v>-409615845</v>
      </c>
      <c r="W3320" s="111">
        <v>542394</v>
      </c>
      <c r="X3320" s="133">
        <v>65436681</v>
      </c>
      <c r="Y3320" s="45"/>
    </row>
    <row r="3321" spans="1:25">
      <c r="A3321" s="299" t="s">
        <v>206</v>
      </c>
      <c r="B3321" s="299" t="s">
        <v>207</v>
      </c>
      <c r="C3321" s="125">
        <v>45349</v>
      </c>
      <c r="D3321" s="125">
        <v>45349</v>
      </c>
      <c r="E3321" s="125">
        <v>45349</v>
      </c>
      <c r="G3321" s="127"/>
      <c r="H3321" s="128" t="s">
        <v>477</v>
      </c>
      <c r="I3321" s="73" t="s">
        <v>478</v>
      </c>
      <c r="J3321" s="73" t="s">
        <v>479</v>
      </c>
      <c r="K3321" s="73" t="s">
        <v>993</v>
      </c>
      <c r="L3321" s="129">
        <v>0</v>
      </c>
      <c r="N3321" s="121">
        <v>157.96</v>
      </c>
      <c r="O3321" s="121">
        <v>0</v>
      </c>
      <c r="P3321" s="121">
        <v>157.96</v>
      </c>
      <c r="Q3321" s="130" t="s">
        <v>681</v>
      </c>
      <c r="R3321" s="131">
        <v>6447800.1399999829</v>
      </c>
      <c r="S3321" s="132">
        <v>0</v>
      </c>
      <c r="T3321" s="122" t="s">
        <v>479</v>
      </c>
      <c r="U3321" s="2">
        <v>109106287</v>
      </c>
      <c r="V3321" s="121">
        <v>-409616358</v>
      </c>
      <c r="W3321" s="111"/>
      <c r="X3321" s="133">
        <v>65436696</v>
      </c>
      <c r="Y3321" s="45"/>
    </row>
    <row r="3322" spans="1:25">
      <c r="A3322" s="228" t="s">
        <v>206</v>
      </c>
      <c r="B3322" s="228" t="s">
        <v>207</v>
      </c>
      <c r="C3322" s="229">
        <v>45337</v>
      </c>
      <c r="D3322" s="229">
        <v>45342</v>
      </c>
      <c r="E3322" s="229">
        <v>45349</v>
      </c>
      <c r="F3322" s="296" t="s">
        <v>1052</v>
      </c>
      <c r="G3322" s="230"/>
      <c r="H3322" s="231" t="s">
        <v>1051</v>
      </c>
      <c r="I3322" s="232" t="s">
        <v>1049</v>
      </c>
      <c r="J3322" s="232" t="s">
        <v>1050</v>
      </c>
      <c r="K3322" s="232" t="s">
        <v>830</v>
      </c>
      <c r="L3322" s="233">
        <v>9214370.0800000001</v>
      </c>
      <c r="M3322" s="234">
        <v>100</v>
      </c>
      <c r="N3322" s="234">
        <v>9214370.0800000001</v>
      </c>
      <c r="O3322" s="234">
        <v>0</v>
      </c>
      <c r="P3322" s="234">
        <v>9214370.0800000001</v>
      </c>
      <c r="Q3322" s="235" t="s">
        <v>681</v>
      </c>
      <c r="R3322" s="236">
        <v>15662170.219999984</v>
      </c>
      <c r="S3322" s="237">
        <v>0</v>
      </c>
      <c r="T3322" s="238" t="s">
        <v>1050</v>
      </c>
      <c r="U3322" s="239">
        <v>108969152</v>
      </c>
      <c r="V3322" s="234">
        <v>-409466492</v>
      </c>
      <c r="W3322" s="240">
        <v>534169</v>
      </c>
      <c r="X3322" s="241">
        <v>65427323</v>
      </c>
      <c r="Y3322" s="242"/>
    </row>
    <row r="3323" spans="1:25">
      <c r="A3323" s="299" t="s">
        <v>182</v>
      </c>
      <c r="B3323" s="299" t="s">
        <v>183</v>
      </c>
      <c r="C3323" s="125">
        <v>45351</v>
      </c>
      <c r="D3323" s="125">
        <v>45351</v>
      </c>
      <c r="E3323" s="125">
        <v>45351</v>
      </c>
      <c r="F3323" s="295" t="s">
        <v>1061</v>
      </c>
      <c r="G3323" s="127" t="s">
        <v>1921</v>
      </c>
      <c r="H3323" s="128" t="s">
        <v>1060</v>
      </c>
      <c r="I3323" s="73" t="s">
        <v>1058</v>
      </c>
      <c r="J3323" s="73" t="s">
        <v>1059</v>
      </c>
      <c r="K3323" s="73" t="s">
        <v>166</v>
      </c>
      <c r="L3323" s="129">
        <v>0</v>
      </c>
      <c r="N3323" s="121">
        <v>0</v>
      </c>
      <c r="O3323" s="121">
        <v>51453.48</v>
      </c>
      <c r="P3323" s="121">
        <v>51453.48</v>
      </c>
      <c r="Q3323" s="130" t="s">
        <v>681</v>
      </c>
      <c r="R3323" s="131">
        <v>0</v>
      </c>
      <c r="S3323" s="132">
        <v>5263530.2300000079</v>
      </c>
      <c r="T3323" s="122" t="s">
        <v>1096</v>
      </c>
      <c r="U3323" s="2">
        <v>107791510</v>
      </c>
      <c r="V3323" s="121">
        <v>-410323307</v>
      </c>
      <c r="W3323" s="111">
        <v>553659</v>
      </c>
      <c r="X3323" s="133">
        <v>65496589</v>
      </c>
      <c r="Y3323" s="45"/>
    </row>
    <row r="3324" spans="1:25">
      <c r="A3324" s="299" t="s">
        <v>182</v>
      </c>
      <c r="B3324" s="299" t="s">
        <v>183</v>
      </c>
      <c r="C3324" s="125">
        <v>45351</v>
      </c>
      <c r="D3324" s="125">
        <v>45351</v>
      </c>
      <c r="E3324" s="125">
        <v>45351</v>
      </c>
      <c r="F3324" s="295" t="s">
        <v>734</v>
      </c>
      <c r="G3324" s="127" t="s">
        <v>1518</v>
      </c>
      <c r="H3324" s="128" t="s">
        <v>733</v>
      </c>
      <c r="I3324" s="73" t="s">
        <v>731</v>
      </c>
      <c r="J3324" s="73" t="s">
        <v>732</v>
      </c>
      <c r="K3324" s="73" t="s">
        <v>166</v>
      </c>
      <c r="L3324" s="129">
        <v>0</v>
      </c>
      <c r="N3324" s="121">
        <v>0</v>
      </c>
      <c r="O3324" s="121">
        <v>120.81</v>
      </c>
      <c r="P3324" s="121">
        <v>120.81</v>
      </c>
      <c r="Q3324" s="130" t="s">
        <v>681</v>
      </c>
      <c r="R3324" s="131">
        <v>0</v>
      </c>
      <c r="S3324" s="132">
        <v>5263651.0400000075</v>
      </c>
      <c r="T3324" s="122" t="s">
        <v>732</v>
      </c>
      <c r="U3324" s="2">
        <v>107889646</v>
      </c>
      <c r="V3324" s="121">
        <v>-410383506</v>
      </c>
      <c r="W3324" s="111">
        <v>548653</v>
      </c>
      <c r="X3324" s="133">
        <v>65555685</v>
      </c>
      <c r="Y3324" s="45"/>
    </row>
    <row r="3325" spans="1:25">
      <c r="A3325" s="299" t="s">
        <v>182</v>
      </c>
      <c r="B3325" s="299" t="s">
        <v>183</v>
      </c>
      <c r="C3325" s="125">
        <v>45351</v>
      </c>
      <c r="D3325" s="125">
        <v>45351</v>
      </c>
      <c r="E3325" s="125">
        <v>45351</v>
      </c>
      <c r="F3325" s="295" t="s">
        <v>859</v>
      </c>
      <c r="G3325" s="127" t="s">
        <v>1610</v>
      </c>
      <c r="H3325" s="128" t="s">
        <v>858</v>
      </c>
      <c r="I3325" s="73" t="s">
        <v>731</v>
      </c>
      <c r="J3325" s="73" t="s">
        <v>857</v>
      </c>
      <c r="K3325" s="73" t="s">
        <v>166</v>
      </c>
      <c r="L3325" s="129">
        <v>0</v>
      </c>
      <c r="N3325" s="121">
        <v>0</v>
      </c>
      <c r="O3325" s="121">
        <v>926.47</v>
      </c>
      <c r="P3325" s="121">
        <v>926.47</v>
      </c>
      <c r="Q3325" s="130" t="s">
        <v>681</v>
      </c>
      <c r="R3325" s="131">
        <v>0</v>
      </c>
      <c r="S3325" s="132">
        <v>5264577.5100000072</v>
      </c>
      <c r="T3325" s="122" t="s">
        <v>857</v>
      </c>
      <c r="U3325" s="2">
        <v>107889822</v>
      </c>
      <c r="V3325" s="121">
        <v>-410383527</v>
      </c>
      <c r="W3325" s="111">
        <v>548916</v>
      </c>
      <c r="X3325" s="133">
        <v>65555706</v>
      </c>
      <c r="Y3325" s="45"/>
    </row>
    <row r="3326" spans="1:25">
      <c r="A3326" s="299" t="s">
        <v>182</v>
      </c>
      <c r="B3326" s="299" t="s">
        <v>183</v>
      </c>
      <c r="C3326" s="125">
        <v>45351</v>
      </c>
      <c r="D3326" s="125">
        <v>45351</v>
      </c>
      <c r="E3326" s="125">
        <v>45351</v>
      </c>
      <c r="F3326" s="295" t="s">
        <v>335</v>
      </c>
      <c r="G3326" s="127" t="s">
        <v>1882</v>
      </c>
      <c r="H3326" s="128" t="s">
        <v>334</v>
      </c>
      <c r="I3326" s="73" t="s">
        <v>336</v>
      </c>
      <c r="J3326" s="73" t="s">
        <v>337</v>
      </c>
      <c r="K3326" s="73" t="s">
        <v>166</v>
      </c>
      <c r="L3326" s="129">
        <v>0</v>
      </c>
      <c r="N3326" s="121">
        <v>0</v>
      </c>
      <c r="O3326" s="121">
        <v>149946.57</v>
      </c>
      <c r="P3326" s="121">
        <v>149946.57</v>
      </c>
      <c r="Q3326" s="130" t="s">
        <v>681</v>
      </c>
      <c r="R3326" s="131">
        <v>0</v>
      </c>
      <c r="S3326" s="132">
        <v>5414524.0800000075</v>
      </c>
      <c r="T3326" s="122" t="s">
        <v>337</v>
      </c>
      <c r="U3326" s="2">
        <v>109307577</v>
      </c>
      <c r="V3326" s="121">
        <v>-410614316</v>
      </c>
      <c r="W3326" s="111">
        <v>547666</v>
      </c>
      <c r="X3326" s="133">
        <v>65704758</v>
      </c>
      <c r="Y3326" s="45"/>
    </row>
    <row r="3327" spans="1:25">
      <c r="A3327" s="299" t="s">
        <v>182</v>
      </c>
      <c r="B3327" s="299" t="s">
        <v>183</v>
      </c>
      <c r="C3327" s="125">
        <v>45351</v>
      </c>
      <c r="D3327" s="125">
        <v>45351</v>
      </c>
      <c r="E3327" s="125">
        <v>45351</v>
      </c>
      <c r="F3327" s="295" t="s">
        <v>558</v>
      </c>
      <c r="G3327" s="127" t="s">
        <v>1685</v>
      </c>
      <c r="H3327" s="128" t="s">
        <v>557</v>
      </c>
      <c r="I3327" s="73" t="s">
        <v>559</v>
      </c>
      <c r="J3327" s="73" t="s">
        <v>943</v>
      </c>
      <c r="K3327" s="73" t="s">
        <v>166</v>
      </c>
      <c r="L3327" s="129">
        <v>0</v>
      </c>
      <c r="N3327" s="121">
        <v>0</v>
      </c>
      <c r="O3327" s="121">
        <v>27693.37</v>
      </c>
      <c r="P3327" s="121">
        <v>27693.37</v>
      </c>
      <c r="Q3327" s="130" t="s">
        <v>681</v>
      </c>
      <c r="R3327" s="131">
        <v>0</v>
      </c>
      <c r="S3327" s="132">
        <v>5442217.4500000076</v>
      </c>
      <c r="T3327" s="122" t="s">
        <v>560</v>
      </c>
      <c r="U3327" s="2">
        <v>108101710</v>
      </c>
      <c r="V3327" s="121">
        <v>-410466660</v>
      </c>
      <c r="W3327" s="111">
        <v>545690</v>
      </c>
      <c r="X3327" s="133">
        <v>65638671</v>
      </c>
      <c r="Y3327" s="45"/>
    </row>
    <row r="3328" spans="1:25">
      <c r="A3328" s="299" t="s">
        <v>182</v>
      </c>
      <c r="B3328" s="299" t="s">
        <v>183</v>
      </c>
      <c r="C3328" s="125">
        <v>45351</v>
      </c>
      <c r="D3328" s="125">
        <v>45351</v>
      </c>
      <c r="E3328" s="125">
        <v>45351</v>
      </c>
      <c r="G3328" s="127" t="s">
        <v>1833</v>
      </c>
      <c r="H3328" s="128" t="s">
        <v>1033</v>
      </c>
      <c r="I3328" s="73" t="s">
        <v>917</v>
      </c>
      <c r="J3328" s="73" t="s">
        <v>1032</v>
      </c>
      <c r="K3328" s="73" t="s">
        <v>166</v>
      </c>
      <c r="L3328" s="129">
        <v>0</v>
      </c>
      <c r="N3328" s="121">
        <v>0</v>
      </c>
      <c r="O3328" s="121">
        <v>147170.89000000001</v>
      </c>
      <c r="P3328" s="121">
        <v>147170.89000000001</v>
      </c>
      <c r="Q3328" s="130" t="s">
        <v>681</v>
      </c>
      <c r="R3328" s="131">
        <v>0</v>
      </c>
      <c r="S3328" s="132">
        <v>5589388.3400000073</v>
      </c>
      <c r="T3328" s="122" t="s">
        <v>1032</v>
      </c>
      <c r="U3328" s="2">
        <v>104824090</v>
      </c>
      <c r="V3328" s="121">
        <v>-410291260</v>
      </c>
      <c r="W3328" s="111">
        <v>526201</v>
      </c>
      <c r="X3328" s="133">
        <v>65464670</v>
      </c>
      <c r="Y3328" s="45"/>
    </row>
    <row r="3329" spans="1:25">
      <c r="A3329" s="299" t="s">
        <v>182</v>
      </c>
      <c r="B3329" s="299" t="s">
        <v>183</v>
      </c>
      <c r="C3329" s="125">
        <v>45351</v>
      </c>
      <c r="D3329" s="125">
        <v>45351</v>
      </c>
      <c r="E3329" s="125">
        <v>45351</v>
      </c>
      <c r="G3329" s="127" t="s">
        <v>1714</v>
      </c>
      <c r="H3329" s="128" t="s">
        <v>989</v>
      </c>
      <c r="I3329" s="73" t="s">
        <v>917</v>
      </c>
      <c r="J3329" s="73" t="s">
        <v>1753</v>
      </c>
      <c r="K3329" s="73" t="s">
        <v>166</v>
      </c>
      <c r="L3329" s="129">
        <v>0</v>
      </c>
      <c r="N3329" s="121">
        <v>0</v>
      </c>
      <c r="O3329" s="121">
        <v>136423.63</v>
      </c>
      <c r="P3329" s="121">
        <v>136423.63</v>
      </c>
      <c r="Q3329" s="130" t="s">
        <v>681</v>
      </c>
      <c r="R3329" s="131">
        <v>0</v>
      </c>
      <c r="S3329" s="132">
        <v>5725811.9700000072</v>
      </c>
      <c r="T3329" s="122" t="s">
        <v>988</v>
      </c>
      <c r="U3329" s="2">
        <v>109224034</v>
      </c>
      <c r="V3329" s="121">
        <v>-410598591</v>
      </c>
      <c r="W3329" s="111">
        <v>502245</v>
      </c>
      <c r="X3329" s="133">
        <v>65701752</v>
      </c>
      <c r="Y3329" s="45"/>
    </row>
    <row r="3330" spans="1:25">
      <c r="A3330" s="299" t="s">
        <v>182</v>
      </c>
      <c r="B3330" s="299" t="s">
        <v>183</v>
      </c>
      <c r="C3330" s="125">
        <v>45351</v>
      </c>
      <c r="D3330" s="125">
        <v>45351</v>
      </c>
      <c r="E3330" s="125">
        <v>45351</v>
      </c>
      <c r="F3330" s="295" t="s">
        <v>1087</v>
      </c>
      <c r="G3330" s="127" t="s">
        <v>1939</v>
      </c>
      <c r="H3330" s="128" t="s">
        <v>1086</v>
      </c>
      <c r="I3330" s="73" t="s">
        <v>528</v>
      </c>
      <c r="J3330" s="73" t="s">
        <v>1940</v>
      </c>
      <c r="K3330" s="73" t="s">
        <v>166</v>
      </c>
      <c r="L3330" s="129">
        <v>0</v>
      </c>
      <c r="N3330" s="121">
        <v>0</v>
      </c>
      <c r="O3330" s="121">
        <v>11070.82</v>
      </c>
      <c r="P3330" s="121">
        <v>11070.82</v>
      </c>
      <c r="Q3330" s="130" t="s">
        <v>681</v>
      </c>
      <c r="R3330" s="131">
        <v>0</v>
      </c>
      <c r="S3330" s="132">
        <v>5736882.7900000075</v>
      </c>
      <c r="T3330" s="122" t="s">
        <v>1085</v>
      </c>
      <c r="U3330" s="2">
        <v>106319550</v>
      </c>
      <c r="V3330" s="121">
        <v>-410566959</v>
      </c>
      <c r="W3330" s="111">
        <v>558361</v>
      </c>
      <c r="X3330" s="133">
        <v>65698416</v>
      </c>
      <c r="Y3330" s="45"/>
    </row>
    <row r="3331" spans="1:25">
      <c r="A3331" s="299" t="s">
        <v>182</v>
      </c>
      <c r="B3331" s="299" t="s">
        <v>183</v>
      </c>
      <c r="C3331" s="125">
        <v>45351</v>
      </c>
      <c r="D3331" s="125">
        <v>45351</v>
      </c>
      <c r="E3331" s="125">
        <v>45351</v>
      </c>
      <c r="G3331" s="127" t="s">
        <v>1871</v>
      </c>
      <c r="H3331" s="128" t="s">
        <v>516</v>
      </c>
      <c r="I3331" s="73" t="s">
        <v>517</v>
      </c>
      <c r="J3331" s="73" t="s">
        <v>1872</v>
      </c>
      <c r="K3331" s="73" t="s">
        <v>166</v>
      </c>
      <c r="L3331" s="129">
        <v>0</v>
      </c>
      <c r="N3331" s="121">
        <v>0</v>
      </c>
      <c r="O3331" s="121">
        <v>12055.37</v>
      </c>
      <c r="P3331" s="121">
        <v>12055.37</v>
      </c>
      <c r="Q3331" s="130" t="s">
        <v>681</v>
      </c>
      <c r="R3331" s="131">
        <v>0</v>
      </c>
      <c r="S3331" s="132">
        <v>5748938.1600000076</v>
      </c>
      <c r="T3331" s="122" t="s">
        <v>518</v>
      </c>
      <c r="U3331" s="2">
        <v>108006657</v>
      </c>
      <c r="V3331" s="121">
        <v>-410437879</v>
      </c>
      <c r="W3331" s="111">
        <v>549713</v>
      </c>
      <c r="X3331" s="133">
        <v>65609898</v>
      </c>
      <c r="Y3331" s="45"/>
    </row>
    <row r="3332" spans="1:25">
      <c r="A3332" s="299" t="s">
        <v>182</v>
      </c>
      <c r="B3332" s="299" t="s">
        <v>183</v>
      </c>
      <c r="C3332" s="125">
        <v>45351</v>
      </c>
      <c r="D3332" s="125">
        <v>45351</v>
      </c>
      <c r="E3332" s="125">
        <v>45351</v>
      </c>
      <c r="F3332" s="295" t="s">
        <v>1052</v>
      </c>
      <c r="G3332" s="127" t="s">
        <v>1885</v>
      </c>
      <c r="H3332" s="128" t="s">
        <v>1051</v>
      </c>
      <c r="I3332" s="73" t="s">
        <v>1049</v>
      </c>
      <c r="J3332" s="73" t="s">
        <v>1050</v>
      </c>
      <c r="K3332" s="73" t="s">
        <v>166</v>
      </c>
      <c r="L3332" s="129">
        <v>0</v>
      </c>
      <c r="N3332" s="121">
        <v>0</v>
      </c>
      <c r="O3332" s="121">
        <v>61203.65</v>
      </c>
      <c r="P3332" s="121">
        <v>61203.65</v>
      </c>
      <c r="Q3332" s="130" t="s">
        <v>681</v>
      </c>
      <c r="R3332" s="131">
        <v>0</v>
      </c>
      <c r="S3332" s="132">
        <v>5810141.810000008</v>
      </c>
      <c r="T3332" s="122" t="s">
        <v>1050</v>
      </c>
      <c r="U3332" s="2">
        <v>107732211</v>
      </c>
      <c r="V3332" s="121">
        <v>-410567075</v>
      </c>
      <c r="W3332" s="111">
        <v>534169</v>
      </c>
      <c r="X3332" s="133">
        <v>65698452</v>
      </c>
      <c r="Y3332" s="45"/>
    </row>
    <row r="3333" spans="1:25">
      <c r="A3333" s="299" t="s">
        <v>182</v>
      </c>
      <c r="B3333" s="299" t="s">
        <v>183</v>
      </c>
      <c r="C3333" s="125">
        <v>45351</v>
      </c>
      <c r="D3333" s="125">
        <v>45351</v>
      </c>
      <c r="E3333" s="125">
        <v>45351</v>
      </c>
      <c r="F3333" s="295" t="s">
        <v>466</v>
      </c>
      <c r="G3333" s="127" t="s">
        <v>1608</v>
      </c>
      <c r="H3333" s="128" t="s">
        <v>465</v>
      </c>
      <c r="I3333" s="73" t="s">
        <v>467</v>
      </c>
      <c r="J3333" s="73" t="s">
        <v>468</v>
      </c>
      <c r="K3333" s="73" t="s">
        <v>166</v>
      </c>
      <c r="L3333" s="129">
        <v>0</v>
      </c>
      <c r="N3333" s="121">
        <v>0</v>
      </c>
      <c r="O3333" s="121">
        <v>62623.19</v>
      </c>
      <c r="P3333" s="121">
        <v>62623.19</v>
      </c>
      <c r="Q3333" s="130" t="s">
        <v>681</v>
      </c>
      <c r="R3333" s="131">
        <v>0</v>
      </c>
      <c r="S3333" s="132">
        <v>5872765.0000000084</v>
      </c>
      <c r="T3333" s="122" t="s">
        <v>468</v>
      </c>
      <c r="U3333" s="2">
        <v>107637448</v>
      </c>
      <c r="V3333" s="121">
        <v>-410303893</v>
      </c>
      <c r="W3333" s="111">
        <v>553492</v>
      </c>
      <c r="X3333" s="133">
        <v>65477237</v>
      </c>
      <c r="Y3333" s="45"/>
    </row>
    <row r="3334" spans="1:25">
      <c r="A3334" s="299" t="s">
        <v>182</v>
      </c>
      <c r="B3334" s="299" t="s">
        <v>183</v>
      </c>
      <c r="C3334" s="125">
        <v>45351</v>
      </c>
      <c r="D3334" s="125">
        <v>45351</v>
      </c>
      <c r="E3334" s="125">
        <v>45351</v>
      </c>
      <c r="F3334" s="295" t="s">
        <v>1092</v>
      </c>
      <c r="G3334" s="127" t="s">
        <v>1958</v>
      </c>
      <c r="H3334" s="128" t="s">
        <v>1091</v>
      </c>
      <c r="I3334" s="73" t="s">
        <v>764</v>
      </c>
      <c r="J3334" s="73" t="s">
        <v>1090</v>
      </c>
      <c r="K3334" s="73" t="s">
        <v>166</v>
      </c>
      <c r="L3334" s="129">
        <v>0</v>
      </c>
      <c r="N3334" s="121">
        <v>0</v>
      </c>
      <c r="O3334" s="121">
        <v>28685.89</v>
      </c>
      <c r="P3334" s="121">
        <v>28685.89</v>
      </c>
      <c r="Q3334" s="130" t="s">
        <v>681</v>
      </c>
      <c r="R3334" s="131">
        <v>0</v>
      </c>
      <c r="S3334" s="132">
        <v>5901450.890000008</v>
      </c>
      <c r="T3334" s="122" t="s">
        <v>1090</v>
      </c>
      <c r="U3334" s="2">
        <v>109294111</v>
      </c>
      <c r="V3334" s="121">
        <v>-410566828</v>
      </c>
      <c r="W3334" s="111">
        <v>575658</v>
      </c>
      <c r="X3334" s="133">
        <v>65698375</v>
      </c>
      <c r="Y3334" s="45"/>
    </row>
    <row r="3335" spans="1:25">
      <c r="A3335" s="299" t="s">
        <v>182</v>
      </c>
      <c r="B3335" s="299" t="s">
        <v>183</v>
      </c>
      <c r="C3335" s="125">
        <v>45351</v>
      </c>
      <c r="D3335" s="125">
        <v>45351</v>
      </c>
      <c r="E3335" s="125">
        <v>45351</v>
      </c>
      <c r="F3335" s="295" t="s">
        <v>1095</v>
      </c>
      <c r="G3335" s="127" t="s">
        <v>1959</v>
      </c>
      <c r="H3335" s="128" t="s">
        <v>1094</v>
      </c>
      <c r="I3335" s="73" t="s">
        <v>764</v>
      </c>
      <c r="J3335" s="73" t="s">
        <v>1960</v>
      </c>
      <c r="K3335" s="73" t="s">
        <v>166</v>
      </c>
      <c r="L3335" s="129">
        <v>0</v>
      </c>
      <c r="N3335" s="121">
        <v>0</v>
      </c>
      <c r="O3335" s="121">
        <v>50871.69</v>
      </c>
      <c r="P3335" s="121">
        <v>50871.69</v>
      </c>
      <c r="Q3335" s="130" t="s">
        <v>681</v>
      </c>
      <c r="R3335" s="131">
        <v>0</v>
      </c>
      <c r="S3335" s="132">
        <v>5952322.5800000085</v>
      </c>
      <c r="T3335" s="122" t="s">
        <v>1439</v>
      </c>
      <c r="U3335" s="2">
        <v>107395183</v>
      </c>
      <c r="V3335" s="121">
        <v>-410301101</v>
      </c>
      <c r="W3335" s="111">
        <v>575353</v>
      </c>
      <c r="X3335" s="133">
        <v>65474447</v>
      </c>
      <c r="Y3335" s="45"/>
    </row>
    <row r="3336" spans="1:25">
      <c r="A3336" s="299" t="s">
        <v>182</v>
      </c>
      <c r="B3336" s="299" t="s">
        <v>183</v>
      </c>
      <c r="C3336" s="125">
        <v>45351</v>
      </c>
      <c r="D3336" s="125">
        <v>45351</v>
      </c>
      <c r="E3336" s="125">
        <v>45351</v>
      </c>
      <c r="F3336" s="295" t="s">
        <v>771</v>
      </c>
      <c r="G3336" s="127" t="s">
        <v>1545</v>
      </c>
      <c r="H3336" s="128" t="s">
        <v>770</v>
      </c>
      <c r="I3336" s="73" t="s">
        <v>768</v>
      </c>
      <c r="J3336" s="73" t="s">
        <v>769</v>
      </c>
      <c r="K3336" s="73" t="s">
        <v>166</v>
      </c>
      <c r="L3336" s="129">
        <v>0</v>
      </c>
      <c r="N3336" s="121">
        <v>0</v>
      </c>
      <c r="O3336" s="121">
        <v>202872.98</v>
      </c>
      <c r="P3336" s="121">
        <v>202872.98</v>
      </c>
      <c r="Q3336" s="130" t="s">
        <v>681</v>
      </c>
      <c r="R3336" s="131">
        <v>0</v>
      </c>
      <c r="S3336" s="132">
        <v>6155195.5600000089</v>
      </c>
      <c r="T3336" s="122" t="s">
        <v>769</v>
      </c>
      <c r="U3336" s="2">
        <v>104778706</v>
      </c>
      <c r="V3336" s="121">
        <v>-410290279</v>
      </c>
      <c r="W3336" s="111">
        <v>557506</v>
      </c>
      <c r="X3336" s="133">
        <v>65463689</v>
      </c>
      <c r="Y3336" s="45"/>
    </row>
    <row r="3337" spans="1:25">
      <c r="A3337" s="299" t="s">
        <v>182</v>
      </c>
      <c r="B3337" s="299" t="s">
        <v>183</v>
      </c>
      <c r="C3337" s="125">
        <v>45351</v>
      </c>
      <c r="D3337" s="125">
        <v>45351</v>
      </c>
      <c r="E3337" s="125">
        <v>45351</v>
      </c>
      <c r="F3337" s="295" t="s">
        <v>378</v>
      </c>
      <c r="G3337" s="127" t="s">
        <v>1726</v>
      </c>
      <c r="H3337" s="128" t="s">
        <v>377</v>
      </c>
      <c r="I3337" s="73" t="s">
        <v>379</v>
      </c>
      <c r="J3337" s="73" t="s">
        <v>380</v>
      </c>
      <c r="K3337" s="73" t="s">
        <v>166</v>
      </c>
      <c r="L3337" s="129">
        <v>0</v>
      </c>
      <c r="N3337" s="121">
        <v>0</v>
      </c>
      <c r="O3337" s="121">
        <v>36865.21</v>
      </c>
      <c r="P3337" s="121">
        <v>36865.21</v>
      </c>
      <c r="Q3337" s="130" t="s">
        <v>681</v>
      </c>
      <c r="R3337" s="131">
        <v>0</v>
      </c>
      <c r="S3337" s="132">
        <v>6192060.7700000089</v>
      </c>
      <c r="T3337" s="122" t="s">
        <v>380</v>
      </c>
      <c r="U3337" s="2">
        <v>104990039</v>
      </c>
      <c r="V3337" s="121">
        <v>-410295977</v>
      </c>
      <c r="W3337" s="111">
        <v>512176</v>
      </c>
      <c r="X3337" s="133">
        <v>65469355</v>
      </c>
      <c r="Y3337" s="45"/>
    </row>
    <row r="3338" spans="1:25">
      <c r="A3338" s="299" t="s">
        <v>182</v>
      </c>
      <c r="B3338" s="299" t="s">
        <v>183</v>
      </c>
      <c r="C3338" s="125">
        <v>45351</v>
      </c>
      <c r="D3338" s="125">
        <v>45351</v>
      </c>
      <c r="E3338" s="125">
        <v>45351</v>
      </c>
      <c r="F3338" s="295" t="s">
        <v>786</v>
      </c>
      <c r="G3338" s="127" t="s">
        <v>1522</v>
      </c>
      <c r="H3338" s="128" t="s">
        <v>785</v>
      </c>
      <c r="I3338" s="73" t="s">
        <v>783</v>
      </c>
      <c r="J3338" s="73" t="s">
        <v>784</v>
      </c>
      <c r="K3338" s="73" t="s">
        <v>166</v>
      </c>
      <c r="L3338" s="129">
        <v>0</v>
      </c>
      <c r="N3338" s="121">
        <v>0</v>
      </c>
      <c r="O3338" s="121">
        <v>18091.29</v>
      </c>
      <c r="P3338" s="121">
        <v>18091.29</v>
      </c>
      <c r="Q3338" s="130" t="s">
        <v>681</v>
      </c>
      <c r="R3338" s="131">
        <v>0</v>
      </c>
      <c r="S3338" s="132">
        <v>6210152.0600000089</v>
      </c>
      <c r="T3338" s="122" t="s">
        <v>784</v>
      </c>
      <c r="U3338" s="2">
        <v>107842410</v>
      </c>
      <c r="V3338" s="121">
        <v>-410356706</v>
      </c>
      <c r="W3338" s="111">
        <v>516407</v>
      </c>
      <c r="X3338" s="133">
        <v>65529113</v>
      </c>
      <c r="Y3338" s="45"/>
    </row>
    <row r="3339" spans="1:25">
      <c r="A3339" s="299" t="s">
        <v>182</v>
      </c>
      <c r="B3339" s="299" t="s">
        <v>183</v>
      </c>
      <c r="C3339" s="125">
        <v>45351</v>
      </c>
      <c r="D3339" s="125">
        <v>45351</v>
      </c>
      <c r="E3339" s="125">
        <v>45351</v>
      </c>
      <c r="F3339" s="295" t="s">
        <v>1005</v>
      </c>
      <c r="G3339" s="127" t="s">
        <v>1749</v>
      </c>
      <c r="H3339" s="128" t="s">
        <v>1004</v>
      </c>
      <c r="I3339" s="73" t="s">
        <v>1002</v>
      </c>
      <c r="J3339" s="73" t="s">
        <v>1003</v>
      </c>
      <c r="K3339" s="73" t="s">
        <v>166</v>
      </c>
      <c r="L3339" s="129">
        <v>0</v>
      </c>
      <c r="N3339" s="121">
        <v>0</v>
      </c>
      <c r="O3339" s="121">
        <v>46873.45</v>
      </c>
      <c r="P3339" s="121">
        <v>46873.45</v>
      </c>
      <c r="Q3339" s="130" t="s">
        <v>681</v>
      </c>
      <c r="R3339" s="131">
        <v>0</v>
      </c>
      <c r="S3339" s="132">
        <v>6257025.5100000091</v>
      </c>
      <c r="T3339" s="122" t="s">
        <v>1003</v>
      </c>
      <c r="U3339" s="2">
        <v>104770886</v>
      </c>
      <c r="V3339" s="121">
        <v>-410290131</v>
      </c>
      <c r="W3339" s="111">
        <v>523999</v>
      </c>
      <c r="X3339" s="133">
        <v>65463541</v>
      </c>
      <c r="Y3339" s="45"/>
    </row>
    <row r="3340" spans="1:25">
      <c r="A3340" s="299" t="s">
        <v>182</v>
      </c>
      <c r="B3340" s="299" t="s">
        <v>183</v>
      </c>
      <c r="C3340" s="125">
        <v>45351</v>
      </c>
      <c r="D3340" s="125">
        <v>45351</v>
      </c>
      <c r="E3340" s="125">
        <v>45351</v>
      </c>
      <c r="F3340" s="295" t="s">
        <v>980</v>
      </c>
      <c r="G3340" s="127" t="s">
        <v>1742</v>
      </c>
      <c r="H3340" s="128" t="s">
        <v>979</v>
      </c>
      <c r="I3340" s="73" t="s">
        <v>977</v>
      </c>
      <c r="J3340" s="73" t="s">
        <v>978</v>
      </c>
      <c r="K3340" s="73" t="s">
        <v>166</v>
      </c>
      <c r="L3340" s="129">
        <v>0</v>
      </c>
      <c r="N3340" s="121">
        <v>0</v>
      </c>
      <c r="O3340" s="121">
        <v>4017.48</v>
      </c>
      <c r="P3340" s="121">
        <v>4017.48</v>
      </c>
      <c r="Q3340" s="130" t="s">
        <v>681</v>
      </c>
      <c r="R3340" s="131">
        <v>0</v>
      </c>
      <c r="S3340" s="132">
        <v>6261042.9900000095</v>
      </c>
      <c r="T3340" s="122" t="s">
        <v>978</v>
      </c>
      <c r="U3340" s="2">
        <v>108889732</v>
      </c>
      <c r="V3340" s="121">
        <v>-410496073</v>
      </c>
      <c r="W3340" s="111">
        <v>481277</v>
      </c>
      <c r="X3340" s="133">
        <v>65667352</v>
      </c>
      <c r="Y3340" s="45"/>
    </row>
    <row r="3341" spans="1:25">
      <c r="A3341" s="299" t="s">
        <v>182</v>
      </c>
      <c r="B3341" s="299" t="s">
        <v>183</v>
      </c>
      <c r="C3341" s="125">
        <v>45351</v>
      </c>
      <c r="D3341" s="125">
        <v>45351</v>
      </c>
      <c r="E3341" s="125">
        <v>45351</v>
      </c>
      <c r="G3341" s="127" t="s">
        <v>1636</v>
      </c>
      <c r="H3341" s="128" t="s">
        <v>881</v>
      </c>
      <c r="I3341" s="73" t="s">
        <v>204</v>
      </c>
      <c r="J3341" s="73" t="s">
        <v>880</v>
      </c>
      <c r="K3341" s="73" t="s">
        <v>166</v>
      </c>
      <c r="L3341" s="129">
        <v>0</v>
      </c>
      <c r="N3341" s="121">
        <v>0</v>
      </c>
      <c r="O3341" s="121">
        <v>5023.26</v>
      </c>
      <c r="P3341" s="121">
        <v>5023.26</v>
      </c>
      <c r="Q3341" s="130" t="s">
        <v>681</v>
      </c>
      <c r="R3341" s="131">
        <v>0</v>
      </c>
      <c r="S3341" s="132">
        <v>6266066.2500000093</v>
      </c>
      <c r="T3341" s="122" t="s">
        <v>880</v>
      </c>
      <c r="U3341" s="2">
        <v>108002405</v>
      </c>
      <c r="V3341" s="121">
        <v>-410436233</v>
      </c>
      <c r="W3341" s="111">
        <v>533551</v>
      </c>
      <c r="X3341" s="133">
        <v>65608252</v>
      </c>
      <c r="Y3341" s="45"/>
    </row>
    <row r="3342" spans="1:25">
      <c r="A3342" s="299" t="s">
        <v>182</v>
      </c>
      <c r="B3342" s="299" t="s">
        <v>183</v>
      </c>
      <c r="C3342" s="125">
        <v>45351</v>
      </c>
      <c r="D3342" s="125">
        <v>45351</v>
      </c>
      <c r="E3342" s="125">
        <v>45351</v>
      </c>
      <c r="G3342" s="127" t="s">
        <v>1708</v>
      </c>
      <c r="H3342" s="128" t="s">
        <v>216</v>
      </c>
      <c r="I3342" s="73" t="s">
        <v>218</v>
      </c>
      <c r="J3342" s="73" t="s">
        <v>219</v>
      </c>
      <c r="K3342" s="73" t="s">
        <v>166</v>
      </c>
      <c r="L3342" s="129">
        <v>0</v>
      </c>
      <c r="N3342" s="121">
        <v>0</v>
      </c>
      <c r="O3342" s="121">
        <v>7156.93</v>
      </c>
      <c r="P3342" s="121">
        <v>7156.93</v>
      </c>
      <c r="Q3342" s="130" t="s">
        <v>681</v>
      </c>
      <c r="R3342" s="131">
        <v>0</v>
      </c>
      <c r="S3342" s="132">
        <v>6273223.180000009</v>
      </c>
      <c r="T3342" s="122" t="s">
        <v>219</v>
      </c>
      <c r="U3342" s="2">
        <v>108146831</v>
      </c>
      <c r="V3342" s="121">
        <v>-410566747</v>
      </c>
      <c r="W3342" s="111">
        <v>500671</v>
      </c>
      <c r="X3342" s="133">
        <v>65698361</v>
      </c>
      <c r="Y3342" s="45"/>
    </row>
    <row r="3343" spans="1:25">
      <c r="A3343" s="228" t="s">
        <v>182</v>
      </c>
      <c r="B3343" s="228" t="s">
        <v>183</v>
      </c>
      <c r="C3343" s="229">
        <v>45351</v>
      </c>
      <c r="D3343" s="229">
        <v>45351</v>
      </c>
      <c r="E3343" s="229">
        <v>45351</v>
      </c>
      <c r="F3343" s="296"/>
      <c r="G3343" s="230" t="s">
        <v>1708</v>
      </c>
      <c r="H3343" s="231" t="s">
        <v>216</v>
      </c>
      <c r="I3343" s="232" t="s">
        <v>218</v>
      </c>
      <c r="J3343" s="232" t="s">
        <v>219</v>
      </c>
      <c r="K3343" s="232" t="s">
        <v>166</v>
      </c>
      <c r="L3343" s="233">
        <v>0</v>
      </c>
      <c r="M3343" s="234"/>
      <c r="N3343" s="234">
        <v>0</v>
      </c>
      <c r="O3343" s="234">
        <v>58203.85</v>
      </c>
      <c r="P3343" s="234">
        <v>58203.85</v>
      </c>
      <c r="Q3343" s="235" t="s">
        <v>681</v>
      </c>
      <c r="R3343" s="236">
        <v>0</v>
      </c>
      <c r="S3343" s="237">
        <v>6331427.0300000086</v>
      </c>
      <c r="T3343" s="238" t="s">
        <v>219</v>
      </c>
      <c r="U3343" s="239">
        <v>109294131</v>
      </c>
      <c r="V3343" s="234">
        <v>-410566884</v>
      </c>
      <c r="W3343" s="240">
        <v>574328</v>
      </c>
      <c r="X3343" s="241">
        <v>65698393</v>
      </c>
      <c r="Y3343" s="242" t="s">
        <v>1961</v>
      </c>
    </row>
    <row r="3344" spans="1:25">
      <c r="A3344" s="299" t="s">
        <v>182</v>
      </c>
      <c r="B3344" s="299" t="s">
        <v>183</v>
      </c>
      <c r="C3344" s="125">
        <v>45352</v>
      </c>
      <c r="D3344" s="125">
        <v>45352</v>
      </c>
      <c r="E3344" s="125">
        <v>45352</v>
      </c>
      <c r="F3344" s="295" t="s">
        <v>453</v>
      </c>
      <c r="G3344" s="127" t="s">
        <v>1743</v>
      </c>
      <c r="H3344" s="128" t="s">
        <v>452</v>
      </c>
      <c r="I3344" s="73" t="s">
        <v>454</v>
      </c>
      <c r="J3344" s="73" t="s">
        <v>455</v>
      </c>
      <c r="K3344" s="73" t="s">
        <v>166</v>
      </c>
      <c r="L3344" s="129">
        <v>0</v>
      </c>
      <c r="N3344" s="121">
        <v>0</v>
      </c>
      <c r="O3344" s="121">
        <v>26588.3</v>
      </c>
      <c r="P3344" s="121">
        <v>26588.3</v>
      </c>
      <c r="Q3344" s="130" t="s">
        <v>681</v>
      </c>
      <c r="R3344" s="131">
        <v>0</v>
      </c>
      <c r="S3344" s="132">
        <v>6358015.3300000085</v>
      </c>
      <c r="T3344" s="122" t="s">
        <v>455</v>
      </c>
      <c r="U3344" s="2">
        <v>108140949</v>
      </c>
      <c r="V3344" s="121">
        <v>-410662010</v>
      </c>
      <c r="W3344" s="111">
        <v>523882</v>
      </c>
      <c r="X3344" s="133">
        <v>65715535</v>
      </c>
      <c r="Y3344" s="45"/>
    </row>
    <row r="3345" spans="1:25">
      <c r="A3345" s="299" t="s">
        <v>182</v>
      </c>
      <c r="B3345" s="299" t="s">
        <v>183</v>
      </c>
      <c r="C3345" s="125">
        <v>45352</v>
      </c>
      <c r="D3345" s="125">
        <v>45352</v>
      </c>
      <c r="E3345" s="125">
        <v>45352</v>
      </c>
      <c r="G3345" s="127" t="s">
        <v>1862</v>
      </c>
      <c r="H3345" s="128" t="s">
        <v>1042</v>
      </c>
      <c r="I3345" s="73" t="s">
        <v>716</v>
      </c>
      <c r="J3345" s="73" t="s">
        <v>1863</v>
      </c>
      <c r="K3345" s="73" t="s">
        <v>166</v>
      </c>
      <c r="L3345" s="129">
        <v>0</v>
      </c>
      <c r="N3345" s="121">
        <v>0</v>
      </c>
      <c r="O3345" s="121">
        <v>38981.96</v>
      </c>
      <c r="P3345" s="121">
        <v>38981.96</v>
      </c>
      <c r="Q3345" s="130" t="s">
        <v>681</v>
      </c>
      <c r="R3345" s="131">
        <v>0</v>
      </c>
      <c r="S3345" s="132">
        <v>6396997.2900000084</v>
      </c>
      <c r="T3345" s="122" t="s">
        <v>1041</v>
      </c>
      <c r="U3345" s="2">
        <v>108373179</v>
      </c>
      <c r="V3345" s="121">
        <v>-410665134</v>
      </c>
      <c r="W3345" s="111">
        <v>549049</v>
      </c>
      <c r="X3345" s="133">
        <v>65718627</v>
      </c>
      <c r="Y3345" s="45"/>
    </row>
    <row r="3346" spans="1:25">
      <c r="A3346" s="299" t="s">
        <v>182</v>
      </c>
      <c r="B3346" s="299" t="s">
        <v>183</v>
      </c>
      <c r="C3346" s="125">
        <v>45352</v>
      </c>
      <c r="D3346" s="125">
        <v>45352</v>
      </c>
      <c r="E3346" s="125">
        <v>45352</v>
      </c>
      <c r="G3346" s="127"/>
      <c r="H3346" s="128" t="s">
        <v>1117</v>
      </c>
      <c r="I3346" s="73" t="s">
        <v>572</v>
      </c>
      <c r="J3346" s="73" t="s">
        <v>1116</v>
      </c>
      <c r="K3346" s="73" t="s">
        <v>1962</v>
      </c>
      <c r="L3346" s="129">
        <v>0</v>
      </c>
      <c r="N3346" s="121">
        <v>0</v>
      </c>
      <c r="O3346" s="121">
        <v>2534.31</v>
      </c>
      <c r="P3346" s="121">
        <v>2534.31</v>
      </c>
      <c r="Q3346" s="130" t="s">
        <v>681</v>
      </c>
      <c r="R3346" s="131">
        <v>0</v>
      </c>
      <c r="S3346" s="132">
        <v>6399531.600000008</v>
      </c>
      <c r="T3346" s="122" t="s">
        <v>1116</v>
      </c>
      <c r="U3346" s="2">
        <v>109334399</v>
      </c>
      <c r="V3346" s="121">
        <v>-410709506</v>
      </c>
      <c r="W3346" s="111"/>
      <c r="X3346" s="133">
        <v>65727333</v>
      </c>
      <c r="Y3346" s="45"/>
    </row>
    <row r="3347" spans="1:25">
      <c r="A3347" s="299" t="s">
        <v>182</v>
      </c>
      <c r="B3347" s="299" t="s">
        <v>183</v>
      </c>
      <c r="C3347" s="125">
        <v>45352</v>
      </c>
      <c r="D3347" s="125">
        <v>45352</v>
      </c>
      <c r="E3347" s="125">
        <v>45352</v>
      </c>
      <c r="G3347" s="127"/>
      <c r="H3347" s="128" t="s">
        <v>1117</v>
      </c>
      <c r="I3347" s="73" t="s">
        <v>572</v>
      </c>
      <c r="J3347" s="73" t="s">
        <v>1116</v>
      </c>
      <c r="K3347" s="73" t="s">
        <v>1962</v>
      </c>
      <c r="L3347" s="129">
        <v>0</v>
      </c>
      <c r="N3347" s="121">
        <v>0</v>
      </c>
      <c r="O3347" s="121">
        <v>-2534.31</v>
      </c>
      <c r="P3347" s="121">
        <v>-2534.31</v>
      </c>
      <c r="Q3347" s="130" t="s">
        <v>681</v>
      </c>
      <c r="R3347" s="131">
        <v>0</v>
      </c>
      <c r="S3347" s="132">
        <v>6396997.2900000084</v>
      </c>
      <c r="T3347" s="122" t="s">
        <v>1116</v>
      </c>
      <c r="U3347" s="2">
        <v>109334403</v>
      </c>
      <c r="V3347" s="121">
        <v>-410709513</v>
      </c>
      <c r="W3347" s="111"/>
      <c r="X3347" s="133">
        <v>65727335</v>
      </c>
      <c r="Y3347" s="45"/>
    </row>
    <row r="3348" spans="1:25">
      <c r="A3348" s="299" t="s">
        <v>206</v>
      </c>
      <c r="B3348" s="299" t="s">
        <v>207</v>
      </c>
      <c r="C3348" s="125">
        <v>45352</v>
      </c>
      <c r="D3348" s="125">
        <v>45352</v>
      </c>
      <c r="E3348" s="125">
        <v>45352</v>
      </c>
      <c r="G3348" s="127"/>
      <c r="H3348" s="128" t="s">
        <v>1117</v>
      </c>
      <c r="I3348" s="73" t="s">
        <v>572</v>
      </c>
      <c r="J3348" s="73" t="s">
        <v>1116</v>
      </c>
      <c r="K3348" s="73" t="s">
        <v>710</v>
      </c>
      <c r="L3348" s="129">
        <v>506862.44</v>
      </c>
      <c r="M3348" s="121">
        <v>98.5</v>
      </c>
      <c r="N3348" s="121">
        <v>-499259.5</v>
      </c>
      <c r="O3348" s="121">
        <v>0</v>
      </c>
      <c r="P3348" s="121">
        <v>-499259.5</v>
      </c>
      <c r="Q3348" s="130" t="s">
        <v>681</v>
      </c>
      <c r="R3348" s="131">
        <v>15162910.719999984</v>
      </c>
      <c r="S3348" s="132">
        <v>0</v>
      </c>
      <c r="T3348" s="122" t="s">
        <v>1116</v>
      </c>
      <c r="U3348" s="2">
        <v>109334378</v>
      </c>
      <c r="V3348" s="121">
        <v>-410709460</v>
      </c>
      <c r="W3348" s="111">
        <v>586622</v>
      </c>
      <c r="X3348" s="133">
        <v>65727312</v>
      </c>
      <c r="Y3348" s="45"/>
    </row>
    <row r="3349" spans="1:25">
      <c r="A3349" s="228" t="s">
        <v>182</v>
      </c>
      <c r="B3349" s="228" t="s">
        <v>183</v>
      </c>
      <c r="C3349" s="229">
        <v>45352</v>
      </c>
      <c r="D3349" s="229">
        <v>45352</v>
      </c>
      <c r="E3349" s="229">
        <v>45352</v>
      </c>
      <c r="F3349" s="296" t="s">
        <v>235</v>
      </c>
      <c r="G3349" s="230" t="s">
        <v>1699</v>
      </c>
      <c r="H3349" s="231" t="s">
        <v>234</v>
      </c>
      <c r="I3349" s="232" t="s">
        <v>236</v>
      </c>
      <c r="J3349" s="232" t="s">
        <v>237</v>
      </c>
      <c r="K3349" s="232" t="s">
        <v>166</v>
      </c>
      <c r="L3349" s="233">
        <v>0</v>
      </c>
      <c r="M3349" s="234"/>
      <c r="N3349" s="234">
        <v>0</v>
      </c>
      <c r="O3349" s="234">
        <v>42956.07</v>
      </c>
      <c r="P3349" s="234">
        <v>42956.07</v>
      </c>
      <c r="Q3349" s="235" t="s">
        <v>681</v>
      </c>
      <c r="R3349" s="236">
        <v>0</v>
      </c>
      <c r="S3349" s="237">
        <v>6439953.3600000087</v>
      </c>
      <c r="T3349" s="238" t="s">
        <v>237</v>
      </c>
      <c r="U3349" s="239">
        <v>109361590</v>
      </c>
      <c r="V3349" s="234">
        <v>-410759218</v>
      </c>
      <c r="W3349" s="240">
        <v>550067</v>
      </c>
      <c r="X3349" s="241">
        <v>65736971</v>
      </c>
      <c r="Y3349" s="242"/>
    </row>
    <row r="3350" spans="1:25">
      <c r="A3350" s="299" t="s">
        <v>182</v>
      </c>
      <c r="B3350" s="299" t="s">
        <v>183</v>
      </c>
      <c r="C3350" s="125">
        <v>45352</v>
      </c>
      <c r="D3350" s="125">
        <v>45352</v>
      </c>
      <c r="E3350" s="125">
        <v>45355</v>
      </c>
      <c r="G3350" s="127"/>
      <c r="J3350" s="73"/>
      <c r="K3350" s="73" t="s">
        <v>1875</v>
      </c>
      <c r="L3350" s="129">
        <v>0</v>
      </c>
      <c r="N3350" s="121">
        <v>0</v>
      </c>
      <c r="O3350" s="121">
        <v>21246.62</v>
      </c>
      <c r="P3350" s="121">
        <v>21246.62</v>
      </c>
      <c r="Q3350" s="130" t="s">
        <v>681</v>
      </c>
      <c r="R3350" s="131">
        <v>0</v>
      </c>
      <c r="S3350" s="132">
        <v>6461199.9800000088</v>
      </c>
      <c r="T3350" s="122"/>
      <c r="U3350" s="2">
        <v>2783915</v>
      </c>
      <c r="V3350" s="121">
        <v>-410817563</v>
      </c>
      <c r="W3350" s="111"/>
      <c r="X3350" s="133">
        <v>65746236</v>
      </c>
      <c r="Y3350" s="45" t="s">
        <v>1876</v>
      </c>
    </row>
    <row r="3351" spans="1:25">
      <c r="A3351" s="299" t="s">
        <v>182</v>
      </c>
      <c r="B3351" s="299" t="s">
        <v>183</v>
      </c>
      <c r="C3351" s="125">
        <v>45352</v>
      </c>
      <c r="D3351" s="125">
        <v>45352</v>
      </c>
      <c r="E3351" s="125">
        <v>45355</v>
      </c>
      <c r="G3351" s="127"/>
      <c r="J3351" s="73"/>
      <c r="K3351" s="73" t="s">
        <v>1875</v>
      </c>
      <c r="L3351" s="129">
        <v>0</v>
      </c>
      <c r="N3351" s="121">
        <v>0</v>
      </c>
      <c r="O3351" s="121">
        <v>34826.6</v>
      </c>
      <c r="P3351" s="121">
        <v>34826.6</v>
      </c>
      <c r="Q3351" s="130" t="s">
        <v>681</v>
      </c>
      <c r="R3351" s="131">
        <v>0</v>
      </c>
      <c r="S3351" s="132">
        <v>6496026.5800000085</v>
      </c>
      <c r="T3351" s="122"/>
      <c r="U3351" s="2">
        <v>2783916</v>
      </c>
      <c r="V3351" s="121">
        <v>-410817565</v>
      </c>
      <c r="W3351" s="111"/>
      <c r="X3351" s="133">
        <v>65746237</v>
      </c>
      <c r="Y3351" s="45" t="s">
        <v>1876</v>
      </c>
    </row>
    <row r="3352" spans="1:25">
      <c r="A3352" s="299" t="s">
        <v>182</v>
      </c>
      <c r="B3352" s="299" t="s">
        <v>183</v>
      </c>
      <c r="C3352" s="125">
        <v>45355</v>
      </c>
      <c r="D3352" s="125">
        <v>45355</v>
      </c>
      <c r="E3352" s="125">
        <v>45355</v>
      </c>
      <c r="F3352" s="295" t="s">
        <v>386</v>
      </c>
      <c r="G3352" s="127" t="s">
        <v>1923</v>
      </c>
      <c r="H3352" s="128" t="s">
        <v>385</v>
      </c>
      <c r="I3352" s="73" t="s">
        <v>387</v>
      </c>
      <c r="J3352" s="73" t="s">
        <v>1963</v>
      </c>
      <c r="K3352" s="73" t="s">
        <v>166</v>
      </c>
      <c r="L3352" s="129">
        <v>0</v>
      </c>
      <c r="N3352" s="121">
        <v>0</v>
      </c>
      <c r="O3352" s="121">
        <v>19879.48</v>
      </c>
      <c r="P3352" s="121">
        <v>19879.48</v>
      </c>
      <c r="Q3352" s="130" t="s">
        <v>681</v>
      </c>
      <c r="R3352" s="131">
        <v>0</v>
      </c>
      <c r="S3352" s="132">
        <v>6515906.0600000089</v>
      </c>
      <c r="T3352" s="122" t="s">
        <v>388</v>
      </c>
      <c r="U3352" s="2">
        <v>104960482</v>
      </c>
      <c r="V3352" s="121">
        <v>-410805684</v>
      </c>
      <c r="W3352" s="111">
        <v>499451</v>
      </c>
      <c r="X3352" s="133">
        <v>65738983</v>
      </c>
      <c r="Y3352" s="45"/>
    </row>
    <row r="3353" spans="1:25">
      <c r="A3353" s="299" t="s">
        <v>182</v>
      </c>
      <c r="B3353" s="299" t="s">
        <v>183</v>
      </c>
      <c r="C3353" s="125">
        <v>45355</v>
      </c>
      <c r="D3353" s="125">
        <v>45355</v>
      </c>
      <c r="E3353" s="125">
        <v>45355</v>
      </c>
      <c r="F3353" s="295" t="s">
        <v>386</v>
      </c>
      <c r="G3353" s="127" t="s">
        <v>1923</v>
      </c>
      <c r="H3353" s="128" t="s">
        <v>385</v>
      </c>
      <c r="I3353" s="73" t="s">
        <v>387</v>
      </c>
      <c r="J3353" s="73" t="s">
        <v>388</v>
      </c>
      <c r="K3353" s="73" t="s">
        <v>166</v>
      </c>
      <c r="L3353" s="129">
        <v>0</v>
      </c>
      <c r="N3353" s="121">
        <v>0</v>
      </c>
      <c r="O3353" s="121">
        <v>229933.22</v>
      </c>
      <c r="P3353" s="121">
        <v>229933.22</v>
      </c>
      <c r="Q3353" s="130" t="s">
        <v>681</v>
      </c>
      <c r="R3353" s="131">
        <v>0</v>
      </c>
      <c r="S3353" s="132">
        <v>6745839.2800000086</v>
      </c>
      <c r="T3353" s="122" t="s">
        <v>388</v>
      </c>
      <c r="U3353" s="2">
        <v>104960483</v>
      </c>
      <c r="V3353" s="121">
        <v>-410805685</v>
      </c>
      <c r="W3353" s="111">
        <v>499450</v>
      </c>
      <c r="X3353" s="133">
        <v>65738984</v>
      </c>
      <c r="Y3353" s="45"/>
    </row>
    <row r="3354" spans="1:25">
      <c r="A3354" s="299" t="s">
        <v>182</v>
      </c>
      <c r="B3354" s="299" t="s">
        <v>183</v>
      </c>
      <c r="C3354" s="125">
        <v>45352</v>
      </c>
      <c r="D3354" s="125">
        <v>45352</v>
      </c>
      <c r="E3354" s="125">
        <v>45355</v>
      </c>
      <c r="G3354" s="127" t="s">
        <v>1618</v>
      </c>
      <c r="H3354" s="128" t="s">
        <v>317</v>
      </c>
      <c r="I3354" s="73" t="s">
        <v>318</v>
      </c>
      <c r="J3354" s="73" t="s">
        <v>319</v>
      </c>
      <c r="K3354" s="73" t="s">
        <v>166</v>
      </c>
      <c r="L3354" s="129">
        <v>0</v>
      </c>
      <c r="N3354" s="121">
        <v>0</v>
      </c>
      <c r="O3354" s="121">
        <v>2867.23</v>
      </c>
      <c r="P3354" s="121">
        <v>2867.23</v>
      </c>
      <c r="Q3354" s="130" t="s">
        <v>681</v>
      </c>
      <c r="R3354" s="131">
        <v>0</v>
      </c>
      <c r="S3354" s="132">
        <v>6748706.5100000091</v>
      </c>
      <c r="T3354" s="122" t="s">
        <v>319</v>
      </c>
      <c r="U3354" s="2">
        <v>109381331</v>
      </c>
      <c r="V3354" s="121">
        <v>-410853451</v>
      </c>
      <c r="W3354" s="111">
        <v>454684</v>
      </c>
      <c r="X3354" s="133">
        <v>65756177</v>
      </c>
      <c r="Y3354" s="45"/>
    </row>
    <row r="3355" spans="1:25">
      <c r="A3355" s="258" t="s">
        <v>206</v>
      </c>
      <c r="B3355" s="258" t="s">
        <v>207</v>
      </c>
      <c r="C3355" s="259">
        <v>45350</v>
      </c>
      <c r="D3355" s="259">
        <v>45356</v>
      </c>
      <c r="E3355" s="259">
        <v>45356</v>
      </c>
      <c r="F3355" s="298"/>
      <c r="G3355" s="260"/>
      <c r="H3355" s="261" t="s">
        <v>1100</v>
      </c>
      <c r="I3355" s="262" t="s">
        <v>1098</v>
      </c>
      <c r="J3355" s="262" t="s">
        <v>1099</v>
      </c>
      <c r="K3355" s="262" t="s">
        <v>830</v>
      </c>
      <c r="L3355" s="263">
        <v>5675000</v>
      </c>
      <c r="M3355" s="264">
        <v>98.5</v>
      </c>
      <c r="N3355" s="264">
        <v>5589875</v>
      </c>
      <c r="O3355" s="264">
        <v>0</v>
      </c>
      <c r="P3355" s="264">
        <v>5589875</v>
      </c>
      <c r="Q3355" s="265" t="s">
        <v>681</v>
      </c>
      <c r="R3355" s="266">
        <v>20752785.719999984</v>
      </c>
      <c r="S3355" s="267">
        <v>0</v>
      </c>
      <c r="T3355" s="268" t="s">
        <v>1099</v>
      </c>
      <c r="U3355" s="269">
        <v>109376352</v>
      </c>
      <c r="V3355" s="264">
        <v>-415844788</v>
      </c>
      <c r="W3355" s="270">
        <v>590536</v>
      </c>
      <c r="X3355" s="271">
        <v>66648641</v>
      </c>
      <c r="Y3355" s="272"/>
    </row>
    <row r="3356" spans="1:25">
      <c r="A3356" s="258" t="s">
        <v>182</v>
      </c>
      <c r="B3356" s="258" t="s">
        <v>183</v>
      </c>
      <c r="C3356" s="259">
        <v>45358</v>
      </c>
      <c r="D3356" s="259">
        <v>45358</v>
      </c>
      <c r="E3356" s="259">
        <v>45358</v>
      </c>
      <c r="F3356" s="298" t="s">
        <v>1078</v>
      </c>
      <c r="G3356" s="260" t="s">
        <v>1955</v>
      </c>
      <c r="H3356" s="261" t="s">
        <v>1077</v>
      </c>
      <c r="I3356" s="262" t="s">
        <v>539</v>
      </c>
      <c r="J3356" s="262" t="s">
        <v>1076</v>
      </c>
      <c r="K3356" s="262" t="s">
        <v>166</v>
      </c>
      <c r="L3356" s="263">
        <v>0</v>
      </c>
      <c r="M3356" s="264"/>
      <c r="N3356" s="264">
        <v>0</v>
      </c>
      <c r="O3356" s="264">
        <v>49945.87</v>
      </c>
      <c r="P3356" s="264">
        <v>49945.87</v>
      </c>
      <c r="Q3356" s="265" t="s">
        <v>681</v>
      </c>
      <c r="R3356" s="266">
        <v>0</v>
      </c>
      <c r="S3356" s="267">
        <v>6798652.3800000092</v>
      </c>
      <c r="T3356" s="268" t="s">
        <v>1076</v>
      </c>
      <c r="U3356" s="269">
        <v>108324132</v>
      </c>
      <c r="V3356" s="264">
        <v>-411203631</v>
      </c>
      <c r="W3356" s="270">
        <v>571971</v>
      </c>
      <c r="X3356" s="271">
        <v>65811030</v>
      </c>
      <c r="Y3356" s="272"/>
    </row>
    <row r="3357" spans="1:25">
      <c r="A3357" s="258" t="s">
        <v>206</v>
      </c>
      <c r="B3357" s="258" t="s">
        <v>207</v>
      </c>
      <c r="C3357" s="259">
        <v>45303</v>
      </c>
      <c r="D3357" s="259">
        <v>45358</v>
      </c>
      <c r="E3357" s="259">
        <v>45359</v>
      </c>
      <c r="F3357" s="298" t="s">
        <v>1061</v>
      </c>
      <c r="G3357" s="260"/>
      <c r="H3357" s="261" t="s">
        <v>1060</v>
      </c>
      <c r="I3357" s="262" t="s">
        <v>1058</v>
      </c>
      <c r="J3357" s="262" t="s">
        <v>1096</v>
      </c>
      <c r="K3357" s="262" t="s">
        <v>830</v>
      </c>
      <c r="L3357" s="263">
        <v>5350000</v>
      </c>
      <c r="M3357" s="264">
        <v>97.75</v>
      </c>
      <c r="N3357" s="264">
        <v>5229625</v>
      </c>
      <c r="O3357" s="264">
        <v>0</v>
      </c>
      <c r="P3357" s="264">
        <v>5229625</v>
      </c>
      <c r="Q3357" s="265" t="s">
        <v>681</v>
      </c>
      <c r="R3357" s="266">
        <v>25982410.719999984</v>
      </c>
      <c r="S3357" s="267">
        <v>0</v>
      </c>
      <c r="T3357" s="268" t="s">
        <v>1096</v>
      </c>
      <c r="U3357" s="269">
        <v>107383797</v>
      </c>
      <c r="V3357" s="264">
        <v>-411285849</v>
      </c>
      <c r="W3357" s="270">
        <v>553659</v>
      </c>
      <c r="X3357" s="271">
        <v>65830739</v>
      </c>
      <c r="Y3357" s="272"/>
    </row>
    <row r="3358" spans="1:25">
      <c r="A3358" s="243" t="s">
        <v>182</v>
      </c>
      <c r="B3358" s="243" t="s">
        <v>183</v>
      </c>
      <c r="C3358" s="244">
        <v>45362</v>
      </c>
      <c r="D3358" s="244">
        <v>45362</v>
      </c>
      <c r="E3358" s="244">
        <v>45363</v>
      </c>
      <c r="F3358" s="297" t="s">
        <v>474</v>
      </c>
      <c r="G3358" s="245" t="s">
        <v>1639</v>
      </c>
      <c r="H3358" s="246" t="s">
        <v>473</v>
      </c>
      <c r="I3358" s="247" t="s">
        <v>475</v>
      </c>
      <c r="J3358" s="247" t="s">
        <v>476</v>
      </c>
      <c r="K3358" s="247" t="s">
        <v>166</v>
      </c>
      <c r="L3358" s="248">
        <v>0</v>
      </c>
      <c r="M3358" s="249"/>
      <c r="N3358" s="249">
        <v>0</v>
      </c>
      <c r="O3358" s="249">
        <v>100203.14</v>
      </c>
      <c r="P3358" s="249">
        <v>100203.14</v>
      </c>
      <c r="Q3358" s="250" t="s">
        <v>681</v>
      </c>
      <c r="R3358" s="251">
        <v>0</v>
      </c>
      <c r="S3358" s="252">
        <v>6898855.5200000089</v>
      </c>
      <c r="T3358" s="253" t="s">
        <v>476</v>
      </c>
      <c r="U3358" s="254">
        <v>105275255</v>
      </c>
      <c r="V3358" s="249">
        <v>-411578930</v>
      </c>
      <c r="W3358" s="255">
        <v>558770</v>
      </c>
      <c r="X3358" s="256">
        <v>65874964</v>
      </c>
      <c r="Y3358" s="257"/>
    </row>
    <row r="3359" spans="1:25">
      <c r="A3359" s="299" t="s">
        <v>206</v>
      </c>
      <c r="B3359" s="299" t="s">
        <v>207</v>
      </c>
      <c r="C3359" s="125">
        <v>45364</v>
      </c>
      <c r="D3359" s="125">
        <v>45364</v>
      </c>
      <c r="E3359" s="125">
        <v>45364</v>
      </c>
      <c r="F3359" s="295" t="s">
        <v>980</v>
      </c>
      <c r="G3359" s="127"/>
      <c r="H3359" s="128" t="s">
        <v>979</v>
      </c>
      <c r="I3359" s="73" t="s">
        <v>977</v>
      </c>
      <c r="J3359" s="73" t="s">
        <v>978</v>
      </c>
      <c r="K3359" s="73" t="s">
        <v>944</v>
      </c>
      <c r="L3359" s="129">
        <v>2256462.12</v>
      </c>
      <c r="M3359" s="121">
        <v>100</v>
      </c>
      <c r="N3359" s="121">
        <v>2256462.12</v>
      </c>
      <c r="O3359" s="121">
        <v>0</v>
      </c>
      <c r="P3359" s="121">
        <v>2256462.12</v>
      </c>
      <c r="Q3359" s="130" t="s">
        <v>681</v>
      </c>
      <c r="R3359" s="131">
        <v>28238872.839999985</v>
      </c>
      <c r="S3359" s="132">
        <v>0</v>
      </c>
      <c r="T3359" s="122" t="s">
        <v>978</v>
      </c>
      <c r="U3359" s="2">
        <v>109626839</v>
      </c>
      <c r="V3359" s="121">
        <v>-411676903</v>
      </c>
      <c r="W3359" s="111">
        <v>481277</v>
      </c>
      <c r="X3359" s="133">
        <v>65892552</v>
      </c>
      <c r="Y3359" s="45"/>
    </row>
    <row r="3360" spans="1:25">
      <c r="A3360" s="299" t="s">
        <v>182</v>
      </c>
      <c r="B3360" s="299" t="s">
        <v>183</v>
      </c>
      <c r="C3360" s="125">
        <v>45364</v>
      </c>
      <c r="D3360" s="125">
        <v>45364</v>
      </c>
      <c r="E3360" s="125">
        <v>45364</v>
      </c>
      <c r="F3360" s="295" t="s">
        <v>980</v>
      </c>
      <c r="G3360" s="127" t="s">
        <v>1742</v>
      </c>
      <c r="H3360" s="128" t="s">
        <v>979</v>
      </c>
      <c r="I3360" s="73" t="s">
        <v>977</v>
      </c>
      <c r="J3360" s="73" t="s">
        <v>978</v>
      </c>
      <c r="K3360" s="73" t="s">
        <v>166</v>
      </c>
      <c r="L3360" s="129">
        <v>0</v>
      </c>
      <c r="N3360" s="121">
        <v>0</v>
      </c>
      <c r="O3360" s="121">
        <v>8699.3700000000008</v>
      </c>
      <c r="P3360" s="121">
        <v>8699.3700000000008</v>
      </c>
      <c r="Q3360" s="130" t="s">
        <v>681</v>
      </c>
      <c r="R3360" s="131">
        <v>0</v>
      </c>
      <c r="S3360" s="132">
        <v>6907554.890000009</v>
      </c>
      <c r="T3360" s="122" t="s">
        <v>978</v>
      </c>
      <c r="U3360" s="2">
        <v>109627645</v>
      </c>
      <c r="V3360" s="121">
        <v>-411678230</v>
      </c>
      <c r="W3360" s="111">
        <v>481277</v>
      </c>
      <c r="X3360" s="133">
        <v>65893056</v>
      </c>
      <c r="Y3360" s="45"/>
    </row>
    <row r="3361" spans="1:25">
      <c r="A3361" s="258" t="s">
        <v>182</v>
      </c>
      <c r="B3361" s="258" t="s">
        <v>183</v>
      </c>
      <c r="C3361" s="259">
        <v>45369</v>
      </c>
      <c r="D3361" s="259">
        <v>45369</v>
      </c>
      <c r="E3361" s="259">
        <v>45369</v>
      </c>
      <c r="F3361" s="298"/>
      <c r="G3361" s="260" t="s">
        <v>1886</v>
      </c>
      <c r="H3361" s="261" t="s">
        <v>1048</v>
      </c>
      <c r="I3361" s="262" t="s">
        <v>1046</v>
      </c>
      <c r="J3361" s="262" t="s">
        <v>1047</v>
      </c>
      <c r="K3361" s="262" t="s">
        <v>166</v>
      </c>
      <c r="L3361" s="263">
        <v>0</v>
      </c>
      <c r="M3361" s="264"/>
      <c r="N3361" s="264">
        <v>0</v>
      </c>
      <c r="O3361" s="264">
        <v>14668.47</v>
      </c>
      <c r="P3361" s="264">
        <v>14668.47</v>
      </c>
      <c r="Q3361" s="265" t="s">
        <v>681</v>
      </c>
      <c r="R3361" s="266">
        <v>0</v>
      </c>
      <c r="S3361" s="267">
        <v>6922223.3600000087</v>
      </c>
      <c r="T3361" s="268" t="s">
        <v>1047</v>
      </c>
      <c r="U3361" s="269">
        <v>108746115</v>
      </c>
      <c r="V3361" s="264">
        <v>-411972123</v>
      </c>
      <c r="W3361" s="270">
        <v>551210</v>
      </c>
      <c r="X3361" s="271">
        <v>65956810</v>
      </c>
      <c r="Y3361" s="272"/>
    </row>
    <row r="3362" spans="1:25">
      <c r="A3362" s="243" t="s">
        <v>182</v>
      </c>
      <c r="B3362" s="243" t="s">
        <v>183</v>
      </c>
      <c r="C3362" s="244">
        <v>45369</v>
      </c>
      <c r="D3362" s="244">
        <v>45369</v>
      </c>
      <c r="E3362" s="244">
        <v>45370</v>
      </c>
      <c r="F3362" s="297" t="s">
        <v>203</v>
      </c>
      <c r="G3362" s="245" t="s">
        <v>1887</v>
      </c>
      <c r="H3362" s="246" t="s">
        <v>202</v>
      </c>
      <c r="I3362" s="247" t="s">
        <v>204</v>
      </c>
      <c r="J3362" s="247" t="s">
        <v>205</v>
      </c>
      <c r="K3362" s="247" t="s">
        <v>166</v>
      </c>
      <c r="L3362" s="248">
        <v>0</v>
      </c>
      <c r="M3362" s="249"/>
      <c r="N3362" s="249">
        <v>0</v>
      </c>
      <c r="O3362" s="249">
        <v>5610.02</v>
      </c>
      <c r="P3362" s="249">
        <v>5610.02</v>
      </c>
      <c r="Q3362" s="250" t="s">
        <v>681</v>
      </c>
      <c r="R3362" s="251">
        <v>0</v>
      </c>
      <c r="S3362" s="252">
        <v>6927833.3800000083</v>
      </c>
      <c r="T3362" s="253" t="s">
        <v>205</v>
      </c>
      <c r="U3362" s="254">
        <v>108746403</v>
      </c>
      <c r="V3362" s="249">
        <v>-412092974</v>
      </c>
      <c r="W3362" s="255">
        <v>555758</v>
      </c>
      <c r="X3362" s="256">
        <v>65983387</v>
      </c>
      <c r="Y3362" s="257" t="s">
        <v>1964</v>
      </c>
    </row>
    <row r="3363" spans="1:25">
      <c r="A3363" s="299" t="s">
        <v>169</v>
      </c>
      <c r="B3363" s="299" t="s">
        <v>171</v>
      </c>
      <c r="C3363" s="125">
        <v>45371</v>
      </c>
      <c r="D3363" s="125">
        <v>45371</v>
      </c>
      <c r="E3363" s="125">
        <v>45371</v>
      </c>
      <c r="G3363" s="127"/>
      <c r="J3363" s="73"/>
      <c r="K3363" s="73" t="s">
        <v>1549</v>
      </c>
      <c r="L3363" s="129">
        <v>0</v>
      </c>
      <c r="N3363" s="121">
        <v>6332027.0300000003</v>
      </c>
      <c r="O3363" s="121">
        <v>0</v>
      </c>
      <c r="P3363" s="121">
        <v>6332027.0300000003</v>
      </c>
      <c r="Q3363" s="130" t="s">
        <v>681</v>
      </c>
      <c r="R3363" s="131">
        <v>6332027.0300000003</v>
      </c>
      <c r="S3363" s="132">
        <v>0</v>
      </c>
      <c r="T3363" s="122"/>
      <c r="U3363" s="2">
        <v>566290</v>
      </c>
      <c r="V3363" s="121">
        <v>-412219189</v>
      </c>
      <c r="W3363" s="111"/>
      <c r="X3363" s="133"/>
      <c r="Y3363" s="45" t="s">
        <v>1589</v>
      </c>
    </row>
    <row r="3364" spans="1:25">
      <c r="A3364" s="299" t="s">
        <v>206</v>
      </c>
      <c r="B3364" s="299" t="s">
        <v>207</v>
      </c>
      <c r="C3364" s="125">
        <v>45371</v>
      </c>
      <c r="D3364" s="125">
        <v>45371</v>
      </c>
      <c r="E3364" s="125">
        <v>45371</v>
      </c>
      <c r="F3364" s="295" t="s">
        <v>786</v>
      </c>
      <c r="G3364" s="127"/>
      <c r="H3364" s="128" t="s">
        <v>785</v>
      </c>
      <c r="I3364" s="73" t="s">
        <v>783</v>
      </c>
      <c r="J3364" s="73" t="s">
        <v>784</v>
      </c>
      <c r="K3364" s="73" t="s">
        <v>944</v>
      </c>
      <c r="L3364" s="129">
        <v>2102311.7599999998</v>
      </c>
      <c r="M3364" s="121">
        <v>100</v>
      </c>
      <c r="N3364" s="121">
        <v>2102311.7599999998</v>
      </c>
      <c r="O3364" s="121">
        <v>0</v>
      </c>
      <c r="P3364" s="121">
        <v>2102311.7599999998</v>
      </c>
      <c r="Q3364" s="130" t="s">
        <v>681</v>
      </c>
      <c r="R3364" s="131">
        <v>30341184.599999987</v>
      </c>
      <c r="S3364" s="132">
        <v>0</v>
      </c>
      <c r="T3364" s="122" t="s">
        <v>784</v>
      </c>
      <c r="U3364" s="2">
        <v>109835700</v>
      </c>
      <c r="V3364" s="121">
        <v>-412191967</v>
      </c>
      <c r="W3364" s="111">
        <v>516407</v>
      </c>
      <c r="X3364" s="133">
        <v>66011411</v>
      </c>
      <c r="Y3364" s="45"/>
    </row>
    <row r="3365" spans="1:25">
      <c r="A3365" s="299" t="s">
        <v>182</v>
      </c>
      <c r="B3365" s="299" t="s">
        <v>183</v>
      </c>
      <c r="C3365" s="125">
        <v>45371</v>
      </c>
      <c r="D3365" s="125">
        <v>45371</v>
      </c>
      <c r="E3365" s="125">
        <v>45371</v>
      </c>
      <c r="F3365" s="295" t="s">
        <v>786</v>
      </c>
      <c r="G3365" s="127" t="s">
        <v>1522</v>
      </c>
      <c r="H3365" s="128" t="s">
        <v>785</v>
      </c>
      <c r="I3365" s="73" t="s">
        <v>783</v>
      </c>
      <c r="J3365" s="73" t="s">
        <v>784</v>
      </c>
      <c r="K3365" s="73" t="s">
        <v>166</v>
      </c>
      <c r="L3365" s="129">
        <v>0</v>
      </c>
      <c r="N3365" s="121">
        <v>0</v>
      </c>
      <c r="O3365" s="121">
        <v>12469.35</v>
      </c>
      <c r="P3365" s="121">
        <v>12469.35</v>
      </c>
      <c r="Q3365" s="130" t="s">
        <v>681</v>
      </c>
      <c r="R3365" s="131">
        <v>0</v>
      </c>
      <c r="S3365" s="132">
        <v>6940302.7300000079</v>
      </c>
      <c r="T3365" s="122" t="s">
        <v>784</v>
      </c>
      <c r="U3365" s="2">
        <v>109835611</v>
      </c>
      <c r="V3365" s="121">
        <v>-412192048</v>
      </c>
      <c r="W3365" s="111">
        <v>516407</v>
      </c>
      <c r="X3365" s="133">
        <v>66011446</v>
      </c>
      <c r="Y3365" s="45"/>
    </row>
    <row r="3366" spans="1:25">
      <c r="A3366" s="299" t="s">
        <v>169</v>
      </c>
      <c r="B3366" s="299" t="s">
        <v>171</v>
      </c>
      <c r="C3366" s="125">
        <v>45371</v>
      </c>
      <c r="D3366" s="125">
        <v>45371</v>
      </c>
      <c r="E3366" s="125">
        <v>45371</v>
      </c>
      <c r="G3366" s="127"/>
      <c r="J3366" s="73"/>
      <c r="K3366" s="73" t="s">
        <v>1551</v>
      </c>
      <c r="L3366" s="129">
        <v>0</v>
      </c>
      <c r="N3366" s="121">
        <v>-200</v>
      </c>
      <c r="O3366" s="121">
        <v>0</v>
      </c>
      <c r="P3366" s="121">
        <v>-200</v>
      </c>
      <c r="Q3366" s="130" t="s">
        <v>681</v>
      </c>
      <c r="R3366" s="131">
        <v>6331827.0300000003</v>
      </c>
      <c r="S3366" s="132">
        <v>0</v>
      </c>
      <c r="T3366" s="122"/>
      <c r="U3366" s="2">
        <v>2795587</v>
      </c>
      <c r="V3366" s="121">
        <v>-412207532</v>
      </c>
      <c r="W3366" s="111"/>
      <c r="X3366" s="133">
        <v>66016675</v>
      </c>
      <c r="Y3366" s="45" t="s">
        <v>1552</v>
      </c>
    </row>
    <row r="3367" spans="1:25">
      <c r="A3367" s="299" t="s">
        <v>169</v>
      </c>
      <c r="B3367" s="299" t="s">
        <v>171</v>
      </c>
      <c r="C3367" s="125">
        <v>45371</v>
      </c>
      <c r="D3367" s="125">
        <v>45371</v>
      </c>
      <c r="E3367" s="125">
        <v>45371</v>
      </c>
      <c r="G3367" s="127"/>
      <c r="J3367" s="73"/>
      <c r="K3367" s="73" t="s">
        <v>1551</v>
      </c>
      <c r="L3367" s="129">
        <v>0</v>
      </c>
      <c r="N3367" s="121">
        <v>-200</v>
      </c>
      <c r="O3367" s="121">
        <v>0</v>
      </c>
      <c r="P3367" s="121">
        <v>-200</v>
      </c>
      <c r="Q3367" s="130" t="s">
        <v>681</v>
      </c>
      <c r="R3367" s="131">
        <v>6331627.0300000003</v>
      </c>
      <c r="S3367" s="132">
        <v>0</v>
      </c>
      <c r="T3367" s="122"/>
      <c r="U3367" s="2">
        <v>2795597</v>
      </c>
      <c r="V3367" s="121">
        <v>-412208005</v>
      </c>
      <c r="W3367" s="111"/>
      <c r="X3367" s="133">
        <v>66016782</v>
      </c>
      <c r="Y3367" s="45" t="s">
        <v>1552</v>
      </c>
    </row>
    <row r="3368" spans="1:25">
      <c r="A3368" s="299" t="s">
        <v>169</v>
      </c>
      <c r="B3368" s="299" t="s">
        <v>171</v>
      </c>
      <c r="C3368" s="125">
        <v>45371</v>
      </c>
      <c r="D3368" s="125">
        <v>45371</v>
      </c>
      <c r="E3368" s="125">
        <v>45371</v>
      </c>
      <c r="G3368" s="127"/>
      <c r="J3368" s="73"/>
      <c r="K3368" s="73" t="s">
        <v>1551</v>
      </c>
      <c r="L3368" s="129">
        <v>0</v>
      </c>
      <c r="N3368" s="121">
        <v>-200</v>
      </c>
      <c r="O3368" s="121">
        <v>0</v>
      </c>
      <c r="P3368" s="121">
        <v>-200</v>
      </c>
      <c r="Q3368" s="130" t="s">
        <v>681</v>
      </c>
      <c r="R3368" s="131">
        <v>6331427.0300000003</v>
      </c>
      <c r="S3368" s="132">
        <v>0</v>
      </c>
      <c r="T3368" s="122"/>
      <c r="U3368" s="2">
        <v>2795598</v>
      </c>
      <c r="V3368" s="121">
        <v>-412208015</v>
      </c>
      <c r="W3368" s="111"/>
      <c r="X3368" s="133">
        <v>66016787</v>
      </c>
      <c r="Y3368" s="45" t="s">
        <v>1552</v>
      </c>
    </row>
    <row r="3369" spans="1:25">
      <c r="A3369" s="299" t="s">
        <v>169</v>
      </c>
      <c r="B3369" s="299" t="s">
        <v>171</v>
      </c>
      <c r="C3369" s="125">
        <v>45371</v>
      </c>
      <c r="D3369" s="125">
        <v>45371</v>
      </c>
      <c r="E3369" s="125">
        <v>45371</v>
      </c>
      <c r="G3369" s="127"/>
      <c r="J3369" s="73"/>
      <c r="K3369" s="73" t="s">
        <v>1551</v>
      </c>
      <c r="L3369" s="129">
        <v>0</v>
      </c>
      <c r="N3369" s="121">
        <v>-2233206.52</v>
      </c>
      <c r="O3369" s="121">
        <v>0</v>
      </c>
      <c r="P3369" s="121">
        <v>-2233206.52</v>
      </c>
      <c r="Q3369" s="130" t="s">
        <v>681</v>
      </c>
      <c r="R3369" s="131">
        <v>4098220.5100000002</v>
      </c>
      <c r="S3369" s="132">
        <v>0</v>
      </c>
      <c r="T3369" s="122"/>
      <c r="U3369" s="2">
        <v>2795585</v>
      </c>
      <c r="V3369" s="121">
        <v>-412207179</v>
      </c>
      <c r="W3369" s="111"/>
      <c r="X3369" s="133">
        <v>66016537</v>
      </c>
      <c r="Y3369" s="45" t="s">
        <v>1555</v>
      </c>
    </row>
    <row r="3370" spans="1:25">
      <c r="A3370" s="299" t="s">
        <v>169</v>
      </c>
      <c r="B3370" s="299" t="s">
        <v>171</v>
      </c>
      <c r="C3370" s="125">
        <v>45371</v>
      </c>
      <c r="D3370" s="125">
        <v>45371</v>
      </c>
      <c r="E3370" s="125">
        <v>45371</v>
      </c>
      <c r="G3370" s="127"/>
      <c r="J3370" s="73"/>
      <c r="K3370" s="73" t="s">
        <v>1551</v>
      </c>
      <c r="L3370" s="129">
        <v>0</v>
      </c>
      <c r="N3370" s="121">
        <v>-4086311.23</v>
      </c>
      <c r="O3370" s="121">
        <v>0</v>
      </c>
      <c r="P3370" s="121">
        <v>-4086311.23</v>
      </c>
      <c r="Q3370" s="130" t="s">
        <v>681</v>
      </c>
      <c r="R3370" s="131">
        <v>11909.280000000261</v>
      </c>
      <c r="S3370" s="132">
        <v>0</v>
      </c>
      <c r="T3370" s="122"/>
      <c r="U3370" s="2">
        <v>2795586</v>
      </c>
      <c r="V3370" s="121">
        <v>-412207518</v>
      </c>
      <c r="W3370" s="111"/>
      <c r="X3370" s="133">
        <v>66016669</v>
      </c>
      <c r="Y3370" s="45" t="s">
        <v>1554</v>
      </c>
    </row>
    <row r="3371" spans="1:25">
      <c r="A3371" s="228" t="s">
        <v>182</v>
      </c>
      <c r="B3371" s="228" t="s">
        <v>183</v>
      </c>
      <c r="C3371" s="229">
        <v>45371</v>
      </c>
      <c r="D3371" s="229">
        <v>45371</v>
      </c>
      <c r="E3371" s="229">
        <v>45371</v>
      </c>
      <c r="F3371" s="296"/>
      <c r="G3371" s="230"/>
      <c r="H3371" s="231"/>
      <c r="I3371" s="232"/>
      <c r="J3371" s="232"/>
      <c r="K3371" s="232" t="s">
        <v>1549</v>
      </c>
      <c r="L3371" s="233">
        <v>0</v>
      </c>
      <c r="M3371" s="234"/>
      <c r="N3371" s="234">
        <v>0</v>
      </c>
      <c r="O3371" s="234">
        <v>-6332027.0300000003</v>
      </c>
      <c r="P3371" s="234">
        <v>-6332027.0300000003</v>
      </c>
      <c r="Q3371" s="235" t="s">
        <v>681</v>
      </c>
      <c r="R3371" s="236">
        <v>0</v>
      </c>
      <c r="S3371" s="237">
        <v>608275.70000000764</v>
      </c>
      <c r="T3371" s="238"/>
      <c r="U3371" s="239">
        <v>566290</v>
      </c>
      <c r="V3371" s="234">
        <v>-412219188</v>
      </c>
      <c r="W3371" s="240"/>
      <c r="X3371" s="241"/>
      <c r="Y3371" s="242" t="s">
        <v>1589</v>
      </c>
    </row>
    <row r="3372" spans="1:25">
      <c r="A3372" s="299" t="s">
        <v>206</v>
      </c>
      <c r="B3372" s="299" t="s">
        <v>207</v>
      </c>
      <c r="C3372" s="125">
        <v>45365</v>
      </c>
      <c r="D3372" s="125">
        <v>45365</v>
      </c>
      <c r="E3372" s="125">
        <v>45376</v>
      </c>
      <c r="F3372" s="295" t="s">
        <v>246</v>
      </c>
      <c r="G3372" s="127"/>
      <c r="H3372" s="128" t="s">
        <v>245</v>
      </c>
      <c r="I3372" s="73" t="s">
        <v>164</v>
      </c>
      <c r="J3372" s="73" t="s">
        <v>247</v>
      </c>
      <c r="K3372" s="73" t="s">
        <v>817</v>
      </c>
      <c r="L3372" s="129">
        <v>0</v>
      </c>
      <c r="N3372" s="121">
        <v>187475.6</v>
      </c>
      <c r="O3372" s="121">
        <v>0</v>
      </c>
      <c r="P3372" s="121">
        <v>187475.6</v>
      </c>
      <c r="Q3372" s="130" t="s">
        <v>681</v>
      </c>
      <c r="R3372" s="131">
        <v>30528660.199999988</v>
      </c>
      <c r="S3372" s="132">
        <v>0</v>
      </c>
      <c r="T3372" s="122" t="s">
        <v>247</v>
      </c>
      <c r="U3372" s="2">
        <v>109987091</v>
      </c>
      <c r="V3372" s="121">
        <v>-413279725</v>
      </c>
      <c r="W3372" s="111"/>
      <c r="X3372" s="133">
        <v>66081787</v>
      </c>
      <c r="Y3372" s="45" t="s">
        <v>1965</v>
      </c>
    </row>
    <row r="3373" spans="1:25">
      <c r="A3373" s="299" t="s">
        <v>206</v>
      </c>
      <c r="B3373" s="299" t="s">
        <v>207</v>
      </c>
      <c r="C3373" s="125">
        <v>45365</v>
      </c>
      <c r="D3373" s="125">
        <v>45365</v>
      </c>
      <c r="E3373" s="125">
        <v>45376</v>
      </c>
      <c r="F3373" s="295" t="s">
        <v>246</v>
      </c>
      <c r="G3373" s="127"/>
      <c r="H3373" s="128" t="s">
        <v>245</v>
      </c>
      <c r="I3373" s="73" t="s">
        <v>164</v>
      </c>
      <c r="J3373" s="73" t="s">
        <v>247</v>
      </c>
      <c r="K3373" s="73" t="s">
        <v>817</v>
      </c>
      <c r="L3373" s="129">
        <v>0</v>
      </c>
      <c r="N3373" s="121">
        <v>25423.52</v>
      </c>
      <c r="O3373" s="121">
        <v>0</v>
      </c>
      <c r="P3373" s="121">
        <v>25423.52</v>
      </c>
      <c r="Q3373" s="130" t="s">
        <v>681</v>
      </c>
      <c r="R3373" s="131">
        <v>30554083.719999988</v>
      </c>
      <c r="S3373" s="132">
        <v>0</v>
      </c>
      <c r="T3373" s="122" t="s">
        <v>247</v>
      </c>
      <c r="U3373" s="2">
        <v>109986244</v>
      </c>
      <c r="V3373" s="121">
        <v>-413278947</v>
      </c>
      <c r="W3373" s="111"/>
      <c r="X3373" s="133">
        <v>66081357</v>
      </c>
      <c r="Y3373" s="45" t="s">
        <v>1966</v>
      </c>
    </row>
    <row r="3374" spans="1:25">
      <c r="A3374" s="299" t="s">
        <v>206</v>
      </c>
      <c r="B3374" s="299" t="s">
        <v>207</v>
      </c>
      <c r="C3374" s="125">
        <v>45365</v>
      </c>
      <c r="D3374" s="125">
        <v>45365</v>
      </c>
      <c r="E3374" s="125">
        <v>45376</v>
      </c>
      <c r="F3374" s="295" t="s">
        <v>246</v>
      </c>
      <c r="G3374" s="127"/>
      <c r="H3374" s="128" t="s">
        <v>245</v>
      </c>
      <c r="I3374" s="73" t="s">
        <v>164</v>
      </c>
      <c r="J3374" s="73" t="s">
        <v>247</v>
      </c>
      <c r="K3374" s="73" t="s">
        <v>817</v>
      </c>
      <c r="L3374" s="129">
        <v>0</v>
      </c>
      <c r="N3374" s="121">
        <v>-127.12</v>
      </c>
      <c r="O3374" s="121">
        <v>0</v>
      </c>
      <c r="P3374" s="121">
        <v>-127.12</v>
      </c>
      <c r="Q3374" s="130" t="s">
        <v>681</v>
      </c>
      <c r="R3374" s="131">
        <v>30553956.599999987</v>
      </c>
      <c r="S3374" s="132">
        <v>0</v>
      </c>
      <c r="T3374" s="122" t="s">
        <v>247</v>
      </c>
      <c r="U3374" s="2">
        <v>109987144</v>
      </c>
      <c r="V3374" s="121">
        <v>-413280907</v>
      </c>
      <c r="W3374" s="111"/>
      <c r="X3374" s="133">
        <v>66081814</v>
      </c>
      <c r="Y3374" s="45" t="s">
        <v>1967</v>
      </c>
    </row>
    <row r="3375" spans="1:25">
      <c r="A3375" s="228" t="s">
        <v>206</v>
      </c>
      <c r="B3375" s="228" t="s">
        <v>207</v>
      </c>
      <c r="C3375" s="229">
        <v>45365</v>
      </c>
      <c r="D3375" s="229">
        <v>45365</v>
      </c>
      <c r="E3375" s="229">
        <v>45376</v>
      </c>
      <c r="F3375" s="296" t="s">
        <v>246</v>
      </c>
      <c r="G3375" s="230"/>
      <c r="H3375" s="231" t="s">
        <v>245</v>
      </c>
      <c r="I3375" s="232" t="s">
        <v>164</v>
      </c>
      <c r="J3375" s="232" t="s">
        <v>247</v>
      </c>
      <c r="K3375" s="232" t="s">
        <v>817</v>
      </c>
      <c r="L3375" s="233">
        <v>0</v>
      </c>
      <c r="M3375" s="234"/>
      <c r="N3375" s="234">
        <v>-937.38</v>
      </c>
      <c r="O3375" s="234">
        <v>0</v>
      </c>
      <c r="P3375" s="234">
        <v>-937.38</v>
      </c>
      <c r="Q3375" s="235" t="s">
        <v>681</v>
      </c>
      <c r="R3375" s="236">
        <v>30553019.219999988</v>
      </c>
      <c r="S3375" s="237">
        <v>0</v>
      </c>
      <c r="T3375" s="238" t="s">
        <v>247</v>
      </c>
      <c r="U3375" s="239">
        <v>109987534</v>
      </c>
      <c r="V3375" s="234">
        <v>-413281884</v>
      </c>
      <c r="W3375" s="240"/>
      <c r="X3375" s="241">
        <v>66081825</v>
      </c>
      <c r="Y3375" s="242" t="s">
        <v>1968</v>
      </c>
    </row>
    <row r="3376" spans="1:25">
      <c r="A3376" s="299" t="s">
        <v>182</v>
      </c>
      <c r="B3376" s="299" t="s">
        <v>183</v>
      </c>
      <c r="C3376" s="125">
        <v>45377</v>
      </c>
      <c r="D3376" s="125">
        <v>45377</v>
      </c>
      <c r="E3376" s="125">
        <v>45377</v>
      </c>
      <c r="F3376" s="295" t="s">
        <v>203</v>
      </c>
      <c r="G3376" s="127" t="s">
        <v>1887</v>
      </c>
      <c r="H3376" s="128" t="s">
        <v>202</v>
      </c>
      <c r="I3376" s="73" t="s">
        <v>204</v>
      </c>
      <c r="J3376" s="73" t="s">
        <v>205</v>
      </c>
      <c r="K3376" s="73" t="s">
        <v>166</v>
      </c>
      <c r="L3376" s="129">
        <v>0</v>
      </c>
      <c r="N3376" s="121">
        <v>0</v>
      </c>
      <c r="O3376" s="121">
        <v>1458.01</v>
      </c>
      <c r="P3376" s="121">
        <v>1458.01</v>
      </c>
      <c r="Q3376" s="130" t="s">
        <v>681</v>
      </c>
      <c r="R3376" s="131">
        <v>0</v>
      </c>
      <c r="S3376" s="132">
        <v>609733.71000000765</v>
      </c>
      <c r="T3376" s="122" t="s">
        <v>205</v>
      </c>
      <c r="U3376" s="2">
        <v>108936889</v>
      </c>
      <c r="V3376" s="121">
        <v>-414093332</v>
      </c>
      <c r="W3376" s="111">
        <v>542867</v>
      </c>
      <c r="X3376" s="133">
        <v>66223017</v>
      </c>
      <c r="Y3376" s="45" t="s">
        <v>1969</v>
      </c>
    </row>
    <row r="3377" spans="1:25">
      <c r="A3377" s="299" t="s">
        <v>182</v>
      </c>
      <c r="B3377" s="299" t="s">
        <v>183</v>
      </c>
      <c r="C3377" s="125">
        <v>45377</v>
      </c>
      <c r="D3377" s="125">
        <v>45377</v>
      </c>
      <c r="E3377" s="125">
        <v>45377</v>
      </c>
      <c r="G3377" s="127" t="s">
        <v>1708</v>
      </c>
      <c r="H3377" s="128" t="s">
        <v>216</v>
      </c>
      <c r="I3377" s="73" t="s">
        <v>218</v>
      </c>
      <c r="J3377" s="73" t="s">
        <v>219</v>
      </c>
      <c r="K3377" s="73" t="s">
        <v>166</v>
      </c>
      <c r="L3377" s="129">
        <v>0</v>
      </c>
      <c r="N3377" s="121">
        <v>0</v>
      </c>
      <c r="O3377" s="121">
        <v>2172.5300000000002</v>
      </c>
      <c r="P3377" s="121">
        <v>2172.5300000000002</v>
      </c>
      <c r="Q3377" s="130" t="s">
        <v>681</v>
      </c>
      <c r="R3377" s="131">
        <v>0</v>
      </c>
      <c r="S3377" s="132">
        <v>611906.24000000767</v>
      </c>
      <c r="T3377" s="122" t="s">
        <v>219</v>
      </c>
      <c r="U3377" s="2">
        <v>109655975</v>
      </c>
      <c r="V3377" s="121">
        <v>-413887213</v>
      </c>
      <c r="W3377" s="111">
        <v>518942</v>
      </c>
      <c r="X3377" s="133">
        <v>66170041</v>
      </c>
      <c r="Y3377" s="45"/>
    </row>
    <row r="3378" spans="1:25">
      <c r="A3378" s="228" t="s">
        <v>182</v>
      </c>
      <c r="B3378" s="228" t="s">
        <v>183</v>
      </c>
      <c r="C3378" s="229">
        <v>45377</v>
      </c>
      <c r="D3378" s="229">
        <v>45377</v>
      </c>
      <c r="E3378" s="229">
        <v>45377</v>
      </c>
      <c r="F3378" s="296"/>
      <c r="G3378" s="230" t="s">
        <v>1708</v>
      </c>
      <c r="H3378" s="231" t="s">
        <v>216</v>
      </c>
      <c r="I3378" s="232" t="s">
        <v>218</v>
      </c>
      <c r="J3378" s="232" t="s">
        <v>219</v>
      </c>
      <c r="K3378" s="232" t="s">
        <v>166</v>
      </c>
      <c r="L3378" s="233">
        <v>0</v>
      </c>
      <c r="M3378" s="234"/>
      <c r="N3378" s="234">
        <v>0</v>
      </c>
      <c r="O3378" s="234">
        <v>2640.27</v>
      </c>
      <c r="P3378" s="234">
        <v>2640.27</v>
      </c>
      <c r="Q3378" s="235" t="s">
        <v>681</v>
      </c>
      <c r="R3378" s="236">
        <v>0</v>
      </c>
      <c r="S3378" s="237">
        <v>614546.51000000769</v>
      </c>
      <c r="T3378" s="238" t="s">
        <v>219</v>
      </c>
      <c r="U3378" s="239">
        <v>109655975</v>
      </c>
      <c r="V3378" s="234">
        <v>-414032290</v>
      </c>
      <c r="W3378" s="240">
        <v>518942</v>
      </c>
      <c r="X3378" s="241">
        <v>66205080</v>
      </c>
      <c r="Y3378" s="242"/>
    </row>
    <row r="3379" spans="1:25">
      <c r="A3379" s="299" t="s">
        <v>182</v>
      </c>
      <c r="B3379" s="299" t="s">
        <v>183</v>
      </c>
      <c r="C3379" s="125">
        <v>45378</v>
      </c>
      <c r="D3379" s="125">
        <v>45378</v>
      </c>
      <c r="E3379" s="125">
        <v>45378</v>
      </c>
      <c r="G3379" s="127"/>
      <c r="J3379" s="73"/>
      <c r="K3379" s="73" t="s">
        <v>1970</v>
      </c>
      <c r="L3379" s="129">
        <v>0</v>
      </c>
      <c r="N3379" s="121">
        <v>0</v>
      </c>
      <c r="O3379" s="121">
        <v>11909.28</v>
      </c>
      <c r="P3379" s="121">
        <v>11909.28</v>
      </c>
      <c r="Q3379" s="130" t="s">
        <v>681</v>
      </c>
      <c r="R3379" s="131">
        <v>0</v>
      </c>
      <c r="S3379" s="132">
        <v>626455.79000000772</v>
      </c>
      <c r="T3379" s="122"/>
      <c r="U3379" s="2">
        <v>567001</v>
      </c>
      <c r="V3379" s="121">
        <v>-414622697</v>
      </c>
      <c r="W3379" s="111"/>
      <c r="X3379" s="133"/>
      <c r="Y3379" s="45" t="s">
        <v>1589</v>
      </c>
    </row>
    <row r="3380" spans="1:25">
      <c r="A3380" s="299" t="s">
        <v>182</v>
      </c>
      <c r="B3380" s="299" t="s">
        <v>183</v>
      </c>
      <c r="C3380" s="125">
        <v>45378</v>
      </c>
      <c r="D3380" s="125">
        <v>45378</v>
      </c>
      <c r="E3380" s="125">
        <v>45378</v>
      </c>
      <c r="F3380" s="295" t="s">
        <v>505</v>
      </c>
      <c r="G3380" s="127"/>
      <c r="H3380" s="128" t="s">
        <v>504</v>
      </c>
      <c r="I3380" s="73" t="s">
        <v>499</v>
      </c>
      <c r="J3380" s="73" t="s">
        <v>506</v>
      </c>
      <c r="K3380" s="73" t="s">
        <v>1158</v>
      </c>
      <c r="L3380" s="129">
        <v>0</v>
      </c>
      <c r="N3380" s="121">
        <v>0</v>
      </c>
      <c r="O3380" s="121">
        <v>1515.15</v>
      </c>
      <c r="P3380" s="121">
        <v>1515.15</v>
      </c>
      <c r="Q3380" s="130" t="s">
        <v>681</v>
      </c>
      <c r="R3380" s="131">
        <v>0</v>
      </c>
      <c r="S3380" s="132">
        <v>627970.94000000774</v>
      </c>
      <c r="T3380" s="122" t="s">
        <v>506</v>
      </c>
      <c r="U3380" s="2">
        <v>110466322</v>
      </c>
      <c r="V3380" s="121">
        <v>-414574782</v>
      </c>
      <c r="W3380" s="111"/>
      <c r="X3380" s="133">
        <v>66261035</v>
      </c>
      <c r="Y3380" s="45"/>
    </row>
    <row r="3381" spans="1:25">
      <c r="A3381" s="299" t="s">
        <v>182</v>
      </c>
      <c r="B3381" s="299" t="s">
        <v>183</v>
      </c>
      <c r="C3381" s="125">
        <v>45377</v>
      </c>
      <c r="D3381" s="125">
        <v>45377</v>
      </c>
      <c r="E3381" s="125">
        <v>45378</v>
      </c>
      <c r="G3381" s="127"/>
      <c r="H3381" s="128" t="s">
        <v>498</v>
      </c>
      <c r="I3381" s="73" t="s">
        <v>499</v>
      </c>
      <c r="J3381" s="73" t="s">
        <v>500</v>
      </c>
      <c r="K3381" s="73" t="s">
        <v>1158</v>
      </c>
      <c r="L3381" s="129">
        <v>0</v>
      </c>
      <c r="N3381" s="121">
        <v>0</v>
      </c>
      <c r="O3381" s="121">
        <v>8859.8799999999992</v>
      </c>
      <c r="P3381" s="121">
        <v>8859.8799999999992</v>
      </c>
      <c r="Q3381" s="130" t="s">
        <v>681</v>
      </c>
      <c r="R3381" s="131">
        <v>0</v>
      </c>
      <c r="S3381" s="132">
        <v>636830.82000000775</v>
      </c>
      <c r="T3381" s="122" t="s">
        <v>500</v>
      </c>
      <c r="U3381" s="2">
        <v>110765510</v>
      </c>
      <c r="V3381" s="121">
        <v>-414944510</v>
      </c>
      <c r="W3381" s="111"/>
      <c r="X3381" s="133">
        <v>66360061</v>
      </c>
      <c r="Y3381" s="45"/>
    </row>
    <row r="3382" spans="1:25">
      <c r="A3382" s="299" t="s">
        <v>182</v>
      </c>
      <c r="B3382" s="299" t="s">
        <v>183</v>
      </c>
      <c r="C3382" s="125">
        <v>45376</v>
      </c>
      <c r="D3382" s="125">
        <v>45376</v>
      </c>
      <c r="E3382" s="125">
        <v>45378</v>
      </c>
      <c r="G3382" s="127"/>
      <c r="J3382" s="73"/>
      <c r="K3382" s="73" t="s">
        <v>1551</v>
      </c>
      <c r="L3382" s="129">
        <v>0</v>
      </c>
      <c r="N3382" s="121">
        <v>0</v>
      </c>
      <c r="O3382" s="121">
        <v>-11909.28</v>
      </c>
      <c r="P3382" s="121">
        <v>-11909.28</v>
      </c>
      <c r="Q3382" s="130" t="s">
        <v>681</v>
      </c>
      <c r="R3382" s="131">
        <v>0</v>
      </c>
      <c r="S3382" s="132">
        <v>624921.54000000772</v>
      </c>
      <c r="T3382" s="122"/>
      <c r="U3382" s="2">
        <v>2799321</v>
      </c>
      <c r="V3382" s="121">
        <v>-414621820</v>
      </c>
      <c r="W3382" s="111"/>
      <c r="X3382" s="133">
        <v>66272893</v>
      </c>
      <c r="Y3382" s="45" t="s">
        <v>1971</v>
      </c>
    </row>
    <row r="3383" spans="1:25">
      <c r="A3383" s="228" t="s">
        <v>169</v>
      </c>
      <c r="B3383" s="228" t="s">
        <v>171</v>
      </c>
      <c r="C3383" s="229">
        <v>45378</v>
      </c>
      <c r="D3383" s="229">
        <v>45378</v>
      </c>
      <c r="E3383" s="229">
        <v>45378</v>
      </c>
      <c r="F3383" s="296"/>
      <c r="G3383" s="230"/>
      <c r="H3383" s="231"/>
      <c r="I3383" s="232"/>
      <c r="J3383" s="232"/>
      <c r="K3383" s="232" t="s">
        <v>1970</v>
      </c>
      <c r="L3383" s="233">
        <v>0</v>
      </c>
      <c r="M3383" s="234"/>
      <c r="N3383" s="234">
        <v>-11909.28</v>
      </c>
      <c r="O3383" s="234">
        <v>0</v>
      </c>
      <c r="P3383" s="234">
        <v>-11909.28</v>
      </c>
      <c r="Q3383" s="235" t="s">
        <v>681</v>
      </c>
      <c r="R3383" s="236">
        <v>2.6011548470705748E-10</v>
      </c>
      <c r="S3383" s="237">
        <v>0</v>
      </c>
      <c r="T3383" s="238"/>
      <c r="U3383" s="239">
        <v>567001</v>
      </c>
      <c r="V3383" s="234">
        <v>-414622696</v>
      </c>
      <c r="W3383" s="240"/>
      <c r="X3383" s="241"/>
      <c r="Y3383" s="242" t="s">
        <v>1589</v>
      </c>
    </row>
    <row r="3384" spans="1:25">
      <c r="A3384" s="299" t="s">
        <v>206</v>
      </c>
      <c r="B3384" s="299" t="s">
        <v>207</v>
      </c>
      <c r="C3384" s="125">
        <v>45379</v>
      </c>
      <c r="D3384" s="125">
        <v>45379</v>
      </c>
      <c r="E3384" s="125">
        <v>45379</v>
      </c>
      <c r="G3384" s="127"/>
      <c r="H3384" s="128" t="s">
        <v>1115</v>
      </c>
      <c r="I3384" s="73" t="s">
        <v>582</v>
      </c>
      <c r="J3384" s="73" t="s">
        <v>1114</v>
      </c>
      <c r="K3384" s="73" t="s">
        <v>944</v>
      </c>
      <c r="L3384" s="129">
        <v>2329.98</v>
      </c>
      <c r="M3384" s="121">
        <v>100</v>
      </c>
      <c r="N3384" s="121">
        <v>2329.98</v>
      </c>
      <c r="O3384" s="121">
        <v>0</v>
      </c>
      <c r="P3384" s="121">
        <v>2329.98</v>
      </c>
      <c r="Q3384" s="130" t="s">
        <v>681</v>
      </c>
      <c r="R3384" s="131">
        <v>30555349.199999988</v>
      </c>
      <c r="S3384" s="132">
        <v>0</v>
      </c>
      <c r="T3384" s="122" t="s">
        <v>1114</v>
      </c>
      <c r="U3384" s="2">
        <v>110512460</v>
      </c>
      <c r="V3384" s="121">
        <v>-414629852</v>
      </c>
      <c r="W3384" s="111">
        <v>583113</v>
      </c>
      <c r="X3384" s="133">
        <v>66275001</v>
      </c>
      <c r="Y3384" s="45"/>
    </row>
    <row r="3385" spans="1:25">
      <c r="A3385" s="299" t="s">
        <v>182</v>
      </c>
      <c r="B3385" s="299" t="s">
        <v>183</v>
      </c>
      <c r="C3385" s="125">
        <v>45379</v>
      </c>
      <c r="D3385" s="125">
        <v>45379</v>
      </c>
      <c r="E3385" s="125">
        <v>45379</v>
      </c>
      <c r="G3385" s="127" t="s">
        <v>1972</v>
      </c>
      <c r="H3385" s="128" t="s">
        <v>1115</v>
      </c>
      <c r="I3385" s="73" t="s">
        <v>582</v>
      </c>
      <c r="J3385" s="73" t="s">
        <v>1114</v>
      </c>
      <c r="K3385" s="73" t="s">
        <v>166</v>
      </c>
      <c r="L3385" s="129">
        <v>0</v>
      </c>
      <c r="N3385" s="121">
        <v>0</v>
      </c>
      <c r="O3385" s="121">
        <v>38.090000000000003</v>
      </c>
      <c r="P3385" s="121">
        <v>38.090000000000003</v>
      </c>
      <c r="Q3385" s="130" t="s">
        <v>681</v>
      </c>
      <c r="R3385" s="131">
        <v>0</v>
      </c>
      <c r="S3385" s="132">
        <v>624959.63000000769</v>
      </c>
      <c r="T3385" s="122" t="s">
        <v>1114</v>
      </c>
      <c r="U3385" s="2">
        <v>110512652</v>
      </c>
      <c r="V3385" s="121">
        <v>-414630067</v>
      </c>
      <c r="W3385" s="111">
        <v>583113</v>
      </c>
      <c r="X3385" s="133">
        <v>66275104</v>
      </c>
      <c r="Y3385" s="45"/>
    </row>
    <row r="3386" spans="1:25">
      <c r="A3386" s="299" t="s">
        <v>206</v>
      </c>
      <c r="B3386" s="299" t="s">
        <v>207</v>
      </c>
      <c r="C3386" s="125">
        <v>45379</v>
      </c>
      <c r="D3386" s="125">
        <v>45379</v>
      </c>
      <c r="E3386" s="125">
        <v>45379</v>
      </c>
      <c r="F3386" s="295" t="s">
        <v>520</v>
      </c>
      <c r="G3386" s="127"/>
      <c r="H3386" s="128" t="s">
        <v>519</v>
      </c>
      <c r="I3386" s="73" t="s">
        <v>521</v>
      </c>
      <c r="J3386" s="73" t="s">
        <v>522</v>
      </c>
      <c r="K3386" s="73" t="s">
        <v>944</v>
      </c>
      <c r="L3386" s="129">
        <v>817.2</v>
      </c>
      <c r="M3386" s="121">
        <v>100</v>
      </c>
      <c r="N3386" s="121">
        <v>817.2</v>
      </c>
      <c r="O3386" s="121">
        <v>0</v>
      </c>
      <c r="P3386" s="121">
        <v>817.2</v>
      </c>
      <c r="Q3386" s="130" t="s">
        <v>681</v>
      </c>
      <c r="R3386" s="131">
        <v>30556166.399999987</v>
      </c>
      <c r="S3386" s="132">
        <v>0</v>
      </c>
      <c r="T3386" s="122" t="s">
        <v>522</v>
      </c>
      <c r="U3386" s="2">
        <v>110153857</v>
      </c>
      <c r="V3386" s="121">
        <v>-413846158</v>
      </c>
      <c r="W3386" s="111">
        <v>549809</v>
      </c>
      <c r="X3386" s="133">
        <v>66158608</v>
      </c>
      <c r="Y3386" s="45"/>
    </row>
    <row r="3387" spans="1:25">
      <c r="A3387" s="299" t="s">
        <v>182</v>
      </c>
      <c r="B3387" s="299" t="s">
        <v>183</v>
      </c>
      <c r="C3387" s="125">
        <v>45379</v>
      </c>
      <c r="D3387" s="125">
        <v>45379</v>
      </c>
      <c r="E3387" s="125">
        <v>45379</v>
      </c>
      <c r="F3387" s="295" t="s">
        <v>520</v>
      </c>
      <c r="G3387" s="127" t="s">
        <v>1611</v>
      </c>
      <c r="H3387" s="128" t="s">
        <v>519</v>
      </c>
      <c r="I3387" s="73" t="s">
        <v>521</v>
      </c>
      <c r="J3387" s="73" t="s">
        <v>522</v>
      </c>
      <c r="K3387" s="73" t="s">
        <v>166</v>
      </c>
      <c r="L3387" s="129">
        <v>0</v>
      </c>
      <c r="N3387" s="121">
        <v>0</v>
      </c>
      <c r="O3387" s="121">
        <v>8275.52</v>
      </c>
      <c r="P3387" s="121">
        <v>8275.52</v>
      </c>
      <c r="Q3387" s="130" t="s">
        <v>681</v>
      </c>
      <c r="R3387" s="131">
        <v>0</v>
      </c>
      <c r="S3387" s="132">
        <v>633235.15000000771</v>
      </c>
      <c r="T3387" s="122" t="s">
        <v>522</v>
      </c>
      <c r="U3387" s="2">
        <v>106459995</v>
      </c>
      <c r="V3387" s="121">
        <v>-415437013</v>
      </c>
      <c r="W3387" s="111">
        <v>549809</v>
      </c>
      <c r="X3387" s="133">
        <v>66415835</v>
      </c>
      <c r="Y3387" s="45"/>
    </row>
    <row r="3388" spans="1:25">
      <c r="A3388" s="299" t="s">
        <v>206</v>
      </c>
      <c r="B3388" s="299" t="s">
        <v>207</v>
      </c>
      <c r="C3388" s="125">
        <v>45379</v>
      </c>
      <c r="D3388" s="125">
        <v>45379</v>
      </c>
      <c r="E3388" s="125">
        <v>45379</v>
      </c>
      <c r="G3388" s="127"/>
      <c r="H3388" s="128" t="s">
        <v>873</v>
      </c>
      <c r="I3388" s="73" t="s">
        <v>871</v>
      </c>
      <c r="J3388" s="73" t="s">
        <v>872</v>
      </c>
      <c r="K3388" s="73" t="s">
        <v>944</v>
      </c>
      <c r="L3388" s="129">
        <v>5956.11</v>
      </c>
      <c r="M3388" s="121">
        <v>100</v>
      </c>
      <c r="N3388" s="121">
        <v>5956.11</v>
      </c>
      <c r="O3388" s="121">
        <v>0</v>
      </c>
      <c r="P3388" s="121">
        <v>5956.11</v>
      </c>
      <c r="Q3388" s="130" t="s">
        <v>681</v>
      </c>
      <c r="R3388" s="131">
        <v>30562122.509999987</v>
      </c>
      <c r="S3388" s="132">
        <v>0</v>
      </c>
      <c r="T3388" s="122" t="s">
        <v>872</v>
      </c>
      <c r="U3388" s="2">
        <v>110544320</v>
      </c>
      <c r="V3388" s="121">
        <v>-414668367</v>
      </c>
      <c r="W3388" s="111">
        <v>532824</v>
      </c>
      <c r="X3388" s="133">
        <v>66285857</v>
      </c>
      <c r="Y3388" s="45"/>
    </row>
    <row r="3389" spans="1:25">
      <c r="A3389" s="299" t="s">
        <v>182</v>
      </c>
      <c r="B3389" s="299" t="s">
        <v>183</v>
      </c>
      <c r="C3389" s="125">
        <v>45379</v>
      </c>
      <c r="D3389" s="125">
        <v>45379</v>
      </c>
      <c r="E3389" s="125">
        <v>45379</v>
      </c>
      <c r="G3389" s="127" t="s">
        <v>1612</v>
      </c>
      <c r="H3389" s="128" t="s">
        <v>873</v>
      </c>
      <c r="I3389" s="73" t="s">
        <v>871</v>
      </c>
      <c r="J3389" s="73" t="s">
        <v>872</v>
      </c>
      <c r="K3389" s="73" t="s">
        <v>166</v>
      </c>
      <c r="L3389" s="129">
        <v>0</v>
      </c>
      <c r="N3389" s="121">
        <v>0</v>
      </c>
      <c r="O3389" s="121">
        <v>95271.6</v>
      </c>
      <c r="P3389" s="121">
        <v>95271.6</v>
      </c>
      <c r="Q3389" s="130" t="s">
        <v>681</v>
      </c>
      <c r="R3389" s="131">
        <v>0</v>
      </c>
      <c r="S3389" s="132">
        <v>728506.75000000768</v>
      </c>
      <c r="T3389" s="122" t="s">
        <v>872</v>
      </c>
      <c r="U3389" s="2">
        <v>107040668</v>
      </c>
      <c r="V3389" s="121">
        <v>-414668498</v>
      </c>
      <c r="W3389" s="111">
        <v>532824</v>
      </c>
      <c r="X3389" s="133">
        <v>66285865</v>
      </c>
      <c r="Y3389" s="45"/>
    </row>
    <row r="3390" spans="1:25">
      <c r="A3390" s="299" t="s">
        <v>206</v>
      </c>
      <c r="B3390" s="299" t="s">
        <v>207</v>
      </c>
      <c r="C3390" s="125">
        <v>45379</v>
      </c>
      <c r="D3390" s="125">
        <v>45379</v>
      </c>
      <c r="E3390" s="125">
        <v>45379</v>
      </c>
      <c r="G3390" s="127"/>
      <c r="H3390" s="128" t="s">
        <v>1042</v>
      </c>
      <c r="I3390" s="73" t="s">
        <v>716</v>
      </c>
      <c r="J3390" s="73" t="s">
        <v>1041</v>
      </c>
      <c r="K3390" s="73" t="s">
        <v>944</v>
      </c>
      <c r="L3390" s="129">
        <v>43648.07</v>
      </c>
      <c r="M3390" s="121">
        <v>100</v>
      </c>
      <c r="N3390" s="121">
        <v>43648.07</v>
      </c>
      <c r="O3390" s="121">
        <v>0</v>
      </c>
      <c r="P3390" s="121">
        <v>43648.07</v>
      </c>
      <c r="Q3390" s="130" t="s">
        <v>681</v>
      </c>
      <c r="R3390" s="131">
        <v>30605770.579999987</v>
      </c>
      <c r="S3390" s="132">
        <v>0</v>
      </c>
      <c r="T3390" s="122" t="s">
        <v>1041</v>
      </c>
      <c r="U3390" s="2">
        <v>110689410</v>
      </c>
      <c r="V3390" s="121">
        <v>-414851573</v>
      </c>
      <c r="W3390" s="111">
        <v>549049</v>
      </c>
      <c r="X3390" s="133">
        <v>66334019</v>
      </c>
      <c r="Y3390" s="45"/>
    </row>
    <row r="3391" spans="1:25">
      <c r="A3391" s="299" t="s">
        <v>206</v>
      </c>
      <c r="B3391" s="299" t="s">
        <v>207</v>
      </c>
      <c r="C3391" s="125">
        <v>45379</v>
      </c>
      <c r="D3391" s="125">
        <v>45379</v>
      </c>
      <c r="E3391" s="125">
        <v>45379</v>
      </c>
      <c r="F3391" s="295" t="s">
        <v>266</v>
      </c>
      <c r="G3391" s="127"/>
      <c r="H3391" s="128" t="s">
        <v>265</v>
      </c>
      <c r="I3391" s="73" t="s">
        <v>267</v>
      </c>
      <c r="J3391" s="73" t="s">
        <v>268</v>
      </c>
      <c r="K3391" s="73" t="s">
        <v>944</v>
      </c>
      <c r="L3391" s="129">
        <v>12813.37</v>
      </c>
      <c r="M3391" s="121">
        <v>100</v>
      </c>
      <c r="N3391" s="121">
        <v>12813.37</v>
      </c>
      <c r="O3391" s="121">
        <v>0</v>
      </c>
      <c r="P3391" s="121">
        <v>12813.37</v>
      </c>
      <c r="Q3391" s="130" t="s">
        <v>681</v>
      </c>
      <c r="R3391" s="131">
        <v>30618583.949999988</v>
      </c>
      <c r="S3391" s="132">
        <v>0</v>
      </c>
      <c r="T3391" s="122" t="s">
        <v>268</v>
      </c>
      <c r="U3391" s="2">
        <v>110934228</v>
      </c>
      <c r="V3391" s="121">
        <v>-415692419</v>
      </c>
      <c r="W3391" s="111">
        <v>550292</v>
      </c>
      <c r="X3391" s="133">
        <v>66605391</v>
      </c>
      <c r="Y3391" s="45"/>
    </row>
    <row r="3392" spans="1:25">
      <c r="A3392" s="299" t="s">
        <v>182</v>
      </c>
      <c r="B3392" s="299" t="s">
        <v>183</v>
      </c>
      <c r="C3392" s="125">
        <v>45379</v>
      </c>
      <c r="D3392" s="125">
        <v>45379</v>
      </c>
      <c r="E3392" s="125">
        <v>45379</v>
      </c>
      <c r="F3392" s="295" t="s">
        <v>266</v>
      </c>
      <c r="G3392" s="127" t="s">
        <v>1645</v>
      </c>
      <c r="H3392" s="128" t="s">
        <v>265</v>
      </c>
      <c r="I3392" s="73" t="s">
        <v>267</v>
      </c>
      <c r="J3392" s="73" t="s">
        <v>268</v>
      </c>
      <c r="K3392" s="73" t="s">
        <v>166</v>
      </c>
      <c r="L3392" s="129">
        <v>0</v>
      </c>
      <c r="N3392" s="121">
        <v>0</v>
      </c>
      <c r="O3392" s="121">
        <v>144981.23000000001</v>
      </c>
      <c r="P3392" s="121">
        <v>144981.23000000001</v>
      </c>
      <c r="Q3392" s="130" t="s">
        <v>681</v>
      </c>
      <c r="R3392" s="131">
        <v>0</v>
      </c>
      <c r="S3392" s="132">
        <v>873487.98000000766</v>
      </c>
      <c r="T3392" s="122" t="s">
        <v>268</v>
      </c>
      <c r="U3392" s="2">
        <v>106916249</v>
      </c>
      <c r="V3392" s="121">
        <v>-415445446</v>
      </c>
      <c r="W3392" s="111">
        <v>550292</v>
      </c>
      <c r="X3392" s="133">
        <v>66424258</v>
      </c>
      <c r="Y3392" s="45"/>
    </row>
    <row r="3393" spans="1:25">
      <c r="A3393" s="299" t="s">
        <v>206</v>
      </c>
      <c r="B3393" s="299" t="s">
        <v>207</v>
      </c>
      <c r="C3393" s="125">
        <v>45379</v>
      </c>
      <c r="D3393" s="125">
        <v>45379</v>
      </c>
      <c r="E3393" s="125">
        <v>45379</v>
      </c>
      <c r="F3393" s="295" t="s">
        <v>734</v>
      </c>
      <c r="G3393" s="127"/>
      <c r="H3393" s="128" t="s">
        <v>733</v>
      </c>
      <c r="I3393" s="73" t="s">
        <v>731</v>
      </c>
      <c r="J3393" s="73" t="s">
        <v>732</v>
      </c>
      <c r="K3393" s="73" t="s">
        <v>944</v>
      </c>
      <c r="L3393" s="129">
        <v>1459.68</v>
      </c>
      <c r="M3393" s="121">
        <v>100</v>
      </c>
      <c r="N3393" s="121">
        <v>1459.68</v>
      </c>
      <c r="O3393" s="121">
        <v>0</v>
      </c>
      <c r="P3393" s="121">
        <v>1459.68</v>
      </c>
      <c r="Q3393" s="130" t="s">
        <v>681</v>
      </c>
      <c r="R3393" s="131">
        <v>30620043.629999988</v>
      </c>
      <c r="S3393" s="132">
        <v>0</v>
      </c>
      <c r="T3393" s="122" t="s">
        <v>732</v>
      </c>
      <c r="U3393" s="2">
        <v>110029618</v>
      </c>
      <c r="V3393" s="121">
        <v>-413340189</v>
      </c>
      <c r="W3393" s="111">
        <v>548650</v>
      </c>
      <c r="X3393" s="133">
        <v>66100486</v>
      </c>
      <c r="Y3393" s="45"/>
    </row>
    <row r="3394" spans="1:25">
      <c r="A3394" s="299" t="s">
        <v>206</v>
      </c>
      <c r="B3394" s="299" t="s">
        <v>207</v>
      </c>
      <c r="C3394" s="125">
        <v>45379</v>
      </c>
      <c r="D3394" s="125">
        <v>45379</v>
      </c>
      <c r="E3394" s="125">
        <v>45379</v>
      </c>
      <c r="F3394" s="295" t="s">
        <v>734</v>
      </c>
      <c r="G3394" s="127"/>
      <c r="H3394" s="128" t="s">
        <v>733</v>
      </c>
      <c r="I3394" s="73" t="s">
        <v>731</v>
      </c>
      <c r="J3394" s="73" t="s">
        <v>732</v>
      </c>
      <c r="K3394" s="73" t="s">
        <v>944</v>
      </c>
      <c r="L3394" s="129">
        <v>36.08</v>
      </c>
      <c r="M3394" s="121">
        <v>100</v>
      </c>
      <c r="N3394" s="121">
        <v>36.08</v>
      </c>
      <c r="O3394" s="121">
        <v>0</v>
      </c>
      <c r="P3394" s="121">
        <v>36.08</v>
      </c>
      <c r="Q3394" s="130" t="s">
        <v>681</v>
      </c>
      <c r="R3394" s="131">
        <v>30620079.709999986</v>
      </c>
      <c r="S3394" s="132">
        <v>0</v>
      </c>
      <c r="T3394" s="122" t="s">
        <v>732</v>
      </c>
      <c r="U3394" s="2">
        <v>110029397</v>
      </c>
      <c r="V3394" s="121">
        <v>-413339824</v>
      </c>
      <c r="W3394" s="111">
        <v>548653</v>
      </c>
      <c r="X3394" s="133">
        <v>66100454</v>
      </c>
      <c r="Y3394" s="45"/>
    </row>
    <row r="3395" spans="1:25">
      <c r="A3395" s="299" t="s">
        <v>182</v>
      </c>
      <c r="B3395" s="299" t="s">
        <v>183</v>
      </c>
      <c r="C3395" s="125">
        <v>45379</v>
      </c>
      <c r="D3395" s="125">
        <v>45379</v>
      </c>
      <c r="E3395" s="125">
        <v>45379</v>
      </c>
      <c r="F3395" s="295" t="s">
        <v>734</v>
      </c>
      <c r="G3395" s="127" t="s">
        <v>1518</v>
      </c>
      <c r="H3395" s="128" t="s">
        <v>733</v>
      </c>
      <c r="I3395" s="73" t="s">
        <v>731</v>
      </c>
      <c r="J3395" s="73" t="s">
        <v>732</v>
      </c>
      <c r="K3395" s="73" t="s">
        <v>166</v>
      </c>
      <c r="L3395" s="129">
        <v>0</v>
      </c>
      <c r="N3395" s="121">
        <v>0</v>
      </c>
      <c r="O3395" s="121">
        <v>116.58</v>
      </c>
      <c r="P3395" s="121">
        <v>116.58</v>
      </c>
      <c r="Q3395" s="130" t="s">
        <v>681</v>
      </c>
      <c r="R3395" s="131">
        <v>0</v>
      </c>
      <c r="S3395" s="132">
        <v>873604.56000000762</v>
      </c>
      <c r="T3395" s="122" t="s">
        <v>732</v>
      </c>
      <c r="U3395" s="2">
        <v>108980090</v>
      </c>
      <c r="V3395" s="121">
        <v>-415466785</v>
      </c>
      <c r="W3395" s="111">
        <v>548653</v>
      </c>
      <c r="X3395" s="133">
        <v>66445175</v>
      </c>
      <c r="Y3395" s="45"/>
    </row>
    <row r="3396" spans="1:25">
      <c r="A3396" s="299" t="s">
        <v>182</v>
      </c>
      <c r="B3396" s="299" t="s">
        <v>183</v>
      </c>
      <c r="C3396" s="125">
        <v>45379</v>
      </c>
      <c r="D3396" s="125">
        <v>45379</v>
      </c>
      <c r="E3396" s="125">
        <v>45379</v>
      </c>
      <c r="F3396" s="295" t="s">
        <v>734</v>
      </c>
      <c r="G3396" s="127" t="s">
        <v>1518</v>
      </c>
      <c r="H3396" s="128" t="s">
        <v>733</v>
      </c>
      <c r="I3396" s="73" t="s">
        <v>731</v>
      </c>
      <c r="J3396" s="73" t="s">
        <v>732</v>
      </c>
      <c r="K3396" s="73" t="s">
        <v>166</v>
      </c>
      <c r="L3396" s="129">
        <v>0</v>
      </c>
      <c r="N3396" s="121">
        <v>0</v>
      </c>
      <c r="O3396" s="121">
        <v>15252.97</v>
      </c>
      <c r="P3396" s="121">
        <v>15252.97</v>
      </c>
      <c r="Q3396" s="130" t="s">
        <v>681</v>
      </c>
      <c r="R3396" s="131">
        <v>0</v>
      </c>
      <c r="S3396" s="132">
        <v>888857.53000000759</v>
      </c>
      <c r="T3396" s="122" t="s">
        <v>732</v>
      </c>
      <c r="U3396" s="2">
        <v>110029520</v>
      </c>
      <c r="V3396" s="121">
        <v>-415582703</v>
      </c>
      <c r="W3396" s="111">
        <v>548650</v>
      </c>
      <c r="X3396" s="133">
        <v>66560325</v>
      </c>
      <c r="Y3396" s="45"/>
    </row>
    <row r="3397" spans="1:25">
      <c r="A3397" s="299" t="s">
        <v>206</v>
      </c>
      <c r="B3397" s="299" t="s">
        <v>207</v>
      </c>
      <c r="C3397" s="125">
        <v>45379</v>
      </c>
      <c r="D3397" s="125">
        <v>45379</v>
      </c>
      <c r="E3397" s="125">
        <v>45379</v>
      </c>
      <c r="F3397" s="295" t="s">
        <v>859</v>
      </c>
      <c r="G3397" s="127"/>
      <c r="H3397" s="128" t="s">
        <v>858</v>
      </c>
      <c r="I3397" s="73" t="s">
        <v>731</v>
      </c>
      <c r="J3397" s="73" t="s">
        <v>857</v>
      </c>
      <c r="K3397" s="73" t="s">
        <v>944</v>
      </c>
      <c r="L3397" s="129">
        <v>10656.23</v>
      </c>
      <c r="M3397" s="121">
        <v>100</v>
      </c>
      <c r="N3397" s="121">
        <v>10656.23</v>
      </c>
      <c r="O3397" s="121">
        <v>0</v>
      </c>
      <c r="P3397" s="121">
        <v>10656.23</v>
      </c>
      <c r="Q3397" s="130" t="s">
        <v>681</v>
      </c>
      <c r="R3397" s="131">
        <v>30630735.939999986</v>
      </c>
      <c r="S3397" s="132">
        <v>0</v>
      </c>
      <c r="T3397" s="122" t="s">
        <v>857</v>
      </c>
      <c r="U3397" s="2">
        <v>110029330</v>
      </c>
      <c r="V3397" s="121">
        <v>-413339711</v>
      </c>
      <c r="W3397" s="111">
        <v>548924</v>
      </c>
      <c r="X3397" s="133">
        <v>66100423</v>
      </c>
      <c r="Y3397" s="45"/>
    </row>
    <row r="3398" spans="1:25">
      <c r="A3398" s="299" t="s">
        <v>206</v>
      </c>
      <c r="B3398" s="299" t="s">
        <v>207</v>
      </c>
      <c r="C3398" s="125">
        <v>45379</v>
      </c>
      <c r="D3398" s="125">
        <v>45379</v>
      </c>
      <c r="E3398" s="125">
        <v>45379</v>
      </c>
      <c r="F3398" s="295" t="s">
        <v>859</v>
      </c>
      <c r="G3398" s="127"/>
      <c r="H3398" s="128" t="s">
        <v>858</v>
      </c>
      <c r="I3398" s="73" t="s">
        <v>731</v>
      </c>
      <c r="J3398" s="73" t="s">
        <v>857</v>
      </c>
      <c r="K3398" s="73" t="s">
        <v>944</v>
      </c>
      <c r="L3398" s="129">
        <v>272.64</v>
      </c>
      <c r="M3398" s="121">
        <v>100</v>
      </c>
      <c r="N3398" s="121">
        <v>272.64</v>
      </c>
      <c r="O3398" s="121">
        <v>0</v>
      </c>
      <c r="P3398" s="121">
        <v>272.64</v>
      </c>
      <c r="Q3398" s="130" t="s">
        <v>681</v>
      </c>
      <c r="R3398" s="131">
        <v>30631008.579999987</v>
      </c>
      <c r="S3398" s="132">
        <v>0</v>
      </c>
      <c r="T3398" s="122" t="s">
        <v>857</v>
      </c>
      <c r="U3398" s="2">
        <v>110029280</v>
      </c>
      <c r="V3398" s="121">
        <v>-413339631</v>
      </c>
      <c r="W3398" s="111">
        <v>548916</v>
      </c>
      <c r="X3398" s="133">
        <v>66100398</v>
      </c>
      <c r="Y3398" s="45"/>
    </row>
    <row r="3399" spans="1:25">
      <c r="A3399" s="299" t="s">
        <v>182</v>
      </c>
      <c r="B3399" s="299" t="s">
        <v>183</v>
      </c>
      <c r="C3399" s="125">
        <v>45379</v>
      </c>
      <c r="D3399" s="125">
        <v>45379</v>
      </c>
      <c r="E3399" s="125">
        <v>45379</v>
      </c>
      <c r="F3399" s="295" t="s">
        <v>859</v>
      </c>
      <c r="G3399" s="127" t="s">
        <v>1610</v>
      </c>
      <c r="H3399" s="128" t="s">
        <v>858</v>
      </c>
      <c r="I3399" s="73" t="s">
        <v>731</v>
      </c>
      <c r="J3399" s="73" t="s">
        <v>857</v>
      </c>
      <c r="K3399" s="73" t="s">
        <v>166</v>
      </c>
      <c r="L3399" s="129">
        <v>0</v>
      </c>
      <c r="N3399" s="121">
        <v>0</v>
      </c>
      <c r="O3399" s="121">
        <v>894.03</v>
      </c>
      <c r="P3399" s="121">
        <v>894.03</v>
      </c>
      <c r="Q3399" s="130" t="s">
        <v>681</v>
      </c>
      <c r="R3399" s="131">
        <v>0</v>
      </c>
      <c r="S3399" s="132">
        <v>889751.56000000762</v>
      </c>
      <c r="T3399" s="122" t="s">
        <v>857</v>
      </c>
      <c r="U3399" s="2">
        <v>108980019</v>
      </c>
      <c r="V3399" s="121">
        <v>-415466774</v>
      </c>
      <c r="W3399" s="111">
        <v>548916</v>
      </c>
      <c r="X3399" s="133">
        <v>66445164</v>
      </c>
      <c r="Y3399" s="45"/>
    </row>
    <row r="3400" spans="1:25">
      <c r="A3400" s="299" t="s">
        <v>182</v>
      </c>
      <c r="B3400" s="299" t="s">
        <v>183</v>
      </c>
      <c r="C3400" s="125">
        <v>45379</v>
      </c>
      <c r="D3400" s="125">
        <v>45379</v>
      </c>
      <c r="E3400" s="125">
        <v>45379</v>
      </c>
      <c r="F3400" s="295" t="s">
        <v>859</v>
      </c>
      <c r="G3400" s="127" t="s">
        <v>1610</v>
      </c>
      <c r="H3400" s="128" t="s">
        <v>858</v>
      </c>
      <c r="I3400" s="73" t="s">
        <v>731</v>
      </c>
      <c r="J3400" s="73" t="s">
        <v>857</v>
      </c>
      <c r="K3400" s="73" t="s">
        <v>166</v>
      </c>
      <c r="L3400" s="129">
        <v>0</v>
      </c>
      <c r="N3400" s="121">
        <v>0</v>
      </c>
      <c r="O3400" s="121">
        <v>113010.35</v>
      </c>
      <c r="P3400" s="121">
        <v>113010.35</v>
      </c>
      <c r="Q3400" s="130" t="s">
        <v>681</v>
      </c>
      <c r="R3400" s="131">
        <v>0</v>
      </c>
      <c r="S3400" s="132">
        <v>1002761.9100000076</v>
      </c>
      <c r="T3400" s="122" t="s">
        <v>857</v>
      </c>
      <c r="U3400" s="2">
        <v>110029362</v>
      </c>
      <c r="V3400" s="121">
        <v>-415582691</v>
      </c>
      <c r="W3400" s="111">
        <v>548924</v>
      </c>
      <c r="X3400" s="133">
        <v>66560313</v>
      </c>
      <c r="Y3400" s="45"/>
    </row>
    <row r="3401" spans="1:25">
      <c r="A3401" s="299" t="s">
        <v>206</v>
      </c>
      <c r="B3401" s="299" t="s">
        <v>207</v>
      </c>
      <c r="C3401" s="125">
        <v>45379</v>
      </c>
      <c r="D3401" s="125">
        <v>45379</v>
      </c>
      <c r="E3401" s="125">
        <v>45379</v>
      </c>
      <c r="G3401" s="127"/>
      <c r="H3401" s="128" t="s">
        <v>1023</v>
      </c>
      <c r="I3401" s="73" t="s">
        <v>1021</v>
      </c>
      <c r="J3401" s="73" t="s">
        <v>1022</v>
      </c>
      <c r="K3401" s="73" t="s">
        <v>944</v>
      </c>
      <c r="L3401" s="129">
        <v>1788.41</v>
      </c>
      <c r="M3401" s="121">
        <v>100</v>
      </c>
      <c r="N3401" s="121">
        <v>1788.41</v>
      </c>
      <c r="O3401" s="121">
        <v>0</v>
      </c>
      <c r="P3401" s="121">
        <v>1788.41</v>
      </c>
      <c r="Q3401" s="130" t="s">
        <v>681</v>
      </c>
      <c r="R3401" s="131">
        <v>30632796.989999987</v>
      </c>
      <c r="S3401" s="132">
        <v>0</v>
      </c>
      <c r="T3401" s="122" t="s">
        <v>1022</v>
      </c>
      <c r="U3401" s="2">
        <v>110910474</v>
      </c>
      <c r="V3401" s="121">
        <v>-415657741</v>
      </c>
      <c r="W3401" s="111">
        <v>517862</v>
      </c>
      <c r="X3401" s="133">
        <v>66595845</v>
      </c>
      <c r="Y3401" s="45"/>
    </row>
    <row r="3402" spans="1:25">
      <c r="A3402" s="299" t="s">
        <v>182</v>
      </c>
      <c r="B3402" s="299" t="s">
        <v>183</v>
      </c>
      <c r="C3402" s="125">
        <v>45379</v>
      </c>
      <c r="D3402" s="125">
        <v>45379</v>
      </c>
      <c r="E3402" s="125">
        <v>45379</v>
      </c>
      <c r="G3402" s="127" t="s">
        <v>1816</v>
      </c>
      <c r="H3402" s="128" t="s">
        <v>1023</v>
      </c>
      <c r="I3402" s="73" t="s">
        <v>1021</v>
      </c>
      <c r="J3402" s="73" t="s">
        <v>1022</v>
      </c>
      <c r="K3402" s="73" t="s">
        <v>166</v>
      </c>
      <c r="L3402" s="129">
        <v>0</v>
      </c>
      <c r="N3402" s="121">
        <v>0</v>
      </c>
      <c r="O3402" s="121">
        <v>47893.87</v>
      </c>
      <c r="P3402" s="121">
        <v>47893.87</v>
      </c>
      <c r="Q3402" s="130" t="s">
        <v>681</v>
      </c>
      <c r="R3402" s="131">
        <v>0</v>
      </c>
      <c r="S3402" s="132">
        <v>1050655.7800000077</v>
      </c>
      <c r="T3402" s="122" t="s">
        <v>1022</v>
      </c>
      <c r="U3402" s="2">
        <v>110911626</v>
      </c>
      <c r="V3402" s="121">
        <v>-415660161</v>
      </c>
      <c r="W3402" s="111">
        <v>517862</v>
      </c>
      <c r="X3402" s="133">
        <v>66596117</v>
      </c>
      <c r="Y3402" s="45"/>
    </row>
    <row r="3403" spans="1:25">
      <c r="A3403" s="299" t="s">
        <v>206</v>
      </c>
      <c r="B3403" s="299" t="s">
        <v>207</v>
      </c>
      <c r="C3403" s="125">
        <v>45379</v>
      </c>
      <c r="D3403" s="125">
        <v>45379</v>
      </c>
      <c r="E3403" s="125">
        <v>45379</v>
      </c>
      <c r="F3403" s="295" t="s">
        <v>558</v>
      </c>
      <c r="G3403" s="127"/>
      <c r="H3403" s="128" t="s">
        <v>557</v>
      </c>
      <c r="I3403" s="73" t="s">
        <v>559</v>
      </c>
      <c r="J3403" s="73" t="s">
        <v>560</v>
      </c>
      <c r="K3403" s="73" t="s">
        <v>944</v>
      </c>
      <c r="L3403" s="129">
        <v>7653.17</v>
      </c>
      <c r="M3403" s="121">
        <v>100</v>
      </c>
      <c r="N3403" s="121">
        <v>7653.17</v>
      </c>
      <c r="O3403" s="121">
        <v>0</v>
      </c>
      <c r="P3403" s="121">
        <v>7653.17</v>
      </c>
      <c r="Q3403" s="130" t="s">
        <v>681</v>
      </c>
      <c r="R3403" s="131">
        <v>30640450.159999989</v>
      </c>
      <c r="S3403" s="132">
        <v>0</v>
      </c>
      <c r="T3403" s="122" t="s">
        <v>560</v>
      </c>
      <c r="U3403" s="2">
        <v>110915308</v>
      </c>
      <c r="V3403" s="121">
        <v>-415664437</v>
      </c>
      <c r="W3403" s="111">
        <v>545690</v>
      </c>
      <c r="X3403" s="133">
        <v>66597775</v>
      </c>
      <c r="Y3403" s="45"/>
    </row>
    <row r="3404" spans="1:25">
      <c r="A3404" s="299" t="s">
        <v>182</v>
      </c>
      <c r="B3404" s="299" t="s">
        <v>183</v>
      </c>
      <c r="C3404" s="125">
        <v>45379</v>
      </c>
      <c r="D3404" s="125">
        <v>45379</v>
      </c>
      <c r="E3404" s="125">
        <v>45379</v>
      </c>
      <c r="F3404" s="295" t="s">
        <v>558</v>
      </c>
      <c r="G3404" s="127" t="s">
        <v>1685</v>
      </c>
      <c r="H3404" s="128" t="s">
        <v>557</v>
      </c>
      <c r="I3404" s="73" t="s">
        <v>559</v>
      </c>
      <c r="J3404" s="73" t="s">
        <v>943</v>
      </c>
      <c r="K3404" s="73" t="s">
        <v>166</v>
      </c>
      <c r="L3404" s="129">
        <v>0</v>
      </c>
      <c r="N3404" s="121">
        <v>0</v>
      </c>
      <c r="O3404" s="121">
        <v>26738.42</v>
      </c>
      <c r="P3404" s="121">
        <v>26738.42</v>
      </c>
      <c r="Q3404" s="130" t="s">
        <v>681</v>
      </c>
      <c r="R3404" s="131">
        <v>0</v>
      </c>
      <c r="S3404" s="132">
        <v>1077394.2000000076</v>
      </c>
      <c r="T3404" s="122" t="s">
        <v>560</v>
      </c>
      <c r="U3404" s="2">
        <v>109294118</v>
      </c>
      <c r="V3404" s="121">
        <v>-415559944</v>
      </c>
      <c r="W3404" s="111">
        <v>545690</v>
      </c>
      <c r="X3404" s="133">
        <v>66537835</v>
      </c>
      <c r="Y3404" s="45"/>
    </row>
    <row r="3405" spans="1:25">
      <c r="A3405" s="299" t="s">
        <v>182</v>
      </c>
      <c r="B3405" s="299" t="s">
        <v>183</v>
      </c>
      <c r="C3405" s="125">
        <v>45379</v>
      </c>
      <c r="D3405" s="125">
        <v>45379</v>
      </c>
      <c r="E3405" s="125">
        <v>45379</v>
      </c>
      <c r="G3405" s="127" t="s">
        <v>1973</v>
      </c>
      <c r="H3405" s="128" t="s">
        <v>1107</v>
      </c>
      <c r="I3405" s="73" t="s">
        <v>1105</v>
      </c>
      <c r="J3405" s="73" t="s">
        <v>1106</v>
      </c>
      <c r="K3405" s="73" t="s">
        <v>166</v>
      </c>
      <c r="L3405" s="129">
        <v>0</v>
      </c>
      <c r="N3405" s="121">
        <v>0</v>
      </c>
      <c r="O3405" s="121">
        <v>221978.73</v>
      </c>
      <c r="P3405" s="121">
        <v>221978.73</v>
      </c>
      <c r="Q3405" s="130" t="s">
        <v>681</v>
      </c>
      <c r="R3405" s="131">
        <v>0</v>
      </c>
      <c r="S3405" s="132">
        <v>1299372.9300000076</v>
      </c>
      <c r="T3405" s="122" t="s">
        <v>1106</v>
      </c>
      <c r="U3405" s="2">
        <v>109966845</v>
      </c>
      <c r="V3405" s="121">
        <v>-415577552</v>
      </c>
      <c r="W3405" s="111">
        <v>580127</v>
      </c>
      <c r="X3405" s="133">
        <v>66555187</v>
      </c>
      <c r="Y3405" s="45"/>
    </row>
    <row r="3406" spans="1:25">
      <c r="A3406" s="299" t="s">
        <v>206</v>
      </c>
      <c r="B3406" s="299" t="s">
        <v>207</v>
      </c>
      <c r="C3406" s="125">
        <v>45379</v>
      </c>
      <c r="D3406" s="125">
        <v>45379</v>
      </c>
      <c r="E3406" s="125">
        <v>45379</v>
      </c>
      <c r="F3406" s="295" t="s">
        <v>1087</v>
      </c>
      <c r="G3406" s="127"/>
      <c r="H3406" s="128" t="s">
        <v>1086</v>
      </c>
      <c r="I3406" s="73" t="s">
        <v>528</v>
      </c>
      <c r="J3406" s="73" t="s">
        <v>1085</v>
      </c>
      <c r="K3406" s="73" t="s">
        <v>944</v>
      </c>
      <c r="L3406" s="129">
        <v>563.86</v>
      </c>
      <c r="M3406" s="121">
        <v>100</v>
      </c>
      <c r="N3406" s="121">
        <v>563.86</v>
      </c>
      <c r="O3406" s="121">
        <v>0</v>
      </c>
      <c r="P3406" s="121">
        <v>563.86</v>
      </c>
      <c r="Q3406" s="130" t="s">
        <v>681</v>
      </c>
      <c r="R3406" s="131">
        <v>30641014.019999988</v>
      </c>
      <c r="S3406" s="132">
        <v>0</v>
      </c>
      <c r="T3406" s="122" t="s">
        <v>1085</v>
      </c>
      <c r="U3406" s="2">
        <v>110890116</v>
      </c>
      <c r="V3406" s="121">
        <v>-415625320</v>
      </c>
      <c r="W3406" s="111">
        <v>558361</v>
      </c>
      <c r="X3406" s="133">
        <v>66584515</v>
      </c>
      <c r="Y3406" s="45"/>
    </row>
    <row r="3407" spans="1:25">
      <c r="A3407" s="299" t="s">
        <v>182</v>
      </c>
      <c r="B3407" s="299" t="s">
        <v>183</v>
      </c>
      <c r="C3407" s="125">
        <v>45379</v>
      </c>
      <c r="D3407" s="125">
        <v>45379</v>
      </c>
      <c r="E3407" s="125">
        <v>45379</v>
      </c>
      <c r="F3407" s="295" t="s">
        <v>1087</v>
      </c>
      <c r="G3407" s="127" t="s">
        <v>1939</v>
      </c>
      <c r="H3407" s="128" t="s">
        <v>1086</v>
      </c>
      <c r="I3407" s="73" t="s">
        <v>528</v>
      </c>
      <c r="J3407" s="73" t="s">
        <v>1940</v>
      </c>
      <c r="K3407" s="73" t="s">
        <v>166</v>
      </c>
      <c r="L3407" s="129">
        <v>0</v>
      </c>
      <c r="N3407" s="121">
        <v>0</v>
      </c>
      <c r="O3407" s="121">
        <v>5.04</v>
      </c>
      <c r="P3407" s="121">
        <v>5.04</v>
      </c>
      <c r="Q3407" s="130" t="s">
        <v>681</v>
      </c>
      <c r="R3407" s="131">
        <v>0</v>
      </c>
      <c r="S3407" s="132">
        <v>1299377.9700000077</v>
      </c>
      <c r="T3407" s="122" t="s">
        <v>1085</v>
      </c>
      <c r="U3407" s="2">
        <v>110890239</v>
      </c>
      <c r="V3407" s="121">
        <v>-415625461</v>
      </c>
      <c r="W3407" s="111">
        <v>558361</v>
      </c>
      <c r="X3407" s="133">
        <v>66584536</v>
      </c>
      <c r="Y3407" s="45"/>
    </row>
    <row r="3408" spans="1:25">
      <c r="A3408" s="299" t="s">
        <v>206</v>
      </c>
      <c r="B3408" s="299" t="s">
        <v>207</v>
      </c>
      <c r="C3408" s="125">
        <v>45379</v>
      </c>
      <c r="D3408" s="125">
        <v>45379</v>
      </c>
      <c r="E3408" s="125">
        <v>45379</v>
      </c>
      <c r="F3408" s="295" t="s">
        <v>1045</v>
      </c>
      <c r="G3408" s="127"/>
      <c r="H3408" s="128" t="s">
        <v>577</v>
      </c>
      <c r="I3408" s="73" t="s">
        <v>578</v>
      </c>
      <c r="J3408" s="73" t="s">
        <v>1044</v>
      </c>
      <c r="K3408" s="73" t="s">
        <v>944</v>
      </c>
      <c r="L3408" s="129">
        <v>16977.52</v>
      </c>
      <c r="M3408" s="121">
        <v>100</v>
      </c>
      <c r="N3408" s="121">
        <v>16977.52</v>
      </c>
      <c r="O3408" s="121">
        <v>0</v>
      </c>
      <c r="P3408" s="121">
        <v>16977.52</v>
      </c>
      <c r="Q3408" s="130" t="s">
        <v>681</v>
      </c>
      <c r="R3408" s="131">
        <v>30657991.539999988</v>
      </c>
      <c r="S3408" s="132">
        <v>0</v>
      </c>
      <c r="T3408" s="122" t="s">
        <v>1044</v>
      </c>
      <c r="U3408" s="2">
        <v>110356493</v>
      </c>
      <c r="V3408" s="121">
        <v>-414100898</v>
      </c>
      <c r="W3408" s="111">
        <v>552460</v>
      </c>
      <c r="X3408" s="133">
        <v>66224841</v>
      </c>
      <c r="Y3408" s="45"/>
    </row>
    <row r="3409" spans="1:25">
      <c r="A3409" s="299" t="s">
        <v>182</v>
      </c>
      <c r="B3409" s="299" t="s">
        <v>183</v>
      </c>
      <c r="C3409" s="125">
        <v>45379</v>
      </c>
      <c r="D3409" s="125">
        <v>45379</v>
      </c>
      <c r="E3409" s="125">
        <v>45379</v>
      </c>
      <c r="F3409" s="295" t="s">
        <v>1045</v>
      </c>
      <c r="G3409" s="127" t="s">
        <v>1632</v>
      </c>
      <c r="H3409" s="128" t="s">
        <v>577</v>
      </c>
      <c r="I3409" s="73" t="s">
        <v>578</v>
      </c>
      <c r="J3409" s="73" t="s">
        <v>1044</v>
      </c>
      <c r="K3409" s="73" t="s">
        <v>166</v>
      </c>
      <c r="L3409" s="129">
        <v>0</v>
      </c>
      <c r="N3409" s="121">
        <v>0</v>
      </c>
      <c r="O3409" s="121">
        <v>194233.89</v>
      </c>
      <c r="P3409" s="121">
        <v>194233.89</v>
      </c>
      <c r="Q3409" s="130" t="s">
        <v>681</v>
      </c>
      <c r="R3409" s="131">
        <v>0</v>
      </c>
      <c r="S3409" s="132">
        <v>1493611.8600000078</v>
      </c>
      <c r="T3409" s="122" t="s">
        <v>1044</v>
      </c>
      <c r="U3409" s="2">
        <v>107022992</v>
      </c>
      <c r="V3409" s="121">
        <v>-414100917</v>
      </c>
      <c r="W3409" s="111">
        <v>552460</v>
      </c>
      <c r="X3409" s="133">
        <v>66224850</v>
      </c>
      <c r="Y3409" s="45"/>
    </row>
    <row r="3410" spans="1:25">
      <c r="A3410" s="299" t="s">
        <v>206</v>
      </c>
      <c r="B3410" s="299" t="s">
        <v>207</v>
      </c>
      <c r="C3410" s="125">
        <v>45379</v>
      </c>
      <c r="D3410" s="125">
        <v>45379</v>
      </c>
      <c r="E3410" s="125">
        <v>45379</v>
      </c>
      <c r="F3410" s="295" t="s">
        <v>693</v>
      </c>
      <c r="G3410" s="127"/>
      <c r="H3410" s="128" t="s">
        <v>1097</v>
      </c>
      <c r="I3410" s="73" t="s">
        <v>387</v>
      </c>
      <c r="J3410" s="73" t="s">
        <v>694</v>
      </c>
      <c r="K3410" s="73" t="s">
        <v>944</v>
      </c>
      <c r="L3410" s="129">
        <v>5607.62</v>
      </c>
      <c r="M3410" s="121">
        <v>100</v>
      </c>
      <c r="N3410" s="121">
        <v>5607.62</v>
      </c>
      <c r="O3410" s="121">
        <v>0</v>
      </c>
      <c r="P3410" s="121">
        <v>5607.62</v>
      </c>
      <c r="Q3410" s="130" t="s">
        <v>681</v>
      </c>
      <c r="R3410" s="131">
        <v>30663599.159999989</v>
      </c>
      <c r="S3410" s="132">
        <v>0</v>
      </c>
      <c r="T3410" s="122" t="s">
        <v>694</v>
      </c>
      <c r="U3410" s="2">
        <v>110355109</v>
      </c>
      <c r="V3410" s="121">
        <v>-414098779</v>
      </c>
      <c r="W3410" s="111">
        <v>583109</v>
      </c>
      <c r="X3410" s="133">
        <v>66224359</v>
      </c>
      <c r="Y3410" s="45"/>
    </row>
    <row r="3411" spans="1:25">
      <c r="A3411" s="299" t="s">
        <v>206</v>
      </c>
      <c r="B3411" s="299" t="s">
        <v>207</v>
      </c>
      <c r="C3411" s="125">
        <v>45379</v>
      </c>
      <c r="D3411" s="125">
        <v>45379</v>
      </c>
      <c r="E3411" s="125">
        <v>45379</v>
      </c>
      <c r="F3411" s="295" t="s">
        <v>386</v>
      </c>
      <c r="G3411" s="127"/>
      <c r="H3411" s="128" t="s">
        <v>385</v>
      </c>
      <c r="I3411" s="73" t="s">
        <v>387</v>
      </c>
      <c r="J3411" s="73" t="s">
        <v>388</v>
      </c>
      <c r="K3411" s="73" t="s">
        <v>944</v>
      </c>
      <c r="L3411" s="129">
        <v>19143.87</v>
      </c>
      <c r="M3411" s="121">
        <v>100</v>
      </c>
      <c r="N3411" s="121">
        <v>19143.87</v>
      </c>
      <c r="O3411" s="121">
        <v>0</v>
      </c>
      <c r="P3411" s="121">
        <v>19143.87</v>
      </c>
      <c r="Q3411" s="130" t="s">
        <v>681</v>
      </c>
      <c r="R3411" s="131">
        <v>30682743.02999999</v>
      </c>
      <c r="S3411" s="132">
        <v>0</v>
      </c>
      <c r="T3411" s="122" t="s">
        <v>388</v>
      </c>
      <c r="U3411" s="2">
        <v>110955908</v>
      </c>
      <c r="V3411" s="121">
        <v>-415729605</v>
      </c>
      <c r="W3411" s="111">
        <v>499450</v>
      </c>
      <c r="X3411" s="133">
        <v>66614419</v>
      </c>
      <c r="Y3411" s="45"/>
    </row>
    <row r="3412" spans="1:25">
      <c r="A3412" s="299" t="s">
        <v>182</v>
      </c>
      <c r="B3412" s="299" t="s">
        <v>183</v>
      </c>
      <c r="C3412" s="125">
        <v>45379</v>
      </c>
      <c r="D3412" s="125">
        <v>45379</v>
      </c>
      <c r="E3412" s="125">
        <v>45379</v>
      </c>
      <c r="G3412" s="127" t="s">
        <v>1884</v>
      </c>
      <c r="H3412" s="128" t="s">
        <v>513</v>
      </c>
      <c r="I3412" s="73" t="s">
        <v>514</v>
      </c>
      <c r="J3412" s="73" t="s">
        <v>515</v>
      </c>
      <c r="K3412" s="73" t="s">
        <v>166</v>
      </c>
      <c r="L3412" s="129">
        <v>0</v>
      </c>
      <c r="N3412" s="121">
        <v>0</v>
      </c>
      <c r="O3412" s="121">
        <v>22072.58</v>
      </c>
      <c r="P3412" s="121">
        <v>22072.58</v>
      </c>
      <c r="Q3412" s="130" t="s">
        <v>681</v>
      </c>
      <c r="R3412" s="131">
        <v>0</v>
      </c>
      <c r="S3412" s="132">
        <v>1515684.4400000079</v>
      </c>
      <c r="T3412" s="122" t="s">
        <v>515</v>
      </c>
      <c r="U3412" s="2">
        <v>106433869</v>
      </c>
      <c r="V3412" s="121">
        <v>-415433393</v>
      </c>
      <c r="W3412" s="111">
        <v>546067</v>
      </c>
      <c r="X3412" s="133">
        <v>66412215</v>
      </c>
      <c r="Y3412" s="45"/>
    </row>
    <row r="3413" spans="1:25">
      <c r="A3413" s="299" t="s">
        <v>206</v>
      </c>
      <c r="B3413" s="299" t="s">
        <v>207</v>
      </c>
      <c r="C3413" s="125">
        <v>45379</v>
      </c>
      <c r="D3413" s="125">
        <v>45379</v>
      </c>
      <c r="E3413" s="125">
        <v>45379</v>
      </c>
      <c r="F3413" s="295" t="s">
        <v>1084</v>
      </c>
      <c r="G3413" s="127"/>
      <c r="H3413" s="128" t="s">
        <v>1083</v>
      </c>
      <c r="I3413" s="73" t="s">
        <v>1081</v>
      </c>
      <c r="J3413" s="73" t="s">
        <v>1082</v>
      </c>
      <c r="K3413" s="73" t="s">
        <v>944</v>
      </c>
      <c r="L3413" s="129">
        <v>48360.4</v>
      </c>
      <c r="M3413" s="121">
        <v>100</v>
      </c>
      <c r="N3413" s="121">
        <v>48360.4</v>
      </c>
      <c r="O3413" s="121">
        <v>0</v>
      </c>
      <c r="P3413" s="121">
        <v>48360.4</v>
      </c>
      <c r="Q3413" s="130" t="s">
        <v>681</v>
      </c>
      <c r="R3413" s="131">
        <v>30731103.429999989</v>
      </c>
      <c r="S3413" s="132">
        <v>0</v>
      </c>
      <c r="T3413" s="122" t="s">
        <v>1082</v>
      </c>
      <c r="U3413" s="2">
        <v>110784879</v>
      </c>
      <c r="V3413" s="121">
        <v>-414969170</v>
      </c>
      <c r="W3413" s="111">
        <v>569815</v>
      </c>
      <c r="X3413" s="133">
        <v>66366934</v>
      </c>
      <c r="Y3413" s="45"/>
    </row>
    <row r="3414" spans="1:25">
      <c r="A3414" s="299" t="s">
        <v>182</v>
      </c>
      <c r="B3414" s="299" t="s">
        <v>183</v>
      </c>
      <c r="C3414" s="125">
        <v>45379</v>
      </c>
      <c r="D3414" s="125">
        <v>45379</v>
      </c>
      <c r="E3414" s="125">
        <v>45379</v>
      </c>
      <c r="F3414" s="295" t="s">
        <v>1084</v>
      </c>
      <c r="G3414" s="127" t="s">
        <v>1941</v>
      </c>
      <c r="H3414" s="128" t="s">
        <v>1083</v>
      </c>
      <c r="I3414" s="73" t="s">
        <v>1081</v>
      </c>
      <c r="J3414" s="73" t="s">
        <v>1082</v>
      </c>
      <c r="K3414" s="73" t="s">
        <v>166</v>
      </c>
      <c r="L3414" s="129">
        <v>0</v>
      </c>
      <c r="N3414" s="121">
        <v>0</v>
      </c>
      <c r="O3414" s="121">
        <v>560890.74</v>
      </c>
      <c r="P3414" s="121">
        <v>560890.74</v>
      </c>
      <c r="Q3414" s="130" t="s">
        <v>681</v>
      </c>
      <c r="R3414" s="131">
        <v>0</v>
      </c>
      <c r="S3414" s="132">
        <v>2076575.1800000079</v>
      </c>
      <c r="T3414" s="122" t="s">
        <v>1082</v>
      </c>
      <c r="U3414" s="2">
        <v>106976679</v>
      </c>
      <c r="V3414" s="121">
        <v>-415446260</v>
      </c>
      <c r="W3414" s="111">
        <v>569815</v>
      </c>
      <c r="X3414" s="133">
        <v>66425070</v>
      </c>
      <c r="Y3414" s="45"/>
    </row>
    <row r="3415" spans="1:25">
      <c r="A3415" s="299" t="s">
        <v>206</v>
      </c>
      <c r="B3415" s="299" t="s">
        <v>207</v>
      </c>
      <c r="C3415" s="125">
        <v>45379</v>
      </c>
      <c r="D3415" s="125">
        <v>45379</v>
      </c>
      <c r="E3415" s="125">
        <v>45379</v>
      </c>
      <c r="F3415" s="295" t="s">
        <v>1432</v>
      </c>
      <c r="G3415" s="127"/>
      <c r="H3415" s="128" t="s">
        <v>1067</v>
      </c>
      <c r="I3415" s="73" t="s">
        <v>1065</v>
      </c>
      <c r="J3415" s="73" t="s">
        <v>1066</v>
      </c>
      <c r="K3415" s="73" t="s">
        <v>944</v>
      </c>
      <c r="L3415" s="129">
        <v>26222.22</v>
      </c>
      <c r="M3415" s="121">
        <v>100</v>
      </c>
      <c r="N3415" s="121">
        <v>26222.22</v>
      </c>
      <c r="O3415" s="121">
        <v>0</v>
      </c>
      <c r="P3415" s="121">
        <v>26222.22</v>
      </c>
      <c r="Q3415" s="130" t="s">
        <v>681</v>
      </c>
      <c r="R3415" s="131">
        <v>30757325.649999987</v>
      </c>
      <c r="S3415" s="132">
        <v>0</v>
      </c>
      <c r="T3415" s="122" t="s">
        <v>1066</v>
      </c>
      <c r="U3415" s="2">
        <v>110357642</v>
      </c>
      <c r="V3415" s="121">
        <v>-414102041</v>
      </c>
      <c r="W3415" s="111">
        <v>557856</v>
      </c>
      <c r="X3415" s="133">
        <v>66225356</v>
      </c>
      <c r="Y3415" s="45"/>
    </row>
    <row r="3416" spans="1:25">
      <c r="A3416" s="299" t="s">
        <v>182</v>
      </c>
      <c r="B3416" s="299" t="s">
        <v>183</v>
      </c>
      <c r="C3416" s="125">
        <v>45379</v>
      </c>
      <c r="D3416" s="125">
        <v>45379</v>
      </c>
      <c r="E3416" s="125">
        <v>45379</v>
      </c>
      <c r="F3416" s="295" t="s">
        <v>1432</v>
      </c>
      <c r="G3416" s="127" t="s">
        <v>1942</v>
      </c>
      <c r="H3416" s="128" t="s">
        <v>1067</v>
      </c>
      <c r="I3416" s="73" t="s">
        <v>1065</v>
      </c>
      <c r="J3416" s="73" t="s">
        <v>1066</v>
      </c>
      <c r="K3416" s="73" t="s">
        <v>166</v>
      </c>
      <c r="L3416" s="129">
        <v>0</v>
      </c>
      <c r="N3416" s="121">
        <v>0</v>
      </c>
      <c r="O3416" s="121">
        <v>305984.34999999998</v>
      </c>
      <c r="P3416" s="121">
        <v>305984.34999999998</v>
      </c>
      <c r="Q3416" s="130" t="s">
        <v>681</v>
      </c>
      <c r="R3416" s="131">
        <v>0</v>
      </c>
      <c r="S3416" s="132">
        <v>2382559.5300000077</v>
      </c>
      <c r="T3416" s="122" t="s">
        <v>1066</v>
      </c>
      <c r="U3416" s="2">
        <v>106734387</v>
      </c>
      <c r="V3416" s="121">
        <v>-415442652</v>
      </c>
      <c r="W3416" s="111">
        <v>557856</v>
      </c>
      <c r="X3416" s="133">
        <v>66421464</v>
      </c>
      <c r="Y3416" s="45"/>
    </row>
    <row r="3417" spans="1:25">
      <c r="A3417" s="299" t="s">
        <v>206</v>
      </c>
      <c r="B3417" s="299" t="s">
        <v>207</v>
      </c>
      <c r="C3417" s="125">
        <v>45379</v>
      </c>
      <c r="D3417" s="125">
        <v>45379</v>
      </c>
      <c r="E3417" s="125">
        <v>45379</v>
      </c>
      <c r="F3417" s="295" t="s">
        <v>378</v>
      </c>
      <c r="G3417" s="127"/>
      <c r="H3417" s="128" t="s">
        <v>377</v>
      </c>
      <c r="I3417" s="73" t="s">
        <v>379</v>
      </c>
      <c r="J3417" s="73" t="s">
        <v>380</v>
      </c>
      <c r="K3417" s="73" t="s">
        <v>944</v>
      </c>
      <c r="L3417" s="129">
        <v>3312.19</v>
      </c>
      <c r="M3417" s="121">
        <v>100</v>
      </c>
      <c r="N3417" s="121">
        <v>3312.19</v>
      </c>
      <c r="O3417" s="121">
        <v>0</v>
      </c>
      <c r="P3417" s="121">
        <v>3312.19</v>
      </c>
      <c r="Q3417" s="130" t="s">
        <v>681</v>
      </c>
      <c r="R3417" s="131">
        <v>30760637.839999989</v>
      </c>
      <c r="S3417" s="132">
        <v>0</v>
      </c>
      <c r="T3417" s="122" t="s">
        <v>380</v>
      </c>
      <c r="U3417" s="2">
        <v>110914773</v>
      </c>
      <c r="V3417" s="121">
        <v>-415663795</v>
      </c>
      <c r="W3417" s="111">
        <v>512176</v>
      </c>
      <c r="X3417" s="133">
        <v>66597646</v>
      </c>
      <c r="Y3417" s="45"/>
    </row>
    <row r="3418" spans="1:25">
      <c r="A3418" s="299" t="s">
        <v>206</v>
      </c>
      <c r="B3418" s="299" t="s">
        <v>207</v>
      </c>
      <c r="C3418" s="125">
        <v>45379</v>
      </c>
      <c r="D3418" s="125">
        <v>45379</v>
      </c>
      <c r="E3418" s="125">
        <v>45379</v>
      </c>
      <c r="F3418" s="295" t="s">
        <v>1005</v>
      </c>
      <c r="G3418" s="127"/>
      <c r="H3418" s="128" t="s">
        <v>1004</v>
      </c>
      <c r="I3418" s="73" t="s">
        <v>1002</v>
      </c>
      <c r="J3418" s="73" t="s">
        <v>1003</v>
      </c>
      <c r="K3418" s="73" t="s">
        <v>944</v>
      </c>
      <c r="L3418" s="129">
        <v>4533.33</v>
      </c>
      <c r="M3418" s="121">
        <v>100</v>
      </c>
      <c r="N3418" s="121">
        <v>4533.33</v>
      </c>
      <c r="O3418" s="121">
        <v>0</v>
      </c>
      <c r="P3418" s="121">
        <v>4533.33</v>
      </c>
      <c r="Q3418" s="130" t="s">
        <v>681</v>
      </c>
      <c r="R3418" s="131">
        <v>30765171.169999987</v>
      </c>
      <c r="S3418" s="132">
        <v>0</v>
      </c>
      <c r="T3418" s="122" t="s">
        <v>1003</v>
      </c>
      <c r="U3418" s="2">
        <v>110118727</v>
      </c>
      <c r="V3418" s="121">
        <v>-413796937</v>
      </c>
      <c r="W3418" s="111">
        <v>523999</v>
      </c>
      <c r="X3418" s="133">
        <v>66144112</v>
      </c>
      <c r="Y3418" s="45"/>
    </row>
    <row r="3419" spans="1:25">
      <c r="A3419" s="299" t="s">
        <v>206</v>
      </c>
      <c r="B3419" s="299" t="s">
        <v>207</v>
      </c>
      <c r="C3419" s="125">
        <v>45379</v>
      </c>
      <c r="D3419" s="125">
        <v>45379</v>
      </c>
      <c r="E3419" s="125">
        <v>45379</v>
      </c>
      <c r="G3419" s="127"/>
      <c r="H3419" s="128" t="s">
        <v>1048</v>
      </c>
      <c r="I3419" s="73" t="s">
        <v>1046</v>
      </c>
      <c r="J3419" s="73" t="s">
        <v>1047</v>
      </c>
      <c r="K3419" s="73" t="s">
        <v>944</v>
      </c>
      <c r="L3419" s="129">
        <v>3842.63</v>
      </c>
      <c r="M3419" s="121">
        <v>100</v>
      </c>
      <c r="N3419" s="121">
        <v>3842.63</v>
      </c>
      <c r="O3419" s="121">
        <v>0</v>
      </c>
      <c r="P3419" s="121">
        <v>3842.63</v>
      </c>
      <c r="Q3419" s="130" t="s">
        <v>681</v>
      </c>
      <c r="R3419" s="131">
        <v>30769013.799999986</v>
      </c>
      <c r="S3419" s="132">
        <v>0</v>
      </c>
      <c r="T3419" s="122" t="s">
        <v>1047</v>
      </c>
      <c r="U3419" s="2">
        <v>110953424</v>
      </c>
      <c r="V3419" s="121">
        <v>-415725830</v>
      </c>
      <c r="W3419" s="111">
        <v>551210</v>
      </c>
      <c r="X3419" s="133">
        <v>66612822</v>
      </c>
      <c r="Y3419" s="45"/>
    </row>
    <row r="3420" spans="1:25">
      <c r="A3420" s="299" t="s">
        <v>206</v>
      </c>
      <c r="B3420" s="299" t="s">
        <v>207</v>
      </c>
      <c r="C3420" s="125">
        <v>45379</v>
      </c>
      <c r="D3420" s="125">
        <v>45379</v>
      </c>
      <c r="E3420" s="125">
        <v>45379</v>
      </c>
      <c r="G3420" s="127"/>
      <c r="H3420" s="128" t="s">
        <v>881</v>
      </c>
      <c r="I3420" s="73" t="s">
        <v>204</v>
      </c>
      <c r="J3420" s="73" t="s">
        <v>880</v>
      </c>
      <c r="K3420" s="73" t="s">
        <v>944</v>
      </c>
      <c r="L3420" s="129">
        <v>1394.98</v>
      </c>
      <c r="M3420" s="121">
        <v>100</v>
      </c>
      <c r="N3420" s="121">
        <v>1394.98</v>
      </c>
      <c r="O3420" s="121">
        <v>0</v>
      </c>
      <c r="P3420" s="121">
        <v>1394.98</v>
      </c>
      <c r="Q3420" s="130" t="s">
        <v>681</v>
      </c>
      <c r="R3420" s="131">
        <v>30770408.779999986</v>
      </c>
      <c r="S3420" s="132">
        <v>0</v>
      </c>
      <c r="T3420" s="122" t="s">
        <v>880</v>
      </c>
      <c r="U3420" s="2">
        <v>110951208</v>
      </c>
      <c r="V3420" s="121">
        <v>-415722000</v>
      </c>
      <c r="W3420" s="111">
        <v>533551</v>
      </c>
      <c r="X3420" s="133">
        <v>66612175</v>
      </c>
      <c r="Y3420" s="45"/>
    </row>
    <row r="3421" spans="1:25">
      <c r="A3421" s="299" t="s">
        <v>182</v>
      </c>
      <c r="B3421" s="299" t="s">
        <v>183</v>
      </c>
      <c r="C3421" s="125">
        <v>45379</v>
      </c>
      <c r="D3421" s="125">
        <v>45379</v>
      </c>
      <c r="E3421" s="125">
        <v>45379</v>
      </c>
      <c r="G3421" s="127" t="s">
        <v>1636</v>
      </c>
      <c r="H3421" s="128" t="s">
        <v>881</v>
      </c>
      <c r="I3421" s="73" t="s">
        <v>204</v>
      </c>
      <c r="J3421" s="73" t="s">
        <v>880</v>
      </c>
      <c r="K3421" s="73" t="s">
        <v>166</v>
      </c>
      <c r="L3421" s="129">
        <v>0</v>
      </c>
      <c r="N3421" s="121">
        <v>0</v>
      </c>
      <c r="O3421" s="121">
        <v>4847.3500000000004</v>
      </c>
      <c r="P3421" s="121">
        <v>4847.3500000000004</v>
      </c>
      <c r="Q3421" s="130" t="s">
        <v>681</v>
      </c>
      <c r="R3421" s="131">
        <v>0</v>
      </c>
      <c r="S3421" s="132">
        <v>2387406.8800000078</v>
      </c>
      <c r="T3421" s="122" t="s">
        <v>880</v>
      </c>
      <c r="U3421" s="2">
        <v>109328740</v>
      </c>
      <c r="V3421" s="121">
        <v>-415562850</v>
      </c>
      <c r="W3421" s="111">
        <v>533551</v>
      </c>
      <c r="X3421" s="133">
        <v>66540642</v>
      </c>
      <c r="Y3421" s="45"/>
    </row>
    <row r="3422" spans="1:25">
      <c r="A3422" s="299" t="s">
        <v>182</v>
      </c>
      <c r="B3422" s="299" t="s">
        <v>183</v>
      </c>
      <c r="C3422" s="125">
        <v>45379</v>
      </c>
      <c r="D3422" s="125">
        <v>45379</v>
      </c>
      <c r="E3422" s="125">
        <v>45379</v>
      </c>
      <c r="F3422" s="295" t="s">
        <v>1113</v>
      </c>
      <c r="G3422" s="127" t="s">
        <v>1974</v>
      </c>
      <c r="H3422" s="128" t="s">
        <v>1112</v>
      </c>
      <c r="I3422" s="73" t="s">
        <v>1142</v>
      </c>
      <c r="J3422" s="73" t="s">
        <v>1143</v>
      </c>
      <c r="K3422" s="73" t="s">
        <v>166</v>
      </c>
      <c r="L3422" s="129">
        <v>0</v>
      </c>
      <c r="N3422" s="121">
        <v>0</v>
      </c>
      <c r="O3422" s="121">
        <v>212925.4</v>
      </c>
      <c r="P3422" s="121">
        <v>212925.4</v>
      </c>
      <c r="Q3422" s="130" t="s">
        <v>681</v>
      </c>
      <c r="R3422" s="131">
        <v>0</v>
      </c>
      <c r="S3422" s="132">
        <v>2600332.2800000077</v>
      </c>
      <c r="T3422" s="122" t="s">
        <v>1143</v>
      </c>
      <c r="U3422" s="2">
        <v>109965974</v>
      </c>
      <c r="V3422" s="121">
        <v>-415576699</v>
      </c>
      <c r="W3422" s="111">
        <v>574756</v>
      </c>
      <c r="X3422" s="133">
        <v>66554336</v>
      </c>
      <c r="Y3422" s="45"/>
    </row>
    <row r="3423" spans="1:25">
      <c r="A3423" s="299" t="s">
        <v>206</v>
      </c>
      <c r="B3423" s="299" t="s">
        <v>207</v>
      </c>
      <c r="C3423" s="125">
        <v>45379</v>
      </c>
      <c r="D3423" s="125">
        <v>45379</v>
      </c>
      <c r="E3423" s="125">
        <v>45379</v>
      </c>
      <c r="F3423" s="295" t="s">
        <v>1078</v>
      </c>
      <c r="G3423" s="127"/>
      <c r="H3423" s="128" t="s">
        <v>1077</v>
      </c>
      <c r="I3423" s="73" t="s">
        <v>539</v>
      </c>
      <c r="J3423" s="73" t="s">
        <v>1076</v>
      </c>
      <c r="K3423" s="73" t="s">
        <v>944</v>
      </c>
      <c r="L3423" s="129">
        <v>13999.06</v>
      </c>
      <c r="M3423" s="121">
        <v>100</v>
      </c>
      <c r="N3423" s="121">
        <v>13999.06</v>
      </c>
      <c r="O3423" s="121">
        <v>0</v>
      </c>
      <c r="P3423" s="121">
        <v>13999.06</v>
      </c>
      <c r="Q3423" s="130" t="s">
        <v>681</v>
      </c>
      <c r="R3423" s="131">
        <v>30784407.839999985</v>
      </c>
      <c r="S3423" s="132">
        <v>0</v>
      </c>
      <c r="T3423" s="122" t="s">
        <v>1076</v>
      </c>
      <c r="U3423" s="2">
        <v>110739755</v>
      </c>
      <c r="V3423" s="121">
        <v>-414916549</v>
      </c>
      <c r="W3423" s="111">
        <v>571971</v>
      </c>
      <c r="X3423" s="133">
        <v>66352119</v>
      </c>
      <c r="Y3423" s="45"/>
    </row>
    <row r="3424" spans="1:25">
      <c r="A3424" s="228" t="s">
        <v>182</v>
      </c>
      <c r="B3424" s="228" t="s">
        <v>183</v>
      </c>
      <c r="C3424" s="229">
        <v>45379</v>
      </c>
      <c r="D3424" s="229">
        <v>45379</v>
      </c>
      <c r="E3424" s="229">
        <v>45379</v>
      </c>
      <c r="F3424" s="296" t="s">
        <v>1078</v>
      </c>
      <c r="G3424" s="230" t="s">
        <v>1955</v>
      </c>
      <c r="H3424" s="231" t="s">
        <v>1077</v>
      </c>
      <c r="I3424" s="232" t="s">
        <v>539</v>
      </c>
      <c r="J3424" s="232" t="s">
        <v>1076</v>
      </c>
      <c r="K3424" s="232" t="s">
        <v>166</v>
      </c>
      <c r="L3424" s="233">
        <v>0</v>
      </c>
      <c r="M3424" s="234"/>
      <c r="N3424" s="234">
        <v>0</v>
      </c>
      <c r="O3424" s="234">
        <v>36162.44</v>
      </c>
      <c r="P3424" s="234">
        <v>36162.44</v>
      </c>
      <c r="Q3424" s="235" t="s">
        <v>681</v>
      </c>
      <c r="R3424" s="236">
        <v>0</v>
      </c>
      <c r="S3424" s="237">
        <v>2636494.7200000077</v>
      </c>
      <c r="T3424" s="238" t="s">
        <v>1076</v>
      </c>
      <c r="U3424" s="239">
        <v>109435674</v>
      </c>
      <c r="V3424" s="234">
        <v>-415566857</v>
      </c>
      <c r="W3424" s="240">
        <v>571971</v>
      </c>
      <c r="X3424" s="241">
        <v>66544558</v>
      </c>
      <c r="Y3424" s="242"/>
    </row>
    <row r="3425" spans="1:25">
      <c r="A3425" s="299" t="s">
        <v>206</v>
      </c>
      <c r="B3425" s="299" t="s">
        <v>207</v>
      </c>
      <c r="C3425" s="125">
        <v>45380</v>
      </c>
      <c r="D3425" s="125">
        <v>45380</v>
      </c>
      <c r="E3425" s="125">
        <v>45380</v>
      </c>
      <c r="F3425" s="295" t="s">
        <v>1061</v>
      </c>
      <c r="G3425" s="127"/>
      <c r="H3425" s="128" t="s">
        <v>1060</v>
      </c>
      <c r="I3425" s="73" t="s">
        <v>1058</v>
      </c>
      <c r="J3425" s="73" t="s">
        <v>1096</v>
      </c>
      <c r="K3425" s="73" t="s">
        <v>944</v>
      </c>
      <c r="L3425" s="129">
        <v>3696.64</v>
      </c>
      <c r="M3425" s="121">
        <v>100</v>
      </c>
      <c r="N3425" s="121">
        <v>3696.64</v>
      </c>
      <c r="O3425" s="121">
        <v>0</v>
      </c>
      <c r="P3425" s="121">
        <v>3696.64</v>
      </c>
      <c r="Q3425" s="130" t="s">
        <v>681</v>
      </c>
      <c r="R3425" s="131">
        <v>30788104.479999986</v>
      </c>
      <c r="S3425" s="132">
        <v>0</v>
      </c>
      <c r="T3425" s="122" t="s">
        <v>1096</v>
      </c>
      <c r="U3425" s="2">
        <v>110286724</v>
      </c>
      <c r="V3425" s="121">
        <v>-414012073</v>
      </c>
      <c r="W3425" s="111">
        <v>553659</v>
      </c>
      <c r="X3425" s="133">
        <v>66199949</v>
      </c>
      <c r="Y3425" s="45"/>
    </row>
    <row r="3426" spans="1:25">
      <c r="A3426" s="299" t="s">
        <v>182</v>
      </c>
      <c r="B3426" s="299" t="s">
        <v>183</v>
      </c>
      <c r="C3426" s="125">
        <v>45380</v>
      </c>
      <c r="D3426" s="125">
        <v>45380</v>
      </c>
      <c r="E3426" s="125">
        <v>45380</v>
      </c>
      <c r="F3426" s="295" t="s">
        <v>1061</v>
      </c>
      <c r="G3426" s="127" t="s">
        <v>1921</v>
      </c>
      <c r="H3426" s="128" t="s">
        <v>1060</v>
      </c>
      <c r="I3426" s="73" t="s">
        <v>1058</v>
      </c>
      <c r="J3426" s="73" t="s">
        <v>1059</v>
      </c>
      <c r="K3426" s="73" t="s">
        <v>166</v>
      </c>
      <c r="L3426" s="129">
        <v>0</v>
      </c>
      <c r="N3426" s="121">
        <v>0</v>
      </c>
      <c r="O3426" s="121">
        <v>20552.97</v>
      </c>
      <c r="P3426" s="121">
        <v>20552.97</v>
      </c>
      <c r="Q3426" s="130" t="s">
        <v>681</v>
      </c>
      <c r="R3426" s="131">
        <v>0</v>
      </c>
      <c r="S3426" s="132">
        <v>2657047.6900000079</v>
      </c>
      <c r="T3426" s="122" t="s">
        <v>1096</v>
      </c>
      <c r="U3426" s="2">
        <v>108998807</v>
      </c>
      <c r="V3426" s="121">
        <v>-416192060</v>
      </c>
      <c r="W3426" s="111">
        <v>553659</v>
      </c>
      <c r="X3426" s="133">
        <v>66726459</v>
      </c>
      <c r="Y3426" s="45"/>
    </row>
    <row r="3427" spans="1:25">
      <c r="A3427" s="299" t="s">
        <v>206</v>
      </c>
      <c r="B3427" s="299" t="s">
        <v>207</v>
      </c>
      <c r="C3427" s="125">
        <v>45379</v>
      </c>
      <c r="D3427" s="125">
        <v>45379</v>
      </c>
      <c r="E3427" s="125">
        <v>45380</v>
      </c>
      <c r="F3427" s="295" t="s">
        <v>335</v>
      </c>
      <c r="G3427" s="127"/>
      <c r="H3427" s="128" t="s">
        <v>334</v>
      </c>
      <c r="I3427" s="73" t="s">
        <v>336</v>
      </c>
      <c r="J3427" s="73" t="s">
        <v>337</v>
      </c>
      <c r="K3427" s="73" t="s">
        <v>944</v>
      </c>
      <c r="L3427" s="129">
        <v>12258.93</v>
      </c>
      <c r="M3427" s="121">
        <v>100</v>
      </c>
      <c r="N3427" s="121">
        <v>12258.93</v>
      </c>
      <c r="O3427" s="121">
        <v>0</v>
      </c>
      <c r="P3427" s="121">
        <v>12258.93</v>
      </c>
      <c r="Q3427" s="130" t="s">
        <v>681</v>
      </c>
      <c r="R3427" s="131">
        <v>30800363.409999985</v>
      </c>
      <c r="S3427" s="132">
        <v>0</v>
      </c>
      <c r="T3427" s="122" t="s">
        <v>337</v>
      </c>
      <c r="U3427" s="2">
        <v>111151397</v>
      </c>
      <c r="V3427" s="121">
        <v>-416283517</v>
      </c>
      <c r="W3427" s="111">
        <v>547666</v>
      </c>
      <c r="X3427" s="133">
        <v>66803645</v>
      </c>
      <c r="Y3427" s="45"/>
    </row>
    <row r="3428" spans="1:25">
      <c r="A3428" s="299" t="s">
        <v>206</v>
      </c>
      <c r="B3428" s="299" t="s">
        <v>207</v>
      </c>
      <c r="C3428" s="125">
        <v>45379</v>
      </c>
      <c r="D3428" s="125">
        <v>45379</v>
      </c>
      <c r="E3428" s="125">
        <v>45380</v>
      </c>
      <c r="F3428" s="295" t="s">
        <v>1104</v>
      </c>
      <c r="G3428" s="127"/>
      <c r="H3428" s="128" t="s">
        <v>1103</v>
      </c>
      <c r="I3428" s="73" t="s">
        <v>1101</v>
      </c>
      <c r="J3428" s="73" t="s">
        <v>1102</v>
      </c>
      <c r="K3428" s="73" t="s">
        <v>944</v>
      </c>
      <c r="L3428" s="129">
        <v>22562.5</v>
      </c>
      <c r="M3428" s="121">
        <v>100</v>
      </c>
      <c r="N3428" s="121">
        <v>22562.5</v>
      </c>
      <c r="O3428" s="121">
        <v>0</v>
      </c>
      <c r="P3428" s="121">
        <v>22562.5</v>
      </c>
      <c r="Q3428" s="130" t="s">
        <v>681</v>
      </c>
      <c r="R3428" s="131">
        <v>30822925.909999985</v>
      </c>
      <c r="S3428" s="132">
        <v>0</v>
      </c>
      <c r="T3428" s="122" t="s">
        <v>1102</v>
      </c>
      <c r="U3428" s="2">
        <v>110845323</v>
      </c>
      <c r="V3428" s="121">
        <v>-415040641</v>
      </c>
      <c r="W3428" s="111">
        <v>572160</v>
      </c>
      <c r="X3428" s="133">
        <v>66383682</v>
      </c>
      <c r="Y3428" s="45"/>
    </row>
    <row r="3429" spans="1:25">
      <c r="A3429" s="299" t="s">
        <v>206</v>
      </c>
      <c r="B3429" s="299" t="s">
        <v>207</v>
      </c>
      <c r="C3429" s="125">
        <v>45379</v>
      </c>
      <c r="D3429" s="125">
        <v>45379</v>
      </c>
      <c r="E3429" s="125">
        <v>45380</v>
      </c>
      <c r="G3429" s="127"/>
      <c r="H3429" s="128" t="s">
        <v>510</v>
      </c>
      <c r="I3429" s="73" t="s">
        <v>511</v>
      </c>
      <c r="J3429" s="73" t="s">
        <v>512</v>
      </c>
      <c r="K3429" s="73" t="s">
        <v>944</v>
      </c>
      <c r="L3429" s="129">
        <v>2388.11</v>
      </c>
      <c r="M3429" s="121">
        <v>100</v>
      </c>
      <c r="N3429" s="121">
        <v>2388.11</v>
      </c>
      <c r="O3429" s="121">
        <v>0</v>
      </c>
      <c r="P3429" s="121">
        <v>2388.11</v>
      </c>
      <c r="Q3429" s="130" t="s">
        <v>681</v>
      </c>
      <c r="R3429" s="131">
        <v>30825314.019999985</v>
      </c>
      <c r="S3429" s="132">
        <v>0</v>
      </c>
      <c r="T3429" s="122" t="s">
        <v>512</v>
      </c>
      <c r="U3429" s="2">
        <v>111150999</v>
      </c>
      <c r="V3429" s="121">
        <v>-416282064</v>
      </c>
      <c r="W3429" s="111">
        <v>552733</v>
      </c>
      <c r="X3429" s="133">
        <v>66803542</v>
      </c>
      <c r="Y3429" s="45"/>
    </row>
    <row r="3430" spans="1:25">
      <c r="A3430" s="299" t="s">
        <v>206</v>
      </c>
      <c r="B3430" s="299" t="s">
        <v>207</v>
      </c>
      <c r="C3430" s="125">
        <v>45380</v>
      </c>
      <c r="D3430" s="125">
        <v>45380</v>
      </c>
      <c r="E3430" s="125">
        <v>45380</v>
      </c>
      <c r="G3430" s="127"/>
      <c r="H3430" s="128" t="s">
        <v>1033</v>
      </c>
      <c r="I3430" s="73" t="s">
        <v>917</v>
      </c>
      <c r="J3430" s="73" t="s">
        <v>1032</v>
      </c>
      <c r="K3430" s="73" t="s">
        <v>944</v>
      </c>
      <c r="L3430" s="129">
        <v>11766.69</v>
      </c>
      <c r="M3430" s="121">
        <v>100</v>
      </c>
      <c r="N3430" s="121">
        <v>11766.69</v>
      </c>
      <c r="O3430" s="121">
        <v>0</v>
      </c>
      <c r="P3430" s="121">
        <v>11766.69</v>
      </c>
      <c r="Q3430" s="130" t="s">
        <v>681</v>
      </c>
      <c r="R3430" s="131">
        <v>30837080.709999986</v>
      </c>
      <c r="S3430" s="132">
        <v>0</v>
      </c>
      <c r="T3430" s="122" t="s">
        <v>1032</v>
      </c>
      <c r="U3430" s="2">
        <v>111038446</v>
      </c>
      <c r="V3430" s="121">
        <v>-415861214</v>
      </c>
      <c r="W3430" s="111">
        <v>526201</v>
      </c>
      <c r="X3430" s="133">
        <v>66653856</v>
      </c>
      <c r="Y3430" s="45"/>
    </row>
    <row r="3431" spans="1:25">
      <c r="A3431" s="299" t="s">
        <v>206</v>
      </c>
      <c r="B3431" s="299" t="s">
        <v>207</v>
      </c>
      <c r="C3431" s="125">
        <v>45380</v>
      </c>
      <c r="D3431" s="125">
        <v>45380</v>
      </c>
      <c r="E3431" s="125">
        <v>45380</v>
      </c>
      <c r="G3431" s="127"/>
      <c r="H3431" s="128" t="s">
        <v>989</v>
      </c>
      <c r="I3431" s="73" t="s">
        <v>917</v>
      </c>
      <c r="J3431" s="73" t="s">
        <v>988</v>
      </c>
      <c r="K3431" s="73" t="s">
        <v>944</v>
      </c>
      <c r="L3431" s="129">
        <v>17381.45</v>
      </c>
      <c r="M3431" s="121">
        <v>100</v>
      </c>
      <c r="N3431" s="121">
        <v>17381.45</v>
      </c>
      <c r="O3431" s="121">
        <v>0</v>
      </c>
      <c r="P3431" s="121">
        <v>17381.45</v>
      </c>
      <c r="Q3431" s="130" t="s">
        <v>681</v>
      </c>
      <c r="R3431" s="131">
        <v>30854462.159999985</v>
      </c>
      <c r="S3431" s="132">
        <v>0</v>
      </c>
      <c r="T3431" s="122" t="s">
        <v>988</v>
      </c>
      <c r="U3431" s="2">
        <v>111035310</v>
      </c>
      <c r="V3431" s="121">
        <v>-415855906</v>
      </c>
      <c r="W3431" s="111">
        <v>502245</v>
      </c>
      <c r="X3431" s="133">
        <v>66651969</v>
      </c>
      <c r="Y3431" s="45"/>
    </row>
    <row r="3432" spans="1:25">
      <c r="A3432" s="299" t="s">
        <v>206</v>
      </c>
      <c r="B3432" s="299" t="s">
        <v>207</v>
      </c>
      <c r="C3432" s="125">
        <v>45380</v>
      </c>
      <c r="D3432" s="125">
        <v>45380</v>
      </c>
      <c r="E3432" s="125">
        <v>45380</v>
      </c>
      <c r="G3432" s="127"/>
      <c r="H3432" s="128" t="s">
        <v>516</v>
      </c>
      <c r="I3432" s="73" t="s">
        <v>517</v>
      </c>
      <c r="J3432" s="73" t="s">
        <v>518</v>
      </c>
      <c r="K3432" s="73" t="s">
        <v>944</v>
      </c>
      <c r="L3432" s="129">
        <v>2904.22</v>
      </c>
      <c r="M3432" s="121">
        <v>100</v>
      </c>
      <c r="N3432" s="121">
        <v>2904.22</v>
      </c>
      <c r="O3432" s="121">
        <v>0</v>
      </c>
      <c r="P3432" s="121">
        <v>2904.22</v>
      </c>
      <c r="Q3432" s="130" t="s">
        <v>681</v>
      </c>
      <c r="R3432" s="131">
        <v>30857366.379999984</v>
      </c>
      <c r="S3432" s="132">
        <v>0</v>
      </c>
      <c r="T3432" s="122" t="s">
        <v>518</v>
      </c>
      <c r="U3432" s="2">
        <v>111151038</v>
      </c>
      <c r="V3432" s="121">
        <v>-416282097</v>
      </c>
      <c r="W3432" s="111">
        <v>549713</v>
      </c>
      <c r="X3432" s="133">
        <v>66803552</v>
      </c>
      <c r="Y3432" s="45"/>
    </row>
    <row r="3433" spans="1:25">
      <c r="A3433" s="299" t="s">
        <v>182</v>
      </c>
      <c r="B3433" s="299" t="s">
        <v>183</v>
      </c>
      <c r="C3433" s="125">
        <v>45380</v>
      </c>
      <c r="D3433" s="125">
        <v>45380</v>
      </c>
      <c r="E3433" s="125">
        <v>45380</v>
      </c>
      <c r="G3433" s="127" t="s">
        <v>1871</v>
      </c>
      <c r="H3433" s="128" t="s">
        <v>516</v>
      </c>
      <c r="I3433" s="73" t="s">
        <v>517</v>
      </c>
      <c r="J3433" s="73" t="s">
        <v>1872</v>
      </c>
      <c r="K3433" s="73" t="s">
        <v>166</v>
      </c>
      <c r="L3433" s="129">
        <v>0</v>
      </c>
      <c r="N3433" s="121">
        <v>0</v>
      </c>
      <c r="O3433" s="121">
        <v>12049.46</v>
      </c>
      <c r="P3433" s="121">
        <v>12049.46</v>
      </c>
      <c r="Q3433" s="130" t="s">
        <v>681</v>
      </c>
      <c r="R3433" s="131">
        <v>0</v>
      </c>
      <c r="S3433" s="132">
        <v>2669097.1500000078</v>
      </c>
      <c r="T3433" s="122" t="s">
        <v>518</v>
      </c>
      <c r="U3433" s="2">
        <v>108962592</v>
      </c>
      <c r="V3433" s="121">
        <v>-416188418</v>
      </c>
      <c r="W3433" s="111">
        <v>549713</v>
      </c>
      <c r="X3433" s="133">
        <v>66722817</v>
      </c>
      <c r="Y3433" s="45"/>
    </row>
    <row r="3434" spans="1:25">
      <c r="A3434" s="299" t="s">
        <v>206</v>
      </c>
      <c r="B3434" s="299" t="s">
        <v>207</v>
      </c>
      <c r="C3434" s="125">
        <v>45380</v>
      </c>
      <c r="D3434" s="125">
        <v>45380</v>
      </c>
      <c r="E3434" s="125">
        <v>45380</v>
      </c>
      <c r="F3434" s="295" t="s">
        <v>1036</v>
      </c>
      <c r="G3434" s="127"/>
      <c r="H3434" s="128" t="s">
        <v>900</v>
      </c>
      <c r="I3434" s="73" t="s">
        <v>898</v>
      </c>
      <c r="J3434" s="73" t="s">
        <v>899</v>
      </c>
      <c r="K3434" s="73" t="s">
        <v>944</v>
      </c>
      <c r="L3434" s="129">
        <v>12467.4</v>
      </c>
      <c r="M3434" s="121">
        <v>100</v>
      </c>
      <c r="N3434" s="121">
        <v>12467.4</v>
      </c>
      <c r="O3434" s="121">
        <v>0</v>
      </c>
      <c r="P3434" s="121">
        <v>12467.4</v>
      </c>
      <c r="Q3434" s="130" t="s">
        <v>681</v>
      </c>
      <c r="R3434" s="131">
        <v>30869833.779999983</v>
      </c>
      <c r="S3434" s="132">
        <v>0</v>
      </c>
      <c r="T3434" s="122" t="s">
        <v>899</v>
      </c>
      <c r="U3434" s="2">
        <v>110216577</v>
      </c>
      <c r="V3434" s="121">
        <v>-413927915</v>
      </c>
      <c r="W3434" s="111">
        <v>493703</v>
      </c>
      <c r="X3434" s="133">
        <v>66179707</v>
      </c>
      <c r="Y3434" s="45"/>
    </row>
    <row r="3435" spans="1:25">
      <c r="A3435" s="299" t="s">
        <v>182</v>
      </c>
      <c r="B3435" s="299" t="s">
        <v>183</v>
      </c>
      <c r="C3435" s="125">
        <v>45380</v>
      </c>
      <c r="D3435" s="125">
        <v>45380</v>
      </c>
      <c r="E3435" s="125">
        <v>45380</v>
      </c>
      <c r="F3435" s="295" t="s">
        <v>1036</v>
      </c>
      <c r="G3435" s="127" t="s">
        <v>1653</v>
      </c>
      <c r="H3435" s="128" t="s">
        <v>900</v>
      </c>
      <c r="I3435" s="73" t="s">
        <v>898</v>
      </c>
      <c r="J3435" s="73" t="s">
        <v>1654</v>
      </c>
      <c r="K3435" s="73" t="s">
        <v>166</v>
      </c>
      <c r="L3435" s="129">
        <v>0</v>
      </c>
      <c r="N3435" s="121">
        <v>0</v>
      </c>
      <c r="O3435" s="121">
        <v>139065.04999999999</v>
      </c>
      <c r="P3435" s="121">
        <v>139065.04999999999</v>
      </c>
      <c r="Q3435" s="130" t="s">
        <v>681</v>
      </c>
      <c r="R3435" s="131">
        <v>0</v>
      </c>
      <c r="S3435" s="132">
        <v>2808162.2000000076</v>
      </c>
      <c r="T3435" s="122" t="s">
        <v>899</v>
      </c>
      <c r="U3435" s="2">
        <v>105748374</v>
      </c>
      <c r="V3435" s="121">
        <v>-413927370</v>
      </c>
      <c r="W3435" s="111">
        <v>493703</v>
      </c>
      <c r="X3435" s="133">
        <v>66179688</v>
      </c>
      <c r="Y3435" s="45"/>
    </row>
    <row r="3436" spans="1:25">
      <c r="A3436" s="299" t="s">
        <v>206</v>
      </c>
      <c r="B3436" s="299" t="s">
        <v>207</v>
      </c>
      <c r="C3436" s="125">
        <v>45379</v>
      </c>
      <c r="D3436" s="125">
        <v>45379</v>
      </c>
      <c r="E3436" s="125">
        <v>45380</v>
      </c>
      <c r="G3436" s="127"/>
      <c r="H3436" s="128" t="s">
        <v>855</v>
      </c>
      <c r="I3436" s="73" t="s">
        <v>853</v>
      </c>
      <c r="J3436" s="73" t="s">
        <v>854</v>
      </c>
      <c r="K3436" s="73" t="s">
        <v>944</v>
      </c>
      <c r="L3436" s="129">
        <v>1521.37</v>
      </c>
      <c r="M3436" s="121">
        <v>100</v>
      </c>
      <c r="N3436" s="121">
        <v>1521.37</v>
      </c>
      <c r="O3436" s="121">
        <v>0</v>
      </c>
      <c r="P3436" s="121">
        <v>1521.37</v>
      </c>
      <c r="Q3436" s="130" t="s">
        <v>681</v>
      </c>
      <c r="R3436" s="131">
        <v>30871355.149999984</v>
      </c>
      <c r="S3436" s="132">
        <v>0</v>
      </c>
      <c r="T3436" s="122" t="s">
        <v>854</v>
      </c>
      <c r="U3436" s="2">
        <v>111257932</v>
      </c>
      <c r="V3436" s="121">
        <v>-416468833</v>
      </c>
      <c r="W3436" s="111">
        <v>516603</v>
      </c>
      <c r="X3436" s="133">
        <v>66855935</v>
      </c>
      <c r="Y3436" s="45"/>
    </row>
    <row r="3437" spans="1:25">
      <c r="A3437" s="299" t="s">
        <v>182</v>
      </c>
      <c r="B3437" s="299" t="s">
        <v>183</v>
      </c>
      <c r="C3437" s="125">
        <v>45379</v>
      </c>
      <c r="D3437" s="125">
        <v>45379</v>
      </c>
      <c r="E3437" s="125">
        <v>45380</v>
      </c>
      <c r="G3437" s="127" t="s">
        <v>1594</v>
      </c>
      <c r="H3437" s="128" t="s">
        <v>855</v>
      </c>
      <c r="I3437" s="73" t="s">
        <v>853</v>
      </c>
      <c r="J3437" s="73" t="s">
        <v>854</v>
      </c>
      <c r="K3437" s="73" t="s">
        <v>166</v>
      </c>
      <c r="L3437" s="129">
        <v>0</v>
      </c>
      <c r="N3437" s="121">
        <v>0</v>
      </c>
      <c r="O3437" s="121">
        <v>36421.9</v>
      </c>
      <c r="P3437" s="121">
        <v>36421.9</v>
      </c>
      <c r="Q3437" s="130" t="s">
        <v>681</v>
      </c>
      <c r="R3437" s="131">
        <v>0</v>
      </c>
      <c r="S3437" s="132">
        <v>2844584.1000000075</v>
      </c>
      <c r="T3437" s="122" t="s">
        <v>854</v>
      </c>
      <c r="U3437" s="2">
        <v>107019479</v>
      </c>
      <c r="V3437" s="121">
        <v>-416468335</v>
      </c>
      <c r="W3437" s="111">
        <v>516603</v>
      </c>
      <c r="X3437" s="133">
        <v>66855844</v>
      </c>
      <c r="Y3437" s="45"/>
    </row>
    <row r="3438" spans="1:25">
      <c r="A3438" s="299" t="s">
        <v>206</v>
      </c>
      <c r="B3438" s="299" t="s">
        <v>207</v>
      </c>
      <c r="C3438" s="125">
        <v>45379</v>
      </c>
      <c r="D3438" s="125">
        <v>45379</v>
      </c>
      <c r="E3438" s="125">
        <v>45380</v>
      </c>
      <c r="F3438" s="295" t="s">
        <v>466</v>
      </c>
      <c r="G3438" s="127"/>
      <c r="H3438" s="128" t="s">
        <v>465</v>
      </c>
      <c r="I3438" s="73" t="s">
        <v>467</v>
      </c>
      <c r="J3438" s="73" t="s">
        <v>468</v>
      </c>
      <c r="K3438" s="73" t="s">
        <v>944</v>
      </c>
      <c r="L3438" s="129">
        <v>16464.63</v>
      </c>
      <c r="M3438" s="121">
        <v>100</v>
      </c>
      <c r="N3438" s="121">
        <v>16464.63</v>
      </c>
      <c r="O3438" s="121">
        <v>0</v>
      </c>
      <c r="P3438" s="121">
        <v>16464.63</v>
      </c>
      <c r="Q3438" s="130" t="s">
        <v>681</v>
      </c>
      <c r="R3438" s="131">
        <v>30887819.779999983</v>
      </c>
      <c r="S3438" s="132">
        <v>0</v>
      </c>
      <c r="T3438" s="122" t="s">
        <v>468</v>
      </c>
      <c r="U3438" s="2">
        <v>110065637</v>
      </c>
      <c r="V3438" s="121">
        <v>-413401495</v>
      </c>
      <c r="W3438" s="111">
        <v>553492</v>
      </c>
      <c r="X3438" s="133">
        <v>66119459</v>
      </c>
      <c r="Y3438" s="45"/>
    </row>
    <row r="3439" spans="1:25">
      <c r="A3439" s="299" t="s">
        <v>182</v>
      </c>
      <c r="B3439" s="299" t="s">
        <v>183</v>
      </c>
      <c r="C3439" s="125">
        <v>45379</v>
      </c>
      <c r="D3439" s="125">
        <v>45379</v>
      </c>
      <c r="E3439" s="125">
        <v>45380</v>
      </c>
      <c r="F3439" s="295" t="s">
        <v>466</v>
      </c>
      <c r="G3439" s="127" t="s">
        <v>1608</v>
      </c>
      <c r="H3439" s="128" t="s">
        <v>465</v>
      </c>
      <c r="I3439" s="73" t="s">
        <v>467</v>
      </c>
      <c r="J3439" s="73" t="s">
        <v>468</v>
      </c>
      <c r="K3439" s="73" t="s">
        <v>166</v>
      </c>
      <c r="L3439" s="129">
        <v>0</v>
      </c>
      <c r="N3439" s="121">
        <v>0</v>
      </c>
      <c r="O3439" s="121">
        <v>56512.94</v>
      </c>
      <c r="P3439" s="121">
        <v>56512.94</v>
      </c>
      <c r="Q3439" s="130" t="s">
        <v>681</v>
      </c>
      <c r="R3439" s="131">
        <v>0</v>
      </c>
      <c r="S3439" s="132">
        <v>2901097.0400000075</v>
      </c>
      <c r="T3439" s="122" t="s">
        <v>468</v>
      </c>
      <c r="U3439" s="2">
        <v>110065541</v>
      </c>
      <c r="V3439" s="121">
        <v>-415583353</v>
      </c>
      <c r="W3439" s="111">
        <v>553492</v>
      </c>
      <c r="X3439" s="133">
        <v>66560975</v>
      </c>
      <c r="Y3439" s="45"/>
    </row>
    <row r="3440" spans="1:25">
      <c r="A3440" s="299" t="s">
        <v>206</v>
      </c>
      <c r="B3440" s="299" t="s">
        <v>207</v>
      </c>
      <c r="C3440" s="125">
        <v>45380</v>
      </c>
      <c r="D3440" s="125">
        <v>45380</v>
      </c>
      <c r="E3440" s="125">
        <v>45380</v>
      </c>
      <c r="F3440" s="295" t="s">
        <v>771</v>
      </c>
      <c r="G3440" s="127"/>
      <c r="H3440" s="128" t="s">
        <v>770</v>
      </c>
      <c r="I3440" s="73" t="s">
        <v>768</v>
      </c>
      <c r="J3440" s="73" t="s">
        <v>769</v>
      </c>
      <c r="K3440" s="73" t="s">
        <v>944</v>
      </c>
      <c r="L3440" s="129">
        <v>19867.28</v>
      </c>
      <c r="M3440" s="121">
        <v>100</v>
      </c>
      <c r="N3440" s="121">
        <v>19867.28</v>
      </c>
      <c r="O3440" s="121">
        <v>0</v>
      </c>
      <c r="P3440" s="121">
        <v>19867.28</v>
      </c>
      <c r="Q3440" s="130" t="s">
        <v>681</v>
      </c>
      <c r="R3440" s="131">
        <v>30907687.059999984</v>
      </c>
      <c r="S3440" s="132">
        <v>0</v>
      </c>
      <c r="T3440" s="122" t="s">
        <v>769</v>
      </c>
      <c r="U3440" s="2">
        <v>110702506</v>
      </c>
      <c r="V3440" s="121">
        <v>-414865862</v>
      </c>
      <c r="W3440" s="111">
        <v>557506</v>
      </c>
      <c r="X3440" s="133">
        <v>66337825</v>
      </c>
      <c r="Y3440" s="45"/>
    </row>
    <row r="3441" spans="1:25">
      <c r="A3441" s="299" t="s">
        <v>206</v>
      </c>
      <c r="B3441" s="299" t="s">
        <v>207</v>
      </c>
      <c r="C3441" s="125">
        <v>45380</v>
      </c>
      <c r="D3441" s="125">
        <v>45380</v>
      </c>
      <c r="E3441" s="125">
        <v>45380</v>
      </c>
      <c r="F3441" s="295" t="s">
        <v>942</v>
      </c>
      <c r="G3441" s="127"/>
      <c r="H3441" s="128" t="s">
        <v>941</v>
      </c>
      <c r="I3441" s="73" t="s">
        <v>939</v>
      </c>
      <c r="J3441" s="73" t="s">
        <v>940</v>
      </c>
      <c r="K3441" s="73" t="s">
        <v>944</v>
      </c>
      <c r="L3441" s="129">
        <v>4682.3</v>
      </c>
      <c r="M3441" s="121">
        <v>100</v>
      </c>
      <c r="N3441" s="121">
        <v>4682.3</v>
      </c>
      <c r="O3441" s="121">
        <v>0</v>
      </c>
      <c r="P3441" s="121">
        <v>4682.3</v>
      </c>
      <c r="Q3441" s="130" t="s">
        <v>681</v>
      </c>
      <c r="R3441" s="131">
        <v>30912369.359999985</v>
      </c>
      <c r="S3441" s="132">
        <v>0</v>
      </c>
      <c r="T3441" s="122" t="s">
        <v>940</v>
      </c>
      <c r="U3441" s="2">
        <v>110589225</v>
      </c>
      <c r="V3441" s="121">
        <v>-414728550</v>
      </c>
      <c r="W3441" s="111">
        <v>521575</v>
      </c>
      <c r="X3441" s="133">
        <v>66302507</v>
      </c>
      <c r="Y3441" s="45"/>
    </row>
    <row r="3442" spans="1:25">
      <c r="A3442" s="299" t="s">
        <v>206</v>
      </c>
      <c r="B3442" s="299" t="s">
        <v>207</v>
      </c>
      <c r="C3442" s="125">
        <v>45380</v>
      </c>
      <c r="D3442" s="125">
        <v>45380</v>
      </c>
      <c r="E3442" s="125">
        <v>45380</v>
      </c>
      <c r="F3442" s="295" t="s">
        <v>545</v>
      </c>
      <c r="G3442" s="127"/>
      <c r="H3442" s="128" t="s">
        <v>544</v>
      </c>
      <c r="I3442" s="73" t="s">
        <v>546</v>
      </c>
      <c r="J3442" s="73" t="s">
        <v>547</v>
      </c>
      <c r="K3442" s="73" t="s">
        <v>944</v>
      </c>
      <c r="L3442" s="129">
        <v>4829.78</v>
      </c>
      <c r="M3442" s="121">
        <v>100</v>
      </c>
      <c r="N3442" s="121">
        <v>4829.78</v>
      </c>
      <c r="O3442" s="121">
        <v>0</v>
      </c>
      <c r="P3442" s="121">
        <v>4829.78</v>
      </c>
      <c r="Q3442" s="130" t="s">
        <v>681</v>
      </c>
      <c r="R3442" s="131">
        <v>30917199.139999986</v>
      </c>
      <c r="S3442" s="132">
        <v>0</v>
      </c>
      <c r="T3442" s="122" t="s">
        <v>547</v>
      </c>
      <c r="U3442" s="2">
        <v>111216852</v>
      </c>
      <c r="V3442" s="121">
        <v>-416399078</v>
      </c>
      <c r="W3442" s="111">
        <v>520943</v>
      </c>
      <c r="X3442" s="133">
        <v>66835330</v>
      </c>
      <c r="Y3442" s="45"/>
    </row>
    <row r="3443" spans="1:25">
      <c r="A3443" s="299" t="s">
        <v>182</v>
      </c>
      <c r="B3443" s="299" t="s">
        <v>183</v>
      </c>
      <c r="C3443" s="125">
        <v>45380</v>
      </c>
      <c r="D3443" s="125">
        <v>45380</v>
      </c>
      <c r="E3443" s="125">
        <v>45380</v>
      </c>
      <c r="F3443" s="295" t="s">
        <v>545</v>
      </c>
      <c r="G3443" s="127" t="s">
        <v>1822</v>
      </c>
      <c r="H3443" s="128" t="s">
        <v>544</v>
      </c>
      <c r="I3443" s="73" t="s">
        <v>546</v>
      </c>
      <c r="J3443" s="73" t="s">
        <v>547</v>
      </c>
      <c r="K3443" s="73" t="s">
        <v>166</v>
      </c>
      <c r="L3443" s="129">
        <v>0</v>
      </c>
      <c r="N3443" s="121">
        <v>0</v>
      </c>
      <c r="O3443" s="121">
        <v>57124.08</v>
      </c>
      <c r="P3443" s="121">
        <v>57124.08</v>
      </c>
      <c r="Q3443" s="130" t="s">
        <v>681</v>
      </c>
      <c r="R3443" s="131">
        <v>0</v>
      </c>
      <c r="S3443" s="132">
        <v>2958221.1200000076</v>
      </c>
      <c r="T3443" s="122" t="s">
        <v>547</v>
      </c>
      <c r="U3443" s="2">
        <v>106829603</v>
      </c>
      <c r="V3443" s="121">
        <v>-416176775</v>
      </c>
      <c r="W3443" s="111">
        <v>520943</v>
      </c>
      <c r="X3443" s="133">
        <v>66712250</v>
      </c>
      <c r="Y3443" s="45"/>
    </row>
    <row r="3444" spans="1:25">
      <c r="A3444" s="299" t="s">
        <v>206</v>
      </c>
      <c r="B3444" s="299" t="s">
        <v>207</v>
      </c>
      <c r="C3444" s="125">
        <v>45379</v>
      </c>
      <c r="D3444" s="125">
        <v>45379</v>
      </c>
      <c r="E3444" s="125">
        <v>45380</v>
      </c>
      <c r="F3444" s="295" t="s">
        <v>203</v>
      </c>
      <c r="G3444" s="127"/>
      <c r="H3444" s="128" t="s">
        <v>202</v>
      </c>
      <c r="I3444" s="73" t="s">
        <v>204</v>
      </c>
      <c r="J3444" s="73" t="s">
        <v>205</v>
      </c>
      <c r="K3444" s="73" t="s">
        <v>944</v>
      </c>
      <c r="L3444" s="129">
        <v>1456.95</v>
      </c>
      <c r="M3444" s="121">
        <v>100</v>
      </c>
      <c r="N3444" s="121">
        <v>1456.95</v>
      </c>
      <c r="O3444" s="121">
        <v>0</v>
      </c>
      <c r="P3444" s="121">
        <v>1456.95</v>
      </c>
      <c r="Q3444" s="130" t="s">
        <v>681</v>
      </c>
      <c r="R3444" s="131">
        <v>30918656.089999985</v>
      </c>
      <c r="S3444" s="132">
        <v>0</v>
      </c>
      <c r="T3444" s="122" t="s">
        <v>205</v>
      </c>
      <c r="U3444" s="2">
        <v>111258073</v>
      </c>
      <c r="V3444" s="121">
        <v>-416468976</v>
      </c>
      <c r="W3444" s="111">
        <v>542867</v>
      </c>
      <c r="X3444" s="133">
        <v>66855974</v>
      </c>
      <c r="Y3444" s="45"/>
    </row>
    <row r="3445" spans="1:25">
      <c r="A3445" s="299" t="s">
        <v>206</v>
      </c>
      <c r="B3445" s="299" t="s">
        <v>207</v>
      </c>
      <c r="C3445" s="125">
        <v>45379</v>
      </c>
      <c r="D3445" s="125">
        <v>45379</v>
      </c>
      <c r="E3445" s="125">
        <v>45380</v>
      </c>
      <c r="F3445" s="295" t="s">
        <v>203</v>
      </c>
      <c r="G3445" s="127"/>
      <c r="H3445" s="128" t="s">
        <v>202</v>
      </c>
      <c r="I3445" s="73" t="s">
        <v>204</v>
      </c>
      <c r="J3445" s="73" t="s">
        <v>205</v>
      </c>
      <c r="K3445" s="73" t="s">
        <v>944</v>
      </c>
      <c r="L3445" s="129">
        <v>386.41</v>
      </c>
      <c r="M3445" s="121">
        <v>100</v>
      </c>
      <c r="N3445" s="121">
        <v>386.41</v>
      </c>
      <c r="O3445" s="121">
        <v>0</v>
      </c>
      <c r="P3445" s="121">
        <v>386.41</v>
      </c>
      <c r="Q3445" s="130" t="s">
        <v>681</v>
      </c>
      <c r="R3445" s="131">
        <v>30919042.499999985</v>
      </c>
      <c r="S3445" s="132">
        <v>0</v>
      </c>
      <c r="T3445" s="122" t="s">
        <v>205</v>
      </c>
      <c r="U3445" s="2">
        <v>110056517</v>
      </c>
      <c r="V3445" s="121">
        <v>-413384398</v>
      </c>
      <c r="W3445" s="111">
        <v>555758</v>
      </c>
      <c r="X3445" s="133">
        <v>66114058</v>
      </c>
      <c r="Y3445" s="45"/>
    </row>
    <row r="3446" spans="1:25">
      <c r="A3446" s="299" t="s">
        <v>182</v>
      </c>
      <c r="B3446" s="299" t="s">
        <v>183</v>
      </c>
      <c r="C3446" s="125">
        <v>45380</v>
      </c>
      <c r="D3446" s="125">
        <v>45380</v>
      </c>
      <c r="E3446" s="125">
        <v>45380</v>
      </c>
      <c r="G3446" s="127" t="s">
        <v>1708</v>
      </c>
      <c r="H3446" s="128" t="s">
        <v>216</v>
      </c>
      <c r="I3446" s="73" t="s">
        <v>218</v>
      </c>
      <c r="J3446" s="73" t="s">
        <v>219</v>
      </c>
      <c r="K3446" s="73" t="s">
        <v>166</v>
      </c>
      <c r="L3446" s="129">
        <v>0</v>
      </c>
      <c r="N3446" s="121">
        <v>0</v>
      </c>
      <c r="O3446" s="121">
        <v>26840.48</v>
      </c>
      <c r="P3446" s="121">
        <v>26840.48</v>
      </c>
      <c r="Q3446" s="130" t="s">
        <v>681</v>
      </c>
      <c r="R3446" s="131">
        <v>0</v>
      </c>
      <c r="S3446" s="132">
        <v>2985061.6000000075</v>
      </c>
      <c r="T3446" s="122" t="s">
        <v>219</v>
      </c>
      <c r="U3446" s="2">
        <v>109299629</v>
      </c>
      <c r="V3446" s="121">
        <v>-416542666</v>
      </c>
      <c r="W3446" s="111">
        <v>586458</v>
      </c>
      <c r="X3446" s="133">
        <v>66878439</v>
      </c>
      <c r="Y3446" s="45"/>
    </row>
    <row r="3447" spans="1:25">
      <c r="A3447" s="228" t="s">
        <v>182</v>
      </c>
      <c r="B3447" s="228" t="s">
        <v>183</v>
      </c>
      <c r="C3447" s="229">
        <v>45380</v>
      </c>
      <c r="D3447" s="229">
        <v>45380</v>
      </c>
      <c r="E3447" s="229">
        <v>45380</v>
      </c>
      <c r="F3447" s="296"/>
      <c r="G3447" s="230" t="s">
        <v>1708</v>
      </c>
      <c r="H3447" s="231" t="s">
        <v>216</v>
      </c>
      <c r="I3447" s="232" t="s">
        <v>218</v>
      </c>
      <c r="J3447" s="232" t="s">
        <v>219</v>
      </c>
      <c r="K3447" s="232" t="s">
        <v>166</v>
      </c>
      <c r="L3447" s="233">
        <v>0</v>
      </c>
      <c r="M3447" s="234"/>
      <c r="N3447" s="234">
        <v>0</v>
      </c>
      <c r="O3447" s="234">
        <v>33524.58</v>
      </c>
      <c r="P3447" s="234">
        <v>33524.58</v>
      </c>
      <c r="Q3447" s="235" t="s">
        <v>681</v>
      </c>
      <c r="R3447" s="236">
        <v>0</v>
      </c>
      <c r="S3447" s="237">
        <v>3018586.1800000076</v>
      </c>
      <c r="T3447" s="238" t="s">
        <v>219</v>
      </c>
      <c r="U3447" s="239">
        <v>109299629</v>
      </c>
      <c r="V3447" s="234">
        <v>-416542838</v>
      </c>
      <c r="W3447" s="240">
        <v>586458</v>
      </c>
      <c r="X3447" s="241">
        <v>66878464</v>
      </c>
      <c r="Y3447" s="242"/>
    </row>
    <row r="3448" spans="1:25">
      <c r="A3448" s="299" t="s">
        <v>206</v>
      </c>
      <c r="B3448" s="299" t="s">
        <v>207</v>
      </c>
      <c r="C3448" s="125">
        <v>45383</v>
      </c>
      <c r="D3448" s="125">
        <v>45383</v>
      </c>
      <c r="E3448" s="125">
        <v>45383</v>
      </c>
      <c r="F3448" s="295" t="s">
        <v>1056</v>
      </c>
      <c r="G3448" s="127"/>
      <c r="H3448" s="128" t="s">
        <v>1055</v>
      </c>
      <c r="I3448" s="73" t="s">
        <v>1053</v>
      </c>
      <c r="J3448" s="73" t="s">
        <v>1054</v>
      </c>
      <c r="K3448" s="73" t="s">
        <v>944</v>
      </c>
      <c r="L3448" s="129">
        <v>24759.26</v>
      </c>
      <c r="M3448" s="121">
        <v>100</v>
      </c>
      <c r="N3448" s="121">
        <v>24759.26</v>
      </c>
      <c r="O3448" s="121">
        <v>0</v>
      </c>
      <c r="P3448" s="121">
        <v>24759.26</v>
      </c>
      <c r="Q3448" s="130" t="s">
        <v>681</v>
      </c>
      <c r="R3448" s="131">
        <v>30943801.759999987</v>
      </c>
      <c r="S3448" s="132">
        <v>0</v>
      </c>
      <c r="T3448" s="122" t="s">
        <v>1054</v>
      </c>
      <c r="U3448" s="2">
        <v>111372792</v>
      </c>
      <c r="V3448" s="121">
        <v>-416754951</v>
      </c>
      <c r="W3448" s="111">
        <v>554417</v>
      </c>
      <c r="X3448" s="133">
        <v>66917293</v>
      </c>
      <c r="Y3448" s="45"/>
    </row>
    <row r="3449" spans="1:25">
      <c r="A3449" s="299" t="s">
        <v>182</v>
      </c>
      <c r="B3449" s="299" t="s">
        <v>183</v>
      </c>
      <c r="C3449" s="125">
        <v>45383</v>
      </c>
      <c r="D3449" s="125">
        <v>45383</v>
      </c>
      <c r="E3449" s="125">
        <v>45383</v>
      </c>
      <c r="F3449" s="295" t="s">
        <v>1056</v>
      </c>
      <c r="G3449" s="127" t="s">
        <v>1912</v>
      </c>
      <c r="H3449" s="128" t="s">
        <v>1055</v>
      </c>
      <c r="I3449" s="73" t="s">
        <v>1053</v>
      </c>
      <c r="J3449" s="73" t="s">
        <v>1054</v>
      </c>
      <c r="K3449" s="73" t="s">
        <v>166</v>
      </c>
      <c r="L3449" s="129">
        <v>0</v>
      </c>
      <c r="N3449" s="121">
        <v>0</v>
      </c>
      <c r="O3449" s="121">
        <v>292173.71999999997</v>
      </c>
      <c r="P3449" s="121">
        <v>292173.71999999997</v>
      </c>
      <c r="Q3449" s="130" t="s">
        <v>681</v>
      </c>
      <c r="R3449" s="131">
        <v>0</v>
      </c>
      <c r="S3449" s="132">
        <v>3310759.9000000078</v>
      </c>
      <c r="T3449" s="122" t="s">
        <v>1054</v>
      </c>
      <c r="U3449" s="2">
        <v>106833520</v>
      </c>
      <c r="V3449" s="121">
        <v>-416671470</v>
      </c>
      <c r="W3449" s="111">
        <v>554417</v>
      </c>
      <c r="X3449" s="133">
        <v>66888316</v>
      </c>
      <c r="Y3449" s="45"/>
    </row>
    <row r="3450" spans="1:25">
      <c r="A3450" s="299" t="s">
        <v>206</v>
      </c>
      <c r="B3450" s="299" t="s">
        <v>207</v>
      </c>
      <c r="C3450" s="125">
        <v>45383</v>
      </c>
      <c r="D3450" s="125">
        <v>45383</v>
      </c>
      <c r="E3450" s="125">
        <v>45383</v>
      </c>
      <c r="F3450" s="295" t="s">
        <v>453</v>
      </c>
      <c r="G3450" s="127"/>
      <c r="H3450" s="128" t="s">
        <v>452</v>
      </c>
      <c r="I3450" s="73" t="s">
        <v>454</v>
      </c>
      <c r="J3450" s="73" t="s">
        <v>455</v>
      </c>
      <c r="K3450" s="73" t="s">
        <v>944</v>
      </c>
      <c r="L3450" s="129">
        <v>7330.2</v>
      </c>
      <c r="M3450" s="121">
        <v>100</v>
      </c>
      <c r="N3450" s="121">
        <v>7330.2</v>
      </c>
      <c r="O3450" s="121">
        <v>0</v>
      </c>
      <c r="P3450" s="121">
        <v>7330.2</v>
      </c>
      <c r="Q3450" s="130" t="s">
        <v>681</v>
      </c>
      <c r="R3450" s="131">
        <v>30951131.959999986</v>
      </c>
      <c r="S3450" s="132">
        <v>0</v>
      </c>
      <c r="T3450" s="122" t="s">
        <v>455</v>
      </c>
      <c r="U3450" s="2">
        <v>111132165</v>
      </c>
      <c r="V3450" s="121">
        <v>-416002561</v>
      </c>
      <c r="W3450" s="111">
        <v>523882</v>
      </c>
      <c r="X3450" s="133">
        <v>66690887</v>
      </c>
      <c r="Y3450" s="45"/>
    </row>
    <row r="3451" spans="1:25">
      <c r="A3451" s="299" t="s">
        <v>182</v>
      </c>
      <c r="B3451" s="299" t="s">
        <v>183</v>
      </c>
      <c r="C3451" s="125">
        <v>45383</v>
      </c>
      <c r="D3451" s="125">
        <v>45383</v>
      </c>
      <c r="E3451" s="125">
        <v>45383</v>
      </c>
      <c r="F3451" s="295" t="s">
        <v>453</v>
      </c>
      <c r="G3451" s="127" t="s">
        <v>1743</v>
      </c>
      <c r="H3451" s="128" t="s">
        <v>452</v>
      </c>
      <c r="I3451" s="73" t="s">
        <v>454</v>
      </c>
      <c r="J3451" s="73" t="s">
        <v>455</v>
      </c>
      <c r="K3451" s="73" t="s">
        <v>166</v>
      </c>
      <c r="L3451" s="129">
        <v>0</v>
      </c>
      <c r="N3451" s="121">
        <v>0</v>
      </c>
      <c r="O3451" s="121">
        <v>28415.13</v>
      </c>
      <c r="P3451" s="121">
        <v>28415.13</v>
      </c>
      <c r="Q3451" s="130" t="s">
        <v>681</v>
      </c>
      <c r="R3451" s="131">
        <v>0</v>
      </c>
      <c r="S3451" s="132">
        <v>3339175.0300000077</v>
      </c>
      <c r="T3451" s="122" t="s">
        <v>455</v>
      </c>
      <c r="U3451" s="2">
        <v>109257484</v>
      </c>
      <c r="V3451" s="121">
        <v>-416678762</v>
      </c>
      <c r="W3451" s="111">
        <v>523882</v>
      </c>
      <c r="X3451" s="133">
        <v>66895476</v>
      </c>
      <c r="Y3451" s="45"/>
    </row>
    <row r="3452" spans="1:25">
      <c r="A3452" s="299" t="s">
        <v>182</v>
      </c>
      <c r="B3452" s="299" t="s">
        <v>183</v>
      </c>
      <c r="C3452" s="125">
        <v>45383</v>
      </c>
      <c r="D3452" s="125">
        <v>45383</v>
      </c>
      <c r="E3452" s="125">
        <v>45383</v>
      </c>
      <c r="G3452" s="127" t="s">
        <v>1862</v>
      </c>
      <c r="H3452" s="128" t="s">
        <v>1042</v>
      </c>
      <c r="I3452" s="73" t="s">
        <v>716</v>
      </c>
      <c r="J3452" s="73" t="s">
        <v>1863</v>
      </c>
      <c r="K3452" s="73" t="s">
        <v>166</v>
      </c>
      <c r="L3452" s="129">
        <v>0</v>
      </c>
      <c r="N3452" s="121">
        <v>0</v>
      </c>
      <c r="O3452" s="121">
        <v>41489.980000000003</v>
      </c>
      <c r="P3452" s="121">
        <v>41489.980000000003</v>
      </c>
      <c r="Q3452" s="130" t="s">
        <v>681</v>
      </c>
      <c r="R3452" s="131">
        <v>0</v>
      </c>
      <c r="S3452" s="132">
        <v>3380665.0100000077</v>
      </c>
      <c r="T3452" s="122" t="s">
        <v>1041</v>
      </c>
      <c r="U3452" s="2">
        <v>111397034</v>
      </c>
      <c r="V3452" s="121">
        <v>-416807093</v>
      </c>
      <c r="W3452" s="111">
        <v>549049</v>
      </c>
      <c r="X3452" s="133">
        <v>66927043</v>
      </c>
      <c r="Y3452" s="45"/>
    </row>
    <row r="3453" spans="1:25">
      <c r="A3453" s="299" t="s">
        <v>206</v>
      </c>
      <c r="B3453" s="299" t="s">
        <v>207</v>
      </c>
      <c r="C3453" s="125">
        <v>45379</v>
      </c>
      <c r="D3453" s="125">
        <v>45379</v>
      </c>
      <c r="E3453" s="125">
        <v>45383</v>
      </c>
      <c r="F3453" s="295" t="s">
        <v>505</v>
      </c>
      <c r="G3453" s="127"/>
      <c r="H3453" s="128" t="s">
        <v>504</v>
      </c>
      <c r="I3453" s="73" t="s">
        <v>499</v>
      </c>
      <c r="J3453" s="73" t="s">
        <v>506</v>
      </c>
      <c r="K3453" s="73" t="s">
        <v>944</v>
      </c>
      <c r="L3453" s="129">
        <v>2175.4299999999998</v>
      </c>
      <c r="M3453" s="121">
        <v>100</v>
      </c>
      <c r="N3453" s="121">
        <v>2175.4299999999998</v>
      </c>
      <c r="O3453" s="121">
        <v>0</v>
      </c>
      <c r="P3453" s="121">
        <v>2175.4299999999998</v>
      </c>
      <c r="Q3453" s="130" t="s">
        <v>681</v>
      </c>
      <c r="R3453" s="131">
        <v>30953307.389999986</v>
      </c>
      <c r="S3453" s="132">
        <v>0</v>
      </c>
      <c r="T3453" s="122" t="s">
        <v>506</v>
      </c>
      <c r="U3453" s="2">
        <v>110361601</v>
      </c>
      <c r="V3453" s="121">
        <v>-414106600</v>
      </c>
      <c r="W3453" s="111">
        <v>543046</v>
      </c>
      <c r="X3453" s="133">
        <v>66226872</v>
      </c>
      <c r="Y3453" s="45"/>
    </row>
    <row r="3454" spans="1:25">
      <c r="A3454" s="299" t="s">
        <v>182</v>
      </c>
      <c r="B3454" s="299" t="s">
        <v>183</v>
      </c>
      <c r="C3454" s="125">
        <v>45383</v>
      </c>
      <c r="D3454" s="125">
        <v>45383</v>
      </c>
      <c r="E3454" s="125">
        <v>45383</v>
      </c>
      <c r="F3454" s="295" t="s">
        <v>505</v>
      </c>
      <c r="G3454" s="127" t="s">
        <v>1649</v>
      </c>
      <c r="H3454" s="128" t="s">
        <v>504</v>
      </c>
      <c r="I3454" s="73" t="s">
        <v>499</v>
      </c>
      <c r="J3454" s="73" t="s">
        <v>506</v>
      </c>
      <c r="K3454" s="73" t="s">
        <v>166</v>
      </c>
      <c r="L3454" s="129">
        <v>0</v>
      </c>
      <c r="N3454" s="121">
        <v>0</v>
      </c>
      <c r="O3454" s="121">
        <v>25838.47</v>
      </c>
      <c r="P3454" s="121">
        <v>25838.47</v>
      </c>
      <c r="Q3454" s="130" t="s">
        <v>681</v>
      </c>
      <c r="R3454" s="131">
        <v>0</v>
      </c>
      <c r="S3454" s="132">
        <v>3406503.4800000079</v>
      </c>
      <c r="T3454" s="122" t="s">
        <v>506</v>
      </c>
      <c r="U3454" s="2">
        <v>111430295</v>
      </c>
      <c r="V3454" s="121">
        <v>-416867676</v>
      </c>
      <c r="W3454" s="111">
        <v>543046</v>
      </c>
      <c r="X3454" s="133">
        <v>66941380</v>
      </c>
      <c r="Y3454" s="45"/>
    </row>
    <row r="3455" spans="1:25">
      <c r="A3455" s="299" t="s">
        <v>206</v>
      </c>
      <c r="B3455" s="299" t="s">
        <v>207</v>
      </c>
      <c r="C3455" s="125">
        <v>45379</v>
      </c>
      <c r="D3455" s="125">
        <v>45379</v>
      </c>
      <c r="E3455" s="125">
        <v>45383</v>
      </c>
      <c r="G3455" s="127"/>
      <c r="H3455" s="128" t="s">
        <v>498</v>
      </c>
      <c r="I3455" s="73" t="s">
        <v>499</v>
      </c>
      <c r="J3455" s="73" t="s">
        <v>500</v>
      </c>
      <c r="K3455" s="73" t="s">
        <v>944</v>
      </c>
      <c r="L3455" s="129">
        <v>12720.86</v>
      </c>
      <c r="M3455" s="121">
        <v>100</v>
      </c>
      <c r="N3455" s="121">
        <v>12720.86</v>
      </c>
      <c r="O3455" s="121">
        <v>0</v>
      </c>
      <c r="P3455" s="121">
        <v>12720.86</v>
      </c>
      <c r="Q3455" s="130" t="s">
        <v>681</v>
      </c>
      <c r="R3455" s="131">
        <v>30966028.249999985</v>
      </c>
      <c r="S3455" s="132">
        <v>0</v>
      </c>
      <c r="T3455" s="122" t="s">
        <v>500</v>
      </c>
      <c r="U3455" s="2">
        <v>110361584</v>
      </c>
      <c r="V3455" s="121">
        <v>-414106582</v>
      </c>
      <c r="W3455" s="111">
        <v>542855</v>
      </c>
      <c r="X3455" s="133">
        <v>66226868</v>
      </c>
      <c r="Y3455" s="45"/>
    </row>
    <row r="3456" spans="1:25">
      <c r="A3456" s="299" t="s">
        <v>182</v>
      </c>
      <c r="B3456" s="299" t="s">
        <v>183</v>
      </c>
      <c r="C3456" s="125">
        <v>45383</v>
      </c>
      <c r="D3456" s="125">
        <v>45383</v>
      </c>
      <c r="E3456" s="125">
        <v>45383</v>
      </c>
      <c r="G3456" s="127" t="s">
        <v>1650</v>
      </c>
      <c r="H3456" s="128" t="s">
        <v>498</v>
      </c>
      <c r="I3456" s="73" t="s">
        <v>499</v>
      </c>
      <c r="J3456" s="73" t="s">
        <v>500</v>
      </c>
      <c r="K3456" s="73" t="s">
        <v>166</v>
      </c>
      <c r="L3456" s="129">
        <v>0</v>
      </c>
      <c r="N3456" s="121">
        <v>0</v>
      </c>
      <c r="O3456" s="121">
        <v>151091.04</v>
      </c>
      <c r="P3456" s="121">
        <v>151091.04</v>
      </c>
      <c r="Q3456" s="130" t="s">
        <v>681</v>
      </c>
      <c r="R3456" s="131">
        <v>0</v>
      </c>
      <c r="S3456" s="132">
        <v>3557594.5200000079</v>
      </c>
      <c r="T3456" s="122" t="s">
        <v>500</v>
      </c>
      <c r="U3456" s="2">
        <v>111424897</v>
      </c>
      <c r="V3456" s="121">
        <v>-416859608</v>
      </c>
      <c r="W3456" s="111">
        <v>542855</v>
      </c>
      <c r="X3456" s="133">
        <v>66939748</v>
      </c>
      <c r="Y3456" s="45"/>
    </row>
    <row r="3457" spans="1:25">
      <c r="A3457" s="299" t="s">
        <v>206</v>
      </c>
      <c r="B3457" s="299" t="s">
        <v>207</v>
      </c>
      <c r="C3457" s="125">
        <v>45379</v>
      </c>
      <c r="D3457" s="125">
        <v>45379</v>
      </c>
      <c r="E3457" s="125">
        <v>45383</v>
      </c>
      <c r="G3457" s="127"/>
      <c r="H3457" s="128" t="s">
        <v>361</v>
      </c>
      <c r="I3457" s="73" t="s">
        <v>362</v>
      </c>
      <c r="J3457" s="73" t="s">
        <v>363</v>
      </c>
      <c r="K3457" s="73" t="s">
        <v>944</v>
      </c>
      <c r="L3457" s="129">
        <v>20663.82</v>
      </c>
      <c r="M3457" s="121">
        <v>100</v>
      </c>
      <c r="N3457" s="121">
        <v>20663.82</v>
      </c>
      <c r="O3457" s="121">
        <v>0</v>
      </c>
      <c r="P3457" s="121">
        <v>20663.82</v>
      </c>
      <c r="Q3457" s="130" t="s">
        <v>681</v>
      </c>
      <c r="R3457" s="131">
        <v>30986692.069999985</v>
      </c>
      <c r="S3457" s="132">
        <v>0</v>
      </c>
      <c r="T3457" s="122" t="s">
        <v>363</v>
      </c>
      <c r="U3457" s="2">
        <v>110725643</v>
      </c>
      <c r="V3457" s="121">
        <v>-414899210</v>
      </c>
      <c r="W3457" s="111">
        <v>550321</v>
      </c>
      <c r="X3457" s="133">
        <v>66347882</v>
      </c>
      <c r="Y3457" s="45"/>
    </row>
    <row r="3458" spans="1:25">
      <c r="A3458" s="299" t="s">
        <v>182</v>
      </c>
      <c r="B3458" s="299" t="s">
        <v>183</v>
      </c>
      <c r="C3458" s="125">
        <v>45379</v>
      </c>
      <c r="D3458" s="125">
        <v>45379</v>
      </c>
      <c r="E3458" s="125">
        <v>45383</v>
      </c>
      <c r="G3458" s="127" t="s">
        <v>1561</v>
      </c>
      <c r="H3458" s="128" t="s">
        <v>361</v>
      </c>
      <c r="I3458" s="73" t="s">
        <v>362</v>
      </c>
      <c r="J3458" s="73" t="s">
        <v>1892</v>
      </c>
      <c r="K3458" s="73" t="s">
        <v>166</v>
      </c>
      <c r="L3458" s="129">
        <v>0</v>
      </c>
      <c r="N3458" s="121">
        <v>0</v>
      </c>
      <c r="O3458" s="121">
        <v>1848.1</v>
      </c>
      <c r="P3458" s="121">
        <v>1848.1</v>
      </c>
      <c r="Q3458" s="130" t="s">
        <v>681</v>
      </c>
      <c r="R3458" s="131">
        <v>0</v>
      </c>
      <c r="S3458" s="132">
        <v>3559442.620000008</v>
      </c>
      <c r="T3458" s="122" t="s">
        <v>363</v>
      </c>
      <c r="U3458" s="2">
        <v>111416354</v>
      </c>
      <c r="V3458" s="121">
        <v>-416841064</v>
      </c>
      <c r="W3458" s="111">
        <v>550335</v>
      </c>
      <c r="X3458" s="133">
        <v>66935869</v>
      </c>
      <c r="Y3458" s="45"/>
    </row>
    <row r="3459" spans="1:25">
      <c r="A3459" s="299" t="s">
        <v>182</v>
      </c>
      <c r="B3459" s="299" t="s">
        <v>183</v>
      </c>
      <c r="C3459" s="125">
        <v>45379</v>
      </c>
      <c r="D3459" s="125">
        <v>45379</v>
      </c>
      <c r="E3459" s="125">
        <v>45383</v>
      </c>
      <c r="G3459" s="127" t="s">
        <v>1561</v>
      </c>
      <c r="H3459" s="128" t="s">
        <v>361</v>
      </c>
      <c r="I3459" s="73" t="s">
        <v>362</v>
      </c>
      <c r="J3459" s="73" t="s">
        <v>363</v>
      </c>
      <c r="K3459" s="73" t="s">
        <v>166</v>
      </c>
      <c r="L3459" s="129">
        <v>0</v>
      </c>
      <c r="N3459" s="121">
        <v>0</v>
      </c>
      <c r="O3459" s="121">
        <v>155135.81</v>
      </c>
      <c r="P3459" s="121">
        <v>155135.81</v>
      </c>
      <c r="Q3459" s="130" t="s">
        <v>681</v>
      </c>
      <c r="R3459" s="131">
        <v>0</v>
      </c>
      <c r="S3459" s="132">
        <v>3714578.4300000081</v>
      </c>
      <c r="T3459" s="122" t="s">
        <v>363</v>
      </c>
      <c r="U3459" s="2">
        <v>111416355</v>
      </c>
      <c r="V3459" s="121">
        <v>-416841066</v>
      </c>
      <c r="W3459" s="111">
        <v>550321</v>
      </c>
      <c r="X3459" s="133">
        <v>66935870</v>
      </c>
      <c r="Y3459" s="45"/>
    </row>
    <row r="3460" spans="1:25">
      <c r="A3460" s="299" t="s">
        <v>182</v>
      </c>
      <c r="B3460" s="299" t="s">
        <v>183</v>
      </c>
      <c r="C3460" s="125">
        <v>45383</v>
      </c>
      <c r="D3460" s="125">
        <v>45383</v>
      </c>
      <c r="E3460" s="125">
        <v>45383</v>
      </c>
      <c r="F3460" s="295" t="s">
        <v>549</v>
      </c>
      <c r="G3460" s="127" t="s">
        <v>1596</v>
      </c>
      <c r="H3460" s="128" t="s">
        <v>548</v>
      </c>
      <c r="I3460" s="73" t="s">
        <v>550</v>
      </c>
      <c r="J3460" s="73" t="s">
        <v>551</v>
      </c>
      <c r="K3460" s="73" t="s">
        <v>166</v>
      </c>
      <c r="L3460" s="129">
        <v>0</v>
      </c>
      <c r="N3460" s="121">
        <v>0</v>
      </c>
      <c r="O3460" s="121">
        <v>125867.54</v>
      </c>
      <c r="P3460" s="121">
        <v>125867.54</v>
      </c>
      <c r="Q3460" s="130" t="s">
        <v>681</v>
      </c>
      <c r="R3460" s="131">
        <v>0</v>
      </c>
      <c r="S3460" s="132">
        <v>3840445.9700000081</v>
      </c>
      <c r="T3460" s="122" t="s">
        <v>551</v>
      </c>
      <c r="U3460" s="2">
        <v>106979614</v>
      </c>
      <c r="V3460" s="121">
        <v>-416672775</v>
      </c>
      <c r="W3460" s="111">
        <v>550164</v>
      </c>
      <c r="X3460" s="133">
        <v>66889621</v>
      </c>
      <c r="Y3460" s="45"/>
    </row>
    <row r="3461" spans="1:25">
      <c r="A3461" s="228" t="s">
        <v>206</v>
      </c>
      <c r="B3461" s="228" t="s">
        <v>207</v>
      </c>
      <c r="C3461" s="229">
        <v>45383</v>
      </c>
      <c r="D3461" s="229">
        <v>45383</v>
      </c>
      <c r="E3461" s="229">
        <v>45383</v>
      </c>
      <c r="F3461" s="296"/>
      <c r="G3461" s="230"/>
      <c r="H3461" s="231" t="s">
        <v>216</v>
      </c>
      <c r="I3461" s="232" t="s">
        <v>218</v>
      </c>
      <c r="J3461" s="232" t="s">
        <v>219</v>
      </c>
      <c r="K3461" s="232" t="s">
        <v>944</v>
      </c>
      <c r="L3461" s="233">
        <v>12150.4</v>
      </c>
      <c r="M3461" s="234">
        <v>100</v>
      </c>
      <c r="N3461" s="234">
        <v>12150.4</v>
      </c>
      <c r="O3461" s="234">
        <v>0</v>
      </c>
      <c r="P3461" s="234">
        <v>12150.4</v>
      </c>
      <c r="Q3461" s="235" t="s">
        <v>681</v>
      </c>
      <c r="R3461" s="236">
        <v>30998842.469999984</v>
      </c>
      <c r="S3461" s="237">
        <v>0</v>
      </c>
      <c r="T3461" s="238" t="s">
        <v>219</v>
      </c>
      <c r="U3461" s="239">
        <v>111421480</v>
      </c>
      <c r="V3461" s="234">
        <v>-416855058</v>
      </c>
      <c r="W3461" s="240">
        <v>518942</v>
      </c>
      <c r="X3461" s="241">
        <v>66938854</v>
      </c>
      <c r="Y3461" s="242"/>
    </row>
    <row r="3462" spans="1:25">
      <c r="A3462" s="299" t="s">
        <v>182</v>
      </c>
      <c r="B3462" s="299" t="s">
        <v>183</v>
      </c>
      <c r="C3462" s="125">
        <v>45383</v>
      </c>
      <c r="D3462" s="125">
        <v>45383</v>
      </c>
      <c r="E3462" s="125">
        <v>45384</v>
      </c>
      <c r="G3462" s="127"/>
      <c r="J3462" s="73"/>
      <c r="K3462" s="73" t="s">
        <v>1875</v>
      </c>
      <c r="L3462" s="129">
        <v>0</v>
      </c>
      <c r="N3462" s="121">
        <v>0</v>
      </c>
      <c r="O3462" s="121">
        <v>20559.900000000001</v>
      </c>
      <c r="P3462" s="121">
        <v>20559.900000000001</v>
      </c>
      <c r="Q3462" s="130" t="s">
        <v>681</v>
      </c>
      <c r="R3462" s="131">
        <v>0</v>
      </c>
      <c r="S3462" s="132">
        <v>3861005.870000008</v>
      </c>
      <c r="T3462" s="122"/>
      <c r="U3462" s="2">
        <v>2803232</v>
      </c>
      <c r="V3462" s="121">
        <v>-416913030</v>
      </c>
      <c r="W3462" s="111"/>
      <c r="X3462" s="133">
        <v>66949556</v>
      </c>
      <c r="Y3462" s="45" t="s">
        <v>1876</v>
      </c>
    </row>
    <row r="3463" spans="1:25">
      <c r="A3463" s="299" t="s">
        <v>182</v>
      </c>
      <c r="B3463" s="299" t="s">
        <v>183</v>
      </c>
      <c r="C3463" s="125">
        <v>45383</v>
      </c>
      <c r="D3463" s="125">
        <v>45383</v>
      </c>
      <c r="E3463" s="125">
        <v>45384</v>
      </c>
      <c r="G3463" s="127"/>
      <c r="J3463" s="73"/>
      <c r="K3463" s="73" t="s">
        <v>1875</v>
      </c>
      <c r="L3463" s="129">
        <v>0</v>
      </c>
      <c r="N3463" s="121">
        <v>0</v>
      </c>
      <c r="O3463" s="121">
        <v>116114.12</v>
      </c>
      <c r="P3463" s="121">
        <v>116114.12</v>
      </c>
      <c r="Q3463" s="130" t="s">
        <v>681</v>
      </c>
      <c r="R3463" s="131">
        <v>0</v>
      </c>
      <c r="S3463" s="132">
        <v>3977119.9900000081</v>
      </c>
      <c r="T3463" s="122"/>
      <c r="U3463" s="2">
        <v>2803233</v>
      </c>
      <c r="V3463" s="121">
        <v>-416913032</v>
      </c>
      <c r="W3463" s="111"/>
      <c r="X3463" s="133">
        <v>66949557</v>
      </c>
      <c r="Y3463" s="45" t="s">
        <v>1876</v>
      </c>
    </row>
    <row r="3464" spans="1:25">
      <c r="A3464" s="299" t="s">
        <v>206</v>
      </c>
      <c r="B3464" s="299" t="s">
        <v>207</v>
      </c>
      <c r="C3464" s="125">
        <v>45379</v>
      </c>
      <c r="D3464" s="125">
        <v>45379</v>
      </c>
      <c r="E3464" s="125">
        <v>45384</v>
      </c>
      <c r="G3464" s="127"/>
      <c r="H3464" s="128" t="s">
        <v>1100</v>
      </c>
      <c r="I3464" s="73" t="s">
        <v>1098</v>
      </c>
      <c r="J3464" s="73" t="s">
        <v>1099</v>
      </c>
      <c r="K3464" s="73" t="s">
        <v>944</v>
      </c>
      <c r="L3464" s="129">
        <v>25812.5</v>
      </c>
      <c r="M3464" s="121">
        <v>100</v>
      </c>
      <c r="N3464" s="121">
        <v>25812.5</v>
      </c>
      <c r="O3464" s="121">
        <v>0</v>
      </c>
      <c r="P3464" s="121">
        <v>25812.5</v>
      </c>
      <c r="Q3464" s="130" t="s">
        <v>681</v>
      </c>
      <c r="R3464" s="131">
        <v>31024654.969999984</v>
      </c>
      <c r="S3464" s="132">
        <v>0</v>
      </c>
      <c r="T3464" s="122" t="s">
        <v>1099</v>
      </c>
      <c r="U3464" s="2">
        <v>111029815</v>
      </c>
      <c r="V3464" s="121">
        <v>-415847648</v>
      </c>
      <c r="W3464" s="111">
        <v>590536</v>
      </c>
      <c r="X3464" s="133">
        <v>66649716</v>
      </c>
      <c r="Y3464" s="45"/>
    </row>
    <row r="3465" spans="1:25">
      <c r="A3465" s="299" t="s">
        <v>182</v>
      </c>
      <c r="B3465" s="299" t="s">
        <v>183</v>
      </c>
      <c r="C3465" s="125">
        <v>45379</v>
      </c>
      <c r="D3465" s="125">
        <v>45379</v>
      </c>
      <c r="E3465" s="125">
        <v>45384</v>
      </c>
      <c r="G3465" s="127" t="s">
        <v>1975</v>
      </c>
      <c r="H3465" s="128" t="s">
        <v>1100</v>
      </c>
      <c r="I3465" s="73" t="s">
        <v>1098</v>
      </c>
      <c r="J3465" s="73" t="s">
        <v>1099</v>
      </c>
      <c r="K3465" s="73" t="s">
        <v>166</v>
      </c>
      <c r="L3465" s="129">
        <v>0</v>
      </c>
      <c r="N3465" s="121">
        <v>0</v>
      </c>
      <c r="O3465" s="121">
        <v>226460.95</v>
      </c>
      <c r="P3465" s="121">
        <v>226460.95</v>
      </c>
      <c r="Q3465" s="130" t="s">
        <v>681</v>
      </c>
      <c r="R3465" s="131">
        <v>0</v>
      </c>
      <c r="S3465" s="132">
        <v>4203580.9400000079</v>
      </c>
      <c r="T3465" s="122" t="s">
        <v>1099</v>
      </c>
      <c r="U3465" s="2">
        <v>111455674</v>
      </c>
      <c r="V3465" s="121">
        <v>-416940436</v>
      </c>
      <c r="W3465" s="111">
        <v>590536</v>
      </c>
      <c r="X3465" s="133">
        <v>66959052</v>
      </c>
      <c r="Y3465" s="45"/>
    </row>
    <row r="3466" spans="1:25">
      <c r="A3466" s="243" t="s">
        <v>182</v>
      </c>
      <c r="B3466" s="243" t="s">
        <v>183</v>
      </c>
      <c r="C3466" s="244">
        <v>45385</v>
      </c>
      <c r="D3466" s="244">
        <v>45385</v>
      </c>
      <c r="E3466" s="244">
        <v>45385</v>
      </c>
      <c r="F3466" s="297" t="s">
        <v>554</v>
      </c>
      <c r="G3466" s="245" t="s">
        <v>1605</v>
      </c>
      <c r="H3466" s="246" t="s">
        <v>553</v>
      </c>
      <c r="I3466" s="247" t="s">
        <v>555</v>
      </c>
      <c r="J3466" s="247" t="s">
        <v>556</v>
      </c>
      <c r="K3466" s="247" t="s">
        <v>166</v>
      </c>
      <c r="L3466" s="248">
        <v>0</v>
      </c>
      <c r="M3466" s="249"/>
      <c r="N3466" s="249">
        <v>0</v>
      </c>
      <c r="O3466" s="249">
        <v>318.16000000000003</v>
      </c>
      <c r="P3466" s="249">
        <v>318.16000000000003</v>
      </c>
      <c r="Q3466" s="250" t="s">
        <v>681</v>
      </c>
      <c r="R3466" s="251">
        <v>0</v>
      </c>
      <c r="S3466" s="252">
        <v>4203899.100000008</v>
      </c>
      <c r="T3466" s="253" t="s">
        <v>556</v>
      </c>
      <c r="U3466" s="254"/>
      <c r="V3466" s="249"/>
      <c r="W3466" s="255">
        <v>554809</v>
      </c>
      <c r="X3466" s="256"/>
      <c r="Y3466" s="257"/>
    </row>
    <row r="3467" spans="1:25">
      <c r="A3467" s="299" t="s">
        <v>182</v>
      </c>
      <c r="B3467" s="299" t="s">
        <v>183</v>
      </c>
      <c r="C3467" s="125">
        <v>45379</v>
      </c>
      <c r="D3467" s="125">
        <v>45379</v>
      </c>
      <c r="E3467" s="125">
        <v>45386</v>
      </c>
      <c r="G3467" s="127" t="s">
        <v>1894</v>
      </c>
      <c r="H3467" s="128" t="s">
        <v>510</v>
      </c>
      <c r="I3467" s="73" t="s">
        <v>511</v>
      </c>
      <c r="J3467" s="73" t="s">
        <v>512</v>
      </c>
      <c r="K3467" s="73" t="s">
        <v>166</v>
      </c>
      <c r="L3467" s="129">
        <v>0</v>
      </c>
      <c r="N3467" s="121">
        <v>0</v>
      </c>
      <c r="O3467" s="121">
        <v>27168.57</v>
      </c>
      <c r="P3467" s="121">
        <v>27168.57</v>
      </c>
      <c r="Q3467" s="130" t="s">
        <v>681</v>
      </c>
      <c r="R3467" s="131">
        <v>0</v>
      </c>
      <c r="S3467" s="132">
        <v>4231067.6700000083</v>
      </c>
      <c r="T3467" s="122" t="s">
        <v>512</v>
      </c>
      <c r="U3467" s="2">
        <v>111631909</v>
      </c>
      <c r="V3467" s="121">
        <v>-417341436</v>
      </c>
      <c r="W3467" s="111">
        <v>552733</v>
      </c>
      <c r="X3467" s="133">
        <v>67053717</v>
      </c>
      <c r="Y3467" s="45"/>
    </row>
    <row r="3468" spans="1:25">
      <c r="A3468" s="299" t="s">
        <v>206</v>
      </c>
      <c r="B3468" s="299" t="s">
        <v>207</v>
      </c>
      <c r="C3468" s="125">
        <v>45383</v>
      </c>
      <c r="D3468" s="125">
        <v>45383</v>
      </c>
      <c r="E3468" s="125">
        <v>45386</v>
      </c>
      <c r="G3468" s="127"/>
      <c r="H3468" s="128" t="s">
        <v>477</v>
      </c>
      <c r="I3468" s="73" t="s">
        <v>478</v>
      </c>
      <c r="J3468" s="73" t="s">
        <v>479</v>
      </c>
      <c r="K3468" s="73" t="s">
        <v>944</v>
      </c>
      <c r="L3468" s="129">
        <v>937.92</v>
      </c>
      <c r="M3468" s="121">
        <v>100</v>
      </c>
      <c r="N3468" s="121">
        <v>937.92</v>
      </c>
      <c r="O3468" s="121">
        <v>0</v>
      </c>
      <c r="P3468" s="121">
        <v>937.92</v>
      </c>
      <c r="Q3468" s="130" t="s">
        <v>681</v>
      </c>
      <c r="R3468" s="131">
        <v>31025592.889999986</v>
      </c>
      <c r="S3468" s="132">
        <v>0</v>
      </c>
      <c r="T3468" s="122" t="s">
        <v>479</v>
      </c>
      <c r="U3468" s="2">
        <v>111474475</v>
      </c>
      <c r="V3468" s="121">
        <v>-416984300</v>
      </c>
      <c r="W3468" s="111">
        <v>542394</v>
      </c>
      <c r="X3468" s="133">
        <v>66970893</v>
      </c>
      <c r="Y3468" s="45"/>
    </row>
    <row r="3469" spans="1:25">
      <c r="A3469" s="299" t="s">
        <v>182</v>
      </c>
      <c r="B3469" s="299" t="s">
        <v>183</v>
      </c>
      <c r="C3469" s="125">
        <v>45383</v>
      </c>
      <c r="D3469" s="125">
        <v>45383</v>
      </c>
      <c r="E3469" s="125">
        <v>45386</v>
      </c>
      <c r="G3469" s="127" t="s">
        <v>1868</v>
      </c>
      <c r="H3469" s="128" t="s">
        <v>477</v>
      </c>
      <c r="I3469" s="73" t="s">
        <v>478</v>
      </c>
      <c r="J3469" s="73" t="s">
        <v>479</v>
      </c>
      <c r="K3469" s="73" t="s">
        <v>166</v>
      </c>
      <c r="L3469" s="129">
        <v>0</v>
      </c>
      <c r="N3469" s="121">
        <v>0</v>
      </c>
      <c r="O3469" s="121">
        <v>10192.69</v>
      </c>
      <c r="P3469" s="121">
        <v>10192.69</v>
      </c>
      <c r="Q3469" s="130" t="s">
        <v>681</v>
      </c>
      <c r="R3469" s="131">
        <v>0</v>
      </c>
      <c r="S3469" s="132">
        <v>4241260.3600000087</v>
      </c>
      <c r="T3469" s="122" t="s">
        <v>479</v>
      </c>
      <c r="U3469" s="2">
        <v>108664323</v>
      </c>
      <c r="V3469" s="121">
        <v>-417335555</v>
      </c>
      <c r="W3469" s="111">
        <v>542394</v>
      </c>
      <c r="X3469" s="133">
        <v>67052121</v>
      </c>
      <c r="Y3469" s="45"/>
    </row>
    <row r="3470" spans="1:25">
      <c r="A3470" s="299" t="s">
        <v>206</v>
      </c>
      <c r="B3470" s="299" t="s">
        <v>207</v>
      </c>
      <c r="C3470" s="125">
        <v>45379</v>
      </c>
      <c r="D3470" s="125">
        <v>45379</v>
      </c>
      <c r="E3470" s="125">
        <v>45386</v>
      </c>
      <c r="F3470" s="295" t="s">
        <v>1089</v>
      </c>
      <c r="G3470" s="127"/>
      <c r="H3470" s="128" t="s">
        <v>1075</v>
      </c>
      <c r="I3470" s="73" t="s">
        <v>1073</v>
      </c>
      <c r="J3470" s="73" t="s">
        <v>1074</v>
      </c>
      <c r="K3470" s="73" t="s">
        <v>944</v>
      </c>
      <c r="L3470" s="129">
        <v>1945.42</v>
      </c>
      <c r="M3470" s="121">
        <v>100</v>
      </c>
      <c r="N3470" s="121">
        <v>1945.42</v>
      </c>
      <c r="O3470" s="121">
        <v>0</v>
      </c>
      <c r="P3470" s="121">
        <v>1945.42</v>
      </c>
      <c r="Q3470" s="130" t="s">
        <v>681</v>
      </c>
      <c r="R3470" s="131">
        <v>31027538.309999987</v>
      </c>
      <c r="S3470" s="132">
        <v>0</v>
      </c>
      <c r="T3470" s="122" t="s">
        <v>1074</v>
      </c>
      <c r="U3470" s="2">
        <v>110780687</v>
      </c>
      <c r="V3470" s="121">
        <v>-414964736</v>
      </c>
      <c r="W3470" s="111">
        <v>569064</v>
      </c>
      <c r="X3470" s="133">
        <v>66365573</v>
      </c>
      <c r="Y3470" s="45"/>
    </row>
    <row r="3471" spans="1:25">
      <c r="A3471" s="299" t="s">
        <v>182</v>
      </c>
      <c r="B3471" s="299" t="s">
        <v>183</v>
      </c>
      <c r="C3471" s="125">
        <v>45379</v>
      </c>
      <c r="D3471" s="125">
        <v>45379</v>
      </c>
      <c r="E3471" s="125">
        <v>45386</v>
      </c>
      <c r="F3471" s="295" t="s">
        <v>1089</v>
      </c>
      <c r="G3471" s="127" t="s">
        <v>1943</v>
      </c>
      <c r="H3471" s="128" t="s">
        <v>1075</v>
      </c>
      <c r="I3471" s="73" t="s">
        <v>1073</v>
      </c>
      <c r="J3471" s="73" t="s">
        <v>1074</v>
      </c>
      <c r="K3471" s="73" t="s">
        <v>166</v>
      </c>
      <c r="L3471" s="129">
        <v>0</v>
      </c>
      <c r="N3471" s="121">
        <v>0</v>
      </c>
      <c r="O3471" s="121">
        <v>145633.07999999999</v>
      </c>
      <c r="P3471" s="121">
        <v>145633.07999999999</v>
      </c>
      <c r="Q3471" s="130" t="s">
        <v>681</v>
      </c>
      <c r="R3471" s="131">
        <v>0</v>
      </c>
      <c r="S3471" s="132">
        <v>4386893.4400000088</v>
      </c>
      <c r="T3471" s="122" t="s">
        <v>1074</v>
      </c>
      <c r="U3471" s="2">
        <v>106996103</v>
      </c>
      <c r="V3471" s="121">
        <v>-417331989</v>
      </c>
      <c r="W3471" s="111">
        <v>569064</v>
      </c>
      <c r="X3471" s="133">
        <v>67051567</v>
      </c>
      <c r="Y3471" s="45"/>
    </row>
    <row r="3472" spans="1:25">
      <c r="A3472" s="299" t="s">
        <v>182</v>
      </c>
      <c r="B3472" s="299" t="s">
        <v>183</v>
      </c>
      <c r="C3472" s="125">
        <v>45380</v>
      </c>
      <c r="D3472" s="125">
        <v>45380</v>
      </c>
      <c r="E3472" s="125">
        <v>45386</v>
      </c>
      <c r="G3472" s="127" t="s">
        <v>1860</v>
      </c>
      <c r="H3472" s="128" t="s">
        <v>507</v>
      </c>
      <c r="I3472" s="73" t="s">
        <v>508</v>
      </c>
      <c r="J3472" s="73" t="s">
        <v>552</v>
      </c>
      <c r="K3472" s="73" t="s">
        <v>166</v>
      </c>
      <c r="L3472" s="129">
        <v>0</v>
      </c>
      <c r="N3472" s="121">
        <v>0</v>
      </c>
      <c r="O3472" s="121">
        <v>5.77</v>
      </c>
      <c r="P3472" s="121">
        <v>5.77</v>
      </c>
      <c r="Q3472" s="130" t="s">
        <v>681</v>
      </c>
      <c r="R3472" s="131">
        <v>0</v>
      </c>
      <c r="S3472" s="132">
        <v>4386899.2100000083</v>
      </c>
      <c r="T3472" s="122" t="s">
        <v>509</v>
      </c>
      <c r="U3472" s="2">
        <v>107045098</v>
      </c>
      <c r="V3472" s="121">
        <v>-417332882</v>
      </c>
      <c r="W3472" s="111">
        <v>543029</v>
      </c>
      <c r="X3472" s="133">
        <v>67051646</v>
      </c>
      <c r="Y3472" s="45"/>
    </row>
    <row r="3473" spans="1:25">
      <c r="A3473" s="299" t="s">
        <v>206</v>
      </c>
      <c r="B3473" s="299" t="s">
        <v>207</v>
      </c>
      <c r="C3473" s="125">
        <v>45379</v>
      </c>
      <c r="D3473" s="125">
        <v>45379</v>
      </c>
      <c r="E3473" s="125">
        <v>45386</v>
      </c>
      <c r="F3473" s="295" t="s">
        <v>922</v>
      </c>
      <c r="G3473" s="127"/>
      <c r="H3473" s="128" t="s">
        <v>921</v>
      </c>
      <c r="I3473" s="73" t="s">
        <v>180</v>
      </c>
      <c r="J3473" s="73" t="s">
        <v>920</v>
      </c>
      <c r="K3473" s="73" t="s">
        <v>944</v>
      </c>
      <c r="L3473" s="129">
        <v>20447.16</v>
      </c>
      <c r="M3473" s="121">
        <v>100</v>
      </c>
      <c r="N3473" s="121">
        <v>20447.16</v>
      </c>
      <c r="O3473" s="121">
        <v>0</v>
      </c>
      <c r="P3473" s="121">
        <v>20447.16</v>
      </c>
      <c r="Q3473" s="130" t="s">
        <v>681</v>
      </c>
      <c r="R3473" s="131">
        <v>31047985.469999988</v>
      </c>
      <c r="S3473" s="132">
        <v>0</v>
      </c>
      <c r="T3473" s="122" t="s">
        <v>920</v>
      </c>
      <c r="U3473" s="2">
        <v>111629789</v>
      </c>
      <c r="V3473" s="121">
        <v>-417337585</v>
      </c>
      <c r="W3473" s="111">
        <v>548289</v>
      </c>
      <c r="X3473" s="133">
        <v>67052606</v>
      </c>
      <c r="Y3473" s="45"/>
    </row>
    <row r="3474" spans="1:25">
      <c r="A3474" s="299" t="s">
        <v>182</v>
      </c>
      <c r="B3474" s="299" t="s">
        <v>183</v>
      </c>
      <c r="C3474" s="125">
        <v>45379</v>
      </c>
      <c r="D3474" s="125">
        <v>45379</v>
      </c>
      <c r="E3474" s="125">
        <v>45386</v>
      </c>
      <c r="F3474" s="295" t="s">
        <v>922</v>
      </c>
      <c r="G3474" s="127" t="s">
        <v>1646</v>
      </c>
      <c r="H3474" s="128" t="s">
        <v>921</v>
      </c>
      <c r="I3474" s="73" t="s">
        <v>180</v>
      </c>
      <c r="J3474" s="73" t="s">
        <v>920</v>
      </c>
      <c r="K3474" s="73" t="s">
        <v>166</v>
      </c>
      <c r="L3474" s="129">
        <v>0</v>
      </c>
      <c r="N3474" s="121">
        <v>0</v>
      </c>
      <c r="O3474" s="121">
        <v>129815.29</v>
      </c>
      <c r="P3474" s="121">
        <v>129815.29</v>
      </c>
      <c r="Q3474" s="130" t="s">
        <v>681</v>
      </c>
      <c r="R3474" s="131">
        <v>0</v>
      </c>
      <c r="S3474" s="132">
        <v>4516714.5000000084</v>
      </c>
      <c r="T3474" s="122" t="s">
        <v>920</v>
      </c>
      <c r="U3474" s="2">
        <v>106059736</v>
      </c>
      <c r="V3474" s="121">
        <v>-418600527</v>
      </c>
      <c r="W3474" s="111">
        <v>548289</v>
      </c>
      <c r="X3474" s="133">
        <v>67324494</v>
      </c>
      <c r="Y3474" s="45"/>
    </row>
    <row r="3475" spans="1:25">
      <c r="A3475" s="299" t="s">
        <v>206</v>
      </c>
      <c r="B3475" s="299" t="s">
        <v>207</v>
      </c>
      <c r="C3475" s="125">
        <v>45380</v>
      </c>
      <c r="D3475" s="125">
        <v>45380</v>
      </c>
      <c r="E3475" s="125">
        <v>45386</v>
      </c>
      <c r="F3475" s="295" t="s">
        <v>486</v>
      </c>
      <c r="G3475" s="127"/>
      <c r="H3475" s="128" t="s">
        <v>485</v>
      </c>
      <c r="I3475" s="73" t="s">
        <v>281</v>
      </c>
      <c r="J3475" s="73" t="s">
        <v>487</v>
      </c>
      <c r="K3475" s="73" t="s">
        <v>944</v>
      </c>
      <c r="L3475" s="129">
        <v>2442.3000000000002</v>
      </c>
      <c r="M3475" s="121">
        <v>100</v>
      </c>
      <c r="N3475" s="121">
        <v>2442.3000000000002</v>
      </c>
      <c r="O3475" s="121">
        <v>0</v>
      </c>
      <c r="P3475" s="121">
        <v>2442.3000000000002</v>
      </c>
      <c r="Q3475" s="130" t="s">
        <v>681</v>
      </c>
      <c r="R3475" s="131">
        <v>31050427.769999988</v>
      </c>
      <c r="S3475" s="132">
        <v>0</v>
      </c>
      <c r="T3475" s="122" t="s">
        <v>487</v>
      </c>
      <c r="U3475" s="2">
        <v>111628269</v>
      </c>
      <c r="V3475" s="121">
        <v>-417334853</v>
      </c>
      <c r="W3475" s="111">
        <v>537734</v>
      </c>
      <c r="X3475" s="133">
        <v>67051934</v>
      </c>
      <c r="Y3475" s="45"/>
    </row>
    <row r="3476" spans="1:25">
      <c r="A3476" s="299" t="s">
        <v>182</v>
      </c>
      <c r="B3476" s="299" t="s">
        <v>183</v>
      </c>
      <c r="C3476" s="125">
        <v>45380</v>
      </c>
      <c r="D3476" s="125">
        <v>45380</v>
      </c>
      <c r="E3476" s="125">
        <v>45386</v>
      </c>
      <c r="F3476" s="295" t="s">
        <v>486</v>
      </c>
      <c r="G3476" s="127" t="s">
        <v>1733</v>
      </c>
      <c r="H3476" s="128" t="s">
        <v>485</v>
      </c>
      <c r="I3476" s="73" t="s">
        <v>281</v>
      </c>
      <c r="J3476" s="73" t="s">
        <v>487</v>
      </c>
      <c r="K3476" s="73" t="s">
        <v>166</v>
      </c>
      <c r="L3476" s="129">
        <v>0</v>
      </c>
      <c r="N3476" s="121">
        <v>0</v>
      </c>
      <c r="O3476" s="121">
        <v>1844.21</v>
      </c>
      <c r="P3476" s="121">
        <v>1844.21</v>
      </c>
      <c r="Q3476" s="130" t="s">
        <v>681</v>
      </c>
      <c r="R3476" s="131">
        <v>0</v>
      </c>
      <c r="S3476" s="132">
        <v>4518558.7100000083</v>
      </c>
      <c r="T3476" s="122" t="s">
        <v>487</v>
      </c>
      <c r="U3476" s="2">
        <v>106021450</v>
      </c>
      <c r="V3476" s="121">
        <v>-417334778</v>
      </c>
      <c r="W3476" s="111">
        <v>532372</v>
      </c>
      <c r="X3476" s="133">
        <v>67051903</v>
      </c>
      <c r="Y3476" s="45"/>
    </row>
    <row r="3477" spans="1:25">
      <c r="A3477" s="299" t="s">
        <v>206</v>
      </c>
      <c r="B3477" s="299" t="s">
        <v>207</v>
      </c>
      <c r="C3477" s="125">
        <v>45380</v>
      </c>
      <c r="D3477" s="125">
        <v>45380</v>
      </c>
      <c r="E3477" s="125">
        <v>45386</v>
      </c>
      <c r="F3477" s="295" t="s">
        <v>280</v>
      </c>
      <c r="G3477" s="127"/>
      <c r="H3477" s="128" t="s">
        <v>279</v>
      </c>
      <c r="I3477" s="73" t="s">
        <v>281</v>
      </c>
      <c r="J3477" s="73" t="s">
        <v>282</v>
      </c>
      <c r="K3477" s="73" t="s">
        <v>944</v>
      </c>
      <c r="L3477" s="129">
        <v>22775.89</v>
      </c>
      <c r="M3477" s="121">
        <v>100</v>
      </c>
      <c r="N3477" s="121">
        <v>22775.89</v>
      </c>
      <c r="O3477" s="121">
        <v>0</v>
      </c>
      <c r="P3477" s="121">
        <v>22775.89</v>
      </c>
      <c r="Q3477" s="130" t="s">
        <v>681</v>
      </c>
      <c r="R3477" s="131">
        <v>31073203.659999989</v>
      </c>
      <c r="S3477" s="132">
        <v>0</v>
      </c>
      <c r="T3477" s="122" t="s">
        <v>282</v>
      </c>
      <c r="U3477" s="2">
        <v>111261488</v>
      </c>
      <c r="V3477" s="121">
        <v>-416472704</v>
      </c>
      <c r="W3477" s="111">
        <v>537726</v>
      </c>
      <c r="X3477" s="133">
        <v>66856851</v>
      </c>
      <c r="Y3477" s="45"/>
    </row>
    <row r="3478" spans="1:25">
      <c r="A3478" s="299" t="s">
        <v>206</v>
      </c>
      <c r="B3478" s="299" t="s">
        <v>207</v>
      </c>
      <c r="C3478" s="125">
        <v>45383</v>
      </c>
      <c r="D3478" s="125">
        <v>45383</v>
      </c>
      <c r="E3478" s="125">
        <v>45386</v>
      </c>
      <c r="F3478" s="295" t="s">
        <v>235</v>
      </c>
      <c r="G3478" s="127"/>
      <c r="H3478" s="128" t="s">
        <v>234</v>
      </c>
      <c r="I3478" s="73" t="s">
        <v>236</v>
      </c>
      <c r="J3478" s="73" t="s">
        <v>237</v>
      </c>
      <c r="K3478" s="73" t="s">
        <v>944</v>
      </c>
      <c r="L3478" s="129">
        <v>20000</v>
      </c>
      <c r="M3478" s="121">
        <v>100</v>
      </c>
      <c r="N3478" s="121">
        <v>20000</v>
      </c>
      <c r="O3478" s="121">
        <v>0</v>
      </c>
      <c r="P3478" s="121">
        <v>20000</v>
      </c>
      <c r="Q3478" s="130" t="s">
        <v>681</v>
      </c>
      <c r="R3478" s="131">
        <v>31093203.659999989</v>
      </c>
      <c r="S3478" s="132">
        <v>0</v>
      </c>
      <c r="T3478" s="122" t="s">
        <v>237</v>
      </c>
      <c r="U3478" s="2">
        <v>111628402</v>
      </c>
      <c r="V3478" s="121">
        <v>-417335122</v>
      </c>
      <c r="W3478" s="111">
        <v>550067</v>
      </c>
      <c r="X3478" s="133">
        <v>67052035</v>
      </c>
      <c r="Y3478" s="45"/>
    </row>
    <row r="3479" spans="1:25">
      <c r="A3479" s="299" t="s">
        <v>182</v>
      </c>
      <c r="B3479" s="299" t="s">
        <v>183</v>
      </c>
      <c r="C3479" s="125">
        <v>45383</v>
      </c>
      <c r="D3479" s="125">
        <v>45383</v>
      </c>
      <c r="E3479" s="125">
        <v>45386</v>
      </c>
      <c r="F3479" s="295" t="s">
        <v>235</v>
      </c>
      <c r="G3479" s="127" t="s">
        <v>1699</v>
      </c>
      <c r="H3479" s="128" t="s">
        <v>234</v>
      </c>
      <c r="I3479" s="73" t="s">
        <v>236</v>
      </c>
      <c r="J3479" s="73" t="s">
        <v>237</v>
      </c>
      <c r="K3479" s="73" t="s">
        <v>166</v>
      </c>
      <c r="L3479" s="129">
        <v>0</v>
      </c>
      <c r="N3479" s="121">
        <v>0</v>
      </c>
      <c r="O3479" s="121">
        <v>74031.320000000007</v>
      </c>
      <c r="P3479" s="121">
        <v>74031.320000000007</v>
      </c>
      <c r="Q3479" s="130" t="s">
        <v>681</v>
      </c>
      <c r="R3479" s="131">
        <v>0</v>
      </c>
      <c r="S3479" s="132">
        <v>4592590.0300000086</v>
      </c>
      <c r="T3479" s="122" t="s">
        <v>237</v>
      </c>
      <c r="U3479" s="2">
        <v>109371231</v>
      </c>
      <c r="V3479" s="121">
        <v>-417335207</v>
      </c>
      <c r="W3479" s="111">
        <v>550067</v>
      </c>
      <c r="X3479" s="133">
        <v>67052059</v>
      </c>
      <c r="Y3479" s="45"/>
    </row>
    <row r="3480" spans="1:25">
      <c r="A3480" s="299" t="s">
        <v>206</v>
      </c>
      <c r="B3480" s="299" t="s">
        <v>207</v>
      </c>
      <c r="C3480" s="125">
        <v>45386</v>
      </c>
      <c r="D3480" s="125">
        <v>45386</v>
      </c>
      <c r="E3480" s="125">
        <v>45386</v>
      </c>
      <c r="F3480" s="295" t="s">
        <v>371</v>
      </c>
      <c r="G3480" s="127"/>
      <c r="H3480" s="128" t="s">
        <v>370</v>
      </c>
      <c r="I3480" s="73" t="s">
        <v>372</v>
      </c>
      <c r="J3480" s="73" t="s">
        <v>373</v>
      </c>
      <c r="K3480" s="73" t="s">
        <v>993</v>
      </c>
      <c r="L3480" s="129">
        <v>0</v>
      </c>
      <c r="N3480" s="121">
        <v>2472.19</v>
      </c>
      <c r="O3480" s="121">
        <v>0</v>
      </c>
      <c r="P3480" s="121">
        <v>2472.19</v>
      </c>
      <c r="Q3480" s="130" t="s">
        <v>681</v>
      </c>
      <c r="R3480" s="131">
        <v>31095675.84999999</v>
      </c>
      <c r="S3480" s="132">
        <v>0</v>
      </c>
      <c r="T3480" s="122" t="s">
        <v>373</v>
      </c>
      <c r="U3480" s="2">
        <v>111597784</v>
      </c>
      <c r="V3480" s="121">
        <v>-417265056</v>
      </c>
      <c r="W3480" s="111"/>
      <c r="X3480" s="133">
        <v>67034538</v>
      </c>
      <c r="Y3480" s="45"/>
    </row>
    <row r="3481" spans="1:25">
      <c r="A3481" s="228" t="s">
        <v>182</v>
      </c>
      <c r="B3481" s="228" t="s">
        <v>183</v>
      </c>
      <c r="C3481" s="229">
        <v>45379</v>
      </c>
      <c r="D3481" s="229">
        <v>45379</v>
      </c>
      <c r="E3481" s="229">
        <v>45386</v>
      </c>
      <c r="F3481" s="296" t="s">
        <v>371</v>
      </c>
      <c r="G3481" s="230" t="s">
        <v>1976</v>
      </c>
      <c r="H3481" s="231" t="s">
        <v>370</v>
      </c>
      <c r="I3481" s="232" t="s">
        <v>372</v>
      </c>
      <c r="J3481" s="232" t="s">
        <v>1109</v>
      </c>
      <c r="K3481" s="232" t="s">
        <v>166</v>
      </c>
      <c r="L3481" s="233">
        <v>0</v>
      </c>
      <c r="M3481" s="234"/>
      <c r="N3481" s="234">
        <v>0</v>
      </c>
      <c r="O3481" s="234">
        <v>346748.72</v>
      </c>
      <c r="P3481" s="234">
        <v>346748.72</v>
      </c>
      <c r="Q3481" s="235" t="s">
        <v>681</v>
      </c>
      <c r="R3481" s="236">
        <v>0</v>
      </c>
      <c r="S3481" s="237">
        <v>4939338.7500000084</v>
      </c>
      <c r="T3481" s="238" t="s">
        <v>373</v>
      </c>
      <c r="U3481" s="239">
        <v>108350674</v>
      </c>
      <c r="V3481" s="234">
        <v>-417265539</v>
      </c>
      <c r="W3481" s="240">
        <v>583361</v>
      </c>
      <c r="X3481" s="241">
        <v>67034746</v>
      </c>
      <c r="Y3481" s="242"/>
    </row>
    <row r="3482" spans="1:25">
      <c r="A3482" s="299" t="s">
        <v>182</v>
      </c>
      <c r="B3482" s="299" t="s">
        <v>183</v>
      </c>
      <c r="C3482" s="125">
        <v>45387</v>
      </c>
      <c r="D3482" s="125">
        <v>45387</v>
      </c>
      <c r="E3482" s="125">
        <v>45387</v>
      </c>
      <c r="F3482" s="295" t="s">
        <v>942</v>
      </c>
      <c r="G3482" s="127" t="s">
        <v>1693</v>
      </c>
      <c r="H3482" s="128" t="s">
        <v>941</v>
      </c>
      <c r="I3482" s="73" t="s">
        <v>939</v>
      </c>
      <c r="J3482" s="73" t="s">
        <v>940</v>
      </c>
      <c r="K3482" s="73" t="s">
        <v>166</v>
      </c>
      <c r="L3482" s="129">
        <v>0</v>
      </c>
      <c r="N3482" s="121">
        <v>0</v>
      </c>
      <c r="O3482" s="121">
        <v>45920.62</v>
      </c>
      <c r="P3482" s="121">
        <v>45920.62</v>
      </c>
      <c r="Q3482" s="130" t="s">
        <v>681</v>
      </c>
      <c r="R3482" s="131">
        <v>0</v>
      </c>
      <c r="S3482" s="132">
        <v>4985259.3700000085</v>
      </c>
      <c r="T3482" s="122" t="s">
        <v>940</v>
      </c>
      <c r="U3482" s="2">
        <v>106974095</v>
      </c>
      <c r="V3482" s="121">
        <v>-417362608</v>
      </c>
      <c r="W3482" s="111">
        <v>521575</v>
      </c>
      <c r="X3482" s="133">
        <v>67055137</v>
      </c>
      <c r="Y3482" s="45"/>
    </row>
    <row r="3483" spans="1:25">
      <c r="A3483" s="299" t="s">
        <v>206</v>
      </c>
      <c r="B3483" s="299" t="s">
        <v>207</v>
      </c>
      <c r="C3483" s="125">
        <v>45379</v>
      </c>
      <c r="D3483" s="125">
        <v>45379</v>
      </c>
      <c r="E3483" s="125">
        <v>45387</v>
      </c>
      <c r="F3483" s="295" t="s">
        <v>371</v>
      </c>
      <c r="G3483" s="127"/>
      <c r="H3483" s="128" t="s">
        <v>370</v>
      </c>
      <c r="I3483" s="73" t="s">
        <v>372</v>
      </c>
      <c r="J3483" s="73" t="s">
        <v>373</v>
      </c>
      <c r="K3483" s="73" t="s">
        <v>944</v>
      </c>
      <c r="L3483" s="129">
        <v>123609.39</v>
      </c>
      <c r="M3483" s="121">
        <v>100</v>
      </c>
      <c r="N3483" s="121">
        <v>123609.39</v>
      </c>
      <c r="O3483" s="121">
        <v>0</v>
      </c>
      <c r="P3483" s="121">
        <v>123609.39</v>
      </c>
      <c r="Q3483" s="130" t="s">
        <v>681</v>
      </c>
      <c r="R3483" s="131">
        <v>31219285.239999991</v>
      </c>
      <c r="S3483" s="132">
        <v>0</v>
      </c>
      <c r="T3483" s="122" t="s">
        <v>373</v>
      </c>
      <c r="U3483" s="2">
        <v>110955683</v>
      </c>
      <c r="V3483" s="121">
        <v>-415729176</v>
      </c>
      <c r="W3483" s="111">
        <v>583361</v>
      </c>
      <c r="X3483" s="133">
        <v>66614212</v>
      </c>
      <c r="Y3483" s="45"/>
    </row>
    <row r="3484" spans="1:25">
      <c r="A3484" s="228" t="s">
        <v>206</v>
      </c>
      <c r="B3484" s="228" t="s">
        <v>207</v>
      </c>
      <c r="C3484" s="229">
        <v>45379</v>
      </c>
      <c r="D3484" s="229">
        <v>45379</v>
      </c>
      <c r="E3484" s="229">
        <v>45387</v>
      </c>
      <c r="F3484" s="296" t="s">
        <v>371</v>
      </c>
      <c r="G3484" s="230"/>
      <c r="H3484" s="231" t="s">
        <v>370</v>
      </c>
      <c r="I3484" s="232" t="s">
        <v>372</v>
      </c>
      <c r="J3484" s="232" t="s">
        <v>373</v>
      </c>
      <c r="K3484" s="232" t="s">
        <v>944</v>
      </c>
      <c r="L3484" s="233">
        <v>50000</v>
      </c>
      <c r="M3484" s="234">
        <v>100</v>
      </c>
      <c r="N3484" s="234">
        <v>50000</v>
      </c>
      <c r="O3484" s="234">
        <v>0</v>
      </c>
      <c r="P3484" s="234">
        <v>50000</v>
      </c>
      <c r="Q3484" s="235" t="s">
        <v>681</v>
      </c>
      <c r="R3484" s="236">
        <v>31269285.239999991</v>
      </c>
      <c r="S3484" s="237">
        <v>0</v>
      </c>
      <c r="T3484" s="238" t="s">
        <v>373</v>
      </c>
      <c r="U3484" s="239">
        <v>110953743</v>
      </c>
      <c r="V3484" s="234">
        <v>-415726289</v>
      </c>
      <c r="W3484" s="240">
        <v>583361</v>
      </c>
      <c r="X3484" s="241">
        <v>66612990</v>
      </c>
      <c r="Y3484" s="242"/>
    </row>
    <row r="3485" spans="1:25">
      <c r="A3485" s="299" t="s">
        <v>206</v>
      </c>
      <c r="B3485" s="299" t="s">
        <v>207</v>
      </c>
      <c r="C3485" s="125">
        <v>45380</v>
      </c>
      <c r="D3485" s="125">
        <v>45380</v>
      </c>
      <c r="E3485" s="125">
        <v>45391</v>
      </c>
      <c r="F3485" s="295" t="s">
        <v>346</v>
      </c>
      <c r="G3485" s="127"/>
      <c r="H3485" s="128" t="s">
        <v>345</v>
      </c>
      <c r="I3485" s="73" t="s">
        <v>164</v>
      </c>
      <c r="J3485" s="73" t="s">
        <v>347</v>
      </c>
      <c r="K3485" s="73" t="s">
        <v>944</v>
      </c>
      <c r="L3485" s="129">
        <v>11128.88</v>
      </c>
      <c r="M3485" s="121">
        <v>100</v>
      </c>
      <c r="N3485" s="121">
        <v>11128.88</v>
      </c>
      <c r="O3485" s="121">
        <v>0</v>
      </c>
      <c r="P3485" s="121">
        <v>11128.88</v>
      </c>
      <c r="Q3485" s="130" t="s">
        <v>681</v>
      </c>
      <c r="R3485" s="131">
        <v>31280414.11999999</v>
      </c>
      <c r="S3485" s="132">
        <v>0</v>
      </c>
      <c r="T3485" s="122" t="s">
        <v>347</v>
      </c>
      <c r="U3485" s="2">
        <v>111778235</v>
      </c>
      <c r="V3485" s="121">
        <v>-417706297</v>
      </c>
      <c r="W3485" s="111">
        <v>549316</v>
      </c>
      <c r="X3485" s="133">
        <v>67135476</v>
      </c>
      <c r="Y3485" s="45"/>
    </row>
    <row r="3486" spans="1:25">
      <c r="A3486" s="299" t="s">
        <v>182</v>
      </c>
      <c r="B3486" s="299" t="s">
        <v>183</v>
      </c>
      <c r="C3486" s="125">
        <v>45380</v>
      </c>
      <c r="D3486" s="125">
        <v>45380</v>
      </c>
      <c r="E3486" s="125">
        <v>45391</v>
      </c>
      <c r="F3486" s="295" t="s">
        <v>346</v>
      </c>
      <c r="G3486" s="127" t="s">
        <v>1700</v>
      </c>
      <c r="H3486" s="128" t="s">
        <v>345</v>
      </c>
      <c r="I3486" s="73" t="s">
        <v>164</v>
      </c>
      <c r="J3486" s="73" t="s">
        <v>347</v>
      </c>
      <c r="K3486" s="73" t="s">
        <v>166</v>
      </c>
      <c r="L3486" s="129">
        <v>0</v>
      </c>
      <c r="N3486" s="121">
        <v>0</v>
      </c>
      <c r="O3486" s="121">
        <v>88479.2</v>
      </c>
      <c r="P3486" s="121">
        <v>88479.2</v>
      </c>
      <c r="Q3486" s="130" t="s">
        <v>681</v>
      </c>
      <c r="R3486" s="131">
        <v>0</v>
      </c>
      <c r="S3486" s="132">
        <v>5073738.5700000087</v>
      </c>
      <c r="T3486" s="122" t="s">
        <v>347</v>
      </c>
      <c r="U3486" s="2">
        <v>106236630</v>
      </c>
      <c r="V3486" s="121">
        <v>-417705564</v>
      </c>
      <c r="W3486" s="111">
        <v>549316</v>
      </c>
      <c r="X3486" s="133">
        <v>67135302</v>
      </c>
      <c r="Y3486" s="45"/>
    </row>
    <row r="3487" spans="1:25">
      <c r="A3487" s="299" t="s">
        <v>182</v>
      </c>
      <c r="B3487" s="299" t="s">
        <v>183</v>
      </c>
      <c r="C3487" s="125">
        <v>45380</v>
      </c>
      <c r="D3487" s="125">
        <v>45380</v>
      </c>
      <c r="E3487" s="125">
        <v>45391</v>
      </c>
      <c r="F3487" s="295" t="s">
        <v>346</v>
      </c>
      <c r="G3487" s="127" t="s">
        <v>1700</v>
      </c>
      <c r="H3487" s="128" t="s">
        <v>345</v>
      </c>
      <c r="I3487" s="73" t="s">
        <v>164</v>
      </c>
      <c r="J3487" s="73" t="s">
        <v>347</v>
      </c>
      <c r="K3487" s="73" t="s">
        <v>166</v>
      </c>
      <c r="L3487" s="129">
        <v>0</v>
      </c>
      <c r="N3487" s="121">
        <v>0</v>
      </c>
      <c r="O3487" s="121">
        <v>26732.59</v>
      </c>
      <c r="P3487" s="121">
        <v>26732.59</v>
      </c>
      <c r="Q3487" s="130" t="s">
        <v>681</v>
      </c>
      <c r="R3487" s="131">
        <v>0</v>
      </c>
      <c r="S3487" s="132">
        <v>5100471.1600000085</v>
      </c>
      <c r="T3487" s="122" t="s">
        <v>347</v>
      </c>
      <c r="U3487" s="2">
        <v>106236630</v>
      </c>
      <c r="V3487" s="121">
        <v>-417705584</v>
      </c>
      <c r="W3487" s="111">
        <v>549316</v>
      </c>
      <c r="X3487" s="133">
        <v>67135311</v>
      </c>
      <c r="Y3487" s="45"/>
    </row>
    <row r="3488" spans="1:25">
      <c r="A3488" s="299" t="s">
        <v>182</v>
      </c>
      <c r="B3488" s="299" t="s">
        <v>183</v>
      </c>
      <c r="C3488" s="125">
        <v>45380</v>
      </c>
      <c r="D3488" s="125">
        <v>45380</v>
      </c>
      <c r="E3488" s="125">
        <v>45391</v>
      </c>
      <c r="F3488" s="295" t="s">
        <v>346</v>
      </c>
      <c r="G3488" s="127" t="s">
        <v>1700</v>
      </c>
      <c r="H3488" s="128" t="s">
        <v>345</v>
      </c>
      <c r="I3488" s="73" t="s">
        <v>164</v>
      </c>
      <c r="J3488" s="73" t="s">
        <v>347</v>
      </c>
      <c r="K3488" s="73" t="s">
        <v>166</v>
      </c>
      <c r="L3488" s="129">
        <v>0</v>
      </c>
      <c r="N3488" s="121">
        <v>0</v>
      </c>
      <c r="O3488" s="121">
        <v>37146.379999999997</v>
      </c>
      <c r="P3488" s="121">
        <v>37146.379999999997</v>
      </c>
      <c r="Q3488" s="130" t="s">
        <v>681</v>
      </c>
      <c r="R3488" s="131">
        <v>0</v>
      </c>
      <c r="S3488" s="132">
        <v>5137617.5400000084</v>
      </c>
      <c r="T3488" s="122" t="s">
        <v>347</v>
      </c>
      <c r="U3488" s="2">
        <v>106236630</v>
      </c>
      <c r="V3488" s="121">
        <v>-417705673</v>
      </c>
      <c r="W3488" s="111">
        <v>549316</v>
      </c>
      <c r="X3488" s="133">
        <v>67135341</v>
      </c>
      <c r="Y3488" s="45"/>
    </row>
    <row r="3489" spans="1:25">
      <c r="A3489" s="299" t="s">
        <v>206</v>
      </c>
      <c r="B3489" s="299" t="s">
        <v>207</v>
      </c>
      <c r="C3489" s="125">
        <v>45380</v>
      </c>
      <c r="D3489" s="125">
        <v>45380</v>
      </c>
      <c r="E3489" s="125">
        <v>45391</v>
      </c>
      <c r="G3489" s="127"/>
      <c r="H3489" s="128" t="s">
        <v>163</v>
      </c>
      <c r="I3489" s="73" t="s">
        <v>164</v>
      </c>
      <c r="J3489" s="73" t="s">
        <v>165</v>
      </c>
      <c r="K3489" s="73" t="s">
        <v>944</v>
      </c>
      <c r="L3489" s="129">
        <v>2284.7399999999998</v>
      </c>
      <c r="M3489" s="121">
        <v>100</v>
      </c>
      <c r="N3489" s="121">
        <v>2284.7399999999998</v>
      </c>
      <c r="O3489" s="121">
        <v>0</v>
      </c>
      <c r="P3489" s="121">
        <v>2284.7399999999998</v>
      </c>
      <c r="Q3489" s="130" t="s">
        <v>681</v>
      </c>
      <c r="R3489" s="131">
        <v>31282698.859999988</v>
      </c>
      <c r="S3489" s="132">
        <v>0</v>
      </c>
      <c r="T3489" s="122" t="s">
        <v>165</v>
      </c>
      <c r="U3489" s="2">
        <v>111778186</v>
      </c>
      <c r="V3489" s="121">
        <v>-417705892</v>
      </c>
      <c r="W3489" s="111">
        <v>533498</v>
      </c>
      <c r="X3489" s="133">
        <v>67135417</v>
      </c>
      <c r="Y3489" s="45"/>
    </row>
    <row r="3490" spans="1:25">
      <c r="A3490" s="299" t="s">
        <v>182</v>
      </c>
      <c r="B3490" s="299" t="s">
        <v>183</v>
      </c>
      <c r="C3490" s="125">
        <v>45380</v>
      </c>
      <c r="D3490" s="125">
        <v>45380</v>
      </c>
      <c r="E3490" s="125">
        <v>45391</v>
      </c>
      <c r="G3490" s="127" t="s">
        <v>1768</v>
      </c>
      <c r="H3490" s="128" t="s">
        <v>163</v>
      </c>
      <c r="I3490" s="73" t="s">
        <v>164</v>
      </c>
      <c r="J3490" s="73" t="s">
        <v>165</v>
      </c>
      <c r="K3490" s="73" t="s">
        <v>166</v>
      </c>
      <c r="L3490" s="129">
        <v>0</v>
      </c>
      <c r="N3490" s="121">
        <v>0</v>
      </c>
      <c r="O3490" s="121">
        <v>1246.69</v>
      </c>
      <c r="P3490" s="121">
        <v>1246.69</v>
      </c>
      <c r="Q3490" s="130" t="s">
        <v>681</v>
      </c>
      <c r="R3490" s="131">
        <v>0</v>
      </c>
      <c r="S3490" s="132">
        <v>5138864.2300000088</v>
      </c>
      <c r="T3490" s="122" t="s">
        <v>165</v>
      </c>
      <c r="U3490" s="2">
        <v>107112275</v>
      </c>
      <c r="V3490" s="121">
        <v>-417705639</v>
      </c>
      <c r="W3490" s="111">
        <v>533498</v>
      </c>
      <c r="X3490" s="133">
        <v>67135329</v>
      </c>
      <c r="Y3490" s="45"/>
    </row>
    <row r="3491" spans="1:25">
      <c r="A3491" s="299" t="s">
        <v>206</v>
      </c>
      <c r="B3491" s="299" t="s">
        <v>207</v>
      </c>
      <c r="C3491" s="125">
        <v>45373</v>
      </c>
      <c r="D3491" s="125">
        <v>45390</v>
      </c>
      <c r="E3491" s="125">
        <v>45391</v>
      </c>
      <c r="G3491" s="127"/>
      <c r="H3491" s="128" t="s">
        <v>1107</v>
      </c>
      <c r="I3491" s="73" t="s">
        <v>1105</v>
      </c>
      <c r="J3491" s="73" t="s">
        <v>1106</v>
      </c>
      <c r="K3491" s="73" t="s">
        <v>830</v>
      </c>
      <c r="L3491" s="129">
        <v>5100000</v>
      </c>
      <c r="M3491" s="121">
        <v>98.5</v>
      </c>
      <c r="N3491" s="121">
        <v>5023500</v>
      </c>
      <c r="O3491" s="121">
        <v>0</v>
      </c>
      <c r="P3491" s="121">
        <v>5023500</v>
      </c>
      <c r="Q3491" s="130" t="s">
        <v>681</v>
      </c>
      <c r="R3491" s="131">
        <v>36306198.859999985</v>
      </c>
      <c r="S3491" s="132">
        <v>0</v>
      </c>
      <c r="T3491" s="122" t="s">
        <v>1106</v>
      </c>
      <c r="U3491" s="2">
        <v>111454156</v>
      </c>
      <c r="V3491" s="121">
        <v>-417666949</v>
      </c>
      <c r="W3491" s="111">
        <v>580127</v>
      </c>
      <c r="X3491" s="133">
        <v>67125623</v>
      </c>
      <c r="Y3491" s="45"/>
    </row>
    <row r="3492" spans="1:25">
      <c r="A3492" s="299" t="s">
        <v>206</v>
      </c>
      <c r="B3492" s="299" t="s">
        <v>207</v>
      </c>
      <c r="C3492" s="125">
        <v>45380</v>
      </c>
      <c r="D3492" s="125">
        <v>45380</v>
      </c>
      <c r="E3492" s="125">
        <v>45391</v>
      </c>
      <c r="G3492" s="127"/>
      <c r="H3492" s="128" t="s">
        <v>507</v>
      </c>
      <c r="I3492" s="73" t="s">
        <v>508</v>
      </c>
      <c r="J3492" s="73" t="s">
        <v>509</v>
      </c>
      <c r="K3492" s="73" t="s">
        <v>944</v>
      </c>
      <c r="L3492" s="129">
        <v>3828.83</v>
      </c>
      <c r="M3492" s="121">
        <v>100</v>
      </c>
      <c r="N3492" s="121">
        <v>3828.83</v>
      </c>
      <c r="O3492" s="121">
        <v>0</v>
      </c>
      <c r="P3492" s="121">
        <v>3828.83</v>
      </c>
      <c r="Q3492" s="130" t="s">
        <v>681</v>
      </c>
      <c r="R3492" s="131">
        <v>36310027.689999983</v>
      </c>
      <c r="S3492" s="132">
        <v>0</v>
      </c>
      <c r="T3492" s="122" t="s">
        <v>509</v>
      </c>
      <c r="U3492" s="2">
        <v>111786057</v>
      </c>
      <c r="V3492" s="121">
        <v>-417718660</v>
      </c>
      <c r="W3492" s="111">
        <v>543029</v>
      </c>
      <c r="X3492" s="133">
        <v>67138469</v>
      </c>
      <c r="Y3492" s="45"/>
    </row>
    <row r="3493" spans="1:25">
      <c r="A3493" s="299" t="s">
        <v>182</v>
      </c>
      <c r="B3493" s="299" t="s">
        <v>183</v>
      </c>
      <c r="C3493" s="125">
        <v>45380</v>
      </c>
      <c r="D3493" s="125">
        <v>45380</v>
      </c>
      <c r="E3493" s="125">
        <v>45391</v>
      </c>
      <c r="G3493" s="127" t="s">
        <v>1860</v>
      </c>
      <c r="H3493" s="128" t="s">
        <v>507</v>
      </c>
      <c r="I3493" s="73" t="s">
        <v>508</v>
      </c>
      <c r="J3493" s="73" t="s">
        <v>552</v>
      </c>
      <c r="K3493" s="73" t="s">
        <v>166</v>
      </c>
      <c r="L3493" s="129">
        <v>0</v>
      </c>
      <c r="N3493" s="121">
        <v>0</v>
      </c>
      <c r="O3493" s="121">
        <v>45140.3</v>
      </c>
      <c r="P3493" s="121">
        <v>45140.3</v>
      </c>
      <c r="Q3493" s="130" t="s">
        <v>681</v>
      </c>
      <c r="R3493" s="131">
        <v>0</v>
      </c>
      <c r="S3493" s="132">
        <v>5184004.5300000086</v>
      </c>
      <c r="T3493" s="122" t="s">
        <v>509</v>
      </c>
      <c r="U3493" s="2">
        <v>107045098</v>
      </c>
      <c r="V3493" s="121">
        <v>-417718737</v>
      </c>
      <c r="W3493" s="111">
        <v>543029</v>
      </c>
      <c r="X3493" s="133">
        <v>67138491</v>
      </c>
      <c r="Y3493" s="45"/>
    </row>
    <row r="3494" spans="1:25">
      <c r="A3494" s="243" t="s">
        <v>206</v>
      </c>
      <c r="B3494" s="243" t="s">
        <v>207</v>
      </c>
      <c r="C3494" s="244">
        <v>45394</v>
      </c>
      <c r="D3494" s="244">
        <v>45394</v>
      </c>
      <c r="E3494" s="244">
        <v>45394</v>
      </c>
      <c r="F3494" s="297" t="s">
        <v>1045</v>
      </c>
      <c r="G3494" s="245"/>
      <c r="H3494" s="246" t="s">
        <v>577</v>
      </c>
      <c r="I3494" s="247" t="s">
        <v>578</v>
      </c>
      <c r="J3494" s="247" t="s">
        <v>1044</v>
      </c>
      <c r="K3494" s="247" t="s">
        <v>944</v>
      </c>
      <c r="L3494" s="248">
        <v>404788.63</v>
      </c>
      <c r="M3494" s="249">
        <v>100</v>
      </c>
      <c r="N3494" s="249">
        <v>404788.63</v>
      </c>
      <c r="O3494" s="249">
        <v>0</v>
      </c>
      <c r="P3494" s="249">
        <v>404788.63</v>
      </c>
      <c r="Q3494" s="250" t="s">
        <v>681</v>
      </c>
      <c r="R3494" s="251">
        <v>36714816.319999985</v>
      </c>
      <c r="S3494" s="252">
        <v>0</v>
      </c>
      <c r="T3494" s="253" t="s">
        <v>1044</v>
      </c>
      <c r="U3494" s="254">
        <v>111928079</v>
      </c>
      <c r="V3494" s="249">
        <v>-418070982</v>
      </c>
      <c r="W3494" s="255">
        <v>552460</v>
      </c>
      <c r="X3494" s="256">
        <v>67213277</v>
      </c>
      <c r="Y3494" s="257"/>
    </row>
    <row r="3495" spans="1:25">
      <c r="A3495" s="299" t="s">
        <v>206</v>
      </c>
      <c r="B3495" s="299" t="s">
        <v>207</v>
      </c>
      <c r="C3495" s="125">
        <v>45359</v>
      </c>
      <c r="D3495" s="125">
        <v>45397</v>
      </c>
      <c r="E3495" s="125">
        <v>45399</v>
      </c>
      <c r="F3495" s="295" t="s">
        <v>1127</v>
      </c>
      <c r="G3495" s="127"/>
      <c r="H3495" s="128" t="s">
        <v>1126</v>
      </c>
      <c r="I3495" s="73" t="s">
        <v>977</v>
      </c>
      <c r="J3495" s="73" t="s">
        <v>1125</v>
      </c>
      <c r="K3495" s="73" t="s">
        <v>710</v>
      </c>
      <c r="L3495" s="129">
        <v>5500000</v>
      </c>
      <c r="M3495" s="121">
        <v>99</v>
      </c>
      <c r="N3495" s="121">
        <v>-5445000</v>
      </c>
      <c r="O3495" s="121">
        <v>0</v>
      </c>
      <c r="P3495" s="121">
        <v>-5445000</v>
      </c>
      <c r="Q3495" s="130" t="s">
        <v>681</v>
      </c>
      <c r="R3495" s="131">
        <v>31269816.319999985</v>
      </c>
      <c r="S3495" s="132">
        <v>0</v>
      </c>
      <c r="T3495" s="122" t="s">
        <v>1125</v>
      </c>
      <c r="U3495" s="2">
        <v>112042216</v>
      </c>
      <c r="V3495" s="121">
        <v>-418443966</v>
      </c>
      <c r="W3495" s="111">
        <v>588800</v>
      </c>
      <c r="X3495" s="133">
        <v>67292866</v>
      </c>
      <c r="Y3495" s="45"/>
    </row>
    <row r="3496" spans="1:25">
      <c r="A3496" s="299" t="s">
        <v>182</v>
      </c>
      <c r="B3496" s="299" t="s">
        <v>183</v>
      </c>
      <c r="C3496" s="125">
        <v>45397</v>
      </c>
      <c r="D3496" s="125">
        <v>45397</v>
      </c>
      <c r="E3496" s="125">
        <v>45399</v>
      </c>
      <c r="F3496" s="295" t="s">
        <v>1127</v>
      </c>
      <c r="G3496" s="127"/>
      <c r="H3496" s="128" t="s">
        <v>1126</v>
      </c>
      <c r="I3496" s="73" t="s">
        <v>977</v>
      </c>
      <c r="J3496" s="73" t="s">
        <v>1125</v>
      </c>
      <c r="K3496" s="73" t="s">
        <v>1665</v>
      </c>
      <c r="L3496" s="129">
        <v>0</v>
      </c>
      <c r="N3496" s="121">
        <v>0</v>
      </c>
      <c r="O3496" s="121">
        <v>-16449.89</v>
      </c>
      <c r="P3496" s="121">
        <v>-16449.89</v>
      </c>
      <c r="Q3496" s="130" t="s">
        <v>681</v>
      </c>
      <c r="R3496" s="131">
        <v>0</v>
      </c>
      <c r="S3496" s="132">
        <v>5167554.640000009</v>
      </c>
      <c r="T3496" s="122" t="s">
        <v>1125</v>
      </c>
      <c r="U3496" s="2">
        <v>112042254</v>
      </c>
      <c r="V3496" s="121">
        <v>-418444093</v>
      </c>
      <c r="W3496" s="111"/>
      <c r="X3496" s="133">
        <v>67292903</v>
      </c>
      <c r="Y3496" s="45"/>
    </row>
    <row r="3497" spans="1:25">
      <c r="A3497" s="299" t="s">
        <v>182</v>
      </c>
      <c r="B3497" s="299" t="s">
        <v>183</v>
      </c>
      <c r="C3497" s="125">
        <v>45397</v>
      </c>
      <c r="D3497" s="125">
        <v>45397</v>
      </c>
      <c r="E3497" s="125">
        <v>45399</v>
      </c>
      <c r="F3497" s="295" t="s">
        <v>1127</v>
      </c>
      <c r="G3497" s="127"/>
      <c r="H3497" s="128" t="s">
        <v>1126</v>
      </c>
      <c r="I3497" s="73" t="s">
        <v>977</v>
      </c>
      <c r="J3497" s="73" t="s">
        <v>1125</v>
      </c>
      <c r="K3497" s="73" t="s">
        <v>1666</v>
      </c>
      <c r="L3497" s="129">
        <v>0</v>
      </c>
      <c r="N3497" s="121">
        <v>0</v>
      </c>
      <c r="O3497" s="121">
        <v>30797.59</v>
      </c>
      <c r="P3497" s="121">
        <v>30797.59</v>
      </c>
      <c r="Q3497" s="130" t="s">
        <v>681</v>
      </c>
      <c r="R3497" s="131">
        <v>0</v>
      </c>
      <c r="S3497" s="132">
        <v>5198352.2300000088</v>
      </c>
      <c r="T3497" s="122" t="s">
        <v>1125</v>
      </c>
      <c r="U3497" s="2">
        <v>112042244</v>
      </c>
      <c r="V3497" s="121">
        <v>-418444066</v>
      </c>
      <c r="W3497" s="111"/>
      <c r="X3497" s="133">
        <v>67292891</v>
      </c>
      <c r="Y3497" s="45"/>
    </row>
    <row r="3498" spans="1:25">
      <c r="A3498" s="228" t="s">
        <v>206</v>
      </c>
      <c r="B3498" s="228" t="s">
        <v>207</v>
      </c>
      <c r="C3498" s="229">
        <v>45398</v>
      </c>
      <c r="D3498" s="229">
        <v>45398</v>
      </c>
      <c r="E3498" s="229">
        <v>45399</v>
      </c>
      <c r="F3498" s="296"/>
      <c r="G3498" s="230"/>
      <c r="H3498" s="231"/>
      <c r="I3498" s="232"/>
      <c r="J3498" s="232"/>
      <c r="K3498" s="232" t="s">
        <v>709</v>
      </c>
      <c r="L3498" s="233">
        <v>0</v>
      </c>
      <c r="M3498" s="234"/>
      <c r="N3498" s="234">
        <v>-28000000</v>
      </c>
      <c r="O3498" s="234">
        <v>0</v>
      </c>
      <c r="P3498" s="234">
        <v>-28000000</v>
      </c>
      <c r="Q3498" s="235" t="s">
        <v>681</v>
      </c>
      <c r="R3498" s="236">
        <v>3269816.3199999854</v>
      </c>
      <c r="S3498" s="237">
        <v>0</v>
      </c>
      <c r="T3498" s="238"/>
      <c r="U3498" s="239">
        <v>2823983</v>
      </c>
      <c r="V3498" s="234">
        <v>-418480115</v>
      </c>
      <c r="W3498" s="240"/>
      <c r="X3498" s="241">
        <v>67265409</v>
      </c>
      <c r="Y3498" s="242" t="s">
        <v>1529</v>
      </c>
    </row>
    <row r="3499" spans="1:25">
      <c r="A3499" s="299" t="s">
        <v>182</v>
      </c>
      <c r="B3499" s="299" t="s">
        <v>183</v>
      </c>
      <c r="C3499" s="125">
        <v>45400</v>
      </c>
      <c r="D3499" s="125">
        <v>45400</v>
      </c>
      <c r="E3499" s="125">
        <v>45400</v>
      </c>
      <c r="G3499" s="127" t="s">
        <v>1886</v>
      </c>
      <c r="H3499" s="128" t="s">
        <v>1048</v>
      </c>
      <c r="I3499" s="73" t="s">
        <v>1046</v>
      </c>
      <c r="J3499" s="73" t="s">
        <v>1047</v>
      </c>
      <c r="K3499" s="73" t="s">
        <v>166</v>
      </c>
      <c r="L3499" s="129">
        <v>0</v>
      </c>
      <c r="N3499" s="121">
        <v>0</v>
      </c>
      <c r="O3499" s="121">
        <v>14648.98</v>
      </c>
      <c r="P3499" s="121">
        <v>14648.98</v>
      </c>
      <c r="Q3499" s="130" t="s">
        <v>681</v>
      </c>
      <c r="R3499" s="131">
        <v>0</v>
      </c>
      <c r="S3499" s="132">
        <v>5213001.2100000093</v>
      </c>
      <c r="T3499" s="122" t="s">
        <v>1047</v>
      </c>
      <c r="U3499" s="2">
        <v>111829144</v>
      </c>
      <c r="V3499" s="121">
        <v>-418536224</v>
      </c>
      <c r="W3499" s="111">
        <v>551210</v>
      </c>
      <c r="X3499" s="133">
        <v>67309103</v>
      </c>
      <c r="Y3499" s="45"/>
    </row>
    <row r="3500" spans="1:25">
      <c r="A3500" s="299" t="s">
        <v>182</v>
      </c>
      <c r="B3500" s="299" t="s">
        <v>183</v>
      </c>
      <c r="C3500" s="125">
        <v>45400</v>
      </c>
      <c r="D3500" s="125">
        <v>45400</v>
      </c>
      <c r="E3500" s="125">
        <v>45400</v>
      </c>
      <c r="F3500" s="295" t="s">
        <v>203</v>
      </c>
      <c r="G3500" s="127" t="s">
        <v>1887</v>
      </c>
      <c r="H3500" s="128" t="s">
        <v>202</v>
      </c>
      <c r="I3500" s="73" t="s">
        <v>204</v>
      </c>
      <c r="J3500" s="73" t="s">
        <v>205</v>
      </c>
      <c r="K3500" s="73" t="s">
        <v>166</v>
      </c>
      <c r="L3500" s="129">
        <v>0</v>
      </c>
      <c r="N3500" s="121">
        <v>0</v>
      </c>
      <c r="O3500" s="121">
        <v>5603.02</v>
      </c>
      <c r="P3500" s="121">
        <v>5603.02</v>
      </c>
      <c r="Q3500" s="130" t="s">
        <v>681</v>
      </c>
      <c r="R3500" s="131">
        <v>0</v>
      </c>
      <c r="S3500" s="132">
        <v>5218604.2300000088</v>
      </c>
      <c r="T3500" s="122" t="s">
        <v>205</v>
      </c>
      <c r="U3500" s="2">
        <v>109703167</v>
      </c>
      <c r="V3500" s="121">
        <v>-418611049</v>
      </c>
      <c r="W3500" s="111">
        <v>555758</v>
      </c>
      <c r="X3500" s="133">
        <v>67326266</v>
      </c>
      <c r="Y3500" s="45"/>
    </row>
    <row r="3501" spans="1:25">
      <c r="A3501" s="243" t="s">
        <v>206</v>
      </c>
      <c r="B3501" s="243" t="s">
        <v>207</v>
      </c>
      <c r="C3501" s="244">
        <v>45401</v>
      </c>
      <c r="D3501" s="244">
        <v>45401</v>
      </c>
      <c r="E3501" s="244">
        <v>45401</v>
      </c>
      <c r="F3501" s="297"/>
      <c r="G3501" s="245"/>
      <c r="H3501" s="246"/>
      <c r="I3501" s="247"/>
      <c r="J3501" s="247"/>
      <c r="K3501" s="247" t="s">
        <v>709</v>
      </c>
      <c r="L3501" s="248">
        <v>0</v>
      </c>
      <c r="M3501" s="249"/>
      <c r="N3501" s="249">
        <v>6000000</v>
      </c>
      <c r="O3501" s="249">
        <v>0</v>
      </c>
      <c r="P3501" s="249">
        <v>6000000</v>
      </c>
      <c r="Q3501" s="250" t="s">
        <v>681</v>
      </c>
      <c r="R3501" s="251">
        <v>9269816.3199999854</v>
      </c>
      <c r="S3501" s="252">
        <v>0</v>
      </c>
      <c r="T3501" s="253"/>
      <c r="U3501" s="254">
        <v>2830244</v>
      </c>
      <c r="V3501" s="249">
        <v>-418688949</v>
      </c>
      <c r="W3501" s="255"/>
      <c r="X3501" s="256">
        <v>67346019</v>
      </c>
      <c r="Y3501" s="257" t="s">
        <v>1556</v>
      </c>
    </row>
    <row r="3502" spans="1:25">
      <c r="A3502" s="299" t="s">
        <v>206</v>
      </c>
      <c r="B3502" s="299" t="s">
        <v>207</v>
      </c>
      <c r="C3502" s="125">
        <v>44469</v>
      </c>
      <c r="D3502" s="125">
        <v>44469</v>
      </c>
      <c r="E3502" s="125">
        <v>45404</v>
      </c>
      <c r="F3502" s="295" t="s">
        <v>534</v>
      </c>
      <c r="G3502" s="127"/>
      <c r="H3502" s="128" t="s">
        <v>533</v>
      </c>
      <c r="I3502" s="73" t="s">
        <v>535</v>
      </c>
      <c r="J3502" s="73" t="s">
        <v>536</v>
      </c>
      <c r="K3502" s="73" t="s">
        <v>944</v>
      </c>
      <c r="L3502" s="129">
        <v>468.7</v>
      </c>
      <c r="M3502" s="121">
        <v>100</v>
      </c>
      <c r="N3502" s="121">
        <v>468.7</v>
      </c>
      <c r="O3502" s="121">
        <v>0</v>
      </c>
      <c r="P3502" s="121">
        <v>468.7</v>
      </c>
      <c r="Q3502" s="130" t="s">
        <v>681</v>
      </c>
      <c r="R3502" s="131">
        <v>9270285.0199999847</v>
      </c>
      <c r="S3502" s="132">
        <v>0</v>
      </c>
      <c r="T3502" s="122" t="s">
        <v>536</v>
      </c>
      <c r="U3502" s="2">
        <v>112162631</v>
      </c>
      <c r="V3502" s="121">
        <v>-418831319</v>
      </c>
      <c r="W3502" s="111">
        <v>316263</v>
      </c>
      <c r="X3502" s="133">
        <v>67373843</v>
      </c>
      <c r="Y3502" s="45"/>
    </row>
    <row r="3503" spans="1:25">
      <c r="A3503" s="299" t="s">
        <v>206</v>
      </c>
      <c r="B3503" s="299" t="s">
        <v>207</v>
      </c>
      <c r="C3503" s="125">
        <v>44561</v>
      </c>
      <c r="D3503" s="125">
        <v>44561</v>
      </c>
      <c r="E3503" s="125">
        <v>45404</v>
      </c>
      <c r="F3503" s="295" t="s">
        <v>534</v>
      </c>
      <c r="G3503" s="127"/>
      <c r="H3503" s="128" t="s">
        <v>533</v>
      </c>
      <c r="I3503" s="73" t="s">
        <v>535</v>
      </c>
      <c r="J3503" s="73" t="s">
        <v>536</v>
      </c>
      <c r="K3503" s="73" t="s">
        <v>944</v>
      </c>
      <c r="L3503" s="129">
        <v>468.7</v>
      </c>
      <c r="M3503" s="121">
        <v>100</v>
      </c>
      <c r="N3503" s="121">
        <v>468.7</v>
      </c>
      <c r="O3503" s="121">
        <v>0</v>
      </c>
      <c r="P3503" s="121">
        <v>468.7</v>
      </c>
      <c r="Q3503" s="130" t="s">
        <v>681</v>
      </c>
      <c r="R3503" s="131">
        <v>9270753.7199999839</v>
      </c>
      <c r="S3503" s="132">
        <v>0</v>
      </c>
      <c r="T3503" s="122" t="s">
        <v>536</v>
      </c>
      <c r="U3503" s="2">
        <v>112162646</v>
      </c>
      <c r="V3503" s="121">
        <v>-418831337</v>
      </c>
      <c r="W3503" s="111">
        <v>316263</v>
      </c>
      <c r="X3503" s="133">
        <v>67373847</v>
      </c>
      <c r="Y3503" s="45"/>
    </row>
    <row r="3504" spans="1:25">
      <c r="A3504" s="299" t="s">
        <v>206</v>
      </c>
      <c r="B3504" s="299" t="s">
        <v>207</v>
      </c>
      <c r="C3504" s="125">
        <v>44742</v>
      </c>
      <c r="D3504" s="125">
        <v>44742</v>
      </c>
      <c r="E3504" s="125">
        <v>45404</v>
      </c>
      <c r="F3504" s="295" t="s">
        <v>534</v>
      </c>
      <c r="G3504" s="127"/>
      <c r="H3504" s="128" t="s">
        <v>533</v>
      </c>
      <c r="I3504" s="73" t="s">
        <v>535</v>
      </c>
      <c r="J3504" s="73" t="s">
        <v>536</v>
      </c>
      <c r="K3504" s="73" t="s">
        <v>944</v>
      </c>
      <c r="L3504" s="129">
        <v>468.7</v>
      </c>
      <c r="M3504" s="121">
        <v>100</v>
      </c>
      <c r="N3504" s="121">
        <v>468.7</v>
      </c>
      <c r="O3504" s="121">
        <v>0</v>
      </c>
      <c r="P3504" s="121">
        <v>468.7</v>
      </c>
      <c r="Q3504" s="130" t="s">
        <v>681</v>
      </c>
      <c r="R3504" s="131">
        <v>9271222.4199999832</v>
      </c>
      <c r="S3504" s="132">
        <v>0</v>
      </c>
      <c r="T3504" s="122" t="s">
        <v>536</v>
      </c>
      <c r="U3504" s="2">
        <v>112162653</v>
      </c>
      <c r="V3504" s="121">
        <v>-418831358</v>
      </c>
      <c r="W3504" s="111">
        <v>316263</v>
      </c>
      <c r="X3504" s="133">
        <v>67373857</v>
      </c>
      <c r="Y3504" s="45"/>
    </row>
    <row r="3505" spans="1:25">
      <c r="A3505" s="299" t="s">
        <v>206</v>
      </c>
      <c r="B3505" s="299" t="s">
        <v>207</v>
      </c>
      <c r="C3505" s="125">
        <v>44834</v>
      </c>
      <c r="D3505" s="125">
        <v>44834</v>
      </c>
      <c r="E3505" s="125">
        <v>45404</v>
      </c>
      <c r="F3505" s="295" t="s">
        <v>534</v>
      </c>
      <c r="G3505" s="127"/>
      <c r="H3505" s="128" t="s">
        <v>533</v>
      </c>
      <c r="I3505" s="73" t="s">
        <v>535</v>
      </c>
      <c r="J3505" s="73" t="s">
        <v>536</v>
      </c>
      <c r="K3505" s="73" t="s">
        <v>944</v>
      </c>
      <c r="L3505" s="129">
        <v>468.7</v>
      </c>
      <c r="M3505" s="121">
        <v>100</v>
      </c>
      <c r="N3505" s="121">
        <v>468.7</v>
      </c>
      <c r="O3505" s="121">
        <v>0</v>
      </c>
      <c r="P3505" s="121">
        <v>468.7</v>
      </c>
      <c r="Q3505" s="130" t="s">
        <v>681</v>
      </c>
      <c r="R3505" s="131">
        <v>9271691.1199999824</v>
      </c>
      <c r="S3505" s="132">
        <v>0</v>
      </c>
      <c r="T3505" s="122" t="s">
        <v>536</v>
      </c>
      <c r="U3505" s="2">
        <v>112162670</v>
      </c>
      <c r="V3505" s="121">
        <v>-418831387</v>
      </c>
      <c r="W3505" s="111">
        <v>494589</v>
      </c>
      <c r="X3505" s="133">
        <v>67373867</v>
      </c>
      <c r="Y3505" s="45"/>
    </row>
    <row r="3506" spans="1:25">
      <c r="A3506" s="299" t="s">
        <v>206</v>
      </c>
      <c r="B3506" s="299" t="s">
        <v>207</v>
      </c>
      <c r="C3506" s="125">
        <v>44925</v>
      </c>
      <c r="D3506" s="125">
        <v>44925</v>
      </c>
      <c r="E3506" s="125">
        <v>45404</v>
      </c>
      <c r="F3506" s="295" t="s">
        <v>534</v>
      </c>
      <c r="G3506" s="127"/>
      <c r="H3506" s="128" t="s">
        <v>533</v>
      </c>
      <c r="I3506" s="73" t="s">
        <v>535</v>
      </c>
      <c r="J3506" s="73" t="s">
        <v>536</v>
      </c>
      <c r="K3506" s="73" t="s">
        <v>944</v>
      </c>
      <c r="L3506" s="129">
        <v>468.7</v>
      </c>
      <c r="M3506" s="121">
        <v>100</v>
      </c>
      <c r="N3506" s="121">
        <v>468.7</v>
      </c>
      <c r="O3506" s="121">
        <v>0</v>
      </c>
      <c r="P3506" s="121">
        <v>468.7</v>
      </c>
      <c r="Q3506" s="130" t="s">
        <v>681</v>
      </c>
      <c r="R3506" s="131">
        <v>9272159.8199999817</v>
      </c>
      <c r="S3506" s="132">
        <v>0</v>
      </c>
      <c r="T3506" s="122" t="s">
        <v>536</v>
      </c>
      <c r="U3506" s="2">
        <v>112162673</v>
      </c>
      <c r="V3506" s="121">
        <v>-418831403</v>
      </c>
      <c r="W3506" s="111">
        <v>494589</v>
      </c>
      <c r="X3506" s="133">
        <v>67373872</v>
      </c>
      <c r="Y3506" s="45"/>
    </row>
    <row r="3507" spans="1:25">
      <c r="A3507" s="299" t="s">
        <v>206</v>
      </c>
      <c r="B3507" s="299" t="s">
        <v>207</v>
      </c>
      <c r="C3507" s="125">
        <v>45015</v>
      </c>
      <c r="D3507" s="125">
        <v>45015</v>
      </c>
      <c r="E3507" s="125">
        <v>45404</v>
      </c>
      <c r="F3507" s="295" t="s">
        <v>534</v>
      </c>
      <c r="G3507" s="127"/>
      <c r="H3507" s="128" t="s">
        <v>533</v>
      </c>
      <c r="I3507" s="73" t="s">
        <v>535</v>
      </c>
      <c r="J3507" s="73" t="s">
        <v>536</v>
      </c>
      <c r="K3507" s="73" t="s">
        <v>944</v>
      </c>
      <c r="L3507" s="129">
        <v>468.7</v>
      </c>
      <c r="M3507" s="121">
        <v>100</v>
      </c>
      <c r="N3507" s="121">
        <v>468.7</v>
      </c>
      <c r="O3507" s="121">
        <v>0</v>
      </c>
      <c r="P3507" s="121">
        <v>468.7</v>
      </c>
      <c r="Q3507" s="130" t="s">
        <v>681</v>
      </c>
      <c r="R3507" s="131">
        <v>9272628.5199999809</v>
      </c>
      <c r="S3507" s="132">
        <v>0</v>
      </c>
      <c r="T3507" s="122" t="s">
        <v>536</v>
      </c>
      <c r="U3507" s="2">
        <v>112162692</v>
      </c>
      <c r="V3507" s="121">
        <v>-418831447</v>
      </c>
      <c r="W3507" s="111">
        <v>523605</v>
      </c>
      <c r="X3507" s="133">
        <v>67373889</v>
      </c>
      <c r="Y3507" s="45"/>
    </row>
    <row r="3508" spans="1:25">
      <c r="A3508" s="299" t="s">
        <v>182</v>
      </c>
      <c r="B3508" s="299" t="s">
        <v>183</v>
      </c>
      <c r="C3508" s="125">
        <v>44742</v>
      </c>
      <c r="D3508" s="125">
        <v>44742</v>
      </c>
      <c r="E3508" s="125">
        <v>45404</v>
      </c>
      <c r="F3508" s="295" t="s">
        <v>534</v>
      </c>
      <c r="G3508" s="127" t="s">
        <v>1574</v>
      </c>
      <c r="H3508" s="128" t="s">
        <v>533</v>
      </c>
      <c r="I3508" s="73" t="s">
        <v>535</v>
      </c>
      <c r="J3508" s="73" t="s">
        <v>536</v>
      </c>
      <c r="K3508" s="73" t="s">
        <v>166</v>
      </c>
      <c r="L3508" s="129">
        <v>0</v>
      </c>
      <c r="N3508" s="121">
        <v>0</v>
      </c>
      <c r="O3508" s="121">
        <v>931.48</v>
      </c>
      <c r="P3508" s="121">
        <v>931.48</v>
      </c>
      <c r="Q3508" s="130" t="s">
        <v>681</v>
      </c>
      <c r="R3508" s="131">
        <v>0</v>
      </c>
      <c r="S3508" s="132">
        <v>5219535.7100000093</v>
      </c>
      <c r="T3508" s="122" t="s">
        <v>536</v>
      </c>
      <c r="U3508" s="2">
        <v>78399384</v>
      </c>
      <c r="V3508" s="121">
        <v>-418831647</v>
      </c>
      <c r="W3508" s="111">
        <v>316263</v>
      </c>
      <c r="X3508" s="133">
        <v>67373968</v>
      </c>
      <c r="Y3508" s="45" t="s">
        <v>1686</v>
      </c>
    </row>
    <row r="3509" spans="1:25">
      <c r="A3509" s="299" t="s">
        <v>182</v>
      </c>
      <c r="B3509" s="299" t="s">
        <v>183</v>
      </c>
      <c r="C3509" s="125">
        <v>44742</v>
      </c>
      <c r="D3509" s="125">
        <v>44742</v>
      </c>
      <c r="E3509" s="125">
        <v>45404</v>
      </c>
      <c r="F3509" s="295" t="s">
        <v>534</v>
      </c>
      <c r="G3509" s="127" t="s">
        <v>1574</v>
      </c>
      <c r="H3509" s="128" t="s">
        <v>533</v>
      </c>
      <c r="I3509" s="73" t="s">
        <v>535</v>
      </c>
      <c r="J3509" s="73" t="s">
        <v>536</v>
      </c>
      <c r="K3509" s="73" t="s">
        <v>166</v>
      </c>
      <c r="L3509" s="129">
        <v>0</v>
      </c>
      <c r="N3509" s="121">
        <v>0</v>
      </c>
      <c r="O3509" s="121">
        <v>1836.54</v>
      </c>
      <c r="P3509" s="121">
        <v>1836.54</v>
      </c>
      <c r="Q3509" s="130" t="s">
        <v>681</v>
      </c>
      <c r="R3509" s="131">
        <v>0</v>
      </c>
      <c r="S3509" s="132">
        <v>5221372.2500000093</v>
      </c>
      <c r="T3509" s="122" t="s">
        <v>536</v>
      </c>
      <c r="U3509" s="2">
        <v>78399393</v>
      </c>
      <c r="V3509" s="121">
        <v>-418831658</v>
      </c>
      <c r="W3509" s="111">
        <v>393470</v>
      </c>
      <c r="X3509" s="133">
        <v>67373973</v>
      </c>
      <c r="Y3509" s="45" t="s">
        <v>1686</v>
      </c>
    </row>
    <row r="3510" spans="1:25">
      <c r="A3510" s="299" t="s">
        <v>182</v>
      </c>
      <c r="B3510" s="299" t="s">
        <v>183</v>
      </c>
      <c r="C3510" s="125">
        <v>44834</v>
      </c>
      <c r="D3510" s="125">
        <v>44834</v>
      </c>
      <c r="E3510" s="125">
        <v>45404</v>
      </c>
      <c r="F3510" s="295" t="s">
        <v>534</v>
      </c>
      <c r="G3510" s="127" t="s">
        <v>1574</v>
      </c>
      <c r="H3510" s="128" t="s">
        <v>533</v>
      </c>
      <c r="I3510" s="73" t="s">
        <v>535</v>
      </c>
      <c r="J3510" s="73" t="s">
        <v>536</v>
      </c>
      <c r="K3510" s="73" t="s">
        <v>166</v>
      </c>
      <c r="L3510" s="129">
        <v>0</v>
      </c>
      <c r="N3510" s="121">
        <v>0</v>
      </c>
      <c r="O3510" s="121">
        <v>1103.27</v>
      </c>
      <c r="P3510" s="121">
        <v>1103.27</v>
      </c>
      <c r="Q3510" s="130" t="s">
        <v>681</v>
      </c>
      <c r="R3510" s="131">
        <v>0</v>
      </c>
      <c r="S3510" s="132">
        <v>5222475.5200000089</v>
      </c>
      <c r="T3510" s="122" t="s">
        <v>536</v>
      </c>
      <c r="U3510" s="2">
        <v>81859557</v>
      </c>
      <c r="V3510" s="121">
        <v>-418831668</v>
      </c>
      <c r="W3510" s="111">
        <v>494589</v>
      </c>
      <c r="X3510" s="133">
        <v>67373977</v>
      </c>
      <c r="Y3510" s="45"/>
    </row>
    <row r="3511" spans="1:25">
      <c r="A3511" s="299" t="s">
        <v>182</v>
      </c>
      <c r="B3511" s="299" t="s">
        <v>183</v>
      </c>
      <c r="C3511" s="125">
        <v>44834</v>
      </c>
      <c r="D3511" s="125">
        <v>44834</v>
      </c>
      <c r="E3511" s="125">
        <v>45404</v>
      </c>
      <c r="F3511" s="295" t="s">
        <v>534</v>
      </c>
      <c r="G3511" s="127" t="s">
        <v>1574</v>
      </c>
      <c r="H3511" s="128" t="s">
        <v>533</v>
      </c>
      <c r="I3511" s="73" t="s">
        <v>535</v>
      </c>
      <c r="J3511" s="73" t="s">
        <v>536</v>
      </c>
      <c r="K3511" s="73" t="s">
        <v>166</v>
      </c>
      <c r="L3511" s="129">
        <v>0</v>
      </c>
      <c r="N3511" s="121">
        <v>0</v>
      </c>
      <c r="O3511" s="121">
        <v>2175.2399999999998</v>
      </c>
      <c r="P3511" s="121">
        <v>2175.2399999999998</v>
      </c>
      <c r="Q3511" s="130" t="s">
        <v>681</v>
      </c>
      <c r="R3511" s="131">
        <v>0</v>
      </c>
      <c r="S3511" s="132">
        <v>5224650.7600000091</v>
      </c>
      <c r="T3511" s="122" t="s">
        <v>536</v>
      </c>
      <c r="U3511" s="2">
        <v>81859596</v>
      </c>
      <c r="V3511" s="121">
        <v>-418831684</v>
      </c>
      <c r="W3511" s="111">
        <v>494590</v>
      </c>
      <c r="X3511" s="133">
        <v>67373985</v>
      </c>
      <c r="Y3511" s="45"/>
    </row>
    <row r="3512" spans="1:25">
      <c r="A3512" s="299" t="s">
        <v>182</v>
      </c>
      <c r="B3512" s="299" t="s">
        <v>183</v>
      </c>
      <c r="C3512" s="125">
        <v>44925</v>
      </c>
      <c r="D3512" s="125">
        <v>44925</v>
      </c>
      <c r="E3512" s="125">
        <v>45404</v>
      </c>
      <c r="F3512" s="295" t="s">
        <v>534</v>
      </c>
      <c r="G3512" s="127" t="s">
        <v>1574</v>
      </c>
      <c r="H3512" s="128" t="s">
        <v>533</v>
      </c>
      <c r="I3512" s="73" t="s">
        <v>535</v>
      </c>
      <c r="J3512" s="73" t="s">
        <v>536</v>
      </c>
      <c r="K3512" s="73" t="s">
        <v>166</v>
      </c>
      <c r="L3512" s="129">
        <v>0</v>
      </c>
      <c r="N3512" s="121">
        <v>0</v>
      </c>
      <c r="O3512" s="121">
        <v>2146.0500000000002</v>
      </c>
      <c r="P3512" s="121">
        <v>2146.0500000000002</v>
      </c>
      <c r="Q3512" s="130" t="s">
        <v>681</v>
      </c>
      <c r="R3512" s="131">
        <v>0</v>
      </c>
      <c r="S3512" s="132">
        <v>5226796.8100000089</v>
      </c>
      <c r="T3512" s="122" t="s">
        <v>536</v>
      </c>
      <c r="U3512" s="2">
        <v>87559950</v>
      </c>
      <c r="V3512" s="121">
        <v>-418831688</v>
      </c>
      <c r="W3512" s="111">
        <v>494590</v>
      </c>
      <c r="X3512" s="133">
        <v>67373987</v>
      </c>
      <c r="Y3512" s="45"/>
    </row>
    <row r="3513" spans="1:25">
      <c r="A3513" s="299" t="s">
        <v>182</v>
      </c>
      <c r="B3513" s="299" t="s">
        <v>183</v>
      </c>
      <c r="C3513" s="125">
        <v>44925</v>
      </c>
      <c r="D3513" s="125">
        <v>44925</v>
      </c>
      <c r="E3513" s="125">
        <v>45404</v>
      </c>
      <c r="F3513" s="295" t="s">
        <v>534</v>
      </c>
      <c r="G3513" s="127" t="s">
        <v>1574</v>
      </c>
      <c r="H3513" s="128" t="s">
        <v>533</v>
      </c>
      <c r="I3513" s="73" t="s">
        <v>535</v>
      </c>
      <c r="J3513" s="73" t="s">
        <v>536</v>
      </c>
      <c r="K3513" s="73" t="s">
        <v>166</v>
      </c>
      <c r="L3513" s="129">
        <v>0</v>
      </c>
      <c r="N3513" s="121">
        <v>0</v>
      </c>
      <c r="O3513" s="121">
        <v>1088.46</v>
      </c>
      <c r="P3513" s="121">
        <v>1088.46</v>
      </c>
      <c r="Q3513" s="130" t="s">
        <v>681</v>
      </c>
      <c r="R3513" s="131">
        <v>0</v>
      </c>
      <c r="S3513" s="132">
        <v>5227885.2700000089</v>
      </c>
      <c r="T3513" s="122" t="s">
        <v>536</v>
      </c>
      <c r="U3513" s="2">
        <v>87559978</v>
      </c>
      <c r="V3513" s="121">
        <v>-418831700</v>
      </c>
      <c r="W3513" s="111">
        <v>494589</v>
      </c>
      <c r="X3513" s="133">
        <v>67373989</v>
      </c>
      <c r="Y3513" s="45"/>
    </row>
    <row r="3514" spans="1:25">
      <c r="A3514" s="299" t="s">
        <v>182</v>
      </c>
      <c r="B3514" s="299" t="s">
        <v>183</v>
      </c>
      <c r="C3514" s="125">
        <v>45016</v>
      </c>
      <c r="D3514" s="125">
        <v>45016</v>
      </c>
      <c r="E3514" s="125">
        <v>45404</v>
      </c>
      <c r="F3514" s="295" t="s">
        <v>534</v>
      </c>
      <c r="G3514" s="127" t="s">
        <v>1574</v>
      </c>
      <c r="H3514" s="128" t="s">
        <v>533</v>
      </c>
      <c r="I3514" s="73" t="s">
        <v>535</v>
      </c>
      <c r="J3514" s="73" t="s">
        <v>536</v>
      </c>
      <c r="K3514" s="73" t="s">
        <v>166</v>
      </c>
      <c r="L3514" s="129">
        <v>0</v>
      </c>
      <c r="N3514" s="121">
        <v>0</v>
      </c>
      <c r="O3514" s="121">
        <v>1723.99</v>
      </c>
      <c r="P3514" s="121">
        <v>1723.99</v>
      </c>
      <c r="Q3514" s="130" t="s">
        <v>681</v>
      </c>
      <c r="R3514" s="131">
        <v>0</v>
      </c>
      <c r="S3514" s="132">
        <v>5229609.2600000091</v>
      </c>
      <c r="T3514" s="122" t="s">
        <v>536</v>
      </c>
      <c r="U3514" s="2">
        <v>94167561</v>
      </c>
      <c r="V3514" s="121">
        <v>-418831711</v>
      </c>
      <c r="W3514" s="111">
        <v>494590</v>
      </c>
      <c r="X3514" s="133">
        <v>67373995</v>
      </c>
      <c r="Y3514" s="45"/>
    </row>
    <row r="3515" spans="1:25">
      <c r="A3515" s="299" t="s">
        <v>182</v>
      </c>
      <c r="B3515" s="299" t="s">
        <v>183</v>
      </c>
      <c r="C3515" s="125">
        <v>45016</v>
      </c>
      <c r="D3515" s="125">
        <v>45016</v>
      </c>
      <c r="E3515" s="125">
        <v>45404</v>
      </c>
      <c r="F3515" s="295" t="s">
        <v>534</v>
      </c>
      <c r="G3515" s="127" t="s">
        <v>1574</v>
      </c>
      <c r="H3515" s="128" t="s">
        <v>533</v>
      </c>
      <c r="I3515" s="73" t="s">
        <v>535</v>
      </c>
      <c r="J3515" s="73" t="s">
        <v>536</v>
      </c>
      <c r="K3515" s="73" t="s">
        <v>166</v>
      </c>
      <c r="L3515" s="129">
        <v>0</v>
      </c>
      <c r="N3515" s="121">
        <v>0</v>
      </c>
      <c r="O3515" s="121">
        <v>874.4</v>
      </c>
      <c r="P3515" s="121">
        <v>874.4</v>
      </c>
      <c r="Q3515" s="130" t="s">
        <v>681</v>
      </c>
      <c r="R3515" s="131">
        <v>0</v>
      </c>
      <c r="S3515" s="132">
        <v>5230483.6600000095</v>
      </c>
      <c r="T3515" s="122" t="s">
        <v>536</v>
      </c>
      <c r="U3515" s="2">
        <v>94167680</v>
      </c>
      <c r="V3515" s="121">
        <v>-418831718</v>
      </c>
      <c r="W3515" s="111">
        <v>494589</v>
      </c>
      <c r="X3515" s="133">
        <v>67373997</v>
      </c>
      <c r="Y3515" s="45"/>
    </row>
    <row r="3516" spans="1:25">
      <c r="A3516" s="228" t="s">
        <v>182</v>
      </c>
      <c r="B3516" s="228" t="s">
        <v>183</v>
      </c>
      <c r="C3516" s="229">
        <v>45068</v>
      </c>
      <c r="D3516" s="229">
        <v>45068</v>
      </c>
      <c r="E3516" s="229">
        <v>45404</v>
      </c>
      <c r="F3516" s="296" t="s">
        <v>534</v>
      </c>
      <c r="G3516" s="230" t="s">
        <v>1574</v>
      </c>
      <c r="H3516" s="231" t="s">
        <v>533</v>
      </c>
      <c r="I3516" s="232" t="s">
        <v>535</v>
      </c>
      <c r="J3516" s="232" t="s">
        <v>536</v>
      </c>
      <c r="K3516" s="232" t="s">
        <v>166</v>
      </c>
      <c r="L3516" s="233">
        <v>0</v>
      </c>
      <c r="M3516" s="234"/>
      <c r="N3516" s="234">
        <v>0</v>
      </c>
      <c r="O3516" s="234">
        <v>2747.09</v>
      </c>
      <c r="P3516" s="234">
        <v>2747.09</v>
      </c>
      <c r="Q3516" s="235" t="s">
        <v>681</v>
      </c>
      <c r="R3516" s="236">
        <v>0</v>
      </c>
      <c r="S3516" s="237">
        <v>5233230.7500000093</v>
      </c>
      <c r="T3516" s="238" t="s">
        <v>536</v>
      </c>
      <c r="U3516" s="239">
        <v>91847643</v>
      </c>
      <c r="V3516" s="234">
        <v>-418831822</v>
      </c>
      <c r="W3516" s="240">
        <v>523605</v>
      </c>
      <c r="X3516" s="241">
        <v>67374035</v>
      </c>
      <c r="Y3516" s="242"/>
    </row>
    <row r="3517" spans="1:25">
      <c r="A3517" s="299" t="s">
        <v>182</v>
      </c>
      <c r="B3517" s="299" t="s">
        <v>183</v>
      </c>
      <c r="C3517" s="125">
        <v>45385</v>
      </c>
      <c r="D3517" s="125">
        <v>45385</v>
      </c>
      <c r="E3517" s="125">
        <v>45405</v>
      </c>
      <c r="F3517" s="295" t="s">
        <v>554</v>
      </c>
      <c r="G3517" s="127" t="s">
        <v>1605</v>
      </c>
      <c r="H3517" s="128" t="s">
        <v>553</v>
      </c>
      <c r="I3517" s="73" t="s">
        <v>555</v>
      </c>
      <c r="J3517" s="73" t="s">
        <v>556</v>
      </c>
      <c r="K3517" s="73" t="s">
        <v>1977</v>
      </c>
      <c r="L3517" s="129">
        <v>0</v>
      </c>
      <c r="N3517" s="121">
        <v>0</v>
      </c>
      <c r="O3517" s="121">
        <v>-318.16000000000003</v>
      </c>
      <c r="P3517" s="121">
        <v>-318.16000000000003</v>
      </c>
      <c r="Q3517" s="130" t="s">
        <v>681</v>
      </c>
      <c r="R3517" s="131">
        <v>0</v>
      </c>
      <c r="S3517" s="132">
        <v>5232912.5900000092</v>
      </c>
      <c r="T3517" s="122" t="s">
        <v>556</v>
      </c>
      <c r="U3517" s="2"/>
      <c r="W3517" s="111">
        <v>554809</v>
      </c>
      <c r="X3517" s="133"/>
      <c r="Y3517" s="45"/>
    </row>
    <row r="3518" spans="1:25">
      <c r="A3518" s="299" t="s">
        <v>182</v>
      </c>
      <c r="B3518" s="299" t="s">
        <v>183</v>
      </c>
      <c r="C3518" s="125">
        <v>45401</v>
      </c>
      <c r="D3518" s="125">
        <v>45401</v>
      </c>
      <c r="E3518" s="125">
        <v>45405</v>
      </c>
      <c r="F3518" s="295" t="s">
        <v>922</v>
      </c>
      <c r="G3518" s="127"/>
      <c r="H3518" s="128" t="s">
        <v>921</v>
      </c>
      <c r="I3518" s="73" t="s">
        <v>180</v>
      </c>
      <c r="J3518" s="73" t="s">
        <v>920</v>
      </c>
      <c r="K3518" s="73" t="s">
        <v>1962</v>
      </c>
      <c r="L3518" s="129">
        <v>0</v>
      </c>
      <c r="N3518" s="121">
        <v>0</v>
      </c>
      <c r="O3518" s="121">
        <v>46611</v>
      </c>
      <c r="P3518" s="121">
        <v>46611</v>
      </c>
      <c r="Q3518" s="130" t="s">
        <v>681</v>
      </c>
      <c r="R3518" s="131">
        <v>0</v>
      </c>
      <c r="S3518" s="132">
        <v>5279523.5900000092</v>
      </c>
      <c r="T3518" s="122" t="s">
        <v>920</v>
      </c>
      <c r="U3518" s="2">
        <v>112204177</v>
      </c>
      <c r="V3518" s="121">
        <v>-418935524</v>
      </c>
      <c r="W3518" s="111"/>
      <c r="X3518" s="133">
        <v>67398735</v>
      </c>
      <c r="Y3518" s="45"/>
    </row>
    <row r="3519" spans="1:25">
      <c r="A3519" s="299" t="s">
        <v>182</v>
      </c>
      <c r="B3519" s="299" t="s">
        <v>183</v>
      </c>
      <c r="C3519" s="125">
        <v>45401</v>
      </c>
      <c r="D3519" s="125">
        <v>45401</v>
      </c>
      <c r="E3519" s="125">
        <v>45405</v>
      </c>
      <c r="F3519" s="295" t="s">
        <v>922</v>
      </c>
      <c r="G3519" s="127"/>
      <c r="H3519" s="128" t="s">
        <v>921</v>
      </c>
      <c r="I3519" s="73" t="s">
        <v>180</v>
      </c>
      <c r="J3519" s="73" t="s">
        <v>920</v>
      </c>
      <c r="K3519" s="73" t="s">
        <v>1962</v>
      </c>
      <c r="L3519" s="129">
        <v>0</v>
      </c>
      <c r="N3519" s="121">
        <v>0</v>
      </c>
      <c r="O3519" s="121">
        <v>-46611</v>
      </c>
      <c r="P3519" s="121">
        <v>-46611</v>
      </c>
      <c r="Q3519" s="130" t="s">
        <v>681</v>
      </c>
      <c r="R3519" s="131">
        <v>0</v>
      </c>
      <c r="S3519" s="132">
        <v>5232912.5900000092</v>
      </c>
      <c r="T3519" s="122" t="s">
        <v>920</v>
      </c>
      <c r="U3519" s="2">
        <v>112204181</v>
      </c>
      <c r="V3519" s="121">
        <v>-418935530</v>
      </c>
      <c r="W3519" s="111"/>
      <c r="X3519" s="133">
        <v>67398738</v>
      </c>
      <c r="Y3519" s="45"/>
    </row>
    <row r="3520" spans="1:25">
      <c r="A3520" s="228" t="s">
        <v>206</v>
      </c>
      <c r="B3520" s="228" t="s">
        <v>207</v>
      </c>
      <c r="C3520" s="229">
        <v>45398</v>
      </c>
      <c r="D3520" s="229">
        <v>45401</v>
      </c>
      <c r="E3520" s="229">
        <v>45405</v>
      </c>
      <c r="F3520" s="296" t="s">
        <v>922</v>
      </c>
      <c r="G3520" s="230"/>
      <c r="H3520" s="231" t="s">
        <v>921</v>
      </c>
      <c r="I3520" s="232" t="s">
        <v>180</v>
      </c>
      <c r="J3520" s="232" t="s">
        <v>920</v>
      </c>
      <c r="K3520" s="232" t="s">
        <v>710</v>
      </c>
      <c r="L3520" s="233">
        <v>6214800</v>
      </c>
      <c r="M3520" s="234">
        <v>98.25</v>
      </c>
      <c r="N3520" s="234">
        <v>-6106041</v>
      </c>
      <c r="O3520" s="234">
        <v>0</v>
      </c>
      <c r="P3520" s="234">
        <v>-6106041</v>
      </c>
      <c r="Q3520" s="235" t="s">
        <v>681</v>
      </c>
      <c r="R3520" s="236">
        <v>3166587.5199999809</v>
      </c>
      <c r="S3520" s="237">
        <v>0</v>
      </c>
      <c r="T3520" s="238" t="s">
        <v>920</v>
      </c>
      <c r="U3520" s="239">
        <v>112204095</v>
      </c>
      <c r="V3520" s="234">
        <v>-418935102</v>
      </c>
      <c r="W3520" s="240">
        <v>548289</v>
      </c>
      <c r="X3520" s="241">
        <v>67398667</v>
      </c>
      <c r="Y3520" s="242"/>
    </row>
    <row r="3521" spans="1:25">
      <c r="A3521" s="299" t="s">
        <v>206</v>
      </c>
      <c r="B3521" s="299" t="s">
        <v>207</v>
      </c>
      <c r="C3521" s="125">
        <v>45411</v>
      </c>
      <c r="D3521" s="125">
        <v>45411</v>
      </c>
      <c r="E3521" s="125">
        <v>45411</v>
      </c>
      <c r="G3521" s="127"/>
      <c r="H3521" s="128" t="s">
        <v>1033</v>
      </c>
      <c r="I3521" s="73" t="s">
        <v>917</v>
      </c>
      <c r="J3521" s="73" t="s">
        <v>1032</v>
      </c>
      <c r="K3521" s="73" t="s">
        <v>944</v>
      </c>
      <c r="L3521" s="129">
        <v>4589007.95</v>
      </c>
      <c r="M3521" s="121">
        <v>100</v>
      </c>
      <c r="N3521" s="121">
        <v>4589007.95</v>
      </c>
      <c r="O3521" s="121">
        <v>0</v>
      </c>
      <c r="P3521" s="121">
        <v>4589007.95</v>
      </c>
      <c r="Q3521" s="130" t="s">
        <v>681</v>
      </c>
      <c r="R3521" s="131">
        <v>7755595.4699999811</v>
      </c>
      <c r="S3521" s="132">
        <v>0</v>
      </c>
      <c r="T3521" s="122" t="s">
        <v>1032</v>
      </c>
      <c r="U3521" s="2">
        <v>112634751</v>
      </c>
      <c r="V3521" s="121">
        <v>-420867677</v>
      </c>
      <c r="W3521" s="111">
        <v>526201</v>
      </c>
      <c r="X3521" s="133">
        <v>67524449</v>
      </c>
      <c r="Y3521" s="45"/>
    </row>
    <row r="3522" spans="1:25">
      <c r="A3522" s="299" t="s">
        <v>182</v>
      </c>
      <c r="B3522" s="299" t="s">
        <v>183</v>
      </c>
      <c r="C3522" s="125">
        <v>45411</v>
      </c>
      <c r="D3522" s="125">
        <v>45411</v>
      </c>
      <c r="E3522" s="125">
        <v>45411</v>
      </c>
      <c r="G3522" s="127" t="s">
        <v>1833</v>
      </c>
      <c r="H3522" s="128" t="s">
        <v>1033</v>
      </c>
      <c r="I3522" s="73" t="s">
        <v>917</v>
      </c>
      <c r="J3522" s="73" t="s">
        <v>1032</v>
      </c>
      <c r="K3522" s="73" t="s">
        <v>166</v>
      </c>
      <c r="L3522" s="129">
        <v>0</v>
      </c>
      <c r="N3522" s="121">
        <v>0</v>
      </c>
      <c r="O3522" s="121">
        <v>96828.61</v>
      </c>
      <c r="P3522" s="121">
        <v>96828.61</v>
      </c>
      <c r="Q3522" s="130" t="s">
        <v>681</v>
      </c>
      <c r="R3522" s="131">
        <v>0</v>
      </c>
      <c r="S3522" s="132">
        <v>5329741.2000000095</v>
      </c>
      <c r="T3522" s="122" t="s">
        <v>1032</v>
      </c>
      <c r="U3522" s="2">
        <v>112634715</v>
      </c>
      <c r="V3522" s="121">
        <v>-420867638</v>
      </c>
      <c r="W3522" s="111">
        <v>526201</v>
      </c>
      <c r="X3522" s="133">
        <v>67524438</v>
      </c>
      <c r="Y3522" s="45"/>
    </row>
    <row r="3523" spans="1:25">
      <c r="A3523" s="299" t="s">
        <v>206</v>
      </c>
      <c r="B3523" s="299" t="s">
        <v>207</v>
      </c>
      <c r="C3523" s="125">
        <v>45411</v>
      </c>
      <c r="D3523" s="125">
        <v>45411</v>
      </c>
      <c r="E3523" s="125">
        <v>45411</v>
      </c>
      <c r="G3523" s="127"/>
      <c r="H3523" s="128" t="s">
        <v>989</v>
      </c>
      <c r="I3523" s="73" t="s">
        <v>917</v>
      </c>
      <c r="J3523" s="73" t="s">
        <v>988</v>
      </c>
      <c r="K3523" s="73" t="s">
        <v>944</v>
      </c>
      <c r="L3523" s="129">
        <v>3819404.57</v>
      </c>
      <c r="M3523" s="121">
        <v>100</v>
      </c>
      <c r="N3523" s="121">
        <v>3819404.57</v>
      </c>
      <c r="O3523" s="121">
        <v>0</v>
      </c>
      <c r="P3523" s="121">
        <v>3819404.57</v>
      </c>
      <c r="Q3523" s="130" t="s">
        <v>681</v>
      </c>
      <c r="R3523" s="131">
        <v>11575000.03999998</v>
      </c>
      <c r="S3523" s="132">
        <v>0</v>
      </c>
      <c r="T3523" s="122" t="s">
        <v>988</v>
      </c>
      <c r="U3523" s="2">
        <v>112635273</v>
      </c>
      <c r="V3523" s="121">
        <v>-420868294</v>
      </c>
      <c r="W3523" s="111">
        <v>502245</v>
      </c>
      <c r="X3523" s="133">
        <v>67524491</v>
      </c>
      <c r="Y3523" s="45"/>
    </row>
    <row r="3524" spans="1:25">
      <c r="A3524" s="299" t="s">
        <v>182</v>
      </c>
      <c r="B3524" s="299" t="s">
        <v>183</v>
      </c>
      <c r="C3524" s="125">
        <v>45411</v>
      </c>
      <c r="D3524" s="125">
        <v>45411</v>
      </c>
      <c r="E3524" s="125">
        <v>45411</v>
      </c>
      <c r="G3524" s="127" t="s">
        <v>1714</v>
      </c>
      <c r="H3524" s="128" t="s">
        <v>989</v>
      </c>
      <c r="I3524" s="73" t="s">
        <v>917</v>
      </c>
      <c r="J3524" s="73" t="s">
        <v>1753</v>
      </c>
      <c r="K3524" s="73" t="s">
        <v>166</v>
      </c>
      <c r="L3524" s="129">
        <v>0</v>
      </c>
      <c r="N3524" s="121">
        <v>0</v>
      </c>
      <c r="O3524" s="121">
        <v>131438.76</v>
      </c>
      <c r="P3524" s="121">
        <v>131438.76</v>
      </c>
      <c r="Q3524" s="130" t="s">
        <v>681</v>
      </c>
      <c r="R3524" s="131">
        <v>0</v>
      </c>
      <c r="S3524" s="132">
        <v>5461179.9600000093</v>
      </c>
      <c r="T3524" s="122" t="s">
        <v>988</v>
      </c>
      <c r="U3524" s="2">
        <v>112634797</v>
      </c>
      <c r="V3524" s="121">
        <v>-420868653</v>
      </c>
      <c r="W3524" s="111">
        <v>502245</v>
      </c>
      <c r="X3524" s="133">
        <v>67524503</v>
      </c>
      <c r="Y3524" s="45"/>
    </row>
    <row r="3525" spans="1:25">
      <c r="A3525" s="299" t="s">
        <v>182</v>
      </c>
      <c r="B3525" s="299" t="s">
        <v>183</v>
      </c>
      <c r="C3525" s="125">
        <v>45411</v>
      </c>
      <c r="D3525" s="125">
        <v>45411</v>
      </c>
      <c r="E3525" s="125">
        <v>45411</v>
      </c>
      <c r="F3525" s="295" t="s">
        <v>466</v>
      </c>
      <c r="G3525" s="127" t="s">
        <v>1608</v>
      </c>
      <c r="H3525" s="128" t="s">
        <v>465</v>
      </c>
      <c r="I3525" s="73" t="s">
        <v>467</v>
      </c>
      <c r="J3525" s="73" t="s">
        <v>468</v>
      </c>
      <c r="K3525" s="73" t="s">
        <v>166</v>
      </c>
      <c r="L3525" s="129">
        <v>0</v>
      </c>
      <c r="N3525" s="121">
        <v>0</v>
      </c>
      <c r="O3525" s="121">
        <v>64436.61</v>
      </c>
      <c r="P3525" s="121">
        <v>64436.61</v>
      </c>
      <c r="Q3525" s="130" t="s">
        <v>681</v>
      </c>
      <c r="R3525" s="131">
        <v>0</v>
      </c>
      <c r="S3525" s="132">
        <v>5525616.5700000096</v>
      </c>
      <c r="T3525" s="122" t="s">
        <v>468</v>
      </c>
      <c r="U3525" s="2">
        <v>111194715</v>
      </c>
      <c r="V3525" s="121">
        <v>-420690894</v>
      </c>
      <c r="W3525" s="111">
        <v>553492</v>
      </c>
      <c r="X3525" s="133">
        <v>67497314</v>
      </c>
      <c r="Y3525" s="45"/>
    </row>
    <row r="3526" spans="1:25">
      <c r="A3526" s="299" t="s">
        <v>182</v>
      </c>
      <c r="B3526" s="299" t="s">
        <v>183</v>
      </c>
      <c r="C3526" s="125">
        <v>45411</v>
      </c>
      <c r="D3526" s="125">
        <v>45411</v>
      </c>
      <c r="E3526" s="125">
        <v>45411</v>
      </c>
      <c r="F3526" s="295" t="s">
        <v>1005</v>
      </c>
      <c r="G3526" s="127" t="s">
        <v>1749</v>
      </c>
      <c r="H3526" s="128" t="s">
        <v>1004</v>
      </c>
      <c r="I3526" s="73" t="s">
        <v>1002</v>
      </c>
      <c r="J3526" s="73" t="s">
        <v>1003</v>
      </c>
      <c r="K3526" s="73" t="s">
        <v>166</v>
      </c>
      <c r="L3526" s="129">
        <v>0</v>
      </c>
      <c r="N3526" s="121">
        <v>0</v>
      </c>
      <c r="O3526" s="121">
        <v>30705.01</v>
      </c>
      <c r="P3526" s="121">
        <v>30705.01</v>
      </c>
      <c r="Q3526" s="130" t="s">
        <v>681</v>
      </c>
      <c r="R3526" s="131">
        <v>0</v>
      </c>
      <c r="S3526" s="132">
        <v>5556321.5800000094</v>
      </c>
      <c r="T3526" s="122" t="s">
        <v>1137</v>
      </c>
      <c r="U3526" s="2">
        <v>112540078</v>
      </c>
      <c r="V3526" s="121">
        <v>-420750729</v>
      </c>
      <c r="W3526" s="111">
        <v>523999</v>
      </c>
      <c r="X3526" s="133">
        <v>67508901</v>
      </c>
      <c r="Y3526" s="45"/>
    </row>
    <row r="3527" spans="1:25">
      <c r="A3527" s="299" t="s">
        <v>182</v>
      </c>
      <c r="B3527" s="299" t="s">
        <v>183</v>
      </c>
      <c r="C3527" s="125">
        <v>45408</v>
      </c>
      <c r="D3527" s="125">
        <v>45408</v>
      </c>
      <c r="E3527" s="125">
        <v>45411</v>
      </c>
      <c r="F3527" s="295" t="s">
        <v>203</v>
      </c>
      <c r="G3527" s="127" t="s">
        <v>1887</v>
      </c>
      <c r="H3527" s="128" t="s">
        <v>202</v>
      </c>
      <c r="I3527" s="73" t="s">
        <v>204</v>
      </c>
      <c r="J3527" s="73" t="s">
        <v>205</v>
      </c>
      <c r="K3527" s="73" t="s">
        <v>166</v>
      </c>
      <c r="L3527" s="129">
        <v>0</v>
      </c>
      <c r="N3527" s="121">
        <v>0</v>
      </c>
      <c r="O3527" s="121">
        <v>1555.94</v>
      </c>
      <c r="P3527" s="121">
        <v>1555.94</v>
      </c>
      <c r="Q3527" s="130" t="s">
        <v>681</v>
      </c>
      <c r="R3527" s="131">
        <v>0</v>
      </c>
      <c r="S3527" s="132">
        <v>5557877.5200000098</v>
      </c>
      <c r="T3527" s="122" t="s">
        <v>205</v>
      </c>
      <c r="U3527" s="2">
        <v>110055692</v>
      </c>
      <c r="V3527" s="121">
        <v>-420845598</v>
      </c>
      <c r="W3527" s="111">
        <v>542867</v>
      </c>
      <c r="X3527" s="133">
        <v>67522430</v>
      </c>
      <c r="Y3527" s="45"/>
    </row>
    <row r="3528" spans="1:25">
      <c r="A3528" s="228" t="s">
        <v>182</v>
      </c>
      <c r="B3528" s="228" t="s">
        <v>183</v>
      </c>
      <c r="C3528" s="229">
        <v>45408</v>
      </c>
      <c r="D3528" s="229">
        <v>45408</v>
      </c>
      <c r="E3528" s="229">
        <v>45411</v>
      </c>
      <c r="F3528" s="296"/>
      <c r="G3528" s="230" t="s">
        <v>1708</v>
      </c>
      <c r="H3528" s="231" t="s">
        <v>216</v>
      </c>
      <c r="I3528" s="232" t="s">
        <v>218</v>
      </c>
      <c r="J3528" s="232" t="s">
        <v>219</v>
      </c>
      <c r="K3528" s="232" t="s">
        <v>166</v>
      </c>
      <c r="L3528" s="233">
        <v>0</v>
      </c>
      <c r="M3528" s="234"/>
      <c r="N3528" s="234">
        <v>0</v>
      </c>
      <c r="O3528" s="234">
        <v>4809.8900000000003</v>
      </c>
      <c r="P3528" s="234">
        <v>4809.8900000000003</v>
      </c>
      <c r="Q3528" s="235" t="s">
        <v>681</v>
      </c>
      <c r="R3528" s="236">
        <v>0</v>
      </c>
      <c r="S3528" s="237">
        <v>5562687.4100000095</v>
      </c>
      <c r="T3528" s="238" t="s">
        <v>219</v>
      </c>
      <c r="U3528" s="239">
        <v>111320920</v>
      </c>
      <c r="V3528" s="234">
        <v>-420862698</v>
      </c>
      <c r="W3528" s="240">
        <v>518942</v>
      </c>
      <c r="X3528" s="241">
        <v>67524057</v>
      </c>
      <c r="Y3528" s="242"/>
    </row>
    <row r="3529" spans="1:25">
      <c r="A3529" s="299" t="s">
        <v>182</v>
      </c>
      <c r="B3529" s="299" t="s">
        <v>183</v>
      </c>
      <c r="C3529" s="125">
        <v>45412</v>
      </c>
      <c r="D3529" s="125">
        <v>45412</v>
      </c>
      <c r="E3529" s="125">
        <v>45412</v>
      </c>
      <c r="F3529" s="295" t="s">
        <v>1061</v>
      </c>
      <c r="G3529" s="127" t="s">
        <v>1921</v>
      </c>
      <c r="H3529" s="128" t="s">
        <v>1060</v>
      </c>
      <c r="I3529" s="73" t="s">
        <v>1058</v>
      </c>
      <c r="J3529" s="73" t="s">
        <v>1059</v>
      </c>
      <c r="K3529" s="73" t="s">
        <v>166</v>
      </c>
      <c r="L3529" s="129">
        <v>0</v>
      </c>
      <c r="N3529" s="121">
        <v>0</v>
      </c>
      <c r="O3529" s="121">
        <v>11812.52</v>
      </c>
      <c r="P3529" s="121">
        <v>11812.52</v>
      </c>
      <c r="Q3529" s="130" t="s">
        <v>681</v>
      </c>
      <c r="R3529" s="131">
        <v>0</v>
      </c>
      <c r="S3529" s="132">
        <v>5574499.930000009</v>
      </c>
      <c r="T3529" s="122" t="s">
        <v>1096</v>
      </c>
      <c r="U3529" s="2">
        <v>110674009</v>
      </c>
      <c r="V3529" s="121">
        <v>-421266893</v>
      </c>
      <c r="W3529" s="111">
        <v>553659</v>
      </c>
      <c r="X3529" s="133">
        <v>67652315</v>
      </c>
      <c r="Y3529" s="45"/>
    </row>
    <row r="3530" spans="1:25">
      <c r="A3530" s="299" t="s">
        <v>182</v>
      </c>
      <c r="B3530" s="299" t="s">
        <v>183</v>
      </c>
      <c r="C3530" s="125">
        <v>45412</v>
      </c>
      <c r="D3530" s="125">
        <v>45412</v>
      </c>
      <c r="E3530" s="125">
        <v>45412</v>
      </c>
      <c r="F3530" s="295" t="s">
        <v>734</v>
      </c>
      <c r="G3530" s="127" t="s">
        <v>1518</v>
      </c>
      <c r="H3530" s="128" t="s">
        <v>733</v>
      </c>
      <c r="I3530" s="73" t="s">
        <v>731</v>
      </c>
      <c r="J3530" s="73" t="s">
        <v>732</v>
      </c>
      <c r="K3530" s="73" t="s">
        <v>166</v>
      </c>
      <c r="L3530" s="129">
        <v>0</v>
      </c>
      <c r="N3530" s="121">
        <v>0</v>
      </c>
      <c r="O3530" s="121">
        <v>137.06</v>
      </c>
      <c r="P3530" s="121">
        <v>137.06</v>
      </c>
      <c r="Q3530" s="130" t="s">
        <v>681</v>
      </c>
      <c r="R3530" s="131">
        <v>0</v>
      </c>
      <c r="S3530" s="132">
        <v>5574636.9900000086</v>
      </c>
      <c r="T3530" s="122" t="s">
        <v>732</v>
      </c>
      <c r="U3530" s="2">
        <v>110029555</v>
      </c>
      <c r="V3530" s="121">
        <v>-421172396</v>
      </c>
      <c r="W3530" s="111">
        <v>548653</v>
      </c>
      <c r="X3530" s="133">
        <v>67557930</v>
      </c>
      <c r="Y3530" s="45"/>
    </row>
    <row r="3531" spans="1:25">
      <c r="A3531" s="299" t="s">
        <v>182</v>
      </c>
      <c r="B3531" s="299" t="s">
        <v>183</v>
      </c>
      <c r="C3531" s="125">
        <v>45412</v>
      </c>
      <c r="D3531" s="125">
        <v>45412</v>
      </c>
      <c r="E3531" s="125">
        <v>45412</v>
      </c>
      <c r="F3531" s="295" t="s">
        <v>859</v>
      </c>
      <c r="G3531" s="127" t="s">
        <v>1610</v>
      </c>
      <c r="H3531" s="128" t="s">
        <v>858</v>
      </c>
      <c r="I3531" s="73" t="s">
        <v>731</v>
      </c>
      <c r="J3531" s="73" t="s">
        <v>857</v>
      </c>
      <c r="K3531" s="73" t="s">
        <v>166</v>
      </c>
      <c r="L3531" s="129">
        <v>0</v>
      </c>
      <c r="N3531" s="121">
        <v>0</v>
      </c>
      <c r="O3531" s="121">
        <v>1051.1199999999999</v>
      </c>
      <c r="P3531" s="121">
        <v>1051.1199999999999</v>
      </c>
      <c r="Q3531" s="130" t="s">
        <v>681</v>
      </c>
      <c r="R3531" s="131">
        <v>0</v>
      </c>
      <c r="S3531" s="132">
        <v>5575688.1100000087</v>
      </c>
      <c r="T3531" s="122" t="s">
        <v>857</v>
      </c>
      <c r="U3531" s="2">
        <v>110208275</v>
      </c>
      <c r="V3531" s="121">
        <v>-421187572</v>
      </c>
      <c r="W3531" s="111">
        <v>548916</v>
      </c>
      <c r="X3531" s="133">
        <v>67573106</v>
      </c>
      <c r="Y3531" s="45"/>
    </row>
    <row r="3532" spans="1:25">
      <c r="A3532" s="299" t="s">
        <v>182</v>
      </c>
      <c r="B3532" s="299" t="s">
        <v>183</v>
      </c>
      <c r="C3532" s="125">
        <v>45412</v>
      </c>
      <c r="D3532" s="125">
        <v>45412</v>
      </c>
      <c r="E3532" s="125">
        <v>45412</v>
      </c>
      <c r="F3532" s="295" t="s">
        <v>558</v>
      </c>
      <c r="G3532" s="127" t="s">
        <v>1685</v>
      </c>
      <c r="H3532" s="128" t="s">
        <v>557</v>
      </c>
      <c r="I3532" s="73" t="s">
        <v>559</v>
      </c>
      <c r="J3532" s="73" t="s">
        <v>943</v>
      </c>
      <c r="K3532" s="73" t="s">
        <v>166</v>
      </c>
      <c r="L3532" s="129">
        <v>0</v>
      </c>
      <c r="N3532" s="121">
        <v>0</v>
      </c>
      <c r="O3532" s="121">
        <v>31432.95</v>
      </c>
      <c r="P3532" s="121">
        <v>31432.95</v>
      </c>
      <c r="Q3532" s="130" t="s">
        <v>681</v>
      </c>
      <c r="R3532" s="131">
        <v>0</v>
      </c>
      <c r="S3532" s="132">
        <v>5607121.0600000089</v>
      </c>
      <c r="T3532" s="122" t="s">
        <v>560</v>
      </c>
      <c r="U3532" s="2">
        <v>111409557</v>
      </c>
      <c r="V3532" s="121">
        <v>-421335063</v>
      </c>
      <c r="W3532" s="111">
        <v>545690</v>
      </c>
      <c r="X3532" s="133">
        <v>67720328</v>
      </c>
      <c r="Y3532" s="45"/>
    </row>
    <row r="3533" spans="1:25">
      <c r="A3533" s="299" t="s">
        <v>206</v>
      </c>
      <c r="B3533" s="299" t="s">
        <v>207</v>
      </c>
      <c r="C3533" s="125">
        <v>45411</v>
      </c>
      <c r="D3533" s="125">
        <v>45411</v>
      </c>
      <c r="E3533" s="125">
        <v>45412</v>
      </c>
      <c r="G3533" s="127"/>
      <c r="H3533" s="128" t="s">
        <v>1129</v>
      </c>
      <c r="I3533" s="73" t="s">
        <v>877</v>
      </c>
      <c r="J3533" s="73" t="s">
        <v>1128</v>
      </c>
      <c r="K3533" s="73" t="s">
        <v>710</v>
      </c>
      <c r="L3533" s="129">
        <v>1405107.8</v>
      </c>
      <c r="M3533" s="121">
        <v>98.75</v>
      </c>
      <c r="N3533" s="121">
        <v>-1387543.95</v>
      </c>
      <c r="O3533" s="121">
        <v>0</v>
      </c>
      <c r="P3533" s="121">
        <v>-1387543.95</v>
      </c>
      <c r="Q3533" s="130" t="s">
        <v>681</v>
      </c>
      <c r="R3533" s="131">
        <v>10187456.089999981</v>
      </c>
      <c r="S3533" s="132">
        <v>0</v>
      </c>
      <c r="T3533" s="122" t="s">
        <v>1128</v>
      </c>
      <c r="U3533" s="2">
        <v>112691325</v>
      </c>
      <c r="V3533" s="121">
        <v>-421430867</v>
      </c>
      <c r="W3533" s="111">
        <v>594659</v>
      </c>
      <c r="X3533" s="133">
        <v>67765295</v>
      </c>
      <c r="Y3533" s="45"/>
    </row>
    <row r="3534" spans="1:25">
      <c r="A3534" s="299" t="s">
        <v>182</v>
      </c>
      <c r="B3534" s="299" t="s">
        <v>183</v>
      </c>
      <c r="C3534" s="125">
        <v>45412</v>
      </c>
      <c r="D3534" s="125">
        <v>45412</v>
      </c>
      <c r="E3534" s="125">
        <v>45412</v>
      </c>
      <c r="G3534" s="127" t="s">
        <v>1871</v>
      </c>
      <c r="H3534" s="128" t="s">
        <v>516</v>
      </c>
      <c r="I3534" s="73" t="s">
        <v>517</v>
      </c>
      <c r="J3534" s="73" t="s">
        <v>1872</v>
      </c>
      <c r="K3534" s="73" t="s">
        <v>166</v>
      </c>
      <c r="L3534" s="129">
        <v>0</v>
      </c>
      <c r="N3534" s="121">
        <v>0</v>
      </c>
      <c r="O3534" s="121">
        <v>13263.66</v>
      </c>
      <c r="P3534" s="121">
        <v>13263.66</v>
      </c>
      <c r="Q3534" s="130" t="s">
        <v>681</v>
      </c>
      <c r="R3534" s="131">
        <v>0</v>
      </c>
      <c r="S3534" s="132">
        <v>5620384.7200000091</v>
      </c>
      <c r="T3534" s="122" t="s">
        <v>518</v>
      </c>
      <c r="U3534" s="2">
        <v>111331808</v>
      </c>
      <c r="V3534" s="121">
        <v>-421331603</v>
      </c>
      <c r="W3534" s="111">
        <v>549713</v>
      </c>
      <c r="X3534" s="133">
        <v>67716872</v>
      </c>
      <c r="Y3534" s="45"/>
    </row>
    <row r="3535" spans="1:25">
      <c r="A3535" s="299" t="s">
        <v>182</v>
      </c>
      <c r="B3535" s="299" t="s">
        <v>183</v>
      </c>
      <c r="C3535" s="125">
        <v>45379</v>
      </c>
      <c r="D3535" s="125">
        <v>45379</v>
      </c>
      <c r="E3535" s="125">
        <v>45412</v>
      </c>
      <c r="F3535" s="295" t="s">
        <v>554</v>
      </c>
      <c r="G3535" s="127" t="s">
        <v>1605</v>
      </c>
      <c r="H3535" s="128" t="s">
        <v>553</v>
      </c>
      <c r="I3535" s="73" t="s">
        <v>555</v>
      </c>
      <c r="J3535" s="73" t="s">
        <v>556</v>
      </c>
      <c r="K3535" s="73" t="s">
        <v>166</v>
      </c>
      <c r="L3535" s="129">
        <v>0</v>
      </c>
      <c r="N3535" s="121">
        <v>0</v>
      </c>
      <c r="O3535" s="121">
        <v>318.16000000000003</v>
      </c>
      <c r="P3535" s="121">
        <v>318.16000000000003</v>
      </c>
      <c r="Q3535" s="130" t="s">
        <v>681</v>
      </c>
      <c r="R3535" s="131">
        <v>0</v>
      </c>
      <c r="S3535" s="132">
        <v>5620702.8800000092</v>
      </c>
      <c r="T3535" s="122" t="s">
        <v>556</v>
      </c>
      <c r="U3535" s="2">
        <v>112223337</v>
      </c>
      <c r="V3535" s="121">
        <v>-421512241</v>
      </c>
      <c r="W3535" s="111">
        <v>554809</v>
      </c>
      <c r="X3535" s="133">
        <v>67785171</v>
      </c>
      <c r="Y3535" s="45"/>
    </row>
    <row r="3536" spans="1:25">
      <c r="A3536" s="299" t="s">
        <v>182</v>
      </c>
      <c r="B3536" s="299" t="s">
        <v>183</v>
      </c>
      <c r="C3536" s="125">
        <v>45412</v>
      </c>
      <c r="D3536" s="125">
        <v>45412</v>
      </c>
      <c r="E3536" s="125">
        <v>45412</v>
      </c>
      <c r="G3536" s="127" t="s">
        <v>1562</v>
      </c>
      <c r="H3536" s="128" t="s">
        <v>324</v>
      </c>
      <c r="I3536" s="73" t="s">
        <v>325</v>
      </c>
      <c r="J3536" s="73" t="s">
        <v>1727</v>
      </c>
      <c r="K3536" s="73" t="s">
        <v>166</v>
      </c>
      <c r="L3536" s="129">
        <v>0</v>
      </c>
      <c r="N3536" s="121">
        <v>0</v>
      </c>
      <c r="O3536" s="121">
        <v>2111.02</v>
      </c>
      <c r="P3536" s="121">
        <v>2111.02</v>
      </c>
      <c r="Q3536" s="130" t="s">
        <v>681</v>
      </c>
      <c r="R3536" s="131">
        <v>0</v>
      </c>
      <c r="S3536" s="132">
        <v>5622813.9000000088</v>
      </c>
      <c r="T3536" s="122" t="s">
        <v>326</v>
      </c>
      <c r="U3536" s="2">
        <v>112730746</v>
      </c>
      <c r="V3536" s="121">
        <v>-421509295</v>
      </c>
      <c r="W3536" s="111">
        <v>495416</v>
      </c>
      <c r="X3536" s="133">
        <v>67784690</v>
      </c>
      <c r="Y3536" s="45"/>
    </row>
    <row r="3537" spans="1:25">
      <c r="A3537" s="299" t="s">
        <v>182</v>
      </c>
      <c r="B3537" s="299" t="s">
        <v>183</v>
      </c>
      <c r="C3537" s="125">
        <v>45412</v>
      </c>
      <c r="D3537" s="125">
        <v>45412</v>
      </c>
      <c r="E3537" s="125">
        <v>45412</v>
      </c>
      <c r="G3537" s="127" t="s">
        <v>1562</v>
      </c>
      <c r="H3537" s="128" t="s">
        <v>324</v>
      </c>
      <c r="I3537" s="73" t="s">
        <v>325</v>
      </c>
      <c r="J3537" s="73" t="s">
        <v>326</v>
      </c>
      <c r="K3537" s="73" t="s">
        <v>166</v>
      </c>
      <c r="L3537" s="129">
        <v>0</v>
      </c>
      <c r="N3537" s="121">
        <v>0</v>
      </c>
      <c r="O3537" s="121">
        <v>47872.67</v>
      </c>
      <c r="P3537" s="121">
        <v>47872.67</v>
      </c>
      <c r="Q3537" s="130" t="s">
        <v>681</v>
      </c>
      <c r="R3537" s="131">
        <v>0</v>
      </c>
      <c r="S3537" s="132">
        <v>5670686.5700000087</v>
      </c>
      <c r="T3537" s="122" t="s">
        <v>326</v>
      </c>
      <c r="U3537" s="2">
        <v>112730750</v>
      </c>
      <c r="V3537" s="121">
        <v>-421509297</v>
      </c>
      <c r="W3537" s="111">
        <v>494646</v>
      </c>
      <c r="X3537" s="133">
        <v>67784691</v>
      </c>
      <c r="Y3537" s="45"/>
    </row>
    <row r="3538" spans="1:25">
      <c r="A3538" s="299" t="s">
        <v>182</v>
      </c>
      <c r="B3538" s="299" t="s">
        <v>183</v>
      </c>
      <c r="C3538" s="125">
        <v>45412</v>
      </c>
      <c r="D3538" s="125">
        <v>45412</v>
      </c>
      <c r="E3538" s="125">
        <v>45412</v>
      </c>
      <c r="F3538" s="295" t="s">
        <v>486</v>
      </c>
      <c r="G3538" s="127" t="s">
        <v>1733</v>
      </c>
      <c r="H3538" s="128" t="s">
        <v>485</v>
      </c>
      <c r="I3538" s="73" t="s">
        <v>281</v>
      </c>
      <c r="J3538" s="73" t="s">
        <v>487</v>
      </c>
      <c r="K3538" s="73" t="s">
        <v>166</v>
      </c>
      <c r="L3538" s="129">
        <v>0</v>
      </c>
      <c r="N3538" s="121">
        <v>0</v>
      </c>
      <c r="O3538" s="121">
        <v>21787.03</v>
      </c>
      <c r="P3538" s="121">
        <v>21787.03</v>
      </c>
      <c r="Q3538" s="130" t="s">
        <v>681</v>
      </c>
      <c r="R3538" s="131">
        <v>0</v>
      </c>
      <c r="S3538" s="132">
        <v>5692473.6000000089</v>
      </c>
      <c r="T3538" s="122" t="s">
        <v>487</v>
      </c>
      <c r="U3538" s="2">
        <v>108098942</v>
      </c>
      <c r="V3538" s="121">
        <v>-421511835</v>
      </c>
      <c r="W3538" s="111">
        <v>537734</v>
      </c>
      <c r="X3538" s="133">
        <v>67785058</v>
      </c>
      <c r="Y3538" s="45"/>
    </row>
    <row r="3539" spans="1:25">
      <c r="A3539" s="299" t="s">
        <v>182</v>
      </c>
      <c r="B3539" s="299" t="s">
        <v>183</v>
      </c>
      <c r="C3539" s="125">
        <v>45412</v>
      </c>
      <c r="D3539" s="125">
        <v>45412</v>
      </c>
      <c r="E3539" s="125">
        <v>45412</v>
      </c>
      <c r="F3539" s="295" t="s">
        <v>1127</v>
      </c>
      <c r="G3539" s="127" t="s">
        <v>1978</v>
      </c>
      <c r="H3539" s="128" t="s">
        <v>1126</v>
      </c>
      <c r="I3539" s="73" t="s">
        <v>977</v>
      </c>
      <c r="J3539" s="73" t="s">
        <v>1125</v>
      </c>
      <c r="K3539" s="73" t="s">
        <v>166</v>
      </c>
      <c r="L3539" s="129">
        <v>0</v>
      </c>
      <c r="N3539" s="121">
        <v>0</v>
      </c>
      <c r="O3539" s="121">
        <v>19846.79</v>
      </c>
      <c r="P3539" s="121">
        <v>19846.79</v>
      </c>
      <c r="Q3539" s="130" t="s">
        <v>681</v>
      </c>
      <c r="R3539" s="131">
        <v>0</v>
      </c>
      <c r="S3539" s="132">
        <v>5712320.390000009</v>
      </c>
      <c r="T3539" s="122" t="s">
        <v>1125</v>
      </c>
      <c r="U3539" s="2">
        <v>112270213</v>
      </c>
      <c r="V3539" s="121">
        <v>-421355721</v>
      </c>
      <c r="W3539" s="111">
        <v>588800</v>
      </c>
      <c r="X3539" s="133">
        <v>67740353</v>
      </c>
      <c r="Y3539" s="45"/>
    </row>
    <row r="3540" spans="1:25">
      <c r="A3540" s="299" t="s">
        <v>182</v>
      </c>
      <c r="B3540" s="299" t="s">
        <v>183</v>
      </c>
      <c r="C3540" s="125">
        <v>45412</v>
      </c>
      <c r="D3540" s="125">
        <v>45412</v>
      </c>
      <c r="E3540" s="125">
        <v>45412</v>
      </c>
      <c r="F3540" s="295" t="s">
        <v>1127</v>
      </c>
      <c r="G3540" s="127" t="s">
        <v>1978</v>
      </c>
      <c r="H3540" s="128" t="s">
        <v>1126</v>
      </c>
      <c r="I3540" s="73" t="s">
        <v>977</v>
      </c>
      <c r="J3540" s="73" t="s">
        <v>1125</v>
      </c>
      <c r="K3540" s="73" t="s">
        <v>166</v>
      </c>
      <c r="L3540" s="129">
        <v>0</v>
      </c>
      <c r="N3540" s="121">
        <v>0</v>
      </c>
      <c r="O3540" s="121">
        <v>3253.57</v>
      </c>
      <c r="P3540" s="121">
        <v>3253.57</v>
      </c>
      <c r="Q3540" s="130" t="s">
        <v>681</v>
      </c>
      <c r="R3540" s="131">
        <v>0</v>
      </c>
      <c r="S3540" s="132">
        <v>5715573.9600000093</v>
      </c>
      <c r="T3540" s="122" t="s">
        <v>1125</v>
      </c>
      <c r="U3540" s="2">
        <v>112270271</v>
      </c>
      <c r="V3540" s="121">
        <v>-421355778</v>
      </c>
      <c r="W3540" s="111">
        <v>588801</v>
      </c>
      <c r="X3540" s="133">
        <v>67740410</v>
      </c>
      <c r="Y3540" s="45"/>
    </row>
    <row r="3541" spans="1:25">
      <c r="A3541" s="299" t="s">
        <v>182</v>
      </c>
      <c r="B3541" s="299" t="s">
        <v>183</v>
      </c>
      <c r="C3541" s="125">
        <v>45412</v>
      </c>
      <c r="D3541" s="125">
        <v>45412</v>
      </c>
      <c r="E3541" s="125">
        <v>45412</v>
      </c>
      <c r="F3541" s="295" t="s">
        <v>371</v>
      </c>
      <c r="G3541" s="127" t="s">
        <v>1976</v>
      </c>
      <c r="H3541" s="128" t="s">
        <v>370</v>
      </c>
      <c r="I3541" s="73" t="s">
        <v>372</v>
      </c>
      <c r="J3541" s="73" t="s">
        <v>1109</v>
      </c>
      <c r="K3541" s="73" t="s">
        <v>166</v>
      </c>
      <c r="L3541" s="129">
        <v>0</v>
      </c>
      <c r="N3541" s="121">
        <v>0</v>
      </c>
      <c r="O3541" s="121">
        <v>205916.5</v>
      </c>
      <c r="P3541" s="121">
        <v>205916.5</v>
      </c>
      <c r="Q3541" s="130" t="s">
        <v>681</v>
      </c>
      <c r="R3541" s="131">
        <v>0</v>
      </c>
      <c r="S3541" s="132">
        <v>5921490.4600000093</v>
      </c>
      <c r="T3541" s="122" t="s">
        <v>373</v>
      </c>
      <c r="U3541" s="2">
        <v>111632004</v>
      </c>
      <c r="V3541" s="121">
        <v>-421342486</v>
      </c>
      <c r="W3541" s="111">
        <v>583361</v>
      </c>
      <c r="X3541" s="133">
        <v>67727421</v>
      </c>
      <c r="Y3541" s="45"/>
    </row>
    <row r="3542" spans="1:25">
      <c r="A3542" s="299" t="s">
        <v>182</v>
      </c>
      <c r="B3542" s="299" t="s">
        <v>183</v>
      </c>
      <c r="C3542" s="125">
        <v>45412</v>
      </c>
      <c r="D3542" s="125">
        <v>45412</v>
      </c>
      <c r="E3542" s="125">
        <v>45412</v>
      </c>
      <c r="G3542" s="127" t="s">
        <v>1636</v>
      </c>
      <c r="H3542" s="128" t="s">
        <v>881</v>
      </c>
      <c r="I3542" s="73" t="s">
        <v>204</v>
      </c>
      <c r="J3542" s="73" t="s">
        <v>880</v>
      </c>
      <c r="K3542" s="73" t="s">
        <v>166</v>
      </c>
      <c r="L3542" s="129">
        <v>0</v>
      </c>
      <c r="N3542" s="121">
        <v>0</v>
      </c>
      <c r="O3542" s="121">
        <v>5700.28</v>
      </c>
      <c r="P3542" s="121">
        <v>5700.28</v>
      </c>
      <c r="Q3542" s="130" t="s">
        <v>681</v>
      </c>
      <c r="R3542" s="131">
        <v>0</v>
      </c>
      <c r="S3542" s="132">
        <v>5927190.7400000095</v>
      </c>
      <c r="T3542" s="122" t="s">
        <v>880</v>
      </c>
      <c r="U3542" s="2">
        <v>110951509</v>
      </c>
      <c r="V3542" s="121">
        <v>-421306751</v>
      </c>
      <c r="W3542" s="111">
        <v>533551</v>
      </c>
      <c r="X3542" s="133">
        <v>67692031</v>
      </c>
      <c r="Y3542" s="45"/>
    </row>
    <row r="3543" spans="1:25">
      <c r="A3543" s="299" t="s">
        <v>182</v>
      </c>
      <c r="B3543" s="299" t="s">
        <v>183</v>
      </c>
      <c r="C3543" s="125">
        <v>45412</v>
      </c>
      <c r="D3543" s="125">
        <v>45412</v>
      </c>
      <c r="E3543" s="125">
        <v>45412</v>
      </c>
      <c r="G3543" s="127" t="s">
        <v>1708</v>
      </c>
      <c r="H3543" s="128" t="s">
        <v>216</v>
      </c>
      <c r="I3543" s="73" t="s">
        <v>218</v>
      </c>
      <c r="J3543" s="73" t="s">
        <v>1979</v>
      </c>
      <c r="K3543" s="73" t="s">
        <v>166</v>
      </c>
      <c r="L3543" s="129">
        <v>0</v>
      </c>
      <c r="N3543" s="121">
        <v>0</v>
      </c>
      <c r="O3543" s="121">
        <v>44.72</v>
      </c>
      <c r="P3543" s="121">
        <v>44.72</v>
      </c>
      <c r="Q3543" s="130" t="s">
        <v>681</v>
      </c>
      <c r="R3543" s="131">
        <v>0</v>
      </c>
      <c r="S3543" s="132">
        <v>5927235.4600000093</v>
      </c>
      <c r="T3543" s="122" t="s">
        <v>219</v>
      </c>
      <c r="U3543" s="2">
        <v>111321029</v>
      </c>
      <c r="V3543" s="121">
        <v>-421330564</v>
      </c>
      <c r="W3543" s="111">
        <v>590137</v>
      </c>
      <c r="X3543" s="133">
        <v>67715837</v>
      </c>
      <c r="Y3543" s="45"/>
    </row>
    <row r="3544" spans="1:25">
      <c r="A3544" s="228" t="s">
        <v>182</v>
      </c>
      <c r="B3544" s="228" t="s">
        <v>183</v>
      </c>
      <c r="C3544" s="229">
        <v>45412</v>
      </c>
      <c r="D3544" s="229">
        <v>45412</v>
      </c>
      <c r="E3544" s="229">
        <v>45412</v>
      </c>
      <c r="F3544" s="296"/>
      <c r="G3544" s="230" t="s">
        <v>1708</v>
      </c>
      <c r="H3544" s="231" t="s">
        <v>216</v>
      </c>
      <c r="I3544" s="232" t="s">
        <v>218</v>
      </c>
      <c r="J3544" s="232" t="s">
        <v>219</v>
      </c>
      <c r="K3544" s="232" t="s">
        <v>166</v>
      </c>
      <c r="L3544" s="233">
        <v>0</v>
      </c>
      <c r="M3544" s="234"/>
      <c r="N3544" s="234">
        <v>0</v>
      </c>
      <c r="O3544" s="234">
        <v>63025.66</v>
      </c>
      <c r="P3544" s="234">
        <v>63025.66</v>
      </c>
      <c r="Q3544" s="235" t="s">
        <v>681</v>
      </c>
      <c r="R3544" s="236">
        <v>0</v>
      </c>
      <c r="S3544" s="237">
        <v>5990261.1200000094</v>
      </c>
      <c r="T3544" s="238" t="s">
        <v>219</v>
      </c>
      <c r="U3544" s="239">
        <v>111321030</v>
      </c>
      <c r="V3544" s="234">
        <v>-421478878</v>
      </c>
      <c r="W3544" s="240">
        <v>586458</v>
      </c>
      <c r="X3544" s="241">
        <v>67777736</v>
      </c>
      <c r="Y3544" s="242"/>
    </row>
    <row r="3545" spans="1:25">
      <c r="A3545" s="299" t="s">
        <v>182</v>
      </c>
      <c r="B3545" s="299" t="s">
        <v>183</v>
      </c>
      <c r="C3545" s="125">
        <v>45413</v>
      </c>
      <c r="D3545" s="125">
        <v>45413</v>
      </c>
      <c r="E3545" s="125">
        <v>45413</v>
      </c>
      <c r="F3545" s="295" t="s">
        <v>453</v>
      </c>
      <c r="G3545" s="127" t="s">
        <v>1743</v>
      </c>
      <c r="H3545" s="128" t="s">
        <v>452</v>
      </c>
      <c r="I3545" s="73" t="s">
        <v>454</v>
      </c>
      <c r="J3545" s="73" t="s">
        <v>455</v>
      </c>
      <c r="K3545" s="73" t="s">
        <v>166</v>
      </c>
      <c r="L3545" s="129">
        <v>0</v>
      </c>
      <c r="N3545" s="121">
        <v>0</v>
      </c>
      <c r="O3545" s="121">
        <v>27436.28</v>
      </c>
      <c r="P3545" s="121">
        <v>27436.28</v>
      </c>
      <c r="Q3545" s="130" t="s">
        <v>681</v>
      </c>
      <c r="R3545" s="131">
        <v>0</v>
      </c>
      <c r="S3545" s="132">
        <v>6017697.4000000097</v>
      </c>
      <c r="T3545" s="122" t="s">
        <v>455</v>
      </c>
      <c r="U3545" s="2">
        <v>111133328</v>
      </c>
      <c r="V3545" s="121">
        <v>-421559957</v>
      </c>
      <c r="W3545" s="111">
        <v>523882</v>
      </c>
      <c r="X3545" s="133">
        <v>67794654</v>
      </c>
      <c r="Y3545" s="45"/>
    </row>
    <row r="3546" spans="1:25">
      <c r="A3546" s="299" t="s">
        <v>182</v>
      </c>
      <c r="B3546" s="299" t="s">
        <v>183</v>
      </c>
      <c r="C3546" s="125">
        <v>45413</v>
      </c>
      <c r="D3546" s="125">
        <v>45413</v>
      </c>
      <c r="E3546" s="125">
        <v>45413</v>
      </c>
      <c r="G3546" s="127" t="s">
        <v>1862</v>
      </c>
      <c r="H3546" s="128" t="s">
        <v>1042</v>
      </c>
      <c r="I3546" s="73" t="s">
        <v>716</v>
      </c>
      <c r="J3546" s="73" t="s">
        <v>1863</v>
      </c>
      <c r="K3546" s="73" t="s">
        <v>166</v>
      </c>
      <c r="L3546" s="129">
        <v>0</v>
      </c>
      <c r="N3546" s="121">
        <v>0</v>
      </c>
      <c r="O3546" s="121">
        <v>39759.83</v>
      </c>
      <c r="P3546" s="121">
        <v>39759.83</v>
      </c>
      <c r="Q3546" s="130" t="s">
        <v>681</v>
      </c>
      <c r="R3546" s="131">
        <v>0</v>
      </c>
      <c r="S3546" s="132">
        <v>6057457.2300000098</v>
      </c>
      <c r="T3546" s="122" t="s">
        <v>1041</v>
      </c>
      <c r="U3546" s="2">
        <v>112585659</v>
      </c>
      <c r="V3546" s="121">
        <v>-420885744</v>
      </c>
      <c r="W3546" s="111">
        <v>549049</v>
      </c>
      <c r="X3546" s="133">
        <v>67527333</v>
      </c>
      <c r="Y3546" s="45"/>
    </row>
    <row r="3547" spans="1:25">
      <c r="A3547" s="299" t="s">
        <v>182</v>
      </c>
      <c r="B3547" s="299" t="s">
        <v>183</v>
      </c>
      <c r="C3547" s="125">
        <v>45412</v>
      </c>
      <c r="D3547" s="125">
        <v>45412</v>
      </c>
      <c r="E3547" s="125">
        <v>45413</v>
      </c>
      <c r="F3547" s="295" t="s">
        <v>474</v>
      </c>
      <c r="G3547" s="127" t="s">
        <v>1639</v>
      </c>
      <c r="H3547" s="128" t="s">
        <v>473</v>
      </c>
      <c r="I3547" s="73" t="s">
        <v>475</v>
      </c>
      <c r="J3547" s="73" t="s">
        <v>1980</v>
      </c>
      <c r="K3547" s="73" t="s">
        <v>166</v>
      </c>
      <c r="L3547" s="129">
        <v>0</v>
      </c>
      <c r="N3547" s="121">
        <v>0</v>
      </c>
      <c r="O3547" s="121">
        <v>753.34</v>
      </c>
      <c r="P3547" s="121">
        <v>753.34</v>
      </c>
      <c r="Q3547" s="130" t="s">
        <v>681</v>
      </c>
      <c r="R3547" s="131">
        <v>0</v>
      </c>
      <c r="S3547" s="132">
        <v>6058210.5700000096</v>
      </c>
      <c r="T3547" s="122" t="s">
        <v>476</v>
      </c>
      <c r="U3547" s="2">
        <v>112735020</v>
      </c>
      <c r="V3547" s="121">
        <v>-421517298</v>
      </c>
      <c r="W3547" s="111">
        <v>592170</v>
      </c>
      <c r="X3547" s="133">
        <v>67786649</v>
      </c>
      <c r="Y3547" s="45"/>
    </row>
    <row r="3548" spans="1:25">
      <c r="A3548" s="299" t="s">
        <v>182</v>
      </c>
      <c r="B3548" s="299" t="s">
        <v>183</v>
      </c>
      <c r="C3548" s="125">
        <v>45412</v>
      </c>
      <c r="D3548" s="125">
        <v>45412</v>
      </c>
      <c r="E3548" s="125">
        <v>45413</v>
      </c>
      <c r="F3548" s="295" t="s">
        <v>474</v>
      </c>
      <c r="G3548" s="127" t="s">
        <v>1639</v>
      </c>
      <c r="H3548" s="128" t="s">
        <v>473</v>
      </c>
      <c r="I3548" s="73" t="s">
        <v>475</v>
      </c>
      <c r="J3548" s="73" t="s">
        <v>688</v>
      </c>
      <c r="K3548" s="73" t="s">
        <v>166</v>
      </c>
      <c r="L3548" s="129">
        <v>0</v>
      </c>
      <c r="N3548" s="121">
        <v>0</v>
      </c>
      <c r="O3548" s="121">
        <v>97528.56</v>
      </c>
      <c r="P3548" s="121">
        <v>97528.56</v>
      </c>
      <c r="Q3548" s="130" t="s">
        <v>681</v>
      </c>
      <c r="R3548" s="131">
        <v>0</v>
      </c>
      <c r="S3548" s="132">
        <v>6155739.1300000092</v>
      </c>
      <c r="T3548" s="122" t="s">
        <v>476</v>
      </c>
      <c r="U3548" s="2">
        <v>109743655</v>
      </c>
      <c r="V3548" s="121">
        <v>-421601205</v>
      </c>
      <c r="W3548" s="111">
        <v>558770</v>
      </c>
      <c r="X3548" s="133">
        <v>67810079</v>
      </c>
      <c r="Y3548" s="45"/>
    </row>
    <row r="3549" spans="1:25">
      <c r="A3549" s="228" t="s">
        <v>206</v>
      </c>
      <c r="B3549" s="228" t="s">
        <v>207</v>
      </c>
      <c r="C3549" s="229">
        <v>45413</v>
      </c>
      <c r="D3549" s="229">
        <v>45413</v>
      </c>
      <c r="E3549" s="229">
        <v>45413</v>
      </c>
      <c r="F3549" s="296"/>
      <c r="G3549" s="230"/>
      <c r="H3549" s="231" t="s">
        <v>1124</v>
      </c>
      <c r="I3549" s="232" t="s">
        <v>1122</v>
      </c>
      <c r="J3549" s="232" t="s">
        <v>1123</v>
      </c>
      <c r="K3549" s="232" t="s">
        <v>944</v>
      </c>
      <c r="L3549" s="233">
        <v>37541.25</v>
      </c>
      <c r="M3549" s="234">
        <v>100</v>
      </c>
      <c r="N3549" s="234">
        <v>37541.25</v>
      </c>
      <c r="O3549" s="234">
        <v>0</v>
      </c>
      <c r="P3549" s="234">
        <v>37541.25</v>
      </c>
      <c r="Q3549" s="235" t="s">
        <v>681</v>
      </c>
      <c r="R3549" s="236">
        <v>10224997.339999981</v>
      </c>
      <c r="S3549" s="237">
        <v>0</v>
      </c>
      <c r="T3549" s="238" t="s">
        <v>1123</v>
      </c>
      <c r="U3549" s="239">
        <v>112761098</v>
      </c>
      <c r="V3549" s="234">
        <v>-421600272</v>
      </c>
      <c r="W3549" s="240">
        <v>536289</v>
      </c>
      <c r="X3549" s="241">
        <v>67809959</v>
      </c>
      <c r="Y3549" s="242"/>
    </row>
    <row r="3550" spans="1:25">
      <c r="A3550" s="299" t="s">
        <v>182</v>
      </c>
      <c r="B3550" s="299" t="s">
        <v>183</v>
      </c>
      <c r="C3550" s="125">
        <v>45413</v>
      </c>
      <c r="D3550" s="125">
        <v>45413</v>
      </c>
      <c r="E3550" s="125">
        <v>45414</v>
      </c>
      <c r="G3550" s="127"/>
      <c r="J3550" s="73"/>
      <c r="K3550" s="73" t="s">
        <v>1875</v>
      </c>
      <c r="L3550" s="129">
        <v>0</v>
      </c>
      <c r="N3550" s="121">
        <v>0</v>
      </c>
      <c r="O3550" s="121">
        <v>21521.93</v>
      </c>
      <c r="P3550" s="121">
        <v>21521.93</v>
      </c>
      <c r="Q3550" s="130" t="s">
        <v>681</v>
      </c>
      <c r="R3550" s="131">
        <v>0</v>
      </c>
      <c r="S3550" s="132">
        <v>6177261.0600000089</v>
      </c>
      <c r="T3550" s="122"/>
      <c r="U3550" s="2">
        <v>2848454</v>
      </c>
      <c r="V3550" s="121">
        <v>-421692655</v>
      </c>
      <c r="W3550" s="111"/>
      <c r="X3550" s="133">
        <v>67833433</v>
      </c>
      <c r="Y3550" s="45" t="s">
        <v>1876</v>
      </c>
    </row>
    <row r="3551" spans="1:25">
      <c r="A3551" s="299" t="s">
        <v>182</v>
      </c>
      <c r="B3551" s="299" t="s">
        <v>183</v>
      </c>
      <c r="C3551" s="125">
        <v>45413</v>
      </c>
      <c r="D3551" s="125">
        <v>45413</v>
      </c>
      <c r="E3551" s="125">
        <v>45414</v>
      </c>
      <c r="G3551" s="127"/>
      <c r="J3551" s="73"/>
      <c r="K3551" s="73" t="s">
        <v>1875</v>
      </c>
      <c r="L3551" s="129">
        <v>0</v>
      </c>
      <c r="N3551" s="121">
        <v>0</v>
      </c>
      <c r="O3551" s="121">
        <v>79238.820000000007</v>
      </c>
      <c r="P3551" s="121">
        <v>79238.820000000007</v>
      </c>
      <c r="Q3551" s="130" t="s">
        <v>681</v>
      </c>
      <c r="R3551" s="131">
        <v>0</v>
      </c>
      <c r="S3551" s="132">
        <v>6256499.8800000092</v>
      </c>
      <c r="T3551" s="122"/>
      <c r="U3551" s="2">
        <v>2848455</v>
      </c>
      <c r="V3551" s="121">
        <v>-421692657</v>
      </c>
      <c r="W3551" s="111"/>
      <c r="X3551" s="133">
        <v>67833434</v>
      </c>
      <c r="Y3551" s="45" t="s">
        <v>1876</v>
      </c>
    </row>
    <row r="3552" spans="1:25">
      <c r="A3552" s="228" t="s">
        <v>206</v>
      </c>
      <c r="B3552" s="228" t="s">
        <v>207</v>
      </c>
      <c r="C3552" s="229">
        <v>45413</v>
      </c>
      <c r="D3552" s="229">
        <v>45413</v>
      </c>
      <c r="E3552" s="229">
        <v>45414</v>
      </c>
      <c r="F3552" s="296"/>
      <c r="G3552" s="230"/>
      <c r="H3552" s="231"/>
      <c r="I3552" s="232"/>
      <c r="J3552" s="232"/>
      <c r="K3552" s="232" t="s">
        <v>709</v>
      </c>
      <c r="L3552" s="233">
        <v>0</v>
      </c>
      <c r="M3552" s="234"/>
      <c r="N3552" s="234">
        <v>40000000</v>
      </c>
      <c r="O3552" s="234">
        <v>0</v>
      </c>
      <c r="P3552" s="234">
        <v>40000000</v>
      </c>
      <c r="Q3552" s="235" t="s">
        <v>681</v>
      </c>
      <c r="R3552" s="236">
        <v>50224997.339999981</v>
      </c>
      <c r="S3552" s="237">
        <v>0</v>
      </c>
      <c r="T3552" s="238"/>
      <c r="U3552" s="239">
        <v>2850340</v>
      </c>
      <c r="V3552" s="234">
        <v>-421726617</v>
      </c>
      <c r="W3552" s="240"/>
      <c r="X3552" s="241">
        <v>67842624</v>
      </c>
      <c r="Y3552" s="242" t="s">
        <v>1556</v>
      </c>
    </row>
    <row r="3553" spans="1:25">
      <c r="A3553" s="299" t="s">
        <v>182</v>
      </c>
      <c r="B3553" s="299" t="s">
        <v>183</v>
      </c>
      <c r="C3553" s="125">
        <v>45411</v>
      </c>
      <c r="D3553" s="125">
        <v>45411</v>
      </c>
      <c r="E3553" s="125">
        <v>45415</v>
      </c>
      <c r="F3553" s="295" t="s">
        <v>1413</v>
      </c>
      <c r="G3553" s="127"/>
      <c r="H3553" s="128" t="s">
        <v>1129</v>
      </c>
      <c r="I3553" s="73" t="s">
        <v>877</v>
      </c>
      <c r="J3553" s="73" t="s">
        <v>1128</v>
      </c>
      <c r="K3553" s="73" t="s">
        <v>1962</v>
      </c>
      <c r="L3553" s="129">
        <v>0</v>
      </c>
      <c r="N3553" s="121">
        <v>0</v>
      </c>
      <c r="O3553" s="121">
        <v>13512.77</v>
      </c>
      <c r="P3553" s="121">
        <v>13512.77</v>
      </c>
      <c r="Q3553" s="130" t="s">
        <v>681</v>
      </c>
      <c r="R3553" s="131">
        <v>0</v>
      </c>
      <c r="S3553" s="132">
        <v>6270012.6500000088</v>
      </c>
      <c r="T3553" s="122" t="s">
        <v>1128</v>
      </c>
      <c r="U3553" s="2">
        <v>112691445</v>
      </c>
      <c r="V3553" s="121">
        <v>-421430979</v>
      </c>
      <c r="W3553" s="111"/>
      <c r="X3553" s="133">
        <v>67765334</v>
      </c>
      <c r="Y3553" s="45"/>
    </row>
    <row r="3554" spans="1:25">
      <c r="A3554" s="299" t="s">
        <v>182</v>
      </c>
      <c r="B3554" s="299" t="s">
        <v>183</v>
      </c>
      <c r="C3554" s="125">
        <v>45411</v>
      </c>
      <c r="D3554" s="125">
        <v>45411</v>
      </c>
      <c r="E3554" s="125">
        <v>45415</v>
      </c>
      <c r="F3554" s="295" t="s">
        <v>1413</v>
      </c>
      <c r="G3554" s="127"/>
      <c r="H3554" s="128" t="s">
        <v>1129</v>
      </c>
      <c r="I3554" s="73" t="s">
        <v>877</v>
      </c>
      <c r="J3554" s="73" t="s">
        <v>1128</v>
      </c>
      <c r="K3554" s="73" t="s">
        <v>1962</v>
      </c>
      <c r="L3554" s="129">
        <v>0</v>
      </c>
      <c r="N3554" s="121">
        <v>0</v>
      </c>
      <c r="O3554" s="121">
        <v>-13512.77</v>
      </c>
      <c r="P3554" s="121">
        <v>-13512.77</v>
      </c>
      <c r="Q3554" s="130" t="s">
        <v>681</v>
      </c>
      <c r="R3554" s="131">
        <v>0</v>
      </c>
      <c r="S3554" s="132">
        <v>6256499.8800000092</v>
      </c>
      <c r="T3554" s="122" t="s">
        <v>1128</v>
      </c>
      <c r="U3554" s="2">
        <v>112691458</v>
      </c>
      <c r="V3554" s="121">
        <v>-421431071</v>
      </c>
      <c r="W3554" s="111"/>
      <c r="X3554" s="133">
        <v>67765343</v>
      </c>
      <c r="Y3554" s="45"/>
    </row>
    <row r="3555" spans="1:25">
      <c r="A3555" s="299" t="s">
        <v>182</v>
      </c>
      <c r="B3555" s="299" t="s">
        <v>183</v>
      </c>
      <c r="C3555" s="125">
        <v>45415</v>
      </c>
      <c r="D3555" s="125">
        <v>45415</v>
      </c>
      <c r="E3555" s="125">
        <v>45415</v>
      </c>
      <c r="F3555" s="295" t="s">
        <v>693</v>
      </c>
      <c r="G3555" s="127" t="s">
        <v>1953</v>
      </c>
      <c r="H3555" s="128" t="s">
        <v>1097</v>
      </c>
      <c r="I3555" s="73" t="s">
        <v>387</v>
      </c>
      <c r="J3555" s="73" t="s">
        <v>694</v>
      </c>
      <c r="K3555" s="73" t="s">
        <v>166</v>
      </c>
      <c r="L3555" s="129">
        <v>0</v>
      </c>
      <c r="N3555" s="121">
        <v>0</v>
      </c>
      <c r="O3555" s="121">
        <v>65861.179999999993</v>
      </c>
      <c r="P3555" s="121">
        <v>65861.179999999993</v>
      </c>
      <c r="Q3555" s="130" t="s">
        <v>681</v>
      </c>
      <c r="R3555" s="131">
        <v>0</v>
      </c>
      <c r="S3555" s="132">
        <v>6322361.0600000089</v>
      </c>
      <c r="T3555" s="122" t="s">
        <v>694</v>
      </c>
      <c r="U3555" s="2">
        <v>108383117</v>
      </c>
      <c r="V3555" s="121">
        <v>-421835310</v>
      </c>
      <c r="W3555" s="111">
        <v>583109</v>
      </c>
      <c r="X3555" s="133">
        <v>67861995</v>
      </c>
      <c r="Y3555" s="45"/>
    </row>
    <row r="3556" spans="1:25">
      <c r="A3556" s="228" t="s">
        <v>182</v>
      </c>
      <c r="B3556" s="228" t="s">
        <v>183</v>
      </c>
      <c r="C3556" s="229">
        <v>45412</v>
      </c>
      <c r="D3556" s="229">
        <v>45412</v>
      </c>
      <c r="E3556" s="229">
        <v>45415</v>
      </c>
      <c r="F3556" s="296" t="s">
        <v>280</v>
      </c>
      <c r="G3556" s="230" t="s">
        <v>1537</v>
      </c>
      <c r="H3556" s="231" t="s">
        <v>279</v>
      </c>
      <c r="I3556" s="232" t="s">
        <v>281</v>
      </c>
      <c r="J3556" s="232" t="s">
        <v>282</v>
      </c>
      <c r="K3556" s="232" t="s">
        <v>166</v>
      </c>
      <c r="L3556" s="233">
        <v>0</v>
      </c>
      <c r="M3556" s="234"/>
      <c r="N3556" s="234">
        <v>0</v>
      </c>
      <c r="O3556" s="234">
        <v>219924.69</v>
      </c>
      <c r="P3556" s="234">
        <v>219924.69</v>
      </c>
      <c r="Q3556" s="235" t="s">
        <v>681</v>
      </c>
      <c r="R3556" s="236">
        <v>0</v>
      </c>
      <c r="S3556" s="237">
        <v>6542285.7500000093</v>
      </c>
      <c r="T3556" s="238" t="s">
        <v>282</v>
      </c>
      <c r="U3556" s="239">
        <v>107960333</v>
      </c>
      <c r="V3556" s="234">
        <v>-421910573</v>
      </c>
      <c r="W3556" s="240">
        <v>537726</v>
      </c>
      <c r="X3556" s="241">
        <v>67882431</v>
      </c>
      <c r="Y3556" s="242"/>
    </row>
    <row r="3557" spans="1:25">
      <c r="A3557" s="299" t="s">
        <v>206</v>
      </c>
      <c r="B3557" s="299" t="s">
        <v>207</v>
      </c>
      <c r="C3557" s="125">
        <v>45405</v>
      </c>
      <c r="D3557" s="125">
        <v>45418</v>
      </c>
      <c r="E3557" s="125">
        <v>45418</v>
      </c>
      <c r="F3557" s="295" t="s">
        <v>1056</v>
      </c>
      <c r="G3557" s="127"/>
      <c r="H3557" s="128" t="s">
        <v>1055</v>
      </c>
      <c r="I3557" s="73" t="s">
        <v>1053</v>
      </c>
      <c r="J3557" s="73" t="s">
        <v>1054</v>
      </c>
      <c r="K3557" s="73" t="s">
        <v>830</v>
      </c>
      <c r="L3557" s="129">
        <v>1100000</v>
      </c>
      <c r="M3557" s="121">
        <v>100.1</v>
      </c>
      <c r="N3557" s="121">
        <v>1101100</v>
      </c>
      <c r="O3557" s="121">
        <v>0</v>
      </c>
      <c r="P3557" s="121">
        <v>1101100</v>
      </c>
      <c r="Q3557" s="130" t="s">
        <v>681</v>
      </c>
      <c r="R3557" s="131">
        <v>51326097.339999981</v>
      </c>
      <c r="S3557" s="132">
        <v>0</v>
      </c>
      <c r="T3557" s="122" t="s">
        <v>1054</v>
      </c>
      <c r="U3557" s="2">
        <v>112824809</v>
      </c>
      <c r="V3557" s="121">
        <v>-422039322</v>
      </c>
      <c r="W3557" s="111">
        <v>554417</v>
      </c>
      <c r="X3557" s="133">
        <v>67905226</v>
      </c>
      <c r="Y3557" s="45"/>
    </row>
    <row r="3558" spans="1:25">
      <c r="A3558" s="228" t="s">
        <v>182</v>
      </c>
      <c r="B3558" s="228" t="s">
        <v>183</v>
      </c>
      <c r="C3558" s="229">
        <v>45418</v>
      </c>
      <c r="D3558" s="229">
        <v>45418</v>
      </c>
      <c r="E3558" s="229">
        <v>45418</v>
      </c>
      <c r="F3558" s="296"/>
      <c r="G3558" s="230" t="s">
        <v>1972</v>
      </c>
      <c r="H3558" s="231" t="s">
        <v>1115</v>
      </c>
      <c r="I3558" s="232" t="s">
        <v>582</v>
      </c>
      <c r="J3558" s="232" t="s">
        <v>1114</v>
      </c>
      <c r="K3558" s="232" t="s">
        <v>166</v>
      </c>
      <c r="L3558" s="233">
        <v>0</v>
      </c>
      <c r="M3558" s="234"/>
      <c r="N3558" s="234">
        <v>0</v>
      </c>
      <c r="O3558" s="234">
        <v>26656.54</v>
      </c>
      <c r="P3558" s="234">
        <v>26656.54</v>
      </c>
      <c r="Q3558" s="235" t="s">
        <v>681</v>
      </c>
      <c r="R3558" s="236">
        <v>0</v>
      </c>
      <c r="S3558" s="237">
        <v>6568942.2900000094</v>
      </c>
      <c r="T3558" s="238" t="s">
        <v>1114</v>
      </c>
      <c r="U3558" s="239">
        <v>108495454</v>
      </c>
      <c r="V3558" s="234">
        <v>-421958977</v>
      </c>
      <c r="W3558" s="240">
        <v>583113</v>
      </c>
      <c r="X3558" s="241">
        <v>67884031</v>
      </c>
      <c r="Y3558" s="242"/>
    </row>
    <row r="3559" spans="1:25">
      <c r="A3559" s="299" t="s">
        <v>182</v>
      </c>
      <c r="B3559" s="299" t="s">
        <v>183</v>
      </c>
      <c r="C3559" s="125">
        <v>45420</v>
      </c>
      <c r="D3559" s="125">
        <v>45420</v>
      </c>
      <c r="E3559" s="125">
        <v>45420</v>
      </c>
      <c r="F3559" s="295" t="s">
        <v>558</v>
      </c>
      <c r="G3559" s="127"/>
      <c r="H3559" s="128" t="s">
        <v>557</v>
      </c>
      <c r="I3559" s="73" t="s">
        <v>559</v>
      </c>
      <c r="J3559" s="73" t="s">
        <v>560</v>
      </c>
      <c r="K3559" s="73" t="s">
        <v>1158</v>
      </c>
      <c r="L3559" s="129">
        <v>0</v>
      </c>
      <c r="N3559" s="121">
        <v>0</v>
      </c>
      <c r="O3559" s="121">
        <v>1884.2</v>
      </c>
      <c r="P3559" s="121">
        <v>1884.2</v>
      </c>
      <c r="Q3559" s="130" t="s">
        <v>681</v>
      </c>
      <c r="R3559" s="131">
        <v>0</v>
      </c>
      <c r="S3559" s="132">
        <v>6570826.4900000095</v>
      </c>
      <c r="T3559" s="122" t="s">
        <v>560</v>
      </c>
      <c r="U3559" s="2">
        <v>113008611</v>
      </c>
      <c r="V3559" s="121">
        <v>-422273717</v>
      </c>
      <c r="W3559" s="111"/>
      <c r="X3559" s="133">
        <v>67955974</v>
      </c>
      <c r="Y3559" s="45"/>
    </row>
    <row r="3560" spans="1:25">
      <c r="A3560" s="299" t="s">
        <v>182</v>
      </c>
      <c r="B3560" s="299" t="s">
        <v>183</v>
      </c>
      <c r="C3560" s="125">
        <v>45420</v>
      </c>
      <c r="D3560" s="125">
        <v>45420</v>
      </c>
      <c r="E3560" s="125">
        <v>45420</v>
      </c>
      <c r="F3560" s="295" t="s">
        <v>1104</v>
      </c>
      <c r="G3560" s="127" t="s">
        <v>1956</v>
      </c>
      <c r="H3560" s="128" t="s">
        <v>1103</v>
      </c>
      <c r="I3560" s="73" t="s">
        <v>1101</v>
      </c>
      <c r="J3560" s="73" t="s">
        <v>1102</v>
      </c>
      <c r="K3560" s="73" t="s">
        <v>166</v>
      </c>
      <c r="L3560" s="129">
        <v>0</v>
      </c>
      <c r="N3560" s="121">
        <v>0</v>
      </c>
      <c r="O3560" s="121">
        <v>255174.76</v>
      </c>
      <c r="P3560" s="121">
        <v>255174.76</v>
      </c>
      <c r="Q3560" s="130" t="s">
        <v>681</v>
      </c>
      <c r="R3560" s="131">
        <v>0</v>
      </c>
      <c r="S3560" s="132">
        <v>6826001.2500000093</v>
      </c>
      <c r="T3560" s="122" t="s">
        <v>1102</v>
      </c>
      <c r="U3560" s="2">
        <v>108404119</v>
      </c>
      <c r="V3560" s="121">
        <v>-422190155</v>
      </c>
      <c r="W3560" s="111">
        <v>572160</v>
      </c>
      <c r="X3560" s="133">
        <v>67934535</v>
      </c>
      <c r="Y3560" s="45"/>
    </row>
    <row r="3561" spans="1:25">
      <c r="A3561" s="228" t="s">
        <v>182</v>
      </c>
      <c r="B3561" s="228" t="s">
        <v>183</v>
      </c>
      <c r="C3561" s="229">
        <v>45413</v>
      </c>
      <c r="D3561" s="229">
        <v>45413</v>
      </c>
      <c r="E3561" s="229">
        <v>45420</v>
      </c>
      <c r="F3561" s="296"/>
      <c r="G3561" s="230" t="s">
        <v>1618</v>
      </c>
      <c r="H3561" s="231" t="s">
        <v>317</v>
      </c>
      <c r="I3561" s="232" t="s">
        <v>318</v>
      </c>
      <c r="J3561" s="232" t="s">
        <v>319</v>
      </c>
      <c r="K3561" s="232" t="s">
        <v>166</v>
      </c>
      <c r="L3561" s="233">
        <v>0</v>
      </c>
      <c r="M3561" s="234"/>
      <c r="N3561" s="234">
        <v>0</v>
      </c>
      <c r="O3561" s="234">
        <v>2958</v>
      </c>
      <c r="P3561" s="234">
        <v>2958</v>
      </c>
      <c r="Q3561" s="235" t="s">
        <v>681</v>
      </c>
      <c r="R3561" s="236">
        <v>0</v>
      </c>
      <c r="S3561" s="237">
        <v>6828959.2500000093</v>
      </c>
      <c r="T3561" s="238" t="s">
        <v>319</v>
      </c>
      <c r="U3561" s="239">
        <v>111717925</v>
      </c>
      <c r="V3561" s="234">
        <v>-422258651</v>
      </c>
      <c r="W3561" s="240">
        <v>454684</v>
      </c>
      <c r="X3561" s="241">
        <v>67954276</v>
      </c>
      <c r="Y3561" s="242" t="s">
        <v>1981</v>
      </c>
    </row>
    <row r="3562" spans="1:25">
      <c r="A3562" s="299" t="s">
        <v>206</v>
      </c>
      <c r="B3562" s="299" t="s">
        <v>207</v>
      </c>
      <c r="C3562" s="125">
        <v>45408</v>
      </c>
      <c r="D3562" s="125">
        <v>45420</v>
      </c>
      <c r="E3562" s="125">
        <v>45421</v>
      </c>
      <c r="G3562" s="127"/>
      <c r="H3562" s="128" t="s">
        <v>441</v>
      </c>
      <c r="I3562" s="73" t="s">
        <v>442</v>
      </c>
      <c r="J3562" s="73" t="s">
        <v>443</v>
      </c>
      <c r="K3562" s="73" t="s">
        <v>710</v>
      </c>
      <c r="L3562" s="129">
        <v>15500000</v>
      </c>
      <c r="M3562" s="121">
        <v>98.28125</v>
      </c>
      <c r="N3562" s="121">
        <v>-15233593.75</v>
      </c>
      <c r="O3562" s="121">
        <v>0</v>
      </c>
      <c r="P3562" s="121">
        <v>-15233593.75</v>
      </c>
      <c r="Q3562" s="130" t="s">
        <v>681</v>
      </c>
      <c r="R3562" s="131">
        <v>36092503.589999981</v>
      </c>
      <c r="S3562" s="132">
        <v>0</v>
      </c>
      <c r="T3562" s="122" t="s">
        <v>443</v>
      </c>
      <c r="U3562" s="2">
        <v>112825031</v>
      </c>
      <c r="V3562" s="121">
        <v>-422255832</v>
      </c>
      <c r="W3562" s="111">
        <v>586391</v>
      </c>
      <c r="X3562" s="133">
        <v>67953892</v>
      </c>
      <c r="Y3562" s="45"/>
    </row>
    <row r="3563" spans="1:25">
      <c r="A3563" s="299" t="s">
        <v>206</v>
      </c>
      <c r="B3563" s="299" t="s">
        <v>207</v>
      </c>
      <c r="C3563" s="125">
        <v>45408</v>
      </c>
      <c r="D3563" s="125">
        <v>45420</v>
      </c>
      <c r="E3563" s="125">
        <v>45421</v>
      </c>
      <c r="G3563" s="127"/>
      <c r="H3563" s="128" t="s">
        <v>1132</v>
      </c>
      <c r="I3563" s="73" t="s">
        <v>1130</v>
      </c>
      <c r="J3563" s="73" t="s">
        <v>1131</v>
      </c>
      <c r="K3563" s="73" t="s">
        <v>710</v>
      </c>
      <c r="L3563" s="129">
        <v>15320000</v>
      </c>
      <c r="M3563" s="121">
        <v>98.53125</v>
      </c>
      <c r="N3563" s="121">
        <v>-15094987.5</v>
      </c>
      <c r="O3563" s="121">
        <v>0</v>
      </c>
      <c r="P3563" s="121">
        <v>-15094987.5</v>
      </c>
      <c r="Q3563" s="130" t="s">
        <v>681</v>
      </c>
      <c r="R3563" s="131">
        <v>20997516.089999981</v>
      </c>
      <c r="S3563" s="132">
        <v>0</v>
      </c>
      <c r="T3563" s="122" t="s">
        <v>1131</v>
      </c>
      <c r="U3563" s="2">
        <v>112824836</v>
      </c>
      <c r="V3563" s="121">
        <v>-422255324</v>
      </c>
      <c r="W3563" s="111">
        <v>583671</v>
      </c>
      <c r="X3563" s="133">
        <v>67953765</v>
      </c>
      <c r="Y3563" s="45"/>
    </row>
    <row r="3564" spans="1:25">
      <c r="A3564" s="228" t="s">
        <v>206</v>
      </c>
      <c r="B3564" s="228" t="s">
        <v>207</v>
      </c>
      <c r="C3564" s="229">
        <v>45408</v>
      </c>
      <c r="D3564" s="229">
        <v>45420</v>
      </c>
      <c r="E3564" s="229">
        <v>45421</v>
      </c>
      <c r="F3564" s="296"/>
      <c r="G3564" s="230"/>
      <c r="H3564" s="231" t="s">
        <v>355</v>
      </c>
      <c r="I3564" s="232" t="s">
        <v>356</v>
      </c>
      <c r="J3564" s="232" t="s">
        <v>357</v>
      </c>
      <c r="K3564" s="232" t="s">
        <v>710</v>
      </c>
      <c r="L3564" s="233">
        <v>19725000</v>
      </c>
      <c r="M3564" s="234">
        <v>98.28125</v>
      </c>
      <c r="N3564" s="234">
        <v>-19385976.559999999</v>
      </c>
      <c r="O3564" s="234">
        <v>0</v>
      </c>
      <c r="P3564" s="234">
        <v>-19385976.559999999</v>
      </c>
      <c r="Q3564" s="235" t="s">
        <v>681</v>
      </c>
      <c r="R3564" s="236">
        <v>1611539.5299999826</v>
      </c>
      <c r="S3564" s="237">
        <v>0</v>
      </c>
      <c r="T3564" s="238" t="s">
        <v>357</v>
      </c>
      <c r="U3564" s="239">
        <v>112824383</v>
      </c>
      <c r="V3564" s="234">
        <v>-422254723</v>
      </c>
      <c r="W3564" s="240">
        <v>581109</v>
      </c>
      <c r="X3564" s="241">
        <v>67953727</v>
      </c>
      <c r="Y3564" s="242"/>
    </row>
    <row r="3565" spans="1:25">
      <c r="A3565" s="299" t="s">
        <v>206</v>
      </c>
      <c r="B3565" s="299" t="s">
        <v>207</v>
      </c>
      <c r="C3565" s="125">
        <v>45421</v>
      </c>
      <c r="D3565" s="125">
        <v>45421</v>
      </c>
      <c r="E3565" s="125">
        <v>45422</v>
      </c>
      <c r="F3565" s="295" t="s">
        <v>734</v>
      </c>
      <c r="G3565" s="127"/>
      <c r="H3565" s="128" t="s">
        <v>733</v>
      </c>
      <c r="I3565" s="73" t="s">
        <v>731</v>
      </c>
      <c r="J3565" s="73" t="s">
        <v>732</v>
      </c>
      <c r="K3565" s="73" t="s">
        <v>944</v>
      </c>
      <c r="L3565" s="129">
        <v>1088.02</v>
      </c>
      <c r="M3565" s="121">
        <v>100</v>
      </c>
      <c r="N3565" s="121">
        <v>1088.02</v>
      </c>
      <c r="O3565" s="121">
        <v>0</v>
      </c>
      <c r="P3565" s="121">
        <v>1088.02</v>
      </c>
      <c r="Q3565" s="130" t="s">
        <v>681</v>
      </c>
      <c r="R3565" s="131">
        <v>1612627.5499999826</v>
      </c>
      <c r="S3565" s="132">
        <v>0</v>
      </c>
      <c r="T3565" s="122" t="s">
        <v>732</v>
      </c>
      <c r="U3565" s="2">
        <v>113076920</v>
      </c>
      <c r="V3565" s="121">
        <v>-422463270</v>
      </c>
      <c r="W3565" s="111">
        <v>548650</v>
      </c>
      <c r="X3565" s="133">
        <v>67993475</v>
      </c>
      <c r="Y3565" s="45"/>
    </row>
    <row r="3566" spans="1:25">
      <c r="A3566" s="299" t="s">
        <v>206</v>
      </c>
      <c r="B3566" s="299" t="s">
        <v>207</v>
      </c>
      <c r="C3566" s="125">
        <v>45421</v>
      </c>
      <c r="D3566" s="125">
        <v>45421</v>
      </c>
      <c r="E3566" s="125">
        <v>45422</v>
      </c>
      <c r="F3566" s="295" t="s">
        <v>859</v>
      </c>
      <c r="G3566" s="127"/>
      <c r="H3566" s="128" t="s">
        <v>858</v>
      </c>
      <c r="I3566" s="73" t="s">
        <v>731</v>
      </c>
      <c r="J3566" s="73" t="s">
        <v>857</v>
      </c>
      <c r="K3566" s="73" t="s">
        <v>944</v>
      </c>
      <c r="L3566" s="129">
        <v>8068.39</v>
      </c>
      <c r="M3566" s="121">
        <v>100</v>
      </c>
      <c r="N3566" s="121">
        <v>8068.39</v>
      </c>
      <c r="O3566" s="121">
        <v>0</v>
      </c>
      <c r="P3566" s="121">
        <v>8068.39</v>
      </c>
      <c r="Q3566" s="130" t="s">
        <v>681</v>
      </c>
      <c r="R3566" s="131">
        <v>1620695.9399999825</v>
      </c>
      <c r="S3566" s="132">
        <v>0</v>
      </c>
      <c r="T3566" s="122" t="s">
        <v>857</v>
      </c>
      <c r="U3566" s="2">
        <v>113076869</v>
      </c>
      <c r="V3566" s="121">
        <v>-422463077</v>
      </c>
      <c r="W3566" s="111">
        <v>548916</v>
      </c>
      <c r="X3566" s="133">
        <v>67993435</v>
      </c>
      <c r="Y3566" s="45"/>
    </row>
    <row r="3567" spans="1:25">
      <c r="A3567" s="299" t="s">
        <v>206</v>
      </c>
      <c r="B3567" s="299" t="s">
        <v>207</v>
      </c>
      <c r="C3567" s="125">
        <v>45421</v>
      </c>
      <c r="D3567" s="125">
        <v>45421</v>
      </c>
      <c r="E3567" s="125">
        <v>45422</v>
      </c>
      <c r="F3567" s="295" t="s">
        <v>771</v>
      </c>
      <c r="G3567" s="127"/>
      <c r="H3567" s="128" t="s">
        <v>770</v>
      </c>
      <c r="I3567" s="73" t="s">
        <v>768</v>
      </c>
      <c r="J3567" s="73" t="s">
        <v>769</v>
      </c>
      <c r="K3567" s="73" t="s">
        <v>944</v>
      </c>
      <c r="L3567" s="129">
        <v>29815.64</v>
      </c>
      <c r="M3567" s="121">
        <v>100</v>
      </c>
      <c r="N3567" s="121">
        <v>29815.64</v>
      </c>
      <c r="O3567" s="121">
        <v>0</v>
      </c>
      <c r="P3567" s="121">
        <v>29815.64</v>
      </c>
      <c r="Q3567" s="130" t="s">
        <v>681</v>
      </c>
      <c r="R3567" s="131">
        <v>1650511.5799999824</v>
      </c>
      <c r="S3567" s="132">
        <v>0</v>
      </c>
      <c r="T3567" s="122" t="s">
        <v>769</v>
      </c>
      <c r="U3567" s="2">
        <v>113062987</v>
      </c>
      <c r="V3567" s="121">
        <v>-422434884</v>
      </c>
      <c r="W3567" s="111">
        <v>557506</v>
      </c>
      <c r="X3567" s="133">
        <v>67986059</v>
      </c>
      <c r="Y3567" s="45"/>
    </row>
    <row r="3568" spans="1:25">
      <c r="A3568" s="299" t="s">
        <v>182</v>
      </c>
      <c r="B3568" s="299" t="s">
        <v>183</v>
      </c>
      <c r="C3568" s="125">
        <v>45421</v>
      </c>
      <c r="D3568" s="125">
        <v>45421</v>
      </c>
      <c r="E3568" s="125">
        <v>45422</v>
      </c>
      <c r="F3568" s="295" t="s">
        <v>771</v>
      </c>
      <c r="G3568" s="127" t="s">
        <v>1545</v>
      </c>
      <c r="H3568" s="128" t="s">
        <v>770</v>
      </c>
      <c r="I3568" s="73" t="s">
        <v>768</v>
      </c>
      <c r="J3568" s="73" t="s">
        <v>769</v>
      </c>
      <c r="K3568" s="73" t="s">
        <v>166</v>
      </c>
      <c r="L3568" s="129">
        <v>0</v>
      </c>
      <c r="N3568" s="121">
        <v>0</v>
      </c>
      <c r="O3568" s="121">
        <v>621.53</v>
      </c>
      <c r="P3568" s="121">
        <v>621.53</v>
      </c>
      <c r="Q3568" s="130" t="s">
        <v>681</v>
      </c>
      <c r="R3568" s="131">
        <v>0</v>
      </c>
      <c r="S3568" s="132">
        <v>6829580.7800000096</v>
      </c>
      <c r="T3568" s="122" t="s">
        <v>769</v>
      </c>
      <c r="U3568" s="2">
        <v>113063029</v>
      </c>
      <c r="V3568" s="121">
        <v>-422434956</v>
      </c>
      <c r="W3568" s="111">
        <v>557506</v>
      </c>
      <c r="X3568" s="133">
        <v>67986086</v>
      </c>
      <c r="Y3568" s="45"/>
    </row>
    <row r="3569" spans="1:25">
      <c r="A3569" s="228" t="s">
        <v>182</v>
      </c>
      <c r="B3569" s="228" t="s">
        <v>183</v>
      </c>
      <c r="C3569" s="229">
        <v>45421</v>
      </c>
      <c r="D3569" s="229">
        <v>45421</v>
      </c>
      <c r="E3569" s="229">
        <v>45422</v>
      </c>
      <c r="F3569" s="296"/>
      <c r="G3569" s="230"/>
      <c r="H3569" s="231" t="s">
        <v>324</v>
      </c>
      <c r="I3569" s="232" t="s">
        <v>325</v>
      </c>
      <c r="J3569" s="232" t="s">
        <v>326</v>
      </c>
      <c r="K3569" s="232" t="s">
        <v>1158</v>
      </c>
      <c r="L3569" s="233">
        <v>0</v>
      </c>
      <c r="M3569" s="234"/>
      <c r="N3569" s="234">
        <v>0</v>
      </c>
      <c r="O3569" s="234">
        <v>8525.5499999999993</v>
      </c>
      <c r="P3569" s="234">
        <v>8525.5499999999993</v>
      </c>
      <c r="Q3569" s="235" t="s">
        <v>681</v>
      </c>
      <c r="R3569" s="236">
        <v>0</v>
      </c>
      <c r="S3569" s="237">
        <v>6838106.3300000094</v>
      </c>
      <c r="T3569" s="238" t="s">
        <v>326</v>
      </c>
      <c r="U3569" s="239">
        <v>113077019</v>
      </c>
      <c r="V3569" s="234">
        <v>-422463414</v>
      </c>
      <c r="W3569" s="240"/>
      <c r="X3569" s="241">
        <v>67993529</v>
      </c>
      <c r="Y3569" s="242"/>
    </row>
    <row r="3570" spans="1:25">
      <c r="A3570" s="299" t="s">
        <v>182</v>
      </c>
      <c r="B3570" s="299" t="s">
        <v>183</v>
      </c>
      <c r="C3570" s="125">
        <v>45421</v>
      </c>
      <c r="D3570" s="125">
        <v>45421</v>
      </c>
      <c r="E3570" s="125">
        <v>45426</v>
      </c>
      <c r="F3570" s="295" t="s">
        <v>734</v>
      </c>
      <c r="G3570" s="127" t="s">
        <v>1518</v>
      </c>
      <c r="H3570" s="128" t="s">
        <v>733</v>
      </c>
      <c r="I3570" s="73" t="s">
        <v>731</v>
      </c>
      <c r="J3570" s="73" t="s">
        <v>732</v>
      </c>
      <c r="K3570" s="73" t="s">
        <v>166</v>
      </c>
      <c r="L3570" s="129">
        <v>0</v>
      </c>
      <c r="N3570" s="121">
        <v>0</v>
      </c>
      <c r="O3570" s="121">
        <v>14.5</v>
      </c>
      <c r="P3570" s="121">
        <v>14.5</v>
      </c>
      <c r="Q3570" s="130" t="s">
        <v>681</v>
      </c>
      <c r="R3570" s="131">
        <v>0</v>
      </c>
      <c r="S3570" s="132">
        <v>6838120.8300000094</v>
      </c>
      <c r="T3570" s="122" t="s">
        <v>732</v>
      </c>
      <c r="U3570" s="2">
        <v>113161164</v>
      </c>
      <c r="V3570" s="121">
        <v>-422744016</v>
      </c>
      <c r="W3570" s="111">
        <v>548650</v>
      </c>
      <c r="X3570" s="133">
        <v>68041292</v>
      </c>
      <c r="Y3570" s="45"/>
    </row>
    <row r="3571" spans="1:25">
      <c r="A3571" s="299" t="s">
        <v>182</v>
      </c>
      <c r="B3571" s="299" t="s">
        <v>183</v>
      </c>
      <c r="C3571" s="125">
        <v>45421</v>
      </c>
      <c r="D3571" s="125">
        <v>45421</v>
      </c>
      <c r="E3571" s="125">
        <v>45426</v>
      </c>
      <c r="F3571" s="295" t="s">
        <v>859</v>
      </c>
      <c r="G3571" s="127" t="s">
        <v>1610</v>
      </c>
      <c r="H3571" s="128" t="s">
        <v>858</v>
      </c>
      <c r="I3571" s="73" t="s">
        <v>731</v>
      </c>
      <c r="J3571" s="73" t="s">
        <v>857</v>
      </c>
      <c r="K3571" s="73" t="s">
        <v>166</v>
      </c>
      <c r="L3571" s="129">
        <v>0</v>
      </c>
      <c r="N3571" s="121">
        <v>0</v>
      </c>
      <c r="O3571" s="121">
        <v>0.59</v>
      </c>
      <c r="P3571" s="121">
        <v>0.59</v>
      </c>
      <c r="Q3571" s="130" t="s">
        <v>681</v>
      </c>
      <c r="R3571" s="131">
        <v>0</v>
      </c>
      <c r="S3571" s="132">
        <v>6838121.4200000092</v>
      </c>
      <c r="T3571" s="122" t="s">
        <v>857</v>
      </c>
      <c r="U3571" s="2">
        <v>113161278</v>
      </c>
      <c r="V3571" s="121">
        <v>-422744080</v>
      </c>
      <c r="W3571" s="111">
        <v>548916</v>
      </c>
      <c r="X3571" s="133">
        <v>68041319</v>
      </c>
      <c r="Y3571" s="45"/>
    </row>
    <row r="3572" spans="1:25">
      <c r="A3572" s="228" t="s">
        <v>182</v>
      </c>
      <c r="B3572" s="228" t="s">
        <v>183</v>
      </c>
      <c r="C3572" s="229">
        <v>45421</v>
      </c>
      <c r="D3572" s="229">
        <v>45421</v>
      </c>
      <c r="E3572" s="229">
        <v>45426</v>
      </c>
      <c r="F3572" s="296" t="s">
        <v>859</v>
      </c>
      <c r="G3572" s="230" t="s">
        <v>1610</v>
      </c>
      <c r="H3572" s="231" t="s">
        <v>858</v>
      </c>
      <c r="I3572" s="232" t="s">
        <v>731</v>
      </c>
      <c r="J3572" s="232" t="s">
        <v>857</v>
      </c>
      <c r="K3572" s="232" t="s">
        <v>166</v>
      </c>
      <c r="L3572" s="233">
        <v>0</v>
      </c>
      <c r="M3572" s="234"/>
      <c r="N3572" s="234">
        <v>0</v>
      </c>
      <c r="O3572" s="234">
        <v>107.47</v>
      </c>
      <c r="P3572" s="234">
        <v>107.47</v>
      </c>
      <c r="Q3572" s="235" t="s">
        <v>681</v>
      </c>
      <c r="R3572" s="236">
        <v>0</v>
      </c>
      <c r="S3572" s="237">
        <v>6838228.890000009</v>
      </c>
      <c r="T3572" s="238" t="s">
        <v>857</v>
      </c>
      <c r="U3572" s="239">
        <v>113161291</v>
      </c>
      <c r="V3572" s="234">
        <v>-422744117</v>
      </c>
      <c r="W3572" s="240">
        <v>548924</v>
      </c>
      <c r="X3572" s="241">
        <v>68041330</v>
      </c>
      <c r="Y3572" s="242"/>
    </row>
    <row r="3573" spans="1:25">
      <c r="A3573" s="299" t="s">
        <v>182</v>
      </c>
      <c r="B3573" s="299" t="s">
        <v>183</v>
      </c>
      <c r="C3573" s="125">
        <v>45427</v>
      </c>
      <c r="D3573" s="125">
        <v>45427</v>
      </c>
      <c r="E3573" s="125">
        <v>45427</v>
      </c>
      <c r="F3573" s="295" t="s">
        <v>1056</v>
      </c>
      <c r="G3573" s="127"/>
      <c r="H3573" s="128" t="s">
        <v>1055</v>
      </c>
      <c r="I3573" s="73" t="s">
        <v>1053</v>
      </c>
      <c r="J3573" s="73" t="s">
        <v>1054</v>
      </c>
      <c r="K3573" s="73" t="s">
        <v>1158</v>
      </c>
      <c r="L3573" s="129">
        <v>0</v>
      </c>
      <c r="N3573" s="121">
        <v>0</v>
      </c>
      <c r="O3573" s="121">
        <v>21885.46</v>
      </c>
      <c r="P3573" s="121">
        <v>21885.46</v>
      </c>
      <c r="Q3573" s="130" t="s">
        <v>681</v>
      </c>
      <c r="R3573" s="131">
        <v>0</v>
      </c>
      <c r="S3573" s="132">
        <v>6860114.3500000089</v>
      </c>
      <c r="T3573" s="122" t="s">
        <v>1054</v>
      </c>
      <c r="U3573" s="2">
        <v>113199629</v>
      </c>
      <c r="V3573" s="121">
        <v>-422848888</v>
      </c>
      <c r="W3573" s="111"/>
      <c r="X3573" s="133">
        <v>68071029</v>
      </c>
      <c r="Y3573" s="45"/>
    </row>
    <row r="3574" spans="1:25">
      <c r="A3574" s="299" t="s">
        <v>206</v>
      </c>
      <c r="B3574" s="299" t="s">
        <v>207</v>
      </c>
      <c r="C3574" s="125">
        <v>45383</v>
      </c>
      <c r="D3574" s="125">
        <v>45383</v>
      </c>
      <c r="E3574" s="125">
        <v>45427</v>
      </c>
      <c r="G3574" s="127"/>
      <c r="H3574" s="128" t="s">
        <v>317</v>
      </c>
      <c r="I3574" s="73" t="s">
        <v>318</v>
      </c>
      <c r="J3574" s="73" t="s">
        <v>319</v>
      </c>
      <c r="K3574" s="73" t="s">
        <v>944</v>
      </c>
      <c r="L3574" s="129">
        <v>814.22</v>
      </c>
      <c r="M3574" s="121">
        <v>100</v>
      </c>
      <c r="N3574" s="121">
        <v>814.22</v>
      </c>
      <c r="O3574" s="121">
        <v>0</v>
      </c>
      <c r="P3574" s="121">
        <v>814.22</v>
      </c>
      <c r="Q3574" s="130" t="s">
        <v>681</v>
      </c>
      <c r="R3574" s="131">
        <v>1651325.7999999824</v>
      </c>
      <c r="S3574" s="132">
        <v>0</v>
      </c>
      <c r="T3574" s="122" t="s">
        <v>319</v>
      </c>
      <c r="U3574" s="2">
        <v>111628232</v>
      </c>
      <c r="V3574" s="121">
        <v>-417334791</v>
      </c>
      <c r="W3574" s="111">
        <v>454684</v>
      </c>
      <c r="X3574" s="133">
        <v>67051909</v>
      </c>
      <c r="Y3574" s="45"/>
    </row>
    <row r="3575" spans="1:25">
      <c r="A3575" s="228" t="s">
        <v>182</v>
      </c>
      <c r="B3575" s="228" t="s">
        <v>183</v>
      </c>
      <c r="C3575" s="229">
        <v>45383</v>
      </c>
      <c r="D3575" s="229">
        <v>45383</v>
      </c>
      <c r="E3575" s="229">
        <v>45427</v>
      </c>
      <c r="F3575" s="296"/>
      <c r="G3575" s="230" t="s">
        <v>1618</v>
      </c>
      <c r="H3575" s="231" t="s">
        <v>317</v>
      </c>
      <c r="I3575" s="232" t="s">
        <v>318</v>
      </c>
      <c r="J3575" s="232" t="s">
        <v>319</v>
      </c>
      <c r="K3575" s="232" t="s">
        <v>166</v>
      </c>
      <c r="L3575" s="233">
        <v>0</v>
      </c>
      <c r="M3575" s="234"/>
      <c r="N3575" s="234">
        <v>0</v>
      </c>
      <c r="O3575" s="234">
        <v>3062.8</v>
      </c>
      <c r="P3575" s="234">
        <v>3062.8</v>
      </c>
      <c r="Q3575" s="235" t="s">
        <v>681</v>
      </c>
      <c r="R3575" s="236">
        <v>0</v>
      </c>
      <c r="S3575" s="237">
        <v>6863177.1500000088</v>
      </c>
      <c r="T3575" s="238" t="s">
        <v>319</v>
      </c>
      <c r="U3575" s="239">
        <v>109452493</v>
      </c>
      <c r="V3575" s="234">
        <v>-422859617</v>
      </c>
      <c r="W3575" s="240">
        <v>454684</v>
      </c>
      <c r="X3575" s="241">
        <v>68072397</v>
      </c>
      <c r="Y3575" s="242"/>
    </row>
    <row r="3576" spans="1:25">
      <c r="A3576" s="299" t="s">
        <v>206</v>
      </c>
      <c r="B3576" s="299" t="s">
        <v>207</v>
      </c>
      <c r="C3576" s="125">
        <v>45427</v>
      </c>
      <c r="D3576" s="125">
        <v>45427</v>
      </c>
      <c r="E3576" s="125">
        <v>45428</v>
      </c>
      <c r="G3576" s="127"/>
      <c r="J3576" s="73"/>
      <c r="K3576" s="73" t="s">
        <v>709</v>
      </c>
      <c r="L3576" s="129">
        <v>0</v>
      </c>
      <c r="N3576" s="121">
        <v>20000000</v>
      </c>
      <c r="O3576" s="121">
        <v>0</v>
      </c>
      <c r="P3576" s="121">
        <v>20000000</v>
      </c>
      <c r="Q3576" s="130" t="s">
        <v>681</v>
      </c>
      <c r="R3576" s="131">
        <v>21651325.799999982</v>
      </c>
      <c r="S3576" s="132">
        <v>0</v>
      </c>
      <c r="T3576" s="122"/>
      <c r="U3576" s="2">
        <v>2858704</v>
      </c>
      <c r="V3576" s="121">
        <v>-422804006</v>
      </c>
      <c r="W3576" s="111"/>
      <c r="X3576" s="133">
        <v>68058380</v>
      </c>
      <c r="Y3576" s="45" t="s">
        <v>1556</v>
      </c>
    </row>
    <row r="3577" spans="1:25">
      <c r="A3577" s="299" t="s">
        <v>206</v>
      </c>
      <c r="B3577" s="299" t="s">
        <v>207</v>
      </c>
      <c r="C3577" s="125">
        <v>45428</v>
      </c>
      <c r="D3577" s="125">
        <v>45428</v>
      </c>
      <c r="E3577" s="125">
        <v>45428</v>
      </c>
      <c r="G3577" s="127"/>
      <c r="J3577" s="73"/>
      <c r="K3577" s="73" t="s">
        <v>709</v>
      </c>
      <c r="L3577" s="129">
        <v>0</v>
      </c>
      <c r="N3577" s="121">
        <v>38000000</v>
      </c>
      <c r="O3577" s="121">
        <v>0</v>
      </c>
      <c r="P3577" s="121">
        <v>38000000</v>
      </c>
      <c r="Q3577" s="130" t="s">
        <v>681</v>
      </c>
      <c r="R3577" s="131">
        <v>59651325.799999982</v>
      </c>
      <c r="S3577" s="132">
        <v>0</v>
      </c>
      <c r="T3577" s="122"/>
      <c r="U3577" s="2">
        <v>2860114</v>
      </c>
      <c r="V3577" s="121">
        <v>-422952306</v>
      </c>
      <c r="W3577" s="111"/>
      <c r="X3577" s="133">
        <v>68091108</v>
      </c>
      <c r="Y3577" s="45" t="s">
        <v>1982</v>
      </c>
    </row>
    <row r="3578" spans="1:25">
      <c r="A3578" s="228" t="s">
        <v>206</v>
      </c>
      <c r="B3578" s="228" t="s">
        <v>207</v>
      </c>
      <c r="C3578" s="229">
        <v>45411</v>
      </c>
      <c r="D3578" s="229">
        <v>45426</v>
      </c>
      <c r="E3578" s="229">
        <v>45428</v>
      </c>
      <c r="F3578" s="296" t="s">
        <v>1136</v>
      </c>
      <c r="G3578" s="230"/>
      <c r="H3578" s="231" t="s">
        <v>1135</v>
      </c>
      <c r="I3578" s="232" t="s">
        <v>1133</v>
      </c>
      <c r="J3578" s="232" t="s">
        <v>1134</v>
      </c>
      <c r="K3578" s="232" t="s">
        <v>710</v>
      </c>
      <c r="L3578" s="233">
        <v>3890909.09</v>
      </c>
      <c r="M3578" s="234">
        <v>98.53125</v>
      </c>
      <c r="N3578" s="234">
        <v>-3833761.36</v>
      </c>
      <c r="O3578" s="234">
        <v>0</v>
      </c>
      <c r="P3578" s="234">
        <v>-3833761.36</v>
      </c>
      <c r="Q3578" s="235" t="s">
        <v>681</v>
      </c>
      <c r="R3578" s="236">
        <v>55817564.439999983</v>
      </c>
      <c r="S3578" s="237">
        <v>0</v>
      </c>
      <c r="T3578" s="238" t="s">
        <v>1134</v>
      </c>
      <c r="U3578" s="239">
        <v>112824079</v>
      </c>
      <c r="V3578" s="234">
        <v>-422842860</v>
      </c>
      <c r="W3578" s="240">
        <v>586654</v>
      </c>
      <c r="X3578" s="241">
        <v>68069908</v>
      </c>
      <c r="Y3578" s="242"/>
    </row>
    <row r="3579" spans="1:25">
      <c r="A3579" s="299" t="s">
        <v>182</v>
      </c>
      <c r="B3579" s="299" t="s">
        <v>183</v>
      </c>
      <c r="C3579" s="125">
        <v>45432</v>
      </c>
      <c r="D3579" s="125">
        <v>45432</v>
      </c>
      <c r="E3579" s="125">
        <v>45432</v>
      </c>
      <c r="G3579" s="127" t="s">
        <v>1886</v>
      </c>
      <c r="H3579" s="128" t="s">
        <v>1048</v>
      </c>
      <c r="I3579" s="73" t="s">
        <v>1046</v>
      </c>
      <c r="J3579" s="73" t="s">
        <v>1047</v>
      </c>
      <c r="K3579" s="73" t="s">
        <v>166</v>
      </c>
      <c r="L3579" s="129">
        <v>0</v>
      </c>
      <c r="N3579" s="121">
        <v>0</v>
      </c>
      <c r="O3579" s="121">
        <v>15098.6</v>
      </c>
      <c r="P3579" s="121">
        <v>15098.6</v>
      </c>
      <c r="Q3579" s="130" t="s">
        <v>681</v>
      </c>
      <c r="R3579" s="131">
        <v>0</v>
      </c>
      <c r="S3579" s="132">
        <v>6878275.7500000084</v>
      </c>
      <c r="T3579" s="122" t="s">
        <v>1047</v>
      </c>
      <c r="U3579" s="2">
        <v>112015242</v>
      </c>
      <c r="V3579" s="121">
        <v>-423198857</v>
      </c>
      <c r="W3579" s="111">
        <v>551210</v>
      </c>
      <c r="X3579" s="133">
        <v>68134733</v>
      </c>
      <c r="Y3579" s="45"/>
    </row>
    <row r="3580" spans="1:25">
      <c r="A3580" s="299" t="s">
        <v>182</v>
      </c>
      <c r="B3580" s="299" t="s">
        <v>183</v>
      </c>
      <c r="C3580" s="125">
        <v>45432</v>
      </c>
      <c r="D3580" s="125">
        <v>45432</v>
      </c>
      <c r="E3580" s="125">
        <v>45432</v>
      </c>
      <c r="F3580" s="295" t="s">
        <v>203</v>
      </c>
      <c r="G3580" s="127" t="s">
        <v>1887</v>
      </c>
      <c r="H3580" s="128" t="s">
        <v>202</v>
      </c>
      <c r="I3580" s="73" t="s">
        <v>204</v>
      </c>
      <c r="J3580" s="73" t="s">
        <v>205</v>
      </c>
      <c r="K3580" s="73" t="s">
        <v>166</v>
      </c>
      <c r="L3580" s="129">
        <v>0</v>
      </c>
      <c r="N3580" s="121">
        <v>0</v>
      </c>
      <c r="O3580" s="121">
        <v>5775.1</v>
      </c>
      <c r="P3580" s="121">
        <v>5775.1</v>
      </c>
      <c r="Q3580" s="130" t="s">
        <v>681</v>
      </c>
      <c r="R3580" s="131">
        <v>0</v>
      </c>
      <c r="S3580" s="132">
        <v>6884050.850000008</v>
      </c>
      <c r="T3580" s="122" t="s">
        <v>205</v>
      </c>
      <c r="U3580" s="2">
        <v>112119267</v>
      </c>
      <c r="V3580" s="121">
        <v>-423260683</v>
      </c>
      <c r="W3580" s="111">
        <v>555758</v>
      </c>
      <c r="X3580" s="133">
        <v>68152840</v>
      </c>
      <c r="Y3580" s="45"/>
    </row>
    <row r="3581" spans="1:25">
      <c r="A3581" s="243" t="s">
        <v>206</v>
      </c>
      <c r="B3581" s="243" t="s">
        <v>207</v>
      </c>
      <c r="C3581" s="244">
        <v>45415</v>
      </c>
      <c r="D3581" s="244">
        <v>45435</v>
      </c>
      <c r="E3581" s="244">
        <v>45435</v>
      </c>
      <c r="F3581" s="297" t="s">
        <v>1104</v>
      </c>
      <c r="G3581" s="245"/>
      <c r="H3581" s="246" t="s">
        <v>1103</v>
      </c>
      <c r="I3581" s="247" t="s">
        <v>1101</v>
      </c>
      <c r="J3581" s="247" t="s">
        <v>1102</v>
      </c>
      <c r="K3581" s="247" t="s">
        <v>830</v>
      </c>
      <c r="L3581" s="248">
        <v>5100000</v>
      </c>
      <c r="M3581" s="249">
        <v>98.5</v>
      </c>
      <c r="N3581" s="249">
        <v>5023500</v>
      </c>
      <c r="O3581" s="249">
        <v>0</v>
      </c>
      <c r="P3581" s="249">
        <v>5023500</v>
      </c>
      <c r="Q3581" s="250" t="s">
        <v>681</v>
      </c>
      <c r="R3581" s="251">
        <v>60841064.439999983</v>
      </c>
      <c r="S3581" s="252">
        <v>0</v>
      </c>
      <c r="T3581" s="253" t="s">
        <v>1102</v>
      </c>
      <c r="U3581" s="254">
        <v>113002085</v>
      </c>
      <c r="V3581" s="249">
        <v>-423538697</v>
      </c>
      <c r="W3581" s="255">
        <v>572160</v>
      </c>
      <c r="X3581" s="256">
        <v>68225567</v>
      </c>
      <c r="Y3581" s="257"/>
    </row>
    <row r="3582" spans="1:25">
      <c r="A3582" s="299" t="s">
        <v>206</v>
      </c>
      <c r="B3582" s="299" t="s">
        <v>207</v>
      </c>
      <c r="C3582" s="125">
        <v>45411</v>
      </c>
      <c r="D3582" s="125">
        <v>45436</v>
      </c>
      <c r="E3582" s="125">
        <v>45436</v>
      </c>
      <c r="G3582" s="127"/>
      <c r="H3582" s="128" t="s">
        <v>413</v>
      </c>
      <c r="I3582" s="73" t="s">
        <v>414</v>
      </c>
      <c r="J3582" s="73" t="s">
        <v>415</v>
      </c>
      <c r="K3582" s="73" t="s">
        <v>710</v>
      </c>
      <c r="L3582" s="129">
        <v>15750000</v>
      </c>
      <c r="M3582" s="121">
        <v>98.53125</v>
      </c>
      <c r="N3582" s="121">
        <v>-15518671.880000001</v>
      </c>
      <c r="O3582" s="121">
        <v>0</v>
      </c>
      <c r="P3582" s="121">
        <v>-15518671.880000001</v>
      </c>
      <c r="Q3582" s="130" t="s">
        <v>681</v>
      </c>
      <c r="R3582" s="131">
        <v>45322392.55999998</v>
      </c>
      <c r="S3582" s="132">
        <v>0</v>
      </c>
      <c r="T3582" s="122" t="s">
        <v>415</v>
      </c>
      <c r="U3582" s="2">
        <v>112824733</v>
      </c>
      <c r="V3582" s="121">
        <v>-423636946</v>
      </c>
      <c r="W3582" s="111">
        <v>586800</v>
      </c>
      <c r="X3582" s="133">
        <v>68248811</v>
      </c>
      <c r="Y3582" s="45"/>
    </row>
    <row r="3583" spans="1:25">
      <c r="A3583" s="228" t="s">
        <v>206</v>
      </c>
      <c r="B3583" s="228" t="s">
        <v>207</v>
      </c>
      <c r="C3583" s="229">
        <v>45436</v>
      </c>
      <c r="D3583" s="229">
        <v>45436</v>
      </c>
      <c r="E3583" s="229">
        <v>45436</v>
      </c>
      <c r="F3583" s="296"/>
      <c r="G3583" s="230"/>
      <c r="H3583" s="231"/>
      <c r="I3583" s="232"/>
      <c r="J3583" s="232"/>
      <c r="K3583" s="232" t="s">
        <v>709</v>
      </c>
      <c r="L3583" s="233">
        <v>0</v>
      </c>
      <c r="M3583" s="234"/>
      <c r="N3583" s="234">
        <v>-30000000</v>
      </c>
      <c r="O3583" s="234">
        <v>0</v>
      </c>
      <c r="P3583" s="234">
        <v>-30000000</v>
      </c>
      <c r="Q3583" s="235" t="s">
        <v>681</v>
      </c>
      <c r="R3583" s="236">
        <v>15322392.55999998</v>
      </c>
      <c r="S3583" s="237">
        <v>0</v>
      </c>
      <c r="T3583" s="238"/>
      <c r="U3583" s="239">
        <v>2864765</v>
      </c>
      <c r="V3583" s="234">
        <v>-423585477</v>
      </c>
      <c r="W3583" s="240"/>
      <c r="X3583" s="241">
        <v>68232882</v>
      </c>
      <c r="Y3583" s="242" t="s">
        <v>1529</v>
      </c>
    </row>
    <row r="3584" spans="1:25">
      <c r="A3584" s="299" t="s">
        <v>182</v>
      </c>
      <c r="B3584" s="299" t="s">
        <v>183</v>
      </c>
      <c r="C3584" s="125">
        <v>45322</v>
      </c>
      <c r="D3584" s="125">
        <v>45322</v>
      </c>
      <c r="E3584" s="125">
        <v>45440</v>
      </c>
      <c r="G3584" s="127" t="s">
        <v>1562</v>
      </c>
      <c r="H3584" s="128" t="s">
        <v>324</v>
      </c>
      <c r="I3584" s="73" t="s">
        <v>325</v>
      </c>
      <c r="J3584" s="73" t="s">
        <v>1727</v>
      </c>
      <c r="K3584" s="73" t="s">
        <v>166</v>
      </c>
      <c r="L3584" s="129">
        <v>0</v>
      </c>
      <c r="N3584" s="121">
        <v>0</v>
      </c>
      <c r="O3584" s="121">
        <v>143034.68</v>
      </c>
      <c r="P3584" s="121">
        <v>143034.68</v>
      </c>
      <c r="Q3584" s="130" t="s">
        <v>681</v>
      </c>
      <c r="R3584" s="131">
        <v>0</v>
      </c>
      <c r="S3584" s="132">
        <v>7027085.5300000077</v>
      </c>
      <c r="T3584" s="122" t="s">
        <v>326</v>
      </c>
      <c r="U3584" s="2">
        <v>103936168</v>
      </c>
      <c r="V3584" s="121">
        <v>-424693409</v>
      </c>
      <c r="W3584" s="111">
        <v>495416</v>
      </c>
      <c r="X3584" s="133">
        <v>68270491</v>
      </c>
      <c r="Y3584" s="45" t="s">
        <v>1983</v>
      </c>
    </row>
    <row r="3585" spans="1:25">
      <c r="A3585" s="299" t="s">
        <v>182</v>
      </c>
      <c r="B3585" s="299" t="s">
        <v>183</v>
      </c>
      <c r="C3585" s="125">
        <v>45380</v>
      </c>
      <c r="D3585" s="125">
        <v>45380</v>
      </c>
      <c r="E3585" s="125">
        <v>45440</v>
      </c>
      <c r="G3585" s="127" t="s">
        <v>1562</v>
      </c>
      <c r="H3585" s="128" t="s">
        <v>324</v>
      </c>
      <c r="I3585" s="73" t="s">
        <v>325</v>
      </c>
      <c r="J3585" s="73" t="s">
        <v>1727</v>
      </c>
      <c r="K3585" s="73" t="s">
        <v>166</v>
      </c>
      <c r="L3585" s="129">
        <v>0</v>
      </c>
      <c r="N3585" s="121">
        <v>0</v>
      </c>
      <c r="O3585" s="121">
        <v>44921.02</v>
      </c>
      <c r="P3585" s="121">
        <v>44921.02</v>
      </c>
      <c r="Q3585" s="130" t="s">
        <v>681</v>
      </c>
      <c r="R3585" s="131">
        <v>0</v>
      </c>
      <c r="S3585" s="132">
        <v>7072006.5500000073</v>
      </c>
      <c r="T3585" s="122" t="s">
        <v>326</v>
      </c>
      <c r="U3585" s="2">
        <v>113330884</v>
      </c>
      <c r="V3585" s="121">
        <v>-424693469</v>
      </c>
      <c r="W3585" s="111">
        <v>495416</v>
      </c>
      <c r="X3585" s="133">
        <v>68270514</v>
      </c>
      <c r="Y3585" s="45" t="s">
        <v>1984</v>
      </c>
    </row>
    <row r="3586" spans="1:25">
      <c r="A3586" s="299" t="s">
        <v>182</v>
      </c>
      <c r="B3586" s="299" t="s">
        <v>183</v>
      </c>
      <c r="C3586" s="125">
        <v>45380</v>
      </c>
      <c r="D3586" s="125">
        <v>45380</v>
      </c>
      <c r="E3586" s="125">
        <v>45440</v>
      </c>
      <c r="G3586" s="127" t="s">
        <v>1562</v>
      </c>
      <c r="H3586" s="128" t="s">
        <v>324</v>
      </c>
      <c r="I3586" s="73" t="s">
        <v>325</v>
      </c>
      <c r="J3586" s="73" t="s">
        <v>326</v>
      </c>
      <c r="K3586" s="73" t="s">
        <v>166</v>
      </c>
      <c r="L3586" s="129">
        <v>0</v>
      </c>
      <c r="N3586" s="121">
        <v>0</v>
      </c>
      <c r="O3586" s="121">
        <v>45088.27</v>
      </c>
      <c r="P3586" s="121">
        <v>45088.27</v>
      </c>
      <c r="Q3586" s="130" t="s">
        <v>681</v>
      </c>
      <c r="R3586" s="131">
        <v>0</v>
      </c>
      <c r="S3586" s="132">
        <v>7117094.8200000068</v>
      </c>
      <c r="T3586" s="122" t="s">
        <v>326</v>
      </c>
      <c r="U3586" s="2">
        <v>113330885</v>
      </c>
      <c r="V3586" s="121">
        <v>-424693479</v>
      </c>
      <c r="W3586" s="111">
        <v>494646</v>
      </c>
      <c r="X3586" s="133">
        <v>68270519</v>
      </c>
      <c r="Y3586" s="45" t="s">
        <v>1984</v>
      </c>
    </row>
    <row r="3587" spans="1:25">
      <c r="A3587" s="299" t="s">
        <v>182</v>
      </c>
      <c r="B3587" s="299" t="s">
        <v>183</v>
      </c>
      <c r="C3587" s="125">
        <v>45440</v>
      </c>
      <c r="D3587" s="125">
        <v>45440</v>
      </c>
      <c r="E3587" s="125">
        <v>45440</v>
      </c>
      <c r="G3587" s="127" t="s">
        <v>1708</v>
      </c>
      <c r="H3587" s="128" t="s">
        <v>216</v>
      </c>
      <c r="I3587" s="73" t="s">
        <v>218</v>
      </c>
      <c r="J3587" s="73" t="s">
        <v>219</v>
      </c>
      <c r="K3587" s="73" t="s">
        <v>166</v>
      </c>
      <c r="L3587" s="129">
        <v>0</v>
      </c>
      <c r="N3587" s="121">
        <v>0</v>
      </c>
      <c r="O3587" s="121">
        <v>3103.74</v>
      </c>
      <c r="P3587" s="121">
        <v>3103.74</v>
      </c>
      <c r="Q3587" s="130" t="s">
        <v>681</v>
      </c>
      <c r="R3587" s="131">
        <v>0</v>
      </c>
      <c r="S3587" s="132">
        <v>7120198.560000007</v>
      </c>
      <c r="T3587" s="122" t="s">
        <v>219</v>
      </c>
      <c r="U3587" s="2">
        <v>112355298</v>
      </c>
      <c r="V3587" s="121">
        <v>-424642810</v>
      </c>
      <c r="W3587" s="111">
        <v>518942</v>
      </c>
      <c r="X3587" s="133">
        <v>68255253</v>
      </c>
      <c r="Y3587" s="45"/>
    </row>
    <row r="3588" spans="1:25">
      <c r="A3588" s="228" t="s">
        <v>182</v>
      </c>
      <c r="B3588" s="228" t="s">
        <v>183</v>
      </c>
      <c r="C3588" s="229">
        <v>45440</v>
      </c>
      <c r="D3588" s="229">
        <v>45440</v>
      </c>
      <c r="E3588" s="229">
        <v>45440</v>
      </c>
      <c r="F3588" s="296"/>
      <c r="G3588" s="230" t="s">
        <v>1708</v>
      </c>
      <c r="H3588" s="231" t="s">
        <v>216</v>
      </c>
      <c r="I3588" s="232" t="s">
        <v>218</v>
      </c>
      <c r="J3588" s="232" t="s">
        <v>1985</v>
      </c>
      <c r="K3588" s="232" t="s">
        <v>166</v>
      </c>
      <c r="L3588" s="233">
        <v>0</v>
      </c>
      <c r="M3588" s="234"/>
      <c r="N3588" s="234">
        <v>0</v>
      </c>
      <c r="O3588" s="234">
        <v>1861.32</v>
      </c>
      <c r="P3588" s="234">
        <v>1861.32</v>
      </c>
      <c r="Q3588" s="235" t="s">
        <v>681</v>
      </c>
      <c r="R3588" s="236">
        <v>0</v>
      </c>
      <c r="S3588" s="237">
        <v>7122059.8800000073</v>
      </c>
      <c r="T3588" s="238" t="s">
        <v>219</v>
      </c>
      <c r="U3588" s="239">
        <v>112355297</v>
      </c>
      <c r="V3588" s="234">
        <v>-424686208</v>
      </c>
      <c r="W3588" s="240">
        <v>589159</v>
      </c>
      <c r="X3588" s="241">
        <v>68268304</v>
      </c>
      <c r="Y3588" s="242"/>
    </row>
    <row r="3589" spans="1:25">
      <c r="A3589" s="299" t="s">
        <v>182</v>
      </c>
      <c r="B3589" s="299" t="s">
        <v>183</v>
      </c>
      <c r="C3589" s="125">
        <v>45441</v>
      </c>
      <c r="D3589" s="125">
        <v>45441</v>
      </c>
      <c r="E3589" s="125">
        <v>45441</v>
      </c>
      <c r="F3589" s="295" t="s">
        <v>466</v>
      </c>
      <c r="G3589" s="127" t="s">
        <v>1608</v>
      </c>
      <c r="H3589" s="128" t="s">
        <v>465</v>
      </c>
      <c r="I3589" s="73" t="s">
        <v>467</v>
      </c>
      <c r="J3589" s="73" t="s">
        <v>468</v>
      </c>
      <c r="K3589" s="73" t="s">
        <v>166</v>
      </c>
      <c r="L3589" s="129">
        <v>0</v>
      </c>
      <c r="N3589" s="121">
        <v>0</v>
      </c>
      <c r="O3589" s="121">
        <v>60347.86</v>
      </c>
      <c r="P3589" s="121">
        <v>60347.86</v>
      </c>
      <c r="Q3589" s="130" t="s">
        <v>681</v>
      </c>
      <c r="R3589" s="131">
        <v>0</v>
      </c>
      <c r="S3589" s="132">
        <v>7182407.7400000077</v>
      </c>
      <c r="T3589" s="122" t="s">
        <v>468</v>
      </c>
      <c r="U3589" s="2">
        <v>112394842</v>
      </c>
      <c r="V3589" s="121">
        <v>-425116612</v>
      </c>
      <c r="W3589" s="111">
        <v>553492</v>
      </c>
      <c r="X3589" s="133">
        <v>68285947</v>
      </c>
      <c r="Y3589" s="45"/>
    </row>
    <row r="3590" spans="1:25">
      <c r="A3590" s="228" t="s">
        <v>182</v>
      </c>
      <c r="B3590" s="228" t="s">
        <v>183</v>
      </c>
      <c r="C3590" s="229">
        <v>45440</v>
      </c>
      <c r="D3590" s="229">
        <v>45440</v>
      </c>
      <c r="E3590" s="229">
        <v>45441</v>
      </c>
      <c r="F3590" s="296" t="s">
        <v>203</v>
      </c>
      <c r="G3590" s="230" t="s">
        <v>1887</v>
      </c>
      <c r="H3590" s="231" t="s">
        <v>202</v>
      </c>
      <c r="I3590" s="232" t="s">
        <v>204</v>
      </c>
      <c r="J3590" s="232" t="s">
        <v>205</v>
      </c>
      <c r="K3590" s="232" t="s">
        <v>166</v>
      </c>
      <c r="L3590" s="233">
        <v>0</v>
      </c>
      <c r="M3590" s="234"/>
      <c r="N3590" s="234">
        <v>0</v>
      </c>
      <c r="O3590" s="234">
        <v>1604.39</v>
      </c>
      <c r="P3590" s="234">
        <v>1604.39</v>
      </c>
      <c r="Q3590" s="235" t="s">
        <v>681</v>
      </c>
      <c r="R3590" s="236">
        <v>0</v>
      </c>
      <c r="S3590" s="237">
        <v>7184012.1300000073</v>
      </c>
      <c r="T3590" s="238" t="s">
        <v>205</v>
      </c>
      <c r="U3590" s="239">
        <v>112331211</v>
      </c>
      <c r="V3590" s="234">
        <v>-425161466</v>
      </c>
      <c r="W3590" s="240">
        <v>542867</v>
      </c>
      <c r="X3590" s="241">
        <v>68297760</v>
      </c>
      <c r="Y3590" s="242"/>
    </row>
    <row r="3591" spans="1:25">
      <c r="A3591" s="299" t="s">
        <v>182</v>
      </c>
      <c r="B3591" s="299" t="s">
        <v>183</v>
      </c>
      <c r="C3591" s="125">
        <v>45443</v>
      </c>
      <c r="D3591" s="125">
        <v>45443</v>
      </c>
      <c r="E3591" s="125">
        <v>45443</v>
      </c>
      <c r="F3591" s="295" t="s">
        <v>1061</v>
      </c>
      <c r="G3591" s="127" t="s">
        <v>1921</v>
      </c>
      <c r="H3591" s="128" t="s">
        <v>1060</v>
      </c>
      <c r="I3591" s="73" t="s">
        <v>1058</v>
      </c>
      <c r="J3591" s="73" t="s">
        <v>1059</v>
      </c>
      <c r="K3591" s="73" t="s">
        <v>166</v>
      </c>
      <c r="L3591" s="129">
        <v>0</v>
      </c>
      <c r="N3591" s="121">
        <v>0</v>
      </c>
      <c r="O3591" s="121">
        <v>11429.3</v>
      </c>
      <c r="P3591" s="121">
        <v>11429.3</v>
      </c>
      <c r="Q3591" s="130" t="s">
        <v>681</v>
      </c>
      <c r="R3591" s="131">
        <v>0</v>
      </c>
      <c r="S3591" s="132">
        <v>7195441.4300000072</v>
      </c>
      <c r="T3591" s="122" t="s">
        <v>1096</v>
      </c>
      <c r="U3591" s="2">
        <v>112445724</v>
      </c>
      <c r="V3591" s="121">
        <v>-426941855</v>
      </c>
      <c r="W3591" s="111">
        <v>553659</v>
      </c>
      <c r="X3591" s="133">
        <v>68419119</v>
      </c>
      <c r="Y3591" s="45"/>
    </row>
    <row r="3592" spans="1:25">
      <c r="A3592" s="299" t="s">
        <v>182</v>
      </c>
      <c r="B3592" s="299" t="s">
        <v>183</v>
      </c>
      <c r="C3592" s="125">
        <v>45443</v>
      </c>
      <c r="D3592" s="125">
        <v>45443</v>
      </c>
      <c r="E3592" s="125">
        <v>45443</v>
      </c>
      <c r="F3592" s="295" t="s">
        <v>734</v>
      </c>
      <c r="G3592" s="127" t="s">
        <v>1518</v>
      </c>
      <c r="H3592" s="128" t="s">
        <v>733</v>
      </c>
      <c r="I3592" s="73" t="s">
        <v>731</v>
      </c>
      <c r="J3592" s="73" t="s">
        <v>732</v>
      </c>
      <c r="K3592" s="73" t="s">
        <v>166</v>
      </c>
      <c r="L3592" s="129">
        <v>0</v>
      </c>
      <c r="N3592" s="121">
        <v>0</v>
      </c>
      <c r="O3592" s="121">
        <v>128.33000000000001</v>
      </c>
      <c r="P3592" s="121">
        <v>128.33000000000001</v>
      </c>
      <c r="Q3592" s="130" t="s">
        <v>681</v>
      </c>
      <c r="R3592" s="131">
        <v>0</v>
      </c>
      <c r="S3592" s="132">
        <v>7195569.7600000072</v>
      </c>
      <c r="T3592" s="122" t="s">
        <v>732</v>
      </c>
      <c r="U3592" s="2">
        <v>112885017</v>
      </c>
      <c r="V3592" s="121">
        <v>-427051153</v>
      </c>
      <c r="W3592" s="111">
        <v>548653</v>
      </c>
      <c r="X3592" s="133">
        <v>68527762</v>
      </c>
      <c r="Y3592" s="45"/>
    </row>
    <row r="3593" spans="1:25">
      <c r="A3593" s="299" t="s">
        <v>182</v>
      </c>
      <c r="B3593" s="299" t="s">
        <v>183</v>
      </c>
      <c r="C3593" s="125">
        <v>45443</v>
      </c>
      <c r="D3593" s="125">
        <v>45443</v>
      </c>
      <c r="E3593" s="125">
        <v>45443</v>
      </c>
      <c r="F3593" s="295" t="s">
        <v>859</v>
      </c>
      <c r="G3593" s="127" t="s">
        <v>1610</v>
      </c>
      <c r="H3593" s="128" t="s">
        <v>858</v>
      </c>
      <c r="I3593" s="73" t="s">
        <v>731</v>
      </c>
      <c r="J3593" s="73" t="s">
        <v>857</v>
      </c>
      <c r="K3593" s="73" t="s">
        <v>166</v>
      </c>
      <c r="L3593" s="129">
        <v>0</v>
      </c>
      <c r="N3593" s="121">
        <v>0</v>
      </c>
      <c r="O3593" s="121">
        <v>984.17</v>
      </c>
      <c r="P3593" s="121">
        <v>984.17</v>
      </c>
      <c r="Q3593" s="130" t="s">
        <v>681</v>
      </c>
      <c r="R3593" s="131">
        <v>0</v>
      </c>
      <c r="S3593" s="132">
        <v>7196553.9300000072</v>
      </c>
      <c r="T3593" s="122" t="s">
        <v>857</v>
      </c>
      <c r="U3593" s="2">
        <v>112885026</v>
      </c>
      <c r="V3593" s="121">
        <v>-427051161</v>
      </c>
      <c r="W3593" s="111">
        <v>548916</v>
      </c>
      <c r="X3593" s="133">
        <v>68527770</v>
      </c>
      <c r="Y3593" s="45"/>
    </row>
    <row r="3594" spans="1:25">
      <c r="A3594" s="299" t="s">
        <v>182</v>
      </c>
      <c r="B3594" s="299" t="s">
        <v>183</v>
      </c>
      <c r="C3594" s="125">
        <v>45443</v>
      </c>
      <c r="D3594" s="125">
        <v>45443</v>
      </c>
      <c r="E3594" s="125">
        <v>45443</v>
      </c>
      <c r="F3594" s="295" t="s">
        <v>558</v>
      </c>
      <c r="G3594" s="127" t="s">
        <v>1685</v>
      </c>
      <c r="H3594" s="128" t="s">
        <v>557</v>
      </c>
      <c r="I3594" s="73" t="s">
        <v>559</v>
      </c>
      <c r="J3594" s="73" t="s">
        <v>943</v>
      </c>
      <c r="K3594" s="73" t="s">
        <v>166</v>
      </c>
      <c r="L3594" s="129">
        <v>0</v>
      </c>
      <c r="N3594" s="121">
        <v>0</v>
      </c>
      <c r="O3594" s="121">
        <v>30147.94</v>
      </c>
      <c r="P3594" s="121">
        <v>30147.94</v>
      </c>
      <c r="Q3594" s="130" t="s">
        <v>681</v>
      </c>
      <c r="R3594" s="131">
        <v>0</v>
      </c>
      <c r="S3594" s="132">
        <v>7226701.8700000076</v>
      </c>
      <c r="T3594" s="122" t="s">
        <v>560</v>
      </c>
      <c r="U3594" s="2">
        <v>112724070</v>
      </c>
      <c r="V3594" s="121">
        <v>-427041459</v>
      </c>
      <c r="W3594" s="111">
        <v>545690</v>
      </c>
      <c r="X3594" s="133">
        <v>68518498</v>
      </c>
      <c r="Y3594" s="45"/>
    </row>
    <row r="3595" spans="1:25">
      <c r="A3595" s="299" t="s">
        <v>182</v>
      </c>
      <c r="B3595" s="299" t="s">
        <v>183</v>
      </c>
      <c r="C3595" s="125">
        <v>45443</v>
      </c>
      <c r="D3595" s="125">
        <v>45443</v>
      </c>
      <c r="E3595" s="125">
        <v>45443</v>
      </c>
      <c r="G3595" s="127" t="s">
        <v>1986</v>
      </c>
      <c r="H3595" s="128" t="s">
        <v>1117</v>
      </c>
      <c r="I3595" s="73" t="s">
        <v>572</v>
      </c>
      <c r="J3595" s="73" t="s">
        <v>1116</v>
      </c>
      <c r="K3595" s="73" t="s">
        <v>166</v>
      </c>
      <c r="L3595" s="129">
        <v>0</v>
      </c>
      <c r="N3595" s="121">
        <v>0</v>
      </c>
      <c r="O3595" s="121">
        <v>15043.31</v>
      </c>
      <c r="P3595" s="121">
        <v>15043.31</v>
      </c>
      <c r="Q3595" s="130" t="s">
        <v>681</v>
      </c>
      <c r="R3595" s="131">
        <v>0</v>
      </c>
      <c r="S3595" s="132">
        <v>7241745.1800000072</v>
      </c>
      <c r="T3595" s="122" t="s">
        <v>1116</v>
      </c>
      <c r="U3595" s="2">
        <v>113606298</v>
      </c>
      <c r="V3595" s="121">
        <v>-427070311</v>
      </c>
      <c r="W3595" s="111">
        <v>586622</v>
      </c>
      <c r="X3595" s="133">
        <v>68546884</v>
      </c>
      <c r="Y3595" s="45"/>
    </row>
    <row r="3596" spans="1:25">
      <c r="A3596" s="299" t="s">
        <v>182</v>
      </c>
      <c r="B3596" s="299" t="s">
        <v>183</v>
      </c>
      <c r="C3596" s="125">
        <v>45443</v>
      </c>
      <c r="D3596" s="125">
        <v>45443</v>
      </c>
      <c r="E3596" s="125">
        <v>45443</v>
      </c>
      <c r="F3596" s="295" t="s">
        <v>1087</v>
      </c>
      <c r="G3596" s="127" t="s">
        <v>1939</v>
      </c>
      <c r="H3596" s="128" t="s">
        <v>1086</v>
      </c>
      <c r="I3596" s="73" t="s">
        <v>528</v>
      </c>
      <c r="J3596" s="73" t="s">
        <v>1940</v>
      </c>
      <c r="K3596" s="73" t="s">
        <v>166</v>
      </c>
      <c r="L3596" s="129">
        <v>0</v>
      </c>
      <c r="N3596" s="121">
        <v>0</v>
      </c>
      <c r="O3596" s="121">
        <v>6574.82</v>
      </c>
      <c r="P3596" s="121">
        <v>6574.82</v>
      </c>
      <c r="Q3596" s="130" t="s">
        <v>681</v>
      </c>
      <c r="R3596" s="131">
        <v>0</v>
      </c>
      <c r="S3596" s="132">
        <v>7248320.0000000075</v>
      </c>
      <c r="T3596" s="122" t="s">
        <v>1085</v>
      </c>
      <c r="U3596" s="2">
        <v>109079699</v>
      </c>
      <c r="V3596" s="121">
        <v>-426871512</v>
      </c>
      <c r="W3596" s="111">
        <v>558361</v>
      </c>
      <c r="X3596" s="133">
        <v>68348844</v>
      </c>
      <c r="Y3596" s="45"/>
    </row>
    <row r="3597" spans="1:25">
      <c r="A3597" s="299" t="s">
        <v>182</v>
      </c>
      <c r="B3597" s="299" t="s">
        <v>183</v>
      </c>
      <c r="C3597" s="125">
        <v>45443</v>
      </c>
      <c r="D3597" s="125">
        <v>45443</v>
      </c>
      <c r="E3597" s="125">
        <v>45443</v>
      </c>
      <c r="G3597" s="127" t="s">
        <v>1871</v>
      </c>
      <c r="H3597" s="128" t="s">
        <v>516</v>
      </c>
      <c r="I3597" s="73" t="s">
        <v>517</v>
      </c>
      <c r="J3597" s="73" t="s">
        <v>1872</v>
      </c>
      <c r="K3597" s="73" t="s">
        <v>166</v>
      </c>
      <c r="L3597" s="129">
        <v>0</v>
      </c>
      <c r="N3597" s="121">
        <v>0</v>
      </c>
      <c r="O3597" s="121">
        <v>12837.64</v>
      </c>
      <c r="P3597" s="121">
        <v>12837.64</v>
      </c>
      <c r="Q3597" s="130" t="s">
        <v>681</v>
      </c>
      <c r="R3597" s="131">
        <v>0</v>
      </c>
      <c r="S3597" s="132">
        <v>7261157.6400000071</v>
      </c>
      <c r="T3597" s="122" t="s">
        <v>518</v>
      </c>
      <c r="U3597" s="2">
        <v>112614892</v>
      </c>
      <c r="V3597" s="121">
        <v>-427011002</v>
      </c>
      <c r="W3597" s="111">
        <v>549713</v>
      </c>
      <c r="X3597" s="133">
        <v>68488193</v>
      </c>
      <c r="Y3597" s="45"/>
    </row>
    <row r="3598" spans="1:25">
      <c r="A3598" s="299" t="s">
        <v>182</v>
      </c>
      <c r="B3598" s="299" t="s">
        <v>183</v>
      </c>
      <c r="C3598" s="125">
        <v>45443</v>
      </c>
      <c r="D3598" s="125">
        <v>45443</v>
      </c>
      <c r="E3598" s="125">
        <v>45443</v>
      </c>
      <c r="F3598" s="295" t="s">
        <v>1092</v>
      </c>
      <c r="G3598" s="127" t="s">
        <v>1958</v>
      </c>
      <c r="H3598" s="128" t="s">
        <v>1091</v>
      </c>
      <c r="I3598" s="73" t="s">
        <v>764</v>
      </c>
      <c r="J3598" s="73" t="s">
        <v>1090</v>
      </c>
      <c r="K3598" s="73" t="s">
        <v>166</v>
      </c>
      <c r="L3598" s="129">
        <v>0</v>
      </c>
      <c r="N3598" s="121">
        <v>0</v>
      </c>
      <c r="O3598" s="121">
        <v>29001.119999999999</v>
      </c>
      <c r="P3598" s="121">
        <v>29001.119999999999</v>
      </c>
      <c r="Q3598" s="130" t="s">
        <v>681</v>
      </c>
      <c r="R3598" s="131">
        <v>0</v>
      </c>
      <c r="S3598" s="132">
        <v>7290158.7600000072</v>
      </c>
      <c r="T3598" s="122" t="s">
        <v>1090</v>
      </c>
      <c r="U3598" s="2">
        <v>113882859</v>
      </c>
      <c r="V3598" s="121">
        <v>-427074517</v>
      </c>
      <c r="W3598" s="111">
        <v>575658</v>
      </c>
      <c r="X3598" s="133">
        <v>68551086</v>
      </c>
      <c r="Y3598" s="45"/>
    </row>
    <row r="3599" spans="1:25">
      <c r="A3599" s="299" t="s">
        <v>182</v>
      </c>
      <c r="B3599" s="299" t="s">
        <v>183</v>
      </c>
      <c r="C3599" s="125">
        <v>45443</v>
      </c>
      <c r="D3599" s="125">
        <v>45443</v>
      </c>
      <c r="E3599" s="125">
        <v>45443</v>
      </c>
      <c r="F3599" s="295" t="s">
        <v>1095</v>
      </c>
      <c r="G3599" s="127" t="s">
        <v>1959</v>
      </c>
      <c r="H3599" s="128" t="s">
        <v>1094</v>
      </c>
      <c r="I3599" s="73" t="s">
        <v>764</v>
      </c>
      <c r="J3599" s="73" t="s">
        <v>1960</v>
      </c>
      <c r="K3599" s="73" t="s">
        <v>166</v>
      </c>
      <c r="L3599" s="129">
        <v>0</v>
      </c>
      <c r="N3599" s="121">
        <v>0</v>
      </c>
      <c r="O3599" s="121">
        <v>51430.720000000001</v>
      </c>
      <c r="P3599" s="121">
        <v>51430.720000000001</v>
      </c>
      <c r="Q3599" s="130" t="s">
        <v>681</v>
      </c>
      <c r="R3599" s="131">
        <v>0</v>
      </c>
      <c r="S3599" s="132">
        <v>7341589.480000007</v>
      </c>
      <c r="T3599" s="122" t="s">
        <v>1439</v>
      </c>
      <c r="U3599" s="2">
        <v>113882956</v>
      </c>
      <c r="V3599" s="121">
        <v>-427074559</v>
      </c>
      <c r="W3599" s="111">
        <v>575353</v>
      </c>
      <c r="X3599" s="133">
        <v>68551128</v>
      </c>
      <c r="Y3599" s="45"/>
    </row>
    <row r="3600" spans="1:25">
      <c r="A3600" s="299" t="s">
        <v>182</v>
      </c>
      <c r="B3600" s="299" t="s">
        <v>183</v>
      </c>
      <c r="C3600" s="125">
        <v>45443</v>
      </c>
      <c r="D3600" s="125">
        <v>45443</v>
      </c>
      <c r="E3600" s="125">
        <v>45443</v>
      </c>
      <c r="F3600" s="295" t="s">
        <v>1136</v>
      </c>
      <c r="G3600" s="127" t="s">
        <v>1987</v>
      </c>
      <c r="H3600" s="128" t="s">
        <v>1135</v>
      </c>
      <c r="I3600" s="73" t="s">
        <v>1133</v>
      </c>
      <c r="J3600" s="73" t="s">
        <v>1134</v>
      </c>
      <c r="K3600" s="73" t="s">
        <v>166</v>
      </c>
      <c r="L3600" s="129">
        <v>0</v>
      </c>
      <c r="N3600" s="121">
        <v>0</v>
      </c>
      <c r="O3600" s="121">
        <v>20378.77</v>
      </c>
      <c r="P3600" s="121">
        <v>20378.77</v>
      </c>
      <c r="Q3600" s="130" t="s">
        <v>681</v>
      </c>
      <c r="R3600" s="131">
        <v>0</v>
      </c>
      <c r="S3600" s="132">
        <v>7361968.2500000065</v>
      </c>
      <c r="T3600" s="122" t="s">
        <v>1134</v>
      </c>
      <c r="U3600" s="2">
        <v>113525140</v>
      </c>
      <c r="V3600" s="121">
        <v>-427064325</v>
      </c>
      <c r="W3600" s="111">
        <v>586654</v>
      </c>
      <c r="X3600" s="133">
        <v>68540898</v>
      </c>
      <c r="Y3600" s="45"/>
    </row>
    <row r="3601" spans="1:25">
      <c r="A3601" s="299" t="s">
        <v>182</v>
      </c>
      <c r="B3601" s="299" t="s">
        <v>183</v>
      </c>
      <c r="C3601" s="125">
        <v>45443</v>
      </c>
      <c r="D3601" s="125">
        <v>45443</v>
      </c>
      <c r="E3601" s="125">
        <v>45443</v>
      </c>
      <c r="F3601" s="295" t="s">
        <v>771</v>
      </c>
      <c r="G3601" s="127" t="s">
        <v>1545</v>
      </c>
      <c r="H3601" s="128" t="s">
        <v>770</v>
      </c>
      <c r="I3601" s="73" t="s">
        <v>768</v>
      </c>
      <c r="J3601" s="73" t="s">
        <v>769</v>
      </c>
      <c r="K3601" s="73" t="s">
        <v>166</v>
      </c>
      <c r="L3601" s="129">
        <v>0</v>
      </c>
      <c r="N3601" s="121">
        <v>0</v>
      </c>
      <c r="O3601" s="121">
        <v>205105.11</v>
      </c>
      <c r="P3601" s="121">
        <v>205105.11</v>
      </c>
      <c r="Q3601" s="130" t="s">
        <v>681</v>
      </c>
      <c r="R3601" s="131">
        <v>0</v>
      </c>
      <c r="S3601" s="132">
        <v>7567073.3600000069</v>
      </c>
      <c r="T3601" s="122" t="s">
        <v>769</v>
      </c>
      <c r="U3601" s="2">
        <v>109087119</v>
      </c>
      <c r="V3601" s="121">
        <v>-426871584</v>
      </c>
      <c r="W3601" s="111">
        <v>557506</v>
      </c>
      <c r="X3601" s="133">
        <v>68348916</v>
      </c>
      <c r="Y3601" s="45"/>
    </row>
    <row r="3602" spans="1:25">
      <c r="A3602" s="299" t="s">
        <v>182</v>
      </c>
      <c r="B3602" s="299" t="s">
        <v>183</v>
      </c>
      <c r="C3602" s="125">
        <v>45443</v>
      </c>
      <c r="D3602" s="125">
        <v>45443</v>
      </c>
      <c r="E3602" s="125">
        <v>45443</v>
      </c>
      <c r="F3602" s="295" t="s">
        <v>1140</v>
      </c>
      <c r="G3602" s="127" t="s">
        <v>1988</v>
      </c>
      <c r="H3602" s="128" t="s">
        <v>1139</v>
      </c>
      <c r="I3602" s="73" t="s">
        <v>1002</v>
      </c>
      <c r="J3602" s="73" t="s">
        <v>1989</v>
      </c>
      <c r="K3602" s="73" t="s">
        <v>166</v>
      </c>
      <c r="L3602" s="129">
        <v>0</v>
      </c>
      <c r="N3602" s="121">
        <v>0</v>
      </c>
      <c r="O3602" s="121">
        <v>15114.15</v>
      </c>
      <c r="P3602" s="121">
        <v>15114.15</v>
      </c>
      <c r="Q3602" s="130" t="s">
        <v>681</v>
      </c>
      <c r="R3602" s="131">
        <v>0</v>
      </c>
      <c r="S3602" s="132">
        <v>7582187.5100000072</v>
      </c>
      <c r="T3602" s="122" t="s">
        <v>1138</v>
      </c>
      <c r="U3602" s="2">
        <v>112876127</v>
      </c>
      <c r="V3602" s="121">
        <v>-427050517</v>
      </c>
      <c r="W3602" s="111">
        <v>595336</v>
      </c>
      <c r="X3602" s="133">
        <v>68527140</v>
      </c>
      <c r="Y3602" s="45"/>
    </row>
    <row r="3603" spans="1:25">
      <c r="A3603" s="299" t="s">
        <v>182</v>
      </c>
      <c r="B3603" s="299" t="s">
        <v>183</v>
      </c>
      <c r="C3603" s="125">
        <v>45443</v>
      </c>
      <c r="D3603" s="125">
        <v>45443</v>
      </c>
      <c r="E3603" s="125">
        <v>45443</v>
      </c>
      <c r="F3603" s="295" t="s">
        <v>1127</v>
      </c>
      <c r="G3603" s="127" t="s">
        <v>1978</v>
      </c>
      <c r="H3603" s="128" t="s">
        <v>1126</v>
      </c>
      <c r="I3603" s="73" t="s">
        <v>977</v>
      </c>
      <c r="J3603" s="73" t="s">
        <v>1125</v>
      </c>
      <c r="K3603" s="73" t="s">
        <v>166</v>
      </c>
      <c r="L3603" s="129">
        <v>0</v>
      </c>
      <c r="N3603" s="121">
        <v>0</v>
      </c>
      <c r="O3603" s="121">
        <v>6714.42</v>
      </c>
      <c r="P3603" s="121">
        <v>6714.42</v>
      </c>
      <c r="Q3603" s="130" t="s">
        <v>681</v>
      </c>
      <c r="R3603" s="131">
        <v>0</v>
      </c>
      <c r="S3603" s="132">
        <v>7588901.9300000072</v>
      </c>
      <c r="T3603" s="122" t="s">
        <v>1125</v>
      </c>
      <c r="U3603" s="2">
        <v>112383893</v>
      </c>
      <c r="V3603" s="121">
        <v>-426907858</v>
      </c>
      <c r="W3603" s="111">
        <v>588801</v>
      </c>
      <c r="X3603" s="133">
        <v>68385124</v>
      </c>
      <c r="Y3603" s="45"/>
    </row>
    <row r="3604" spans="1:25">
      <c r="A3604" s="299" t="s">
        <v>182</v>
      </c>
      <c r="B3604" s="299" t="s">
        <v>183</v>
      </c>
      <c r="C3604" s="125">
        <v>45443</v>
      </c>
      <c r="D3604" s="125">
        <v>45443</v>
      </c>
      <c r="E3604" s="125">
        <v>45443</v>
      </c>
      <c r="F3604" s="295" t="s">
        <v>1127</v>
      </c>
      <c r="G3604" s="127" t="s">
        <v>1978</v>
      </c>
      <c r="H3604" s="128" t="s">
        <v>1126</v>
      </c>
      <c r="I3604" s="73" t="s">
        <v>977</v>
      </c>
      <c r="J3604" s="73" t="s">
        <v>1125</v>
      </c>
      <c r="K3604" s="73" t="s">
        <v>166</v>
      </c>
      <c r="L3604" s="129">
        <v>0</v>
      </c>
      <c r="N3604" s="121">
        <v>0</v>
      </c>
      <c r="O3604" s="121">
        <v>40957.99</v>
      </c>
      <c r="P3604" s="121">
        <v>40957.99</v>
      </c>
      <c r="Q3604" s="130" t="s">
        <v>681</v>
      </c>
      <c r="R3604" s="131">
        <v>0</v>
      </c>
      <c r="S3604" s="132">
        <v>7629859.9200000074</v>
      </c>
      <c r="T3604" s="122" t="s">
        <v>1125</v>
      </c>
      <c r="U3604" s="2">
        <v>112386419</v>
      </c>
      <c r="V3604" s="121">
        <v>-426909341</v>
      </c>
      <c r="W3604" s="111">
        <v>588800</v>
      </c>
      <c r="X3604" s="133">
        <v>68386607</v>
      </c>
      <c r="Y3604" s="45"/>
    </row>
    <row r="3605" spans="1:25">
      <c r="A3605" s="299" t="s">
        <v>182</v>
      </c>
      <c r="B3605" s="299" t="s">
        <v>183</v>
      </c>
      <c r="C3605" s="125">
        <v>45443</v>
      </c>
      <c r="D3605" s="125">
        <v>45443</v>
      </c>
      <c r="E3605" s="125">
        <v>45443</v>
      </c>
      <c r="G3605" s="127" t="s">
        <v>1636</v>
      </c>
      <c r="H3605" s="128" t="s">
        <v>881</v>
      </c>
      <c r="I3605" s="73" t="s">
        <v>204</v>
      </c>
      <c r="J3605" s="73" t="s">
        <v>880</v>
      </c>
      <c r="K3605" s="73" t="s">
        <v>166</v>
      </c>
      <c r="L3605" s="129">
        <v>0</v>
      </c>
      <c r="N3605" s="121">
        <v>0</v>
      </c>
      <c r="O3605" s="121">
        <v>5348.05</v>
      </c>
      <c r="P3605" s="121">
        <v>5348.05</v>
      </c>
      <c r="Q3605" s="130" t="s">
        <v>681</v>
      </c>
      <c r="R3605" s="131">
        <v>0</v>
      </c>
      <c r="S3605" s="132">
        <v>7635207.9700000072</v>
      </c>
      <c r="T3605" s="122" t="s">
        <v>880</v>
      </c>
      <c r="U3605" s="2">
        <v>112807338</v>
      </c>
      <c r="V3605" s="121">
        <v>-427046446</v>
      </c>
      <c r="W3605" s="111">
        <v>533551</v>
      </c>
      <c r="X3605" s="133">
        <v>68523313</v>
      </c>
      <c r="Y3605" s="45"/>
    </row>
    <row r="3606" spans="1:25">
      <c r="A3606" s="228" t="s">
        <v>182</v>
      </c>
      <c r="B3606" s="228" t="s">
        <v>183</v>
      </c>
      <c r="C3606" s="229">
        <v>45443</v>
      </c>
      <c r="D3606" s="229">
        <v>45443</v>
      </c>
      <c r="E3606" s="229">
        <v>45443</v>
      </c>
      <c r="F3606" s="296"/>
      <c r="G3606" s="230" t="s">
        <v>1708</v>
      </c>
      <c r="H3606" s="231" t="s">
        <v>216</v>
      </c>
      <c r="I3606" s="232" t="s">
        <v>218</v>
      </c>
      <c r="J3606" s="232" t="s">
        <v>219</v>
      </c>
      <c r="K3606" s="232" t="s">
        <v>166</v>
      </c>
      <c r="L3606" s="233">
        <v>0</v>
      </c>
      <c r="M3606" s="234"/>
      <c r="N3606" s="234">
        <v>0</v>
      </c>
      <c r="O3606" s="234">
        <v>61091.78</v>
      </c>
      <c r="P3606" s="234">
        <v>61091.78</v>
      </c>
      <c r="Q3606" s="235" t="s">
        <v>681</v>
      </c>
      <c r="R3606" s="236">
        <v>0</v>
      </c>
      <c r="S3606" s="237">
        <v>7696299.7500000075</v>
      </c>
      <c r="T3606" s="238" t="s">
        <v>219</v>
      </c>
      <c r="U3606" s="239">
        <v>112842615</v>
      </c>
      <c r="V3606" s="234">
        <v>-427160454</v>
      </c>
      <c r="W3606" s="240">
        <v>586458</v>
      </c>
      <c r="X3606" s="241">
        <v>68592243</v>
      </c>
      <c r="Y3606" s="242"/>
    </row>
    <row r="3607" spans="1:25">
      <c r="A3607" s="299" t="s">
        <v>182</v>
      </c>
      <c r="B3607" s="299" t="s">
        <v>183</v>
      </c>
      <c r="C3607" s="125">
        <v>45446</v>
      </c>
      <c r="D3607" s="125">
        <v>45446</v>
      </c>
      <c r="E3607" s="125">
        <v>45446</v>
      </c>
      <c r="F3607" s="295" t="s">
        <v>453</v>
      </c>
      <c r="G3607" s="127" t="s">
        <v>1743</v>
      </c>
      <c r="H3607" s="128" t="s">
        <v>452</v>
      </c>
      <c r="I3607" s="73" t="s">
        <v>454</v>
      </c>
      <c r="J3607" s="73" t="s">
        <v>455</v>
      </c>
      <c r="K3607" s="73" t="s">
        <v>166</v>
      </c>
      <c r="L3607" s="129">
        <v>0</v>
      </c>
      <c r="N3607" s="121">
        <v>0</v>
      </c>
      <c r="O3607" s="121">
        <v>30138.799999999999</v>
      </c>
      <c r="P3607" s="121">
        <v>30138.799999999999</v>
      </c>
      <c r="Q3607" s="130" t="s">
        <v>681</v>
      </c>
      <c r="R3607" s="131">
        <v>0</v>
      </c>
      <c r="S3607" s="132">
        <v>7726438.5500000073</v>
      </c>
      <c r="T3607" s="122" t="s">
        <v>455</v>
      </c>
      <c r="U3607" s="2">
        <v>112691734</v>
      </c>
      <c r="V3607" s="121">
        <v>-427295652</v>
      </c>
      <c r="W3607" s="111">
        <v>523882</v>
      </c>
      <c r="X3607" s="133">
        <v>68610358</v>
      </c>
      <c r="Y3607" s="45"/>
    </row>
    <row r="3608" spans="1:25">
      <c r="A3608" s="299" t="s">
        <v>182</v>
      </c>
      <c r="B3608" s="299" t="s">
        <v>183</v>
      </c>
      <c r="C3608" s="125">
        <v>45446</v>
      </c>
      <c r="D3608" s="125">
        <v>45446</v>
      </c>
      <c r="E3608" s="125">
        <v>45446</v>
      </c>
      <c r="G3608" s="127" t="s">
        <v>1862</v>
      </c>
      <c r="H3608" s="128" t="s">
        <v>1042</v>
      </c>
      <c r="I3608" s="73" t="s">
        <v>716</v>
      </c>
      <c r="J3608" s="73" t="s">
        <v>1863</v>
      </c>
      <c r="K3608" s="73" t="s">
        <v>166</v>
      </c>
      <c r="L3608" s="129">
        <v>0</v>
      </c>
      <c r="N3608" s="121">
        <v>0</v>
      </c>
      <c r="O3608" s="121">
        <v>43735.81</v>
      </c>
      <c r="P3608" s="121">
        <v>43735.81</v>
      </c>
      <c r="Q3608" s="130" t="s">
        <v>681</v>
      </c>
      <c r="R3608" s="131">
        <v>0</v>
      </c>
      <c r="S3608" s="132">
        <v>7770174.3600000069</v>
      </c>
      <c r="T3608" s="122" t="s">
        <v>1041</v>
      </c>
      <c r="U3608" s="2">
        <v>111858371</v>
      </c>
      <c r="V3608" s="121">
        <v>-427291161</v>
      </c>
      <c r="W3608" s="111">
        <v>549049</v>
      </c>
      <c r="X3608" s="133">
        <v>68605869</v>
      </c>
      <c r="Y3608" s="45"/>
    </row>
    <row r="3609" spans="1:25">
      <c r="A3609" s="299" t="s">
        <v>206</v>
      </c>
      <c r="B3609" s="299" t="s">
        <v>207</v>
      </c>
      <c r="C3609" s="125">
        <v>45446</v>
      </c>
      <c r="D3609" s="125">
        <v>45446</v>
      </c>
      <c r="E3609" s="125">
        <v>45446</v>
      </c>
      <c r="G3609" s="127"/>
      <c r="H3609" s="128" t="s">
        <v>498</v>
      </c>
      <c r="I3609" s="73" t="s">
        <v>499</v>
      </c>
      <c r="J3609" s="73" t="s">
        <v>500</v>
      </c>
      <c r="K3609" s="73" t="s">
        <v>944</v>
      </c>
      <c r="L3609" s="129">
        <v>35380.65</v>
      </c>
      <c r="M3609" s="121">
        <v>100</v>
      </c>
      <c r="N3609" s="121">
        <v>35380.65</v>
      </c>
      <c r="O3609" s="121">
        <v>0</v>
      </c>
      <c r="P3609" s="121">
        <v>35380.65</v>
      </c>
      <c r="Q3609" s="130" t="s">
        <v>681</v>
      </c>
      <c r="R3609" s="131">
        <v>15357773.20999998</v>
      </c>
      <c r="S3609" s="132">
        <v>0</v>
      </c>
      <c r="T3609" s="122" t="s">
        <v>500</v>
      </c>
      <c r="U3609" s="2">
        <v>113999020</v>
      </c>
      <c r="V3609" s="121">
        <v>-427288890</v>
      </c>
      <c r="W3609" s="111">
        <v>542855</v>
      </c>
      <c r="X3609" s="133">
        <v>68604113</v>
      </c>
      <c r="Y3609" s="45"/>
    </row>
    <row r="3610" spans="1:25">
      <c r="A3610" s="299" t="s">
        <v>182</v>
      </c>
      <c r="B3610" s="299" t="s">
        <v>183</v>
      </c>
      <c r="C3610" s="125">
        <v>45446</v>
      </c>
      <c r="D3610" s="125">
        <v>45446</v>
      </c>
      <c r="E3610" s="125">
        <v>45446</v>
      </c>
      <c r="G3610" s="127" t="s">
        <v>1618</v>
      </c>
      <c r="H3610" s="128" t="s">
        <v>317</v>
      </c>
      <c r="I3610" s="73" t="s">
        <v>318</v>
      </c>
      <c r="J3610" s="73" t="s">
        <v>319</v>
      </c>
      <c r="K3610" s="73" t="s">
        <v>166</v>
      </c>
      <c r="L3610" s="129">
        <v>0</v>
      </c>
      <c r="N3610" s="121">
        <v>0</v>
      </c>
      <c r="O3610" s="121">
        <v>3053.19</v>
      </c>
      <c r="P3610" s="121">
        <v>3053.19</v>
      </c>
      <c r="Q3610" s="130" t="s">
        <v>681</v>
      </c>
      <c r="R3610" s="131">
        <v>0</v>
      </c>
      <c r="S3610" s="132">
        <v>7773227.5500000073</v>
      </c>
      <c r="T3610" s="122" t="s">
        <v>319</v>
      </c>
      <c r="U3610" s="2">
        <v>112844565</v>
      </c>
      <c r="V3610" s="121">
        <v>-427402727</v>
      </c>
      <c r="W3610" s="111">
        <v>454684</v>
      </c>
      <c r="X3610" s="133">
        <v>68648585</v>
      </c>
      <c r="Y3610" s="45"/>
    </row>
    <row r="3611" spans="1:25">
      <c r="A3611" s="299" t="s">
        <v>182</v>
      </c>
      <c r="B3611" s="299" t="s">
        <v>183</v>
      </c>
      <c r="C3611" s="125">
        <v>45443</v>
      </c>
      <c r="D3611" s="125">
        <v>45443</v>
      </c>
      <c r="E3611" s="125">
        <v>45446</v>
      </c>
      <c r="G3611" s="127" t="s">
        <v>1562</v>
      </c>
      <c r="H3611" s="128" t="s">
        <v>324</v>
      </c>
      <c r="I3611" s="73" t="s">
        <v>325</v>
      </c>
      <c r="J3611" s="73" t="s">
        <v>326</v>
      </c>
      <c r="K3611" s="73" t="s">
        <v>166</v>
      </c>
      <c r="L3611" s="129">
        <v>0</v>
      </c>
      <c r="N3611" s="121">
        <v>0</v>
      </c>
      <c r="O3611" s="121">
        <v>46309.99</v>
      </c>
      <c r="P3611" s="121">
        <v>46309.99</v>
      </c>
      <c r="Q3611" s="130" t="s">
        <v>681</v>
      </c>
      <c r="R3611" s="131">
        <v>0</v>
      </c>
      <c r="S3611" s="132">
        <v>7819537.5400000075</v>
      </c>
      <c r="T3611" s="122" t="s">
        <v>326</v>
      </c>
      <c r="U3611" s="2">
        <v>113905849</v>
      </c>
      <c r="V3611" s="121">
        <v>-426129653</v>
      </c>
      <c r="W3611" s="111">
        <v>494646</v>
      </c>
      <c r="X3611" s="133">
        <v>68344145</v>
      </c>
      <c r="Y3611" s="45"/>
    </row>
    <row r="3612" spans="1:25">
      <c r="A3612" s="228" t="s">
        <v>182</v>
      </c>
      <c r="B3612" s="228" t="s">
        <v>183</v>
      </c>
      <c r="C3612" s="229">
        <v>45443</v>
      </c>
      <c r="D3612" s="229">
        <v>45443</v>
      </c>
      <c r="E3612" s="229">
        <v>45446</v>
      </c>
      <c r="F3612" s="296"/>
      <c r="G3612" s="230" t="s">
        <v>1562</v>
      </c>
      <c r="H3612" s="231" t="s">
        <v>324</v>
      </c>
      <c r="I3612" s="232" t="s">
        <v>325</v>
      </c>
      <c r="J3612" s="232" t="s">
        <v>1727</v>
      </c>
      <c r="K3612" s="232" t="s">
        <v>166</v>
      </c>
      <c r="L3612" s="233">
        <v>0</v>
      </c>
      <c r="M3612" s="234"/>
      <c r="N3612" s="234">
        <v>0</v>
      </c>
      <c r="O3612" s="234">
        <v>2282.79</v>
      </c>
      <c r="P3612" s="234">
        <v>2282.79</v>
      </c>
      <c r="Q3612" s="235" t="s">
        <v>681</v>
      </c>
      <c r="R3612" s="236">
        <v>0</v>
      </c>
      <c r="S3612" s="237">
        <v>7821820.3300000075</v>
      </c>
      <c r="T3612" s="238" t="s">
        <v>326</v>
      </c>
      <c r="U3612" s="239">
        <v>113905847</v>
      </c>
      <c r="V3612" s="234">
        <v>-427416965</v>
      </c>
      <c r="W3612" s="240">
        <v>495416</v>
      </c>
      <c r="X3612" s="241">
        <v>68653126</v>
      </c>
      <c r="Y3612" s="242"/>
    </row>
    <row r="3613" spans="1:25">
      <c r="A3613" s="299" t="s">
        <v>182</v>
      </c>
      <c r="B3613" s="299" t="s">
        <v>183</v>
      </c>
      <c r="C3613" s="125">
        <v>45446</v>
      </c>
      <c r="D3613" s="125">
        <v>45446</v>
      </c>
      <c r="E3613" s="125">
        <v>45447</v>
      </c>
      <c r="G3613" s="127"/>
      <c r="J3613" s="73"/>
      <c r="K3613" s="73" t="s">
        <v>1875</v>
      </c>
      <c r="L3613" s="129">
        <v>0</v>
      </c>
      <c r="N3613" s="121">
        <v>0</v>
      </c>
      <c r="O3613" s="121">
        <v>30119.23</v>
      </c>
      <c r="P3613" s="121">
        <v>30119.23</v>
      </c>
      <c r="Q3613" s="130" t="s">
        <v>681</v>
      </c>
      <c r="R3613" s="131">
        <v>0</v>
      </c>
      <c r="S3613" s="132">
        <v>7851939.560000008</v>
      </c>
      <c r="T3613" s="122"/>
      <c r="U3613" s="2">
        <v>2874155</v>
      </c>
      <c r="V3613" s="121">
        <v>-427444610</v>
      </c>
      <c r="W3613" s="111"/>
      <c r="X3613" s="133">
        <v>68660227</v>
      </c>
      <c r="Y3613" s="45" t="s">
        <v>1876</v>
      </c>
    </row>
    <row r="3614" spans="1:25">
      <c r="A3614" s="299" t="s">
        <v>182</v>
      </c>
      <c r="B3614" s="299" t="s">
        <v>183</v>
      </c>
      <c r="C3614" s="125">
        <v>45446</v>
      </c>
      <c r="D3614" s="125">
        <v>45446</v>
      </c>
      <c r="E3614" s="125">
        <v>45447</v>
      </c>
      <c r="G3614" s="127"/>
      <c r="J3614" s="73"/>
      <c r="K3614" s="73" t="s">
        <v>1875</v>
      </c>
      <c r="L3614" s="129">
        <v>0</v>
      </c>
      <c r="N3614" s="121">
        <v>0</v>
      </c>
      <c r="O3614" s="121">
        <v>129950.55</v>
      </c>
      <c r="P3614" s="121">
        <v>129950.55</v>
      </c>
      <c r="Q3614" s="130" t="s">
        <v>681</v>
      </c>
      <c r="R3614" s="131">
        <v>0</v>
      </c>
      <c r="S3614" s="132">
        <v>7981890.1100000078</v>
      </c>
      <c r="T3614" s="122"/>
      <c r="U3614" s="2">
        <v>2874156</v>
      </c>
      <c r="V3614" s="121">
        <v>-427444612</v>
      </c>
      <c r="W3614" s="111"/>
      <c r="X3614" s="133">
        <v>68660228</v>
      </c>
      <c r="Y3614" s="45" t="s">
        <v>1876</v>
      </c>
    </row>
    <row r="3615" spans="1:25">
      <c r="A3615" s="299" t="s">
        <v>206</v>
      </c>
      <c r="B3615" s="299" t="s">
        <v>207</v>
      </c>
      <c r="C3615" s="125">
        <v>45432</v>
      </c>
      <c r="D3615" s="125">
        <v>45447</v>
      </c>
      <c r="E3615" s="125">
        <v>45447</v>
      </c>
      <c r="G3615" s="127"/>
      <c r="H3615" s="128" t="s">
        <v>1100</v>
      </c>
      <c r="I3615" s="73" t="s">
        <v>1098</v>
      </c>
      <c r="J3615" s="73" t="s">
        <v>1099</v>
      </c>
      <c r="K3615" s="73" t="s">
        <v>830</v>
      </c>
      <c r="L3615" s="129">
        <v>5500000</v>
      </c>
      <c r="M3615" s="121">
        <v>99</v>
      </c>
      <c r="N3615" s="121">
        <v>5445000</v>
      </c>
      <c r="O3615" s="121">
        <v>0</v>
      </c>
      <c r="P3615" s="121">
        <v>5445000</v>
      </c>
      <c r="Q3615" s="130" t="s">
        <v>681</v>
      </c>
      <c r="R3615" s="131">
        <v>20802773.209999979</v>
      </c>
      <c r="S3615" s="132">
        <v>0</v>
      </c>
      <c r="T3615" s="122" t="s">
        <v>1099</v>
      </c>
      <c r="U3615" s="2">
        <v>113645050</v>
      </c>
      <c r="V3615" s="121">
        <v>-427529804</v>
      </c>
      <c r="W3615" s="111">
        <v>590536</v>
      </c>
      <c r="X3615" s="133">
        <v>68679730</v>
      </c>
      <c r="Y3615" s="45"/>
    </row>
    <row r="3616" spans="1:25">
      <c r="A3616" s="299" t="s">
        <v>206</v>
      </c>
      <c r="B3616" s="299" t="s">
        <v>207</v>
      </c>
      <c r="C3616" s="125">
        <v>45432</v>
      </c>
      <c r="D3616" s="125">
        <v>45447</v>
      </c>
      <c r="E3616" s="125">
        <v>45447</v>
      </c>
      <c r="G3616" s="127"/>
      <c r="H3616" s="128" t="s">
        <v>873</v>
      </c>
      <c r="I3616" s="73" t="s">
        <v>871</v>
      </c>
      <c r="J3616" s="73" t="s">
        <v>872</v>
      </c>
      <c r="K3616" s="73" t="s">
        <v>830</v>
      </c>
      <c r="L3616" s="129">
        <v>3170256.3</v>
      </c>
      <c r="M3616" s="121">
        <v>100</v>
      </c>
      <c r="N3616" s="121">
        <v>3170256.3</v>
      </c>
      <c r="O3616" s="121">
        <v>0</v>
      </c>
      <c r="P3616" s="121">
        <v>3170256.3</v>
      </c>
      <c r="Q3616" s="130" t="s">
        <v>681</v>
      </c>
      <c r="R3616" s="131">
        <v>23973029.509999979</v>
      </c>
      <c r="S3616" s="132">
        <v>0</v>
      </c>
      <c r="T3616" s="122" t="s">
        <v>872</v>
      </c>
      <c r="U3616" s="2">
        <v>114012210</v>
      </c>
      <c r="V3616" s="121">
        <v>-427531374</v>
      </c>
      <c r="W3616" s="111">
        <v>532824</v>
      </c>
      <c r="X3616" s="133">
        <v>68680441</v>
      </c>
      <c r="Y3616" s="45"/>
    </row>
    <row r="3617" spans="1:25">
      <c r="A3617" s="299" t="s">
        <v>206</v>
      </c>
      <c r="B3617" s="299" t="s">
        <v>207</v>
      </c>
      <c r="C3617" s="125">
        <v>45432</v>
      </c>
      <c r="D3617" s="125">
        <v>45447</v>
      </c>
      <c r="E3617" s="125">
        <v>45447</v>
      </c>
      <c r="G3617" s="127"/>
      <c r="H3617" s="128" t="s">
        <v>1107</v>
      </c>
      <c r="I3617" s="73" t="s">
        <v>1105</v>
      </c>
      <c r="J3617" s="73" t="s">
        <v>1141</v>
      </c>
      <c r="K3617" s="73" t="s">
        <v>830</v>
      </c>
      <c r="L3617" s="129">
        <v>4000000</v>
      </c>
      <c r="M3617" s="121">
        <v>99</v>
      </c>
      <c r="N3617" s="121">
        <v>3960000</v>
      </c>
      <c r="O3617" s="121">
        <v>0</v>
      </c>
      <c r="P3617" s="121">
        <v>3960000</v>
      </c>
      <c r="Q3617" s="130" t="s">
        <v>681</v>
      </c>
      <c r="R3617" s="131">
        <v>27933029.509999979</v>
      </c>
      <c r="S3617" s="132">
        <v>0</v>
      </c>
      <c r="T3617" s="122" t="s">
        <v>1141</v>
      </c>
      <c r="U3617" s="2">
        <v>113647049</v>
      </c>
      <c r="V3617" s="121">
        <v>-427531327</v>
      </c>
      <c r="W3617" s="111">
        <v>580127</v>
      </c>
      <c r="X3617" s="133">
        <v>68680431</v>
      </c>
      <c r="Y3617" s="45"/>
    </row>
    <row r="3618" spans="1:25">
      <c r="A3618" s="299" t="s">
        <v>206</v>
      </c>
      <c r="B3618" s="299" t="s">
        <v>207</v>
      </c>
      <c r="C3618" s="125">
        <v>45432</v>
      </c>
      <c r="D3618" s="125">
        <v>45447</v>
      </c>
      <c r="E3618" s="125">
        <v>45447</v>
      </c>
      <c r="G3618" s="127"/>
      <c r="H3618" s="128" t="s">
        <v>361</v>
      </c>
      <c r="I3618" s="73" t="s">
        <v>362</v>
      </c>
      <c r="J3618" s="73" t="s">
        <v>363</v>
      </c>
      <c r="K3618" s="73" t="s">
        <v>710</v>
      </c>
      <c r="L3618" s="129">
        <v>5014432.2</v>
      </c>
      <c r="M3618" s="121">
        <v>93</v>
      </c>
      <c r="N3618" s="121">
        <v>-4663421.95</v>
      </c>
      <c r="O3618" s="121">
        <v>0</v>
      </c>
      <c r="P3618" s="121">
        <v>-4663421.95</v>
      </c>
      <c r="Q3618" s="130" t="s">
        <v>681</v>
      </c>
      <c r="R3618" s="131">
        <v>23269607.55999998</v>
      </c>
      <c r="S3618" s="132">
        <v>0</v>
      </c>
      <c r="T3618" s="122" t="s">
        <v>363</v>
      </c>
      <c r="U3618" s="2">
        <v>113652171</v>
      </c>
      <c r="V3618" s="121">
        <v>-427531808</v>
      </c>
      <c r="W3618" s="111">
        <v>550321</v>
      </c>
      <c r="X3618" s="133">
        <v>68680491</v>
      </c>
      <c r="Y3618" s="45"/>
    </row>
    <row r="3619" spans="1:25">
      <c r="A3619" s="299" t="s">
        <v>206</v>
      </c>
      <c r="B3619" s="299" t="s">
        <v>207</v>
      </c>
      <c r="C3619" s="125">
        <v>45446</v>
      </c>
      <c r="D3619" s="125">
        <v>45446</v>
      </c>
      <c r="E3619" s="125">
        <v>45447</v>
      </c>
      <c r="G3619" s="127"/>
      <c r="H3619" s="128" t="s">
        <v>516</v>
      </c>
      <c r="I3619" s="73" t="s">
        <v>517</v>
      </c>
      <c r="J3619" s="73" t="s">
        <v>518</v>
      </c>
      <c r="K3619" s="73" t="s">
        <v>944</v>
      </c>
      <c r="L3619" s="129">
        <v>4404.3500000000004</v>
      </c>
      <c r="M3619" s="121">
        <v>100</v>
      </c>
      <c r="N3619" s="121">
        <v>4404.3500000000004</v>
      </c>
      <c r="O3619" s="121">
        <v>0</v>
      </c>
      <c r="P3619" s="121">
        <v>4404.3500000000004</v>
      </c>
      <c r="Q3619" s="130" t="s">
        <v>681</v>
      </c>
      <c r="R3619" s="131">
        <v>23274011.909999982</v>
      </c>
      <c r="S3619" s="132">
        <v>0</v>
      </c>
      <c r="T3619" s="122" t="s">
        <v>518</v>
      </c>
      <c r="U3619" s="2">
        <v>114113992</v>
      </c>
      <c r="V3619" s="121">
        <v>-427504439</v>
      </c>
      <c r="W3619" s="111">
        <v>549713</v>
      </c>
      <c r="X3619" s="133">
        <v>68674178</v>
      </c>
      <c r="Y3619" s="45"/>
    </row>
    <row r="3620" spans="1:25">
      <c r="A3620" s="299" t="s">
        <v>206</v>
      </c>
      <c r="B3620" s="299" t="s">
        <v>207</v>
      </c>
      <c r="C3620" s="125">
        <v>45432</v>
      </c>
      <c r="D3620" s="125">
        <v>45447</v>
      </c>
      <c r="E3620" s="125">
        <v>45447</v>
      </c>
      <c r="F3620" s="295" t="s">
        <v>474</v>
      </c>
      <c r="G3620" s="127"/>
      <c r="H3620" s="128" t="s">
        <v>473</v>
      </c>
      <c r="I3620" s="73" t="s">
        <v>475</v>
      </c>
      <c r="J3620" s="73" t="s">
        <v>476</v>
      </c>
      <c r="K3620" s="73" t="s">
        <v>710</v>
      </c>
      <c r="L3620" s="129">
        <v>4512990.63</v>
      </c>
      <c r="M3620" s="121">
        <v>99</v>
      </c>
      <c r="N3620" s="121">
        <v>-4467860.72</v>
      </c>
      <c r="O3620" s="121">
        <v>0</v>
      </c>
      <c r="P3620" s="121">
        <v>-4467860.72</v>
      </c>
      <c r="Q3620" s="130" t="s">
        <v>681</v>
      </c>
      <c r="R3620" s="131">
        <v>18806151.189999983</v>
      </c>
      <c r="S3620" s="132">
        <v>0</v>
      </c>
      <c r="T3620" s="122" t="s">
        <v>476</v>
      </c>
      <c r="U3620" s="2">
        <v>113658167</v>
      </c>
      <c r="V3620" s="121">
        <v>-427532493</v>
      </c>
      <c r="W3620" s="111">
        <v>558770</v>
      </c>
      <c r="X3620" s="133">
        <v>68680498</v>
      </c>
      <c r="Y3620" s="45"/>
    </row>
    <row r="3621" spans="1:25">
      <c r="A3621" s="299" t="s">
        <v>182</v>
      </c>
      <c r="B3621" s="299" t="s">
        <v>183</v>
      </c>
      <c r="C3621" s="125">
        <v>45447</v>
      </c>
      <c r="D3621" s="125">
        <v>45447</v>
      </c>
      <c r="E3621" s="125">
        <v>45447</v>
      </c>
      <c r="F3621" s="295" t="s">
        <v>386</v>
      </c>
      <c r="G3621" s="127" t="s">
        <v>1923</v>
      </c>
      <c r="H3621" s="128" t="s">
        <v>385</v>
      </c>
      <c r="I3621" s="73" t="s">
        <v>387</v>
      </c>
      <c r="J3621" s="73" t="s">
        <v>1963</v>
      </c>
      <c r="K3621" s="73" t="s">
        <v>166</v>
      </c>
      <c r="L3621" s="129">
        <v>0</v>
      </c>
      <c r="N3621" s="121">
        <v>0</v>
      </c>
      <c r="O3621" s="121">
        <v>19162.599999999999</v>
      </c>
      <c r="P3621" s="121">
        <v>19162.599999999999</v>
      </c>
      <c r="Q3621" s="130" t="s">
        <v>681</v>
      </c>
      <c r="R3621" s="131">
        <v>0</v>
      </c>
      <c r="S3621" s="132">
        <v>8001052.7100000074</v>
      </c>
      <c r="T3621" s="122" t="s">
        <v>388</v>
      </c>
      <c r="U3621" s="2">
        <v>109365401</v>
      </c>
      <c r="V3621" s="121">
        <v>-427432394</v>
      </c>
      <c r="W3621" s="111">
        <v>499451</v>
      </c>
      <c r="X3621" s="133">
        <v>68654419</v>
      </c>
      <c r="Y3621" s="45"/>
    </row>
    <row r="3622" spans="1:25">
      <c r="A3622" s="299" t="s">
        <v>182</v>
      </c>
      <c r="B3622" s="299" t="s">
        <v>183</v>
      </c>
      <c r="C3622" s="125">
        <v>45447</v>
      </c>
      <c r="D3622" s="125">
        <v>45447</v>
      </c>
      <c r="E3622" s="125">
        <v>45447</v>
      </c>
      <c r="F3622" s="295" t="s">
        <v>386</v>
      </c>
      <c r="G3622" s="127" t="s">
        <v>1923</v>
      </c>
      <c r="H3622" s="128" t="s">
        <v>385</v>
      </c>
      <c r="I3622" s="73" t="s">
        <v>387</v>
      </c>
      <c r="J3622" s="73" t="s">
        <v>388</v>
      </c>
      <c r="K3622" s="73" t="s">
        <v>166</v>
      </c>
      <c r="L3622" s="129">
        <v>0</v>
      </c>
      <c r="N3622" s="121">
        <v>0</v>
      </c>
      <c r="O3622" s="121">
        <v>221040.49</v>
      </c>
      <c r="P3622" s="121">
        <v>221040.49</v>
      </c>
      <c r="Q3622" s="130" t="s">
        <v>681</v>
      </c>
      <c r="R3622" s="131">
        <v>0</v>
      </c>
      <c r="S3622" s="132">
        <v>8222093.2000000076</v>
      </c>
      <c r="T3622" s="122" t="s">
        <v>388</v>
      </c>
      <c r="U3622" s="2">
        <v>109365402</v>
      </c>
      <c r="V3622" s="121">
        <v>-427432395</v>
      </c>
      <c r="W3622" s="111">
        <v>499450</v>
      </c>
      <c r="X3622" s="133">
        <v>68654420</v>
      </c>
      <c r="Y3622" s="45"/>
    </row>
    <row r="3623" spans="1:25">
      <c r="A3623" s="299" t="s">
        <v>206</v>
      </c>
      <c r="B3623" s="299" t="s">
        <v>207</v>
      </c>
      <c r="C3623" s="125">
        <v>45432</v>
      </c>
      <c r="D3623" s="125">
        <v>45447</v>
      </c>
      <c r="E3623" s="125">
        <v>45447</v>
      </c>
      <c r="F3623" s="295" t="s">
        <v>1121</v>
      </c>
      <c r="G3623" s="127"/>
      <c r="H3623" s="128" t="s">
        <v>1120</v>
      </c>
      <c r="I3623" s="73" t="s">
        <v>1118</v>
      </c>
      <c r="J3623" s="73" t="s">
        <v>1119</v>
      </c>
      <c r="K3623" s="73" t="s">
        <v>710</v>
      </c>
      <c r="L3623" s="129">
        <v>2859175.42</v>
      </c>
      <c r="M3623" s="121">
        <v>99.5</v>
      </c>
      <c r="N3623" s="121">
        <v>-2844879.54</v>
      </c>
      <c r="O3623" s="121">
        <v>0</v>
      </c>
      <c r="P3623" s="121">
        <v>-2844879.54</v>
      </c>
      <c r="Q3623" s="130" t="s">
        <v>681</v>
      </c>
      <c r="R3623" s="131">
        <v>15961271.649999984</v>
      </c>
      <c r="S3623" s="132">
        <v>0</v>
      </c>
      <c r="T3623" s="122" t="s">
        <v>1119</v>
      </c>
      <c r="U3623" s="2">
        <v>113652903</v>
      </c>
      <c r="V3623" s="121">
        <v>-427532055</v>
      </c>
      <c r="W3623" s="111">
        <v>516624</v>
      </c>
      <c r="X3623" s="133">
        <v>68680494</v>
      </c>
      <c r="Y3623" s="45"/>
    </row>
    <row r="3624" spans="1:25">
      <c r="A3624" s="299" t="s">
        <v>206</v>
      </c>
      <c r="B3624" s="299" t="s">
        <v>207</v>
      </c>
      <c r="C3624" s="125">
        <v>45443</v>
      </c>
      <c r="D3624" s="125">
        <v>45443</v>
      </c>
      <c r="E3624" s="125">
        <v>45447</v>
      </c>
      <c r="F3624" s="295" t="s">
        <v>371</v>
      </c>
      <c r="G3624" s="127"/>
      <c r="H3624" s="128" t="s">
        <v>370</v>
      </c>
      <c r="I3624" s="73" t="s">
        <v>372</v>
      </c>
      <c r="J3624" s="73" t="s">
        <v>373</v>
      </c>
      <c r="K3624" s="73" t="s">
        <v>944</v>
      </c>
      <c r="L3624" s="129">
        <v>494437.58</v>
      </c>
      <c r="M3624" s="121">
        <v>100</v>
      </c>
      <c r="N3624" s="121">
        <v>494437.58</v>
      </c>
      <c r="O3624" s="121">
        <v>0</v>
      </c>
      <c r="P3624" s="121">
        <v>494437.58</v>
      </c>
      <c r="Q3624" s="130" t="s">
        <v>681</v>
      </c>
      <c r="R3624" s="131">
        <v>16455709.229999984</v>
      </c>
      <c r="S3624" s="132">
        <v>0</v>
      </c>
      <c r="T3624" s="122" t="s">
        <v>373</v>
      </c>
      <c r="U3624" s="2">
        <v>114013413</v>
      </c>
      <c r="V3624" s="121">
        <v>-427334754</v>
      </c>
      <c r="W3624" s="111">
        <v>583361</v>
      </c>
      <c r="X3624" s="133">
        <v>68626877</v>
      </c>
      <c r="Y3624" s="45"/>
    </row>
    <row r="3625" spans="1:25">
      <c r="A3625" s="299" t="s">
        <v>206</v>
      </c>
      <c r="B3625" s="299" t="s">
        <v>207</v>
      </c>
      <c r="C3625" s="125">
        <v>45446</v>
      </c>
      <c r="D3625" s="125">
        <v>45446</v>
      </c>
      <c r="E3625" s="125">
        <v>45447</v>
      </c>
      <c r="F3625" s="295" t="s">
        <v>371</v>
      </c>
      <c r="G3625" s="127"/>
      <c r="H3625" s="128" t="s">
        <v>370</v>
      </c>
      <c r="I3625" s="73" t="s">
        <v>372</v>
      </c>
      <c r="J3625" s="73" t="s">
        <v>373</v>
      </c>
      <c r="K3625" s="73" t="s">
        <v>993</v>
      </c>
      <c r="L3625" s="129">
        <v>0</v>
      </c>
      <c r="N3625" s="121">
        <v>9888.75</v>
      </c>
      <c r="O3625" s="121">
        <v>0</v>
      </c>
      <c r="P3625" s="121">
        <v>9888.75</v>
      </c>
      <c r="Q3625" s="130" t="s">
        <v>681</v>
      </c>
      <c r="R3625" s="131">
        <v>16465597.979999984</v>
      </c>
      <c r="S3625" s="132">
        <v>0</v>
      </c>
      <c r="T3625" s="122" t="s">
        <v>373</v>
      </c>
      <c r="U3625" s="2">
        <v>114014437</v>
      </c>
      <c r="V3625" s="121">
        <v>-427336133</v>
      </c>
      <c r="W3625" s="111"/>
      <c r="X3625" s="133">
        <v>68627488</v>
      </c>
      <c r="Y3625" s="45"/>
    </row>
    <row r="3626" spans="1:25">
      <c r="A3626" s="299" t="s">
        <v>182</v>
      </c>
      <c r="B3626" s="299" t="s">
        <v>183</v>
      </c>
      <c r="C3626" s="125">
        <v>45443</v>
      </c>
      <c r="D3626" s="125">
        <v>45443</v>
      </c>
      <c r="E3626" s="125">
        <v>45447</v>
      </c>
      <c r="F3626" s="295" t="s">
        <v>371</v>
      </c>
      <c r="G3626" s="127" t="s">
        <v>1976</v>
      </c>
      <c r="H3626" s="128" t="s">
        <v>370</v>
      </c>
      <c r="I3626" s="73" t="s">
        <v>372</v>
      </c>
      <c r="J3626" s="73" t="s">
        <v>1109</v>
      </c>
      <c r="K3626" s="73" t="s">
        <v>166</v>
      </c>
      <c r="L3626" s="129">
        <v>0</v>
      </c>
      <c r="N3626" s="121">
        <v>0</v>
      </c>
      <c r="O3626" s="121">
        <v>193190.35</v>
      </c>
      <c r="P3626" s="121">
        <v>193190.35</v>
      </c>
      <c r="Q3626" s="130" t="s">
        <v>681</v>
      </c>
      <c r="R3626" s="131">
        <v>0</v>
      </c>
      <c r="S3626" s="132">
        <v>8415283.5500000082</v>
      </c>
      <c r="T3626" s="122" t="s">
        <v>373</v>
      </c>
      <c r="U3626" s="2">
        <v>114084246</v>
      </c>
      <c r="V3626" s="121">
        <v>-427420127</v>
      </c>
      <c r="W3626" s="111">
        <v>583361</v>
      </c>
      <c r="X3626" s="133">
        <v>68653705</v>
      </c>
      <c r="Y3626" s="45"/>
    </row>
    <row r="3627" spans="1:25">
      <c r="A3627" s="228" t="s">
        <v>206</v>
      </c>
      <c r="B3627" s="228" t="s">
        <v>207</v>
      </c>
      <c r="C3627" s="229">
        <v>45432</v>
      </c>
      <c r="D3627" s="229">
        <v>45447</v>
      </c>
      <c r="E3627" s="229">
        <v>45447</v>
      </c>
      <c r="F3627" s="296" t="s">
        <v>1113</v>
      </c>
      <c r="G3627" s="230"/>
      <c r="H3627" s="231" t="s">
        <v>1112</v>
      </c>
      <c r="I3627" s="232" t="s">
        <v>1142</v>
      </c>
      <c r="J3627" s="232" t="s">
        <v>1143</v>
      </c>
      <c r="K3627" s="232" t="s">
        <v>830</v>
      </c>
      <c r="L3627" s="233">
        <v>4259135</v>
      </c>
      <c r="M3627" s="234">
        <v>99.2</v>
      </c>
      <c r="N3627" s="234">
        <v>4225061.92</v>
      </c>
      <c r="O3627" s="234">
        <v>0</v>
      </c>
      <c r="P3627" s="234">
        <v>4225061.92</v>
      </c>
      <c r="Q3627" s="235" t="s">
        <v>681</v>
      </c>
      <c r="R3627" s="236">
        <v>20690659.899999984</v>
      </c>
      <c r="S3627" s="237">
        <v>0</v>
      </c>
      <c r="T3627" s="238" t="s">
        <v>1143</v>
      </c>
      <c r="U3627" s="239">
        <v>114128345</v>
      </c>
      <c r="V3627" s="234">
        <v>-427531739</v>
      </c>
      <c r="W3627" s="240">
        <v>574756</v>
      </c>
      <c r="X3627" s="241">
        <v>68680469</v>
      </c>
      <c r="Y3627" s="242"/>
    </row>
    <row r="3628" spans="1:25">
      <c r="A3628" s="299" t="s">
        <v>182</v>
      </c>
      <c r="B3628" s="299" t="s">
        <v>183</v>
      </c>
      <c r="C3628" s="125">
        <v>45443</v>
      </c>
      <c r="D3628" s="125">
        <v>45443</v>
      </c>
      <c r="E3628" s="125">
        <v>45448</v>
      </c>
      <c r="G3628" s="127" t="s">
        <v>1990</v>
      </c>
      <c r="H3628" s="128" t="s">
        <v>1132</v>
      </c>
      <c r="I3628" s="73" t="s">
        <v>1130</v>
      </c>
      <c r="J3628" s="73" t="s">
        <v>1131</v>
      </c>
      <c r="K3628" s="73" t="s">
        <v>166</v>
      </c>
      <c r="L3628" s="129">
        <v>0</v>
      </c>
      <c r="N3628" s="121">
        <v>0</v>
      </c>
      <c r="O3628" s="121">
        <v>105861.96</v>
      </c>
      <c r="P3628" s="121">
        <v>105861.96</v>
      </c>
      <c r="Q3628" s="130" t="s">
        <v>681</v>
      </c>
      <c r="R3628" s="131">
        <v>0</v>
      </c>
      <c r="S3628" s="132">
        <v>8521145.5100000091</v>
      </c>
      <c r="T3628" s="122" t="s">
        <v>1131</v>
      </c>
      <c r="U3628" s="2">
        <v>113524232</v>
      </c>
      <c r="V3628" s="121">
        <v>-427063440</v>
      </c>
      <c r="W3628" s="111">
        <v>583671</v>
      </c>
      <c r="X3628" s="133">
        <v>68540013</v>
      </c>
      <c r="Y3628" s="45"/>
    </row>
    <row r="3629" spans="1:25">
      <c r="A3629" s="299" t="s">
        <v>206</v>
      </c>
      <c r="B3629" s="299" t="s">
        <v>207</v>
      </c>
      <c r="C3629" s="125">
        <v>45432</v>
      </c>
      <c r="D3629" s="125">
        <v>45448</v>
      </c>
      <c r="E3629" s="125">
        <v>45448</v>
      </c>
      <c r="F3629" s="295" t="s">
        <v>1104</v>
      </c>
      <c r="G3629" s="127"/>
      <c r="H3629" s="128" t="s">
        <v>1103</v>
      </c>
      <c r="I3629" s="73" t="s">
        <v>1101</v>
      </c>
      <c r="J3629" s="73" t="s">
        <v>1102</v>
      </c>
      <c r="K3629" s="73" t="s">
        <v>830</v>
      </c>
      <c r="L3629" s="129">
        <v>3902437.5</v>
      </c>
      <c r="M3629" s="121">
        <v>98.5</v>
      </c>
      <c r="N3629" s="121">
        <v>3843900.94</v>
      </c>
      <c r="O3629" s="121">
        <v>0</v>
      </c>
      <c r="P3629" s="121">
        <v>3843900.94</v>
      </c>
      <c r="Q3629" s="130" t="s">
        <v>681</v>
      </c>
      <c r="R3629" s="131">
        <v>24534560.839999985</v>
      </c>
      <c r="S3629" s="132">
        <v>0</v>
      </c>
      <c r="T3629" s="122" t="s">
        <v>1102</v>
      </c>
      <c r="U3629" s="2">
        <v>113646048</v>
      </c>
      <c r="V3629" s="121">
        <v>-427583597</v>
      </c>
      <c r="W3629" s="111">
        <v>572160</v>
      </c>
      <c r="X3629" s="133">
        <v>68692043</v>
      </c>
      <c r="Y3629" s="45"/>
    </row>
    <row r="3630" spans="1:25">
      <c r="A3630" s="299" t="s">
        <v>206</v>
      </c>
      <c r="B3630" s="299" t="s">
        <v>207</v>
      </c>
      <c r="C3630" s="125">
        <v>45448</v>
      </c>
      <c r="D3630" s="125">
        <v>45448</v>
      </c>
      <c r="E3630" s="125">
        <v>45448</v>
      </c>
      <c r="F3630" s="295" t="s">
        <v>885</v>
      </c>
      <c r="G3630" s="127"/>
      <c r="H3630" s="128" t="s">
        <v>884</v>
      </c>
      <c r="I3630" s="73" t="s">
        <v>882</v>
      </c>
      <c r="J3630" s="73" t="s">
        <v>1144</v>
      </c>
      <c r="K3630" s="73" t="s">
        <v>817</v>
      </c>
      <c r="L3630" s="129">
        <v>0</v>
      </c>
      <c r="N3630" s="121">
        <v>34399.85</v>
      </c>
      <c r="O3630" s="121">
        <v>0</v>
      </c>
      <c r="P3630" s="121">
        <v>34399.85</v>
      </c>
      <c r="Q3630" s="130" t="s">
        <v>681</v>
      </c>
      <c r="R3630" s="131">
        <v>24568960.689999986</v>
      </c>
      <c r="S3630" s="132">
        <v>0</v>
      </c>
      <c r="T3630" s="122" t="s">
        <v>1144</v>
      </c>
      <c r="U3630" s="2">
        <v>114177725</v>
      </c>
      <c r="V3630" s="121">
        <v>-427636425</v>
      </c>
      <c r="W3630" s="111"/>
      <c r="X3630" s="133">
        <v>68705281</v>
      </c>
      <c r="Y3630" s="45" t="s">
        <v>1991</v>
      </c>
    </row>
    <row r="3631" spans="1:25">
      <c r="A3631" s="243" t="s">
        <v>182</v>
      </c>
      <c r="B3631" s="243" t="s">
        <v>183</v>
      </c>
      <c r="C3631" s="244">
        <v>45449</v>
      </c>
      <c r="D3631" s="244">
        <v>45449</v>
      </c>
      <c r="E3631" s="244">
        <v>45449</v>
      </c>
      <c r="F3631" s="297" t="s">
        <v>581</v>
      </c>
      <c r="G3631" s="245" t="s">
        <v>1972</v>
      </c>
      <c r="H3631" s="246" t="s">
        <v>1115</v>
      </c>
      <c r="I3631" s="247" t="s">
        <v>582</v>
      </c>
      <c r="J3631" s="247" t="s">
        <v>1114</v>
      </c>
      <c r="K3631" s="247" t="s">
        <v>166</v>
      </c>
      <c r="L3631" s="248">
        <v>0</v>
      </c>
      <c r="M3631" s="249"/>
      <c r="N3631" s="249">
        <v>0</v>
      </c>
      <c r="O3631" s="249">
        <v>9207.4599999999991</v>
      </c>
      <c r="P3631" s="249">
        <v>9207.4599999999991</v>
      </c>
      <c r="Q3631" s="250" t="s">
        <v>681</v>
      </c>
      <c r="R3631" s="251">
        <v>0</v>
      </c>
      <c r="S3631" s="252">
        <v>8530352.97000001</v>
      </c>
      <c r="T3631" s="253" t="s">
        <v>1114</v>
      </c>
      <c r="U3631" s="254">
        <v>112804605</v>
      </c>
      <c r="V3631" s="249">
        <v>-427655332</v>
      </c>
      <c r="W3631" s="255">
        <v>583113</v>
      </c>
      <c r="X3631" s="256">
        <v>68707140</v>
      </c>
      <c r="Y3631" s="257"/>
    </row>
    <row r="3632" spans="1:25">
      <c r="A3632" s="299" t="s">
        <v>182</v>
      </c>
      <c r="B3632" s="299" t="s">
        <v>183</v>
      </c>
      <c r="C3632" s="125">
        <v>45449</v>
      </c>
      <c r="D3632" s="125">
        <v>45449</v>
      </c>
      <c r="E3632" s="125">
        <v>45453</v>
      </c>
      <c r="F3632" s="295" t="s">
        <v>505</v>
      </c>
      <c r="G3632" s="127"/>
      <c r="H3632" s="128" t="s">
        <v>504</v>
      </c>
      <c r="I3632" s="73" t="s">
        <v>499</v>
      </c>
      <c r="J3632" s="73" t="s">
        <v>506</v>
      </c>
      <c r="K3632" s="73" t="s">
        <v>1158</v>
      </c>
      <c r="L3632" s="129">
        <v>0</v>
      </c>
      <c r="N3632" s="121">
        <v>0</v>
      </c>
      <c r="O3632" s="121">
        <v>2801.35</v>
      </c>
      <c r="P3632" s="121">
        <v>2801.35</v>
      </c>
      <c r="Q3632" s="130" t="s">
        <v>681</v>
      </c>
      <c r="R3632" s="131">
        <v>0</v>
      </c>
      <c r="S3632" s="132">
        <v>8533154.3200000096</v>
      </c>
      <c r="T3632" s="122" t="s">
        <v>506</v>
      </c>
      <c r="U3632" s="2">
        <v>114309458</v>
      </c>
      <c r="V3632" s="121">
        <v>-427921445</v>
      </c>
      <c r="W3632" s="111"/>
      <c r="X3632" s="133">
        <v>68773253</v>
      </c>
      <c r="Y3632" s="45"/>
    </row>
    <row r="3633" spans="1:25">
      <c r="A3633" s="299" t="s">
        <v>206</v>
      </c>
      <c r="B3633" s="299" t="s">
        <v>207</v>
      </c>
      <c r="C3633" s="125">
        <v>45449</v>
      </c>
      <c r="D3633" s="125">
        <v>45449</v>
      </c>
      <c r="E3633" s="125">
        <v>45453</v>
      </c>
      <c r="F3633" s="295" t="s">
        <v>505</v>
      </c>
      <c r="G3633" s="127"/>
      <c r="H3633" s="128" t="s">
        <v>504</v>
      </c>
      <c r="I3633" s="73" t="s">
        <v>499</v>
      </c>
      <c r="J3633" s="73" t="s">
        <v>506</v>
      </c>
      <c r="K3633" s="73" t="s">
        <v>944</v>
      </c>
      <c r="L3633" s="129">
        <v>861469.25</v>
      </c>
      <c r="M3633" s="121">
        <v>100</v>
      </c>
      <c r="N3633" s="121">
        <v>861469.25</v>
      </c>
      <c r="O3633" s="121">
        <v>0</v>
      </c>
      <c r="P3633" s="121">
        <v>861469.25</v>
      </c>
      <c r="Q3633" s="130" t="s">
        <v>681</v>
      </c>
      <c r="R3633" s="131">
        <v>25430429.939999986</v>
      </c>
      <c r="S3633" s="132">
        <v>0</v>
      </c>
      <c r="T3633" s="122" t="s">
        <v>506</v>
      </c>
      <c r="U3633" s="2">
        <v>114259175</v>
      </c>
      <c r="V3633" s="121">
        <v>-427790972</v>
      </c>
      <c r="W3633" s="111">
        <v>543046</v>
      </c>
      <c r="X3633" s="133">
        <v>68744410</v>
      </c>
      <c r="Y3633" s="45"/>
    </row>
    <row r="3634" spans="1:25">
      <c r="A3634" s="299" t="s">
        <v>182</v>
      </c>
      <c r="B3634" s="299" t="s">
        <v>183</v>
      </c>
      <c r="C3634" s="125">
        <v>45449</v>
      </c>
      <c r="D3634" s="125">
        <v>45449</v>
      </c>
      <c r="E3634" s="125">
        <v>45453</v>
      </c>
      <c r="F3634" s="295" t="s">
        <v>505</v>
      </c>
      <c r="G3634" s="127" t="s">
        <v>1649</v>
      </c>
      <c r="H3634" s="128" t="s">
        <v>504</v>
      </c>
      <c r="I3634" s="73" t="s">
        <v>499</v>
      </c>
      <c r="J3634" s="73" t="s">
        <v>506</v>
      </c>
      <c r="K3634" s="73" t="s">
        <v>166</v>
      </c>
      <c r="L3634" s="129">
        <v>0</v>
      </c>
      <c r="N3634" s="121">
        <v>0</v>
      </c>
      <c r="O3634" s="121">
        <v>4458.32</v>
      </c>
      <c r="P3634" s="121">
        <v>4458.32</v>
      </c>
      <c r="Q3634" s="130" t="s">
        <v>681</v>
      </c>
      <c r="R3634" s="131">
        <v>0</v>
      </c>
      <c r="S3634" s="132">
        <v>8537612.6400000099</v>
      </c>
      <c r="T3634" s="122" t="s">
        <v>506</v>
      </c>
      <c r="U3634" s="2">
        <v>114259181</v>
      </c>
      <c r="V3634" s="121">
        <v>-427919995</v>
      </c>
      <c r="W3634" s="111">
        <v>543046</v>
      </c>
      <c r="X3634" s="133">
        <v>68772684</v>
      </c>
      <c r="Y3634" s="45"/>
    </row>
    <row r="3635" spans="1:25">
      <c r="A3635" s="299" t="s">
        <v>182</v>
      </c>
      <c r="B3635" s="299" t="s">
        <v>183</v>
      </c>
      <c r="C3635" s="125">
        <v>45449</v>
      </c>
      <c r="D3635" s="125">
        <v>45449</v>
      </c>
      <c r="E3635" s="125">
        <v>45453</v>
      </c>
      <c r="F3635" s="295" t="s">
        <v>505</v>
      </c>
      <c r="G3635" s="127" t="s">
        <v>1649</v>
      </c>
      <c r="H3635" s="128" t="s">
        <v>504</v>
      </c>
      <c r="I3635" s="73" t="s">
        <v>499</v>
      </c>
      <c r="J3635" s="73" t="s">
        <v>506</v>
      </c>
      <c r="K3635" s="73" t="s">
        <v>166</v>
      </c>
      <c r="L3635" s="129">
        <v>0</v>
      </c>
      <c r="N3635" s="121">
        <v>0</v>
      </c>
      <c r="O3635" s="121">
        <v>6245.78</v>
      </c>
      <c r="P3635" s="121">
        <v>6245.78</v>
      </c>
      <c r="Q3635" s="130" t="s">
        <v>681</v>
      </c>
      <c r="R3635" s="131">
        <v>0</v>
      </c>
      <c r="S3635" s="132">
        <v>8543858.4200000092</v>
      </c>
      <c r="T3635" s="122" t="s">
        <v>506</v>
      </c>
      <c r="U3635" s="2">
        <v>114259181</v>
      </c>
      <c r="V3635" s="121">
        <v>-427921406</v>
      </c>
      <c r="W3635" s="111">
        <v>543046</v>
      </c>
      <c r="X3635" s="133">
        <v>68773236</v>
      </c>
      <c r="Y3635" s="45"/>
    </row>
    <row r="3636" spans="1:25">
      <c r="A3636" s="299" t="s">
        <v>182</v>
      </c>
      <c r="B3636" s="299" t="s">
        <v>183</v>
      </c>
      <c r="C3636" s="125">
        <v>45449</v>
      </c>
      <c r="D3636" s="125">
        <v>45449</v>
      </c>
      <c r="E3636" s="125">
        <v>45453</v>
      </c>
      <c r="F3636" s="295" t="s">
        <v>505</v>
      </c>
      <c r="G3636" s="127" t="s">
        <v>1649</v>
      </c>
      <c r="H3636" s="128" t="s">
        <v>504</v>
      </c>
      <c r="I3636" s="73" t="s">
        <v>499</v>
      </c>
      <c r="J3636" s="73" t="s">
        <v>506</v>
      </c>
      <c r="K3636" s="73" t="s">
        <v>166</v>
      </c>
      <c r="L3636" s="129">
        <v>0</v>
      </c>
      <c r="N3636" s="121">
        <v>0</v>
      </c>
      <c r="O3636" s="121">
        <v>8912.93</v>
      </c>
      <c r="P3636" s="121">
        <v>8912.93</v>
      </c>
      <c r="Q3636" s="130" t="s">
        <v>681</v>
      </c>
      <c r="R3636" s="131">
        <v>0</v>
      </c>
      <c r="S3636" s="132">
        <v>8552771.3500000089</v>
      </c>
      <c r="T3636" s="122" t="s">
        <v>506</v>
      </c>
      <c r="U3636" s="2">
        <v>114259181</v>
      </c>
      <c r="V3636" s="121">
        <v>-427921428</v>
      </c>
      <c r="W3636" s="111">
        <v>543046</v>
      </c>
      <c r="X3636" s="133">
        <v>68773244</v>
      </c>
      <c r="Y3636" s="45"/>
    </row>
    <row r="3637" spans="1:25">
      <c r="A3637" s="299" t="s">
        <v>182</v>
      </c>
      <c r="B3637" s="299" t="s">
        <v>183</v>
      </c>
      <c r="C3637" s="125">
        <v>45449</v>
      </c>
      <c r="D3637" s="125">
        <v>45449</v>
      </c>
      <c r="E3637" s="125">
        <v>45453</v>
      </c>
      <c r="F3637" s="295" t="s">
        <v>505</v>
      </c>
      <c r="G3637" s="127" t="s">
        <v>1649</v>
      </c>
      <c r="H3637" s="128" t="s">
        <v>504</v>
      </c>
      <c r="I3637" s="73" t="s">
        <v>499</v>
      </c>
      <c r="J3637" s="73" t="s">
        <v>506</v>
      </c>
      <c r="K3637" s="73" t="s">
        <v>166</v>
      </c>
      <c r="L3637" s="129">
        <v>0</v>
      </c>
      <c r="N3637" s="121">
        <v>0</v>
      </c>
      <c r="O3637" s="121">
        <v>297.22000000000003</v>
      </c>
      <c r="P3637" s="121">
        <v>297.22000000000003</v>
      </c>
      <c r="Q3637" s="130" t="s">
        <v>681</v>
      </c>
      <c r="R3637" s="131">
        <v>0</v>
      </c>
      <c r="S3637" s="132">
        <v>8553068.5700000096</v>
      </c>
      <c r="T3637" s="122" t="s">
        <v>506</v>
      </c>
      <c r="U3637" s="2">
        <v>114259181</v>
      </c>
      <c r="V3637" s="121">
        <v>-427921478</v>
      </c>
      <c r="W3637" s="111">
        <v>543046</v>
      </c>
      <c r="X3637" s="133">
        <v>68773258</v>
      </c>
      <c r="Y3637" s="45"/>
    </row>
    <row r="3638" spans="1:25">
      <c r="A3638" s="299" t="s">
        <v>182</v>
      </c>
      <c r="B3638" s="299" t="s">
        <v>183</v>
      </c>
      <c r="C3638" s="125">
        <v>45449</v>
      </c>
      <c r="D3638" s="125">
        <v>45449</v>
      </c>
      <c r="E3638" s="125">
        <v>45453</v>
      </c>
      <c r="G3638" s="127"/>
      <c r="H3638" s="128" t="s">
        <v>498</v>
      </c>
      <c r="I3638" s="73" t="s">
        <v>499</v>
      </c>
      <c r="J3638" s="73" t="s">
        <v>500</v>
      </c>
      <c r="K3638" s="73" t="s">
        <v>1158</v>
      </c>
      <c r="L3638" s="129">
        <v>0</v>
      </c>
      <c r="N3638" s="121">
        <v>0</v>
      </c>
      <c r="O3638" s="121">
        <v>16380.95</v>
      </c>
      <c r="P3638" s="121">
        <v>16380.95</v>
      </c>
      <c r="Q3638" s="130" t="s">
        <v>681</v>
      </c>
      <c r="R3638" s="131">
        <v>0</v>
      </c>
      <c r="S3638" s="132">
        <v>8569449.5200000089</v>
      </c>
      <c r="T3638" s="122" t="s">
        <v>500</v>
      </c>
      <c r="U3638" s="2">
        <v>114309439</v>
      </c>
      <c r="V3638" s="121">
        <v>-427921378</v>
      </c>
      <c r="W3638" s="111"/>
      <c r="X3638" s="133">
        <v>68773222</v>
      </c>
      <c r="Y3638" s="45"/>
    </row>
    <row r="3639" spans="1:25">
      <c r="A3639" s="299" t="s">
        <v>206</v>
      </c>
      <c r="B3639" s="299" t="s">
        <v>207</v>
      </c>
      <c r="C3639" s="125">
        <v>45449</v>
      </c>
      <c r="D3639" s="125">
        <v>45449</v>
      </c>
      <c r="E3639" s="125">
        <v>45453</v>
      </c>
      <c r="G3639" s="127"/>
      <c r="H3639" s="128" t="s">
        <v>498</v>
      </c>
      <c r="I3639" s="73" t="s">
        <v>499</v>
      </c>
      <c r="J3639" s="73" t="s">
        <v>500</v>
      </c>
      <c r="K3639" s="73" t="s">
        <v>944</v>
      </c>
      <c r="L3639" s="129">
        <v>1668746.93</v>
      </c>
      <c r="M3639" s="121">
        <v>100</v>
      </c>
      <c r="N3639" s="121">
        <v>1668746.93</v>
      </c>
      <c r="O3639" s="121">
        <v>0</v>
      </c>
      <c r="P3639" s="121">
        <v>1668746.93</v>
      </c>
      <c r="Q3639" s="130" t="s">
        <v>681</v>
      </c>
      <c r="R3639" s="131">
        <v>27099176.869999986</v>
      </c>
      <c r="S3639" s="132">
        <v>0</v>
      </c>
      <c r="T3639" s="122" t="s">
        <v>500</v>
      </c>
      <c r="U3639" s="2">
        <v>114259957</v>
      </c>
      <c r="V3639" s="121">
        <v>-427792438</v>
      </c>
      <c r="W3639" s="111">
        <v>542855</v>
      </c>
      <c r="X3639" s="133">
        <v>68744836</v>
      </c>
      <c r="Y3639" s="45"/>
    </row>
    <row r="3640" spans="1:25">
      <c r="A3640" s="299" t="s">
        <v>182</v>
      </c>
      <c r="B3640" s="299" t="s">
        <v>183</v>
      </c>
      <c r="C3640" s="125">
        <v>45449</v>
      </c>
      <c r="D3640" s="125">
        <v>45449</v>
      </c>
      <c r="E3640" s="125">
        <v>45453</v>
      </c>
      <c r="G3640" s="127" t="s">
        <v>1650</v>
      </c>
      <c r="H3640" s="128" t="s">
        <v>498</v>
      </c>
      <c r="I3640" s="73" t="s">
        <v>499</v>
      </c>
      <c r="J3640" s="73" t="s">
        <v>500</v>
      </c>
      <c r="K3640" s="73" t="s">
        <v>166</v>
      </c>
      <c r="L3640" s="129">
        <v>0</v>
      </c>
      <c r="N3640" s="121">
        <v>0</v>
      </c>
      <c r="O3640" s="121">
        <v>30768.240000000002</v>
      </c>
      <c r="P3640" s="121">
        <v>30768.240000000002</v>
      </c>
      <c r="Q3640" s="130" t="s">
        <v>681</v>
      </c>
      <c r="R3640" s="131">
        <v>0</v>
      </c>
      <c r="S3640" s="132">
        <v>8600217.7600000091</v>
      </c>
      <c r="T3640" s="122" t="s">
        <v>500</v>
      </c>
      <c r="U3640" s="2">
        <v>114264065</v>
      </c>
      <c r="V3640" s="121">
        <v>-427920111</v>
      </c>
      <c r="W3640" s="111">
        <v>542855</v>
      </c>
      <c r="X3640" s="133">
        <v>68772729</v>
      </c>
      <c r="Y3640" s="45"/>
    </row>
    <row r="3641" spans="1:25">
      <c r="A3641" s="299" t="s">
        <v>182</v>
      </c>
      <c r="B3641" s="299" t="s">
        <v>183</v>
      </c>
      <c r="C3641" s="125">
        <v>45449</v>
      </c>
      <c r="D3641" s="125">
        <v>45449</v>
      </c>
      <c r="E3641" s="125">
        <v>45453</v>
      </c>
      <c r="G3641" s="127" t="s">
        <v>1650</v>
      </c>
      <c r="H3641" s="128" t="s">
        <v>498</v>
      </c>
      <c r="I3641" s="73" t="s">
        <v>499</v>
      </c>
      <c r="J3641" s="73" t="s">
        <v>500</v>
      </c>
      <c r="K3641" s="73" t="s">
        <v>166</v>
      </c>
      <c r="L3641" s="129">
        <v>0</v>
      </c>
      <c r="N3641" s="121">
        <v>0</v>
      </c>
      <c r="O3641" s="121">
        <v>17631.240000000002</v>
      </c>
      <c r="P3641" s="121">
        <v>17631.240000000002</v>
      </c>
      <c r="Q3641" s="130" t="s">
        <v>681</v>
      </c>
      <c r="R3641" s="131">
        <v>0</v>
      </c>
      <c r="S3641" s="132">
        <v>8617849.0000000093</v>
      </c>
      <c r="T3641" s="122" t="s">
        <v>500</v>
      </c>
      <c r="U3641" s="2">
        <v>114264065</v>
      </c>
      <c r="V3641" s="121">
        <v>-427921180</v>
      </c>
      <c r="W3641" s="111">
        <v>542855</v>
      </c>
      <c r="X3641" s="133">
        <v>68773155</v>
      </c>
      <c r="Y3641" s="45"/>
    </row>
    <row r="3642" spans="1:25">
      <c r="A3642" s="299" t="s">
        <v>182</v>
      </c>
      <c r="B3642" s="299" t="s">
        <v>183</v>
      </c>
      <c r="C3642" s="125">
        <v>45449</v>
      </c>
      <c r="D3642" s="125">
        <v>45449</v>
      </c>
      <c r="E3642" s="125">
        <v>45453</v>
      </c>
      <c r="G3642" s="127" t="s">
        <v>1650</v>
      </c>
      <c r="H3642" s="128" t="s">
        <v>498</v>
      </c>
      <c r="I3642" s="73" t="s">
        <v>499</v>
      </c>
      <c r="J3642" s="73" t="s">
        <v>500</v>
      </c>
      <c r="K3642" s="73" t="s">
        <v>166</v>
      </c>
      <c r="L3642" s="129">
        <v>0</v>
      </c>
      <c r="N3642" s="121">
        <v>0</v>
      </c>
      <c r="O3642" s="121">
        <v>575.75</v>
      </c>
      <c r="P3642" s="121">
        <v>575.75</v>
      </c>
      <c r="Q3642" s="130" t="s">
        <v>681</v>
      </c>
      <c r="R3642" s="131">
        <v>0</v>
      </c>
      <c r="S3642" s="132">
        <v>8618424.7500000093</v>
      </c>
      <c r="T3642" s="122" t="s">
        <v>500</v>
      </c>
      <c r="U3642" s="2">
        <v>114264065</v>
      </c>
      <c r="V3642" s="121">
        <v>-427921307</v>
      </c>
      <c r="W3642" s="111">
        <v>542855</v>
      </c>
      <c r="X3642" s="133">
        <v>68773206</v>
      </c>
      <c r="Y3642" s="45"/>
    </row>
    <row r="3643" spans="1:25">
      <c r="A3643" s="299" t="s">
        <v>182</v>
      </c>
      <c r="B3643" s="299" t="s">
        <v>183</v>
      </c>
      <c r="C3643" s="125">
        <v>45449</v>
      </c>
      <c r="D3643" s="125">
        <v>45449</v>
      </c>
      <c r="E3643" s="125">
        <v>45453</v>
      </c>
      <c r="G3643" s="127" t="s">
        <v>1650</v>
      </c>
      <c r="H3643" s="128" t="s">
        <v>498</v>
      </c>
      <c r="I3643" s="73" t="s">
        <v>499</v>
      </c>
      <c r="J3643" s="73" t="s">
        <v>500</v>
      </c>
      <c r="K3643" s="73" t="s">
        <v>166</v>
      </c>
      <c r="L3643" s="129">
        <v>0</v>
      </c>
      <c r="N3643" s="121">
        <v>0</v>
      </c>
      <c r="O3643" s="121">
        <v>8782.66</v>
      </c>
      <c r="P3643" s="121">
        <v>8782.66</v>
      </c>
      <c r="Q3643" s="130" t="s">
        <v>681</v>
      </c>
      <c r="R3643" s="131">
        <v>0</v>
      </c>
      <c r="S3643" s="132">
        <v>8627207.4100000095</v>
      </c>
      <c r="T3643" s="122" t="s">
        <v>500</v>
      </c>
      <c r="U3643" s="2">
        <v>114264065</v>
      </c>
      <c r="V3643" s="121">
        <v>-427921320</v>
      </c>
      <c r="W3643" s="111">
        <v>542855</v>
      </c>
      <c r="X3643" s="133">
        <v>68773213</v>
      </c>
      <c r="Y3643" s="45"/>
    </row>
    <row r="3644" spans="1:25">
      <c r="A3644" s="228" t="s">
        <v>182</v>
      </c>
      <c r="B3644" s="228" t="s">
        <v>183</v>
      </c>
      <c r="C3644" s="229">
        <v>45453</v>
      </c>
      <c r="D3644" s="229">
        <v>45453</v>
      </c>
      <c r="E3644" s="229">
        <v>45453</v>
      </c>
      <c r="F3644" s="296" t="s">
        <v>1104</v>
      </c>
      <c r="G3644" s="230" t="s">
        <v>1956</v>
      </c>
      <c r="H3644" s="231" t="s">
        <v>1103</v>
      </c>
      <c r="I3644" s="232" t="s">
        <v>1101</v>
      </c>
      <c r="J3644" s="232" t="s">
        <v>1102</v>
      </c>
      <c r="K3644" s="232" t="s">
        <v>166</v>
      </c>
      <c r="L3644" s="233">
        <v>0</v>
      </c>
      <c r="M3644" s="234"/>
      <c r="N3644" s="234">
        <v>0</v>
      </c>
      <c r="O3644" s="234">
        <v>58420.5</v>
      </c>
      <c r="P3644" s="234">
        <v>58420.5</v>
      </c>
      <c r="Q3644" s="235" t="s">
        <v>681</v>
      </c>
      <c r="R3644" s="236">
        <v>0</v>
      </c>
      <c r="S3644" s="237">
        <v>8685627.9100000095</v>
      </c>
      <c r="T3644" s="238" t="s">
        <v>1102</v>
      </c>
      <c r="U3644" s="239">
        <v>112950618</v>
      </c>
      <c r="V3644" s="234">
        <v>-427879696</v>
      </c>
      <c r="W3644" s="240">
        <v>572160</v>
      </c>
      <c r="X3644" s="241">
        <v>68760098</v>
      </c>
      <c r="Y3644" s="242"/>
    </row>
    <row r="3645" spans="1:25">
      <c r="A3645" s="299" t="s">
        <v>206</v>
      </c>
      <c r="B3645" s="299" t="s">
        <v>207</v>
      </c>
      <c r="C3645" s="125">
        <v>45446</v>
      </c>
      <c r="D3645" s="125">
        <v>45453</v>
      </c>
      <c r="E3645" s="125">
        <v>45454</v>
      </c>
      <c r="F3645" s="295" t="s">
        <v>1084</v>
      </c>
      <c r="G3645" s="127"/>
      <c r="H3645" s="128" t="s">
        <v>1083</v>
      </c>
      <c r="I3645" s="73" t="s">
        <v>1081</v>
      </c>
      <c r="J3645" s="73" t="s">
        <v>1082</v>
      </c>
      <c r="K3645" s="73" t="s">
        <v>830</v>
      </c>
      <c r="L3645" s="129">
        <v>5000000</v>
      </c>
      <c r="M3645" s="121">
        <v>99</v>
      </c>
      <c r="N3645" s="121">
        <v>4950000</v>
      </c>
      <c r="O3645" s="121">
        <v>0</v>
      </c>
      <c r="P3645" s="121">
        <v>4950000</v>
      </c>
      <c r="Q3645" s="130" t="s">
        <v>681</v>
      </c>
      <c r="R3645" s="131">
        <v>32049176.869999986</v>
      </c>
      <c r="S3645" s="132">
        <v>0</v>
      </c>
      <c r="T3645" s="122" t="s">
        <v>1082</v>
      </c>
      <c r="U3645" s="2">
        <v>114268891</v>
      </c>
      <c r="V3645" s="121">
        <v>-428032918</v>
      </c>
      <c r="W3645" s="111">
        <v>569815</v>
      </c>
      <c r="X3645" s="133">
        <v>68798980</v>
      </c>
      <c r="Y3645" s="45"/>
    </row>
    <row r="3646" spans="1:25">
      <c r="A3646" s="299" t="s">
        <v>206</v>
      </c>
      <c r="B3646" s="299" t="s">
        <v>207</v>
      </c>
      <c r="C3646" s="125">
        <v>45446</v>
      </c>
      <c r="D3646" s="125">
        <v>45453</v>
      </c>
      <c r="E3646" s="125">
        <v>45454</v>
      </c>
      <c r="F3646" s="295" t="s">
        <v>1084</v>
      </c>
      <c r="G3646" s="127"/>
      <c r="H3646" s="128" t="s">
        <v>1083</v>
      </c>
      <c r="I3646" s="73" t="s">
        <v>1081</v>
      </c>
      <c r="J3646" s="73" t="s">
        <v>1082</v>
      </c>
      <c r="K3646" s="73" t="s">
        <v>830</v>
      </c>
      <c r="L3646" s="129">
        <v>4100000</v>
      </c>
      <c r="M3646" s="121">
        <v>99</v>
      </c>
      <c r="N3646" s="121">
        <v>4059000</v>
      </c>
      <c r="O3646" s="121">
        <v>0</v>
      </c>
      <c r="P3646" s="121">
        <v>4059000</v>
      </c>
      <c r="Q3646" s="130" t="s">
        <v>681</v>
      </c>
      <c r="R3646" s="131">
        <v>36108176.86999999</v>
      </c>
      <c r="S3646" s="132">
        <v>0</v>
      </c>
      <c r="T3646" s="122" t="s">
        <v>1082</v>
      </c>
      <c r="U3646" s="2">
        <v>114283758</v>
      </c>
      <c r="V3646" s="121">
        <v>-428039040</v>
      </c>
      <c r="W3646" s="111">
        <v>569815</v>
      </c>
      <c r="X3646" s="133">
        <v>68800858</v>
      </c>
      <c r="Y3646" s="45"/>
    </row>
    <row r="3647" spans="1:25">
      <c r="A3647" s="299" t="s">
        <v>206</v>
      </c>
      <c r="B3647" s="299" t="s">
        <v>207</v>
      </c>
      <c r="C3647" s="125">
        <v>45432</v>
      </c>
      <c r="D3647" s="125">
        <v>45454</v>
      </c>
      <c r="E3647" s="125">
        <v>45454</v>
      </c>
      <c r="F3647" s="295" t="s">
        <v>554</v>
      </c>
      <c r="G3647" s="127"/>
      <c r="H3647" s="128" t="s">
        <v>553</v>
      </c>
      <c r="I3647" s="73" t="s">
        <v>555</v>
      </c>
      <c r="J3647" s="73" t="s">
        <v>556</v>
      </c>
      <c r="K3647" s="73" t="s">
        <v>710</v>
      </c>
      <c r="L3647" s="129">
        <v>5572164.9199999999</v>
      </c>
      <c r="M3647" s="121">
        <v>85</v>
      </c>
      <c r="N3647" s="121">
        <v>-4736340.18</v>
      </c>
      <c r="O3647" s="121">
        <v>0</v>
      </c>
      <c r="P3647" s="121">
        <v>-4736340.18</v>
      </c>
      <c r="Q3647" s="130" t="s">
        <v>681</v>
      </c>
      <c r="R3647" s="131">
        <v>31371836.68999999</v>
      </c>
      <c r="S3647" s="132">
        <v>0</v>
      </c>
      <c r="T3647" s="122" t="s">
        <v>556</v>
      </c>
      <c r="U3647" s="2">
        <v>113653324</v>
      </c>
      <c r="V3647" s="121">
        <v>-428018054</v>
      </c>
      <c r="W3647" s="111">
        <v>554809</v>
      </c>
      <c r="X3647" s="133">
        <v>68795799</v>
      </c>
      <c r="Y3647" s="45"/>
    </row>
    <row r="3648" spans="1:25">
      <c r="A3648" s="299" t="s">
        <v>206</v>
      </c>
      <c r="B3648" s="299" t="s">
        <v>207</v>
      </c>
      <c r="C3648" s="125">
        <v>45446</v>
      </c>
      <c r="D3648" s="125">
        <v>45453</v>
      </c>
      <c r="E3648" s="125">
        <v>45454</v>
      </c>
      <c r="F3648" s="295" t="s">
        <v>371</v>
      </c>
      <c r="G3648" s="127"/>
      <c r="H3648" s="128" t="s">
        <v>370</v>
      </c>
      <c r="I3648" s="73" t="s">
        <v>372</v>
      </c>
      <c r="J3648" s="73" t="s">
        <v>373</v>
      </c>
      <c r="K3648" s="73" t="s">
        <v>830</v>
      </c>
      <c r="L3648" s="129">
        <v>5500000</v>
      </c>
      <c r="M3648" s="121">
        <v>99</v>
      </c>
      <c r="N3648" s="121">
        <v>5445000</v>
      </c>
      <c r="O3648" s="121">
        <v>0</v>
      </c>
      <c r="P3648" s="121">
        <v>5445000</v>
      </c>
      <c r="Q3648" s="130" t="s">
        <v>681</v>
      </c>
      <c r="R3648" s="131">
        <v>36816836.68999999</v>
      </c>
      <c r="S3648" s="132">
        <v>0</v>
      </c>
      <c r="T3648" s="122" t="s">
        <v>373</v>
      </c>
      <c r="U3648" s="2">
        <v>114268482</v>
      </c>
      <c r="V3648" s="121">
        <v>-428033397</v>
      </c>
      <c r="W3648" s="111">
        <v>583361</v>
      </c>
      <c r="X3648" s="133">
        <v>68799183</v>
      </c>
      <c r="Y3648" s="45"/>
    </row>
    <row r="3649" spans="1:25">
      <c r="A3649" s="299" t="s">
        <v>206</v>
      </c>
      <c r="B3649" s="299" t="s">
        <v>207</v>
      </c>
      <c r="C3649" s="125">
        <v>45450</v>
      </c>
      <c r="D3649" s="125">
        <v>45454</v>
      </c>
      <c r="E3649" s="125">
        <v>45454</v>
      </c>
      <c r="F3649" s="295" t="s">
        <v>371</v>
      </c>
      <c r="G3649" s="127"/>
      <c r="H3649" s="128" t="s">
        <v>370</v>
      </c>
      <c r="I3649" s="73" t="s">
        <v>372</v>
      </c>
      <c r="J3649" s="73" t="s">
        <v>373</v>
      </c>
      <c r="K3649" s="73" t="s">
        <v>830</v>
      </c>
      <c r="L3649" s="129">
        <v>5100000</v>
      </c>
      <c r="M3649" s="121">
        <v>99</v>
      </c>
      <c r="N3649" s="121">
        <v>5049000</v>
      </c>
      <c r="O3649" s="121">
        <v>0</v>
      </c>
      <c r="P3649" s="121">
        <v>5049000</v>
      </c>
      <c r="Q3649" s="130" t="s">
        <v>681</v>
      </c>
      <c r="R3649" s="131">
        <v>41865836.68999999</v>
      </c>
      <c r="S3649" s="132">
        <v>0</v>
      </c>
      <c r="T3649" s="122" t="s">
        <v>373</v>
      </c>
      <c r="U3649" s="2">
        <v>114357394</v>
      </c>
      <c r="V3649" s="121">
        <v>-428033969</v>
      </c>
      <c r="W3649" s="111">
        <v>583361</v>
      </c>
      <c r="X3649" s="133">
        <v>68799403</v>
      </c>
      <c r="Y3649" s="45"/>
    </row>
    <row r="3650" spans="1:25">
      <c r="A3650" s="243" t="s">
        <v>206</v>
      </c>
      <c r="B3650" s="243" t="s">
        <v>207</v>
      </c>
      <c r="C3650" s="244">
        <v>45432</v>
      </c>
      <c r="D3650" s="244">
        <v>45455</v>
      </c>
      <c r="E3650" s="244">
        <v>45455</v>
      </c>
      <c r="F3650" s="297"/>
      <c r="G3650" s="245"/>
      <c r="H3650" s="246" t="s">
        <v>350</v>
      </c>
      <c r="I3650" s="247" t="s">
        <v>351</v>
      </c>
      <c r="J3650" s="247" t="s">
        <v>352</v>
      </c>
      <c r="K3650" s="247" t="s">
        <v>710</v>
      </c>
      <c r="L3650" s="248">
        <v>5002012.32</v>
      </c>
      <c r="M3650" s="249">
        <v>100</v>
      </c>
      <c r="N3650" s="249">
        <v>-5002012.32</v>
      </c>
      <c r="O3650" s="249">
        <v>0</v>
      </c>
      <c r="P3650" s="249">
        <v>-5002012.32</v>
      </c>
      <c r="Q3650" s="250" t="s">
        <v>681</v>
      </c>
      <c r="R3650" s="251">
        <v>36863824.36999999</v>
      </c>
      <c r="S3650" s="252">
        <v>0</v>
      </c>
      <c r="T3650" s="253" t="s">
        <v>352</v>
      </c>
      <c r="U3650" s="254">
        <v>113653662</v>
      </c>
      <c r="V3650" s="249">
        <v>-428174298</v>
      </c>
      <c r="W3650" s="255">
        <v>525862</v>
      </c>
      <c r="X3650" s="256">
        <v>68829552</v>
      </c>
      <c r="Y3650" s="257"/>
    </row>
    <row r="3651" spans="1:25">
      <c r="A3651" s="299" t="s">
        <v>206</v>
      </c>
      <c r="B3651" s="299" t="s">
        <v>207</v>
      </c>
      <c r="C3651" s="125">
        <v>45456</v>
      </c>
      <c r="D3651" s="125">
        <v>45456</v>
      </c>
      <c r="E3651" s="125">
        <v>45456</v>
      </c>
      <c r="G3651" s="127"/>
      <c r="J3651" s="73"/>
      <c r="K3651" s="73" t="s">
        <v>709</v>
      </c>
      <c r="L3651" s="129">
        <v>0</v>
      </c>
      <c r="N3651" s="121">
        <v>13500000</v>
      </c>
      <c r="O3651" s="121">
        <v>0</v>
      </c>
      <c r="P3651" s="121">
        <v>13500000</v>
      </c>
      <c r="Q3651" s="130" t="s">
        <v>681</v>
      </c>
      <c r="R3651" s="131">
        <v>50363824.36999999</v>
      </c>
      <c r="S3651" s="132">
        <v>0</v>
      </c>
      <c r="T3651" s="122"/>
      <c r="U3651" s="2">
        <v>2880961</v>
      </c>
      <c r="V3651" s="121">
        <v>-428243607</v>
      </c>
      <c r="W3651" s="111"/>
      <c r="X3651" s="133">
        <v>68842931</v>
      </c>
      <c r="Y3651" s="45" t="s">
        <v>1992</v>
      </c>
    </row>
    <row r="3652" spans="1:25">
      <c r="A3652" s="299" t="s">
        <v>206</v>
      </c>
      <c r="B3652" s="299" t="s">
        <v>207</v>
      </c>
      <c r="C3652" s="125">
        <v>45432</v>
      </c>
      <c r="D3652" s="125">
        <v>45455</v>
      </c>
      <c r="E3652" s="125">
        <v>45456</v>
      </c>
      <c r="F3652" s="295" t="s">
        <v>386</v>
      </c>
      <c r="G3652" s="127"/>
      <c r="H3652" s="128" t="s">
        <v>385</v>
      </c>
      <c r="I3652" s="73" t="s">
        <v>387</v>
      </c>
      <c r="J3652" s="73" t="s">
        <v>388</v>
      </c>
      <c r="K3652" s="73" t="s">
        <v>830</v>
      </c>
      <c r="L3652" s="129">
        <v>5500000</v>
      </c>
      <c r="M3652" s="121">
        <v>98.6</v>
      </c>
      <c r="N3652" s="121">
        <v>5423000</v>
      </c>
      <c r="O3652" s="121">
        <v>0</v>
      </c>
      <c r="P3652" s="121">
        <v>5423000</v>
      </c>
      <c r="Q3652" s="130" t="s">
        <v>681</v>
      </c>
      <c r="R3652" s="131">
        <v>55786824.36999999</v>
      </c>
      <c r="S3652" s="132">
        <v>0</v>
      </c>
      <c r="T3652" s="122" t="s">
        <v>388</v>
      </c>
      <c r="U3652" s="2">
        <v>113646083</v>
      </c>
      <c r="V3652" s="121">
        <v>-428174843</v>
      </c>
      <c r="W3652" s="111">
        <v>499450</v>
      </c>
      <c r="X3652" s="133">
        <v>68829565</v>
      </c>
      <c r="Y3652" s="45"/>
    </row>
    <row r="3653" spans="1:25">
      <c r="A3653" s="299" t="s">
        <v>206</v>
      </c>
      <c r="B3653" s="299" t="s">
        <v>207</v>
      </c>
      <c r="C3653" s="125">
        <v>45432</v>
      </c>
      <c r="D3653" s="125">
        <v>45456</v>
      </c>
      <c r="E3653" s="125">
        <v>45456</v>
      </c>
      <c r="F3653" s="295" t="s">
        <v>495</v>
      </c>
      <c r="G3653" s="127"/>
      <c r="H3653" s="128" t="s">
        <v>494</v>
      </c>
      <c r="I3653" s="73" t="s">
        <v>496</v>
      </c>
      <c r="J3653" s="73" t="s">
        <v>497</v>
      </c>
      <c r="K3653" s="73" t="s">
        <v>710</v>
      </c>
      <c r="L3653" s="129">
        <v>1431670.09</v>
      </c>
      <c r="M3653" s="121">
        <v>74</v>
      </c>
      <c r="N3653" s="121">
        <v>-1059435.8700000001</v>
      </c>
      <c r="O3653" s="121">
        <v>0</v>
      </c>
      <c r="P3653" s="121">
        <v>-1059435.8700000001</v>
      </c>
      <c r="Q3653" s="130" t="s">
        <v>681</v>
      </c>
      <c r="R3653" s="131">
        <v>54727388.499999993</v>
      </c>
      <c r="S3653" s="132">
        <v>0</v>
      </c>
      <c r="T3653" s="122" t="s">
        <v>497</v>
      </c>
      <c r="U3653" s="2">
        <v>113654294</v>
      </c>
      <c r="V3653" s="121">
        <v>-428246731</v>
      </c>
      <c r="W3653" s="111">
        <v>525224</v>
      </c>
      <c r="X3653" s="133">
        <v>68843644</v>
      </c>
      <c r="Y3653" s="45"/>
    </row>
    <row r="3654" spans="1:25">
      <c r="A3654" s="299" t="s">
        <v>206</v>
      </c>
      <c r="B3654" s="299" t="s">
        <v>207</v>
      </c>
      <c r="C3654" s="125">
        <v>45456</v>
      </c>
      <c r="D3654" s="125">
        <v>45456</v>
      </c>
      <c r="E3654" s="125">
        <v>45456</v>
      </c>
      <c r="G3654" s="127"/>
      <c r="J3654" s="73"/>
      <c r="K3654" s="73" t="s">
        <v>709</v>
      </c>
      <c r="L3654" s="129">
        <v>0</v>
      </c>
      <c r="N3654" s="121">
        <v>-6500000</v>
      </c>
      <c r="O3654" s="121">
        <v>0</v>
      </c>
      <c r="P3654" s="121">
        <v>-6500000</v>
      </c>
      <c r="Q3654" s="130" t="s">
        <v>681</v>
      </c>
      <c r="R3654" s="131">
        <v>48227388.499999993</v>
      </c>
      <c r="S3654" s="132">
        <v>0</v>
      </c>
      <c r="T3654" s="122"/>
      <c r="U3654" s="2">
        <v>2881196</v>
      </c>
      <c r="V3654" s="121">
        <v>-428283066</v>
      </c>
      <c r="W3654" s="111"/>
      <c r="X3654" s="133">
        <v>68852051</v>
      </c>
      <c r="Y3654" s="45" t="s">
        <v>1993</v>
      </c>
    </row>
    <row r="3655" spans="1:25">
      <c r="A3655" s="228" t="s">
        <v>206</v>
      </c>
      <c r="B3655" s="228" t="s">
        <v>207</v>
      </c>
      <c r="C3655" s="229">
        <v>45456</v>
      </c>
      <c r="D3655" s="229">
        <v>45456</v>
      </c>
      <c r="E3655" s="229">
        <v>45456</v>
      </c>
      <c r="F3655" s="296"/>
      <c r="G3655" s="230"/>
      <c r="H3655" s="231"/>
      <c r="I3655" s="232"/>
      <c r="J3655" s="232"/>
      <c r="K3655" s="232" t="s">
        <v>709</v>
      </c>
      <c r="L3655" s="233">
        <v>0</v>
      </c>
      <c r="M3655" s="234"/>
      <c r="N3655" s="234">
        <v>-41000000</v>
      </c>
      <c r="O3655" s="234">
        <v>0</v>
      </c>
      <c r="P3655" s="234">
        <v>-41000000</v>
      </c>
      <c r="Q3655" s="235" t="s">
        <v>681</v>
      </c>
      <c r="R3655" s="236">
        <v>7227388.4999999925</v>
      </c>
      <c r="S3655" s="237">
        <v>0</v>
      </c>
      <c r="T3655" s="238"/>
      <c r="U3655" s="239">
        <v>2880964</v>
      </c>
      <c r="V3655" s="234">
        <v>-428244203</v>
      </c>
      <c r="W3655" s="240"/>
      <c r="X3655" s="241">
        <v>68843160</v>
      </c>
      <c r="Y3655" s="242" t="s">
        <v>1529</v>
      </c>
    </row>
    <row r="3656" spans="1:25">
      <c r="A3656" s="299" t="s">
        <v>206</v>
      </c>
      <c r="B3656" s="299" t="s">
        <v>207</v>
      </c>
      <c r="C3656" s="125">
        <v>45456</v>
      </c>
      <c r="D3656" s="125">
        <v>45456</v>
      </c>
      <c r="E3656" s="125">
        <v>45457</v>
      </c>
      <c r="G3656" s="127"/>
      <c r="H3656" s="128" t="s">
        <v>477</v>
      </c>
      <c r="I3656" s="73" t="s">
        <v>478</v>
      </c>
      <c r="J3656" s="73" t="s">
        <v>479</v>
      </c>
      <c r="K3656" s="73" t="s">
        <v>944</v>
      </c>
      <c r="L3656" s="129">
        <v>343671.83</v>
      </c>
      <c r="M3656" s="121">
        <v>100</v>
      </c>
      <c r="N3656" s="121">
        <v>343671.83</v>
      </c>
      <c r="O3656" s="121">
        <v>0</v>
      </c>
      <c r="P3656" s="121">
        <v>343671.83</v>
      </c>
      <c r="Q3656" s="130" t="s">
        <v>681</v>
      </c>
      <c r="R3656" s="131">
        <v>7571060.3299999926</v>
      </c>
      <c r="S3656" s="132">
        <v>0</v>
      </c>
      <c r="T3656" s="122" t="s">
        <v>479</v>
      </c>
      <c r="U3656" s="2">
        <v>114527183</v>
      </c>
      <c r="V3656" s="121">
        <v>-428420424</v>
      </c>
      <c r="W3656" s="111">
        <v>601105</v>
      </c>
      <c r="X3656" s="133">
        <v>68878834</v>
      </c>
      <c r="Y3656" s="45"/>
    </row>
    <row r="3657" spans="1:25">
      <c r="A3657" s="299" t="s">
        <v>206</v>
      </c>
      <c r="B3657" s="299" t="s">
        <v>207</v>
      </c>
      <c r="C3657" s="125">
        <v>45456</v>
      </c>
      <c r="D3657" s="125">
        <v>45456</v>
      </c>
      <c r="E3657" s="125">
        <v>45457</v>
      </c>
      <c r="G3657" s="127"/>
      <c r="H3657" s="128" t="s">
        <v>477</v>
      </c>
      <c r="I3657" s="73" t="s">
        <v>478</v>
      </c>
      <c r="J3657" s="73" t="s">
        <v>479</v>
      </c>
      <c r="K3657" s="73" t="s">
        <v>993</v>
      </c>
      <c r="L3657" s="129">
        <v>0</v>
      </c>
      <c r="N3657" s="121">
        <v>3436.72</v>
      </c>
      <c r="O3657" s="121">
        <v>0</v>
      </c>
      <c r="P3657" s="121">
        <v>3436.72</v>
      </c>
      <c r="Q3657" s="130" t="s">
        <v>681</v>
      </c>
      <c r="R3657" s="131">
        <v>7574497.0499999924</v>
      </c>
      <c r="S3657" s="132">
        <v>0</v>
      </c>
      <c r="T3657" s="122" t="s">
        <v>479</v>
      </c>
      <c r="U3657" s="2">
        <v>114527169</v>
      </c>
      <c r="V3657" s="121">
        <v>-428420402</v>
      </c>
      <c r="W3657" s="111"/>
      <c r="X3657" s="133">
        <v>68878826</v>
      </c>
      <c r="Y3657" s="45"/>
    </row>
    <row r="3658" spans="1:25">
      <c r="A3658" s="299" t="s">
        <v>182</v>
      </c>
      <c r="B3658" s="299" t="s">
        <v>183</v>
      </c>
      <c r="C3658" s="125">
        <v>45456</v>
      </c>
      <c r="D3658" s="125">
        <v>45456</v>
      </c>
      <c r="E3658" s="125">
        <v>45457</v>
      </c>
      <c r="G3658" s="127" t="s">
        <v>1868</v>
      </c>
      <c r="H3658" s="128" t="s">
        <v>477</v>
      </c>
      <c r="I3658" s="73" t="s">
        <v>478</v>
      </c>
      <c r="J3658" s="73" t="s">
        <v>479</v>
      </c>
      <c r="K3658" s="73" t="s">
        <v>166</v>
      </c>
      <c r="L3658" s="129">
        <v>0</v>
      </c>
      <c r="N3658" s="121">
        <v>0</v>
      </c>
      <c r="O3658" s="121">
        <v>3878.05</v>
      </c>
      <c r="P3658" s="121">
        <v>3878.05</v>
      </c>
      <c r="Q3658" s="130" t="s">
        <v>681</v>
      </c>
      <c r="R3658" s="131">
        <v>0</v>
      </c>
      <c r="S3658" s="132">
        <v>8689505.9600000102</v>
      </c>
      <c r="T3658" s="122" t="s">
        <v>479</v>
      </c>
      <c r="U3658" s="2">
        <v>114526077</v>
      </c>
      <c r="V3658" s="121">
        <v>-428418637</v>
      </c>
      <c r="W3658" s="111">
        <v>601105</v>
      </c>
      <c r="X3658" s="133">
        <v>68878247</v>
      </c>
      <c r="Y3658" s="45"/>
    </row>
    <row r="3659" spans="1:25">
      <c r="A3659" s="299" t="s">
        <v>182</v>
      </c>
      <c r="B3659" s="299" t="s">
        <v>183</v>
      </c>
      <c r="C3659" s="125">
        <v>45456</v>
      </c>
      <c r="D3659" s="125">
        <v>45456</v>
      </c>
      <c r="E3659" s="125">
        <v>45457</v>
      </c>
      <c r="G3659" s="127" t="s">
        <v>1868</v>
      </c>
      <c r="H3659" s="128" t="s">
        <v>477</v>
      </c>
      <c r="I3659" s="73" t="s">
        <v>478</v>
      </c>
      <c r="J3659" s="73" t="s">
        <v>479</v>
      </c>
      <c r="K3659" s="73" t="s">
        <v>166</v>
      </c>
      <c r="L3659" s="129">
        <v>0</v>
      </c>
      <c r="N3659" s="121">
        <v>0</v>
      </c>
      <c r="O3659" s="121">
        <v>4571.38</v>
      </c>
      <c r="P3659" s="121">
        <v>4571.38</v>
      </c>
      <c r="Q3659" s="130" t="s">
        <v>681</v>
      </c>
      <c r="R3659" s="131">
        <v>0</v>
      </c>
      <c r="S3659" s="132">
        <v>8694077.340000011</v>
      </c>
      <c r="T3659" s="122" t="s">
        <v>479</v>
      </c>
      <c r="U3659" s="2">
        <v>114526010</v>
      </c>
      <c r="V3659" s="121">
        <v>-428418653</v>
      </c>
      <c r="W3659" s="111">
        <v>542394</v>
      </c>
      <c r="X3659" s="133">
        <v>68878255</v>
      </c>
      <c r="Y3659" s="45"/>
    </row>
    <row r="3660" spans="1:25">
      <c r="A3660" s="243" t="s">
        <v>182</v>
      </c>
      <c r="B3660" s="243" t="s">
        <v>183</v>
      </c>
      <c r="C3660" s="244">
        <v>45440</v>
      </c>
      <c r="D3660" s="244">
        <v>45440</v>
      </c>
      <c r="E3660" s="244">
        <v>45460</v>
      </c>
      <c r="F3660" s="297" t="s">
        <v>335</v>
      </c>
      <c r="G3660" s="245" t="s">
        <v>1882</v>
      </c>
      <c r="H3660" s="246" t="s">
        <v>334</v>
      </c>
      <c r="I3660" s="247" t="s">
        <v>336</v>
      </c>
      <c r="J3660" s="247" t="s">
        <v>337</v>
      </c>
      <c r="K3660" s="247" t="s">
        <v>166</v>
      </c>
      <c r="L3660" s="248">
        <v>0</v>
      </c>
      <c r="M3660" s="249"/>
      <c r="N3660" s="249">
        <v>0</v>
      </c>
      <c r="O3660" s="249">
        <v>147410.60999999999</v>
      </c>
      <c r="P3660" s="249">
        <v>147410.60999999999</v>
      </c>
      <c r="Q3660" s="250" t="s">
        <v>681</v>
      </c>
      <c r="R3660" s="251">
        <v>0</v>
      </c>
      <c r="S3660" s="252">
        <v>8841487.9500000104</v>
      </c>
      <c r="T3660" s="253" t="s">
        <v>337</v>
      </c>
      <c r="U3660" s="254">
        <v>109326717</v>
      </c>
      <c r="V3660" s="249">
        <v>-428671723</v>
      </c>
      <c r="W3660" s="255">
        <v>547666</v>
      </c>
      <c r="X3660" s="256">
        <v>68911283</v>
      </c>
      <c r="Y3660" s="257"/>
    </row>
    <row r="3661" spans="1:25">
      <c r="A3661" s="299" t="s">
        <v>182</v>
      </c>
      <c r="B3661" s="299" t="s">
        <v>183</v>
      </c>
      <c r="C3661" s="125">
        <v>45433</v>
      </c>
      <c r="D3661" s="125">
        <v>45433</v>
      </c>
      <c r="E3661" s="125">
        <v>45461</v>
      </c>
      <c r="F3661" s="295" t="s">
        <v>486</v>
      </c>
      <c r="G3661" s="127" t="s">
        <v>1733</v>
      </c>
      <c r="H3661" s="128" t="s">
        <v>485</v>
      </c>
      <c r="I3661" s="73" t="s">
        <v>281</v>
      </c>
      <c r="J3661" s="73" t="s">
        <v>487</v>
      </c>
      <c r="K3661" s="73" t="s">
        <v>166</v>
      </c>
      <c r="L3661" s="129">
        <v>0</v>
      </c>
      <c r="N3661" s="121">
        <v>0</v>
      </c>
      <c r="O3661" s="121">
        <v>63.96</v>
      </c>
      <c r="P3661" s="121">
        <v>63.96</v>
      </c>
      <c r="Q3661" s="130" t="s">
        <v>681</v>
      </c>
      <c r="R3661" s="131">
        <v>0</v>
      </c>
      <c r="S3661" s="132">
        <v>8841551.9100000113</v>
      </c>
      <c r="T3661" s="122" t="s">
        <v>487</v>
      </c>
      <c r="U3661" s="2">
        <v>103842269</v>
      </c>
      <c r="V3661" s="121">
        <v>-428817454</v>
      </c>
      <c r="W3661" s="111">
        <v>537734</v>
      </c>
      <c r="X3661" s="133">
        <v>68945302</v>
      </c>
      <c r="Y3661" s="45"/>
    </row>
    <row r="3662" spans="1:25">
      <c r="A3662" s="228" t="s">
        <v>182</v>
      </c>
      <c r="B3662" s="228" t="s">
        <v>183</v>
      </c>
      <c r="C3662" s="229">
        <v>45433</v>
      </c>
      <c r="D3662" s="229">
        <v>45433</v>
      </c>
      <c r="E3662" s="229">
        <v>45461</v>
      </c>
      <c r="F3662" s="296" t="s">
        <v>280</v>
      </c>
      <c r="G3662" s="230" t="s">
        <v>1537</v>
      </c>
      <c r="H3662" s="231" t="s">
        <v>279</v>
      </c>
      <c r="I3662" s="232" t="s">
        <v>281</v>
      </c>
      <c r="J3662" s="232" t="s">
        <v>282</v>
      </c>
      <c r="K3662" s="232" t="s">
        <v>166</v>
      </c>
      <c r="L3662" s="233">
        <v>0</v>
      </c>
      <c r="M3662" s="234"/>
      <c r="N3662" s="234">
        <v>0</v>
      </c>
      <c r="O3662" s="234">
        <v>613.63</v>
      </c>
      <c r="P3662" s="234">
        <v>613.63</v>
      </c>
      <c r="Q3662" s="235" t="s">
        <v>681</v>
      </c>
      <c r="R3662" s="236">
        <v>0</v>
      </c>
      <c r="S3662" s="237">
        <v>8842165.5400000121</v>
      </c>
      <c r="T3662" s="238" t="s">
        <v>282</v>
      </c>
      <c r="U3662" s="239">
        <v>107960333</v>
      </c>
      <c r="V3662" s="234">
        <v>-428817440</v>
      </c>
      <c r="W3662" s="240">
        <v>537726</v>
      </c>
      <c r="X3662" s="241">
        <v>68945297</v>
      </c>
      <c r="Y3662" s="242"/>
    </row>
    <row r="3663" spans="1:25">
      <c r="A3663" s="299" t="s">
        <v>169</v>
      </c>
      <c r="B3663" s="299" t="s">
        <v>171</v>
      </c>
      <c r="C3663" s="125">
        <v>45463</v>
      </c>
      <c r="D3663" s="125">
        <v>45463</v>
      </c>
      <c r="E3663" s="125">
        <v>45463</v>
      </c>
      <c r="G3663" s="127"/>
      <c r="J3663" s="73"/>
      <c r="K3663" s="73" t="s">
        <v>1549</v>
      </c>
      <c r="L3663" s="129">
        <v>0</v>
      </c>
      <c r="N3663" s="121">
        <v>7696299.75</v>
      </c>
      <c r="O3663" s="121">
        <v>0</v>
      </c>
      <c r="P3663" s="121">
        <v>7696299.75</v>
      </c>
      <c r="Q3663" s="130" t="s">
        <v>681</v>
      </c>
      <c r="R3663" s="131">
        <v>7696299.75</v>
      </c>
      <c r="S3663" s="132">
        <v>0</v>
      </c>
      <c r="T3663" s="122"/>
      <c r="U3663" s="2">
        <v>583134</v>
      </c>
      <c r="V3663" s="121">
        <v>-428941003</v>
      </c>
      <c r="W3663" s="111"/>
      <c r="X3663" s="133"/>
      <c r="Y3663" s="45" t="s">
        <v>1589</v>
      </c>
    </row>
    <row r="3664" spans="1:25">
      <c r="A3664" s="299" t="s">
        <v>206</v>
      </c>
      <c r="B3664" s="299" t="s">
        <v>207</v>
      </c>
      <c r="C3664" s="125">
        <v>45463</v>
      </c>
      <c r="D3664" s="125">
        <v>45463</v>
      </c>
      <c r="E3664" s="125">
        <v>45463</v>
      </c>
      <c r="F3664" s="295" t="s">
        <v>1045</v>
      </c>
      <c r="G3664" s="127"/>
      <c r="H3664" s="128" t="s">
        <v>577</v>
      </c>
      <c r="I3664" s="73" t="s">
        <v>578</v>
      </c>
      <c r="J3664" s="73" t="s">
        <v>1044</v>
      </c>
      <c r="K3664" s="73" t="s">
        <v>944</v>
      </c>
      <c r="L3664" s="129">
        <v>242873.18</v>
      </c>
      <c r="M3664" s="121">
        <v>100</v>
      </c>
      <c r="N3664" s="121">
        <v>242873.18</v>
      </c>
      <c r="O3664" s="121">
        <v>0</v>
      </c>
      <c r="P3664" s="121">
        <v>242873.18</v>
      </c>
      <c r="Q3664" s="130" t="s">
        <v>681</v>
      </c>
      <c r="R3664" s="131">
        <v>7817370.2299999921</v>
      </c>
      <c r="S3664" s="132">
        <v>0</v>
      </c>
      <c r="T3664" s="122" t="s">
        <v>1044</v>
      </c>
      <c r="U3664" s="2">
        <v>114686249</v>
      </c>
      <c r="V3664" s="121">
        <v>-428969612</v>
      </c>
      <c r="W3664" s="111">
        <v>552460</v>
      </c>
      <c r="X3664" s="133">
        <v>68976844</v>
      </c>
      <c r="Y3664" s="45"/>
    </row>
    <row r="3665" spans="1:25">
      <c r="A3665" s="299" t="s">
        <v>182</v>
      </c>
      <c r="B3665" s="299" t="s">
        <v>183</v>
      </c>
      <c r="C3665" s="125">
        <v>45463</v>
      </c>
      <c r="D3665" s="125">
        <v>45463</v>
      </c>
      <c r="E3665" s="125">
        <v>45463</v>
      </c>
      <c r="G3665" s="127" t="s">
        <v>1886</v>
      </c>
      <c r="H3665" s="128" t="s">
        <v>1048</v>
      </c>
      <c r="I3665" s="73" t="s">
        <v>1046</v>
      </c>
      <c r="J3665" s="73" t="s">
        <v>1047</v>
      </c>
      <c r="K3665" s="73" t="s">
        <v>166</v>
      </c>
      <c r="L3665" s="129">
        <v>0</v>
      </c>
      <c r="N3665" s="121">
        <v>0</v>
      </c>
      <c r="O3665" s="121">
        <v>14628.26</v>
      </c>
      <c r="P3665" s="121">
        <v>14628.26</v>
      </c>
      <c r="Q3665" s="130" t="s">
        <v>681</v>
      </c>
      <c r="R3665" s="131">
        <v>0</v>
      </c>
      <c r="S3665" s="132">
        <v>8856793.8000000119</v>
      </c>
      <c r="T3665" s="122" t="s">
        <v>1047</v>
      </c>
      <c r="U3665" s="2">
        <v>113332849</v>
      </c>
      <c r="V3665" s="121">
        <v>-428874651</v>
      </c>
      <c r="W3665" s="111">
        <v>551210</v>
      </c>
      <c r="X3665" s="133">
        <v>68951366</v>
      </c>
      <c r="Y3665" s="45"/>
    </row>
    <row r="3666" spans="1:25">
      <c r="A3666" s="299" t="s">
        <v>169</v>
      </c>
      <c r="B3666" s="299" t="s">
        <v>171</v>
      </c>
      <c r="C3666" s="125">
        <v>45463</v>
      </c>
      <c r="D3666" s="125">
        <v>45463</v>
      </c>
      <c r="E3666" s="125">
        <v>45463</v>
      </c>
      <c r="G3666" s="127"/>
      <c r="J3666" s="73"/>
      <c r="K3666" s="73" t="s">
        <v>1551</v>
      </c>
      <c r="L3666" s="129">
        <v>0</v>
      </c>
      <c r="N3666" s="121">
        <v>-200</v>
      </c>
      <c r="O3666" s="121">
        <v>0</v>
      </c>
      <c r="P3666" s="121">
        <v>-200</v>
      </c>
      <c r="Q3666" s="130" t="s">
        <v>681</v>
      </c>
      <c r="R3666" s="131">
        <v>7696099.75</v>
      </c>
      <c r="S3666" s="132">
        <v>0</v>
      </c>
      <c r="T3666" s="122"/>
      <c r="U3666" s="2">
        <v>2884705</v>
      </c>
      <c r="V3666" s="121">
        <v>-428940941</v>
      </c>
      <c r="W3666" s="111"/>
      <c r="X3666" s="133">
        <v>68967109</v>
      </c>
      <c r="Y3666" s="45" t="s">
        <v>1552</v>
      </c>
    </row>
    <row r="3667" spans="1:25">
      <c r="A3667" s="299" t="s">
        <v>169</v>
      </c>
      <c r="B3667" s="299" t="s">
        <v>171</v>
      </c>
      <c r="C3667" s="125">
        <v>45463</v>
      </c>
      <c r="D3667" s="125">
        <v>45463</v>
      </c>
      <c r="E3667" s="125">
        <v>45463</v>
      </c>
      <c r="G3667" s="127"/>
      <c r="J3667" s="73"/>
      <c r="K3667" s="73" t="s">
        <v>1551</v>
      </c>
      <c r="L3667" s="129">
        <v>0</v>
      </c>
      <c r="N3667" s="121">
        <v>-200</v>
      </c>
      <c r="O3667" s="121">
        <v>0</v>
      </c>
      <c r="P3667" s="121">
        <v>-200</v>
      </c>
      <c r="Q3667" s="130" t="s">
        <v>681</v>
      </c>
      <c r="R3667" s="131">
        <v>7695899.75</v>
      </c>
      <c r="S3667" s="132">
        <v>0</v>
      </c>
      <c r="T3667" s="122"/>
      <c r="U3667" s="2">
        <v>2884706</v>
      </c>
      <c r="V3667" s="121">
        <v>-428940953</v>
      </c>
      <c r="W3667" s="111"/>
      <c r="X3667" s="133">
        <v>68967113</v>
      </c>
      <c r="Y3667" s="45" t="s">
        <v>1552</v>
      </c>
    </row>
    <row r="3668" spans="1:25">
      <c r="A3668" s="299" t="s">
        <v>169</v>
      </c>
      <c r="B3668" s="299" t="s">
        <v>171</v>
      </c>
      <c r="C3668" s="125">
        <v>45463</v>
      </c>
      <c r="D3668" s="125">
        <v>45463</v>
      </c>
      <c r="E3668" s="125">
        <v>45463</v>
      </c>
      <c r="G3668" s="127"/>
      <c r="J3668" s="73"/>
      <c r="K3668" s="73" t="s">
        <v>1551</v>
      </c>
      <c r="L3668" s="129">
        <v>0</v>
      </c>
      <c r="N3668" s="121">
        <v>-200</v>
      </c>
      <c r="O3668" s="121">
        <v>0</v>
      </c>
      <c r="P3668" s="121">
        <v>-200</v>
      </c>
      <c r="Q3668" s="130" t="s">
        <v>681</v>
      </c>
      <c r="R3668" s="131">
        <v>7695699.75</v>
      </c>
      <c r="S3668" s="132">
        <v>0</v>
      </c>
      <c r="T3668" s="122"/>
      <c r="U3668" s="2">
        <v>2884707</v>
      </c>
      <c r="V3668" s="121">
        <v>-428940959</v>
      </c>
      <c r="W3668" s="111"/>
      <c r="X3668" s="133">
        <v>68967115</v>
      </c>
      <c r="Y3668" s="45" t="s">
        <v>1552</v>
      </c>
    </row>
    <row r="3669" spans="1:25">
      <c r="A3669" s="299" t="s">
        <v>169</v>
      </c>
      <c r="B3669" s="299" t="s">
        <v>171</v>
      </c>
      <c r="C3669" s="125">
        <v>45463</v>
      </c>
      <c r="D3669" s="125">
        <v>45463</v>
      </c>
      <c r="E3669" s="125">
        <v>45463</v>
      </c>
      <c r="G3669" s="127"/>
      <c r="J3669" s="73"/>
      <c r="K3669" s="73" t="s">
        <v>1551</v>
      </c>
      <c r="L3669" s="129">
        <v>0</v>
      </c>
      <c r="N3669" s="121">
        <v>-2750.5</v>
      </c>
      <c r="O3669" s="121">
        <v>0</v>
      </c>
      <c r="P3669" s="121">
        <v>-2750.5</v>
      </c>
      <c r="Q3669" s="130" t="s">
        <v>681</v>
      </c>
      <c r="R3669" s="131">
        <v>7692949.25</v>
      </c>
      <c r="S3669" s="132">
        <v>0</v>
      </c>
      <c r="T3669" s="122"/>
      <c r="U3669" s="2">
        <v>2884704</v>
      </c>
      <c r="V3669" s="121">
        <v>-428940928</v>
      </c>
      <c r="W3669" s="111"/>
      <c r="X3669" s="133">
        <v>68967107</v>
      </c>
      <c r="Y3669" s="45" t="s">
        <v>1994</v>
      </c>
    </row>
    <row r="3670" spans="1:25">
      <c r="A3670" s="299" t="s">
        <v>169</v>
      </c>
      <c r="B3670" s="299" t="s">
        <v>171</v>
      </c>
      <c r="C3670" s="125">
        <v>45463</v>
      </c>
      <c r="D3670" s="125">
        <v>45463</v>
      </c>
      <c r="E3670" s="125">
        <v>45463</v>
      </c>
      <c r="G3670" s="127"/>
      <c r="J3670" s="73"/>
      <c r="K3670" s="73" t="s">
        <v>1551</v>
      </c>
      <c r="L3670" s="129">
        <v>0</v>
      </c>
      <c r="N3670" s="121">
        <v>-5888.5</v>
      </c>
      <c r="O3670" s="121">
        <v>0</v>
      </c>
      <c r="P3670" s="121">
        <v>-5888.5</v>
      </c>
      <c r="Q3670" s="130" t="s">
        <v>681</v>
      </c>
      <c r="R3670" s="131">
        <v>7687060.75</v>
      </c>
      <c r="S3670" s="132">
        <v>0</v>
      </c>
      <c r="T3670" s="122"/>
      <c r="U3670" s="2">
        <v>2884708</v>
      </c>
      <c r="V3670" s="121">
        <v>-428940981</v>
      </c>
      <c r="W3670" s="111"/>
      <c r="X3670" s="133">
        <v>68967124</v>
      </c>
      <c r="Y3670" s="45" t="s">
        <v>1995</v>
      </c>
    </row>
    <row r="3671" spans="1:25">
      <c r="A3671" s="299" t="s">
        <v>169</v>
      </c>
      <c r="B3671" s="299" t="s">
        <v>171</v>
      </c>
      <c r="C3671" s="125">
        <v>45463</v>
      </c>
      <c r="D3671" s="125">
        <v>45463</v>
      </c>
      <c r="E3671" s="125">
        <v>45463</v>
      </c>
      <c r="G3671" s="127"/>
      <c r="J3671" s="73"/>
      <c r="K3671" s="73" t="s">
        <v>1551</v>
      </c>
      <c r="L3671" s="129">
        <v>0</v>
      </c>
      <c r="N3671" s="121">
        <v>-3044144.58</v>
      </c>
      <c r="O3671" s="121">
        <v>0</v>
      </c>
      <c r="P3671" s="121">
        <v>-3044144.58</v>
      </c>
      <c r="Q3671" s="130" t="s">
        <v>681</v>
      </c>
      <c r="R3671" s="131">
        <v>4642916.17</v>
      </c>
      <c r="S3671" s="132">
        <v>0</v>
      </c>
      <c r="T3671" s="122"/>
      <c r="U3671" s="2">
        <v>2884702</v>
      </c>
      <c r="V3671" s="121">
        <v>-428940891</v>
      </c>
      <c r="W3671" s="111"/>
      <c r="X3671" s="133">
        <v>68967091</v>
      </c>
      <c r="Y3671" s="45" t="s">
        <v>1555</v>
      </c>
    </row>
    <row r="3672" spans="1:25">
      <c r="A3672" s="299" t="s">
        <v>169</v>
      </c>
      <c r="B3672" s="299" t="s">
        <v>171</v>
      </c>
      <c r="C3672" s="125">
        <v>45463</v>
      </c>
      <c r="D3672" s="125">
        <v>45463</v>
      </c>
      <c r="E3672" s="125">
        <v>45463</v>
      </c>
      <c r="G3672" s="127"/>
      <c r="J3672" s="73"/>
      <c r="K3672" s="73" t="s">
        <v>1551</v>
      </c>
      <c r="L3672" s="129">
        <v>0</v>
      </c>
      <c r="N3672" s="121">
        <v>-4629229.5199999996</v>
      </c>
      <c r="O3672" s="121">
        <v>0</v>
      </c>
      <c r="P3672" s="121">
        <v>-4629229.5199999996</v>
      </c>
      <c r="Q3672" s="130" t="s">
        <v>681</v>
      </c>
      <c r="R3672" s="131">
        <v>13686.650000000373</v>
      </c>
      <c r="S3672" s="132">
        <v>0</v>
      </c>
      <c r="T3672" s="122"/>
      <c r="U3672" s="2">
        <v>2884703</v>
      </c>
      <c r="V3672" s="121">
        <v>-428944187</v>
      </c>
      <c r="W3672" s="111"/>
      <c r="X3672" s="133">
        <v>68967102</v>
      </c>
      <c r="Y3672" s="45" t="s">
        <v>1554</v>
      </c>
    </row>
    <row r="3673" spans="1:25">
      <c r="A3673" s="299" t="s">
        <v>182</v>
      </c>
      <c r="B3673" s="299" t="s">
        <v>183</v>
      </c>
      <c r="C3673" s="125">
        <v>45463</v>
      </c>
      <c r="D3673" s="125">
        <v>45463</v>
      </c>
      <c r="E3673" s="125">
        <v>45463</v>
      </c>
      <c r="G3673" s="127"/>
      <c r="J3673" s="73"/>
      <c r="K3673" s="73" t="s">
        <v>1549</v>
      </c>
      <c r="L3673" s="129">
        <v>0</v>
      </c>
      <c r="N3673" s="121">
        <v>0</v>
      </c>
      <c r="O3673" s="121">
        <v>-7696299.75</v>
      </c>
      <c r="P3673" s="121">
        <v>-7696299.75</v>
      </c>
      <c r="Q3673" s="130" t="s">
        <v>681</v>
      </c>
      <c r="R3673" s="131">
        <v>0</v>
      </c>
      <c r="S3673" s="132">
        <v>1160494.0500000119</v>
      </c>
      <c r="T3673" s="122"/>
      <c r="U3673" s="2">
        <v>583134</v>
      </c>
      <c r="V3673" s="121">
        <v>-428941002</v>
      </c>
      <c r="W3673" s="111"/>
      <c r="X3673" s="133"/>
      <c r="Y3673" s="45" t="s">
        <v>1589</v>
      </c>
    </row>
    <row r="3674" spans="1:25">
      <c r="A3674" s="258" t="s">
        <v>182</v>
      </c>
      <c r="B3674" s="258" t="s">
        <v>183</v>
      </c>
      <c r="C3674" s="259">
        <v>45463</v>
      </c>
      <c r="D3674" s="259">
        <v>45463</v>
      </c>
      <c r="E3674" s="259">
        <v>45464</v>
      </c>
      <c r="F3674" s="298" t="s">
        <v>203</v>
      </c>
      <c r="G3674" s="260" t="s">
        <v>1887</v>
      </c>
      <c r="H3674" s="261" t="s">
        <v>202</v>
      </c>
      <c r="I3674" s="262" t="s">
        <v>204</v>
      </c>
      <c r="J3674" s="262" t="s">
        <v>205</v>
      </c>
      <c r="K3674" s="262" t="s">
        <v>166</v>
      </c>
      <c r="L3674" s="263">
        <v>0</v>
      </c>
      <c r="M3674" s="264"/>
      <c r="N3674" s="264">
        <v>0</v>
      </c>
      <c r="O3674" s="264">
        <v>5595.21</v>
      </c>
      <c r="P3674" s="264">
        <v>5595.21</v>
      </c>
      <c r="Q3674" s="265" t="s">
        <v>681</v>
      </c>
      <c r="R3674" s="266">
        <v>0</v>
      </c>
      <c r="S3674" s="267">
        <v>1166089.2600000119</v>
      </c>
      <c r="T3674" s="268" t="s">
        <v>205</v>
      </c>
      <c r="U3674" s="269">
        <v>113333319</v>
      </c>
      <c r="V3674" s="264">
        <v>-429046193</v>
      </c>
      <c r="W3674" s="270">
        <v>555758</v>
      </c>
      <c r="X3674" s="271">
        <v>68990898</v>
      </c>
      <c r="Y3674" s="272"/>
    </row>
    <row r="3675" spans="1:25">
      <c r="A3675" s="258" t="s">
        <v>169</v>
      </c>
      <c r="B3675" s="258" t="s">
        <v>171</v>
      </c>
      <c r="C3675" s="259">
        <v>45468</v>
      </c>
      <c r="D3675" s="259">
        <v>45468</v>
      </c>
      <c r="E3675" s="259">
        <v>45468</v>
      </c>
      <c r="F3675" s="298"/>
      <c r="G3675" s="260"/>
      <c r="H3675" s="261"/>
      <c r="I3675" s="262"/>
      <c r="J3675" s="262"/>
      <c r="K3675" s="262" t="s">
        <v>1551</v>
      </c>
      <c r="L3675" s="263">
        <v>0</v>
      </c>
      <c r="M3675" s="264"/>
      <c r="N3675" s="264">
        <v>-13686.65</v>
      </c>
      <c r="O3675" s="264">
        <v>0</v>
      </c>
      <c r="P3675" s="264">
        <v>-13686.65</v>
      </c>
      <c r="Q3675" s="265" t="s">
        <v>681</v>
      </c>
      <c r="R3675" s="266">
        <v>3.7289282772690058E-10</v>
      </c>
      <c r="S3675" s="267">
        <v>0</v>
      </c>
      <c r="T3675" s="268"/>
      <c r="U3675" s="269">
        <v>2888021</v>
      </c>
      <c r="V3675" s="264">
        <v>-430093286</v>
      </c>
      <c r="W3675" s="270"/>
      <c r="X3675" s="271">
        <v>69094426</v>
      </c>
      <c r="Y3675" s="272" t="s">
        <v>1996</v>
      </c>
    </row>
    <row r="3676" spans="1:25">
      <c r="A3676" s="243" t="s">
        <v>206</v>
      </c>
      <c r="B3676" s="243" t="s">
        <v>207</v>
      </c>
      <c r="C3676" s="244">
        <v>45470</v>
      </c>
      <c r="D3676" s="244">
        <v>45470</v>
      </c>
      <c r="E3676" s="244">
        <v>45470</v>
      </c>
      <c r="F3676" s="297"/>
      <c r="G3676" s="245"/>
      <c r="H3676" s="246" t="s">
        <v>1147</v>
      </c>
      <c r="I3676" s="247" t="s">
        <v>1145</v>
      </c>
      <c r="J3676" s="247" t="s">
        <v>1146</v>
      </c>
      <c r="K3676" s="247" t="s">
        <v>710</v>
      </c>
      <c r="L3676" s="248">
        <v>626333.32999999996</v>
      </c>
      <c r="M3676" s="249">
        <v>99</v>
      </c>
      <c r="N3676" s="249">
        <v>-620070</v>
      </c>
      <c r="O3676" s="249">
        <v>0</v>
      </c>
      <c r="P3676" s="249">
        <v>-620070</v>
      </c>
      <c r="Q3676" s="250" t="s">
        <v>681</v>
      </c>
      <c r="R3676" s="251">
        <v>7197300.2299999921</v>
      </c>
      <c r="S3676" s="252">
        <v>0</v>
      </c>
      <c r="T3676" s="253" t="s">
        <v>1146</v>
      </c>
      <c r="U3676" s="254">
        <v>115661066</v>
      </c>
      <c r="V3676" s="249">
        <v>-431773636</v>
      </c>
      <c r="W3676" s="255">
        <v>603012</v>
      </c>
      <c r="X3676" s="256">
        <v>69350683</v>
      </c>
      <c r="Y3676" s="257"/>
    </row>
    <row r="3677" spans="1:25">
      <c r="A3677" s="299" t="s">
        <v>206</v>
      </c>
      <c r="B3677" s="299" t="s">
        <v>207</v>
      </c>
      <c r="C3677" s="125">
        <v>45471</v>
      </c>
      <c r="D3677" s="125">
        <v>45471</v>
      </c>
      <c r="E3677" s="125">
        <v>45471</v>
      </c>
      <c r="G3677" s="127"/>
      <c r="H3677" s="128" t="s">
        <v>1100</v>
      </c>
      <c r="I3677" s="73" t="s">
        <v>1098</v>
      </c>
      <c r="J3677" s="73" t="s">
        <v>1099</v>
      </c>
      <c r="K3677" s="73" t="s">
        <v>944</v>
      </c>
      <c r="L3677" s="129">
        <v>12028.04</v>
      </c>
      <c r="M3677" s="121">
        <v>100</v>
      </c>
      <c r="N3677" s="121">
        <v>12028.04</v>
      </c>
      <c r="O3677" s="121">
        <v>0</v>
      </c>
      <c r="P3677" s="121">
        <v>12028.04</v>
      </c>
      <c r="Q3677" s="130" t="s">
        <v>681</v>
      </c>
      <c r="R3677" s="131">
        <v>7209328.2699999921</v>
      </c>
      <c r="S3677" s="132">
        <v>0</v>
      </c>
      <c r="T3677" s="122" t="s">
        <v>1099</v>
      </c>
      <c r="U3677" s="2">
        <v>115903095</v>
      </c>
      <c r="V3677" s="121">
        <v>-432740784</v>
      </c>
      <c r="W3677" s="111">
        <v>590536</v>
      </c>
      <c r="X3677" s="133">
        <v>69735045</v>
      </c>
      <c r="Y3677" s="45"/>
    </row>
    <row r="3678" spans="1:25">
      <c r="A3678" s="299" t="s">
        <v>182</v>
      </c>
      <c r="B3678" s="299" t="s">
        <v>183</v>
      </c>
      <c r="C3678" s="125">
        <v>45471</v>
      </c>
      <c r="D3678" s="125">
        <v>45471</v>
      </c>
      <c r="E3678" s="125">
        <v>45471</v>
      </c>
      <c r="G3678" s="127" t="s">
        <v>1975</v>
      </c>
      <c r="H3678" s="128" t="s">
        <v>1100</v>
      </c>
      <c r="I3678" s="73" t="s">
        <v>1098</v>
      </c>
      <c r="J3678" s="73" t="s">
        <v>1099</v>
      </c>
      <c r="K3678" s="73" t="s">
        <v>166</v>
      </c>
      <c r="L3678" s="129">
        <v>0</v>
      </c>
      <c r="N3678" s="121">
        <v>0</v>
      </c>
      <c r="O3678" s="121">
        <v>244870.97</v>
      </c>
      <c r="P3678" s="121">
        <v>244870.97</v>
      </c>
      <c r="Q3678" s="130" t="s">
        <v>681</v>
      </c>
      <c r="R3678" s="131">
        <v>0</v>
      </c>
      <c r="S3678" s="132">
        <v>1410960.2300000119</v>
      </c>
      <c r="T3678" s="122" t="s">
        <v>1099</v>
      </c>
      <c r="U3678" s="2">
        <v>111734313</v>
      </c>
      <c r="V3678" s="121">
        <v>-432396057</v>
      </c>
      <c r="W3678" s="111">
        <v>590536</v>
      </c>
      <c r="X3678" s="133">
        <v>69473297</v>
      </c>
      <c r="Y3678" s="45"/>
    </row>
    <row r="3679" spans="1:25">
      <c r="A3679" s="299" t="s">
        <v>206</v>
      </c>
      <c r="B3679" s="299" t="s">
        <v>207</v>
      </c>
      <c r="C3679" s="125">
        <v>45471</v>
      </c>
      <c r="D3679" s="125">
        <v>45471</v>
      </c>
      <c r="E3679" s="125">
        <v>45471</v>
      </c>
      <c r="F3679" s="295" t="s">
        <v>581</v>
      </c>
      <c r="G3679" s="127"/>
      <c r="H3679" s="128" t="s">
        <v>1115</v>
      </c>
      <c r="I3679" s="73" t="s">
        <v>582</v>
      </c>
      <c r="J3679" s="73" t="s">
        <v>1114</v>
      </c>
      <c r="K3679" s="73" t="s">
        <v>944</v>
      </c>
      <c r="L3679" s="129">
        <v>2329.98</v>
      </c>
      <c r="M3679" s="121">
        <v>100</v>
      </c>
      <c r="N3679" s="121">
        <v>2329.98</v>
      </c>
      <c r="O3679" s="121">
        <v>0</v>
      </c>
      <c r="P3679" s="121">
        <v>2329.98</v>
      </c>
      <c r="Q3679" s="130" t="s">
        <v>681</v>
      </c>
      <c r="R3679" s="131">
        <v>7211658.2499999925</v>
      </c>
      <c r="S3679" s="132">
        <v>0</v>
      </c>
      <c r="T3679" s="122" t="s">
        <v>1114</v>
      </c>
      <c r="U3679" s="2">
        <v>115756255</v>
      </c>
      <c r="V3679" s="121">
        <v>-431900634</v>
      </c>
      <c r="W3679" s="111">
        <v>583113</v>
      </c>
      <c r="X3679" s="133">
        <v>69389179</v>
      </c>
      <c r="Y3679" s="45"/>
    </row>
    <row r="3680" spans="1:25">
      <c r="A3680" s="299" t="s">
        <v>182</v>
      </c>
      <c r="B3680" s="299" t="s">
        <v>183</v>
      </c>
      <c r="C3680" s="125">
        <v>45471</v>
      </c>
      <c r="D3680" s="125">
        <v>45471</v>
      </c>
      <c r="E3680" s="125">
        <v>45471</v>
      </c>
      <c r="F3680" s="295" t="s">
        <v>581</v>
      </c>
      <c r="G3680" s="127" t="s">
        <v>1972</v>
      </c>
      <c r="H3680" s="128" t="s">
        <v>1115</v>
      </c>
      <c r="I3680" s="73" t="s">
        <v>582</v>
      </c>
      <c r="J3680" s="73" t="s">
        <v>1114</v>
      </c>
      <c r="K3680" s="73" t="s">
        <v>166</v>
      </c>
      <c r="L3680" s="129">
        <v>0</v>
      </c>
      <c r="N3680" s="121">
        <v>0</v>
      </c>
      <c r="O3680" s="121">
        <v>16.489999999999998</v>
      </c>
      <c r="P3680" s="121">
        <v>16.489999999999998</v>
      </c>
      <c r="Q3680" s="130" t="s">
        <v>681</v>
      </c>
      <c r="R3680" s="131">
        <v>0</v>
      </c>
      <c r="S3680" s="132">
        <v>1410976.7200000118</v>
      </c>
      <c r="T3680" s="122" t="s">
        <v>1114</v>
      </c>
      <c r="U3680" s="2">
        <v>115756373</v>
      </c>
      <c r="V3680" s="121">
        <v>-431900830</v>
      </c>
      <c r="W3680" s="111">
        <v>583113</v>
      </c>
      <c r="X3680" s="133">
        <v>69389194</v>
      </c>
      <c r="Y3680" s="45"/>
    </row>
    <row r="3681" spans="1:25">
      <c r="A3681" s="299" t="s">
        <v>206</v>
      </c>
      <c r="B3681" s="299" t="s">
        <v>207</v>
      </c>
      <c r="C3681" s="125">
        <v>45471</v>
      </c>
      <c r="D3681" s="125">
        <v>45471</v>
      </c>
      <c r="E3681" s="125">
        <v>45471</v>
      </c>
      <c r="F3681" s="295" t="s">
        <v>520</v>
      </c>
      <c r="G3681" s="127"/>
      <c r="H3681" s="128" t="s">
        <v>519</v>
      </c>
      <c r="I3681" s="73" t="s">
        <v>521</v>
      </c>
      <c r="J3681" s="73" t="s">
        <v>522</v>
      </c>
      <c r="K3681" s="73" t="s">
        <v>944</v>
      </c>
      <c r="L3681" s="129">
        <v>817.2</v>
      </c>
      <c r="M3681" s="121">
        <v>100</v>
      </c>
      <c r="N3681" s="121">
        <v>817.2</v>
      </c>
      <c r="O3681" s="121">
        <v>0</v>
      </c>
      <c r="P3681" s="121">
        <v>817.2</v>
      </c>
      <c r="Q3681" s="130" t="s">
        <v>681</v>
      </c>
      <c r="R3681" s="131">
        <v>7212475.4499999927</v>
      </c>
      <c r="S3681" s="132">
        <v>0</v>
      </c>
      <c r="T3681" s="122" t="s">
        <v>522</v>
      </c>
      <c r="U3681" s="2">
        <v>115130008</v>
      </c>
      <c r="V3681" s="121">
        <v>-430722827</v>
      </c>
      <c r="W3681" s="111">
        <v>549809</v>
      </c>
      <c r="X3681" s="133">
        <v>69186697</v>
      </c>
      <c r="Y3681" s="45"/>
    </row>
    <row r="3682" spans="1:25">
      <c r="A3682" s="299" t="s">
        <v>182</v>
      </c>
      <c r="B3682" s="299" t="s">
        <v>183</v>
      </c>
      <c r="C3682" s="125">
        <v>45471</v>
      </c>
      <c r="D3682" s="125">
        <v>45471</v>
      </c>
      <c r="E3682" s="125">
        <v>45471</v>
      </c>
      <c r="F3682" s="295" t="s">
        <v>520</v>
      </c>
      <c r="G3682" s="127" t="s">
        <v>1611</v>
      </c>
      <c r="H3682" s="128" t="s">
        <v>519</v>
      </c>
      <c r="I3682" s="73" t="s">
        <v>521</v>
      </c>
      <c r="J3682" s="73" t="s">
        <v>522</v>
      </c>
      <c r="K3682" s="73" t="s">
        <v>166</v>
      </c>
      <c r="L3682" s="129">
        <v>0</v>
      </c>
      <c r="N3682" s="121">
        <v>0</v>
      </c>
      <c r="O3682" s="121">
        <v>8406.24</v>
      </c>
      <c r="P3682" s="121">
        <v>8406.24</v>
      </c>
      <c r="Q3682" s="130" t="s">
        <v>681</v>
      </c>
      <c r="R3682" s="131">
        <v>0</v>
      </c>
      <c r="S3682" s="132">
        <v>1419382.9600000118</v>
      </c>
      <c r="T3682" s="122" t="s">
        <v>522</v>
      </c>
      <c r="U3682" s="2">
        <v>110589056</v>
      </c>
      <c r="V3682" s="121">
        <v>-432359630</v>
      </c>
      <c r="W3682" s="111">
        <v>549809</v>
      </c>
      <c r="X3682" s="133">
        <v>69437616</v>
      </c>
      <c r="Y3682" s="45"/>
    </row>
    <row r="3683" spans="1:25">
      <c r="A3683" s="299" t="s">
        <v>206</v>
      </c>
      <c r="B3683" s="299" t="s">
        <v>207</v>
      </c>
      <c r="C3683" s="125">
        <v>45471</v>
      </c>
      <c r="D3683" s="125">
        <v>45471</v>
      </c>
      <c r="E3683" s="125">
        <v>45471</v>
      </c>
      <c r="G3683" s="127"/>
      <c r="H3683" s="128" t="s">
        <v>441</v>
      </c>
      <c r="I3683" s="73" t="s">
        <v>442</v>
      </c>
      <c r="J3683" s="73" t="s">
        <v>443</v>
      </c>
      <c r="K3683" s="73" t="s">
        <v>944</v>
      </c>
      <c r="L3683" s="129">
        <v>38750</v>
      </c>
      <c r="M3683" s="121">
        <v>100</v>
      </c>
      <c r="N3683" s="121">
        <v>38750</v>
      </c>
      <c r="O3683" s="121">
        <v>0</v>
      </c>
      <c r="P3683" s="121">
        <v>38750</v>
      </c>
      <c r="Q3683" s="130" t="s">
        <v>681</v>
      </c>
      <c r="R3683" s="131">
        <v>7251225.4499999927</v>
      </c>
      <c r="S3683" s="132">
        <v>0</v>
      </c>
      <c r="T3683" s="122" t="s">
        <v>443</v>
      </c>
      <c r="U3683" s="2">
        <v>115894862</v>
      </c>
      <c r="V3683" s="121">
        <v>-432727705</v>
      </c>
      <c r="W3683" s="111">
        <v>586391</v>
      </c>
      <c r="X3683" s="133">
        <v>69731036</v>
      </c>
      <c r="Y3683" s="45"/>
    </row>
    <row r="3684" spans="1:25">
      <c r="A3684" s="299" t="s">
        <v>182</v>
      </c>
      <c r="B3684" s="299" t="s">
        <v>183</v>
      </c>
      <c r="C3684" s="125">
        <v>45471</v>
      </c>
      <c r="D3684" s="125">
        <v>45471</v>
      </c>
      <c r="E3684" s="125">
        <v>45471</v>
      </c>
      <c r="G3684" s="127" t="s">
        <v>1997</v>
      </c>
      <c r="H3684" s="128" t="s">
        <v>441</v>
      </c>
      <c r="I3684" s="73" t="s">
        <v>442</v>
      </c>
      <c r="J3684" s="73" t="s">
        <v>443</v>
      </c>
      <c r="K3684" s="73" t="s">
        <v>166</v>
      </c>
      <c r="L3684" s="129">
        <v>0</v>
      </c>
      <c r="N3684" s="121">
        <v>0</v>
      </c>
      <c r="O3684" s="121">
        <v>253825.6</v>
      </c>
      <c r="P3684" s="121">
        <v>253825.6</v>
      </c>
      <c r="Q3684" s="130" t="s">
        <v>681</v>
      </c>
      <c r="R3684" s="131">
        <v>0</v>
      </c>
      <c r="S3684" s="132">
        <v>1673208.5600000119</v>
      </c>
      <c r="T3684" s="122" t="s">
        <v>443</v>
      </c>
      <c r="U3684" s="2">
        <v>114819274</v>
      </c>
      <c r="V3684" s="121">
        <v>-432590661</v>
      </c>
      <c r="W3684" s="111">
        <v>586391</v>
      </c>
      <c r="X3684" s="133">
        <v>69666544</v>
      </c>
      <c r="Y3684" s="45"/>
    </row>
    <row r="3685" spans="1:25">
      <c r="A3685" s="299" t="s">
        <v>182</v>
      </c>
      <c r="B3685" s="299" t="s">
        <v>183</v>
      </c>
      <c r="C3685" s="125">
        <v>45471</v>
      </c>
      <c r="D3685" s="125">
        <v>45471</v>
      </c>
      <c r="E3685" s="125">
        <v>45471</v>
      </c>
      <c r="G3685" s="127" t="s">
        <v>1612</v>
      </c>
      <c r="H3685" s="128" t="s">
        <v>873</v>
      </c>
      <c r="I3685" s="73" t="s">
        <v>871</v>
      </c>
      <c r="J3685" s="73" t="s">
        <v>872</v>
      </c>
      <c r="K3685" s="73" t="s">
        <v>166</v>
      </c>
      <c r="L3685" s="129">
        <v>0</v>
      </c>
      <c r="N3685" s="121">
        <v>0</v>
      </c>
      <c r="O3685" s="121">
        <v>71616.14</v>
      </c>
      <c r="P3685" s="121">
        <v>71616.14</v>
      </c>
      <c r="Q3685" s="130" t="s">
        <v>681</v>
      </c>
      <c r="R3685" s="131">
        <v>0</v>
      </c>
      <c r="S3685" s="132">
        <v>1744824.7000000118</v>
      </c>
      <c r="T3685" s="122" t="s">
        <v>872</v>
      </c>
      <c r="U3685" s="2">
        <v>111319294</v>
      </c>
      <c r="V3685" s="121">
        <v>-432383381</v>
      </c>
      <c r="W3685" s="111">
        <v>532824</v>
      </c>
      <c r="X3685" s="133">
        <v>69461112</v>
      </c>
      <c r="Y3685" s="45"/>
    </row>
    <row r="3686" spans="1:25">
      <c r="A3686" s="299" t="s">
        <v>206</v>
      </c>
      <c r="B3686" s="299" t="s">
        <v>207</v>
      </c>
      <c r="C3686" s="125">
        <v>45471</v>
      </c>
      <c r="D3686" s="125">
        <v>45471</v>
      </c>
      <c r="E3686" s="125">
        <v>45471</v>
      </c>
      <c r="G3686" s="127"/>
      <c r="H3686" s="128" t="s">
        <v>1042</v>
      </c>
      <c r="I3686" s="73" t="s">
        <v>716</v>
      </c>
      <c r="J3686" s="73" t="s">
        <v>1041</v>
      </c>
      <c r="K3686" s="73" t="s">
        <v>944</v>
      </c>
      <c r="L3686" s="129">
        <v>43648.07</v>
      </c>
      <c r="M3686" s="121">
        <v>100</v>
      </c>
      <c r="N3686" s="121">
        <v>43648.07</v>
      </c>
      <c r="O3686" s="121">
        <v>0</v>
      </c>
      <c r="P3686" s="121">
        <v>43648.07</v>
      </c>
      <c r="Q3686" s="130" t="s">
        <v>681</v>
      </c>
      <c r="R3686" s="131">
        <v>7294873.519999993</v>
      </c>
      <c r="S3686" s="132">
        <v>0</v>
      </c>
      <c r="T3686" s="122" t="s">
        <v>1041</v>
      </c>
      <c r="U3686" s="2">
        <v>115658281</v>
      </c>
      <c r="V3686" s="121">
        <v>-431770581</v>
      </c>
      <c r="W3686" s="111">
        <v>549049</v>
      </c>
      <c r="X3686" s="133">
        <v>69349744</v>
      </c>
      <c r="Y3686" s="45"/>
    </row>
    <row r="3687" spans="1:25">
      <c r="A3687" s="299" t="s">
        <v>206</v>
      </c>
      <c r="B3687" s="299" t="s">
        <v>207</v>
      </c>
      <c r="C3687" s="125">
        <v>45471</v>
      </c>
      <c r="D3687" s="125">
        <v>45471</v>
      </c>
      <c r="E3687" s="125">
        <v>45471</v>
      </c>
      <c r="F3687" s="295" t="s">
        <v>1061</v>
      </c>
      <c r="G3687" s="127"/>
      <c r="H3687" s="128" t="s">
        <v>1060</v>
      </c>
      <c r="I3687" s="73" t="s">
        <v>1058</v>
      </c>
      <c r="J3687" s="73" t="s">
        <v>1096</v>
      </c>
      <c r="K3687" s="73" t="s">
        <v>944</v>
      </c>
      <c r="L3687" s="129">
        <v>3696.64</v>
      </c>
      <c r="M3687" s="121">
        <v>100</v>
      </c>
      <c r="N3687" s="121">
        <v>3696.64</v>
      </c>
      <c r="O3687" s="121">
        <v>0</v>
      </c>
      <c r="P3687" s="121">
        <v>3696.64</v>
      </c>
      <c r="Q3687" s="130" t="s">
        <v>681</v>
      </c>
      <c r="R3687" s="131">
        <v>7298570.1599999927</v>
      </c>
      <c r="S3687" s="132">
        <v>0</v>
      </c>
      <c r="T3687" s="122" t="s">
        <v>1096</v>
      </c>
      <c r="U3687" s="2">
        <v>114957428</v>
      </c>
      <c r="V3687" s="121">
        <v>-430128545</v>
      </c>
      <c r="W3687" s="111">
        <v>553659</v>
      </c>
      <c r="X3687" s="133">
        <v>69106934</v>
      </c>
      <c r="Y3687" s="45"/>
    </row>
    <row r="3688" spans="1:25">
      <c r="A3688" s="299" t="s">
        <v>182</v>
      </c>
      <c r="B3688" s="299" t="s">
        <v>183</v>
      </c>
      <c r="C3688" s="125">
        <v>45471</v>
      </c>
      <c r="D3688" s="125">
        <v>45471</v>
      </c>
      <c r="E3688" s="125">
        <v>45471</v>
      </c>
      <c r="F3688" s="295" t="s">
        <v>1061</v>
      </c>
      <c r="G3688" s="127" t="s">
        <v>1921</v>
      </c>
      <c r="H3688" s="128" t="s">
        <v>1060</v>
      </c>
      <c r="I3688" s="73" t="s">
        <v>1058</v>
      </c>
      <c r="J3688" s="73" t="s">
        <v>1059</v>
      </c>
      <c r="K3688" s="73" t="s">
        <v>166</v>
      </c>
      <c r="L3688" s="129">
        <v>0</v>
      </c>
      <c r="N3688" s="121">
        <v>0</v>
      </c>
      <c r="O3688" s="121">
        <v>10337.99</v>
      </c>
      <c r="P3688" s="121">
        <v>10337.99</v>
      </c>
      <c r="Q3688" s="130" t="s">
        <v>681</v>
      </c>
      <c r="R3688" s="131">
        <v>0</v>
      </c>
      <c r="S3688" s="132">
        <v>1755162.6900000118</v>
      </c>
      <c r="T3688" s="122" t="s">
        <v>1096</v>
      </c>
      <c r="U3688" s="2">
        <v>113728346</v>
      </c>
      <c r="V3688" s="121">
        <v>-432482411</v>
      </c>
      <c r="W3688" s="111">
        <v>553659</v>
      </c>
      <c r="X3688" s="133">
        <v>69558983</v>
      </c>
      <c r="Y3688" s="45"/>
    </row>
    <row r="3689" spans="1:25">
      <c r="A3689" s="299" t="s">
        <v>206</v>
      </c>
      <c r="B3689" s="299" t="s">
        <v>207</v>
      </c>
      <c r="C3689" s="125">
        <v>45471</v>
      </c>
      <c r="D3689" s="125">
        <v>45471</v>
      </c>
      <c r="E3689" s="125">
        <v>45471</v>
      </c>
      <c r="F3689" s="295" t="s">
        <v>734</v>
      </c>
      <c r="G3689" s="127"/>
      <c r="H3689" s="128" t="s">
        <v>733</v>
      </c>
      <c r="I3689" s="73" t="s">
        <v>731</v>
      </c>
      <c r="J3689" s="73" t="s">
        <v>732</v>
      </c>
      <c r="K3689" s="73" t="s">
        <v>944</v>
      </c>
      <c r="L3689" s="129">
        <v>1495.76</v>
      </c>
      <c r="M3689" s="121">
        <v>100</v>
      </c>
      <c r="N3689" s="121">
        <v>1495.76</v>
      </c>
      <c r="O3689" s="121">
        <v>0</v>
      </c>
      <c r="P3689" s="121">
        <v>1495.76</v>
      </c>
      <c r="Q3689" s="130" t="s">
        <v>681</v>
      </c>
      <c r="R3689" s="131">
        <v>7300065.9199999925</v>
      </c>
      <c r="S3689" s="132">
        <v>0</v>
      </c>
      <c r="T3689" s="122" t="s">
        <v>732</v>
      </c>
      <c r="U3689" s="2">
        <v>115733602</v>
      </c>
      <c r="V3689" s="121">
        <v>-431872011</v>
      </c>
      <c r="W3689" s="111">
        <v>548650</v>
      </c>
      <c r="X3689" s="133">
        <v>69378499</v>
      </c>
      <c r="Y3689" s="45"/>
    </row>
    <row r="3690" spans="1:25">
      <c r="A3690" s="299" t="s">
        <v>182</v>
      </c>
      <c r="B3690" s="299" t="s">
        <v>183</v>
      </c>
      <c r="C3690" s="125">
        <v>45471</v>
      </c>
      <c r="D3690" s="125">
        <v>45471</v>
      </c>
      <c r="E3690" s="125">
        <v>45471</v>
      </c>
      <c r="F3690" s="295" t="s">
        <v>734</v>
      </c>
      <c r="G3690" s="127" t="s">
        <v>1518</v>
      </c>
      <c r="H3690" s="128" t="s">
        <v>733</v>
      </c>
      <c r="I3690" s="73" t="s">
        <v>731</v>
      </c>
      <c r="J3690" s="73" t="s">
        <v>732</v>
      </c>
      <c r="K3690" s="73" t="s">
        <v>166</v>
      </c>
      <c r="L3690" s="129">
        <v>0</v>
      </c>
      <c r="N3690" s="121">
        <v>0</v>
      </c>
      <c r="O3690" s="121">
        <v>15465.09</v>
      </c>
      <c r="P3690" s="121">
        <v>15465.09</v>
      </c>
      <c r="Q3690" s="130" t="s">
        <v>681</v>
      </c>
      <c r="R3690" s="131">
        <v>0</v>
      </c>
      <c r="S3690" s="132">
        <v>1770627.7800000119</v>
      </c>
      <c r="T3690" s="122" t="s">
        <v>732</v>
      </c>
      <c r="U3690" s="2">
        <v>110207477</v>
      </c>
      <c r="V3690" s="121">
        <v>-432340492</v>
      </c>
      <c r="W3690" s="111">
        <v>548650</v>
      </c>
      <c r="X3690" s="133">
        <v>69419230</v>
      </c>
      <c r="Y3690" s="45"/>
    </row>
    <row r="3691" spans="1:25">
      <c r="A3691" s="299" t="s">
        <v>182</v>
      </c>
      <c r="B3691" s="299" t="s">
        <v>183</v>
      </c>
      <c r="C3691" s="125">
        <v>45471</v>
      </c>
      <c r="D3691" s="125">
        <v>45471</v>
      </c>
      <c r="E3691" s="125">
        <v>45471</v>
      </c>
      <c r="F3691" s="295" t="s">
        <v>734</v>
      </c>
      <c r="G3691" s="127" t="s">
        <v>1518</v>
      </c>
      <c r="H3691" s="128" t="s">
        <v>733</v>
      </c>
      <c r="I3691" s="73" t="s">
        <v>731</v>
      </c>
      <c r="J3691" s="73" t="s">
        <v>732</v>
      </c>
      <c r="K3691" s="73" t="s">
        <v>166</v>
      </c>
      <c r="L3691" s="129">
        <v>0</v>
      </c>
      <c r="N3691" s="121">
        <v>0</v>
      </c>
      <c r="O3691" s="121">
        <v>116.05</v>
      </c>
      <c r="P3691" s="121">
        <v>116.05</v>
      </c>
      <c r="Q3691" s="130" t="s">
        <v>681</v>
      </c>
      <c r="R3691" s="131">
        <v>0</v>
      </c>
      <c r="S3691" s="132">
        <v>1770743.8300000119</v>
      </c>
      <c r="T3691" s="122" t="s">
        <v>732</v>
      </c>
      <c r="U3691" s="2">
        <v>113607568</v>
      </c>
      <c r="V3691" s="121">
        <v>-432420702</v>
      </c>
      <c r="W3691" s="111">
        <v>548653</v>
      </c>
      <c r="X3691" s="133">
        <v>69497389</v>
      </c>
      <c r="Y3691" s="45"/>
    </row>
    <row r="3692" spans="1:25">
      <c r="A3692" s="299" t="s">
        <v>206</v>
      </c>
      <c r="B3692" s="299" t="s">
        <v>207</v>
      </c>
      <c r="C3692" s="125">
        <v>45471</v>
      </c>
      <c r="D3692" s="125">
        <v>45471</v>
      </c>
      <c r="E3692" s="125">
        <v>45471</v>
      </c>
      <c r="F3692" s="295" t="s">
        <v>859</v>
      </c>
      <c r="G3692" s="127"/>
      <c r="H3692" s="128" t="s">
        <v>858</v>
      </c>
      <c r="I3692" s="73" t="s">
        <v>731</v>
      </c>
      <c r="J3692" s="73" t="s">
        <v>857</v>
      </c>
      <c r="K3692" s="73" t="s">
        <v>944</v>
      </c>
      <c r="L3692" s="129">
        <v>10928.87</v>
      </c>
      <c r="M3692" s="121">
        <v>100</v>
      </c>
      <c r="N3692" s="121">
        <v>10928.87</v>
      </c>
      <c r="O3692" s="121">
        <v>0</v>
      </c>
      <c r="P3692" s="121">
        <v>10928.87</v>
      </c>
      <c r="Q3692" s="130" t="s">
        <v>681</v>
      </c>
      <c r="R3692" s="131">
        <v>7310994.7899999926</v>
      </c>
      <c r="S3692" s="132">
        <v>0</v>
      </c>
      <c r="T3692" s="122" t="s">
        <v>857</v>
      </c>
      <c r="U3692" s="2">
        <v>115922796</v>
      </c>
      <c r="V3692" s="121">
        <v>-432768560</v>
      </c>
      <c r="W3692" s="111">
        <v>548916</v>
      </c>
      <c r="X3692" s="133">
        <v>69743458</v>
      </c>
      <c r="Y3692" s="45"/>
    </row>
    <row r="3693" spans="1:25">
      <c r="A3693" s="299" t="s">
        <v>182</v>
      </c>
      <c r="B3693" s="299" t="s">
        <v>183</v>
      </c>
      <c r="C3693" s="125">
        <v>45471</v>
      </c>
      <c r="D3693" s="125">
        <v>45471</v>
      </c>
      <c r="E3693" s="125">
        <v>45471</v>
      </c>
      <c r="F3693" s="295" t="s">
        <v>859</v>
      </c>
      <c r="G3693" s="127" t="s">
        <v>1610</v>
      </c>
      <c r="H3693" s="128" t="s">
        <v>858</v>
      </c>
      <c r="I3693" s="73" t="s">
        <v>731</v>
      </c>
      <c r="J3693" s="73" t="s">
        <v>857</v>
      </c>
      <c r="K3693" s="73" t="s">
        <v>166</v>
      </c>
      <c r="L3693" s="129">
        <v>0</v>
      </c>
      <c r="N3693" s="121">
        <v>0</v>
      </c>
      <c r="O3693" s="121">
        <v>114586.66</v>
      </c>
      <c r="P3693" s="121">
        <v>114586.66</v>
      </c>
      <c r="Q3693" s="130" t="s">
        <v>681</v>
      </c>
      <c r="R3693" s="131">
        <v>0</v>
      </c>
      <c r="S3693" s="132">
        <v>1885330.4900000119</v>
      </c>
      <c r="T3693" s="122" t="s">
        <v>857</v>
      </c>
      <c r="U3693" s="2">
        <v>110207749</v>
      </c>
      <c r="V3693" s="121">
        <v>-432340501</v>
      </c>
      <c r="W3693" s="111">
        <v>548924</v>
      </c>
      <c r="X3693" s="133">
        <v>69419239</v>
      </c>
      <c r="Y3693" s="45"/>
    </row>
    <row r="3694" spans="1:25">
      <c r="A3694" s="299" t="s">
        <v>182</v>
      </c>
      <c r="B3694" s="299" t="s">
        <v>183</v>
      </c>
      <c r="C3694" s="125">
        <v>45471</v>
      </c>
      <c r="D3694" s="125">
        <v>45471</v>
      </c>
      <c r="E3694" s="125">
        <v>45471</v>
      </c>
      <c r="F3694" s="295" t="s">
        <v>859</v>
      </c>
      <c r="G3694" s="127" t="s">
        <v>1610</v>
      </c>
      <c r="H3694" s="128" t="s">
        <v>858</v>
      </c>
      <c r="I3694" s="73" t="s">
        <v>731</v>
      </c>
      <c r="J3694" s="73" t="s">
        <v>857</v>
      </c>
      <c r="K3694" s="73" t="s">
        <v>166</v>
      </c>
      <c r="L3694" s="129">
        <v>0</v>
      </c>
      <c r="N3694" s="121">
        <v>0</v>
      </c>
      <c r="O3694" s="121">
        <v>889.96</v>
      </c>
      <c r="P3694" s="121">
        <v>889.96</v>
      </c>
      <c r="Q3694" s="130" t="s">
        <v>681</v>
      </c>
      <c r="R3694" s="131">
        <v>0</v>
      </c>
      <c r="S3694" s="132">
        <v>1886220.4500000118</v>
      </c>
      <c r="T3694" s="122" t="s">
        <v>857</v>
      </c>
      <c r="U3694" s="2">
        <v>113606272</v>
      </c>
      <c r="V3694" s="121">
        <v>-432420245</v>
      </c>
      <c r="W3694" s="111">
        <v>548916</v>
      </c>
      <c r="X3694" s="133">
        <v>69496932</v>
      </c>
      <c r="Y3694" s="45"/>
    </row>
    <row r="3695" spans="1:25">
      <c r="A3695" s="299" t="s">
        <v>206</v>
      </c>
      <c r="B3695" s="299" t="s">
        <v>207</v>
      </c>
      <c r="C3695" s="125">
        <v>45471</v>
      </c>
      <c r="D3695" s="125">
        <v>45471</v>
      </c>
      <c r="E3695" s="125">
        <v>45471</v>
      </c>
      <c r="G3695" s="127"/>
      <c r="H3695" s="128" t="s">
        <v>1023</v>
      </c>
      <c r="I3695" s="73" t="s">
        <v>1021</v>
      </c>
      <c r="J3695" s="73" t="s">
        <v>1022</v>
      </c>
      <c r="K3695" s="73" t="s">
        <v>944</v>
      </c>
      <c r="L3695" s="129">
        <v>1781.53</v>
      </c>
      <c r="M3695" s="121">
        <v>100</v>
      </c>
      <c r="N3695" s="121">
        <v>1781.53</v>
      </c>
      <c r="O3695" s="121">
        <v>0</v>
      </c>
      <c r="P3695" s="121">
        <v>1781.53</v>
      </c>
      <c r="Q3695" s="130" t="s">
        <v>681</v>
      </c>
      <c r="R3695" s="131">
        <v>7312776.3199999928</v>
      </c>
      <c r="S3695" s="132">
        <v>0</v>
      </c>
      <c r="T3695" s="122" t="s">
        <v>1022</v>
      </c>
      <c r="U3695" s="2">
        <v>115912555</v>
      </c>
      <c r="V3695" s="121">
        <v>-432752586</v>
      </c>
      <c r="W3695" s="111">
        <v>517862</v>
      </c>
      <c r="X3695" s="133">
        <v>69738819</v>
      </c>
      <c r="Y3695" s="45"/>
    </row>
    <row r="3696" spans="1:25">
      <c r="A3696" s="299" t="s">
        <v>182</v>
      </c>
      <c r="B3696" s="299" t="s">
        <v>183</v>
      </c>
      <c r="C3696" s="125">
        <v>45471</v>
      </c>
      <c r="D3696" s="125">
        <v>45471</v>
      </c>
      <c r="E3696" s="125">
        <v>45471</v>
      </c>
      <c r="G3696" s="127" t="s">
        <v>1816</v>
      </c>
      <c r="H3696" s="128" t="s">
        <v>1023</v>
      </c>
      <c r="I3696" s="73" t="s">
        <v>1021</v>
      </c>
      <c r="J3696" s="73" t="s">
        <v>1022</v>
      </c>
      <c r="K3696" s="73" t="s">
        <v>166</v>
      </c>
      <c r="L3696" s="129">
        <v>0</v>
      </c>
      <c r="N3696" s="121">
        <v>0</v>
      </c>
      <c r="O3696" s="121">
        <v>20065.34</v>
      </c>
      <c r="P3696" s="121">
        <v>20065.34</v>
      </c>
      <c r="Q3696" s="130" t="s">
        <v>681</v>
      </c>
      <c r="R3696" s="131">
        <v>0</v>
      </c>
      <c r="S3696" s="132">
        <v>1906285.7900000119</v>
      </c>
      <c r="T3696" s="122" t="s">
        <v>1022</v>
      </c>
      <c r="U3696" s="2">
        <v>110911662</v>
      </c>
      <c r="V3696" s="121">
        <v>-432370794</v>
      </c>
      <c r="W3696" s="111">
        <v>517862</v>
      </c>
      <c r="X3696" s="133">
        <v>69448720</v>
      </c>
      <c r="Y3696" s="45"/>
    </row>
    <row r="3697" spans="1:25">
      <c r="A3697" s="299" t="s">
        <v>206</v>
      </c>
      <c r="B3697" s="299" t="s">
        <v>207</v>
      </c>
      <c r="C3697" s="125">
        <v>45471</v>
      </c>
      <c r="D3697" s="125">
        <v>45471</v>
      </c>
      <c r="E3697" s="125">
        <v>45471</v>
      </c>
      <c r="F3697" s="295" t="s">
        <v>335</v>
      </c>
      <c r="G3697" s="127"/>
      <c r="H3697" s="128" t="s">
        <v>334</v>
      </c>
      <c r="I3697" s="73" t="s">
        <v>336</v>
      </c>
      <c r="J3697" s="73" t="s">
        <v>337</v>
      </c>
      <c r="K3697" s="73" t="s">
        <v>944</v>
      </c>
      <c r="L3697" s="129">
        <v>12258.93</v>
      </c>
      <c r="M3697" s="121">
        <v>100</v>
      </c>
      <c r="N3697" s="121">
        <v>12258.93</v>
      </c>
      <c r="O3697" s="121">
        <v>0</v>
      </c>
      <c r="P3697" s="121">
        <v>12258.93</v>
      </c>
      <c r="Q3697" s="130" t="s">
        <v>681</v>
      </c>
      <c r="R3697" s="131">
        <v>7325035.2499999925</v>
      </c>
      <c r="S3697" s="132">
        <v>0</v>
      </c>
      <c r="T3697" s="122" t="s">
        <v>337</v>
      </c>
      <c r="U3697" s="2">
        <v>115929494</v>
      </c>
      <c r="V3697" s="121">
        <v>-432779991</v>
      </c>
      <c r="W3697" s="111">
        <v>547666</v>
      </c>
      <c r="X3697" s="133">
        <v>69746596</v>
      </c>
      <c r="Y3697" s="45"/>
    </row>
    <row r="3698" spans="1:25">
      <c r="A3698" s="299" t="s">
        <v>206</v>
      </c>
      <c r="B3698" s="299" t="s">
        <v>207</v>
      </c>
      <c r="C3698" s="125">
        <v>45471</v>
      </c>
      <c r="D3698" s="125">
        <v>45471</v>
      </c>
      <c r="E3698" s="125">
        <v>45471</v>
      </c>
      <c r="G3698" s="127"/>
      <c r="H3698" s="128" t="s">
        <v>510</v>
      </c>
      <c r="I3698" s="73" t="s">
        <v>511</v>
      </c>
      <c r="J3698" s="73" t="s">
        <v>512</v>
      </c>
      <c r="K3698" s="73" t="s">
        <v>944</v>
      </c>
      <c r="L3698" s="129">
        <v>2388.11</v>
      </c>
      <c r="M3698" s="121">
        <v>100</v>
      </c>
      <c r="N3698" s="121">
        <v>2388.11</v>
      </c>
      <c r="O3698" s="121">
        <v>0</v>
      </c>
      <c r="P3698" s="121">
        <v>2388.11</v>
      </c>
      <c r="Q3698" s="130" t="s">
        <v>681</v>
      </c>
      <c r="R3698" s="131">
        <v>7327423.3599999929</v>
      </c>
      <c r="S3698" s="132">
        <v>0</v>
      </c>
      <c r="T3698" s="122" t="s">
        <v>512</v>
      </c>
      <c r="U3698" s="2">
        <v>115963168</v>
      </c>
      <c r="V3698" s="121">
        <v>-432834139</v>
      </c>
      <c r="W3698" s="111">
        <v>552733</v>
      </c>
      <c r="X3698" s="133">
        <v>69764305</v>
      </c>
      <c r="Y3698" s="45"/>
    </row>
    <row r="3699" spans="1:25">
      <c r="A3699" s="299" t="s">
        <v>182</v>
      </c>
      <c r="B3699" s="299" t="s">
        <v>183</v>
      </c>
      <c r="C3699" s="125">
        <v>45471</v>
      </c>
      <c r="D3699" s="125">
        <v>45471</v>
      </c>
      <c r="E3699" s="125">
        <v>45471</v>
      </c>
      <c r="G3699" s="127" t="s">
        <v>1894</v>
      </c>
      <c r="H3699" s="128" t="s">
        <v>510</v>
      </c>
      <c r="I3699" s="73" t="s">
        <v>511</v>
      </c>
      <c r="J3699" s="73" t="s">
        <v>512</v>
      </c>
      <c r="K3699" s="73" t="s">
        <v>166</v>
      </c>
      <c r="L3699" s="129">
        <v>0</v>
      </c>
      <c r="N3699" s="121">
        <v>0</v>
      </c>
      <c r="O3699" s="121">
        <v>27689.37</v>
      </c>
      <c r="P3699" s="121">
        <v>27689.37</v>
      </c>
      <c r="Q3699" s="130" t="s">
        <v>681</v>
      </c>
      <c r="R3699" s="131">
        <v>0</v>
      </c>
      <c r="S3699" s="132">
        <v>1933975.160000012</v>
      </c>
      <c r="T3699" s="122" t="s">
        <v>512</v>
      </c>
      <c r="U3699" s="2">
        <v>111756836</v>
      </c>
      <c r="V3699" s="121">
        <v>-432833848</v>
      </c>
      <c r="W3699" s="111">
        <v>552733</v>
      </c>
      <c r="X3699" s="133">
        <v>69764268</v>
      </c>
      <c r="Y3699" s="45"/>
    </row>
    <row r="3700" spans="1:25">
      <c r="A3700" s="299" t="s">
        <v>206</v>
      </c>
      <c r="B3700" s="299" t="s">
        <v>207</v>
      </c>
      <c r="C3700" s="125">
        <v>45471</v>
      </c>
      <c r="D3700" s="125">
        <v>45471</v>
      </c>
      <c r="E3700" s="125">
        <v>45471</v>
      </c>
      <c r="F3700" s="295" t="s">
        <v>1417</v>
      </c>
      <c r="G3700" s="127"/>
      <c r="H3700" s="128" t="s">
        <v>1107</v>
      </c>
      <c r="I3700" s="73" t="s">
        <v>1105</v>
      </c>
      <c r="J3700" s="73" t="s">
        <v>1418</v>
      </c>
      <c r="K3700" s="73" t="s">
        <v>944</v>
      </c>
      <c r="L3700" s="129">
        <v>10080.65</v>
      </c>
      <c r="M3700" s="121">
        <v>100</v>
      </c>
      <c r="N3700" s="121">
        <v>10080.65</v>
      </c>
      <c r="O3700" s="121">
        <v>0</v>
      </c>
      <c r="P3700" s="121">
        <v>10080.65</v>
      </c>
      <c r="Q3700" s="130" t="s">
        <v>681</v>
      </c>
      <c r="R3700" s="131">
        <v>7337504.0099999933</v>
      </c>
      <c r="S3700" s="132">
        <v>0</v>
      </c>
      <c r="T3700" s="122" t="s">
        <v>1418</v>
      </c>
      <c r="U3700" s="2">
        <v>114954971</v>
      </c>
      <c r="V3700" s="121">
        <v>-430124050</v>
      </c>
      <c r="W3700" s="111">
        <v>580127</v>
      </c>
      <c r="X3700" s="133">
        <v>69105341</v>
      </c>
      <c r="Y3700" s="45"/>
    </row>
    <row r="3701" spans="1:25">
      <c r="A3701" s="299" t="s">
        <v>182</v>
      </c>
      <c r="B3701" s="299" t="s">
        <v>183</v>
      </c>
      <c r="C3701" s="125">
        <v>45471</v>
      </c>
      <c r="D3701" s="125">
        <v>45471</v>
      </c>
      <c r="E3701" s="125">
        <v>45471</v>
      </c>
      <c r="F3701" s="295" t="s">
        <v>1417</v>
      </c>
      <c r="G3701" s="127" t="s">
        <v>1973</v>
      </c>
      <c r="H3701" s="128" t="s">
        <v>1107</v>
      </c>
      <c r="I3701" s="73" t="s">
        <v>1105</v>
      </c>
      <c r="J3701" s="73" t="s">
        <v>1106</v>
      </c>
      <c r="K3701" s="73" t="s">
        <v>166</v>
      </c>
      <c r="L3701" s="129">
        <v>0</v>
      </c>
      <c r="N3701" s="121">
        <v>0</v>
      </c>
      <c r="O3701" s="121">
        <v>214757.88</v>
      </c>
      <c r="P3701" s="121">
        <v>214757.88</v>
      </c>
      <c r="Q3701" s="130" t="s">
        <v>681</v>
      </c>
      <c r="R3701" s="131">
        <v>0</v>
      </c>
      <c r="S3701" s="132">
        <v>2148733.0400000121</v>
      </c>
      <c r="T3701" s="122" t="s">
        <v>1418</v>
      </c>
      <c r="U3701" s="2">
        <v>110507194</v>
      </c>
      <c r="V3701" s="121">
        <v>-432355732</v>
      </c>
      <c r="W3701" s="111">
        <v>580127</v>
      </c>
      <c r="X3701" s="133">
        <v>69433720</v>
      </c>
      <c r="Y3701" s="45"/>
    </row>
    <row r="3702" spans="1:25">
      <c r="A3702" s="299" t="s">
        <v>206</v>
      </c>
      <c r="B3702" s="299" t="s">
        <v>207</v>
      </c>
      <c r="C3702" s="125">
        <v>45471</v>
      </c>
      <c r="D3702" s="125">
        <v>45471</v>
      </c>
      <c r="E3702" s="125">
        <v>45471</v>
      </c>
      <c r="G3702" s="127"/>
      <c r="H3702" s="128" t="s">
        <v>1117</v>
      </c>
      <c r="I3702" s="73" t="s">
        <v>572</v>
      </c>
      <c r="J3702" s="73" t="s">
        <v>1116</v>
      </c>
      <c r="K3702" s="73" t="s">
        <v>944</v>
      </c>
      <c r="L3702" s="129">
        <v>1267.1600000000001</v>
      </c>
      <c r="M3702" s="121">
        <v>100</v>
      </c>
      <c r="N3702" s="121">
        <v>1267.1600000000001</v>
      </c>
      <c r="O3702" s="121">
        <v>0</v>
      </c>
      <c r="P3702" s="121">
        <v>1267.1600000000001</v>
      </c>
      <c r="Q3702" s="130" t="s">
        <v>681</v>
      </c>
      <c r="R3702" s="131">
        <v>7338771.1699999934</v>
      </c>
      <c r="S3702" s="132">
        <v>0</v>
      </c>
      <c r="T3702" s="122" t="s">
        <v>1116</v>
      </c>
      <c r="U3702" s="2">
        <v>115980523</v>
      </c>
      <c r="V3702" s="121">
        <v>-432861145</v>
      </c>
      <c r="W3702" s="111">
        <v>586622</v>
      </c>
      <c r="X3702" s="133">
        <v>69772144</v>
      </c>
      <c r="Y3702" s="45"/>
    </row>
    <row r="3703" spans="1:25">
      <c r="A3703" s="299" t="s">
        <v>206</v>
      </c>
      <c r="B3703" s="299" t="s">
        <v>207</v>
      </c>
      <c r="C3703" s="125">
        <v>45471</v>
      </c>
      <c r="D3703" s="125">
        <v>45471</v>
      </c>
      <c r="E3703" s="125">
        <v>45471</v>
      </c>
      <c r="G3703" s="127"/>
      <c r="H3703" s="128" t="s">
        <v>361</v>
      </c>
      <c r="I3703" s="73" t="s">
        <v>362</v>
      </c>
      <c r="J3703" s="73" t="s">
        <v>363</v>
      </c>
      <c r="K3703" s="73" t="s">
        <v>944</v>
      </c>
      <c r="L3703" s="129">
        <v>37536.550000000003</v>
      </c>
      <c r="M3703" s="121">
        <v>100</v>
      </c>
      <c r="N3703" s="121">
        <v>37536.550000000003</v>
      </c>
      <c r="O3703" s="121">
        <v>0</v>
      </c>
      <c r="P3703" s="121">
        <v>37536.550000000003</v>
      </c>
      <c r="Q3703" s="130" t="s">
        <v>681</v>
      </c>
      <c r="R3703" s="131">
        <v>7376307.7199999932</v>
      </c>
      <c r="S3703" s="132">
        <v>0</v>
      </c>
      <c r="T3703" s="122" t="s">
        <v>363</v>
      </c>
      <c r="U3703" s="2">
        <v>115926485</v>
      </c>
      <c r="V3703" s="121">
        <v>-432775307</v>
      </c>
      <c r="W3703" s="111">
        <v>550321</v>
      </c>
      <c r="X3703" s="133">
        <v>69745274</v>
      </c>
      <c r="Y3703" s="45"/>
    </row>
    <row r="3704" spans="1:25">
      <c r="A3704" s="299" t="s">
        <v>206</v>
      </c>
      <c r="B3704" s="299" t="s">
        <v>207</v>
      </c>
      <c r="C3704" s="125">
        <v>45471</v>
      </c>
      <c r="D3704" s="125">
        <v>45471</v>
      </c>
      <c r="E3704" s="125">
        <v>45471</v>
      </c>
      <c r="F3704" s="295" t="s">
        <v>1087</v>
      </c>
      <c r="G3704" s="127"/>
      <c r="H3704" s="128" t="s">
        <v>1086</v>
      </c>
      <c r="I3704" s="73" t="s">
        <v>528</v>
      </c>
      <c r="J3704" s="73" t="s">
        <v>1085</v>
      </c>
      <c r="K3704" s="73" t="s">
        <v>944</v>
      </c>
      <c r="L3704" s="129">
        <v>563.86</v>
      </c>
      <c r="M3704" s="121">
        <v>100</v>
      </c>
      <c r="N3704" s="121">
        <v>563.86</v>
      </c>
      <c r="O3704" s="121">
        <v>0</v>
      </c>
      <c r="P3704" s="121">
        <v>563.86</v>
      </c>
      <c r="Q3704" s="130" t="s">
        <v>681</v>
      </c>
      <c r="R3704" s="131">
        <v>7376871.5799999936</v>
      </c>
      <c r="S3704" s="132">
        <v>0</v>
      </c>
      <c r="T3704" s="122" t="s">
        <v>1085</v>
      </c>
      <c r="U3704" s="2">
        <v>115561004</v>
      </c>
      <c r="V3704" s="121">
        <v>-431629375</v>
      </c>
      <c r="W3704" s="111">
        <v>558361</v>
      </c>
      <c r="X3704" s="133">
        <v>69319085</v>
      </c>
      <c r="Y3704" s="45"/>
    </row>
    <row r="3705" spans="1:25">
      <c r="A3705" s="299" t="s">
        <v>182</v>
      </c>
      <c r="B3705" s="299" t="s">
        <v>183</v>
      </c>
      <c r="C3705" s="125">
        <v>45471</v>
      </c>
      <c r="D3705" s="125">
        <v>45471</v>
      </c>
      <c r="E3705" s="125">
        <v>45471</v>
      </c>
      <c r="F3705" s="295" t="s">
        <v>1087</v>
      </c>
      <c r="G3705" s="127" t="s">
        <v>1939</v>
      </c>
      <c r="H3705" s="128" t="s">
        <v>1086</v>
      </c>
      <c r="I3705" s="73" t="s">
        <v>528</v>
      </c>
      <c r="J3705" s="73" t="s">
        <v>1940</v>
      </c>
      <c r="K3705" s="73" t="s">
        <v>166</v>
      </c>
      <c r="L3705" s="129">
        <v>0</v>
      </c>
      <c r="N3705" s="121">
        <v>0</v>
      </c>
      <c r="O3705" s="121">
        <v>5.04</v>
      </c>
      <c r="P3705" s="121">
        <v>5.04</v>
      </c>
      <c r="Q3705" s="130" t="s">
        <v>681</v>
      </c>
      <c r="R3705" s="131">
        <v>0</v>
      </c>
      <c r="S3705" s="132">
        <v>2148738.0800000122</v>
      </c>
      <c r="T3705" s="122" t="s">
        <v>1085</v>
      </c>
      <c r="U3705" s="2">
        <v>115561066</v>
      </c>
      <c r="V3705" s="121">
        <v>-431635972</v>
      </c>
      <c r="W3705" s="111">
        <v>558361</v>
      </c>
      <c r="X3705" s="133">
        <v>69320727</v>
      </c>
      <c r="Y3705" s="45"/>
    </row>
    <row r="3706" spans="1:25">
      <c r="A3706" s="299" t="s">
        <v>182</v>
      </c>
      <c r="B3706" s="299" t="s">
        <v>183</v>
      </c>
      <c r="C3706" s="125">
        <v>45471</v>
      </c>
      <c r="D3706" s="125">
        <v>45471</v>
      </c>
      <c r="E3706" s="125">
        <v>45471</v>
      </c>
      <c r="G3706" s="127" t="s">
        <v>1871</v>
      </c>
      <c r="H3706" s="128" t="s">
        <v>516</v>
      </c>
      <c r="I3706" s="73" t="s">
        <v>517</v>
      </c>
      <c r="J3706" s="73" t="s">
        <v>1872</v>
      </c>
      <c r="K3706" s="73" t="s">
        <v>166</v>
      </c>
      <c r="L3706" s="129">
        <v>0</v>
      </c>
      <c r="N3706" s="121">
        <v>0</v>
      </c>
      <c r="O3706" s="121">
        <v>11567.78</v>
      </c>
      <c r="P3706" s="121">
        <v>11567.78</v>
      </c>
      <c r="Q3706" s="130" t="s">
        <v>681</v>
      </c>
      <c r="R3706" s="131">
        <v>0</v>
      </c>
      <c r="S3706" s="132">
        <v>2160305.860000012</v>
      </c>
      <c r="T3706" s="122" t="s">
        <v>518</v>
      </c>
      <c r="U3706" s="2">
        <v>114160692</v>
      </c>
      <c r="V3706" s="121">
        <v>-432569428</v>
      </c>
      <c r="W3706" s="111">
        <v>549713</v>
      </c>
      <c r="X3706" s="133">
        <v>69645405</v>
      </c>
      <c r="Y3706" s="45"/>
    </row>
    <row r="3707" spans="1:25">
      <c r="A3707" s="299" t="s">
        <v>206</v>
      </c>
      <c r="B3707" s="299" t="s">
        <v>207</v>
      </c>
      <c r="C3707" s="125">
        <v>45471</v>
      </c>
      <c r="D3707" s="125">
        <v>45471</v>
      </c>
      <c r="E3707" s="125">
        <v>45471</v>
      </c>
      <c r="F3707" s="295" t="s">
        <v>693</v>
      </c>
      <c r="G3707" s="127"/>
      <c r="H3707" s="128" t="s">
        <v>1097</v>
      </c>
      <c r="I3707" s="73" t="s">
        <v>387</v>
      </c>
      <c r="J3707" s="73" t="s">
        <v>694</v>
      </c>
      <c r="K3707" s="73" t="s">
        <v>944</v>
      </c>
      <c r="L3707" s="129">
        <v>5607.62</v>
      </c>
      <c r="M3707" s="121">
        <v>100</v>
      </c>
      <c r="N3707" s="121">
        <v>5607.62</v>
      </c>
      <c r="O3707" s="121">
        <v>0</v>
      </c>
      <c r="P3707" s="121">
        <v>5607.62</v>
      </c>
      <c r="Q3707" s="130" t="s">
        <v>681</v>
      </c>
      <c r="R3707" s="131">
        <v>7382479.1999999937</v>
      </c>
      <c r="S3707" s="132">
        <v>0</v>
      </c>
      <c r="T3707" s="122" t="s">
        <v>694</v>
      </c>
      <c r="U3707" s="2">
        <v>115961304</v>
      </c>
      <c r="V3707" s="121">
        <v>-432828432</v>
      </c>
      <c r="W3707" s="111">
        <v>583109</v>
      </c>
      <c r="X3707" s="133">
        <v>69762943</v>
      </c>
      <c r="Y3707" s="45"/>
    </row>
    <row r="3708" spans="1:25">
      <c r="A3708" s="299" t="s">
        <v>206</v>
      </c>
      <c r="B3708" s="299" t="s">
        <v>207</v>
      </c>
      <c r="C3708" s="125">
        <v>45471</v>
      </c>
      <c r="D3708" s="125">
        <v>45471</v>
      </c>
      <c r="E3708" s="125">
        <v>45471</v>
      </c>
      <c r="F3708" s="295" t="s">
        <v>386</v>
      </c>
      <c r="G3708" s="127"/>
      <c r="H3708" s="128" t="s">
        <v>385</v>
      </c>
      <c r="I3708" s="73" t="s">
        <v>387</v>
      </c>
      <c r="J3708" s="73" t="s">
        <v>388</v>
      </c>
      <c r="K3708" s="73" t="s">
        <v>944</v>
      </c>
      <c r="L3708" s="129">
        <v>5958.02</v>
      </c>
      <c r="M3708" s="121">
        <v>100</v>
      </c>
      <c r="N3708" s="121">
        <v>5958.02</v>
      </c>
      <c r="O3708" s="121">
        <v>0</v>
      </c>
      <c r="P3708" s="121">
        <v>5958.02</v>
      </c>
      <c r="Q3708" s="130" t="s">
        <v>681</v>
      </c>
      <c r="R3708" s="131">
        <v>7388437.2199999932</v>
      </c>
      <c r="S3708" s="132">
        <v>0</v>
      </c>
      <c r="T3708" s="122" t="s">
        <v>388</v>
      </c>
      <c r="U3708" s="2">
        <v>116628671</v>
      </c>
      <c r="V3708" s="121">
        <v>-434462061</v>
      </c>
      <c r="W3708" s="111">
        <v>499450</v>
      </c>
      <c r="X3708" s="133">
        <v>70097970</v>
      </c>
      <c r="Y3708" s="45"/>
    </row>
    <row r="3709" spans="1:25">
      <c r="A3709" s="299" t="s">
        <v>206</v>
      </c>
      <c r="B3709" s="299" t="s">
        <v>207</v>
      </c>
      <c r="C3709" s="125">
        <v>45471</v>
      </c>
      <c r="D3709" s="125">
        <v>45471</v>
      </c>
      <c r="E3709" s="125">
        <v>45471</v>
      </c>
      <c r="F3709" s="295" t="s">
        <v>1036</v>
      </c>
      <c r="G3709" s="127"/>
      <c r="H3709" s="128" t="s">
        <v>900</v>
      </c>
      <c r="I3709" s="73" t="s">
        <v>898</v>
      </c>
      <c r="J3709" s="73" t="s">
        <v>899</v>
      </c>
      <c r="K3709" s="73" t="s">
        <v>944</v>
      </c>
      <c r="L3709" s="129">
        <v>12467.4</v>
      </c>
      <c r="M3709" s="121">
        <v>100</v>
      </c>
      <c r="N3709" s="121">
        <v>12467.4</v>
      </c>
      <c r="O3709" s="121">
        <v>0</v>
      </c>
      <c r="P3709" s="121">
        <v>12467.4</v>
      </c>
      <c r="Q3709" s="130" t="s">
        <v>681</v>
      </c>
      <c r="R3709" s="131">
        <v>7400904.6199999936</v>
      </c>
      <c r="S3709" s="132">
        <v>0</v>
      </c>
      <c r="T3709" s="122" t="s">
        <v>899</v>
      </c>
      <c r="U3709" s="2">
        <v>115489576</v>
      </c>
      <c r="V3709" s="121">
        <v>-431530483</v>
      </c>
      <c r="W3709" s="111">
        <v>493703</v>
      </c>
      <c r="X3709" s="133">
        <v>69294884</v>
      </c>
      <c r="Y3709" s="45"/>
    </row>
    <row r="3710" spans="1:25">
      <c r="A3710" s="299" t="s">
        <v>182</v>
      </c>
      <c r="B3710" s="299" t="s">
        <v>183</v>
      </c>
      <c r="C3710" s="125">
        <v>45471</v>
      </c>
      <c r="D3710" s="125">
        <v>45471</v>
      </c>
      <c r="E3710" s="125">
        <v>45471</v>
      </c>
      <c r="F3710" s="295" t="s">
        <v>1036</v>
      </c>
      <c r="G3710" s="127" t="s">
        <v>1653</v>
      </c>
      <c r="H3710" s="128" t="s">
        <v>900</v>
      </c>
      <c r="I3710" s="73" t="s">
        <v>898</v>
      </c>
      <c r="J3710" s="73" t="s">
        <v>1654</v>
      </c>
      <c r="K3710" s="73" t="s">
        <v>166</v>
      </c>
      <c r="L3710" s="129">
        <v>0</v>
      </c>
      <c r="N3710" s="121">
        <v>0</v>
      </c>
      <c r="O3710" s="121">
        <v>136577.59</v>
      </c>
      <c r="P3710" s="121">
        <v>136577.59</v>
      </c>
      <c r="Q3710" s="130" t="s">
        <v>681</v>
      </c>
      <c r="R3710" s="131">
        <v>0</v>
      </c>
      <c r="S3710" s="132">
        <v>2296883.4500000118</v>
      </c>
      <c r="T3710" s="122" t="s">
        <v>899</v>
      </c>
      <c r="U3710" s="2">
        <v>110300078</v>
      </c>
      <c r="V3710" s="121">
        <v>-432345919</v>
      </c>
      <c r="W3710" s="111">
        <v>493703</v>
      </c>
      <c r="X3710" s="133">
        <v>69424548</v>
      </c>
      <c r="Y3710" s="45"/>
    </row>
    <row r="3711" spans="1:25">
      <c r="A3711" s="299" t="s">
        <v>206</v>
      </c>
      <c r="B3711" s="299" t="s">
        <v>207</v>
      </c>
      <c r="C3711" s="125">
        <v>45471</v>
      </c>
      <c r="D3711" s="125">
        <v>45471</v>
      </c>
      <c r="E3711" s="125">
        <v>45471</v>
      </c>
      <c r="F3711" s="295" t="s">
        <v>1151</v>
      </c>
      <c r="G3711" s="127"/>
      <c r="H3711" s="128" t="s">
        <v>855</v>
      </c>
      <c r="I3711" s="73" t="s">
        <v>853</v>
      </c>
      <c r="J3711" s="73" t="s">
        <v>854</v>
      </c>
      <c r="K3711" s="73" t="s">
        <v>944</v>
      </c>
      <c r="L3711" s="129">
        <v>1519.07</v>
      </c>
      <c r="M3711" s="121">
        <v>100</v>
      </c>
      <c r="N3711" s="121">
        <v>1519.07</v>
      </c>
      <c r="O3711" s="121">
        <v>0</v>
      </c>
      <c r="P3711" s="121">
        <v>1519.07</v>
      </c>
      <c r="Q3711" s="130" t="s">
        <v>681</v>
      </c>
      <c r="R3711" s="131">
        <v>7402423.6899999939</v>
      </c>
      <c r="S3711" s="132">
        <v>0</v>
      </c>
      <c r="T3711" s="122" t="s">
        <v>854</v>
      </c>
      <c r="U3711" s="2">
        <v>115928077</v>
      </c>
      <c r="V3711" s="121">
        <v>-432777529</v>
      </c>
      <c r="W3711" s="111">
        <v>516603</v>
      </c>
      <c r="X3711" s="133">
        <v>69745961</v>
      </c>
      <c r="Y3711" s="45"/>
    </row>
    <row r="3712" spans="1:25">
      <c r="A3712" s="299" t="s">
        <v>182</v>
      </c>
      <c r="B3712" s="299" t="s">
        <v>183</v>
      </c>
      <c r="C3712" s="125">
        <v>45471</v>
      </c>
      <c r="D3712" s="125">
        <v>45471</v>
      </c>
      <c r="E3712" s="125">
        <v>45471</v>
      </c>
      <c r="F3712" s="295" t="s">
        <v>1151</v>
      </c>
      <c r="G3712" s="127" t="s">
        <v>1594</v>
      </c>
      <c r="H3712" s="128" t="s">
        <v>855</v>
      </c>
      <c r="I3712" s="73" t="s">
        <v>853</v>
      </c>
      <c r="J3712" s="73" t="s">
        <v>854</v>
      </c>
      <c r="K3712" s="73" t="s">
        <v>166</v>
      </c>
      <c r="L3712" s="129">
        <v>0</v>
      </c>
      <c r="N3712" s="121">
        <v>0</v>
      </c>
      <c r="O3712" s="121">
        <v>16659.8</v>
      </c>
      <c r="P3712" s="121">
        <v>16659.8</v>
      </c>
      <c r="Q3712" s="130" t="s">
        <v>681</v>
      </c>
      <c r="R3712" s="131">
        <v>0</v>
      </c>
      <c r="S3712" s="132">
        <v>2313543.2500000116</v>
      </c>
      <c r="T3712" s="122" t="s">
        <v>854</v>
      </c>
      <c r="U3712" s="2">
        <v>110847331</v>
      </c>
      <c r="V3712" s="121">
        <v>-432369027</v>
      </c>
      <c r="W3712" s="111">
        <v>516603</v>
      </c>
      <c r="X3712" s="133">
        <v>69446994</v>
      </c>
      <c r="Y3712" s="45"/>
    </row>
    <row r="3713" spans="1:25">
      <c r="A3713" s="299" t="s">
        <v>206</v>
      </c>
      <c r="B3713" s="299" t="s">
        <v>207</v>
      </c>
      <c r="C3713" s="125">
        <v>45471</v>
      </c>
      <c r="D3713" s="125">
        <v>45471</v>
      </c>
      <c r="E3713" s="125">
        <v>45471</v>
      </c>
      <c r="F3713" s="295" t="s">
        <v>1084</v>
      </c>
      <c r="G3713" s="127"/>
      <c r="H3713" s="128" t="s">
        <v>1083</v>
      </c>
      <c r="I3713" s="73" t="s">
        <v>1081</v>
      </c>
      <c r="J3713" s="73" t="s">
        <v>1082</v>
      </c>
      <c r="K3713" s="73" t="s">
        <v>944</v>
      </c>
      <c r="L3713" s="129">
        <v>25553.39</v>
      </c>
      <c r="M3713" s="121">
        <v>100</v>
      </c>
      <c r="N3713" s="121">
        <v>25553.39</v>
      </c>
      <c r="O3713" s="121">
        <v>0</v>
      </c>
      <c r="P3713" s="121">
        <v>25553.39</v>
      </c>
      <c r="Q3713" s="130" t="s">
        <v>681</v>
      </c>
      <c r="R3713" s="131">
        <v>7427977.0799999936</v>
      </c>
      <c r="S3713" s="132">
        <v>0</v>
      </c>
      <c r="T3713" s="122" t="s">
        <v>1082</v>
      </c>
      <c r="U3713" s="2">
        <v>114873680</v>
      </c>
      <c r="V3713" s="121">
        <v>-430006870</v>
      </c>
      <c r="W3713" s="111">
        <v>569815</v>
      </c>
      <c r="X3713" s="133">
        <v>69065132</v>
      </c>
      <c r="Y3713" s="45"/>
    </row>
    <row r="3714" spans="1:25">
      <c r="A3714" s="299" t="s">
        <v>182</v>
      </c>
      <c r="B3714" s="299" t="s">
        <v>183</v>
      </c>
      <c r="C3714" s="125">
        <v>45471</v>
      </c>
      <c r="D3714" s="125">
        <v>45471</v>
      </c>
      <c r="E3714" s="125">
        <v>45471</v>
      </c>
      <c r="F3714" s="295" t="s">
        <v>1084</v>
      </c>
      <c r="G3714" s="127" t="s">
        <v>1941</v>
      </c>
      <c r="H3714" s="128" t="s">
        <v>1083</v>
      </c>
      <c r="I3714" s="73" t="s">
        <v>1081</v>
      </c>
      <c r="J3714" s="73" t="s">
        <v>1082</v>
      </c>
      <c r="K3714" s="73" t="s">
        <v>166</v>
      </c>
      <c r="L3714" s="129">
        <v>0</v>
      </c>
      <c r="N3714" s="121">
        <v>0</v>
      </c>
      <c r="O3714" s="121">
        <v>517416.88</v>
      </c>
      <c r="P3714" s="121">
        <v>517416.88</v>
      </c>
      <c r="Q3714" s="130" t="s">
        <v>681</v>
      </c>
      <c r="R3714" s="131">
        <v>0</v>
      </c>
      <c r="S3714" s="132">
        <v>2830960.1300000115</v>
      </c>
      <c r="T3714" s="122" t="s">
        <v>1082</v>
      </c>
      <c r="U3714" s="2">
        <v>110974291</v>
      </c>
      <c r="V3714" s="121">
        <v>-432372959</v>
      </c>
      <c r="W3714" s="111">
        <v>569815</v>
      </c>
      <c r="X3714" s="133">
        <v>69450884</v>
      </c>
      <c r="Y3714" s="45"/>
    </row>
    <row r="3715" spans="1:25">
      <c r="A3715" s="299" t="s">
        <v>182</v>
      </c>
      <c r="B3715" s="299" t="s">
        <v>183</v>
      </c>
      <c r="C3715" s="125">
        <v>45471</v>
      </c>
      <c r="D3715" s="125">
        <v>45471</v>
      </c>
      <c r="E3715" s="125">
        <v>45471</v>
      </c>
      <c r="G3715" s="127" t="s">
        <v>1998</v>
      </c>
      <c r="H3715" s="128" t="s">
        <v>413</v>
      </c>
      <c r="I3715" s="73" t="s">
        <v>414</v>
      </c>
      <c r="J3715" s="73" t="s">
        <v>415</v>
      </c>
      <c r="K3715" s="73" t="s">
        <v>166</v>
      </c>
      <c r="L3715" s="129">
        <v>0</v>
      </c>
      <c r="N3715" s="121">
        <v>0</v>
      </c>
      <c r="O3715" s="121">
        <v>161949.75</v>
      </c>
      <c r="P3715" s="121">
        <v>161949.75</v>
      </c>
      <c r="Q3715" s="130" t="s">
        <v>681</v>
      </c>
      <c r="R3715" s="131">
        <v>0</v>
      </c>
      <c r="S3715" s="132">
        <v>2992909.8800000115</v>
      </c>
      <c r="T3715" s="122" t="s">
        <v>415</v>
      </c>
      <c r="U3715" s="2">
        <v>114819317</v>
      </c>
      <c r="V3715" s="121">
        <v>-432590702</v>
      </c>
      <c r="W3715" s="111">
        <v>586800</v>
      </c>
      <c r="X3715" s="133">
        <v>69666585</v>
      </c>
      <c r="Y3715" s="45"/>
    </row>
    <row r="3716" spans="1:25">
      <c r="A3716" s="299" t="s">
        <v>206</v>
      </c>
      <c r="B3716" s="299" t="s">
        <v>207</v>
      </c>
      <c r="C3716" s="125">
        <v>45471</v>
      </c>
      <c r="D3716" s="125">
        <v>45471</v>
      </c>
      <c r="E3716" s="125">
        <v>45471</v>
      </c>
      <c r="F3716" s="295" t="s">
        <v>1121</v>
      </c>
      <c r="G3716" s="127"/>
      <c r="H3716" s="128" t="s">
        <v>1120</v>
      </c>
      <c r="I3716" s="73" t="s">
        <v>1118</v>
      </c>
      <c r="J3716" s="73" t="s">
        <v>1119</v>
      </c>
      <c r="K3716" s="73" t="s">
        <v>944</v>
      </c>
      <c r="L3716" s="129">
        <v>70861.23</v>
      </c>
      <c r="M3716" s="121">
        <v>100</v>
      </c>
      <c r="N3716" s="121">
        <v>70861.23</v>
      </c>
      <c r="O3716" s="121">
        <v>0</v>
      </c>
      <c r="P3716" s="121">
        <v>70861.23</v>
      </c>
      <c r="Q3716" s="130" t="s">
        <v>681</v>
      </c>
      <c r="R3716" s="131">
        <v>7498838.309999994</v>
      </c>
      <c r="S3716" s="132">
        <v>0</v>
      </c>
      <c r="T3716" s="122" t="s">
        <v>1119</v>
      </c>
      <c r="U3716" s="2">
        <v>114869256</v>
      </c>
      <c r="V3716" s="121">
        <v>-429999925</v>
      </c>
      <c r="W3716" s="111">
        <v>516624</v>
      </c>
      <c r="X3716" s="133">
        <v>69062855</v>
      </c>
      <c r="Y3716" s="45"/>
    </row>
    <row r="3717" spans="1:25">
      <c r="A3717" s="299" t="s">
        <v>182</v>
      </c>
      <c r="B3717" s="299" t="s">
        <v>183</v>
      </c>
      <c r="C3717" s="125">
        <v>45471</v>
      </c>
      <c r="D3717" s="125">
        <v>45471</v>
      </c>
      <c r="E3717" s="125">
        <v>45471</v>
      </c>
      <c r="F3717" s="295" t="s">
        <v>1121</v>
      </c>
      <c r="G3717" s="127" t="s">
        <v>1999</v>
      </c>
      <c r="H3717" s="128" t="s">
        <v>1120</v>
      </c>
      <c r="I3717" s="73" t="s">
        <v>1118</v>
      </c>
      <c r="J3717" s="73" t="s">
        <v>2000</v>
      </c>
      <c r="K3717" s="73" t="s">
        <v>166</v>
      </c>
      <c r="L3717" s="129">
        <v>0</v>
      </c>
      <c r="N3717" s="121">
        <v>0</v>
      </c>
      <c r="O3717" s="121">
        <v>65697.53</v>
      </c>
      <c r="P3717" s="121">
        <v>65697.53</v>
      </c>
      <c r="Q3717" s="130" t="s">
        <v>681</v>
      </c>
      <c r="R3717" s="131">
        <v>0</v>
      </c>
      <c r="S3717" s="132">
        <v>3058607.4100000113</v>
      </c>
      <c r="T3717" s="122" t="s">
        <v>1119</v>
      </c>
      <c r="U3717" s="2">
        <v>114869400</v>
      </c>
      <c r="V3717" s="121">
        <v>-432606744</v>
      </c>
      <c r="W3717" s="111">
        <v>516624</v>
      </c>
      <c r="X3717" s="133">
        <v>69682402</v>
      </c>
      <c r="Y3717" s="45"/>
    </row>
    <row r="3718" spans="1:25">
      <c r="A3718" s="299" t="s">
        <v>206</v>
      </c>
      <c r="B3718" s="299" t="s">
        <v>207</v>
      </c>
      <c r="C3718" s="125">
        <v>45471</v>
      </c>
      <c r="D3718" s="125">
        <v>45471</v>
      </c>
      <c r="E3718" s="125">
        <v>45471</v>
      </c>
      <c r="F3718" s="295" t="s">
        <v>466</v>
      </c>
      <c r="G3718" s="127"/>
      <c r="H3718" s="128" t="s">
        <v>465</v>
      </c>
      <c r="I3718" s="73" t="s">
        <v>467</v>
      </c>
      <c r="J3718" s="73" t="s">
        <v>468</v>
      </c>
      <c r="K3718" s="73" t="s">
        <v>944</v>
      </c>
      <c r="L3718" s="129">
        <v>16464.63</v>
      </c>
      <c r="M3718" s="121">
        <v>100</v>
      </c>
      <c r="N3718" s="121">
        <v>16464.63</v>
      </c>
      <c r="O3718" s="121">
        <v>0</v>
      </c>
      <c r="P3718" s="121">
        <v>16464.63</v>
      </c>
      <c r="Q3718" s="130" t="s">
        <v>681</v>
      </c>
      <c r="R3718" s="131">
        <v>7515302.9399999939</v>
      </c>
      <c r="S3718" s="132">
        <v>0</v>
      </c>
      <c r="T3718" s="122" t="s">
        <v>468</v>
      </c>
      <c r="U3718" s="2">
        <v>115803149</v>
      </c>
      <c r="V3718" s="121">
        <v>-432306050</v>
      </c>
      <c r="W3718" s="111">
        <v>553492</v>
      </c>
      <c r="X3718" s="133">
        <v>69404295</v>
      </c>
      <c r="Y3718" s="45"/>
    </row>
    <row r="3719" spans="1:25">
      <c r="A3719" s="299" t="s">
        <v>182</v>
      </c>
      <c r="B3719" s="299" t="s">
        <v>183</v>
      </c>
      <c r="C3719" s="125">
        <v>45471</v>
      </c>
      <c r="D3719" s="125">
        <v>45471</v>
      </c>
      <c r="E3719" s="125">
        <v>45471</v>
      </c>
      <c r="F3719" s="295" t="s">
        <v>466</v>
      </c>
      <c r="G3719" s="127" t="s">
        <v>1608</v>
      </c>
      <c r="H3719" s="128" t="s">
        <v>465</v>
      </c>
      <c r="I3719" s="73" t="s">
        <v>467</v>
      </c>
      <c r="J3719" s="73" t="s">
        <v>468</v>
      </c>
      <c r="K3719" s="73" t="s">
        <v>166</v>
      </c>
      <c r="L3719" s="129">
        <v>0</v>
      </c>
      <c r="N3719" s="121">
        <v>0</v>
      </c>
      <c r="O3719" s="121">
        <v>60397.03</v>
      </c>
      <c r="P3719" s="121">
        <v>60397.03</v>
      </c>
      <c r="Q3719" s="130" t="s">
        <v>681</v>
      </c>
      <c r="R3719" s="131">
        <v>0</v>
      </c>
      <c r="S3719" s="132">
        <v>3119004.4400000111</v>
      </c>
      <c r="T3719" s="122" t="s">
        <v>468</v>
      </c>
      <c r="U3719" s="2">
        <v>113543118</v>
      </c>
      <c r="V3719" s="121">
        <v>-432692590</v>
      </c>
      <c r="W3719" s="111">
        <v>553492</v>
      </c>
      <c r="X3719" s="133">
        <v>69718765</v>
      </c>
      <c r="Y3719" s="45"/>
    </row>
    <row r="3720" spans="1:25">
      <c r="A3720" s="299" t="s">
        <v>182</v>
      </c>
      <c r="B3720" s="299" t="s">
        <v>183</v>
      </c>
      <c r="C3720" s="125">
        <v>45471</v>
      </c>
      <c r="D3720" s="125">
        <v>45471</v>
      </c>
      <c r="E3720" s="125">
        <v>45471</v>
      </c>
      <c r="G3720" s="127" t="s">
        <v>2001</v>
      </c>
      <c r="H3720" s="128" t="s">
        <v>1124</v>
      </c>
      <c r="I3720" s="73" t="s">
        <v>1122</v>
      </c>
      <c r="J3720" s="73" t="s">
        <v>1123</v>
      </c>
      <c r="K3720" s="73" t="s">
        <v>166</v>
      </c>
      <c r="L3720" s="129">
        <v>0</v>
      </c>
      <c r="N3720" s="121">
        <v>0</v>
      </c>
      <c r="O3720" s="121">
        <v>100579.3</v>
      </c>
      <c r="P3720" s="121">
        <v>100579.3</v>
      </c>
      <c r="Q3720" s="130" t="s">
        <v>681</v>
      </c>
      <c r="R3720" s="131">
        <v>0</v>
      </c>
      <c r="S3720" s="132">
        <v>3219583.7400000109</v>
      </c>
      <c r="T3720" s="122" t="s">
        <v>1123</v>
      </c>
      <c r="U3720" s="2">
        <v>114759274</v>
      </c>
      <c r="V3720" s="121">
        <v>-432585789</v>
      </c>
      <c r="W3720" s="111">
        <v>536289</v>
      </c>
      <c r="X3720" s="133">
        <v>69661676</v>
      </c>
      <c r="Y3720" s="45"/>
    </row>
    <row r="3721" spans="1:25">
      <c r="A3721" s="299" t="s">
        <v>206</v>
      </c>
      <c r="B3721" s="299" t="s">
        <v>207</v>
      </c>
      <c r="C3721" s="125">
        <v>45471</v>
      </c>
      <c r="D3721" s="125">
        <v>45471</v>
      </c>
      <c r="E3721" s="125">
        <v>45471</v>
      </c>
      <c r="F3721" s="295" t="s">
        <v>1089</v>
      </c>
      <c r="G3721" s="127"/>
      <c r="H3721" s="128" t="s">
        <v>1075</v>
      </c>
      <c r="I3721" s="73" t="s">
        <v>1073</v>
      </c>
      <c r="J3721" s="73" t="s">
        <v>1074</v>
      </c>
      <c r="K3721" s="73" t="s">
        <v>944</v>
      </c>
      <c r="L3721" s="129">
        <v>1945.42</v>
      </c>
      <c r="M3721" s="121">
        <v>100</v>
      </c>
      <c r="N3721" s="121">
        <v>1945.42</v>
      </c>
      <c r="O3721" s="121">
        <v>0</v>
      </c>
      <c r="P3721" s="121">
        <v>1945.42</v>
      </c>
      <c r="Q3721" s="130" t="s">
        <v>681</v>
      </c>
      <c r="R3721" s="131">
        <v>7517248.3599999938</v>
      </c>
      <c r="S3721" s="132">
        <v>0</v>
      </c>
      <c r="T3721" s="122" t="s">
        <v>1074</v>
      </c>
      <c r="U3721" s="2">
        <v>115915848</v>
      </c>
      <c r="V3721" s="121">
        <v>-432757579</v>
      </c>
      <c r="W3721" s="111">
        <v>569064</v>
      </c>
      <c r="X3721" s="133">
        <v>69740063</v>
      </c>
      <c r="Y3721" s="45"/>
    </row>
    <row r="3722" spans="1:25">
      <c r="A3722" s="299" t="s">
        <v>182</v>
      </c>
      <c r="B3722" s="299" t="s">
        <v>183</v>
      </c>
      <c r="C3722" s="125">
        <v>45471</v>
      </c>
      <c r="D3722" s="125">
        <v>45471</v>
      </c>
      <c r="E3722" s="125">
        <v>45471</v>
      </c>
      <c r="F3722" s="295" t="s">
        <v>1089</v>
      </c>
      <c r="G3722" s="127" t="s">
        <v>1943</v>
      </c>
      <c r="H3722" s="128" t="s">
        <v>1075</v>
      </c>
      <c r="I3722" s="73" t="s">
        <v>1073</v>
      </c>
      <c r="J3722" s="73" t="s">
        <v>1074</v>
      </c>
      <c r="K3722" s="73" t="s">
        <v>166</v>
      </c>
      <c r="L3722" s="129">
        <v>0</v>
      </c>
      <c r="N3722" s="121">
        <v>0</v>
      </c>
      <c r="O3722" s="121">
        <v>22524.67</v>
      </c>
      <c r="P3722" s="121">
        <v>22524.67</v>
      </c>
      <c r="Q3722" s="130" t="s">
        <v>681</v>
      </c>
      <c r="R3722" s="131">
        <v>0</v>
      </c>
      <c r="S3722" s="132">
        <v>3242108.4100000109</v>
      </c>
      <c r="T3722" s="122" t="s">
        <v>1074</v>
      </c>
      <c r="U3722" s="2">
        <v>110780853</v>
      </c>
      <c r="V3722" s="121">
        <v>-432366640</v>
      </c>
      <c r="W3722" s="111">
        <v>569064</v>
      </c>
      <c r="X3722" s="133">
        <v>69444617</v>
      </c>
      <c r="Y3722" s="45"/>
    </row>
    <row r="3723" spans="1:25">
      <c r="A3723" s="299" t="s">
        <v>206</v>
      </c>
      <c r="B3723" s="299" t="s">
        <v>207</v>
      </c>
      <c r="C3723" s="125">
        <v>45471</v>
      </c>
      <c r="D3723" s="125">
        <v>45471</v>
      </c>
      <c r="E3723" s="125">
        <v>45471</v>
      </c>
      <c r="F3723" s="295" t="s">
        <v>1136</v>
      </c>
      <c r="G3723" s="127"/>
      <c r="H3723" s="128" t="s">
        <v>1135</v>
      </c>
      <c r="I3723" s="73" t="s">
        <v>1133</v>
      </c>
      <c r="J3723" s="73" t="s">
        <v>1134</v>
      </c>
      <c r="K3723" s="73" t="s">
        <v>944</v>
      </c>
      <c r="L3723" s="129">
        <v>9727.27</v>
      </c>
      <c r="M3723" s="121">
        <v>100</v>
      </c>
      <c r="N3723" s="121">
        <v>9727.27</v>
      </c>
      <c r="O3723" s="121">
        <v>0</v>
      </c>
      <c r="P3723" s="121">
        <v>9727.27</v>
      </c>
      <c r="Q3723" s="130" t="s">
        <v>681</v>
      </c>
      <c r="R3723" s="131">
        <v>7526975.6299999934</v>
      </c>
      <c r="S3723" s="132">
        <v>0</v>
      </c>
      <c r="T3723" s="122" t="s">
        <v>1134</v>
      </c>
      <c r="U3723" s="2">
        <v>115694841</v>
      </c>
      <c r="V3723" s="121">
        <v>-431819262</v>
      </c>
      <c r="W3723" s="111">
        <v>586654</v>
      </c>
      <c r="X3723" s="133">
        <v>69361560</v>
      </c>
      <c r="Y3723" s="45"/>
    </row>
    <row r="3724" spans="1:25">
      <c r="A3724" s="299" t="s">
        <v>206</v>
      </c>
      <c r="B3724" s="299" t="s">
        <v>207</v>
      </c>
      <c r="C3724" s="125">
        <v>45471</v>
      </c>
      <c r="D3724" s="125">
        <v>45471</v>
      </c>
      <c r="E3724" s="125">
        <v>45471</v>
      </c>
      <c r="F3724" s="295" t="s">
        <v>942</v>
      </c>
      <c r="G3724" s="127"/>
      <c r="H3724" s="128" t="s">
        <v>941</v>
      </c>
      <c r="I3724" s="73" t="s">
        <v>939</v>
      </c>
      <c r="J3724" s="73" t="s">
        <v>940</v>
      </c>
      <c r="K3724" s="73" t="s">
        <v>944</v>
      </c>
      <c r="L3724" s="129">
        <v>4682.3</v>
      </c>
      <c r="M3724" s="121">
        <v>100</v>
      </c>
      <c r="N3724" s="121">
        <v>4682.3</v>
      </c>
      <c r="O3724" s="121">
        <v>0</v>
      </c>
      <c r="P3724" s="121">
        <v>4682.3</v>
      </c>
      <c r="Q3724" s="130" t="s">
        <v>681</v>
      </c>
      <c r="R3724" s="131">
        <v>7531657.9299999932</v>
      </c>
      <c r="S3724" s="132">
        <v>0</v>
      </c>
      <c r="T3724" s="122" t="s">
        <v>940</v>
      </c>
      <c r="U3724" s="2">
        <v>115701512</v>
      </c>
      <c r="V3724" s="121">
        <v>-431828385</v>
      </c>
      <c r="W3724" s="111">
        <v>521575</v>
      </c>
      <c r="X3724" s="133">
        <v>69364913</v>
      </c>
      <c r="Y3724" s="45"/>
    </row>
    <row r="3725" spans="1:25">
      <c r="A3725" s="299" t="s">
        <v>206</v>
      </c>
      <c r="B3725" s="299" t="s">
        <v>207</v>
      </c>
      <c r="C3725" s="125">
        <v>45471</v>
      </c>
      <c r="D3725" s="125">
        <v>45471</v>
      </c>
      <c r="E3725" s="125">
        <v>45471</v>
      </c>
      <c r="F3725" s="295" t="s">
        <v>378</v>
      </c>
      <c r="G3725" s="127"/>
      <c r="H3725" s="128" t="s">
        <v>377</v>
      </c>
      <c r="I3725" s="73" t="s">
        <v>379</v>
      </c>
      <c r="J3725" s="73" t="s">
        <v>380</v>
      </c>
      <c r="K3725" s="73" t="s">
        <v>944</v>
      </c>
      <c r="L3725" s="129">
        <v>3312.19</v>
      </c>
      <c r="M3725" s="121">
        <v>100</v>
      </c>
      <c r="N3725" s="121">
        <v>3312.19</v>
      </c>
      <c r="O3725" s="121">
        <v>0</v>
      </c>
      <c r="P3725" s="121">
        <v>3312.19</v>
      </c>
      <c r="Q3725" s="130" t="s">
        <v>681</v>
      </c>
      <c r="R3725" s="131">
        <v>7534970.1199999936</v>
      </c>
      <c r="S3725" s="132">
        <v>0</v>
      </c>
      <c r="T3725" s="122" t="s">
        <v>380</v>
      </c>
      <c r="U3725" s="2">
        <v>115862600</v>
      </c>
      <c r="V3725" s="121">
        <v>-432681337</v>
      </c>
      <c r="W3725" s="111">
        <v>512176</v>
      </c>
      <c r="X3725" s="133">
        <v>69714766</v>
      </c>
      <c r="Y3725" s="45"/>
    </row>
    <row r="3726" spans="1:25">
      <c r="A3726" s="299" t="s">
        <v>182</v>
      </c>
      <c r="B3726" s="299" t="s">
        <v>183</v>
      </c>
      <c r="C3726" s="125">
        <v>45471</v>
      </c>
      <c r="D3726" s="125">
        <v>45471</v>
      </c>
      <c r="E3726" s="125">
        <v>45471</v>
      </c>
      <c r="G3726" s="127" t="s">
        <v>1562</v>
      </c>
      <c r="H3726" s="128" t="s">
        <v>324</v>
      </c>
      <c r="I3726" s="73" t="s">
        <v>325</v>
      </c>
      <c r="J3726" s="73" t="s">
        <v>1727</v>
      </c>
      <c r="K3726" s="73" t="s">
        <v>166</v>
      </c>
      <c r="L3726" s="129">
        <v>0</v>
      </c>
      <c r="N3726" s="121">
        <v>0</v>
      </c>
      <c r="O3726" s="121">
        <v>2277.3200000000002</v>
      </c>
      <c r="P3726" s="121">
        <v>2277.3200000000002</v>
      </c>
      <c r="Q3726" s="130" t="s">
        <v>681</v>
      </c>
      <c r="R3726" s="131">
        <v>0</v>
      </c>
      <c r="S3726" s="132">
        <v>3244385.7300000107</v>
      </c>
      <c r="T3726" s="122" t="s">
        <v>326</v>
      </c>
      <c r="U3726" s="2">
        <v>113906179</v>
      </c>
      <c r="V3726" s="121">
        <v>-432549213</v>
      </c>
      <c r="W3726" s="111">
        <v>495416</v>
      </c>
      <c r="X3726" s="133">
        <v>69625667</v>
      </c>
      <c r="Y3726" s="45"/>
    </row>
    <row r="3727" spans="1:25">
      <c r="A3727" s="299" t="s">
        <v>182</v>
      </c>
      <c r="B3727" s="299" t="s">
        <v>183</v>
      </c>
      <c r="C3727" s="125">
        <v>45471</v>
      </c>
      <c r="D3727" s="125">
        <v>45471</v>
      </c>
      <c r="E3727" s="125">
        <v>45471</v>
      </c>
      <c r="G3727" s="127" t="s">
        <v>1562</v>
      </c>
      <c r="H3727" s="128" t="s">
        <v>324</v>
      </c>
      <c r="I3727" s="73" t="s">
        <v>325</v>
      </c>
      <c r="J3727" s="73" t="s">
        <v>326</v>
      </c>
      <c r="K3727" s="73" t="s">
        <v>166</v>
      </c>
      <c r="L3727" s="129">
        <v>0</v>
      </c>
      <c r="N3727" s="121">
        <v>0</v>
      </c>
      <c r="O3727" s="121">
        <v>41898.239999999998</v>
      </c>
      <c r="P3727" s="121">
        <v>41898.239999999998</v>
      </c>
      <c r="Q3727" s="130" t="s">
        <v>681</v>
      </c>
      <c r="R3727" s="131">
        <v>0</v>
      </c>
      <c r="S3727" s="132">
        <v>3286283.9700000109</v>
      </c>
      <c r="T3727" s="122" t="s">
        <v>326</v>
      </c>
      <c r="U3727" s="2">
        <v>113906180</v>
      </c>
      <c r="V3727" s="121">
        <v>-432549214</v>
      </c>
      <c r="W3727" s="111">
        <v>494646</v>
      </c>
      <c r="X3727" s="133">
        <v>69625668</v>
      </c>
      <c r="Y3727" s="45"/>
    </row>
    <row r="3728" spans="1:25">
      <c r="A3728" s="299" t="s">
        <v>206</v>
      </c>
      <c r="B3728" s="299" t="s">
        <v>207</v>
      </c>
      <c r="C3728" s="125">
        <v>45471</v>
      </c>
      <c r="D3728" s="125">
        <v>45471</v>
      </c>
      <c r="E3728" s="125">
        <v>45471</v>
      </c>
      <c r="F3728" s="295" t="s">
        <v>1127</v>
      </c>
      <c r="G3728" s="127"/>
      <c r="H3728" s="128" t="s">
        <v>1126</v>
      </c>
      <c r="I3728" s="73" t="s">
        <v>977</v>
      </c>
      <c r="J3728" s="73" t="s">
        <v>1125</v>
      </c>
      <c r="K3728" s="73" t="s">
        <v>944</v>
      </c>
      <c r="L3728" s="129">
        <v>13750</v>
      </c>
      <c r="M3728" s="121">
        <v>100</v>
      </c>
      <c r="N3728" s="121">
        <v>13750</v>
      </c>
      <c r="O3728" s="121">
        <v>0</v>
      </c>
      <c r="P3728" s="121">
        <v>13750</v>
      </c>
      <c r="Q3728" s="130" t="s">
        <v>681</v>
      </c>
      <c r="R3728" s="131">
        <v>7548720.1199999936</v>
      </c>
      <c r="S3728" s="132">
        <v>0</v>
      </c>
      <c r="T3728" s="122" t="s">
        <v>1125</v>
      </c>
      <c r="U3728" s="2">
        <v>115102406</v>
      </c>
      <c r="V3728" s="121">
        <v>-430685001</v>
      </c>
      <c r="W3728" s="111">
        <v>588800</v>
      </c>
      <c r="X3728" s="133">
        <v>69177143</v>
      </c>
      <c r="Y3728" s="45"/>
    </row>
    <row r="3729" spans="1:25">
      <c r="A3729" s="299" t="s">
        <v>182</v>
      </c>
      <c r="B3729" s="299" t="s">
        <v>183</v>
      </c>
      <c r="C3729" s="125">
        <v>45471</v>
      </c>
      <c r="D3729" s="125">
        <v>45471</v>
      </c>
      <c r="E3729" s="125">
        <v>45471</v>
      </c>
      <c r="F3729" s="295" t="s">
        <v>1127</v>
      </c>
      <c r="G3729" s="127" t="s">
        <v>1978</v>
      </c>
      <c r="H3729" s="128" t="s">
        <v>1126</v>
      </c>
      <c r="I3729" s="73" t="s">
        <v>977</v>
      </c>
      <c r="J3729" s="73" t="s">
        <v>1125</v>
      </c>
      <c r="K3729" s="73" t="s">
        <v>166</v>
      </c>
      <c r="L3729" s="129">
        <v>0</v>
      </c>
      <c r="N3729" s="121">
        <v>0</v>
      </c>
      <c r="O3729" s="121">
        <v>37043.82</v>
      </c>
      <c r="P3729" s="121">
        <v>37043.82</v>
      </c>
      <c r="Q3729" s="130" t="s">
        <v>681</v>
      </c>
      <c r="R3729" s="131">
        <v>0</v>
      </c>
      <c r="S3729" s="132">
        <v>3323327.7900000107</v>
      </c>
      <c r="T3729" s="122" t="s">
        <v>1125</v>
      </c>
      <c r="U3729" s="2">
        <v>113689407</v>
      </c>
      <c r="V3729" s="121">
        <v>-432456782</v>
      </c>
      <c r="W3729" s="111">
        <v>588800</v>
      </c>
      <c r="X3729" s="133">
        <v>69533383</v>
      </c>
      <c r="Y3729" s="45"/>
    </row>
    <row r="3730" spans="1:25">
      <c r="A3730" s="299" t="s">
        <v>182</v>
      </c>
      <c r="B3730" s="299" t="s">
        <v>183</v>
      </c>
      <c r="C3730" s="125">
        <v>45471</v>
      </c>
      <c r="D3730" s="125">
        <v>45471</v>
      </c>
      <c r="E3730" s="125">
        <v>45471</v>
      </c>
      <c r="F3730" s="295" t="s">
        <v>1127</v>
      </c>
      <c r="G3730" s="127" t="s">
        <v>1978</v>
      </c>
      <c r="H3730" s="128" t="s">
        <v>1126</v>
      </c>
      <c r="I3730" s="73" t="s">
        <v>977</v>
      </c>
      <c r="J3730" s="73" t="s">
        <v>1125</v>
      </c>
      <c r="K3730" s="73" t="s">
        <v>166</v>
      </c>
      <c r="L3730" s="129">
        <v>0</v>
      </c>
      <c r="N3730" s="121">
        <v>0</v>
      </c>
      <c r="O3730" s="121">
        <v>6072.76</v>
      </c>
      <c r="P3730" s="121">
        <v>6072.76</v>
      </c>
      <c r="Q3730" s="130" t="s">
        <v>681</v>
      </c>
      <c r="R3730" s="131">
        <v>0</v>
      </c>
      <c r="S3730" s="132">
        <v>3329400.5500000105</v>
      </c>
      <c r="T3730" s="122" t="s">
        <v>1125</v>
      </c>
      <c r="U3730" s="2">
        <v>113689634</v>
      </c>
      <c r="V3730" s="121">
        <v>-432456979</v>
      </c>
      <c r="W3730" s="111">
        <v>588801</v>
      </c>
      <c r="X3730" s="133">
        <v>69533580</v>
      </c>
      <c r="Y3730" s="45"/>
    </row>
    <row r="3731" spans="1:25">
      <c r="A3731" s="299" t="s">
        <v>206</v>
      </c>
      <c r="B3731" s="299" t="s">
        <v>207</v>
      </c>
      <c r="C3731" s="125">
        <v>45471</v>
      </c>
      <c r="D3731" s="125">
        <v>45471</v>
      </c>
      <c r="E3731" s="125">
        <v>45471</v>
      </c>
      <c r="G3731" s="127"/>
      <c r="H3731" s="128" t="s">
        <v>1048</v>
      </c>
      <c r="I3731" s="73" t="s">
        <v>1046</v>
      </c>
      <c r="J3731" s="73" t="s">
        <v>1047</v>
      </c>
      <c r="K3731" s="73" t="s">
        <v>944</v>
      </c>
      <c r="L3731" s="129">
        <v>3842.63</v>
      </c>
      <c r="M3731" s="121">
        <v>100</v>
      </c>
      <c r="N3731" s="121">
        <v>3842.63</v>
      </c>
      <c r="O3731" s="121">
        <v>0</v>
      </c>
      <c r="P3731" s="121">
        <v>3842.63</v>
      </c>
      <c r="Q3731" s="130" t="s">
        <v>681</v>
      </c>
      <c r="R3731" s="131">
        <v>7552562.7499999935</v>
      </c>
      <c r="S3731" s="132">
        <v>0</v>
      </c>
      <c r="T3731" s="122" t="s">
        <v>1047</v>
      </c>
      <c r="U3731" s="2">
        <v>116000681</v>
      </c>
      <c r="V3731" s="121">
        <v>-432895990</v>
      </c>
      <c r="W3731" s="111">
        <v>551210</v>
      </c>
      <c r="X3731" s="133">
        <v>69779461</v>
      </c>
      <c r="Y3731" s="45"/>
    </row>
    <row r="3732" spans="1:25">
      <c r="A3732" s="299" t="s">
        <v>206</v>
      </c>
      <c r="B3732" s="299" t="s">
        <v>207</v>
      </c>
      <c r="C3732" s="125">
        <v>45471</v>
      </c>
      <c r="D3732" s="125">
        <v>45471</v>
      </c>
      <c r="E3732" s="125">
        <v>45471</v>
      </c>
      <c r="F3732" s="295" t="s">
        <v>545</v>
      </c>
      <c r="G3732" s="127"/>
      <c r="H3732" s="128" t="s">
        <v>544</v>
      </c>
      <c r="I3732" s="73" t="s">
        <v>546</v>
      </c>
      <c r="J3732" s="73" t="s">
        <v>547</v>
      </c>
      <c r="K3732" s="73" t="s">
        <v>944</v>
      </c>
      <c r="L3732" s="129">
        <v>4829.78</v>
      </c>
      <c r="M3732" s="121">
        <v>100</v>
      </c>
      <c r="N3732" s="121">
        <v>4829.78</v>
      </c>
      <c r="O3732" s="121">
        <v>0</v>
      </c>
      <c r="P3732" s="121">
        <v>4829.78</v>
      </c>
      <c r="Q3732" s="130" t="s">
        <v>681</v>
      </c>
      <c r="R3732" s="131">
        <v>7557392.5299999937</v>
      </c>
      <c r="S3732" s="132">
        <v>0</v>
      </c>
      <c r="T3732" s="122" t="s">
        <v>547</v>
      </c>
      <c r="U3732" s="2">
        <v>115919482</v>
      </c>
      <c r="V3732" s="121">
        <v>-432763278</v>
      </c>
      <c r="W3732" s="111">
        <v>520943</v>
      </c>
      <c r="X3732" s="133">
        <v>69742029</v>
      </c>
      <c r="Y3732" s="45"/>
    </row>
    <row r="3733" spans="1:25">
      <c r="A3733" s="299" t="s">
        <v>182</v>
      </c>
      <c r="B3733" s="299" t="s">
        <v>183</v>
      </c>
      <c r="C3733" s="125">
        <v>45471</v>
      </c>
      <c r="D3733" s="125">
        <v>45471</v>
      </c>
      <c r="E3733" s="125">
        <v>45471</v>
      </c>
      <c r="F3733" s="295" t="s">
        <v>545</v>
      </c>
      <c r="G3733" s="127" t="s">
        <v>1822</v>
      </c>
      <c r="H3733" s="128" t="s">
        <v>544</v>
      </c>
      <c r="I3733" s="73" t="s">
        <v>546</v>
      </c>
      <c r="J3733" s="73" t="s">
        <v>547</v>
      </c>
      <c r="K3733" s="73" t="s">
        <v>166</v>
      </c>
      <c r="L3733" s="129">
        <v>0</v>
      </c>
      <c r="N3733" s="121">
        <v>0</v>
      </c>
      <c r="O3733" s="121">
        <v>56343.91</v>
      </c>
      <c r="P3733" s="121">
        <v>56343.91</v>
      </c>
      <c r="Q3733" s="130" t="s">
        <v>681</v>
      </c>
      <c r="R3733" s="131">
        <v>0</v>
      </c>
      <c r="S3733" s="132">
        <v>3385744.4600000107</v>
      </c>
      <c r="T3733" s="122" t="s">
        <v>547</v>
      </c>
      <c r="U3733" s="2">
        <v>111591666</v>
      </c>
      <c r="V3733" s="121">
        <v>-432393438</v>
      </c>
      <c r="W3733" s="111">
        <v>520943</v>
      </c>
      <c r="X3733" s="133">
        <v>69470850</v>
      </c>
      <c r="Y3733" s="45"/>
    </row>
    <row r="3734" spans="1:25">
      <c r="A3734" s="299" t="s">
        <v>206</v>
      </c>
      <c r="B3734" s="299" t="s">
        <v>207</v>
      </c>
      <c r="C3734" s="125">
        <v>45471</v>
      </c>
      <c r="D3734" s="125">
        <v>45471</v>
      </c>
      <c r="E3734" s="125">
        <v>45471</v>
      </c>
      <c r="F3734" s="295" t="s">
        <v>203</v>
      </c>
      <c r="G3734" s="127"/>
      <c r="H3734" s="128" t="s">
        <v>202</v>
      </c>
      <c r="I3734" s="73" t="s">
        <v>204</v>
      </c>
      <c r="J3734" s="73" t="s">
        <v>205</v>
      </c>
      <c r="K3734" s="73" t="s">
        <v>944</v>
      </c>
      <c r="L3734" s="129">
        <v>1843.36</v>
      </c>
      <c r="M3734" s="121">
        <v>100</v>
      </c>
      <c r="N3734" s="121">
        <v>1843.36</v>
      </c>
      <c r="O3734" s="121">
        <v>0</v>
      </c>
      <c r="P3734" s="121">
        <v>1843.36</v>
      </c>
      <c r="Q3734" s="130" t="s">
        <v>681</v>
      </c>
      <c r="R3734" s="131">
        <v>7559235.8899999941</v>
      </c>
      <c r="S3734" s="132">
        <v>0</v>
      </c>
      <c r="T3734" s="122" t="s">
        <v>205</v>
      </c>
      <c r="U3734" s="2">
        <v>115999642</v>
      </c>
      <c r="V3734" s="121">
        <v>-432894752</v>
      </c>
      <c r="W3734" s="111">
        <v>542867</v>
      </c>
      <c r="X3734" s="133">
        <v>69779116</v>
      </c>
      <c r="Y3734" s="45"/>
    </row>
    <row r="3735" spans="1:25">
      <c r="A3735" s="299" t="s">
        <v>206</v>
      </c>
      <c r="B3735" s="299" t="s">
        <v>207</v>
      </c>
      <c r="C3735" s="125">
        <v>45471</v>
      </c>
      <c r="D3735" s="125">
        <v>45471</v>
      </c>
      <c r="E3735" s="125">
        <v>45471</v>
      </c>
      <c r="F3735" s="295" t="s">
        <v>1078</v>
      </c>
      <c r="G3735" s="127"/>
      <c r="H3735" s="128" t="s">
        <v>1077</v>
      </c>
      <c r="I3735" s="73" t="s">
        <v>539</v>
      </c>
      <c r="J3735" s="73" t="s">
        <v>1076</v>
      </c>
      <c r="K3735" s="73" t="s">
        <v>944</v>
      </c>
      <c r="L3735" s="129">
        <v>13999.06</v>
      </c>
      <c r="M3735" s="121">
        <v>100</v>
      </c>
      <c r="N3735" s="121">
        <v>13999.06</v>
      </c>
      <c r="O3735" s="121">
        <v>0</v>
      </c>
      <c r="P3735" s="121">
        <v>13999.06</v>
      </c>
      <c r="Q3735" s="130" t="s">
        <v>681</v>
      </c>
      <c r="R3735" s="131">
        <v>7573234.9499999937</v>
      </c>
      <c r="S3735" s="132">
        <v>0</v>
      </c>
      <c r="T3735" s="122" t="s">
        <v>1076</v>
      </c>
      <c r="U3735" s="2">
        <v>115189088</v>
      </c>
      <c r="V3735" s="121">
        <v>-430807620</v>
      </c>
      <c r="W3735" s="111">
        <v>571971</v>
      </c>
      <c r="X3735" s="133">
        <v>69206643</v>
      </c>
      <c r="Y3735" s="45"/>
    </row>
    <row r="3736" spans="1:25">
      <c r="A3736" s="299" t="s">
        <v>182</v>
      </c>
      <c r="B3736" s="299" t="s">
        <v>183</v>
      </c>
      <c r="C3736" s="125">
        <v>45471</v>
      </c>
      <c r="D3736" s="125">
        <v>45471</v>
      </c>
      <c r="E3736" s="125">
        <v>45471</v>
      </c>
      <c r="F3736" s="295" t="s">
        <v>1078</v>
      </c>
      <c r="G3736" s="127" t="s">
        <v>1955</v>
      </c>
      <c r="H3736" s="128" t="s">
        <v>1077</v>
      </c>
      <c r="I3736" s="73" t="s">
        <v>539</v>
      </c>
      <c r="J3736" s="73" t="s">
        <v>1076</v>
      </c>
      <c r="K3736" s="73" t="s">
        <v>166</v>
      </c>
      <c r="L3736" s="129">
        <v>0</v>
      </c>
      <c r="N3736" s="121">
        <v>0</v>
      </c>
      <c r="O3736" s="121">
        <v>157866.26999999999</v>
      </c>
      <c r="P3736" s="121">
        <v>157866.26999999999</v>
      </c>
      <c r="Q3736" s="130" t="s">
        <v>681</v>
      </c>
      <c r="R3736" s="131">
        <v>0</v>
      </c>
      <c r="S3736" s="132">
        <v>3543610.7300000107</v>
      </c>
      <c r="T3736" s="122" t="s">
        <v>1076</v>
      </c>
      <c r="U3736" s="2">
        <v>110740940</v>
      </c>
      <c r="V3736" s="121">
        <v>-432365428</v>
      </c>
      <c r="W3736" s="111">
        <v>571971</v>
      </c>
      <c r="X3736" s="133">
        <v>69443407</v>
      </c>
      <c r="Y3736" s="45"/>
    </row>
    <row r="3737" spans="1:25">
      <c r="A3737" s="299" t="s">
        <v>182</v>
      </c>
      <c r="B3737" s="299" t="s">
        <v>183</v>
      </c>
      <c r="C3737" s="125">
        <v>45471</v>
      </c>
      <c r="D3737" s="125">
        <v>45471</v>
      </c>
      <c r="E3737" s="125">
        <v>45471</v>
      </c>
      <c r="G3737" s="127" t="s">
        <v>1708</v>
      </c>
      <c r="H3737" s="128" t="s">
        <v>216</v>
      </c>
      <c r="I3737" s="73" t="s">
        <v>218</v>
      </c>
      <c r="J3737" s="73" t="s">
        <v>219</v>
      </c>
      <c r="K3737" s="73" t="s">
        <v>166</v>
      </c>
      <c r="L3737" s="129">
        <v>0</v>
      </c>
      <c r="N3737" s="121">
        <v>0</v>
      </c>
      <c r="O3737" s="121">
        <v>3008.56</v>
      </c>
      <c r="P3737" s="121">
        <v>3008.56</v>
      </c>
      <c r="Q3737" s="130" t="s">
        <v>681</v>
      </c>
      <c r="R3737" s="131">
        <v>0</v>
      </c>
      <c r="S3737" s="132">
        <v>3546619.2900000107</v>
      </c>
      <c r="T3737" s="122" t="s">
        <v>219</v>
      </c>
      <c r="U3737" s="2">
        <v>114196458</v>
      </c>
      <c r="V3737" s="121">
        <v>-432570890</v>
      </c>
      <c r="W3737" s="111">
        <v>518942</v>
      </c>
      <c r="X3737" s="133">
        <v>69646855</v>
      </c>
      <c r="Y3737" s="45"/>
    </row>
    <row r="3738" spans="1:25">
      <c r="A3738" s="299" t="s">
        <v>182</v>
      </c>
      <c r="B3738" s="299" t="s">
        <v>183</v>
      </c>
      <c r="C3738" s="125">
        <v>45471</v>
      </c>
      <c r="D3738" s="125">
        <v>45471</v>
      </c>
      <c r="E3738" s="125">
        <v>45471</v>
      </c>
      <c r="G3738" s="127" t="s">
        <v>1708</v>
      </c>
      <c r="H3738" s="128" t="s">
        <v>216</v>
      </c>
      <c r="I3738" s="73" t="s">
        <v>218</v>
      </c>
      <c r="J3738" s="73" t="s">
        <v>1979</v>
      </c>
      <c r="K3738" s="73" t="s">
        <v>166</v>
      </c>
      <c r="L3738" s="129">
        <v>0</v>
      </c>
      <c r="N3738" s="121">
        <v>0</v>
      </c>
      <c r="O3738" s="121">
        <v>184.06</v>
      </c>
      <c r="P3738" s="121">
        <v>184.06</v>
      </c>
      <c r="Q3738" s="130" t="s">
        <v>681</v>
      </c>
      <c r="R3738" s="131">
        <v>0</v>
      </c>
      <c r="S3738" s="132">
        <v>3546803.3500000108</v>
      </c>
      <c r="T3738" s="122" t="s">
        <v>219</v>
      </c>
      <c r="U3738" s="2">
        <v>114199553</v>
      </c>
      <c r="V3738" s="121">
        <v>-432571316</v>
      </c>
      <c r="W3738" s="111">
        <v>590137</v>
      </c>
      <c r="X3738" s="133">
        <v>69647281</v>
      </c>
      <c r="Y3738" s="45"/>
    </row>
    <row r="3739" spans="1:25">
      <c r="A3739" s="299" t="s">
        <v>182</v>
      </c>
      <c r="B3739" s="299" t="s">
        <v>183</v>
      </c>
      <c r="C3739" s="125">
        <v>45471</v>
      </c>
      <c r="D3739" s="125">
        <v>45471</v>
      </c>
      <c r="E3739" s="125">
        <v>45471</v>
      </c>
      <c r="G3739" s="127" t="s">
        <v>1708</v>
      </c>
      <c r="H3739" s="128" t="s">
        <v>216</v>
      </c>
      <c r="I3739" s="73" t="s">
        <v>218</v>
      </c>
      <c r="J3739" s="73" t="s">
        <v>1985</v>
      </c>
      <c r="K3739" s="73" t="s">
        <v>166</v>
      </c>
      <c r="L3739" s="129">
        <v>0</v>
      </c>
      <c r="N3739" s="121">
        <v>0</v>
      </c>
      <c r="O3739" s="121">
        <v>1810.65</v>
      </c>
      <c r="P3739" s="121">
        <v>1810.65</v>
      </c>
      <c r="Q3739" s="130" t="s">
        <v>681</v>
      </c>
      <c r="R3739" s="131">
        <v>0</v>
      </c>
      <c r="S3739" s="132">
        <v>3548614.0000000107</v>
      </c>
      <c r="T3739" s="122" t="s">
        <v>219</v>
      </c>
      <c r="U3739" s="2">
        <v>114196457</v>
      </c>
      <c r="V3739" s="121">
        <v>-432857266</v>
      </c>
      <c r="W3739" s="111">
        <v>589159</v>
      </c>
      <c r="X3739" s="133">
        <v>69770835</v>
      </c>
      <c r="Y3739" s="45"/>
    </row>
    <row r="3740" spans="1:25">
      <c r="A3740" s="228" t="s">
        <v>182</v>
      </c>
      <c r="B3740" s="228" t="s">
        <v>183</v>
      </c>
      <c r="C3740" s="229">
        <v>45471</v>
      </c>
      <c r="D3740" s="229">
        <v>45471</v>
      </c>
      <c r="E3740" s="229">
        <v>45471</v>
      </c>
      <c r="F3740" s="296"/>
      <c r="G3740" s="230" t="s">
        <v>1708</v>
      </c>
      <c r="H3740" s="231" t="s">
        <v>216</v>
      </c>
      <c r="I3740" s="232" t="s">
        <v>218</v>
      </c>
      <c r="J3740" s="232" t="s">
        <v>219</v>
      </c>
      <c r="K3740" s="232" t="s">
        <v>166</v>
      </c>
      <c r="L3740" s="233">
        <v>0</v>
      </c>
      <c r="M3740" s="234"/>
      <c r="N3740" s="234">
        <v>0</v>
      </c>
      <c r="O3740" s="234">
        <v>55133.54</v>
      </c>
      <c r="P3740" s="234">
        <v>55133.54</v>
      </c>
      <c r="Q3740" s="235" t="s">
        <v>681</v>
      </c>
      <c r="R3740" s="236">
        <v>0</v>
      </c>
      <c r="S3740" s="237">
        <v>3603747.5400000107</v>
      </c>
      <c r="T3740" s="238" t="s">
        <v>219</v>
      </c>
      <c r="U3740" s="239">
        <v>114199554</v>
      </c>
      <c r="V3740" s="234">
        <v>-432858839</v>
      </c>
      <c r="W3740" s="240">
        <v>586458</v>
      </c>
      <c r="X3740" s="241">
        <v>69771624</v>
      </c>
      <c r="Y3740" s="242"/>
    </row>
    <row r="3741" spans="1:25">
      <c r="A3741" s="299" t="s">
        <v>206</v>
      </c>
      <c r="B3741" s="299" t="s">
        <v>207</v>
      </c>
      <c r="C3741" s="125">
        <v>45474</v>
      </c>
      <c r="D3741" s="125">
        <v>45474</v>
      </c>
      <c r="E3741" s="125">
        <v>45474</v>
      </c>
      <c r="F3741" s="295" t="s">
        <v>453</v>
      </c>
      <c r="G3741" s="127"/>
      <c r="H3741" s="128" t="s">
        <v>452</v>
      </c>
      <c r="I3741" s="73" t="s">
        <v>454</v>
      </c>
      <c r="J3741" s="73" t="s">
        <v>455</v>
      </c>
      <c r="K3741" s="73" t="s">
        <v>944</v>
      </c>
      <c r="L3741" s="129">
        <v>7330.2</v>
      </c>
      <c r="M3741" s="121">
        <v>100</v>
      </c>
      <c r="N3741" s="121">
        <v>7330.2</v>
      </c>
      <c r="O3741" s="121">
        <v>0</v>
      </c>
      <c r="P3741" s="121">
        <v>7330.2</v>
      </c>
      <c r="Q3741" s="130" t="s">
        <v>681</v>
      </c>
      <c r="R3741" s="131">
        <v>7580565.1499999939</v>
      </c>
      <c r="S3741" s="132">
        <v>0</v>
      </c>
      <c r="T3741" s="122" t="s">
        <v>455</v>
      </c>
      <c r="U3741" s="2">
        <v>116197153</v>
      </c>
      <c r="V3741" s="121">
        <v>-433368598</v>
      </c>
      <c r="W3741" s="111">
        <v>523882</v>
      </c>
      <c r="X3741" s="133">
        <v>69878414</v>
      </c>
      <c r="Y3741" s="45"/>
    </row>
    <row r="3742" spans="1:25">
      <c r="A3742" s="299" t="s">
        <v>182</v>
      </c>
      <c r="B3742" s="299" t="s">
        <v>183</v>
      </c>
      <c r="C3742" s="125">
        <v>45474</v>
      </c>
      <c r="D3742" s="125">
        <v>45474</v>
      </c>
      <c r="E3742" s="125">
        <v>45474</v>
      </c>
      <c r="F3742" s="295" t="s">
        <v>453</v>
      </c>
      <c r="G3742" s="127" t="s">
        <v>1743</v>
      </c>
      <c r="H3742" s="128" t="s">
        <v>452</v>
      </c>
      <c r="I3742" s="73" t="s">
        <v>454</v>
      </c>
      <c r="J3742" s="73" t="s">
        <v>455</v>
      </c>
      <c r="K3742" s="73" t="s">
        <v>166</v>
      </c>
      <c r="L3742" s="129">
        <v>0</v>
      </c>
      <c r="N3742" s="121">
        <v>0</v>
      </c>
      <c r="O3742" s="121">
        <v>25608.18</v>
      </c>
      <c r="P3742" s="121">
        <v>25608.18</v>
      </c>
      <c r="Q3742" s="130" t="s">
        <v>681</v>
      </c>
      <c r="R3742" s="131">
        <v>0</v>
      </c>
      <c r="S3742" s="132">
        <v>3629355.7200000109</v>
      </c>
      <c r="T3742" s="122" t="s">
        <v>455</v>
      </c>
      <c r="U3742" s="2">
        <v>113834782</v>
      </c>
      <c r="V3742" s="121">
        <v>-433211056</v>
      </c>
      <c r="W3742" s="111">
        <v>523882</v>
      </c>
      <c r="X3742" s="133">
        <v>69835766</v>
      </c>
      <c r="Y3742" s="45"/>
    </row>
    <row r="3743" spans="1:25">
      <c r="A3743" s="299" t="s">
        <v>182</v>
      </c>
      <c r="B3743" s="299" t="s">
        <v>183</v>
      </c>
      <c r="C3743" s="125">
        <v>45474</v>
      </c>
      <c r="D3743" s="125">
        <v>45474</v>
      </c>
      <c r="E3743" s="125">
        <v>45474</v>
      </c>
      <c r="G3743" s="127" t="s">
        <v>1862</v>
      </c>
      <c r="H3743" s="128" t="s">
        <v>1042</v>
      </c>
      <c r="I3743" s="73" t="s">
        <v>716</v>
      </c>
      <c r="J3743" s="73" t="s">
        <v>1863</v>
      </c>
      <c r="K3743" s="73" t="s">
        <v>166</v>
      </c>
      <c r="L3743" s="129">
        <v>0</v>
      </c>
      <c r="N3743" s="121">
        <v>0</v>
      </c>
      <c r="O3743" s="121">
        <v>37078.67</v>
      </c>
      <c r="P3743" s="121">
        <v>37078.67</v>
      </c>
      <c r="Q3743" s="130" t="s">
        <v>681</v>
      </c>
      <c r="R3743" s="131">
        <v>0</v>
      </c>
      <c r="S3743" s="132">
        <v>3666434.3900000108</v>
      </c>
      <c r="T3743" s="122" t="s">
        <v>1041</v>
      </c>
      <c r="U3743" s="2">
        <v>113981522</v>
      </c>
      <c r="V3743" s="121">
        <v>-433213273</v>
      </c>
      <c r="W3743" s="111">
        <v>549049</v>
      </c>
      <c r="X3743" s="133">
        <v>69837977</v>
      </c>
      <c r="Y3743" s="45"/>
    </row>
    <row r="3744" spans="1:25">
      <c r="A3744" s="299" t="s">
        <v>206</v>
      </c>
      <c r="B3744" s="299" t="s">
        <v>207</v>
      </c>
      <c r="C3744" s="125">
        <v>45471</v>
      </c>
      <c r="D3744" s="125">
        <v>45471</v>
      </c>
      <c r="E3744" s="125">
        <v>45474</v>
      </c>
      <c r="G3744" s="127"/>
      <c r="H3744" s="128" t="s">
        <v>1132</v>
      </c>
      <c r="I3744" s="73" t="s">
        <v>1130</v>
      </c>
      <c r="J3744" s="73" t="s">
        <v>1131</v>
      </c>
      <c r="K3744" s="73" t="s">
        <v>944</v>
      </c>
      <c r="L3744" s="129">
        <v>38300</v>
      </c>
      <c r="M3744" s="121">
        <v>100</v>
      </c>
      <c r="N3744" s="121">
        <v>38300</v>
      </c>
      <c r="O3744" s="121">
        <v>0</v>
      </c>
      <c r="P3744" s="121">
        <v>38300</v>
      </c>
      <c r="Q3744" s="130" t="s">
        <v>681</v>
      </c>
      <c r="R3744" s="131">
        <v>7618865.1499999939</v>
      </c>
      <c r="S3744" s="132">
        <v>0</v>
      </c>
      <c r="T3744" s="122" t="s">
        <v>1131</v>
      </c>
      <c r="U3744" s="2">
        <v>116116333</v>
      </c>
      <c r="V3744" s="121">
        <v>-433152903</v>
      </c>
      <c r="W3744" s="111">
        <v>583671</v>
      </c>
      <c r="X3744" s="133">
        <v>69827940</v>
      </c>
      <c r="Y3744" s="45"/>
    </row>
    <row r="3745" spans="1:25">
      <c r="A3745" s="299" t="s">
        <v>182</v>
      </c>
      <c r="B3745" s="299" t="s">
        <v>183</v>
      </c>
      <c r="C3745" s="125">
        <v>45471</v>
      </c>
      <c r="D3745" s="125">
        <v>45471</v>
      </c>
      <c r="E3745" s="125">
        <v>45474</v>
      </c>
      <c r="G3745" s="127" t="s">
        <v>1990</v>
      </c>
      <c r="H3745" s="128" t="s">
        <v>1132</v>
      </c>
      <c r="I3745" s="73" t="s">
        <v>1130</v>
      </c>
      <c r="J3745" s="73" t="s">
        <v>1131</v>
      </c>
      <c r="K3745" s="73" t="s">
        <v>166</v>
      </c>
      <c r="L3745" s="129">
        <v>0</v>
      </c>
      <c r="N3745" s="121">
        <v>0</v>
      </c>
      <c r="O3745" s="121">
        <v>129035.93</v>
      </c>
      <c r="P3745" s="121">
        <v>129035.93</v>
      </c>
      <c r="Q3745" s="130" t="s">
        <v>681</v>
      </c>
      <c r="R3745" s="131">
        <v>0</v>
      </c>
      <c r="S3745" s="132">
        <v>3795470.320000011</v>
      </c>
      <c r="T3745" s="122" t="s">
        <v>1131</v>
      </c>
      <c r="U3745" s="2">
        <v>114019330</v>
      </c>
      <c r="V3745" s="121">
        <v>-432565396</v>
      </c>
      <c r="W3745" s="111">
        <v>583671</v>
      </c>
      <c r="X3745" s="133">
        <v>69641457</v>
      </c>
      <c r="Y3745" s="45"/>
    </row>
    <row r="3746" spans="1:25">
      <c r="A3746" s="299" t="s">
        <v>206</v>
      </c>
      <c r="B3746" s="299" t="s">
        <v>207</v>
      </c>
      <c r="C3746" s="125">
        <v>45471</v>
      </c>
      <c r="D3746" s="125">
        <v>45471</v>
      </c>
      <c r="E3746" s="125">
        <v>45474</v>
      </c>
      <c r="F3746" s="295" t="s">
        <v>266</v>
      </c>
      <c r="G3746" s="127"/>
      <c r="H3746" s="128" t="s">
        <v>265</v>
      </c>
      <c r="I3746" s="73" t="s">
        <v>267</v>
      </c>
      <c r="J3746" s="73" t="s">
        <v>268</v>
      </c>
      <c r="K3746" s="73" t="s">
        <v>944</v>
      </c>
      <c r="L3746" s="129">
        <v>12813.37</v>
      </c>
      <c r="M3746" s="121">
        <v>100</v>
      </c>
      <c r="N3746" s="121">
        <v>12813.37</v>
      </c>
      <c r="O3746" s="121">
        <v>0</v>
      </c>
      <c r="P3746" s="121">
        <v>12813.37</v>
      </c>
      <c r="Q3746" s="130" t="s">
        <v>681</v>
      </c>
      <c r="R3746" s="131">
        <v>7631678.519999994</v>
      </c>
      <c r="S3746" s="132">
        <v>0</v>
      </c>
      <c r="T3746" s="122" t="s">
        <v>268</v>
      </c>
      <c r="U3746" s="2">
        <v>115981349</v>
      </c>
      <c r="V3746" s="121">
        <v>-432862908</v>
      </c>
      <c r="W3746" s="111">
        <v>550292</v>
      </c>
      <c r="X3746" s="133">
        <v>69772436</v>
      </c>
      <c r="Y3746" s="45"/>
    </row>
    <row r="3747" spans="1:25">
      <c r="A3747" s="299" t="s">
        <v>182</v>
      </c>
      <c r="B3747" s="299" t="s">
        <v>183</v>
      </c>
      <c r="C3747" s="125">
        <v>45471</v>
      </c>
      <c r="D3747" s="125">
        <v>45471</v>
      </c>
      <c r="E3747" s="125">
        <v>45474</v>
      </c>
      <c r="F3747" s="295" t="s">
        <v>266</v>
      </c>
      <c r="G3747" s="127" t="s">
        <v>1645</v>
      </c>
      <c r="H3747" s="128" t="s">
        <v>265</v>
      </c>
      <c r="I3747" s="73" t="s">
        <v>267</v>
      </c>
      <c r="J3747" s="73" t="s">
        <v>268</v>
      </c>
      <c r="K3747" s="73" t="s">
        <v>166</v>
      </c>
      <c r="L3747" s="129">
        <v>0</v>
      </c>
      <c r="N3747" s="121">
        <v>0</v>
      </c>
      <c r="O3747" s="121">
        <v>142513.1</v>
      </c>
      <c r="P3747" s="121">
        <v>142513.1</v>
      </c>
      <c r="Q3747" s="130" t="s">
        <v>681</v>
      </c>
      <c r="R3747" s="131">
        <v>0</v>
      </c>
      <c r="S3747" s="132">
        <v>3937983.4200000111</v>
      </c>
      <c r="T3747" s="122" t="s">
        <v>268</v>
      </c>
      <c r="U3747" s="2">
        <v>111594904</v>
      </c>
      <c r="V3747" s="121">
        <v>-432393492</v>
      </c>
      <c r="W3747" s="111">
        <v>550292</v>
      </c>
      <c r="X3747" s="133">
        <v>69470904</v>
      </c>
      <c r="Y3747" s="45"/>
    </row>
    <row r="3748" spans="1:25">
      <c r="A3748" s="299" t="s">
        <v>206</v>
      </c>
      <c r="B3748" s="299" t="s">
        <v>207</v>
      </c>
      <c r="C3748" s="125">
        <v>45471</v>
      </c>
      <c r="D3748" s="125">
        <v>45471</v>
      </c>
      <c r="E3748" s="125">
        <v>45474</v>
      </c>
      <c r="F3748" s="295" t="s">
        <v>1045</v>
      </c>
      <c r="G3748" s="127"/>
      <c r="H3748" s="128" t="s">
        <v>577</v>
      </c>
      <c r="I3748" s="73" t="s">
        <v>578</v>
      </c>
      <c r="J3748" s="73" t="s">
        <v>1044</v>
      </c>
      <c r="K3748" s="73" t="s">
        <v>944</v>
      </c>
      <c r="L3748" s="129">
        <v>607182.94999999995</v>
      </c>
      <c r="M3748" s="121">
        <v>100</v>
      </c>
      <c r="N3748" s="121">
        <v>607182.94999999995</v>
      </c>
      <c r="O3748" s="121">
        <v>0</v>
      </c>
      <c r="P3748" s="121">
        <v>607182.94999999995</v>
      </c>
      <c r="Q3748" s="130" t="s">
        <v>681</v>
      </c>
      <c r="R3748" s="131">
        <v>8238861.4699999942</v>
      </c>
      <c r="S3748" s="132">
        <v>0</v>
      </c>
      <c r="T3748" s="122" t="s">
        <v>1044</v>
      </c>
      <c r="U3748" s="2">
        <v>116154425</v>
      </c>
      <c r="V3748" s="121">
        <v>-433281266</v>
      </c>
      <c r="W3748" s="111">
        <v>552460</v>
      </c>
      <c r="X3748" s="133">
        <v>69861944</v>
      </c>
      <c r="Y3748" s="45"/>
    </row>
    <row r="3749" spans="1:25">
      <c r="A3749" s="299" t="s">
        <v>182</v>
      </c>
      <c r="B3749" s="299" t="s">
        <v>183</v>
      </c>
      <c r="C3749" s="125">
        <v>45471</v>
      </c>
      <c r="D3749" s="125">
        <v>45471</v>
      </c>
      <c r="E3749" s="125">
        <v>45474</v>
      </c>
      <c r="F3749" s="295" t="s">
        <v>1045</v>
      </c>
      <c r="G3749" s="127" t="s">
        <v>1632</v>
      </c>
      <c r="H3749" s="128" t="s">
        <v>577</v>
      </c>
      <c r="I3749" s="73" t="s">
        <v>578</v>
      </c>
      <c r="J3749" s="73" t="s">
        <v>1044</v>
      </c>
      <c r="K3749" s="73" t="s">
        <v>166</v>
      </c>
      <c r="L3749" s="129">
        <v>0</v>
      </c>
      <c r="N3749" s="121">
        <v>0</v>
      </c>
      <c r="O3749" s="121">
        <v>186844.36</v>
      </c>
      <c r="P3749" s="121">
        <v>186844.36</v>
      </c>
      <c r="Q3749" s="130" t="s">
        <v>681</v>
      </c>
      <c r="R3749" s="131">
        <v>0</v>
      </c>
      <c r="S3749" s="132">
        <v>4124827.780000011</v>
      </c>
      <c r="T3749" s="122" t="s">
        <v>1044</v>
      </c>
      <c r="U3749" s="2">
        <v>110356507</v>
      </c>
      <c r="V3749" s="121">
        <v>-432348278</v>
      </c>
      <c r="W3749" s="111">
        <v>552460</v>
      </c>
      <c r="X3749" s="133">
        <v>69426566</v>
      </c>
      <c r="Y3749" s="45"/>
    </row>
    <row r="3750" spans="1:25">
      <c r="A3750" s="299" t="s">
        <v>206</v>
      </c>
      <c r="B3750" s="299" t="s">
        <v>207</v>
      </c>
      <c r="C3750" s="125">
        <v>45471</v>
      </c>
      <c r="D3750" s="125">
        <v>45471</v>
      </c>
      <c r="E3750" s="125">
        <v>45474</v>
      </c>
      <c r="G3750" s="127"/>
      <c r="H3750" s="128" t="s">
        <v>881</v>
      </c>
      <c r="I3750" s="73" t="s">
        <v>204</v>
      </c>
      <c r="J3750" s="73" t="s">
        <v>880</v>
      </c>
      <c r="K3750" s="73" t="s">
        <v>944</v>
      </c>
      <c r="L3750" s="129">
        <v>1394.98</v>
      </c>
      <c r="M3750" s="121">
        <v>100</v>
      </c>
      <c r="N3750" s="121">
        <v>1394.98</v>
      </c>
      <c r="O3750" s="121">
        <v>0</v>
      </c>
      <c r="P3750" s="121">
        <v>1394.98</v>
      </c>
      <c r="Q3750" s="130" t="s">
        <v>681</v>
      </c>
      <c r="R3750" s="131">
        <v>8240256.4499999946</v>
      </c>
      <c r="S3750" s="132">
        <v>0</v>
      </c>
      <c r="T3750" s="122" t="s">
        <v>880</v>
      </c>
      <c r="U3750" s="2">
        <v>115713125</v>
      </c>
      <c r="V3750" s="121">
        <v>-431844500</v>
      </c>
      <c r="W3750" s="111">
        <v>533551</v>
      </c>
      <c r="X3750" s="133">
        <v>69368915</v>
      </c>
      <c r="Y3750" s="45"/>
    </row>
    <row r="3751" spans="1:25">
      <c r="A3751" s="299" t="s">
        <v>182</v>
      </c>
      <c r="B3751" s="299" t="s">
        <v>183</v>
      </c>
      <c r="C3751" s="125">
        <v>45471</v>
      </c>
      <c r="D3751" s="125">
        <v>45471</v>
      </c>
      <c r="E3751" s="125">
        <v>45474</v>
      </c>
      <c r="G3751" s="127" t="s">
        <v>1636</v>
      </c>
      <c r="H3751" s="128" t="s">
        <v>881</v>
      </c>
      <c r="I3751" s="73" t="s">
        <v>204</v>
      </c>
      <c r="J3751" s="73" t="s">
        <v>880</v>
      </c>
      <c r="K3751" s="73" t="s">
        <v>166</v>
      </c>
      <c r="L3751" s="129">
        <v>0</v>
      </c>
      <c r="N3751" s="121">
        <v>0</v>
      </c>
      <c r="O3751" s="121">
        <v>4836.2</v>
      </c>
      <c r="P3751" s="121">
        <v>4836.2</v>
      </c>
      <c r="Q3751" s="130" t="s">
        <v>681</v>
      </c>
      <c r="R3751" s="131">
        <v>0</v>
      </c>
      <c r="S3751" s="132">
        <v>4129663.9800000112</v>
      </c>
      <c r="T3751" s="122" t="s">
        <v>880</v>
      </c>
      <c r="U3751" s="2">
        <v>113820961</v>
      </c>
      <c r="V3751" s="121">
        <v>-432526434</v>
      </c>
      <c r="W3751" s="111">
        <v>533551</v>
      </c>
      <c r="X3751" s="133">
        <v>69602941</v>
      </c>
      <c r="Y3751" s="45"/>
    </row>
    <row r="3752" spans="1:25">
      <c r="A3752" s="228" t="s">
        <v>206</v>
      </c>
      <c r="B3752" s="228" t="s">
        <v>207</v>
      </c>
      <c r="C3752" s="229">
        <v>45474</v>
      </c>
      <c r="D3752" s="229">
        <v>45474</v>
      </c>
      <c r="E3752" s="229">
        <v>45474</v>
      </c>
      <c r="F3752" s="296"/>
      <c r="G3752" s="230"/>
      <c r="H3752" s="231" t="s">
        <v>216</v>
      </c>
      <c r="I3752" s="232" t="s">
        <v>218</v>
      </c>
      <c r="J3752" s="232" t="s">
        <v>219</v>
      </c>
      <c r="K3752" s="232" t="s">
        <v>944</v>
      </c>
      <c r="L3752" s="233">
        <v>17436.990000000002</v>
      </c>
      <c r="M3752" s="234">
        <v>100</v>
      </c>
      <c r="N3752" s="234">
        <v>17436.990000000002</v>
      </c>
      <c r="O3752" s="234">
        <v>0</v>
      </c>
      <c r="P3752" s="234">
        <v>17436.990000000002</v>
      </c>
      <c r="Q3752" s="235" t="s">
        <v>681</v>
      </c>
      <c r="R3752" s="236">
        <v>8257693.4399999948</v>
      </c>
      <c r="S3752" s="237">
        <v>0</v>
      </c>
      <c r="T3752" s="238" t="s">
        <v>219</v>
      </c>
      <c r="U3752" s="239">
        <v>116106114</v>
      </c>
      <c r="V3752" s="234">
        <v>-433101085</v>
      </c>
      <c r="W3752" s="240">
        <v>603481</v>
      </c>
      <c r="X3752" s="241">
        <v>69824613</v>
      </c>
      <c r="Y3752" s="242"/>
    </row>
    <row r="3753" spans="1:25">
      <c r="A3753" s="299" t="s">
        <v>182</v>
      </c>
      <c r="B3753" s="299" t="s">
        <v>183</v>
      </c>
      <c r="C3753" s="125">
        <v>45474</v>
      </c>
      <c r="D3753" s="125">
        <v>45474</v>
      </c>
      <c r="E3753" s="125">
        <v>45475</v>
      </c>
      <c r="G3753" s="127"/>
      <c r="J3753" s="73"/>
      <c r="K3753" s="73" t="s">
        <v>1875</v>
      </c>
      <c r="L3753" s="129">
        <v>0</v>
      </c>
      <c r="N3753" s="121">
        <v>0</v>
      </c>
      <c r="O3753" s="121">
        <v>25460.7</v>
      </c>
      <c r="P3753" s="121">
        <v>25460.7</v>
      </c>
      <c r="Q3753" s="130" t="s">
        <v>681</v>
      </c>
      <c r="R3753" s="131">
        <v>0</v>
      </c>
      <c r="S3753" s="132">
        <v>4155124.6800000113</v>
      </c>
      <c r="T3753" s="122"/>
      <c r="U3753" s="2">
        <v>2898289</v>
      </c>
      <c r="V3753" s="121">
        <v>-433484478</v>
      </c>
      <c r="W3753" s="111"/>
      <c r="X3753" s="133">
        <v>69905110</v>
      </c>
      <c r="Y3753" s="45" t="s">
        <v>1876</v>
      </c>
    </row>
    <row r="3754" spans="1:25">
      <c r="A3754" s="299" t="s">
        <v>182</v>
      </c>
      <c r="B3754" s="299" t="s">
        <v>183</v>
      </c>
      <c r="C3754" s="125">
        <v>45474</v>
      </c>
      <c r="D3754" s="125">
        <v>45474</v>
      </c>
      <c r="E3754" s="125">
        <v>45475</v>
      </c>
      <c r="G3754" s="127"/>
      <c r="J3754" s="73"/>
      <c r="K3754" s="73" t="s">
        <v>1875</v>
      </c>
      <c r="L3754" s="129">
        <v>0</v>
      </c>
      <c r="N3754" s="121">
        <v>0</v>
      </c>
      <c r="O3754" s="121">
        <v>47180.44</v>
      </c>
      <c r="P3754" s="121">
        <v>47180.44</v>
      </c>
      <c r="Q3754" s="130" t="s">
        <v>681</v>
      </c>
      <c r="R3754" s="131">
        <v>0</v>
      </c>
      <c r="S3754" s="132">
        <v>4202305.1200000113</v>
      </c>
      <c r="T3754" s="122"/>
      <c r="U3754" s="2">
        <v>2898290</v>
      </c>
      <c r="V3754" s="121">
        <v>-433484480</v>
      </c>
      <c r="W3754" s="111"/>
      <c r="X3754" s="133">
        <v>69905111</v>
      </c>
      <c r="Y3754" s="45" t="s">
        <v>1876</v>
      </c>
    </row>
    <row r="3755" spans="1:25">
      <c r="A3755" s="299" t="s">
        <v>206</v>
      </c>
      <c r="B3755" s="299" t="s">
        <v>207</v>
      </c>
      <c r="C3755" s="125">
        <v>45474</v>
      </c>
      <c r="D3755" s="125">
        <v>45474</v>
      </c>
      <c r="E3755" s="125">
        <v>45475</v>
      </c>
      <c r="F3755" s="295" t="s">
        <v>1056</v>
      </c>
      <c r="G3755" s="127"/>
      <c r="H3755" s="128" t="s">
        <v>1055</v>
      </c>
      <c r="I3755" s="73" t="s">
        <v>1053</v>
      </c>
      <c r="J3755" s="73" t="s">
        <v>1054</v>
      </c>
      <c r="K3755" s="73" t="s">
        <v>944</v>
      </c>
      <c r="L3755" s="129">
        <v>21995.439999999999</v>
      </c>
      <c r="M3755" s="121">
        <v>100</v>
      </c>
      <c r="N3755" s="121">
        <v>21995.439999999999</v>
      </c>
      <c r="O3755" s="121">
        <v>0</v>
      </c>
      <c r="P3755" s="121">
        <v>21995.439999999999</v>
      </c>
      <c r="Q3755" s="130" t="s">
        <v>681</v>
      </c>
      <c r="R3755" s="131">
        <v>8279688.8799999952</v>
      </c>
      <c r="S3755" s="132">
        <v>0</v>
      </c>
      <c r="T3755" s="122" t="s">
        <v>1054</v>
      </c>
      <c r="U3755" s="2">
        <v>116237076</v>
      </c>
      <c r="V3755" s="121">
        <v>-433438454</v>
      </c>
      <c r="W3755" s="111">
        <v>554417</v>
      </c>
      <c r="X3755" s="133">
        <v>69895713</v>
      </c>
      <c r="Y3755" s="45"/>
    </row>
    <row r="3756" spans="1:25">
      <c r="A3756" s="299" t="s">
        <v>182</v>
      </c>
      <c r="B3756" s="299" t="s">
        <v>183</v>
      </c>
      <c r="C3756" s="125">
        <v>45474</v>
      </c>
      <c r="D3756" s="125">
        <v>45474</v>
      </c>
      <c r="E3756" s="125">
        <v>45475</v>
      </c>
      <c r="F3756" s="295" t="s">
        <v>1056</v>
      </c>
      <c r="G3756" s="127" t="s">
        <v>1912</v>
      </c>
      <c r="H3756" s="128" t="s">
        <v>1055</v>
      </c>
      <c r="I3756" s="73" t="s">
        <v>1053</v>
      </c>
      <c r="J3756" s="73" t="s">
        <v>1054</v>
      </c>
      <c r="K3756" s="73" t="s">
        <v>166</v>
      </c>
      <c r="L3756" s="129">
        <v>0</v>
      </c>
      <c r="N3756" s="121">
        <v>0</v>
      </c>
      <c r="O3756" s="121">
        <v>262267.19</v>
      </c>
      <c r="P3756" s="121">
        <v>262267.19</v>
      </c>
      <c r="Q3756" s="130" t="s">
        <v>681</v>
      </c>
      <c r="R3756" s="131">
        <v>0</v>
      </c>
      <c r="S3756" s="132">
        <v>4464572.3100000117</v>
      </c>
      <c r="T3756" s="122" t="s">
        <v>1054</v>
      </c>
      <c r="U3756" s="2">
        <v>113394959</v>
      </c>
      <c r="V3756" s="121">
        <v>-433209717</v>
      </c>
      <c r="W3756" s="111">
        <v>554417</v>
      </c>
      <c r="X3756" s="133">
        <v>69834427</v>
      </c>
      <c r="Y3756" s="45"/>
    </row>
    <row r="3757" spans="1:25">
      <c r="A3757" s="299" t="s">
        <v>206</v>
      </c>
      <c r="B3757" s="299" t="s">
        <v>207</v>
      </c>
      <c r="C3757" s="125">
        <v>45471</v>
      </c>
      <c r="D3757" s="125">
        <v>45471</v>
      </c>
      <c r="E3757" s="125">
        <v>45475</v>
      </c>
      <c r="F3757" s="295" t="s">
        <v>1432</v>
      </c>
      <c r="G3757" s="127"/>
      <c r="H3757" s="128" t="s">
        <v>1067</v>
      </c>
      <c r="I3757" s="73" t="s">
        <v>1065</v>
      </c>
      <c r="J3757" s="73" t="s">
        <v>1066</v>
      </c>
      <c r="K3757" s="73" t="s">
        <v>944</v>
      </c>
      <c r="L3757" s="129">
        <v>26222.22</v>
      </c>
      <c r="M3757" s="121">
        <v>100</v>
      </c>
      <c r="N3757" s="121">
        <v>26222.22</v>
      </c>
      <c r="O3757" s="121">
        <v>0</v>
      </c>
      <c r="P3757" s="121">
        <v>26222.22</v>
      </c>
      <c r="Q3757" s="130" t="s">
        <v>681</v>
      </c>
      <c r="R3757" s="131">
        <v>8305911.099999995</v>
      </c>
      <c r="S3757" s="132">
        <v>0</v>
      </c>
      <c r="T3757" s="122" t="s">
        <v>1066</v>
      </c>
      <c r="U3757" s="2">
        <v>115806635</v>
      </c>
      <c r="V3757" s="121">
        <v>-432310169</v>
      </c>
      <c r="W3757" s="111">
        <v>557856</v>
      </c>
      <c r="X3757" s="133">
        <v>69405127</v>
      </c>
      <c r="Y3757" s="45"/>
    </row>
    <row r="3758" spans="1:25">
      <c r="A3758" s="299" t="s">
        <v>182</v>
      </c>
      <c r="B3758" s="299" t="s">
        <v>183</v>
      </c>
      <c r="C3758" s="125">
        <v>45471</v>
      </c>
      <c r="D3758" s="125">
        <v>45471</v>
      </c>
      <c r="E3758" s="125">
        <v>45475</v>
      </c>
      <c r="F3758" s="295" t="s">
        <v>1432</v>
      </c>
      <c r="G3758" s="127" t="s">
        <v>1942</v>
      </c>
      <c r="H3758" s="128" t="s">
        <v>1067</v>
      </c>
      <c r="I3758" s="73" t="s">
        <v>1065</v>
      </c>
      <c r="J3758" s="73" t="s">
        <v>1066</v>
      </c>
      <c r="K3758" s="73" t="s">
        <v>166</v>
      </c>
      <c r="L3758" s="129">
        <v>0</v>
      </c>
      <c r="N3758" s="121">
        <v>0</v>
      </c>
      <c r="O3758" s="121">
        <v>310967.39</v>
      </c>
      <c r="P3758" s="121">
        <v>310967.39</v>
      </c>
      <c r="Q3758" s="130" t="s">
        <v>681</v>
      </c>
      <c r="R3758" s="131">
        <v>0</v>
      </c>
      <c r="S3758" s="132">
        <v>4775539.7000000114</v>
      </c>
      <c r="T3758" s="122" t="s">
        <v>1066</v>
      </c>
      <c r="U3758" s="2">
        <v>110357745</v>
      </c>
      <c r="V3758" s="121">
        <v>-433546225</v>
      </c>
      <c r="W3758" s="111">
        <v>557856</v>
      </c>
      <c r="X3758" s="133">
        <v>69918702</v>
      </c>
      <c r="Y3758" s="45"/>
    </row>
    <row r="3759" spans="1:25">
      <c r="A3759" s="299" t="s">
        <v>206</v>
      </c>
      <c r="B3759" s="299" t="s">
        <v>207</v>
      </c>
      <c r="C3759" s="125">
        <v>45471</v>
      </c>
      <c r="D3759" s="125">
        <v>45471</v>
      </c>
      <c r="E3759" s="125">
        <v>45475</v>
      </c>
      <c r="F3759" s="295" t="s">
        <v>922</v>
      </c>
      <c r="G3759" s="127"/>
      <c r="H3759" s="128" t="s">
        <v>921</v>
      </c>
      <c r="I3759" s="73" t="s">
        <v>180</v>
      </c>
      <c r="J3759" s="73" t="s">
        <v>920</v>
      </c>
      <c r="K3759" s="73" t="s">
        <v>944</v>
      </c>
      <c r="L3759" s="129">
        <v>47192</v>
      </c>
      <c r="M3759" s="121">
        <v>100</v>
      </c>
      <c r="N3759" s="121">
        <v>47192</v>
      </c>
      <c r="O3759" s="121">
        <v>0</v>
      </c>
      <c r="P3759" s="121">
        <v>47192</v>
      </c>
      <c r="Q3759" s="130" t="s">
        <v>681</v>
      </c>
      <c r="R3759" s="131">
        <v>8353103.099999995</v>
      </c>
      <c r="S3759" s="132">
        <v>0</v>
      </c>
      <c r="T3759" s="122" t="s">
        <v>920</v>
      </c>
      <c r="U3759" s="2">
        <v>116236809</v>
      </c>
      <c r="V3759" s="121">
        <v>-433437671</v>
      </c>
      <c r="W3759" s="111">
        <v>548289</v>
      </c>
      <c r="X3759" s="133">
        <v>69895399</v>
      </c>
      <c r="Y3759" s="45"/>
    </row>
    <row r="3760" spans="1:25">
      <c r="A3760" s="299" t="s">
        <v>182</v>
      </c>
      <c r="B3760" s="299" t="s">
        <v>183</v>
      </c>
      <c r="C3760" s="125">
        <v>45471</v>
      </c>
      <c r="D3760" s="125">
        <v>45471</v>
      </c>
      <c r="E3760" s="125">
        <v>45475</v>
      </c>
      <c r="F3760" s="295" t="s">
        <v>922</v>
      </c>
      <c r="G3760" s="127" t="s">
        <v>1646</v>
      </c>
      <c r="H3760" s="128" t="s">
        <v>921</v>
      </c>
      <c r="I3760" s="73" t="s">
        <v>180</v>
      </c>
      <c r="J3760" s="73" t="s">
        <v>920</v>
      </c>
      <c r="K3760" s="73" t="s">
        <v>166</v>
      </c>
      <c r="L3760" s="129">
        <v>0</v>
      </c>
      <c r="N3760" s="121">
        <v>0</v>
      </c>
      <c r="O3760" s="121">
        <v>290175.8</v>
      </c>
      <c r="P3760" s="121">
        <v>290175.8</v>
      </c>
      <c r="Q3760" s="130" t="s">
        <v>681</v>
      </c>
      <c r="R3760" s="131">
        <v>0</v>
      </c>
      <c r="S3760" s="132">
        <v>5065715.5000000112</v>
      </c>
      <c r="T3760" s="122" t="s">
        <v>920</v>
      </c>
      <c r="U3760" s="2">
        <v>116237108</v>
      </c>
      <c r="V3760" s="121">
        <v>-433438490</v>
      </c>
      <c r="W3760" s="111">
        <v>548289</v>
      </c>
      <c r="X3760" s="133">
        <v>69895721</v>
      </c>
      <c r="Y3760" s="45"/>
    </row>
    <row r="3761" spans="1:25">
      <c r="A3761" s="299" t="s">
        <v>182</v>
      </c>
      <c r="B3761" s="299" t="s">
        <v>183</v>
      </c>
      <c r="C3761" s="125">
        <v>45474</v>
      </c>
      <c r="D3761" s="125">
        <v>45474</v>
      </c>
      <c r="E3761" s="125">
        <v>45475</v>
      </c>
      <c r="F3761" s="295" t="s">
        <v>549</v>
      </c>
      <c r="G3761" s="127" t="s">
        <v>1596</v>
      </c>
      <c r="H3761" s="128" t="s">
        <v>548</v>
      </c>
      <c r="I3761" s="73" t="s">
        <v>550</v>
      </c>
      <c r="J3761" s="73" t="s">
        <v>551</v>
      </c>
      <c r="K3761" s="73" t="s">
        <v>166</v>
      </c>
      <c r="L3761" s="129">
        <v>0</v>
      </c>
      <c r="N3761" s="121">
        <v>0</v>
      </c>
      <c r="O3761" s="121">
        <v>126895.98</v>
      </c>
      <c r="P3761" s="121">
        <v>126895.98</v>
      </c>
      <c r="Q3761" s="130" t="s">
        <v>681</v>
      </c>
      <c r="R3761" s="131">
        <v>0</v>
      </c>
      <c r="S3761" s="132">
        <v>5192611.4800000116</v>
      </c>
      <c r="T3761" s="122" t="s">
        <v>551</v>
      </c>
      <c r="U3761" s="2">
        <v>111439422</v>
      </c>
      <c r="V3761" s="121">
        <v>-433207986</v>
      </c>
      <c r="W3761" s="111">
        <v>550164</v>
      </c>
      <c r="X3761" s="133">
        <v>69832724</v>
      </c>
      <c r="Y3761" s="45"/>
    </row>
    <row r="3762" spans="1:25">
      <c r="A3762" s="299" t="s">
        <v>206</v>
      </c>
      <c r="B3762" s="299" t="s">
        <v>207</v>
      </c>
      <c r="C3762" s="125">
        <v>45471</v>
      </c>
      <c r="D3762" s="125">
        <v>45471</v>
      </c>
      <c r="E3762" s="125">
        <v>45475</v>
      </c>
      <c r="F3762" s="295" t="s">
        <v>1113</v>
      </c>
      <c r="G3762" s="127"/>
      <c r="H3762" s="128" t="s">
        <v>1112</v>
      </c>
      <c r="I3762" s="73" t="s">
        <v>1142</v>
      </c>
      <c r="J3762" s="73" t="s">
        <v>1143</v>
      </c>
      <c r="K3762" s="73" t="s">
        <v>944</v>
      </c>
      <c r="L3762" s="129">
        <v>19977.16</v>
      </c>
      <c r="M3762" s="121">
        <v>100</v>
      </c>
      <c r="N3762" s="121">
        <v>19977.16</v>
      </c>
      <c r="O3762" s="121">
        <v>0</v>
      </c>
      <c r="P3762" s="121">
        <v>19977.16</v>
      </c>
      <c r="Q3762" s="130" t="s">
        <v>681</v>
      </c>
      <c r="R3762" s="131">
        <v>8373080.2599999951</v>
      </c>
      <c r="S3762" s="132">
        <v>0</v>
      </c>
      <c r="T3762" s="122" t="s">
        <v>1143</v>
      </c>
      <c r="U3762" s="2">
        <v>116288188</v>
      </c>
      <c r="V3762" s="121">
        <v>-433578316</v>
      </c>
      <c r="W3762" s="111">
        <v>574756</v>
      </c>
      <c r="X3762" s="133">
        <v>69925485</v>
      </c>
      <c r="Y3762" s="45"/>
    </row>
    <row r="3763" spans="1:25">
      <c r="A3763" s="228" t="s">
        <v>182</v>
      </c>
      <c r="B3763" s="228" t="s">
        <v>183</v>
      </c>
      <c r="C3763" s="229">
        <v>45471</v>
      </c>
      <c r="D3763" s="229">
        <v>45471</v>
      </c>
      <c r="E3763" s="229">
        <v>45475</v>
      </c>
      <c r="F3763" s="296" t="s">
        <v>1113</v>
      </c>
      <c r="G3763" s="230" t="s">
        <v>1974</v>
      </c>
      <c r="H3763" s="231" t="s">
        <v>1112</v>
      </c>
      <c r="I3763" s="232" t="s">
        <v>1142</v>
      </c>
      <c r="J3763" s="232" t="s">
        <v>1143</v>
      </c>
      <c r="K3763" s="232" t="s">
        <v>166</v>
      </c>
      <c r="L3763" s="233">
        <v>0</v>
      </c>
      <c r="M3763" s="234"/>
      <c r="N3763" s="234">
        <v>0</v>
      </c>
      <c r="O3763" s="234">
        <v>321935.45</v>
      </c>
      <c r="P3763" s="234">
        <v>321935.45</v>
      </c>
      <c r="Q3763" s="235" t="s">
        <v>681</v>
      </c>
      <c r="R3763" s="236">
        <v>0</v>
      </c>
      <c r="S3763" s="237">
        <v>5514546.9300000118</v>
      </c>
      <c r="T3763" s="238" t="s">
        <v>1143</v>
      </c>
      <c r="U3763" s="239">
        <v>110817098</v>
      </c>
      <c r="V3763" s="234">
        <v>-432368125</v>
      </c>
      <c r="W3763" s="240">
        <v>574756</v>
      </c>
      <c r="X3763" s="241">
        <v>69446102</v>
      </c>
      <c r="Y3763" s="242"/>
    </row>
    <row r="3764" spans="1:25">
      <c r="A3764" s="299" t="s">
        <v>206</v>
      </c>
      <c r="B3764" s="299" t="s">
        <v>207</v>
      </c>
      <c r="C3764" s="125">
        <v>45474</v>
      </c>
      <c r="D3764" s="125">
        <v>45474</v>
      </c>
      <c r="E3764" s="125">
        <v>45476</v>
      </c>
      <c r="G3764" s="127"/>
      <c r="H3764" s="128" t="s">
        <v>317</v>
      </c>
      <c r="I3764" s="73" t="s">
        <v>318</v>
      </c>
      <c r="J3764" s="73" t="s">
        <v>319</v>
      </c>
      <c r="K3764" s="73" t="s">
        <v>944</v>
      </c>
      <c r="L3764" s="129">
        <v>814.22</v>
      </c>
      <c r="M3764" s="121">
        <v>100</v>
      </c>
      <c r="N3764" s="121">
        <v>814.22</v>
      </c>
      <c r="O3764" s="121">
        <v>0</v>
      </c>
      <c r="P3764" s="121">
        <v>814.22</v>
      </c>
      <c r="Q3764" s="130" t="s">
        <v>681</v>
      </c>
      <c r="R3764" s="131">
        <v>8373894.4799999949</v>
      </c>
      <c r="S3764" s="132">
        <v>0</v>
      </c>
      <c r="T3764" s="122" t="s">
        <v>319</v>
      </c>
      <c r="U3764" s="2">
        <v>116347142</v>
      </c>
      <c r="V3764" s="121">
        <v>-433714889</v>
      </c>
      <c r="W3764" s="111">
        <v>454684</v>
      </c>
      <c r="X3764" s="133">
        <v>69953335</v>
      </c>
      <c r="Y3764" s="45"/>
    </row>
    <row r="3765" spans="1:25">
      <c r="A3765" s="299" t="s">
        <v>182</v>
      </c>
      <c r="B3765" s="299" t="s">
        <v>183</v>
      </c>
      <c r="C3765" s="125">
        <v>45474</v>
      </c>
      <c r="D3765" s="125">
        <v>45474</v>
      </c>
      <c r="E3765" s="125">
        <v>45476</v>
      </c>
      <c r="G3765" s="127" t="s">
        <v>1618</v>
      </c>
      <c r="H3765" s="128" t="s">
        <v>317</v>
      </c>
      <c r="I3765" s="73" t="s">
        <v>318</v>
      </c>
      <c r="J3765" s="73" t="s">
        <v>319</v>
      </c>
      <c r="K3765" s="73" t="s">
        <v>166</v>
      </c>
      <c r="L3765" s="129">
        <v>0</v>
      </c>
      <c r="N3765" s="121">
        <v>0</v>
      </c>
      <c r="O3765" s="121">
        <v>2958.3</v>
      </c>
      <c r="P3765" s="121">
        <v>2958.3</v>
      </c>
      <c r="Q3765" s="130" t="s">
        <v>681</v>
      </c>
      <c r="R3765" s="131">
        <v>0</v>
      </c>
      <c r="S3765" s="132">
        <v>5517505.2300000116</v>
      </c>
      <c r="T3765" s="122" t="s">
        <v>319</v>
      </c>
      <c r="U3765" s="2">
        <v>114156150</v>
      </c>
      <c r="V3765" s="121">
        <v>-433715284</v>
      </c>
      <c r="W3765" s="111">
        <v>454684</v>
      </c>
      <c r="X3765" s="133">
        <v>69953391</v>
      </c>
      <c r="Y3765" s="45"/>
    </row>
    <row r="3766" spans="1:25">
      <c r="A3766" s="243" t="s">
        <v>206</v>
      </c>
      <c r="B3766" s="243" t="s">
        <v>207</v>
      </c>
      <c r="C3766" s="244">
        <v>45450</v>
      </c>
      <c r="D3766" s="244">
        <v>45478</v>
      </c>
      <c r="E3766" s="244">
        <v>45478</v>
      </c>
      <c r="F3766" s="297"/>
      <c r="G3766" s="245"/>
      <c r="H3766" s="246" t="s">
        <v>355</v>
      </c>
      <c r="I3766" s="247" t="s">
        <v>356</v>
      </c>
      <c r="J3766" s="247" t="s">
        <v>357</v>
      </c>
      <c r="K3766" s="247" t="s">
        <v>830</v>
      </c>
      <c r="L3766" s="248">
        <v>5486250</v>
      </c>
      <c r="M3766" s="249">
        <v>98.25</v>
      </c>
      <c r="N3766" s="249">
        <v>5390240.6200000001</v>
      </c>
      <c r="O3766" s="249">
        <v>0</v>
      </c>
      <c r="P3766" s="249">
        <v>5390240.6200000001</v>
      </c>
      <c r="Q3766" s="250" t="s">
        <v>681</v>
      </c>
      <c r="R3766" s="251">
        <v>13764135.099999994</v>
      </c>
      <c r="S3766" s="252">
        <v>0</v>
      </c>
      <c r="T3766" s="253" t="s">
        <v>357</v>
      </c>
      <c r="U3766" s="254">
        <v>114354861</v>
      </c>
      <c r="V3766" s="249">
        <v>-433992673</v>
      </c>
      <c r="W3766" s="255">
        <v>581109</v>
      </c>
      <c r="X3766" s="256">
        <v>70003416</v>
      </c>
      <c r="Y3766" s="257"/>
    </row>
    <row r="3767" spans="1:25">
      <c r="A3767" s="299" t="s">
        <v>182</v>
      </c>
      <c r="B3767" s="299" t="s">
        <v>183</v>
      </c>
      <c r="C3767" s="125">
        <v>45481</v>
      </c>
      <c r="D3767" s="125">
        <v>45481</v>
      </c>
      <c r="E3767" s="125">
        <v>45481</v>
      </c>
      <c r="F3767" s="295" t="s">
        <v>581</v>
      </c>
      <c r="G3767" s="127" t="s">
        <v>1972</v>
      </c>
      <c r="H3767" s="128" t="s">
        <v>1115</v>
      </c>
      <c r="I3767" s="73" t="s">
        <v>582</v>
      </c>
      <c r="J3767" s="73" t="s">
        <v>1114</v>
      </c>
      <c r="K3767" s="73" t="s">
        <v>166</v>
      </c>
      <c r="L3767" s="129">
        <v>0</v>
      </c>
      <c r="N3767" s="121">
        <v>0</v>
      </c>
      <c r="O3767" s="121">
        <v>9484.33</v>
      </c>
      <c r="P3767" s="121">
        <v>9484.33</v>
      </c>
      <c r="Q3767" s="130" t="s">
        <v>681</v>
      </c>
      <c r="R3767" s="131">
        <v>0</v>
      </c>
      <c r="S3767" s="132">
        <v>5526989.5600000117</v>
      </c>
      <c r="T3767" s="122" t="s">
        <v>1114</v>
      </c>
      <c r="U3767" s="2">
        <v>116495833</v>
      </c>
      <c r="V3767" s="121">
        <v>-434140227</v>
      </c>
      <c r="W3767" s="111">
        <v>583113</v>
      </c>
      <c r="X3767" s="133">
        <v>70029303</v>
      </c>
      <c r="Y3767" s="45"/>
    </row>
    <row r="3768" spans="1:25">
      <c r="A3768" s="299" t="s">
        <v>206</v>
      </c>
      <c r="B3768" s="299" t="s">
        <v>207</v>
      </c>
      <c r="C3768" s="125">
        <v>45469</v>
      </c>
      <c r="D3768" s="125">
        <v>45478</v>
      </c>
      <c r="E3768" s="125">
        <v>45481</v>
      </c>
      <c r="G3768" s="127"/>
      <c r="H3768" s="128" t="s">
        <v>441</v>
      </c>
      <c r="I3768" s="73" t="s">
        <v>442</v>
      </c>
      <c r="J3768" s="73" t="s">
        <v>443</v>
      </c>
      <c r="K3768" s="73" t="s">
        <v>830</v>
      </c>
      <c r="L3768" s="129">
        <v>4987500</v>
      </c>
      <c r="M3768" s="121">
        <v>98.25</v>
      </c>
      <c r="N3768" s="121">
        <v>4900218.75</v>
      </c>
      <c r="O3768" s="121">
        <v>0</v>
      </c>
      <c r="P3768" s="121">
        <v>4900218.75</v>
      </c>
      <c r="Q3768" s="130" t="s">
        <v>681</v>
      </c>
      <c r="R3768" s="131">
        <v>18664353.849999994</v>
      </c>
      <c r="S3768" s="132">
        <v>0</v>
      </c>
      <c r="T3768" s="122" t="s">
        <v>443</v>
      </c>
      <c r="U3768" s="2">
        <v>116350287</v>
      </c>
      <c r="V3768" s="121">
        <v>-434008474</v>
      </c>
      <c r="W3768" s="111">
        <v>586391</v>
      </c>
      <c r="X3768" s="133">
        <v>70007188</v>
      </c>
      <c r="Y3768" s="45"/>
    </row>
    <row r="3769" spans="1:25">
      <c r="A3769" s="299" t="s">
        <v>182</v>
      </c>
      <c r="B3769" s="299" t="s">
        <v>183</v>
      </c>
      <c r="C3769" s="125">
        <v>45481</v>
      </c>
      <c r="D3769" s="125">
        <v>45481</v>
      </c>
      <c r="E3769" s="125">
        <v>45481</v>
      </c>
      <c r="F3769" s="295" t="s">
        <v>942</v>
      </c>
      <c r="G3769" s="127" t="s">
        <v>1693</v>
      </c>
      <c r="H3769" s="128" t="s">
        <v>941</v>
      </c>
      <c r="I3769" s="73" t="s">
        <v>939</v>
      </c>
      <c r="J3769" s="73" t="s">
        <v>940</v>
      </c>
      <c r="K3769" s="73" t="s">
        <v>166</v>
      </c>
      <c r="L3769" s="129">
        <v>0</v>
      </c>
      <c r="N3769" s="121">
        <v>0</v>
      </c>
      <c r="O3769" s="121">
        <v>45691.199999999997</v>
      </c>
      <c r="P3769" s="121">
        <v>45691.199999999997</v>
      </c>
      <c r="Q3769" s="130" t="s">
        <v>681</v>
      </c>
      <c r="R3769" s="131">
        <v>0</v>
      </c>
      <c r="S3769" s="132">
        <v>5572680.7600000119</v>
      </c>
      <c r="T3769" s="122" t="s">
        <v>940</v>
      </c>
      <c r="U3769" s="2">
        <v>111550247</v>
      </c>
      <c r="V3769" s="121">
        <v>-434145190</v>
      </c>
      <c r="W3769" s="111">
        <v>521575</v>
      </c>
      <c r="X3769" s="133">
        <v>70030446</v>
      </c>
      <c r="Y3769" s="45"/>
    </row>
    <row r="3770" spans="1:25">
      <c r="A3770" s="228" t="s">
        <v>206</v>
      </c>
      <c r="B3770" s="228" t="s">
        <v>207</v>
      </c>
      <c r="C3770" s="229">
        <v>45469</v>
      </c>
      <c r="D3770" s="229">
        <v>45478</v>
      </c>
      <c r="E3770" s="229">
        <v>45481</v>
      </c>
      <c r="F3770" s="296" t="s">
        <v>1113</v>
      </c>
      <c r="G3770" s="230"/>
      <c r="H3770" s="231" t="s">
        <v>1112</v>
      </c>
      <c r="I3770" s="232" t="s">
        <v>1142</v>
      </c>
      <c r="J3770" s="232" t="s">
        <v>1143</v>
      </c>
      <c r="K3770" s="232" t="s">
        <v>830</v>
      </c>
      <c r="L3770" s="233">
        <v>3591000</v>
      </c>
      <c r="M3770" s="234">
        <v>99.2</v>
      </c>
      <c r="N3770" s="234">
        <v>3562272</v>
      </c>
      <c r="O3770" s="234">
        <v>0</v>
      </c>
      <c r="P3770" s="234">
        <v>3562272</v>
      </c>
      <c r="Q3770" s="235" t="s">
        <v>681</v>
      </c>
      <c r="R3770" s="236">
        <v>22226625.849999994</v>
      </c>
      <c r="S3770" s="237">
        <v>0</v>
      </c>
      <c r="T3770" s="238" t="s">
        <v>1143</v>
      </c>
      <c r="U3770" s="239">
        <v>116350512</v>
      </c>
      <c r="V3770" s="234">
        <v>-434116811</v>
      </c>
      <c r="W3770" s="240">
        <v>574756</v>
      </c>
      <c r="X3770" s="241">
        <v>70024563</v>
      </c>
      <c r="Y3770" s="242"/>
    </row>
    <row r="3771" spans="1:25">
      <c r="A3771" s="299" t="s">
        <v>206</v>
      </c>
      <c r="B3771" s="299" t="s">
        <v>207</v>
      </c>
      <c r="C3771" s="125">
        <v>45432</v>
      </c>
      <c r="D3771" s="125">
        <v>45482</v>
      </c>
      <c r="E3771" s="125">
        <v>45482</v>
      </c>
      <c r="F3771" s="295" t="s">
        <v>1425</v>
      </c>
      <c r="G3771" s="127"/>
      <c r="H3771" s="128" t="s">
        <v>1424</v>
      </c>
      <c r="I3771" s="73" t="s">
        <v>697</v>
      </c>
      <c r="J3771" s="73" t="s">
        <v>1426</v>
      </c>
      <c r="K3771" s="73" t="s">
        <v>710</v>
      </c>
      <c r="L3771" s="129">
        <v>106472.16</v>
      </c>
      <c r="M3771" s="121">
        <v>100</v>
      </c>
      <c r="N3771" s="121">
        <v>-106472.16</v>
      </c>
      <c r="O3771" s="121">
        <v>0</v>
      </c>
      <c r="P3771" s="121">
        <v>-106472.16</v>
      </c>
      <c r="Q3771" s="130" t="s">
        <v>681</v>
      </c>
      <c r="R3771" s="131">
        <v>22120153.689999994</v>
      </c>
      <c r="S3771" s="132">
        <v>0</v>
      </c>
      <c r="T3771" s="122" t="s">
        <v>1426</v>
      </c>
      <c r="U3771" s="2">
        <v>113686766</v>
      </c>
      <c r="V3771" s="121">
        <v>-434315309</v>
      </c>
      <c r="W3771" s="111">
        <v>568526</v>
      </c>
      <c r="X3771" s="133">
        <v>70066481</v>
      </c>
      <c r="Y3771" s="45"/>
    </row>
    <row r="3772" spans="1:25">
      <c r="A3772" s="299" t="s">
        <v>206</v>
      </c>
      <c r="B3772" s="299" t="s">
        <v>207</v>
      </c>
      <c r="C3772" s="125">
        <v>45432</v>
      </c>
      <c r="D3772" s="125">
        <v>45482</v>
      </c>
      <c r="E3772" s="125">
        <v>45482</v>
      </c>
      <c r="F3772" s="295" t="s">
        <v>696</v>
      </c>
      <c r="G3772" s="127"/>
      <c r="H3772" s="128" t="s">
        <v>1241</v>
      </c>
      <c r="I3772" s="73" t="s">
        <v>697</v>
      </c>
      <c r="J3772" s="73" t="s">
        <v>698</v>
      </c>
      <c r="K3772" s="73" t="s">
        <v>710</v>
      </c>
      <c r="L3772" s="129">
        <v>519346.16</v>
      </c>
      <c r="M3772" s="121">
        <v>100</v>
      </c>
      <c r="N3772" s="121">
        <v>-519346.16</v>
      </c>
      <c r="O3772" s="121">
        <v>0</v>
      </c>
      <c r="P3772" s="121">
        <v>-519346.16</v>
      </c>
      <c r="Q3772" s="130" t="s">
        <v>681</v>
      </c>
      <c r="R3772" s="131">
        <v>21600807.529999994</v>
      </c>
      <c r="S3772" s="132">
        <v>0</v>
      </c>
      <c r="T3772" s="122" t="s">
        <v>698</v>
      </c>
      <c r="U3772" s="2">
        <v>113687823</v>
      </c>
      <c r="V3772" s="121">
        <v>-434316666</v>
      </c>
      <c r="W3772" s="111">
        <v>568599</v>
      </c>
      <c r="X3772" s="133">
        <v>70066779</v>
      </c>
      <c r="Y3772" s="45"/>
    </row>
    <row r="3773" spans="1:25">
      <c r="A3773" s="299" t="s">
        <v>206</v>
      </c>
      <c r="B3773" s="299" t="s">
        <v>207</v>
      </c>
      <c r="C3773" s="125">
        <v>45471</v>
      </c>
      <c r="D3773" s="125">
        <v>45471</v>
      </c>
      <c r="E3773" s="125">
        <v>45482</v>
      </c>
      <c r="G3773" s="127"/>
      <c r="H3773" s="128" t="s">
        <v>350</v>
      </c>
      <c r="I3773" s="73" t="s">
        <v>351</v>
      </c>
      <c r="J3773" s="73" t="s">
        <v>352</v>
      </c>
      <c r="K3773" s="73" t="s">
        <v>944</v>
      </c>
      <c r="L3773" s="129">
        <v>56083.06</v>
      </c>
      <c r="M3773" s="121">
        <v>100</v>
      </c>
      <c r="N3773" s="121">
        <v>56083.06</v>
      </c>
      <c r="O3773" s="121">
        <v>0</v>
      </c>
      <c r="P3773" s="121">
        <v>56083.06</v>
      </c>
      <c r="Q3773" s="130" t="s">
        <v>681</v>
      </c>
      <c r="R3773" s="131">
        <v>21656890.589999992</v>
      </c>
      <c r="S3773" s="132">
        <v>0</v>
      </c>
      <c r="T3773" s="122" t="s">
        <v>352</v>
      </c>
      <c r="U3773" s="2">
        <v>116215792</v>
      </c>
      <c r="V3773" s="121">
        <v>-433401217</v>
      </c>
      <c r="W3773" s="111">
        <v>525862</v>
      </c>
      <c r="X3773" s="133">
        <v>69886222</v>
      </c>
      <c r="Y3773" s="45"/>
    </row>
    <row r="3774" spans="1:25">
      <c r="A3774" s="299" t="s">
        <v>182</v>
      </c>
      <c r="B3774" s="299" t="s">
        <v>183</v>
      </c>
      <c r="C3774" s="125">
        <v>45471</v>
      </c>
      <c r="D3774" s="125">
        <v>45471</v>
      </c>
      <c r="E3774" s="125">
        <v>45482</v>
      </c>
      <c r="G3774" s="127" t="s">
        <v>2002</v>
      </c>
      <c r="H3774" s="128" t="s">
        <v>350</v>
      </c>
      <c r="I3774" s="73" t="s">
        <v>351</v>
      </c>
      <c r="J3774" s="73" t="s">
        <v>2003</v>
      </c>
      <c r="K3774" s="73" t="s">
        <v>166</v>
      </c>
      <c r="L3774" s="129">
        <v>0</v>
      </c>
      <c r="N3774" s="121">
        <v>0</v>
      </c>
      <c r="O3774" s="121">
        <v>963.02</v>
      </c>
      <c r="P3774" s="121">
        <v>963.02</v>
      </c>
      <c r="Q3774" s="130" t="s">
        <v>681</v>
      </c>
      <c r="R3774" s="131">
        <v>0</v>
      </c>
      <c r="S3774" s="132">
        <v>5573643.7800000114</v>
      </c>
      <c r="T3774" s="122" t="s">
        <v>352</v>
      </c>
      <c r="U3774" s="2">
        <v>114758852</v>
      </c>
      <c r="V3774" s="121">
        <v>-434241637</v>
      </c>
      <c r="W3774" s="111">
        <v>525867</v>
      </c>
      <c r="X3774" s="133">
        <v>70048920</v>
      </c>
      <c r="Y3774" s="45"/>
    </row>
    <row r="3775" spans="1:25">
      <c r="A3775" s="299" t="s">
        <v>182</v>
      </c>
      <c r="B3775" s="299" t="s">
        <v>183</v>
      </c>
      <c r="C3775" s="125">
        <v>45471</v>
      </c>
      <c r="D3775" s="125">
        <v>45471</v>
      </c>
      <c r="E3775" s="125">
        <v>45482</v>
      </c>
      <c r="G3775" s="127" t="s">
        <v>2002</v>
      </c>
      <c r="H3775" s="128" t="s">
        <v>350</v>
      </c>
      <c r="I3775" s="73" t="s">
        <v>351</v>
      </c>
      <c r="J3775" s="73" t="s">
        <v>352</v>
      </c>
      <c r="K3775" s="73" t="s">
        <v>166</v>
      </c>
      <c r="L3775" s="129">
        <v>0</v>
      </c>
      <c r="N3775" s="121">
        <v>0</v>
      </c>
      <c r="O3775" s="121">
        <v>27214.48</v>
      </c>
      <c r="P3775" s="121">
        <v>27214.48</v>
      </c>
      <c r="Q3775" s="130" t="s">
        <v>681</v>
      </c>
      <c r="R3775" s="131">
        <v>0</v>
      </c>
      <c r="S3775" s="132">
        <v>5600858.2600000119</v>
      </c>
      <c r="T3775" s="122" t="s">
        <v>352</v>
      </c>
      <c r="U3775" s="2">
        <v>114758851</v>
      </c>
      <c r="V3775" s="121">
        <v>-434241647</v>
      </c>
      <c r="W3775" s="111">
        <v>525862</v>
      </c>
      <c r="X3775" s="133">
        <v>70048924</v>
      </c>
      <c r="Y3775" s="45"/>
    </row>
    <row r="3776" spans="1:25">
      <c r="A3776" s="299" t="s">
        <v>206</v>
      </c>
      <c r="B3776" s="299" t="s">
        <v>207</v>
      </c>
      <c r="C3776" s="125">
        <v>45469</v>
      </c>
      <c r="D3776" s="125">
        <v>45478</v>
      </c>
      <c r="E3776" s="125">
        <v>45482</v>
      </c>
      <c r="F3776" s="295" t="s">
        <v>922</v>
      </c>
      <c r="G3776" s="127"/>
      <c r="H3776" s="128" t="s">
        <v>921</v>
      </c>
      <c r="I3776" s="73" t="s">
        <v>180</v>
      </c>
      <c r="J3776" s="73" t="s">
        <v>920</v>
      </c>
      <c r="K3776" s="73" t="s">
        <v>710</v>
      </c>
      <c r="L3776" s="129">
        <v>4141218.19</v>
      </c>
      <c r="M3776" s="121">
        <v>99</v>
      </c>
      <c r="N3776" s="121">
        <v>-4099806</v>
      </c>
      <c r="O3776" s="121">
        <v>0</v>
      </c>
      <c r="P3776" s="121">
        <v>-4099806</v>
      </c>
      <c r="Q3776" s="130" t="s">
        <v>681</v>
      </c>
      <c r="R3776" s="131">
        <v>17557084.589999992</v>
      </c>
      <c r="S3776" s="132">
        <v>0</v>
      </c>
      <c r="T3776" s="122" t="s">
        <v>920</v>
      </c>
      <c r="U3776" s="2">
        <v>116350756</v>
      </c>
      <c r="V3776" s="121">
        <v>-434007561</v>
      </c>
      <c r="W3776" s="111">
        <v>548289</v>
      </c>
      <c r="X3776" s="133">
        <v>70007055</v>
      </c>
      <c r="Y3776" s="45"/>
    </row>
    <row r="3777" spans="1:25">
      <c r="A3777" s="228" t="s">
        <v>182</v>
      </c>
      <c r="B3777" s="228" t="s">
        <v>183</v>
      </c>
      <c r="C3777" s="229">
        <v>45478</v>
      </c>
      <c r="D3777" s="229">
        <v>45478</v>
      </c>
      <c r="E3777" s="229">
        <v>45482</v>
      </c>
      <c r="F3777" s="296"/>
      <c r="G3777" s="230"/>
      <c r="H3777" s="231"/>
      <c r="I3777" s="232"/>
      <c r="J3777" s="232"/>
      <c r="K3777" s="232" t="s">
        <v>1551</v>
      </c>
      <c r="L3777" s="233">
        <v>0</v>
      </c>
      <c r="M3777" s="234"/>
      <c r="N3777" s="234">
        <v>0</v>
      </c>
      <c r="O3777" s="234">
        <v>-57688.99</v>
      </c>
      <c r="P3777" s="234">
        <v>-57688.99</v>
      </c>
      <c r="Q3777" s="235" t="s">
        <v>681</v>
      </c>
      <c r="R3777" s="236">
        <v>0</v>
      </c>
      <c r="S3777" s="237">
        <v>5543169.2700000117</v>
      </c>
      <c r="T3777" s="238"/>
      <c r="U3777" s="239">
        <v>2901968</v>
      </c>
      <c r="V3777" s="234">
        <v>-433942681</v>
      </c>
      <c r="W3777" s="240"/>
      <c r="X3777" s="241">
        <v>69995164</v>
      </c>
      <c r="Y3777" s="242" t="s">
        <v>2004</v>
      </c>
    </row>
    <row r="3778" spans="1:25">
      <c r="A3778" s="299" t="s">
        <v>182</v>
      </c>
      <c r="B3778" s="299" t="s">
        <v>183</v>
      </c>
      <c r="C3778" s="125">
        <v>45471</v>
      </c>
      <c r="D3778" s="125">
        <v>45471</v>
      </c>
      <c r="E3778" s="125">
        <v>45488</v>
      </c>
      <c r="F3778" s="295" t="s">
        <v>558</v>
      </c>
      <c r="G3778" s="127"/>
      <c r="H3778" s="128" t="s">
        <v>557</v>
      </c>
      <c r="I3778" s="73" t="s">
        <v>559</v>
      </c>
      <c r="J3778" s="73" t="s">
        <v>560</v>
      </c>
      <c r="K3778" s="73" t="s">
        <v>1158</v>
      </c>
      <c r="L3778" s="129">
        <v>0</v>
      </c>
      <c r="N3778" s="121">
        <v>0</v>
      </c>
      <c r="O3778" s="121">
        <v>1884.2</v>
      </c>
      <c r="P3778" s="121">
        <v>1884.2</v>
      </c>
      <c r="Q3778" s="130" t="s">
        <v>681</v>
      </c>
      <c r="R3778" s="131">
        <v>0</v>
      </c>
      <c r="S3778" s="132">
        <v>5545053.4700000118</v>
      </c>
      <c r="T3778" s="122" t="s">
        <v>560</v>
      </c>
      <c r="U3778" s="2">
        <v>116784488</v>
      </c>
      <c r="V3778" s="121">
        <v>-434941541</v>
      </c>
      <c r="W3778" s="111"/>
      <c r="X3778" s="133">
        <v>70198314</v>
      </c>
      <c r="Y3778" s="45"/>
    </row>
    <row r="3779" spans="1:25">
      <c r="A3779" s="299" t="s">
        <v>206</v>
      </c>
      <c r="B3779" s="299" t="s">
        <v>207</v>
      </c>
      <c r="C3779" s="125">
        <v>45471</v>
      </c>
      <c r="D3779" s="125">
        <v>45471</v>
      </c>
      <c r="E3779" s="125">
        <v>45488</v>
      </c>
      <c r="F3779" s="295" t="s">
        <v>558</v>
      </c>
      <c r="G3779" s="127"/>
      <c r="H3779" s="128" t="s">
        <v>557</v>
      </c>
      <c r="I3779" s="73" t="s">
        <v>559</v>
      </c>
      <c r="J3779" s="73" t="s">
        <v>560</v>
      </c>
      <c r="K3779" s="73" t="s">
        <v>944</v>
      </c>
      <c r="L3779" s="129">
        <v>7653.17</v>
      </c>
      <c r="M3779" s="121">
        <v>100</v>
      </c>
      <c r="N3779" s="121">
        <v>7653.17</v>
      </c>
      <c r="O3779" s="121">
        <v>0</v>
      </c>
      <c r="P3779" s="121">
        <v>7653.17</v>
      </c>
      <c r="Q3779" s="130" t="s">
        <v>681</v>
      </c>
      <c r="R3779" s="131">
        <v>17564737.759999994</v>
      </c>
      <c r="S3779" s="132">
        <v>0</v>
      </c>
      <c r="T3779" s="122" t="s">
        <v>560</v>
      </c>
      <c r="U3779" s="2">
        <v>115945448</v>
      </c>
      <c r="V3779" s="121">
        <v>-432802196</v>
      </c>
      <c r="W3779" s="111">
        <v>545690</v>
      </c>
      <c r="X3779" s="133">
        <v>69754683</v>
      </c>
      <c r="Y3779" s="45"/>
    </row>
    <row r="3780" spans="1:25">
      <c r="A3780" s="299" t="s">
        <v>182</v>
      </c>
      <c r="B3780" s="299" t="s">
        <v>183</v>
      </c>
      <c r="C3780" s="125">
        <v>45471</v>
      </c>
      <c r="D3780" s="125">
        <v>45471</v>
      </c>
      <c r="E3780" s="125">
        <v>45488</v>
      </c>
      <c r="F3780" s="295" t="s">
        <v>558</v>
      </c>
      <c r="G3780" s="127" t="s">
        <v>1685</v>
      </c>
      <c r="H3780" s="128" t="s">
        <v>557</v>
      </c>
      <c r="I3780" s="73" t="s">
        <v>559</v>
      </c>
      <c r="J3780" s="73" t="s">
        <v>943</v>
      </c>
      <c r="K3780" s="73" t="s">
        <v>166</v>
      </c>
      <c r="L3780" s="129">
        <v>0</v>
      </c>
      <c r="N3780" s="121">
        <v>0</v>
      </c>
      <c r="O3780" s="121">
        <v>27253.73</v>
      </c>
      <c r="P3780" s="121">
        <v>27253.73</v>
      </c>
      <c r="Q3780" s="130" t="s">
        <v>681</v>
      </c>
      <c r="R3780" s="131">
        <v>0</v>
      </c>
      <c r="S3780" s="132">
        <v>5572307.2000000123</v>
      </c>
      <c r="T3780" s="122" t="s">
        <v>560</v>
      </c>
      <c r="U3780" s="2">
        <v>113983931</v>
      </c>
      <c r="V3780" s="121">
        <v>-434941286</v>
      </c>
      <c r="W3780" s="111">
        <v>545690</v>
      </c>
      <c r="X3780" s="133">
        <v>70198293</v>
      </c>
      <c r="Y3780" s="45"/>
    </row>
    <row r="3781" spans="1:25">
      <c r="A3781" s="299" t="s">
        <v>206</v>
      </c>
      <c r="B3781" s="299" t="s">
        <v>207</v>
      </c>
      <c r="C3781" s="125">
        <v>45474</v>
      </c>
      <c r="D3781" s="125">
        <v>45474</v>
      </c>
      <c r="E3781" s="125">
        <v>45488</v>
      </c>
      <c r="G3781" s="127"/>
      <c r="H3781" s="128" t="s">
        <v>413</v>
      </c>
      <c r="I3781" s="73" t="s">
        <v>414</v>
      </c>
      <c r="J3781" s="73" t="s">
        <v>415</v>
      </c>
      <c r="K3781" s="73" t="s">
        <v>944</v>
      </c>
      <c r="L3781" s="129">
        <v>39375</v>
      </c>
      <c r="M3781" s="121">
        <v>100</v>
      </c>
      <c r="N3781" s="121">
        <v>39375</v>
      </c>
      <c r="O3781" s="121">
        <v>0</v>
      </c>
      <c r="P3781" s="121">
        <v>39375</v>
      </c>
      <c r="Q3781" s="130" t="s">
        <v>681</v>
      </c>
      <c r="R3781" s="131">
        <v>17604112.759999994</v>
      </c>
      <c r="S3781" s="132">
        <v>0</v>
      </c>
      <c r="T3781" s="122" t="s">
        <v>415</v>
      </c>
      <c r="U3781" s="2">
        <v>116785902</v>
      </c>
      <c r="V3781" s="121">
        <v>-434943883</v>
      </c>
      <c r="W3781" s="111">
        <v>586800</v>
      </c>
      <c r="X3781" s="133">
        <v>70198596</v>
      </c>
      <c r="Y3781" s="45"/>
    </row>
    <row r="3782" spans="1:25">
      <c r="A3782" s="299" t="s">
        <v>206</v>
      </c>
      <c r="B3782" s="299" t="s">
        <v>207</v>
      </c>
      <c r="C3782" s="125">
        <v>45471</v>
      </c>
      <c r="D3782" s="125">
        <v>45471</v>
      </c>
      <c r="E3782" s="125">
        <v>45488</v>
      </c>
      <c r="G3782" s="127"/>
      <c r="H3782" s="128" t="s">
        <v>507</v>
      </c>
      <c r="I3782" s="73" t="s">
        <v>508</v>
      </c>
      <c r="J3782" s="73" t="s">
        <v>509</v>
      </c>
      <c r="K3782" s="73" t="s">
        <v>944</v>
      </c>
      <c r="L3782" s="129">
        <v>3828.83</v>
      </c>
      <c r="M3782" s="121">
        <v>100</v>
      </c>
      <c r="N3782" s="121">
        <v>3828.83</v>
      </c>
      <c r="O3782" s="121">
        <v>0</v>
      </c>
      <c r="P3782" s="121">
        <v>3828.83</v>
      </c>
      <c r="Q3782" s="130" t="s">
        <v>681</v>
      </c>
      <c r="R3782" s="131">
        <v>17607941.589999992</v>
      </c>
      <c r="S3782" s="132">
        <v>0</v>
      </c>
      <c r="T3782" s="122" t="s">
        <v>509</v>
      </c>
      <c r="U3782" s="2">
        <v>116787930</v>
      </c>
      <c r="V3782" s="121">
        <v>-434946616</v>
      </c>
      <c r="W3782" s="111">
        <v>543029</v>
      </c>
      <c r="X3782" s="133">
        <v>70198909</v>
      </c>
      <c r="Y3782" s="45"/>
    </row>
    <row r="3783" spans="1:25">
      <c r="A3783" s="299" t="s">
        <v>182</v>
      </c>
      <c r="B3783" s="299" t="s">
        <v>183</v>
      </c>
      <c r="C3783" s="125">
        <v>45471</v>
      </c>
      <c r="D3783" s="125">
        <v>45471</v>
      </c>
      <c r="E3783" s="125">
        <v>45488</v>
      </c>
      <c r="G3783" s="127" t="s">
        <v>1860</v>
      </c>
      <c r="H3783" s="128" t="s">
        <v>507</v>
      </c>
      <c r="I3783" s="73" t="s">
        <v>508</v>
      </c>
      <c r="J3783" s="73" t="s">
        <v>552</v>
      </c>
      <c r="K3783" s="73" t="s">
        <v>166</v>
      </c>
      <c r="L3783" s="129">
        <v>0</v>
      </c>
      <c r="N3783" s="121">
        <v>0</v>
      </c>
      <c r="O3783" s="121">
        <v>44849.41</v>
      </c>
      <c r="P3783" s="121">
        <v>44849.41</v>
      </c>
      <c r="Q3783" s="130" t="s">
        <v>681</v>
      </c>
      <c r="R3783" s="131">
        <v>0</v>
      </c>
      <c r="S3783" s="132">
        <v>5617156.6100000124</v>
      </c>
      <c r="T3783" s="122" t="s">
        <v>509</v>
      </c>
      <c r="U3783" s="2">
        <v>111767977</v>
      </c>
      <c r="V3783" s="121">
        <v>-434947100</v>
      </c>
      <c r="W3783" s="111">
        <v>543029</v>
      </c>
      <c r="X3783" s="133">
        <v>70198943</v>
      </c>
      <c r="Y3783" s="45"/>
    </row>
    <row r="3784" spans="1:25">
      <c r="A3784" s="299" t="s">
        <v>206</v>
      </c>
      <c r="B3784" s="299" t="s">
        <v>207</v>
      </c>
      <c r="C3784" s="125">
        <v>45471</v>
      </c>
      <c r="D3784" s="125">
        <v>45471</v>
      </c>
      <c r="E3784" s="125">
        <v>45488</v>
      </c>
      <c r="F3784" s="295" t="s">
        <v>486</v>
      </c>
      <c r="G3784" s="127"/>
      <c r="H3784" s="128" t="s">
        <v>485</v>
      </c>
      <c r="I3784" s="73" t="s">
        <v>281</v>
      </c>
      <c r="J3784" s="73" t="s">
        <v>487</v>
      </c>
      <c r="K3784" s="73" t="s">
        <v>944</v>
      </c>
      <c r="L3784" s="129">
        <v>2442.3000000000002</v>
      </c>
      <c r="M3784" s="121">
        <v>100</v>
      </c>
      <c r="N3784" s="121">
        <v>2442.3000000000002</v>
      </c>
      <c r="O3784" s="121">
        <v>0</v>
      </c>
      <c r="P3784" s="121">
        <v>2442.3000000000002</v>
      </c>
      <c r="Q3784" s="130" t="s">
        <v>681</v>
      </c>
      <c r="R3784" s="131">
        <v>17610383.889999993</v>
      </c>
      <c r="S3784" s="132">
        <v>0</v>
      </c>
      <c r="T3784" s="122" t="s">
        <v>487</v>
      </c>
      <c r="U3784" s="2">
        <v>116783646</v>
      </c>
      <c r="V3784" s="121">
        <v>-434939515</v>
      </c>
      <c r="W3784" s="111">
        <v>537734</v>
      </c>
      <c r="X3784" s="133">
        <v>70198113</v>
      </c>
      <c r="Y3784" s="45"/>
    </row>
    <row r="3785" spans="1:25">
      <c r="A3785" s="299" t="s">
        <v>182</v>
      </c>
      <c r="B3785" s="299" t="s">
        <v>183</v>
      </c>
      <c r="C3785" s="125">
        <v>45471</v>
      </c>
      <c r="D3785" s="125">
        <v>45471</v>
      </c>
      <c r="E3785" s="125">
        <v>45488</v>
      </c>
      <c r="F3785" s="295" t="s">
        <v>486</v>
      </c>
      <c r="G3785" s="127" t="s">
        <v>1733</v>
      </c>
      <c r="H3785" s="128" t="s">
        <v>485</v>
      </c>
      <c r="I3785" s="73" t="s">
        <v>281</v>
      </c>
      <c r="J3785" s="73" t="s">
        <v>487</v>
      </c>
      <c r="K3785" s="73" t="s">
        <v>166</v>
      </c>
      <c r="L3785" s="129">
        <v>0</v>
      </c>
      <c r="N3785" s="121">
        <v>0</v>
      </c>
      <c r="O3785" s="121">
        <v>887.25</v>
      </c>
      <c r="P3785" s="121">
        <v>887.25</v>
      </c>
      <c r="Q3785" s="130" t="s">
        <v>681</v>
      </c>
      <c r="R3785" s="131">
        <v>0</v>
      </c>
      <c r="S3785" s="132">
        <v>5618043.8600000124</v>
      </c>
      <c r="T3785" s="122" t="s">
        <v>487</v>
      </c>
      <c r="U3785" s="2">
        <v>110900155</v>
      </c>
      <c r="V3785" s="121">
        <v>-434939481</v>
      </c>
      <c r="W3785" s="111">
        <v>532372</v>
      </c>
      <c r="X3785" s="133">
        <v>70198100</v>
      </c>
      <c r="Y3785" s="45"/>
    </row>
    <row r="3786" spans="1:25">
      <c r="A3786" s="299" t="s">
        <v>182</v>
      </c>
      <c r="B3786" s="299" t="s">
        <v>183</v>
      </c>
      <c r="C3786" s="125">
        <v>45471</v>
      </c>
      <c r="D3786" s="125">
        <v>45471</v>
      </c>
      <c r="E3786" s="125">
        <v>45488</v>
      </c>
      <c r="F3786" s="295" t="s">
        <v>486</v>
      </c>
      <c r="G3786" s="127" t="s">
        <v>1733</v>
      </c>
      <c r="H3786" s="128" t="s">
        <v>485</v>
      </c>
      <c r="I3786" s="73" t="s">
        <v>281</v>
      </c>
      <c r="J3786" s="73" t="s">
        <v>487</v>
      </c>
      <c r="K3786" s="73" t="s">
        <v>166</v>
      </c>
      <c r="L3786" s="129">
        <v>0</v>
      </c>
      <c r="N3786" s="121">
        <v>0</v>
      </c>
      <c r="O3786" s="121">
        <v>3.99</v>
      </c>
      <c r="P3786" s="121">
        <v>3.99</v>
      </c>
      <c r="Q3786" s="130" t="s">
        <v>681</v>
      </c>
      <c r="R3786" s="131">
        <v>0</v>
      </c>
      <c r="S3786" s="132">
        <v>5618047.8500000127</v>
      </c>
      <c r="T3786" s="122" t="s">
        <v>487</v>
      </c>
      <c r="U3786" s="2">
        <v>110900155</v>
      </c>
      <c r="V3786" s="121">
        <v>-434939531</v>
      </c>
      <c r="W3786" s="111">
        <v>532372</v>
      </c>
      <c r="X3786" s="133">
        <v>70198122</v>
      </c>
      <c r="Y3786" s="45"/>
    </row>
    <row r="3787" spans="1:25">
      <c r="A3787" s="299" t="s">
        <v>206</v>
      </c>
      <c r="B3787" s="299" t="s">
        <v>207</v>
      </c>
      <c r="C3787" s="125">
        <v>45471</v>
      </c>
      <c r="D3787" s="125">
        <v>45471</v>
      </c>
      <c r="E3787" s="125">
        <v>45488</v>
      </c>
      <c r="F3787" s="295" t="s">
        <v>280</v>
      </c>
      <c r="G3787" s="127"/>
      <c r="H3787" s="128" t="s">
        <v>279</v>
      </c>
      <c r="I3787" s="73" t="s">
        <v>281</v>
      </c>
      <c r="J3787" s="73" t="s">
        <v>282</v>
      </c>
      <c r="K3787" s="73" t="s">
        <v>944</v>
      </c>
      <c r="L3787" s="129">
        <v>22775.89</v>
      </c>
      <c r="M3787" s="121">
        <v>100</v>
      </c>
      <c r="N3787" s="121">
        <v>22775.89</v>
      </c>
      <c r="O3787" s="121">
        <v>0</v>
      </c>
      <c r="P3787" s="121">
        <v>22775.89</v>
      </c>
      <c r="Q3787" s="130" t="s">
        <v>681</v>
      </c>
      <c r="R3787" s="131">
        <v>17633159.779999994</v>
      </c>
      <c r="S3787" s="132">
        <v>0</v>
      </c>
      <c r="T3787" s="122" t="s">
        <v>282</v>
      </c>
      <c r="U3787" s="2">
        <v>116093735</v>
      </c>
      <c r="V3787" s="121">
        <v>-433084205</v>
      </c>
      <c r="W3787" s="111">
        <v>537726</v>
      </c>
      <c r="X3787" s="133">
        <v>69821164</v>
      </c>
      <c r="Y3787" s="45"/>
    </row>
    <row r="3788" spans="1:25">
      <c r="A3788" s="299" t="s">
        <v>182</v>
      </c>
      <c r="B3788" s="299" t="s">
        <v>183</v>
      </c>
      <c r="C3788" s="125">
        <v>45412</v>
      </c>
      <c r="D3788" s="125">
        <v>45412</v>
      </c>
      <c r="E3788" s="125">
        <v>45488</v>
      </c>
      <c r="F3788" s="295" t="s">
        <v>280</v>
      </c>
      <c r="G3788" s="127" t="s">
        <v>1537</v>
      </c>
      <c r="H3788" s="128" t="s">
        <v>279</v>
      </c>
      <c r="I3788" s="73" t="s">
        <v>281</v>
      </c>
      <c r="J3788" s="73" t="s">
        <v>282</v>
      </c>
      <c r="K3788" s="73" t="s">
        <v>166</v>
      </c>
      <c r="L3788" s="129">
        <v>0</v>
      </c>
      <c r="N3788" s="121">
        <v>0</v>
      </c>
      <c r="O3788" s="121">
        <v>38.590000000000003</v>
      </c>
      <c r="P3788" s="121">
        <v>38.590000000000003</v>
      </c>
      <c r="Q3788" s="130" t="s">
        <v>681</v>
      </c>
      <c r="R3788" s="131">
        <v>0</v>
      </c>
      <c r="S3788" s="132">
        <v>5618086.4400000125</v>
      </c>
      <c r="T3788" s="122" t="s">
        <v>282</v>
      </c>
      <c r="U3788" s="2">
        <v>107960333</v>
      </c>
      <c r="V3788" s="121">
        <v>-434937379</v>
      </c>
      <c r="W3788" s="111">
        <v>537726</v>
      </c>
      <c r="X3788" s="133">
        <v>70197787</v>
      </c>
      <c r="Y3788" s="45"/>
    </row>
    <row r="3789" spans="1:25">
      <c r="A3789" s="299" t="s">
        <v>206</v>
      </c>
      <c r="B3789" s="299" t="s">
        <v>207</v>
      </c>
      <c r="C3789" s="125">
        <v>45471</v>
      </c>
      <c r="D3789" s="125">
        <v>45471</v>
      </c>
      <c r="E3789" s="125">
        <v>45488</v>
      </c>
      <c r="G3789" s="127"/>
      <c r="H3789" s="128" t="s">
        <v>355</v>
      </c>
      <c r="I3789" s="73" t="s">
        <v>356</v>
      </c>
      <c r="J3789" s="73" t="s">
        <v>357</v>
      </c>
      <c r="K3789" s="73" t="s">
        <v>944</v>
      </c>
      <c r="L3789" s="129">
        <v>49312.5</v>
      </c>
      <c r="M3789" s="121">
        <v>100</v>
      </c>
      <c r="N3789" s="121">
        <v>49312.5</v>
      </c>
      <c r="O3789" s="121">
        <v>0</v>
      </c>
      <c r="P3789" s="121">
        <v>49312.5</v>
      </c>
      <c r="Q3789" s="130" t="s">
        <v>681</v>
      </c>
      <c r="R3789" s="131">
        <v>17682472.279999994</v>
      </c>
      <c r="S3789" s="132">
        <v>0</v>
      </c>
      <c r="T3789" s="122" t="s">
        <v>357</v>
      </c>
      <c r="U3789" s="2">
        <v>116112023</v>
      </c>
      <c r="V3789" s="121">
        <v>-433146563</v>
      </c>
      <c r="W3789" s="111">
        <v>581109</v>
      </c>
      <c r="X3789" s="133">
        <v>69826549</v>
      </c>
      <c r="Y3789" s="45"/>
    </row>
    <row r="3790" spans="1:25">
      <c r="A3790" s="299" t="s">
        <v>182</v>
      </c>
      <c r="B3790" s="299" t="s">
        <v>183</v>
      </c>
      <c r="C3790" s="125">
        <v>45471</v>
      </c>
      <c r="D3790" s="125">
        <v>45471</v>
      </c>
      <c r="E3790" s="125">
        <v>45488</v>
      </c>
      <c r="G3790" s="127" t="s">
        <v>2005</v>
      </c>
      <c r="H3790" s="128" t="s">
        <v>355</v>
      </c>
      <c r="I3790" s="73" t="s">
        <v>356</v>
      </c>
      <c r="J3790" s="73" t="s">
        <v>357</v>
      </c>
      <c r="K3790" s="73" t="s">
        <v>166</v>
      </c>
      <c r="L3790" s="129">
        <v>0</v>
      </c>
      <c r="N3790" s="121">
        <v>0</v>
      </c>
      <c r="O3790" s="121">
        <v>329999.48</v>
      </c>
      <c r="P3790" s="121">
        <v>329999.48</v>
      </c>
      <c r="Q3790" s="130" t="s">
        <v>681</v>
      </c>
      <c r="R3790" s="131">
        <v>0</v>
      </c>
      <c r="S3790" s="132">
        <v>5948085.920000013</v>
      </c>
      <c r="T3790" s="122" t="s">
        <v>357</v>
      </c>
      <c r="U3790" s="2">
        <v>114818609</v>
      </c>
      <c r="V3790" s="121">
        <v>-434943418</v>
      </c>
      <c r="W3790" s="111">
        <v>581109</v>
      </c>
      <c r="X3790" s="133">
        <v>70198477</v>
      </c>
      <c r="Y3790" s="45"/>
    </row>
    <row r="3791" spans="1:25">
      <c r="A3791" s="299" t="s">
        <v>206</v>
      </c>
      <c r="B3791" s="299" t="s">
        <v>207</v>
      </c>
      <c r="C3791" s="125">
        <v>45474</v>
      </c>
      <c r="D3791" s="125">
        <v>45474</v>
      </c>
      <c r="E3791" s="125">
        <v>45488</v>
      </c>
      <c r="F3791" s="295" t="s">
        <v>235</v>
      </c>
      <c r="G3791" s="127"/>
      <c r="H3791" s="128" t="s">
        <v>234</v>
      </c>
      <c r="I3791" s="73" t="s">
        <v>236</v>
      </c>
      <c r="J3791" s="73" t="s">
        <v>237</v>
      </c>
      <c r="K3791" s="73" t="s">
        <v>944</v>
      </c>
      <c r="L3791" s="129">
        <v>20000</v>
      </c>
      <c r="M3791" s="121">
        <v>100</v>
      </c>
      <c r="N3791" s="121">
        <v>20000</v>
      </c>
      <c r="O3791" s="121">
        <v>0</v>
      </c>
      <c r="P3791" s="121">
        <v>20000</v>
      </c>
      <c r="Q3791" s="130" t="s">
        <v>681</v>
      </c>
      <c r="R3791" s="131">
        <v>17702472.279999994</v>
      </c>
      <c r="S3791" s="132">
        <v>0</v>
      </c>
      <c r="T3791" s="122" t="s">
        <v>237</v>
      </c>
      <c r="U3791" s="2">
        <v>116788113</v>
      </c>
      <c r="V3791" s="121">
        <v>-434947798</v>
      </c>
      <c r="W3791" s="111">
        <v>495127</v>
      </c>
      <c r="X3791" s="133">
        <v>70199006</v>
      </c>
      <c r="Y3791" s="45"/>
    </row>
    <row r="3792" spans="1:25">
      <c r="A3792" s="299" t="s">
        <v>182</v>
      </c>
      <c r="B3792" s="299" t="s">
        <v>183</v>
      </c>
      <c r="C3792" s="125">
        <v>45474</v>
      </c>
      <c r="D3792" s="125">
        <v>45474</v>
      </c>
      <c r="E3792" s="125">
        <v>45488</v>
      </c>
      <c r="F3792" s="295" t="s">
        <v>235</v>
      </c>
      <c r="G3792" s="127" t="s">
        <v>1699</v>
      </c>
      <c r="H3792" s="128" t="s">
        <v>234</v>
      </c>
      <c r="I3792" s="73" t="s">
        <v>236</v>
      </c>
      <c r="J3792" s="73" t="s">
        <v>237</v>
      </c>
      <c r="K3792" s="73" t="s">
        <v>166</v>
      </c>
      <c r="L3792" s="129">
        <v>0</v>
      </c>
      <c r="N3792" s="121">
        <v>0</v>
      </c>
      <c r="O3792" s="121">
        <v>217223.65</v>
      </c>
      <c r="P3792" s="121">
        <v>217223.65</v>
      </c>
      <c r="Q3792" s="130" t="s">
        <v>681</v>
      </c>
      <c r="R3792" s="131">
        <v>0</v>
      </c>
      <c r="S3792" s="132">
        <v>6165309.5700000133</v>
      </c>
      <c r="T3792" s="122" t="s">
        <v>237</v>
      </c>
      <c r="U3792" s="2">
        <v>111394031</v>
      </c>
      <c r="V3792" s="121">
        <v>-434947518</v>
      </c>
      <c r="W3792" s="111">
        <v>550067</v>
      </c>
      <c r="X3792" s="133">
        <v>70198984</v>
      </c>
      <c r="Y3792" s="45"/>
    </row>
    <row r="3793" spans="1:25">
      <c r="A3793" s="299" t="s">
        <v>206</v>
      </c>
      <c r="B3793" s="299" t="s">
        <v>207</v>
      </c>
      <c r="C3793" s="125">
        <v>45471</v>
      </c>
      <c r="D3793" s="125">
        <v>45471</v>
      </c>
      <c r="E3793" s="125">
        <v>45488</v>
      </c>
      <c r="F3793" s="295" t="s">
        <v>371</v>
      </c>
      <c r="G3793" s="127"/>
      <c r="H3793" s="128" t="s">
        <v>370</v>
      </c>
      <c r="I3793" s="73" t="s">
        <v>372</v>
      </c>
      <c r="J3793" s="73" t="s">
        <v>373</v>
      </c>
      <c r="K3793" s="73" t="s">
        <v>944</v>
      </c>
      <c r="L3793" s="129">
        <v>55832.51</v>
      </c>
      <c r="M3793" s="121">
        <v>100</v>
      </c>
      <c r="N3793" s="121">
        <v>55832.51</v>
      </c>
      <c r="O3793" s="121">
        <v>0</v>
      </c>
      <c r="P3793" s="121">
        <v>55832.51</v>
      </c>
      <c r="Q3793" s="130" t="s">
        <v>681</v>
      </c>
      <c r="R3793" s="131">
        <v>17758304.789999995</v>
      </c>
      <c r="S3793" s="132">
        <v>0</v>
      </c>
      <c r="T3793" s="122" t="s">
        <v>373</v>
      </c>
      <c r="U3793" s="2">
        <v>115953567</v>
      </c>
      <c r="V3793" s="121">
        <v>-432813952</v>
      </c>
      <c r="W3793" s="111">
        <v>583361</v>
      </c>
      <c r="X3793" s="133">
        <v>69758486</v>
      </c>
      <c r="Y3793" s="45"/>
    </row>
    <row r="3794" spans="1:25">
      <c r="A3794" s="299" t="s">
        <v>206</v>
      </c>
      <c r="B3794" s="299" t="s">
        <v>207</v>
      </c>
      <c r="C3794" s="125">
        <v>45471</v>
      </c>
      <c r="D3794" s="125">
        <v>45471</v>
      </c>
      <c r="E3794" s="125">
        <v>45488</v>
      </c>
      <c r="F3794" s="295" t="s">
        <v>371</v>
      </c>
      <c r="G3794" s="127"/>
      <c r="H3794" s="128" t="s">
        <v>370</v>
      </c>
      <c r="I3794" s="73" t="s">
        <v>372</v>
      </c>
      <c r="J3794" s="73" t="s">
        <v>373</v>
      </c>
      <c r="K3794" s="73" t="s">
        <v>944</v>
      </c>
      <c r="L3794" s="129">
        <v>22584.25</v>
      </c>
      <c r="M3794" s="121">
        <v>100</v>
      </c>
      <c r="N3794" s="121">
        <v>22584.25</v>
      </c>
      <c r="O3794" s="121">
        <v>0</v>
      </c>
      <c r="P3794" s="121">
        <v>22584.25</v>
      </c>
      <c r="Q3794" s="130" t="s">
        <v>681</v>
      </c>
      <c r="R3794" s="131">
        <v>17780889.039999995</v>
      </c>
      <c r="S3794" s="132">
        <v>0</v>
      </c>
      <c r="T3794" s="122" t="s">
        <v>373</v>
      </c>
      <c r="U3794" s="2">
        <v>115954600</v>
      </c>
      <c r="V3794" s="121">
        <v>-432816466</v>
      </c>
      <c r="W3794" s="111">
        <v>583361</v>
      </c>
      <c r="X3794" s="133">
        <v>69759420</v>
      </c>
      <c r="Y3794" s="45"/>
    </row>
    <row r="3795" spans="1:25">
      <c r="A3795" s="299" t="s">
        <v>206</v>
      </c>
      <c r="B3795" s="299" t="s">
        <v>207</v>
      </c>
      <c r="C3795" s="125">
        <v>45470</v>
      </c>
      <c r="D3795" s="125">
        <v>45470</v>
      </c>
      <c r="E3795" s="125">
        <v>45488</v>
      </c>
      <c r="F3795" s="295" t="s">
        <v>371</v>
      </c>
      <c r="G3795" s="127"/>
      <c r="H3795" s="128" t="s">
        <v>370</v>
      </c>
      <c r="I3795" s="73" t="s">
        <v>372</v>
      </c>
      <c r="J3795" s="73" t="s">
        <v>373</v>
      </c>
      <c r="K3795" s="73" t="s">
        <v>993</v>
      </c>
      <c r="L3795" s="129">
        <v>0</v>
      </c>
      <c r="N3795" s="121">
        <v>1116.6500000000001</v>
      </c>
      <c r="O3795" s="121">
        <v>0</v>
      </c>
      <c r="P3795" s="121">
        <v>1116.6500000000001</v>
      </c>
      <c r="Q3795" s="130" t="s">
        <v>681</v>
      </c>
      <c r="R3795" s="131">
        <v>17782005.689999994</v>
      </c>
      <c r="S3795" s="132">
        <v>0</v>
      </c>
      <c r="T3795" s="122" t="s">
        <v>373</v>
      </c>
      <c r="U3795" s="2">
        <v>116783757</v>
      </c>
      <c r="V3795" s="121">
        <v>-434939910</v>
      </c>
      <c r="W3795" s="111"/>
      <c r="X3795" s="133">
        <v>70198180</v>
      </c>
      <c r="Y3795" s="45"/>
    </row>
    <row r="3796" spans="1:25">
      <c r="A3796" s="299" t="s">
        <v>182</v>
      </c>
      <c r="B3796" s="299" t="s">
        <v>183</v>
      </c>
      <c r="C3796" s="125">
        <v>45471</v>
      </c>
      <c r="D3796" s="125">
        <v>45471</v>
      </c>
      <c r="E3796" s="125">
        <v>45488</v>
      </c>
      <c r="F3796" s="295" t="s">
        <v>371</v>
      </c>
      <c r="G3796" s="127" t="s">
        <v>1976</v>
      </c>
      <c r="H3796" s="128" t="s">
        <v>370</v>
      </c>
      <c r="I3796" s="73" t="s">
        <v>372</v>
      </c>
      <c r="J3796" s="73" t="s">
        <v>1109</v>
      </c>
      <c r="K3796" s="73" t="s">
        <v>166</v>
      </c>
      <c r="L3796" s="129">
        <v>0</v>
      </c>
      <c r="N3796" s="121">
        <v>0</v>
      </c>
      <c r="O3796" s="121">
        <v>111888.08</v>
      </c>
      <c r="P3796" s="121">
        <v>111888.08</v>
      </c>
      <c r="Q3796" s="130" t="s">
        <v>681</v>
      </c>
      <c r="R3796" s="131">
        <v>0</v>
      </c>
      <c r="S3796" s="132">
        <v>6277197.6500000134</v>
      </c>
      <c r="T3796" s="122" t="s">
        <v>373</v>
      </c>
      <c r="U3796" s="2">
        <v>114015457</v>
      </c>
      <c r="V3796" s="121">
        <v>-434940438</v>
      </c>
      <c r="W3796" s="111">
        <v>583361</v>
      </c>
      <c r="X3796" s="133">
        <v>70198239</v>
      </c>
      <c r="Y3796" s="45"/>
    </row>
    <row r="3797" spans="1:25">
      <c r="A3797" s="228" t="s">
        <v>182</v>
      </c>
      <c r="B3797" s="228" t="s">
        <v>183</v>
      </c>
      <c r="C3797" s="229">
        <v>45471</v>
      </c>
      <c r="D3797" s="229">
        <v>45471</v>
      </c>
      <c r="E3797" s="229">
        <v>45488</v>
      </c>
      <c r="F3797" s="296" t="s">
        <v>203</v>
      </c>
      <c r="G3797" s="230" t="s">
        <v>1887</v>
      </c>
      <c r="H3797" s="231" t="s">
        <v>202</v>
      </c>
      <c r="I3797" s="232" t="s">
        <v>204</v>
      </c>
      <c r="J3797" s="232" t="s">
        <v>205</v>
      </c>
      <c r="K3797" s="232" t="s">
        <v>166</v>
      </c>
      <c r="L3797" s="233">
        <v>0</v>
      </c>
      <c r="M3797" s="234"/>
      <c r="N3797" s="234">
        <v>0</v>
      </c>
      <c r="O3797" s="234">
        <v>1555.15</v>
      </c>
      <c r="P3797" s="234">
        <v>1555.15</v>
      </c>
      <c r="Q3797" s="235" t="s">
        <v>681</v>
      </c>
      <c r="R3797" s="236">
        <v>0</v>
      </c>
      <c r="S3797" s="237">
        <v>6278752.8000000138</v>
      </c>
      <c r="T3797" s="238" t="s">
        <v>205</v>
      </c>
      <c r="U3797" s="239">
        <v>113574856</v>
      </c>
      <c r="V3797" s="234">
        <v>-434950829</v>
      </c>
      <c r="W3797" s="240">
        <v>542867</v>
      </c>
      <c r="X3797" s="241">
        <v>70199360</v>
      </c>
      <c r="Y3797" s="242"/>
    </row>
    <row r="3798" spans="1:25">
      <c r="A3798" s="299" t="s">
        <v>206</v>
      </c>
      <c r="B3798" s="299" t="s">
        <v>207</v>
      </c>
      <c r="C3798" s="125">
        <v>45489</v>
      </c>
      <c r="D3798" s="125">
        <v>45489</v>
      </c>
      <c r="E3798" s="125">
        <v>45489</v>
      </c>
      <c r="G3798" s="127"/>
      <c r="J3798" s="73"/>
      <c r="K3798" s="73" t="s">
        <v>709</v>
      </c>
      <c r="L3798" s="129">
        <v>0</v>
      </c>
      <c r="N3798" s="121">
        <v>30000000</v>
      </c>
      <c r="O3798" s="121">
        <v>0</v>
      </c>
      <c r="P3798" s="121">
        <v>30000000</v>
      </c>
      <c r="Q3798" s="130" t="s">
        <v>681</v>
      </c>
      <c r="R3798" s="131">
        <v>47782005.689999998</v>
      </c>
      <c r="S3798" s="132">
        <v>0</v>
      </c>
      <c r="T3798" s="122"/>
      <c r="U3798" s="2">
        <v>2913616</v>
      </c>
      <c r="V3798" s="121">
        <v>-435007994</v>
      </c>
      <c r="W3798" s="111"/>
      <c r="X3798" s="133">
        <v>70212930</v>
      </c>
      <c r="Y3798" s="45" t="s">
        <v>1556</v>
      </c>
    </row>
    <row r="3799" spans="1:25">
      <c r="A3799" s="299" t="s">
        <v>206</v>
      </c>
      <c r="B3799" s="299" t="s">
        <v>207</v>
      </c>
      <c r="C3799" s="125">
        <v>45483</v>
      </c>
      <c r="D3799" s="125">
        <v>45489</v>
      </c>
      <c r="E3799" s="125">
        <v>45489</v>
      </c>
      <c r="G3799" s="127"/>
      <c r="H3799" s="128" t="s">
        <v>1150</v>
      </c>
      <c r="I3799" s="73" t="s">
        <v>1148</v>
      </c>
      <c r="J3799" s="73" t="s">
        <v>1149</v>
      </c>
      <c r="K3799" s="73" t="s">
        <v>710</v>
      </c>
      <c r="L3799" s="129">
        <v>10000000</v>
      </c>
      <c r="M3799" s="121">
        <v>98.53125</v>
      </c>
      <c r="N3799" s="121">
        <v>-9853125</v>
      </c>
      <c r="O3799" s="121">
        <v>0</v>
      </c>
      <c r="P3799" s="121">
        <v>-9853125</v>
      </c>
      <c r="Q3799" s="130" t="s">
        <v>681</v>
      </c>
      <c r="R3799" s="131">
        <v>37928880.689999998</v>
      </c>
      <c r="S3799" s="132">
        <v>0</v>
      </c>
      <c r="T3799" s="122" t="s">
        <v>1149</v>
      </c>
      <c r="U3799" s="2">
        <v>116832072</v>
      </c>
      <c r="V3799" s="121">
        <v>-435075016</v>
      </c>
      <c r="W3799" s="111">
        <v>602015</v>
      </c>
      <c r="X3799" s="133">
        <v>70231020</v>
      </c>
      <c r="Y3799" s="45"/>
    </row>
    <row r="3800" spans="1:25">
      <c r="A3800" s="299" t="s">
        <v>206</v>
      </c>
      <c r="B3800" s="299" t="s">
        <v>207</v>
      </c>
      <c r="C3800" s="125">
        <v>45471</v>
      </c>
      <c r="D3800" s="125">
        <v>45471</v>
      </c>
      <c r="E3800" s="125">
        <v>45489</v>
      </c>
      <c r="F3800" s="295" t="s">
        <v>346</v>
      </c>
      <c r="G3800" s="127"/>
      <c r="H3800" s="128" t="s">
        <v>345</v>
      </c>
      <c r="I3800" s="73" t="s">
        <v>164</v>
      </c>
      <c r="J3800" s="73" t="s">
        <v>347</v>
      </c>
      <c r="K3800" s="73" t="s">
        <v>830</v>
      </c>
      <c r="L3800" s="129">
        <v>11128.88</v>
      </c>
      <c r="M3800" s="121">
        <v>100</v>
      </c>
      <c r="N3800" s="121">
        <v>11128.88</v>
      </c>
      <c r="O3800" s="121">
        <v>0</v>
      </c>
      <c r="P3800" s="121">
        <v>11128.88</v>
      </c>
      <c r="Q3800" s="130" t="s">
        <v>681</v>
      </c>
      <c r="R3800" s="131">
        <v>37940009.57</v>
      </c>
      <c r="S3800" s="132">
        <v>0</v>
      </c>
      <c r="T3800" s="122" t="s">
        <v>347</v>
      </c>
      <c r="U3800" s="2">
        <v>116829332</v>
      </c>
      <c r="V3800" s="121">
        <v>-435064918</v>
      </c>
      <c r="W3800" s="111">
        <v>532990</v>
      </c>
      <c r="X3800" s="133">
        <v>70229132</v>
      </c>
      <c r="Y3800" s="45"/>
    </row>
    <row r="3801" spans="1:25">
      <c r="A3801" s="299" t="s">
        <v>182</v>
      </c>
      <c r="B3801" s="299" t="s">
        <v>183</v>
      </c>
      <c r="C3801" s="125">
        <v>45471</v>
      </c>
      <c r="D3801" s="125">
        <v>45471</v>
      </c>
      <c r="E3801" s="125">
        <v>45489</v>
      </c>
      <c r="F3801" s="295" t="s">
        <v>346</v>
      </c>
      <c r="G3801" s="127" t="s">
        <v>1700</v>
      </c>
      <c r="H3801" s="128" t="s">
        <v>345</v>
      </c>
      <c r="I3801" s="73" t="s">
        <v>164</v>
      </c>
      <c r="J3801" s="73" t="s">
        <v>347</v>
      </c>
      <c r="K3801" s="73" t="s">
        <v>166</v>
      </c>
      <c r="L3801" s="129">
        <v>0</v>
      </c>
      <c r="N3801" s="121">
        <v>0</v>
      </c>
      <c r="O3801" s="121">
        <v>36902.97</v>
      </c>
      <c r="P3801" s="121">
        <v>36902.97</v>
      </c>
      <c r="Q3801" s="130" t="s">
        <v>681</v>
      </c>
      <c r="R3801" s="131">
        <v>0</v>
      </c>
      <c r="S3801" s="132">
        <v>6315655.7700000135</v>
      </c>
      <c r="T3801" s="122" t="s">
        <v>347</v>
      </c>
      <c r="U3801" s="2">
        <v>111646729</v>
      </c>
      <c r="V3801" s="121">
        <v>-435059476</v>
      </c>
      <c r="W3801" s="111">
        <v>549316</v>
      </c>
      <c r="X3801" s="133">
        <v>70228114</v>
      </c>
      <c r="Y3801" s="45"/>
    </row>
    <row r="3802" spans="1:25">
      <c r="A3802" s="299" t="s">
        <v>182</v>
      </c>
      <c r="B3802" s="299" t="s">
        <v>183</v>
      </c>
      <c r="C3802" s="125">
        <v>45471</v>
      </c>
      <c r="D3802" s="125">
        <v>45471</v>
      </c>
      <c r="E3802" s="125">
        <v>45489</v>
      </c>
      <c r="F3802" s="295" t="s">
        <v>346</v>
      </c>
      <c r="G3802" s="127" t="s">
        <v>1700</v>
      </c>
      <c r="H3802" s="128" t="s">
        <v>345</v>
      </c>
      <c r="I3802" s="73" t="s">
        <v>164</v>
      </c>
      <c r="J3802" s="73" t="s">
        <v>347</v>
      </c>
      <c r="K3802" s="73" t="s">
        <v>166</v>
      </c>
      <c r="L3802" s="129">
        <v>0</v>
      </c>
      <c r="N3802" s="121">
        <v>0</v>
      </c>
      <c r="O3802" s="121">
        <v>26559.81</v>
      </c>
      <c r="P3802" s="121">
        <v>26559.81</v>
      </c>
      <c r="Q3802" s="130" t="s">
        <v>681</v>
      </c>
      <c r="R3802" s="131">
        <v>0</v>
      </c>
      <c r="S3802" s="132">
        <v>6342215.5800000131</v>
      </c>
      <c r="T3802" s="122" t="s">
        <v>347</v>
      </c>
      <c r="U3802" s="2">
        <v>111646729</v>
      </c>
      <c r="V3802" s="121">
        <v>-435059514</v>
      </c>
      <c r="W3802" s="111">
        <v>549316</v>
      </c>
      <c r="X3802" s="133">
        <v>70227842</v>
      </c>
      <c r="Y3802" s="45"/>
    </row>
    <row r="3803" spans="1:25">
      <c r="A3803" s="299" t="s">
        <v>182</v>
      </c>
      <c r="B3803" s="299" t="s">
        <v>183</v>
      </c>
      <c r="C3803" s="125">
        <v>45471</v>
      </c>
      <c r="D3803" s="125">
        <v>45471</v>
      </c>
      <c r="E3803" s="125">
        <v>45489</v>
      </c>
      <c r="F3803" s="295" t="s">
        <v>346</v>
      </c>
      <c r="G3803" s="127" t="s">
        <v>1700</v>
      </c>
      <c r="H3803" s="128" t="s">
        <v>345</v>
      </c>
      <c r="I3803" s="73" t="s">
        <v>164</v>
      </c>
      <c r="J3803" s="73" t="s">
        <v>347</v>
      </c>
      <c r="K3803" s="73" t="s">
        <v>166</v>
      </c>
      <c r="L3803" s="129">
        <v>0</v>
      </c>
      <c r="N3803" s="121">
        <v>0</v>
      </c>
      <c r="O3803" s="121">
        <v>87899.07</v>
      </c>
      <c r="P3803" s="121">
        <v>87899.07</v>
      </c>
      <c r="Q3803" s="130" t="s">
        <v>681</v>
      </c>
      <c r="R3803" s="131">
        <v>0</v>
      </c>
      <c r="S3803" s="132">
        <v>6430114.6500000134</v>
      </c>
      <c r="T3803" s="122" t="s">
        <v>347</v>
      </c>
      <c r="U3803" s="2">
        <v>111646729</v>
      </c>
      <c r="V3803" s="121">
        <v>-435059773</v>
      </c>
      <c r="W3803" s="111">
        <v>549316</v>
      </c>
      <c r="X3803" s="133">
        <v>70228128</v>
      </c>
      <c r="Y3803" s="45"/>
    </row>
    <row r="3804" spans="1:25">
      <c r="A3804" s="299" t="s">
        <v>206</v>
      </c>
      <c r="B3804" s="299" t="s">
        <v>207</v>
      </c>
      <c r="C3804" s="125">
        <v>45471</v>
      </c>
      <c r="D3804" s="125">
        <v>45471</v>
      </c>
      <c r="E3804" s="125">
        <v>45489</v>
      </c>
      <c r="G3804" s="127"/>
      <c r="H3804" s="128" t="s">
        <v>163</v>
      </c>
      <c r="I3804" s="73" t="s">
        <v>164</v>
      </c>
      <c r="J3804" s="73" t="s">
        <v>165</v>
      </c>
      <c r="K3804" s="73" t="s">
        <v>944</v>
      </c>
      <c r="L3804" s="129">
        <v>2284.7399999999998</v>
      </c>
      <c r="M3804" s="121">
        <v>100</v>
      </c>
      <c r="N3804" s="121">
        <v>2284.7399999999998</v>
      </c>
      <c r="O3804" s="121">
        <v>0</v>
      </c>
      <c r="P3804" s="121">
        <v>2284.7399999999998</v>
      </c>
      <c r="Q3804" s="130" t="s">
        <v>681</v>
      </c>
      <c r="R3804" s="131">
        <v>37942294.310000002</v>
      </c>
      <c r="S3804" s="132">
        <v>0</v>
      </c>
      <c r="T3804" s="122" t="s">
        <v>165</v>
      </c>
      <c r="U3804" s="2">
        <v>116827741</v>
      </c>
      <c r="V3804" s="121">
        <v>-435058979</v>
      </c>
      <c r="W3804" s="111">
        <v>533498</v>
      </c>
      <c r="X3804" s="133">
        <v>70228009</v>
      </c>
      <c r="Y3804" s="45"/>
    </row>
    <row r="3805" spans="1:25">
      <c r="A3805" s="299" t="s">
        <v>182</v>
      </c>
      <c r="B3805" s="299" t="s">
        <v>183</v>
      </c>
      <c r="C3805" s="125">
        <v>45472</v>
      </c>
      <c r="D3805" s="125">
        <v>45472</v>
      </c>
      <c r="E3805" s="125">
        <v>45489</v>
      </c>
      <c r="G3805" s="127" t="s">
        <v>1768</v>
      </c>
      <c r="H3805" s="128" t="s">
        <v>163</v>
      </c>
      <c r="I3805" s="73" t="s">
        <v>164</v>
      </c>
      <c r="J3805" s="73" t="s">
        <v>165</v>
      </c>
      <c r="K3805" s="73" t="s">
        <v>166</v>
      </c>
      <c r="L3805" s="129">
        <v>0</v>
      </c>
      <c r="N3805" s="121">
        <v>0</v>
      </c>
      <c r="O3805" s="121">
        <v>1241.78</v>
      </c>
      <c r="P3805" s="121">
        <v>1241.78</v>
      </c>
      <c r="Q3805" s="130" t="s">
        <v>681</v>
      </c>
      <c r="R3805" s="131">
        <v>0</v>
      </c>
      <c r="S3805" s="132">
        <v>6431356.4300000137</v>
      </c>
      <c r="T3805" s="122" t="s">
        <v>165</v>
      </c>
      <c r="U3805" s="2">
        <v>111550851</v>
      </c>
      <c r="V3805" s="121">
        <v>-435058619</v>
      </c>
      <c r="W3805" s="111">
        <v>533498</v>
      </c>
      <c r="X3805" s="133">
        <v>70227922</v>
      </c>
      <c r="Y3805" s="45"/>
    </row>
    <row r="3806" spans="1:25">
      <c r="A3806" s="299" t="s">
        <v>182</v>
      </c>
      <c r="B3806" s="299" t="s">
        <v>183</v>
      </c>
      <c r="C3806" s="125">
        <v>45471</v>
      </c>
      <c r="D3806" s="125">
        <v>45471</v>
      </c>
      <c r="E3806" s="125">
        <v>45489</v>
      </c>
      <c r="F3806" s="295" t="s">
        <v>266</v>
      </c>
      <c r="G3806" s="127" t="s">
        <v>1645</v>
      </c>
      <c r="H3806" s="128" t="s">
        <v>265</v>
      </c>
      <c r="I3806" s="73" t="s">
        <v>267</v>
      </c>
      <c r="J3806" s="73" t="s">
        <v>268</v>
      </c>
      <c r="K3806" s="73" t="s">
        <v>166</v>
      </c>
      <c r="L3806" s="129">
        <v>0</v>
      </c>
      <c r="N3806" s="121">
        <v>0</v>
      </c>
      <c r="O3806" s="121">
        <v>-4580.78</v>
      </c>
      <c r="P3806" s="121">
        <v>-4580.78</v>
      </c>
      <c r="Q3806" s="130" t="s">
        <v>681</v>
      </c>
      <c r="R3806" s="131">
        <v>0</v>
      </c>
      <c r="S3806" s="132">
        <v>6426775.6500000134</v>
      </c>
      <c r="T3806" s="122" t="s">
        <v>268</v>
      </c>
      <c r="U3806" s="2">
        <v>111594904</v>
      </c>
      <c r="V3806" s="121">
        <v>-435016567</v>
      </c>
      <c r="W3806" s="111">
        <v>550292</v>
      </c>
      <c r="X3806" s="133">
        <v>70215431</v>
      </c>
      <c r="Y3806" s="45"/>
    </row>
    <row r="3807" spans="1:25">
      <c r="A3807" s="299" t="s">
        <v>206</v>
      </c>
      <c r="B3807" s="299" t="s">
        <v>207</v>
      </c>
      <c r="C3807" s="125">
        <v>45483</v>
      </c>
      <c r="D3807" s="125">
        <v>45489</v>
      </c>
      <c r="E3807" s="125">
        <v>45489</v>
      </c>
      <c r="G3807" s="127"/>
      <c r="H3807" s="128" t="s">
        <v>438</v>
      </c>
      <c r="I3807" s="73" t="s">
        <v>439</v>
      </c>
      <c r="J3807" s="73" t="s">
        <v>440</v>
      </c>
      <c r="K3807" s="73" t="s">
        <v>710</v>
      </c>
      <c r="L3807" s="129">
        <v>10000000</v>
      </c>
      <c r="M3807" s="121">
        <v>98.53125</v>
      </c>
      <c r="N3807" s="121">
        <v>-9853125</v>
      </c>
      <c r="O3807" s="121">
        <v>0</v>
      </c>
      <c r="P3807" s="121">
        <v>-9853125</v>
      </c>
      <c r="Q3807" s="130" t="s">
        <v>681</v>
      </c>
      <c r="R3807" s="131">
        <v>28089169.310000002</v>
      </c>
      <c r="S3807" s="132">
        <v>0</v>
      </c>
      <c r="T3807" s="122" t="s">
        <v>440</v>
      </c>
      <c r="U3807" s="2">
        <v>116832451</v>
      </c>
      <c r="V3807" s="121">
        <v>-435075928</v>
      </c>
      <c r="W3807" s="111">
        <v>596600</v>
      </c>
      <c r="X3807" s="133">
        <v>70231297</v>
      </c>
      <c r="Y3807" s="45"/>
    </row>
    <row r="3808" spans="1:25">
      <c r="A3808" s="299" t="s">
        <v>206</v>
      </c>
      <c r="B3808" s="299" t="s">
        <v>207</v>
      </c>
      <c r="C3808" s="125">
        <v>45483</v>
      </c>
      <c r="D3808" s="125">
        <v>45489</v>
      </c>
      <c r="E3808" s="125">
        <v>45489</v>
      </c>
      <c r="F3808" s="295" t="s">
        <v>1151</v>
      </c>
      <c r="G3808" s="127"/>
      <c r="H3808" s="128" t="s">
        <v>855</v>
      </c>
      <c r="I3808" s="73" t="s">
        <v>853</v>
      </c>
      <c r="J3808" s="73" t="s">
        <v>854</v>
      </c>
      <c r="K3808" s="73" t="s">
        <v>710</v>
      </c>
      <c r="L3808" s="129">
        <v>1585834.88</v>
      </c>
      <c r="M3808" s="121">
        <v>99.03125</v>
      </c>
      <c r="N3808" s="121">
        <v>-1570472.1</v>
      </c>
      <c r="O3808" s="121">
        <v>0</v>
      </c>
      <c r="P3808" s="121">
        <v>-1570472.1</v>
      </c>
      <c r="Q3808" s="130" t="s">
        <v>681</v>
      </c>
      <c r="R3808" s="131">
        <v>26518697.210000001</v>
      </c>
      <c r="S3808" s="132">
        <v>0</v>
      </c>
      <c r="T3808" s="122" t="s">
        <v>854</v>
      </c>
      <c r="U3808" s="2">
        <v>116832182</v>
      </c>
      <c r="V3808" s="121">
        <v>-435075193</v>
      </c>
      <c r="W3808" s="111">
        <v>516603</v>
      </c>
      <c r="X3808" s="133">
        <v>70231058</v>
      </c>
      <c r="Y3808" s="45"/>
    </row>
    <row r="3809" spans="1:25">
      <c r="A3809" s="299" t="s">
        <v>206</v>
      </c>
      <c r="B3809" s="299" t="s">
        <v>207</v>
      </c>
      <c r="C3809" s="125">
        <v>45488</v>
      </c>
      <c r="D3809" s="125">
        <v>45488</v>
      </c>
      <c r="E3809" s="125">
        <v>45489</v>
      </c>
      <c r="F3809" s="295" t="s">
        <v>554</v>
      </c>
      <c r="G3809" s="127"/>
      <c r="H3809" s="128" t="s">
        <v>553</v>
      </c>
      <c r="I3809" s="73" t="s">
        <v>555</v>
      </c>
      <c r="J3809" s="73" t="s">
        <v>556</v>
      </c>
      <c r="K3809" s="73" t="s">
        <v>944</v>
      </c>
      <c r="L3809" s="129">
        <v>142584.26999999999</v>
      </c>
      <c r="M3809" s="121">
        <v>100</v>
      </c>
      <c r="N3809" s="121">
        <v>142584.26999999999</v>
      </c>
      <c r="O3809" s="121">
        <v>0</v>
      </c>
      <c r="P3809" s="121">
        <v>142584.26999999999</v>
      </c>
      <c r="Q3809" s="130" t="s">
        <v>681</v>
      </c>
      <c r="R3809" s="131">
        <v>26661281.48</v>
      </c>
      <c r="S3809" s="132">
        <v>0</v>
      </c>
      <c r="T3809" s="122" t="s">
        <v>556</v>
      </c>
      <c r="U3809" s="2"/>
      <c r="W3809" s="111">
        <v>554809</v>
      </c>
      <c r="X3809" s="133"/>
      <c r="Y3809" s="45"/>
    </row>
    <row r="3810" spans="1:25">
      <c r="A3810" s="299" t="s">
        <v>206</v>
      </c>
      <c r="B3810" s="299" t="s">
        <v>207</v>
      </c>
      <c r="C3810" s="125">
        <v>45483</v>
      </c>
      <c r="D3810" s="125">
        <v>45489</v>
      </c>
      <c r="E3810" s="125">
        <v>45489</v>
      </c>
      <c r="G3810" s="127"/>
      <c r="H3810" s="128" t="s">
        <v>1154</v>
      </c>
      <c r="I3810" s="73" t="s">
        <v>1152</v>
      </c>
      <c r="J3810" s="73" t="s">
        <v>1153</v>
      </c>
      <c r="K3810" s="73" t="s">
        <v>710</v>
      </c>
      <c r="L3810" s="129">
        <v>10000000</v>
      </c>
      <c r="M3810" s="121">
        <v>98.53125</v>
      </c>
      <c r="N3810" s="121">
        <v>-9853125</v>
      </c>
      <c r="O3810" s="121">
        <v>0</v>
      </c>
      <c r="P3810" s="121">
        <v>-9853125</v>
      </c>
      <c r="Q3810" s="130" t="s">
        <v>681</v>
      </c>
      <c r="R3810" s="131">
        <v>16808156.48</v>
      </c>
      <c r="S3810" s="132">
        <v>0</v>
      </c>
      <c r="T3810" s="122" t="s">
        <v>1153</v>
      </c>
      <c r="U3810" s="2">
        <v>116832297</v>
      </c>
      <c r="V3810" s="121">
        <v>-435075507</v>
      </c>
      <c r="W3810" s="111">
        <v>595496</v>
      </c>
      <c r="X3810" s="133">
        <v>70231152</v>
      </c>
      <c r="Y3810" s="45"/>
    </row>
    <row r="3811" spans="1:25">
      <c r="A3811" s="228" t="s">
        <v>206</v>
      </c>
      <c r="B3811" s="228" t="s">
        <v>207</v>
      </c>
      <c r="C3811" s="229">
        <v>45483</v>
      </c>
      <c r="D3811" s="229">
        <v>45489</v>
      </c>
      <c r="E3811" s="229">
        <v>45489</v>
      </c>
      <c r="F3811" s="296"/>
      <c r="G3811" s="230"/>
      <c r="H3811" s="231" t="s">
        <v>1157</v>
      </c>
      <c r="I3811" s="232" t="s">
        <v>1155</v>
      </c>
      <c r="J3811" s="232" t="s">
        <v>1156</v>
      </c>
      <c r="K3811" s="232" t="s">
        <v>710</v>
      </c>
      <c r="L3811" s="233">
        <v>10000000</v>
      </c>
      <c r="M3811" s="234">
        <v>98.53125</v>
      </c>
      <c r="N3811" s="234">
        <v>-9853125</v>
      </c>
      <c r="O3811" s="234">
        <v>0</v>
      </c>
      <c r="P3811" s="234">
        <v>-9853125</v>
      </c>
      <c r="Q3811" s="235" t="s">
        <v>681</v>
      </c>
      <c r="R3811" s="236">
        <v>6955031.4800000004</v>
      </c>
      <c r="S3811" s="237">
        <v>0</v>
      </c>
      <c r="T3811" s="238" t="s">
        <v>1156</v>
      </c>
      <c r="U3811" s="239">
        <v>116832235</v>
      </c>
      <c r="V3811" s="234">
        <v>-435075322</v>
      </c>
      <c r="W3811" s="240">
        <v>598132</v>
      </c>
      <c r="X3811" s="241">
        <v>70231103</v>
      </c>
      <c r="Y3811" s="242"/>
    </row>
    <row r="3812" spans="1:25">
      <c r="A3812" s="299" t="s">
        <v>206</v>
      </c>
      <c r="B3812" s="299" t="s">
        <v>207</v>
      </c>
      <c r="C3812" s="125">
        <v>45469</v>
      </c>
      <c r="D3812" s="125">
        <v>45488</v>
      </c>
      <c r="E3812" s="125">
        <v>45490</v>
      </c>
      <c r="G3812" s="127"/>
      <c r="H3812" s="128" t="s">
        <v>413</v>
      </c>
      <c r="I3812" s="73" t="s">
        <v>414</v>
      </c>
      <c r="J3812" s="73" t="s">
        <v>415</v>
      </c>
      <c r="K3812" s="73" t="s">
        <v>830</v>
      </c>
      <c r="L3812" s="129">
        <v>4987500</v>
      </c>
      <c r="M3812" s="121">
        <v>98.53125</v>
      </c>
      <c r="N3812" s="121">
        <v>4914246.09</v>
      </c>
      <c r="O3812" s="121">
        <v>0</v>
      </c>
      <c r="P3812" s="121">
        <v>4914246.09</v>
      </c>
      <c r="Q3812" s="130" t="s">
        <v>681</v>
      </c>
      <c r="R3812" s="131">
        <v>11869277.57</v>
      </c>
      <c r="S3812" s="132">
        <v>0</v>
      </c>
      <c r="T3812" s="122" t="s">
        <v>415</v>
      </c>
      <c r="U3812" s="2">
        <v>116350447</v>
      </c>
      <c r="V3812" s="121">
        <v>-435137993</v>
      </c>
      <c r="W3812" s="111">
        <v>586800</v>
      </c>
      <c r="X3812" s="133">
        <v>70243424</v>
      </c>
      <c r="Y3812" s="45"/>
    </row>
    <row r="3813" spans="1:25">
      <c r="A3813" s="228" t="s">
        <v>206</v>
      </c>
      <c r="B3813" s="228" t="s">
        <v>207</v>
      </c>
      <c r="C3813" s="229">
        <v>45469</v>
      </c>
      <c r="D3813" s="229">
        <v>45489</v>
      </c>
      <c r="E3813" s="229">
        <v>45490</v>
      </c>
      <c r="F3813" s="296"/>
      <c r="G3813" s="230"/>
      <c r="H3813" s="231" t="s">
        <v>317</v>
      </c>
      <c r="I3813" s="232" t="s">
        <v>318</v>
      </c>
      <c r="J3813" s="232" t="s">
        <v>319</v>
      </c>
      <c r="K3813" s="232" t="s">
        <v>710</v>
      </c>
      <c r="L3813" s="233">
        <v>4936548.2</v>
      </c>
      <c r="M3813" s="234">
        <v>95.5</v>
      </c>
      <c r="N3813" s="234">
        <v>-4714403.53</v>
      </c>
      <c r="O3813" s="234">
        <v>0</v>
      </c>
      <c r="P3813" s="234">
        <v>-4714403.53</v>
      </c>
      <c r="Q3813" s="235" t="s">
        <v>681</v>
      </c>
      <c r="R3813" s="236">
        <v>7154874.04</v>
      </c>
      <c r="S3813" s="237">
        <v>0</v>
      </c>
      <c r="T3813" s="238" t="s">
        <v>319</v>
      </c>
      <c r="U3813" s="239">
        <v>116350891</v>
      </c>
      <c r="V3813" s="234">
        <v>-435179278</v>
      </c>
      <c r="W3813" s="240">
        <v>454684</v>
      </c>
      <c r="X3813" s="241">
        <v>70252449</v>
      </c>
      <c r="Y3813" s="242"/>
    </row>
    <row r="3814" spans="1:25">
      <c r="A3814" s="299" t="s">
        <v>206</v>
      </c>
      <c r="B3814" s="299" t="s">
        <v>207</v>
      </c>
      <c r="C3814" s="125">
        <v>45491</v>
      </c>
      <c r="D3814" s="125">
        <v>45491</v>
      </c>
      <c r="E3814" s="125">
        <v>45492</v>
      </c>
      <c r="G3814" s="127"/>
      <c r="H3814" s="128" t="s">
        <v>441</v>
      </c>
      <c r="I3814" s="73" t="s">
        <v>442</v>
      </c>
      <c r="J3814" s="73" t="s">
        <v>443</v>
      </c>
      <c r="K3814" s="73" t="s">
        <v>1158</v>
      </c>
      <c r="L3814" s="129">
        <v>0</v>
      </c>
      <c r="N3814" s="121">
        <v>8990.66</v>
      </c>
      <c r="O3814" s="121">
        <v>0</v>
      </c>
      <c r="P3814" s="121">
        <v>8990.66</v>
      </c>
      <c r="Q3814" s="130" t="s">
        <v>681</v>
      </c>
      <c r="R3814" s="131">
        <v>7163864.7000000002</v>
      </c>
      <c r="S3814" s="132">
        <v>0</v>
      </c>
      <c r="T3814" s="122" t="s">
        <v>443</v>
      </c>
      <c r="U3814" s="2">
        <v>116975510</v>
      </c>
      <c r="V3814" s="121">
        <v>-435475625</v>
      </c>
      <c r="W3814" s="111"/>
      <c r="X3814" s="133">
        <v>70309277</v>
      </c>
      <c r="Y3814" s="45" t="s">
        <v>2006</v>
      </c>
    </row>
    <row r="3815" spans="1:25">
      <c r="A3815" s="299" t="s">
        <v>206</v>
      </c>
      <c r="B3815" s="299" t="s">
        <v>207</v>
      </c>
      <c r="C3815" s="125">
        <v>45490</v>
      </c>
      <c r="D3815" s="125">
        <v>45490</v>
      </c>
      <c r="E3815" s="125">
        <v>45492</v>
      </c>
      <c r="G3815" s="127"/>
      <c r="H3815" s="128" t="s">
        <v>441</v>
      </c>
      <c r="I3815" s="73" t="s">
        <v>442</v>
      </c>
      <c r="J3815" s="73" t="s">
        <v>443</v>
      </c>
      <c r="K3815" s="73" t="s">
        <v>817</v>
      </c>
      <c r="L3815" s="129">
        <v>0</v>
      </c>
      <c r="N3815" s="121">
        <v>-8990.66</v>
      </c>
      <c r="O3815" s="121">
        <v>0</v>
      </c>
      <c r="P3815" s="121">
        <v>-8990.66</v>
      </c>
      <c r="Q3815" s="130" t="s">
        <v>681</v>
      </c>
      <c r="R3815" s="131">
        <v>7154874.04</v>
      </c>
      <c r="S3815" s="132">
        <v>0</v>
      </c>
      <c r="T3815" s="122" t="s">
        <v>443</v>
      </c>
      <c r="U3815" s="2">
        <v>116975304</v>
      </c>
      <c r="V3815" s="121">
        <v>-435475227</v>
      </c>
      <c r="W3815" s="111"/>
      <c r="X3815" s="133">
        <v>70309082</v>
      </c>
      <c r="Y3815" s="45" t="s">
        <v>2007</v>
      </c>
    </row>
    <row r="3816" spans="1:25">
      <c r="A3816" s="299" t="s">
        <v>182</v>
      </c>
      <c r="B3816" s="299" t="s">
        <v>183</v>
      </c>
      <c r="C3816" s="125">
        <v>45489</v>
      </c>
      <c r="D3816" s="125">
        <v>45489</v>
      </c>
      <c r="E3816" s="125">
        <v>45492</v>
      </c>
      <c r="F3816" s="295" t="s">
        <v>246</v>
      </c>
      <c r="G3816" s="127"/>
      <c r="H3816" s="128" t="s">
        <v>245</v>
      </c>
      <c r="I3816" s="73" t="s">
        <v>164</v>
      </c>
      <c r="J3816" s="73" t="s">
        <v>247</v>
      </c>
      <c r="K3816" s="73" t="s">
        <v>1158</v>
      </c>
      <c r="L3816" s="129">
        <v>0</v>
      </c>
      <c r="N3816" s="121">
        <v>0</v>
      </c>
      <c r="O3816" s="121">
        <v>3215.66</v>
      </c>
      <c r="P3816" s="121">
        <v>3215.66</v>
      </c>
      <c r="Q3816" s="130" t="s">
        <v>681</v>
      </c>
      <c r="R3816" s="131">
        <v>0</v>
      </c>
      <c r="S3816" s="132">
        <v>6429991.3100000136</v>
      </c>
      <c r="T3816" s="122" t="s">
        <v>247</v>
      </c>
      <c r="U3816" s="2">
        <v>116973291</v>
      </c>
      <c r="V3816" s="121">
        <v>-435470882</v>
      </c>
      <c r="W3816" s="111"/>
      <c r="X3816" s="133">
        <v>70307473</v>
      </c>
      <c r="Y3816" s="45"/>
    </row>
    <row r="3817" spans="1:25">
      <c r="A3817" s="299" t="s">
        <v>182</v>
      </c>
      <c r="B3817" s="299" t="s">
        <v>183</v>
      </c>
      <c r="C3817" s="125">
        <v>45490</v>
      </c>
      <c r="D3817" s="125">
        <v>45490</v>
      </c>
      <c r="E3817" s="125">
        <v>45492</v>
      </c>
      <c r="F3817" s="295" t="s">
        <v>346</v>
      </c>
      <c r="G3817" s="127"/>
      <c r="H3817" s="128" t="s">
        <v>345</v>
      </c>
      <c r="I3817" s="73" t="s">
        <v>164</v>
      </c>
      <c r="J3817" s="73" t="s">
        <v>347</v>
      </c>
      <c r="K3817" s="73" t="s">
        <v>1158</v>
      </c>
      <c r="L3817" s="129">
        <v>0</v>
      </c>
      <c r="N3817" s="121">
        <v>0</v>
      </c>
      <c r="O3817" s="121">
        <v>7409.37</v>
      </c>
      <c r="P3817" s="121">
        <v>7409.37</v>
      </c>
      <c r="Q3817" s="130" t="s">
        <v>681</v>
      </c>
      <c r="R3817" s="131">
        <v>0</v>
      </c>
      <c r="S3817" s="132">
        <v>6437400.6800000137</v>
      </c>
      <c r="T3817" s="122" t="s">
        <v>347</v>
      </c>
      <c r="U3817" s="2">
        <v>116847507</v>
      </c>
      <c r="V3817" s="121">
        <v>-435470869</v>
      </c>
      <c r="W3817" s="111"/>
      <c r="X3817" s="133">
        <v>70307470</v>
      </c>
      <c r="Y3817" s="45"/>
    </row>
    <row r="3818" spans="1:25">
      <c r="A3818" s="299" t="s">
        <v>182</v>
      </c>
      <c r="B3818" s="299" t="s">
        <v>183</v>
      </c>
      <c r="C3818" s="125">
        <v>45489</v>
      </c>
      <c r="D3818" s="125">
        <v>45489</v>
      </c>
      <c r="E3818" s="125">
        <v>45492</v>
      </c>
      <c r="G3818" s="127"/>
      <c r="H3818" s="128" t="s">
        <v>163</v>
      </c>
      <c r="I3818" s="73" t="s">
        <v>164</v>
      </c>
      <c r="J3818" s="73" t="s">
        <v>165</v>
      </c>
      <c r="K3818" s="73" t="s">
        <v>1158</v>
      </c>
      <c r="L3818" s="129">
        <v>0</v>
      </c>
      <c r="N3818" s="121">
        <v>0</v>
      </c>
      <c r="O3818" s="121">
        <v>2239.0500000000002</v>
      </c>
      <c r="P3818" s="121">
        <v>2239.0500000000002</v>
      </c>
      <c r="Q3818" s="130" t="s">
        <v>681</v>
      </c>
      <c r="R3818" s="131">
        <v>0</v>
      </c>
      <c r="S3818" s="132">
        <v>6439639.7300000135</v>
      </c>
      <c r="T3818" s="122" t="s">
        <v>165</v>
      </c>
      <c r="U3818" s="2">
        <v>116973294</v>
      </c>
      <c r="V3818" s="121">
        <v>-435470896</v>
      </c>
      <c r="W3818" s="111"/>
      <c r="X3818" s="133">
        <v>70307478</v>
      </c>
      <c r="Y3818" s="45"/>
    </row>
    <row r="3819" spans="1:25">
      <c r="A3819" s="258" t="s">
        <v>182</v>
      </c>
      <c r="B3819" s="258" t="s">
        <v>183</v>
      </c>
      <c r="C3819" s="259">
        <v>45495</v>
      </c>
      <c r="D3819" s="259">
        <v>45495</v>
      </c>
      <c r="E3819" s="259">
        <v>45495</v>
      </c>
      <c r="F3819" s="298"/>
      <c r="G3819" s="260" t="s">
        <v>1886</v>
      </c>
      <c r="H3819" s="261" t="s">
        <v>1048</v>
      </c>
      <c r="I3819" s="262" t="s">
        <v>1046</v>
      </c>
      <c r="J3819" s="262" t="s">
        <v>1047</v>
      </c>
      <c r="K3819" s="262" t="s">
        <v>166</v>
      </c>
      <c r="L3819" s="263">
        <v>0</v>
      </c>
      <c r="M3819" s="264"/>
      <c r="N3819" s="264">
        <v>0</v>
      </c>
      <c r="O3819" s="264">
        <v>15094.25</v>
      </c>
      <c r="P3819" s="264">
        <v>15094.25</v>
      </c>
      <c r="Q3819" s="265" t="s">
        <v>681</v>
      </c>
      <c r="R3819" s="266">
        <v>0</v>
      </c>
      <c r="S3819" s="267">
        <v>6454733.9800000135</v>
      </c>
      <c r="T3819" s="268" t="s">
        <v>1047</v>
      </c>
      <c r="U3819" s="269">
        <v>114609396</v>
      </c>
      <c r="V3819" s="264">
        <v>-435584312</v>
      </c>
      <c r="W3819" s="270">
        <v>551210</v>
      </c>
      <c r="X3819" s="271">
        <v>70319006</v>
      </c>
      <c r="Y3819" s="272"/>
    </row>
    <row r="3820" spans="1:25">
      <c r="A3820" s="243" t="s">
        <v>182</v>
      </c>
      <c r="B3820" s="243" t="s">
        <v>183</v>
      </c>
      <c r="C3820" s="244">
        <v>45495</v>
      </c>
      <c r="D3820" s="244">
        <v>45495</v>
      </c>
      <c r="E3820" s="244">
        <v>45496</v>
      </c>
      <c r="F3820" s="297" t="s">
        <v>203</v>
      </c>
      <c r="G3820" s="245" t="s">
        <v>1887</v>
      </c>
      <c r="H3820" s="246" t="s">
        <v>202</v>
      </c>
      <c r="I3820" s="247" t="s">
        <v>204</v>
      </c>
      <c r="J3820" s="247" t="s">
        <v>205</v>
      </c>
      <c r="K3820" s="247" t="s">
        <v>166</v>
      </c>
      <c r="L3820" s="248">
        <v>0</v>
      </c>
      <c r="M3820" s="249"/>
      <c r="N3820" s="249">
        <v>0</v>
      </c>
      <c r="O3820" s="249">
        <v>5774.11</v>
      </c>
      <c r="P3820" s="249">
        <v>5774.11</v>
      </c>
      <c r="Q3820" s="250" t="s">
        <v>681</v>
      </c>
      <c r="R3820" s="251">
        <v>0</v>
      </c>
      <c r="S3820" s="252">
        <v>6460508.0900000138</v>
      </c>
      <c r="T3820" s="253" t="s">
        <v>205</v>
      </c>
      <c r="U3820" s="254">
        <v>114609456</v>
      </c>
      <c r="V3820" s="249">
        <v>-435797685</v>
      </c>
      <c r="W3820" s="255">
        <v>555758</v>
      </c>
      <c r="X3820" s="256">
        <v>70366778</v>
      </c>
      <c r="Y3820" s="257"/>
    </row>
    <row r="3821" spans="1:25">
      <c r="A3821" s="299" t="s">
        <v>206</v>
      </c>
      <c r="B3821" s="299" t="s">
        <v>207</v>
      </c>
      <c r="C3821" s="125">
        <v>45488</v>
      </c>
      <c r="D3821" s="125">
        <v>45488</v>
      </c>
      <c r="E3821" s="125">
        <v>45497</v>
      </c>
      <c r="F3821" s="295" t="s">
        <v>554</v>
      </c>
      <c r="G3821" s="127"/>
      <c r="H3821" s="128" t="s">
        <v>553</v>
      </c>
      <c r="I3821" s="73" t="s">
        <v>555</v>
      </c>
      <c r="J3821" s="73" t="s">
        <v>556</v>
      </c>
      <c r="K3821" s="73" t="s">
        <v>2008</v>
      </c>
      <c r="L3821" s="129">
        <v>142584.26999999999</v>
      </c>
      <c r="M3821" s="121">
        <v>100</v>
      </c>
      <c r="N3821" s="121">
        <v>-142584.26999999999</v>
      </c>
      <c r="O3821" s="121">
        <v>0</v>
      </c>
      <c r="P3821" s="121">
        <v>-142584.26999999999</v>
      </c>
      <c r="Q3821" s="130" t="s">
        <v>681</v>
      </c>
      <c r="R3821" s="131">
        <v>7012289.7700000005</v>
      </c>
      <c r="S3821" s="132">
        <v>0</v>
      </c>
      <c r="T3821" s="122" t="s">
        <v>556</v>
      </c>
      <c r="U3821" s="2"/>
      <c r="W3821" s="111">
        <v>554809</v>
      </c>
      <c r="X3821" s="133"/>
      <c r="Y3821" s="45"/>
    </row>
    <row r="3822" spans="1:25">
      <c r="A3822" s="299" t="s">
        <v>182</v>
      </c>
      <c r="B3822" s="299" t="s">
        <v>183</v>
      </c>
      <c r="C3822" s="125">
        <v>45323</v>
      </c>
      <c r="D3822" s="125">
        <v>45323</v>
      </c>
      <c r="E3822" s="125">
        <v>45497</v>
      </c>
      <c r="F3822" s="295" t="s">
        <v>554</v>
      </c>
      <c r="G3822" s="127" t="s">
        <v>1605</v>
      </c>
      <c r="H3822" s="128" t="s">
        <v>553</v>
      </c>
      <c r="I3822" s="73" t="s">
        <v>555</v>
      </c>
      <c r="J3822" s="73" t="s">
        <v>556</v>
      </c>
      <c r="K3822" s="73" t="s">
        <v>166</v>
      </c>
      <c r="L3822" s="129">
        <v>0</v>
      </c>
      <c r="N3822" s="121">
        <v>0</v>
      </c>
      <c r="O3822" s="121">
        <v>142584.26999999999</v>
      </c>
      <c r="P3822" s="121">
        <v>142584.26999999999</v>
      </c>
      <c r="Q3822" s="130" t="s">
        <v>681</v>
      </c>
      <c r="R3822" s="131">
        <v>0</v>
      </c>
      <c r="S3822" s="132">
        <v>6603092.3600000134</v>
      </c>
      <c r="T3822" s="122" t="s">
        <v>556</v>
      </c>
      <c r="U3822" s="2">
        <v>104097640</v>
      </c>
      <c r="V3822" s="121">
        <v>-435918995</v>
      </c>
      <c r="W3822" s="111">
        <v>554809</v>
      </c>
      <c r="X3822" s="133">
        <v>70389630</v>
      </c>
      <c r="Y3822" s="45" t="s">
        <v>2009</v>
      </c>
    </row>
    <row r="3823" spans="1:25">
      <c r="A3823" s="243" t="s">
        <v>206</v>
      </c>
      <c r="B3823" s="243" t="s">
        <v>207</v>
      </c>
      <c r="C3823" s="244">
        <v>45490</v>
      </c>
      <c r="D3823" s="244">
        <v>45497</v>
      </c>
      <c r="E3823" s="244">
        <v>45498</v>
      </c>
      <c r="F3823" s="297"/>
      <c r="G3823" s="245"/>
      <c r="H3823" s="246" t="s">
        <v>1132</v>
      </c>
      <c r="I3823" s="247" t="s">
        <v>1130</v>
      </c>
      <c r="J3823" s="247" t="s">
        <v>1131</v>
      </c>
      <c r="K3823" s="247" t="s">
        <v>830</v>
      </c>
      <c r="L3823" s="248">
        <v>2875000</v>
      </c>
      <c r="M3823" s="249">
        <v>98.5</v>
      </c>
      <c r="N3823" s="249">
        <v>2831875</v>
      </c>
      <c r="O3823" s="249">
        <v>0</v>
      </c>
      <c r="P3823" s="249">
        <v>2831875</v>
      </c>
      <c r="Q3823" s="250" t="s">
        <v>681</v>
      </c>
      <c r="R3823" s="251">
        <v>9844164.7699999996</v>
      </c>
      <c r="S3823" s="252">
        <v>0</v>
      </c>
      <c r="T3823" s="253" t="s">
        <v>1131</v>
      </c>
      <c r="U3823" s="254">
        <v>117066951</v>
      </c>
      <c r="V3823" s="249">
        <v>-435971722</v>
      </c>
      <c r="W3823" s="255">
        <v>583671</v>
      </c>
      <c r="X3823" s="256">
        <v>70399736</v>
      </c>
      <c r="Y3823" s="257"/>
    </row>
    <row r="3824" spans="1:25">
      <c r="A3824" s="299" t="s">
        <v>182</v>
      </c>
      <c r="B3824" s="299" t="s">
        <v>183</v>
      </c>
      <c r="C3824" s="125">
        <v>45502</v>
      </c>
      <c r="D3824" s="125">
        <v>45502</v>
      </c>
      <c r="E3824" s="125">
        <v>45502</v>
      </c>
      <c r="F3824" s="295" t="s">
        <v>1413</v>
      </c>
      <c r="G3824" s="127" t="s">
        <v>2010</v>
      </c>
      <c r="H3824" s="128" t="s">
        <v>1129</v>
      </c>
      <c r="I3824" s="73" t="s">
        <v>877</v>
      </c>
      <c r="J3824" s="73" t="s">
        <v>1128</v>
      </c>
      <c r="K3824" s="73" t="s">
        <v>166</v>
      </c>
      <c r="L3824" s="129">
        <v>0</v>
      </c>
      <c r="N3824" s="121">
        <v>0</v>
      </c>
      <c r="O3824" s="121">
        <v>38802.959999999999</v>
      </c>
      <c r="P3824" s="121">
        <v>38802.959999999999</v>
      </c>
      <c r="Q3824" s="130" t="s">
        <v>681</v>
      </c>
      <c r="R3824" s="131">
        <v>0</v>
      </c>
      <c r="S3824" s="132">
        <v>6641895.3200000133</v>
      </c>
      <c r="T3824" s="122" t="s">
        <v>1128</v>
      </c>
      <c r="U3824" s="2">
        <v>117078614</v>
      </c>
      <c r="V3824" s="121">
        <v>-437192915</v>
      </c>
      <c r="W3824" s="111">
        <v>594659</v>
      </c>
      <c r="X3824" s="133">
        <v>70456017</v>
      </c>
      <c r="Y3824" s="45"/>
    </row>
    <row r="3825" spans="1:25">
      <c r="A3825" s="299" t="s">
        <v>182</v>
      </c>
      <c r="B3825" s="299" t="s">
        <v>183</v>
      </c>
      <c r="C3825" s="125">
        <v>45502</v>
      </c>
      <c r="D3825" s="125">
        <v>45502</v>
      </c>
      <c r="E3825" s="125">
        <v>45502</v>
      </c>
      <c r="G3825" s="127" t="s">
        <v>1561</v>
      </c>
      <c r="H3825" s="128" t="s">
        <v>361</v>
      </c>
      <c r="I3825" s="73" t="s">
        <v>362</v>
      </c>
      <c r="J3825" s="73" t="s">
        <v>1892</v>
      </c>
      <c r="K3825" s="73" t="s">
        <v>166</v>
      </c>
      <c r="L3825" s="129">
        <v>0</v>
      </c>
      <c r="N3825" s="121">
        <v>0</v>
      </c>
      <c r="O3825" s="121">
        <v>4911.38</v>
      </c>
      <c r="P3825" s="121">
        <v>4911.38</v>
      </c>
      <c r="Q3825" s="130" t="s">
        <v>681</v>
      </c>
      <c r="R3825" s="131">
        <v>0</v>
      </c>
      <c r="S3825" s="132">
        <v>6646806.7000000132</v>
      </c>
      <c r="T3825" s="122" t="s">
        <v>363</v>
      </c>
      <c r="U3825" s="2">
        <v>117294673</v>
      </c>
      <c r="V3825" s="121">
        <v>-437317246</v>
      </c>
      <c r="W3825" s="111">
        <v>550335</v>
      </c>
      <c r="X3825" s="133">
        <v>70470105</v>
      </c>
      <c r="Y3825" s="45"/>
    </row>
    <row r="3826" spans="1:25">
      <c r="A3826" s="299" t="s">
        <v>182</v>
      </c>
      <c r="B3826" s="299" t="s">
        <v>183</v>
      </c>
      <c r="C3826" s="125">
        <v>45502</v>
      </c>
      <c r="D3826" s="125">
        <v>45502</v>
      </c>
      <c r="E3826" s="125">
        <v>45502</v>
      </c>
      <c r="G3826" s="127" t="s">
        <v>1561</v>
      </c>
      <c r="H3826" s="128" t="s">
        <v>361</v>
      </c>
      <c r="I3826" s="73" t="s">
        <v>362</v>
      </c>
      <c r="J3826" s="73" t="s">
        <v>363</v>
      </c>
      <c r="K3826" s="73" t="s">
        <v>166</v>
      </c>
      <c r="L3826" s="129">
        <v>0</v>
      </c>
      <c r="N3826" s="121">
        <v>0</v>
      </c>
      <c r="O3826" s="121">
        <v>277728.84999999998</v>
      </c>
      <c r="P3826" s="121">
        <v>277728.84999999998</v>
      </c>
      <c r="Q3826" s="130" t="s">
        <v>681</v>
      </c>
      <c r="R3826" s="131">
        <v>0</v>
      </c>
      <c r="S3826" s="132">
        <v>6924535.5500000129</v>
      </c>
      <c r="T3826" s="122" t="s">
        <v>363</v>
      </c>
      <c r="U3826" s="2">
        <v>117294674</v>
      </c>
      <c r="V3826" s="121">
        <v>-437317248</v>
      </c>
      <c r="W3826" s="111">
        <v>550321</v>
      </c>
      <c r="X3826" s="133">
        <v>70470106</v>
      </c>
      <c r="Y3826" s="45"/>
    </row>
    <row r="3827" spans="1:25">
      <c r="A3827" s="243" t="s">
        <v>182</v>
      </c>
      <c r="B3827" s="243" t="s">
        <v>183</v>
      </c>
      <c r="C3827" s="244">
        <v>45502</v>
      </c>
      <c r="D3827" s="244">
        <v>45502</v>
      </c>
      <c r="E3827" s="244">
        <v>45503</v>
      </c>
      <c r="F3827" s="297" t="s">
        <v>203</v>
      </c>
      <c r="G3827" s="245" t="s">
        <v>1887</v>
      </c>
      <c r="H3827" s="246" t="s">
        <v>202</v>
      </c>
      <c r="I3827" s="247" t="s">
        <v>204</v>
      </c>
      <c r="J3827" s="247" t="s">
        <v>205</v>
      </c>
      <c r="K3827" s="247" t="s">
        <v>166</v>
      </c>
      <c r="L3827" s="248">
        <v>0</v>
      </c>
      <c r="M3827" s="249"/>
      <c r="N3827" s="249">
        <v>0</v>
      </c>
      <c r="O3827" s="249">
        <v>1553.8</v>
      </c>
      <c r="P3827" s="249">
        <v>1553.8</v>
      </c>
      <c r="Q3827" s="250" t="s">
        <v>681</v>
      </c>
      <c r="R3827" s="251">
        <v>0</v>
      </c>
      <c r="S3827" s="252">
        <v>6926089.3500000127</v>
      </c>
      <c r="T3827" s="253" t="s">
        <v>205</v>
      </c>
      <c r="U3827" s="254">
        <v>116304007</v>
      </c>
      <c r="V3827" s="249">
        <v>-437732333</v>
      </c>
      <c r="W3827" s="255">
        <v>542867</v>
      </c>
      <c r="X3827" s="256">
        <v>70491402</v>
      </c>
      <c r="Y3827" s="257"/>
    </row>
    <row r="3828" spans="1:25">
      <c r="A3828" s="299" t="s">
        <v>182</v>
      </c>
      <c r="B3828" s="299" t="s">
        <v>183</v>
      </c>
      <c r="C3828" s="125">
        <v>45504</v>
      </c>
      <c r="D3828" s="125">
        <v>45504</v>
      </c>
      <c r="E3828" s="125">
        <v>45504</v>
      </c>
      <c r="G3828" s="127" t="s">
        <v>1990</v>
      </c>
      <c r="H3828" s="128" t="s">
        <v>1132</v>
      </c>
      <c r="I3828" s="73" t="s">
        <v>1130</v>
      </c>
      <c r="J3828" s="73" t="s">
        <v>1131</v>
      </c>
      <c r="K3828" s="73" t="s">
        <v>166</v>
      </c>
      <c r="L3828" s="129">
        <v>0</v>
      </c>
      <c r="N3828" s="121">
        <v>0</v>
      </c>
      <c r="O3828" s="121">
        <v>145842.15</v>
      </c>
      <c r="P3828" s="121">
        <v>145842.15</v>
      </c>
      <c r="Q3828" s="130" t="s">
        <v>681</v>
      </c>
      <c r="R3828" s="131">
        <v>0</v>
      </c>
      <c r="S3828" s="132">
        <v>7071931.500000013</v>
      </c>
      <c r="T3828" s="122" t="s">
        <v>1131</v>
      </c>
      <c r="U3828" s="2">
        <v>116252337</v>
      </c>
      <c r="V3828" s="121">
        <v>-438319702</v>
      </c>
      <c r="W3828" s="111">
        <v>583671</v>
      </c>
      <c r="X3828" s="133">
        <v>70699793</v>
      </c>
      <c r="Y3828" s="45"/>
    </row>
    <row r="3829" spans="1:25">
      <c r="A3829" s="299" t="s">
        <v>182</v>
      </c>
      <c r="B3829" s="299" t="s">
        <v>183</v>
      </c>
      <c r="C3829" s="125">
        <v>45504</v>
      </c>
      <c r="D3829" s="125">
        <v>45504</v>
      </c>
      <c r="E3829" s="125">
        <v>45504</v>
      </c>
      <c r="F3829" s="295" t="s">
        <v>1061</v>
      </c>
      <c r="G3829" s="127" t="s">
        <v>1921</v>
      </c>
      <c r="H3829" s="128" t="s">
        <v>1060</v>
      </c>
      <c r="I3829" s="73" t="s">
        <v>1058</v>
      </c>
      <c r="J3829" s="73" t="s">
        <v>1059</v>
      </c>
      <c r="K3829" s="73" t="s">
        <v>166</v>
      </c>
      <c r="L3829" s="129">
        <v>0</v>
      </c>
      <c r="N3829" s="121">
        <v>0</v>
      </c>
      <c r="O3829" s="121">
        <v>12171.01</v>
      </c>
      <c r="P3829" s="121">
        <v>12171.01</v>
      </c>
      <c r="Q3829" s="130" t="s">
        <v>681</v>
      </c>
      <c r="R3829" s="131">
        <v>0</v>
      </c>
      <c r="S3829" s="132">
        <v>7084102.5100000128</v>
      </c>
      <c r="T3829" s="122" t="s">
        <v>1096</v>
      </c>
      <c r="U3829" s="2">
        <v>115324395</v>
      </c>
      <c r="V3829" s="121">
        <v>-438215874</v>
      </c>
      <c r="W3829" s="111">
        <v>553659</v>
      </c>
      <c r="X3829" s="133">
        <v>70596949</v>
      </c>
      <c r="Y3829" s="45"/>
    </row>
    <row r="3830" spans="1:25">
      <c r="A3830" s="299" t="s">
        <v>206</v>
      </c>
      <c r="B3830" s="299" t="s">
        <v>207</v>
      </c>
      <c r="C3830" s="125">
        <v>45504</v>
      </c>
      <c r="D3830" s="125">
        <v>45504</v>
      </c>
      <c r="E3830" s="125">
        <v>45504</v>
      </c>
      <c r="F3830" s="295" t="s">
        <v>734</v>
      </c>
      <c r="G3830" s="127"/>
      <c r="H3830" s="128" t="s">
        <v>733</v>
      </c>
      <c r="I3830" s="73" t="s">
        <v>731</v>
      </c>
      <c r="J3830" s="73" t="s">
        <v>732</v>
      </c>
      <c r="K3830" s="73" t="s">
        <v>944</v>
      </c>
      <c r="L3830" s="129">
        <v>4351.2700000000004</v>
      </c>
      <c r="M3830" s="121">
        <v>100</v>
      </c>
      <c r="N3830" s="121">
        <v>4351.2700000000004</v>
      </c>
      <c r="O3830" s="121">
        <v>0</v>
      </c>
      <c r="P3830" s="121">
        <v>4351.2700000000004</v>
      </c>
      <c r="Q3830" s="130" t="s">
        <v>681</v>
      </c>
      <c r="R3830" s="131">
        <v>9848516.0399999991</v>
      </c>
      <c r="S3830" s="132">
        <v>0</v>
      </c>
      <c r="T3830" s="122" t="s">
        <v>732</v>
      </c>
      <c r="U3830" s="2">
        <v>117230262</v>
      </c>
      <c r="V3830" s="121">
        <v>-437203235</v>
      </c>
      <c r="W3830" s="111">
        <v>548653</v>
      </c>
      <c r="X3830" s="133">
        <v>70459700</v>
      </c>
      <c r="Y3830" s="45"/>
    </row>
    <row r="3831" spans="1:25">
      <c r="A3831" s="299" t="s">
        <v>182</v>
      </c>
      <c r="B3831" s="299" t="s">
        <v>183</v>
      </c>
      <c r="C3831" s="125">
        <v>45504</v>
      </c>
      <c r="D3831" s="125">
        <v>45504</v>
      </c>
      <c r="E3831" s="125">
        <v>45504</v>
      </c>
      <c r="F3831" s="295" t="s">
        <v>734</v>
      </c>
      <c r="G3831" s="127" t="s">
        <v>1518</v>
      </c>
      <c r="H3831" s="128" t="s">
        <v>733</v>
      </c>
      <c r="I3831" s="73" t="s">
        <v>731</v>
      </c>
      <c r="J3831" s="73" t="s">
        <v>732</v>
      </c>
      <c r="K3831" s="73" t="s">
        <v>166</v>
      </c>
      <c r="L3831" s="129">
        <v>0</v>
      </c>
      <c r="N3831" s="121">
        <v>0</v>
      </c>
      <c r="O3831" s="121">
        <v>136.56</v>
      </c>
      <c r="P3831" s="121">
        <v>136.56</v>
      </c>
      <c r="Q3831" s="130" t="s">
        <v>681</v>
      </c>
      <c r="R3831" s="131">
        <v>0</v>
      </c>
      <c r="S3831" s="132">
        <v>7084239.0700000124</v>
      </c>
      <c r="T3831" s="122" t="s">
        <v>732</v>
      </c>
      <c r="U3831" s="2">
        <v>115744721</v>
      </c>
      <c r="V3831" s="121">
        <v>-438286491</v>
      </c>
      <c r="W3831" s="111">
        <v>548653</v>
      </c>
      <c r="X3831" s="133">
        <v>70666868</v>
      </c>
      <c r="Y3831" s="45"/>
    </row>
    <row r="3832" spans="1:25">
      <c r="A3832" s="299" t="s">
        <v>206</v>
      </c>
      <c r="B3832" s="299" t="s">
        <v>207</v>
      </c>
      <c r="C3832" s="125">
        <v>45504</v>
      </c>
      <c r="D3832" s="125">
        <v>45504</v>
      </c>
      <c r="E3832" s="125">
        <v>45504</v>
      </c>
      <c r="F3832" s="295" t="s">
        <v>859</v>
      </c>
      <c r="G3832" s="127"/>
      <c r="H3832" s="128" t="s">
        <v>858</v>
      </c>
      <c r="I3832" s="73" t="s">
        <v>731</v>
      </c>
      <c r="J3832" s="73" t="s">
        <v>857</v>
      </c>
      <c r="K3832" s="73" t="s">
        <v>944</v>
      </c>
      <c r="L3832" s="129">
        <v>33370.769999999997</v>
      </c>
      <c r="M3832" s="121">
        <v>100</v>
      </c>
      <c r="N3832" s="121">
        <v>33370.769999999997</v>
      </c>
      <c r="O3832" s="121">
        <v>0</v>
      </c>
      <c r="P3832" s="121">
        <v>33370.769999999997</v>
      </c>
      <c r="Q3832" s="130" t="s">
        <v>681</v>
      </c>
      <c r="R3832" s="131">
        <v>9881886.8099999987</v>
      </c>
      <c r="S3832" s="132">
        <v>0</v>
      </c>
      <c r="T3832" s="122" t="s">
        <v>857</v>
      </c>
      <c r="U3832" s="2">
        <v>117637712</v>
      </c>
      <c r="V3832" s="121">
        <v>-438503445</v>
      </c>
      <c r="W3832" s="111">
        <v>548916</v>
      </c>
      <c r="X3832" s="133">
        <v>70768076</v>
      </c>
      <c r="Y3832" s="45"/>
    </row>
    <row r="3833" spans="1:25">
      <c r="A3833" s="299" t="s">
        <v>182</v>
      </c>
      <c r="B3833" s="299" t="s">
        <v>183</v>
      </c>
      <c r="C3833" s="125">
        <v>45504</v>
      </c>
      <c r="D3833" s="125">
        <v>45504</v>
      </c>
      <c r="E3833" s="125">
        <v>45504</v>
      </c>
      <c r="F3833" s="295" t="s">
        <v>859</v>
      </c>
      <c r="G3833" s="127" t="s">
        <v>1610</v>
      </c>
      <c r="H3833" s="128" t="s">
        <v>858</v>
      </c>
      <c r="I3833" s="73" t="s">
        <v>731</v>
      </c>
      <c r="J3833" s="73" t="s">
        <v>857</v>
      </c>
      <c r="K3833" s="73" t="s">
        <v>166</v>
      </c>
      <c r="L3833" s="129">
        <v>0</v>
      </c>
      <c r="N3833" s="121">
        <v>0</v>
      </c>
      <c r="O3833" s="121">
        <v>1047.28</v>
      </c>
      <c r="P3833" s="121">
        <v>1047.28</v>
      </c>
      <c r="Q3833" s="130" t="s">
        <v>681</v>
      </c>
      <c r="R3833" s="131">
        <v>0</v>
      </c>
      <c r="S3833" s="132">
        <v>7085286.3500000127</v>
      </c>
      <c r="T3833" s="122" t="s">
        <v>857</v>
      </c>
      <c r="U3833" s="2">
        <v>117597527</v>
      </c>
      <c r="V3833" s="121">
        <v>-438423891</v>
      </c>
      <c r="W3833" s="111">
        <v>548916</v>
      </c>
      <c r="X3833" s="133">
        <v>70751358</v>
      </c>
      <c r="Y3833" s="45"/>
    </row>
    <row r="3834" spans="1:25">
      <c r="A3834" s="299" t="s">
        <v>182</v>
      </c>
      <c r="B3834" s="299" t="s">
        <v>183</v>
      </c>
      <c r="C3834" s="125">
        <v>45504</v>
      </c>
      <c r="D3834" s="125">
        <v>45504</v>
      </c>
      <c r="E3834" s="125">
        <v>45504</v>
      </c>
      <c r="F3834" s="295" t="s">
        <v>558</v>
      </c>
      <c r="G3834" s="127" t="s">
        <v>1685</v>
      </c>
      <c r="H3834" s="128" t="s">
        <v>557</v>
      </c>
      <c r="I3834" s="73" t="s">
        <v>559</v>
      </c>
      <c r="J3834" s="73" t="s">
        <v>943</v>
      </c>
      <c r="K3834" s="73" t="s">
        <v>166</v>
      </c>
      <c r="L3834" s="129">
        <v>0</v>
      </c>
      <c r="N3834" s="121">
        <v>0</v>
      </c>
      <c r="O3834" s="121">
        <v>32065.96</v>
      </c>
      <c r="P3834" s="121">
        <v>32065.96</v>
      </c>
      <c r="Q3834" s="130" t="s">
        <v>681</v>
      </c>
      <c r="R3834" s="131">
        <v>0</v>
      </c>
      <c r="S3834" s="132">
        <v>7117352.3100000126</v>
      </c>
      <c r="T3834" s="122" t="s">
        <v>560</v>
      </c>
      <c r="U3834" s="2">
        <v>115965550</v>
      </c>
      <c r="V3834" s="121">
        <v>-438302961</v>
      </c>
      <c r="W3834" s="111">
        <v>545690</v>
      </c>
      <c r="X3834" s="133">
        <v>70683150</v>
      </c>
      <c r="Y3834" s="45"/>
    </row>
    <row r="3835" spans="1:25">
      <c r="A3835" s="299" t="s">
        <v>206</v>
      </c>
      <c r="B3835" s="299" t="s">
        <v>207</v>
      </c>
      <c r="C3835" s="125">
        <v>45483</v>
      </c>
      <c r="D3835" s="125">
        <v>45499</v>
      </c>
      <c r="E3835" s="125">
        <v>45504</v>
      </c>
      <c r="F3835" s="295" t="s">
        <v>396</v>
      </c>
      <c r="G3835" s="127"/>
      <c r="H3835" s="128" t="s">
        <v>395</v>
      </c>
      <c r="I3835" s="73" t="s">
        <v>397</v>
      </c>
      <c r="J3835" s="73" t="s">
        <v>398</v>
      </c>
      <c r="K3835" s="73" t="s">
        <v>710</v>
      </c>
      <c r="L3835" s="129">
        <v>3700000</v>
      </c>
      <c r="M3835" s="121">
        <v>98.78125</v>
      </c>
      <c r="N3835" s="121">
        <v>-3654906.25</v>
      </c>
      <c r="O3835" s="121">
        <v>0</v>
      </c>
      <c r="P3835" s="121">
        <v>-3654906.25</v>
      </c>
      <c r="Q3835" s="130" t="s">
        <v>681</v>
      </c>
      <c r="R3835" s="131">
        <v>6226980.5599999987</v>
      </c>
      <c r="S3835" s="132">
        <v>0</v>
      </c>
      <c r="T3835" s="122" t="s">
        <v>398</v>
      </c>
      <c r="U3835" s="2">
        <v>117205375</v>
      </c>
      <c r="V3835" s="121">
        <v>-436388718</v>
      </c>
      <c r="W3835" s="111">
        <v>606206</v>
      </c>
      <c r="X3835" s="133">
        <v>70437645</v>
      </c>
      <c r="Y3835" s="45"/>
    </row>
    <row r="3836" spans="1:25">
      <c r="A3836" s="299" t="s">
        <v>182</v>
      </c>
      <c r="B3836" s="299" t="s">
        <v>183</v>
      </c>
      <c r="C3836" s="125">
        <v>45504</v>
      </c>
      <c r="D3836" s="125">
        <v>45504</v>
      </c>
      <c r="E3836" s="125">
        <v>45504</v>
      </c>
      <c r="G3836" s="127" t="s">
        <v>1871</v>
      </c>
      <c r="H3836" s="128" t="s">
        <v>516</v>
      </c>
      <c r="I3836" s="73" t="s">
        <v>517</v>
      </c>
      <c r="J3836" s="73" t="s">
        <v>1872</v>
      </c>
      <c r="K3836" s="73" t="s">
        <v>166</v>
      </c>
      <c r="L3836" s="129">
        <v>0</v>
      </c>
      <c r="N3836" s="121">
        <v>0</v>
      </c>
      <c r="O3836" s="121">
        <v>13643.37</v>
      </c>
      <c r="P3836" s="121">
        <v>13643.37</v>
      </c>
      <c r="Q3836" s="130" t="s">
        <v>681</v>
      </c>
      <c r="R3836" s="131">
        <v>0</v>
      </c>
      <c r="S3836" s="132">
        <v>7130995.6800000127</v>
      </c>
      <c r="T3836" s="122" t="s">
        <v>518</v>
      </c>
      <c r="U3836" s="2">
        <v>116237759</v>
      </c>
      <c r="V3836" s="121">
        <v>-438319392</v>
      </c>
      <c r="W3836" s="111">
        <v>549713</v>
      </c>
      <c r="X3836" s="133">
        <v>70699515</v>
      </c>
      <c r="Y3836" s="45"/>
    </row>
    <row r="3837" spans="1:25">
      <c r="A3837" s="299" t="s">
        <v>182</v>
      </c>
      <c r="B3837" s="299" t="s">
        <v>183</v>
      </c>
      <c r="C3837" s="125">
        <v>45504</v>
      </c>
      <c r="D3837" s="125">
        <v>45504</v>
      </c>
      <c r="E3837" s="125">
        <v>45504</v>
      </c>
      <c r="F3837" s="295" t="s">
        <v>474</v>
      </c>
      <c r="G3837" s="127" t="s">
        <v>1639</v>
      </c>
      <c r="H3837" s="128" t="s">
        <v>473</v>
      </c>
      <c r="I3837" s="73" t="s">
        <v>475</v>
      </c>
      <c r="J3837" s="73" t="s">
        <v>1980</v>
      </c>
      <c r="K3837" s="73" t="s">
        <v>166</v>
      </c>
      <c r="L3837" s="129">
        <v>0</v>
      </c>
      <c r="N3837" s="121">
        <v>0</v>
      </c>
      <c r="O3837" s="121">
        <v>4056.92</v>
      </c>
      <c r="P3837" s="121">
        <v>4056.92</v>
      </c>
      <c r="Q3837" s="130" t="s">
        <v>681</v>
      </c>
      <c r="R3837" s="131">
        <v>0</v>
      </c>
      <c r="S3837" s="132">
        <v>7135052.6000000127</v>
      </c>
      <c r="T3837" s="122" t="s">
        <v>476</v>
      </c>
      <c r="U3837" s="2">
        <v>114552480</v>
      </c>
      <c r="V3837" s="121">
        <v>-438161743</v>
      </c>
      <c r="W3837" s="111">
        <v>592170</v>
      </c>
      <c r="X3837" s="133">
        <v>70542876</v>
      </c>
      <c r="Y3837" s="45"/>
    </row>
    <row r="3838" spans="1:25">
      <c r="A3838" s="299" t="s">
        <v>182</v>
      </c>
      <c r="B3838" s="299" t="s">
        <v>183</v>
      </c>
      <c r="C3838" s="125">
        <v>45504</v>
      </c>
      <c r="D3838" s="125">
        <v>45504</v>
      </c>
      <c r="E3838" s="125">
        <v>45504</v>
      </c>
      <c r="F3838" s="295" t="s">
        <v>474</v>
      </c>
      <c r="G3838" s="127" t="s">
        <v>1639</v>
      </c>
      <c r="H3838" s="128" t="s">
        <v>473</v>
      </c>
      <c r="I3838" s="73" t="s">
        <v>475</v>
      </c>
      <c r="J3838" s="73" t="s">
        <v>688</v>
      </c>
      <c r="K3838" s="73" t="s">
        <v>166</v>
      </c>
      <c r="L3838" s="129">
        <v>0</v>
      </c>
      <c r="N3838" s="121">
        <v>0</v>
      </c>
      <c r="O3838" s="121">
        <v>155635.09</v>
      </c>
      <c r="P3838" s="121">
        <v>155635.09</v>
      </c>
      <c r="Q3838" s="130" t="s">
        <v>681</v>
      </c>
      <c r="R3838" s="131">
        <v>0</v>
      </c>
      <c r="S3838" s="132">
        <v>7290687.6900000125</v>
      </c>
      <c r="T3838" s="122" t="s">
        <v>476</v>
      </c>
      <c r="U3838" s="2">
        <v>114552481</v>
      </c>
      <c r="V3838" s="121">
        <v>-438161744</v>
      </c>
      <c r="W3838" s="111">
        <v>558770</v>
      </c>
      <c r="X3838" s="133">
        <v>70542877</v>
      </c>
      <c r="Y3838" s="45"/>
    </row>
    <row r="3839" spans="1:25">
      <c r="A3839" s="299" t="s">
        <v>182</v>
      </c>
      <c r="B3839" s="299" t="s">
        <v>183</v>
      </c>
      <c r="C3839" s="125">
        <v>45504</v>
      </c>
      <c r="D3839" s="125">
        <v>45504</v>
      </c>
      <c r="E3839" s="125">
        <v>45504</v>
      </c>
      <c r="G3839" s="127" t="s">
        <v>2011</v>
      </c>
      <c r="H3839" s="128" t="s">
        <v>1154</v>
      </c>
      <c r="I3839" s="73" t="s">
        <v>1152</v>
      </c>
      <c r="J3839" s="73" t="s">
        <v>1153</v>
      </c>
      <c r="K3839" s="73" t="s">
        <v>166</v>
      </c>
      <c r="L3839" s="129">
        <v>0</v>
      </c>
      <c r="N3839" s="121">
        <v>0</v>
      </c>
      <c r="O3839" s="121">
        <v>46224.71</v>
      </c>
      <c r="P3839" s="121">
        <v>46224.71</v>
      </c>
      <c r="Q3839" s="130" t="s">
        <v>681</v>
      </c>
      <c r="R3839" s="131">
        <v>0</v>
      </c>
      <c r="S3839" s="132">
        <v>7336912.4000000125</v>
      </c>
      <c r="T3839" s="122" t="s">
        <v>1153</v>
      </c>
      <c r="U3839" s="2"/>
      <c r="W3839" s="111">
        <v>595496</v>
      </c>
      <c r="X3839" s="133"/>
      <c r="Y3839" s="45"/>
    </row>
    <row r="3840" spans="1:25">
      <c r="A3840" s="299" t="s">
        <v>182</v>
      </c>
      <c r="B3840" s="299" t="s">
        <v>183</v>
      </c>
      <c r="C3840" s="125">
        <v>45504</v>
      </c>
      <c r="D3840" s="125">
        <v>45504</v>
      </c>
      <c r="E3840" s="125">
        <v>45504</v>
      </c>
      <c r="G3840" s="127" t="s">
        <v>1562</v>
      </c>
      <c r="H3840" s="128" t="s">
        <v>324</v>
      </c>
      <c r="I3840" s="73" t="s">
        <v>325</v>
      </c>
      <c r="J3840" s="73" t="s">
        <v>1727</v>
      </c>
      <c r="K3840" s="73" t="s">
        <v>166</v>
      </c>
      <c r="L3840" s="129">
        <v>0</v>
      </c>
      <c r="N3840" s="121">
        <v>0</v>
      </c>
      <c r="O3840" s="121">
        <v>2916.06</v>
      </c>
      <c r="P3840" s="121">
        <v>2916.06</v>
      </c>
      <c r="Q3840" s="130" t="s">
        <v>681</v>
      </c>
      <c r="R3840" s="131">
        <v>0</v>
      </c>
      <c r="S3840" s="132">
        <v>7339828.4600000121</v>
      </c>
      <c r="T3840" s="122" t="s">
        <v>326</v>
      </c>
      <c r="U3840" s="2">
        <v>116159358</v>
      </c>
      <c r="V3840" s="121">
        <v>-438315098</v>
      </c>
      <c r="W3840" s="111">
        <v>495416</v>
      </c>
      <c r="X3840" s="133">
        <v>70695253</v>
      </c>
      <c r="Y3840" s="45"/>
    </row>
    <row r="3841" spans="1:25">
      <c r="A3841" s="299" t="s">
        <v>182</v>
      </c>
      <c r="B3841" s="299" t="s">
        <v>183</v>
      </c>
      <c r="C3841" s="125">
        <v>45504</v>
      </c>
      <c r="D3841" s="125">
        <v>45504</v>
      </c>
      <c r="E3841" s="125">
        <v>45504</v>
      </c>
      <c r="G3841" s="127" t="s">
        <v>1562</v>
      </c>
      <c r="H3841" s="128" t="s">
        <v>324</v>
      </c>
      <c r="I3841" s="73" t="s">
        <v>325</v>
      </c>
      <c r="J3841" s="73" t="s">
        <v>326</v>
      </c>
      <c r="K3841" s="73" t="s">
        <v>166</v>
      </c>
      <c r="L3841" s="129">
        <v>0</v>
      </c>
      <c r="N3841" s="121">
        <v>0</v>
      </c>
      <c r="O3841" s="121">
        <v>49470.1</v>
      </c>
      <c r="P3841" s="121">
        <v>49470.1</v>
      </c>
      <c r="Q3841" s="130" t="s">
        <v>681</v>
      </c>
      <c r="R3841" s="131">
        <v>0</v>
      </c>
      <c r="S3841" s="132">
        <v>7389298.5600000117</v>
      </c>
      <c r="T3841" s="122" t="s">
        <v>326</v>
      </c>
      <c r="U3841" s="2">
        <v>116159361</v>
      </c>
      <c r="V3841" s="121">
        <v>-438315101</v>
      </c>
      <c r="W3841" s="111">
        <v>494646</v>
      </c>
      <c r="X3841" s="133">
        <v>70695256</v>
      </c>
      <c r="Y3841" s="45"/>
    </row>
    <row r="3842" spans="1:25">
      <c r="A3842" s="299" t="s">
        <v>182</v>
      </c>
      <c r="B3842" s="299" t="s">
        <v>183</v>
      </c>
      <c r="C3842" s="125">
        <v>45504</v>
      </c>
      <c r="D3842" s="125">
        <v>45504</v>
      </c>
      <c r="E3842" s="125">
        <v>45504</v>
      </c>
      <c r="F3842" s="295" t="s">
        <v>486</v>
      </c>
      <c r="G3842" s="127" t="s">
        <v>1733</v>
      </c>
      <c r="H3842" s="128" t="s">
        <v>485</v>
      </c>
      <c r="I3842" s="73" t="s">
        <v>281</v>
      </c>
      <c r="J3842" s="73" t="s">
        <v>487</v>
      </c>
      <c r="K3842" s="73" t="s">
        <v>166</v>
      </c>
      <c r="L3842" s="129">
        <v>0</v>
      </c>
      <c r="N3842" s="121">
        <v>0</v>
      </c>
      <c r="O3842" s="121">
        <v>11154.51</v>
      </c>
      <c r="P3842" s="121">
        <v>11154.51</v>
      </c>
      <c r="Q3842" s="130" t="s">
        <v>681</v>
      </c>
      <c r="R3842" s="131">
        <v>0</v>
      </c>
      <c r="S3842" s="132">
        <v>7400453.0700000115</v>
      </c>
      <c r="T3842" s="122" t="s">
        <v>487</v>
      </c>
      <c r="U3842" s="2">
        <v>112776725</v>
      </c>
      <c r="V3842" s="121">
        <v>-438489980</v>
      </c>
      <c r="W3842" s="111">
        <v>537734</v>
      </c>
      <c r="X3842" s="133">
        <v>70765683</v>
      </c>
      <c r="Y3842" s="45"/>
    </row>
    <row r="3843" spans="1:25">
      <c r="A3843" s="299" t="s">
        <v>182</v>
      </c>
      <c r="B3843" s="299" t="s">
        <v>183</v>
      </c>
      <c r="C3843" s="125">
        <v>45504</v>
      </c>
      <c r="D3843" s="125">
        <v>45504</v>
      </c>
      <c r="E3843" s="125">
        <v>45504</v>
      </c>
      <c r="F3843" s="295" t="s">
        <v>486</v>
      </c>
      <c r="G3843" s="127" t="s">
        <v>1733</v>
      </c>
      <c r="H3843" s="128" t="s">
        <v>485</v>
      </c>
      <c r="I3843" s="73" t="s">
        <v>281</v>
      </c>
      <c r="J3843" s="73" t="s">
        <v>487</v>
      </c>
      <c r="K3843" s="73" t="s">
        <v>166</v>
      </c>
      <c r="L3843" s="129">
        <v>0</v>
      </c>
      <c r="N3843" s="121">
        <v>0</v>
      </c>
      <c r="O3843" s="121">
        <v>57.9</v>
      </c>
      <c r="P3843" s="121">
        <v>57.9</v>
      </c>
      <c r="Q3843" s="130" t="s">
        <v>681</v>
      </c>
      <c r="R3843" s="131">
        <v>0</v>
      </c>
      <c r="S3843" s="132">
        <v>7400510.9700000118</v>
      </c>
      <c r="T3843" s="122" t="s">
        <v>487</v>
      </c>
      <c r="U3843" s="2">
        <v>112776725</v>
      </c>
      <c r="V3843" s="121">
        <v>-438497622</v>
      </c>
      <c r="W3843" s="111">
        <v>537734</v>
      </c>
      <c r="X3843" s="133">
        <v>70766646</v>
      </c>
      <c r="Y3843" s="45"/>
    </row>
    <row r="3844" spans="1:25">
      <c r="A3844" s="299" t="s">
        <v>182</v>
      </c>
      <c r="B3844" s="299" t="s">
        <v>183</v>
      </c>
      <c r="C3844" s="125">
        <v>45504</v>
      </c>
      <c r="D3844" s="125">
        <v>45504</v>
      </c>
      <c r="E3844" s="125">
        <v>45504</v>
      </c>
      <c r="F3844" s="295" t="s">
        <v>280</v>
      </c>
      <c r="G3844" s="127" t="s">
        <v>1537</v>
      </c>
      <c r="H3844" s="128" t="s">
        <v>279</v>
      </c>
      <c r="I3844" s="73" t="s">
        <v>281</v>
      </c>
      <c r="J3844" s="73" t="s">
        <v>282</v>
      </c>
      <c r="K3844" s="73" t="s">
        <v>166</v>
      </c>
      <c r="L3844" s="129">
        <v>0</v>
      </c>
      <c r="N3844" s="121">
        <v>0</v>
      </c>
      <c r="O3844" s="121">
        <v>112307.04</v>
      </c>
      <c r="P3844" s="121">
        <v>112307.04</v>
      </c>
      <c r="Q3844" s="130" t="s">
        <v>681</v>
      </c>
      <c r="R3844" s="131">
        <v>0</v>
      </c>
      <c r="S3844" s="132">
        <v>7512818.0100000119</v>
      </c>
      <c r="T3844" s="122" t="s">
        <v>282</v>
      </c>
      <c r="U3844" s="2">
        <v>112358005</v>
      </c>
      <c r="V3844" s="121">
        <v>-438489667</v>
      </c>
      <c r="W3844" s="111">
        <v>537726</v>
      </c>
      <c r="X3844" s="133">
        <v>70521670</v>
      </c>
      <c r="Y3844" s="45"/>
    </row>
    <row r="3845" spans="1:25">
      <c r="A3845" s="299" t="s">
        <v>182</v>
      </c>
      <c r="B3845" s="299" t="s">
        <v>183</v>
      </c>
      <c r="C3845" s="125">
        <v>45504</v>
      </c>
      <c r="D3845" s="125">
        <v>45504</v>
      </c>
      <c r="E3845" s="125">
        <v>45504</v>
      </c>
      <c r="F3845" s="295" t="s">
        <v>280</v>
      </c>
      <c r="G3845" s="127" t="s">
        <v>1537</v>
      </c>
      <c r="H3845" s="128" t="s">
        <v>279</v>
      </c>
      <c r="I3845" s="73" t="s">
        <v>281</v>
      </c>
      <c r="J3845" s="73" t="s">
        <v>282</v>
      </c>
      <c r="K3845" s="73" t="s">
        <v>166</v>
      </c>
      <c r="L3845" s="129">
        <v>0</v>
      </c>
      <c r="N3845" s="121">
        <v>0</v>
      </c>
      <c r="O3845" s="121">
        <v>584.79999999999995</v>
      </c>
      <c r="P3845" s="121">
        <v>584.79999999999995</v>
      </c>
      <c r="Q3845" s="130" t="s">
        <v>681</v>
      </c>
      <c r="R3845" s="131">
        <v>0</v>
      </c>
      <c r="S3845" s="132">
        <v>7513402.8100000117</v>
      </c>
      <c r="T3845" s="122" t="s">
        <v>282</v>
      </c>
      <c r="U3845" s="2">
        <v>112358005</v>
      </c>
      <c r="V3845" s="121">
        <v>-438497751</v>
      </c>
      <c r="W3845" s="111">
        <v>537726</v>
      </c>
      <c r="X3845" s="133">
        <v>70766703</v>
      </c>
      <c r="Y3845" s="45"/>
    </row>
    <row r="3846" spans="1:25">
      <c r="A3846" s="299" t="s">
        <v>182</v>
      </c>
      <c r="B3846" s="299" t="s">
        <v>183</v>
      </c>
      <c r="C3846" s="125">
        <v>45504</v>
      </c>
      <c r="D3846" s="125">
        <v>45504</v>
      </c>
      <c r="E3846" s="125">
        <v>45504</v>
      </c>
      <c r="F3846" s="295" t="s">
        <v>1127</v>
      </c>
      <c r="G3846" s="127" t="s">
        <v>1978</v>
      </c>
      <c r="H3846" s="128" t="s">
        <v>1126</v>
      </c>
      <c r="I3846" s="73" t="s">
        <v>977</v>
      </c>
      <c r="J3846" s="73" t="s">
        <v>1125</v>
      </c>
      <c r="K3846" s="73" t="s">
        <v>166</v>
      </c>
      <c r="L3846" s="129">
        <v>0</v>
      </c>
      <c r="N3846" s="121">
        <v>0</v>
      </c>
      <c r="O3846" s="121">
        <v>7149.72</v>
      </c>
      <c r="P3846" s="121">
        <v>7149.72</v>
      </c>
      <c r="Q3846" s="130" t="s">
        <v>681</v>
      </c>
      <c r="R3846" s="131">
        <v>0</v>
      </c>
      <c r="S3846" s="132">
        <v>7520552.5300000114</v>
      </c>
      <c r="T3846" s="122" t="s">
        <v>1125</v>
      </c>
      <c r="U3846" s="2">
        <v>115358931</v>
      </c>
      <c r="V3846" s="121">
        <v>-438225828</v>
      </c>
      <c r="W3846" s="111">
        <v>588801</v>
      </c>
      <c r="X3846" s="133">
        <v>70606903</v>
      </c>
      <c r="Y3846" s="45"/>
    </row>
    <row r="3847" spans="1:25">
      <c r="A3847" s="299" t="s">
        <v>182</v>
      </c>
      <c r="B3847" s="299" t="s">
        <v>183</v>
      </c>
      <c r="C3847" s="125">
        <v>45504</v>
      </c>
      <c r="D3847" s="125">
        <v>45504</v>
      </c>
      <c r="E3847" s="125">
        <v>45504</v>
      </c>
      <c r="F3847" s="295" t="s">
        <v>1127</v>
      </c>
      <c r="G3847" s="127" t="s">
        <v>1978</v>
      </c>
      <c r="H3847" s="128" t="s">
        <v>1126</v>
      </c>
      <c r="I3847" s="73" t="s">
        <v>977</v>
      </c>
      <c r="J3847" s="73" t="s">
        <v>1125</v>
      </c>
      <c r="K3847" s="73" t="s">
        <v>166</v>
      </c>
      <c r="L3847" s="129">
        <v>0</v>
      </c>
      <c r="N3847" s="121">
        <v>0</v>
      </c>
      <c r="O3847" s="121">
        <v>43613.29</v>
      </c>
      <c r="P3847" s="121">
        <v>43613.29</v>
      </c>
      <c r="Q3847" s="130" t="s">
        <v>681</v>
      </c>
      <c r="R3847" s="131">
        <v>0</v>
      </c>
      <c r="S3847" s="132">
        <v>7564165.8200000115</v>
      </c>
      <c r="T3847" s="122" t="s">
        <v>1125</v>
      </c>
      <c r="U3847" s="2">
        <v>116111263</v>
      </c>
      <c r="V3847" s="121">
        <v>-438313570</v>
      </c>
      <c r="W3847" s="111">
        <v>588800</v>
      </c>
      <c r="X3847" s="133">
        <v>70693749</v>
      </c>
      <c r="Y3847" s="45"/>
    </row>
    <row r="3848" spans="1:25">
      <c r="A3848" s="299" t="s">
        <v>206</v>
      </c>
      <c r="B3848" s="299" t="s">
        <v>207</v>
      </c>
      <c r="C3848" s="125">
        <v>45504</v>
      </c>
      <c r="D3848" s="125">
        <v>45504</v>
      </c>
      <c r="E3848" s="125">
        <v>45504</v>
      </c>
      <c r="F3848" s="295" t="s">
        <v>371</v>
      </c>
      <c r="G3848" s="127"/>
      <c r="H3848" s="128" t="s">
        <v>370</v>
      </c>
      <c r="I3848" s="73" t="s">
        <v>372</v>
      </c>
      <c r="J3848" s="73" t="s">
        <v>373</v>
      </c>
      <c r="K3848" s="73" t="s">
        <v>944</v>
      </c>
      <c r="L3848" s="129">
        <v>111665.02</v>
      </c>
      <c r="M3848" s="121">
        <v>100</v>
      </c>
      <c r="N3848" s="121">
        <v>111665.02</v>
      </c>
      <c r="O3848" s="121">
        <v>0</v>
      </c>
      <c r="P3848" s="121">
        <v>111665.02</v>
      </c>
      <c r="Q3848" s="130" t="s">
        <v>681</v>
      </c>
      <c r="R3848" s="131">
        <v>6338645.5799999982</v>
      </c>
      <c r="S3848" s="132">
        <v>0</v>
      </c>
      <c r="T3848" s="122" t="s">
        <v>373</v>
      </c>
      <c r="U3848" s="2">
        <v>117164524</v>
      </c>
      <c r="V3848" s="121">
        <v>-436090803</v>
      </c>
      <c r="W3848" s="111">
        <v>583361</v>
      </c>
      <c r="X3848" s="133">
        <v>70422492</v>
      </c>
      <c r="Y3848" s="45"/>
    </row>
    <row r="3849" spans="1:25">
      <c r="A3849" s="299" t="s">
        <v>206</v>
      </c>
      <c r="B3849" s="299" t="s">
        <v>207</v>
      </c>
      <c r="C3849" s="125">
        <v>45504</v>
      </c>
      <c r="D3849" s="125">
        <v>45504</v>
      </c>
      <c r="E3849" s="125">
        <v>45504</v>
      </c>
      <c r="F3849" s="295" t="s">
        <v>371</v>
      </c>
      <c r="G3849" s="127"/>
      <c r="H3849" s="128" t="s">
        <v>370</v>
      </c>
      <c r="I3849" s="73" t="s">
        <v>372</v>
      </c>
      <c r="J3849" s="73" t="s">
        <v>373</v>
      </c>
      <c r="K3849" s="73" t="s">
        <v>993</v>
      </c>
      <c r="L3849" s="129">
        <v>0</v>
      </c>
      <c r="N3849" s="121">
        <v>2233.3000000000002</v>
      </c>
      <c r="O3849" s="121">
        <v>0</v>
      </c>
      <c r="P3849" s="121">
        <v>2233.3000000000002</v>
      </c>
      <c r="Q3849" s="130" t="s">
        <v>681</v>
      </c>
      <c r="R3849" s="131">
        <v>6340878.879999998</v>
      </c>
      <c r="S3849" s="132">
        <v>0</v>
      </c>
      <c r="T3849" s="122" t="s">
        <v>373</v>
      </c>
      <c r="U3849" s="2">
        <v>117531210</v>
      </c>
      <c r="V3849" s="121">
        <v>-437859418</v>
      </c>
      <c r="W3849" s="111"/>
      <c r="X3849" s="133">
        <v>70513155</v>
      </c>
      <c r="Y3849" s="45"/>
    </row>
    <row r="3850" spans="1:25">
      <c r="A3850" s="299" t="s">
        <v>182</v>
      </c>
      <c r="B3850" s="299" t="s">
        <v>183</v>
      </c>
      <c r="C3850" s="125">
        <v>45504</v>
      </c>
      <c r="D3850" s="125">
        <v>45504</v>
      </c>
      <c r="E3850" s="125">
        <v>45504</v>
      </c>
      <c r="F3850" s="295" t="s">
        <v>371</v>
      </c>
      <c r="G3850" s="127" t="s">
        <v>1976</v>
      </c>
      <c r="H3850" s="128" t="s">
        <v>370</v>
      </c>
      <c r="I3850" s="73" t="s">
        <v>372</v>
      </c>
      <c r="J3850" s="73" t="s">
        <v>1109</v>
      </c>
      <c r="K3850" s="73" t="s">
        <v>166</v>
      </c>
      <c r="L3850" s="129">
        <v>0</v>
      </c>
      <c r="N3850" s="121">
        <v>0</v>
      </c>
      <c r="O3850" s="121">
        <v>88722.71</v>
      </c>
      <c r="P3850" s="121">
        <v>88722.71</v>
      </c>
      <c r="Q3850" s="130" t="s">
        <v>681</v>
      </c>
      <c r="R3850" s="131">
        <v>0</v>
      </c>
      <c r="S3850" s="132">
        <v>7652888.5300000114</v>
      </c>
      <c r="T3850" s="122" t="s">
        <v>373</v>
      </c>
      <c r="U3850" s="2">
        <v>116112760</v>
      </c>
      <c r="V3850" s="121">
        <v>-438313783</v>
      </c>
      <c r="W3850" s="111">
        <v>583361</v>
      </c>
      <c r="X3850" s="133">
        <v>70693962</v>
      </c>
      <c r="Y3850" s="45"/>
    </row>
    <row r="3851" spans="1:25">
      <c r="A3851" s="299" t="s">
        <v>182</v>
      </c>
      <c r="B3851" s="299" t="s">
        <v>183</v>
      </c>
      <c r="C3851" s="125">
        <v>45504</v>
      </c>
      <c r="D3851" s="125">
        <v>45504</v>
      </c>
      <c r="E3851" s="125">
        <v>45504</v>
      </c>
      <c r="G3851" s="127" t="s">
        <v>1636</v>
      </c>
      <c r="H3851" s="128" t="s">
        <v>881</v>
      </c>
      <c r="I3851" s="73" t="s">
        <v>204</v>
      </c>
      <c r="J3851" s="73" t="s">
        <v>880</v>
      </c>
      <c r="K3851" s="73" t="s">
        <v>166</v>
      </c>
      <c r="L3851" s="129">
        <v>0</v>
      </c>
      <c r="N3851" s="121">
        <v>0</v>
      </c>
      <c r="O3851" s="121">
        <v>5692.52</v>
      </c>
      <c r="P3851" s="121">
        <v>5692.52</v>
      </c>
      <c r="Q3851" s="130" t="s">
        <v>681</v>
      </c>
      <c r="R3851" s="131">
        <v>0</v>
      </c>
      <c r="S3851" s="132">
        <v>7658581.050000011</v>
      </c>
      <c r="T3851" s="122" t="s">
        <v>880</v>
      </c>
      <c r="U3851" s="2">
        <v>116302708</v>
      </c>
      <c r="V3851" s="121">
        <v>-438322202</v>
      </c>
      <c r="W3851" s="111">
        <v>533551</v>
      </c>
      <c r="X3851" s="133">
        <v>70702219</v>
      </c>
      <c r="Y3851" s="45"/>
    </row>
    <row r="3852" spans="1:25">
      <c r="A3852" s="299" t="s">
        <v>182</v>
      </c>
      <c r="B3852" s="299" t="s">
        <v>183</v>
      </c>
      <c r="C3852" s="125">
        <v>45504</v>
      </c>
      <c r="D3852" s="125">
        <v>45504</v>
      </c>
      <c r="E3852" s="125">
        <v>45504</v>
      </c>
      <c r="G3852" s="127" t="s">
        <v>1708</v>
      </c>
      <c r="H3852" s="128" t="s">
        <v>216</v>
      </c>
      <c r="I3852" s="73" t="s">
        <v>218</v>
      </c>
      <c r="J3852" s="73" t="s">
        <v>2012</v>
      </c>
      <c r="K3852" s="73" t="s">
        <v>166</v>
      </c>
      <c r="L3852" s="129">
        <v>0</v>
      </c>
      <c r="N3852" s="121">
        <v>0</v>
      </c>
      <c r="O3852" s="121">
        <v>316.47000000000003</v>
      </c>
      <c r="P3852" s="121">
        <v>316.47000000000003</v>
      </c>
      <c r="Q3852" s="130" t="s">
        <v>681</v>
      </c>
      <c r="R3852" s="131">
        <v>0</v>
      </c>
      <c r="S3852" s="132">
        <v>7658897.5200000107</v>
      </c>
      <c r="T3852" s="122" t="s">
        <v>219</v>
      </c>
      <c r="U3852" s="2">
        <v>116106192</v>
      </c>
      <c r="V3852" s="121">
        <v>-438312221</v>
      </c>
      <c r="W3852" s="111">
        <v>603482</v>
      </c>
      <c r="X3852" s="133">
        <v>70692404</v>
      </c>
      <c r="Y3852" s="45"/>
    </row>
    <row r="3853" spans="1:25">
      <c r="A3853" s="228" t="s">
        <v>182</v>
      </c>
      <c r="B3853" s="228" t="s">
        <v>183</v>
      </c>
      <c r="C3853" s="229">
        <v>45504</v>
      </c>
      <c r="D3853" s="229">
        <v>45504</v>
      </c>
      <c r="E3853" s="229">
        <v>45504</v>
      </c>
      <c r="F3853" s="296"/>
      <c r="G3853" s="230" t="s">
        <v>1708</v>
      </c>
      <c r="H3853" s="231" t="s">
        <v>216</v>
      </c>
      <c r="I3853" s="232" t="s">
        <v>218</v>
      </c>
      <c r="J3853" s="232" t="s">
        <v>219</v>
      </c>
      <c r="K3853" s="232" t="s">
        <v>166</v>
      </c>
      <c r="L3853" s="233">
        <v>0</v>
      </c>
      <c r="M3853" s="234"/>
      <c r="N3853" s="234">
        <v>0</v>
      </c>
      <c r="O3853" s="234">
        <v>70024.19</v>
      </c>
      <c r="P3853" s="234">
        <v>70024.19</v>
      </c>
      <c r="Q3853" s="235" t="s">
        <v>681</v>
      </c>
      <c r="R3853" s="236">
        <v>0</v>
      </c>
      <c r="S3853" s="237">
        <v>7728921.7100000111</v>
      </c>
      <c r="T3853" s="238" t="s">
        <v>219</v>
      </c>
      <c r="U3853" s="239">
        <v>116106193</v>
      </c>
      <c r="V3853" s="234">
        <v>-438312222</v>
      </c>
      <c r="W3853" s="240">
        <v>603481</v>
      </c>
      <c r="X3853" s="241">
        <v>70692405</v>
      </c>
      <c r="Y3853" s="242"/>
    </row>
    <row r="3854" spans="1:25">
      <c r="A3854" s="299" t="s">
        <v>182</v>
      </c>
      <c r="B3854" s="299" t="s">
        <v>183</v>
      </c>
      <c r="C3854" s="125">
        <v>45505</v>
      </c>
      <c r="D3854" s="125">
        <v>45505</v>
      </c>
      <c r="E3854" s="125">
        <v>45505</v>
      </c>
      <c r="F3854" s="295" t="s">
        <v>453</v>
      </c>
      <c r="G3854" s="127" t="s">
        <v>1743</v>
      </c>
      <c r="H3854" s="128" t="s">
        <v>452</v>
      </c>
      <c r="I3854" s="73" t="s">
        <v>454</v>
      </c>
      <c r="J3854" s="73" t="s">
        <v>455</v>
      </c>
      <c r="K3854" s="73" t="s">
        <v>166</v>
      </c>
      <c r="L3854" s="129">
        <v>0</v>
      </c>
      <c r="N3854" s="121">
        <v>0</v>
      </c>
      <c r="O3854" s="121">
        <v>28314.07</v>
      </c>
      <c r="P3854" s="121">
        <v>28314.07</v>
      </c>
      <c r="Q3854" s="130" t="s">
        <v>681</v>
      </c>
      <c r="R3854" s="131">
        <v>0</v>
      </c>
      <c r="S3854" s="132">
        <v>7757235.7800000114</v>
      </c>
      <c r="T3854" s="122" t="s">
        <v>455</v>
      </c>
      <c r="U3854" s="2">
        <v>116539363</v>
      </c>
      <c r="V3854" s="121">
        <v>-438573965</v>
      </c>
      <c r="W3854" s="111">
        <v>523882</v>
      </c>
      <c r="X3854" s="133">
        <v>70785207</v>
      </c>
      <c r="Y3854" s="45"/>
    </row>
    <row r="3855" spans="1:25">
      <c r="A3855" s="299" t="s">
        <v>182</v>
      </c>
      <c r="B3855" s="299" t="s">
        <v>183</v>
      </c>
      <c r="C3855" s="125">
        <v>45505</v>
      </c>
      <c r="D3855" s="125">
        <v>45505</v>
      </c>
      <c r="E3855" s="125">
        <v>45505</v>
      </c>
      <c r="G3855" s="127" t="s">
        <v>1862</v>
      </c>
      <c r="H3855" s="128" t="s">
        <v>1042</v>
      </c>
      <c r="I3855" s="73" t="s">
        <v>716</v>
      </c>
      <c r="J3855" s="73" t="s">
        <v>1863</v>
      </c>
      <c r="K3855" s="73" t="s">
        <v>166</v>
      </c>
      <c r="L3855" s="129">
        <v>0</v>
      </c>
      <c r="N3855" s="121">
        <v>0</v>
      </c>
      <c r="O3855" s="121">
        <v>40636.230000000003</v>
      </c>
      <c r="P3855" s="121">
        <v>40636.230000000003</v>
      </c>
      <c r="Q3855" s="130" t="s">
        <v>681</v>
      </c>
      <c r="R3855" s="131">
        <v>0</v>
      </c>
      <c r="S3855" s="132">
        <v>7797872.0100000119</v>
      </c>
      <c r="T3855" s="122" t="s">
        <v>1041</v>
      </c>
      <c r="U3855" s="2">
        <v>117558422</v>
      </c>
      <c r="V3855" s="121">
        <v>-438575036</v>
      </c>
      <c r="W3855" s="111">
        <v>549049</v>
      </c>
      <c r="X3855" s="133">
        <v>70786244</v>
      </c>
      <c r="Y3855" s="45"/>
    </row>
    <row r="3856" spans="1:25">
      <c r="A3856" s="228" t="s">
        <v>182</v>
      </c>
      <c r="B3856" s="228" t="s">
        <v>183</v>
      </c>
      <c r="C3856" s="229">
        <v>45504</v>
      </c>
      <c r="D3856" s="229">
        <v>45504</v>
      </c>
      <c r="E3856" s="229">
        <v>45505</v>
      </c>
      <c r="F3856" s="296" t="s">
        <v>466</v>
      </c>
      <c r="G3856" s="230" t="s">
        <v>1608</v>
      </c>
      <c r="H3856" s="231" t="s">
        <v>465</v>
      </c>
      <c r="I3856" s="232" t="s">
        <v>467</v>
      </c>
      <c r="J3856" s="232" t="s">
        <v>468</v>
      </c>
      <c r="K3856" s="232" t="s">
        <v>166</v>
      </c>
      <c r="L3856" s="233">
        <v>0</v>
      </c>
      <c r="M3856" s="234"/>
      <c r="N3856" s="234">
        <v>0</v>
      </c>
      <c r="O3856" s="234">
        <v>66351.789999999994</v>
      </c>
      <c r="P3856" s="234">
        <v>66351.789999999994</v>
      </c>
      <c r="Q3856" s="235" t="s">
        <v>681</v>
      </c>
      <c r="R3856" s="236">
        <v>0</v>
      </c>
      <c r="S3856" s="237">
        <v>7864223.8000000119</v>
      </c>
      <c r="T3856" s="238" t="s">
        <v>468</v>
      </c>
      <c r="U3856" s="239">
        <v>115804047</v>
      </c>
      <c r="V3856" s="234">
        <v>-438292953</v>
      </c>
      <c r="W3856" s="240">
        <v>553492</v>
      </c>
      <c r="X3856" s="241">
        <v>70673314</v>
      </c>
      <c r="Y3856" s="242"/>
    </row>
    <row r="3857" spans="1:25">
      <c r="A3857" s="299" t="s">
        <v>182</v>
      </c>
      <c r="B3857" s="299" t="s">
        <v>183</v>
      </c>
      <c r="C3857" s="125">
        <v>45505</v>
      </c>
      <c r="D3857" s="125">
        <v>45505</v>
      </c>
      <c r="E3857" s="125">
        <v>45506</v>
      </c>
      <c r="G3857" s="127"/>
      <c r="J3857" s="73"/>
      <c r="K3857" s="73" t="s">
        <v>1875</v>
      </c>
      <c r="L3857" s="129">
        <v>0</v>
      </c>
      <c r="N3857" s="121">
        <v>0</v>
      </c>
      <c r="O3857" s="121">
        <v>26692.1</v>
      </c>
      <c r="P3857" s="121">
        <v>26692.1</v>
      </c>
      <c r="Q3857" s="130" t="s">
        <v>681</v>
      </c>
      <c r="R3857" s="131">
        <v>0</v>
      </c>
      <c r="S3857" s="132">
        <v>7890915.9000000115</v>
      </c>
      <c r="T3857" s="122"/>
      <c r="U3857" s="2">
        <v>2936387</v>
      </c>
      <c r="V3857" s="121">
        <v>-438735868</v>
      </c>
      <c r="W3857" s="111"/>
      <c r="X3857" s="133">
        <v>70817003</v>
      </c>
      <c r="Y3857" s="45" t="s">
        <v>1876</v>
      </c>
    </row>
    <row r="3858" spans="1:25">
      <c r="A3858" s="299" t="s">
        <v>182</v>
      </c>
      <c r="B3858" s="299" t="s">
        <v>183</v>
      </c>
      <c r="C3858" s="125">
        <v>45505</v>
      </c>
      <c r="D3858" s="125">
        <v>45505</v>
      </c>
      <c r="E3858" s="125">
        <v>45506</v>
      </c>
      <c r="G3858" s="127"/>
      <c r="J3858" s="73"/>
      <c r="K3858" s="73" t="s">
        <v>1875</v>
      </c>
      <c r="L3858" s="129">
        <v>0</v>
      </c>
      <c r="N3858" s="121">
        <v>0</v>
      </c>
      <c r="O3858" s="121">
        <v>44090.29</v>
      </c>
      <c r="P3858" s="121">
        <v>44090.29</v>
      </c>
      <c r="Q3858" s="130" t="s">
        <v>681</v>
      </c>
      <c r="R3858" s="131">
        <v>0</v>
      </c>
      <c r="S3858" s="132">
        <v>7935006.1900000116</v>
      </c>
      <c r="T3858" s="122"/>
      <c r="U3858" s="2">
        <v>2936388</v>
      </c>
      <c r="V3858" s="121">
        <v>-438735870</v>
      </c>
      <c r="W3858" s="111"/>
      <c r="X3858" s="133">
        <v>70817004</v>
      </c>
      <c r="Y3858" s="45" t="s">
        <v>1876</v>
      </c>
    </row>
    <row r="3859" spans="1:25">
      <c r="A3859" s="299" t="s">
        <v>182</v>
      </c>
      <c r="B3859" s="299" t="s">
        <v>183</v>
      </c>
      <c r="C3859" s="125">
        <v>45506</v>
      </c>
      <c r="D3859" s="125">
        <v>45506</v>
      </c>
      <c r="E3859" s="125">
        <v>45506</v>
      </c>
      <c r="F3859" s="295" t="s">
        <v>693</v>
      </c>
      <c r="G3859" s="127" t="s">
        <v>1953</v>
      </c>
      <c r="H3859" s="128" t="s">
        <v>1097</v>
      </c>
      <c r="I3859" s="73" t="s">
        <v>387</v>
      </c>
      <c r="J3859" s="73" t="s">
        <v>694</v>
      </c>
      <c r="K3859" s="73" t="s">
        <v>166</v>
      </c>
      <c r="L3859" s="129">
        <v>0</v>
      </c>
      <c r="N3859" s="121">
        <v>0</v>
      </c>
      <c r="O3859" s="121">
        <v>65794.460000000006</v>
      </c>
      <c r="P3859" s="121">
        <v>65794.460000000006</v>
      </c>
      <c r="Q3859" s="130" t="s">
        <v>681</v>
      </c>
      <c r="R3859" s="131">
        <v>0</v>
      </c>
      <c r="S3859" s="132">
        <v>8000800.6500000115</v>
      </c>
      <c r="T3859" s="122" t="s">
        <v>694</v>
      </c>
      <c r="U3859" s="2">
        <v>112893492</v>
      </c>
      <c r="V3859" s="121">
        <v>-438730454</v>
      </c>
      <c r="W3859" s="111">
        <v>583109</v>
      </c>
      <c r="X3859" s="133">
        <v>70813375</v>
      </c>
      <c r="Y3859" s="45"/>
    </row>
    <row r="3860" spans="1:25">
      <c r="A3860" s="299" t="s">
        <v>182</v>
      </c>
      <c r="B3860" s="299" t="s">
        <v>183</v>
      </c>
      <c r="C3860" s="125">
        <v>45505</v>
      </c>
      <c r="D3860" s="125">
        <v>45505</v>
      </c>
      <c r="E3860" s="125">
        <v>45506</v>
      </c>
      <c r="G3860" s="127" t="s">
        <v>1618</v>
      </c>
      <c r="H3860" s="128" t="s">
        <v>317</v>
      </c>
      <c r="I3860" s="73" t="s">
        <v>318</v>
      </c>
      <c r="J3860" s="73" t="s">
        <v>319</v>
      </c>
      <c r="K3860" s="73" t="s">
        <v>166</v>
      </c>
      <c r="L3860" s="129">
        <v>0</v>
      </c>
      <c r="N3860" s="121">
        <v>0</v>
      </c>
      <c r="O3860" s="121">
        <v>27596.12</v>
      </c>
      <c r="P3860" s="121">
        <v>27596.12</v>
      </c>
      <c r="Q3860" s="130" t="s">
        <v>681</v>
      </c>
      <c r="R3860" s="131">
        <v>0</v>
      </c>
      <c r="S3860" s="132">
        <v>8028396.7700000117</v>
      </c>
      <c r="T3860" s="122" t="s">
        <v>319</v>
      </c>
      <c r="U3860" s="2">
        <v>117713441</v>
      </c>
      <c r="V3860" s="121">
        <v>-438754761</v>
      </c>
      <c r="W3860" s="111">
        <v>454684</v>
      </c>
      <c r="X3860" s="133">
        <v>70824248</v>
      </c>
      <c r="Y3860" s="45"/>
    </row>
    <row r="3861" spans="1:25">
      <c r="A3861" s="228" t="s">
        <v>182</v>
      </c>
      <c r="B3861" s="228" t="s">
        <v>183</v>
      </c>
      <c r="C3861" s="229">
        <v>45504</v>
      </c>
      <c r="D3861" s="229">
        <v>45504</v>
      </c>
      <c r="E3861" s="229">
        <v>45506</v>
      </c>
      <c r="F3861" s="296"/>
      <c r="G3861" s="230" t="s">
        <v>2011</v>
      </c>
      <c r="H3861" s="231" t="s">
        <v>1154</v>
      </c>
      <c r="I3861" s="232" t="s">
        <v>1152</v>
      </c>
      <c r="J3861" s="232" t="s">
        <v>1153</v>
      </c>
      <c r="K3861" s="232" t="s">
        <v>2013</v>
      </c>
      <c r="L3861" s="233">
        <v>0</v>
      </c>
      <c r="M3861" s="234"/>
      <c r="N3861" s="234">
        <v>0</v>
      </c>
      <c r="O3861" s="234">
        <v>-46224.71</v>
      </c>
      <c r="P3861" s="234">
        <v>-46224.71</v>
      </c>
      <c r="Q3861" s="235" t="s">
        <v>681</v>
      </c>
      <c r="R3861" s="236">
        <v>0</v>
      </c>
      <c r="S3861" s="237">
        <v>7982172.0600000117</v>
      </c>
      <c r="T3861" s="238" t="s">
        <v>1153</v>
      </c>
      <c r="U3861" s="239"/>
      <c r="V3861" s="234"/>
      <c r="W3861" s="240">
        <v>595496</v>
      </c>
      <c r="X3861" s="241"/>
      <c r="Y3861" s="242"/>
    </row>
    <row r="3862" spans="1:25">
      <c r="A3862" s="299" t="s">
        <v>182</v>
      </c>
      <c r="B3862" s="299" t="s">
        <v>183</v>
      </c>
      <c r="C3862" s="125">
        <v>45504</v>
      </c>
      <c r="D3862" s="125">
        <v>45504</v>
      </c>
      <c r="E3862" s="125">
        <v>45509</v>
      </c>
      <c r="G3862" s="127" t="s">
        <v>2014</v>
      </c>
      <c r="H3862" s="128" t="s">
        <v>438</v>
      </c>
      <c r="I3862" s="73" t="s">
        <v>439</v>
      </c>
      <c r="J3862" s="73" t="s">
        <v>440</v>
      </c>
      <c r="K3862" s="73" t="s">
        <v>166</v>
      </c>
      <c r="L3862" s="129">
        <v>0</v>
      </c>
      <c r="N3862" s="121">
        <v>0</v>
      </c>
      <c r="O3862" s="121">
        <v>46161.83</v>
      </c>
      <c r="P3862" s="121">
        <v>46161.83</v>
      </c>
      <c r="Q3862" s="130" t="s">
        <v>681</v>
      </c>
      <c r="R3862" s="131">
        <v>0</v>
      </c>
      <c r="S3862" s="132">
        <v>8028333.8900000118</v>
      </c>
      <c r="T3862" s="122" t="s">
        <v>440</v>
      </c>
      <c r="U3862" s="2">
        <v>117174260</v>
      </c>
      <c r="V3862" s="121">
        <v>-438342581</v>
      </c>
      <c r="W3862" s="111">
        <v>596600</v>
      </c>
      <c r="X3862" s="133">
        <v>70722417</v>
      </c>
      <c r="Y3862" s="45"/>
    </row>
    <row r="3863" spans="1:25">
      <c r="A3863" s="299" t="s">
        <v>182</v>
      </c>
      <c r="B3863" s="299" t="s">
        <v>183</v>
      </c>
      <c r="C3863" s="125">
        <v>45504</v>
      </c>
      <c r="D3863" s="125">
        <v>45504</v>
      </c>
      <c r="E3863" s="125">
        <v>45509</v>
      </c>
      <c r="G3863" s="127" t="s">
        <v>2014</v>
      </c>
      <c r="H3863" s="128" t="s">
        <v>438</v>
      </c>
      <c r="I3863" s="73" t="s">
        <v>439</v>
      </c>
      <c r="J3863" s="73" t="s">
        <v>440</v>
      </c>
      <c r="K3863" s="73" t="s">
        <v>166</v>
      </c>
      <c r="L3863" s="129">
        <v>0</v>
      </c>
      <c r="N3863" s="121">
        <v>0</v>
      </c>
      <c r="O3863" s="121">
        <v>62.88</v>
      </c>
      <c r="P3863" s="121">
        <v>62.88</v>
      </c>
      <c r="Q3863" s="130" t="s">
        <v>681</v>
      </c>
      <c r="R3863" s="131">
        <v>0</v>
      </c>
      <c r="S3863" s="132">
        <v>8028396.7700000117</v>
      </c>
      <c r="T3863" s="122" t="s">
        <v>440</v>
      </c>
      <c r="U3863" s="2">
        <v>117174260</v>
      </c>
      <c r="V3863" s="121">
        <v>-438664700</v>
      </c>
      <c r="W3863" s="111">
        <v>596600</v>
      </c>
      <c r="X3863" s="133">
        <v>70803154</v>
      </c>
      <c r="Y3863" s="45"/>
    </row>
    <row r="3864" spans="1:25">
      <c r="A3864" s="299" t="s">
        <v>182</v>
      </c>
      <c r="B3864" s="299" t="s">
        <v>183</v>
      </c>
      <c r="C3864" s="125">
        <v>45504</v>
      </c>
      <c r="D3864" s="125">
        <v>45504</v>
      </c>
      <c r="E3864" s="125">
        <v>45509</v>
      </c>
      <c r="G3864" s="127" t="s">
        <v>2011</v>
      </c>
      <c r="H3864" s="128" t="s">
        <v>1154</v>
      </c>
      <c r="I3864" s="73" t="s">
        <v>1152</v>
      </c>
      <c r="J3864" s="73" t="s">
        <v>1153</v>
      </c>
      <c r="K3864" s="73" t="s">
        <v>166</v>
      </c>
      <c r="L3864" s="129">
        <v>0</v>
      </c>
      <c r="N3864" s="121">
        <v>0</v>
      </c>
      <c r="O3864" s="121">
        <v>46224.71</v>
      </c>
      <c r="P3864" s="121">
        <v>46224.71</v>
      </c>
      <c r="Q3864" s="130" t="s">
        <v>681</v>
      </c>
      <c r="R3864" s="131">
        <v>0</v>
      </c>
      <c r="S3864" s="132">
        <v>8074621.4800000116</v>
      </c>
      <c r="T3864" s="122" t="s">
        <v>1153</v>
      </c>
      <c r="U3864" s="2">
        <v>117174207</v>
      </c>
      <c r="V3864" s="121">
        <v>-438472631</v>
      </c>
      <c r="W3864" s="111">
        <v>595496</v>
      </c>
      <c r="X3864" s="133">
        <v>70762873</v>
      </c>
      <c r="Y3864" s="45"/>
    </row>
    <row r="3865" spans="1:25">
      <c r="A3865" s="243" t="s">
        <v>182</v>
      </c>
      <c r="B3865" s="243" t="s">
        <v>183</v>
      </c>
      <c r="C3865" s="244">
        <v>45509</v>
      </c>
      <c r="D3865" s="244">
        <v>45509</v>
      </c>
      <c r="E3865" s="244">
        <v>45510</v>
      </c>
      <c r="F3865" s="297" t="s">
        <v>520</v>
      </c>
      <c r="G3865" s="245" t="s">
        <v>1611</v>
      </c>
      <c r="H3865" s="246" t="s">
        <v>519</v>
      </c>
      <c r="I3865" s="247" t="s">
        <v>521</v>
      </c>
      <c r="J3865" s="247" t="s">
        <v>522</v>
      </c>
      <c r="K3865" s="247" t="s">
        <v>166</v>
      </c>
      <c r="L3865" s="248">
        <v>0</v>
      </c>
      <c r="M3865" s="249"/>
      <c r="N3865" s="249">
        <v>0</v>
      </c>
      <c r="O3865" s="249">
        <v>3471.68</v>
      </c>
      <c r="P3865" s="249">
        <v>3471.68</v>
      </c>
      <c r="Q3865" s="250" t="s">
        <v>681</v>
      </c>
      <c r="R3865" s="251">
        <v>0</v>
      </c>
      <c r="S3865" s="252">
        <v>8078093.1600000113</v>
      </c>
      <c r="T3865" s="253" t="s">
        <v>522</v>
      </c>
      <c r="U3865" s="254">
        <v>117829941</v>
      </c>
      <c r="V3865" s="249">
        <v>-439095030</v>
      </c>
      <c r="W3865" s="255">
        <v>549809</v>
      </c>
      <c r="X3865" s="256">
        <v>70881895</v>
      </c>
      <c r="Y3865" s="257"/>
    </row>
    <row r="3866" spans="1:25">
      <c r="A3866" s="299" t="s">
        <v>182</v>
      </c>
      <c r="B3866" s="299" t="s">
        <v>183</v>
      </c>
      <c r="C3866" s="125">
        <v>45512</v>
      </c>
      <c r="D3866" s="125">
        <v>45512</v>
      </c>
      <c r="E3866" s="125">
        <v>45512</v>
      </c>
      <c r="F3866" s="295" t="s">
        <v>1425</v>
      </c>
      <c r="G3866" s="127" t="s">
        <v>2015</v>
      </c>
      <c r="H3866" s="128" t="s">
        <v>1424</v>
      </c>
      <c r="I3866" s="73" t="s">
        <v>697</v>
      </c>
      <c r="J3866" s="73" t="s">
        <v>1426</v>
      </c>
      <c r="K3866" s="73" t="s">
        <v>166</v>
      </c>
      <c r="L3866" s="129">
        <v>0</v>
      </c>
      <c r="N3866" s="121">
        <v>0</v>
      </c>
      <c r="O3866" s="121">
        <v>1151.8599999999999</v>
      </c>
      <c r="P3866" s="121">
        <v>1151.8599999999999</v>
      </c>
      <c r="Q3866" s="130" t="s">
        <v>681</v>
      </c>
      <c r="R3866" s="131">
        <v>0</v>
      </c>
      <c r="S3866" s="132">
        <v>8079245.0200000117</v>
      </c>
      <c r="T3866" s="122" t="s">
        <v>1426</v>
      </c>
      <c r="U3866" s="2">
        <v>117755831</v>
      </c>
      <c r="V3866" s="121">
        <v>-439288687</v>
      </c>
      <c r="W3866" s="111">
        <v>568526</v>
      </c>
      <c r="X3866" s="133">
        <v>70923982</v>
      </c>
      <c r="Y3866" s="45"/>
    </row>
    <row r="3867" spans="1:25">
      <c r="A3867" s="299" t="s">
        <v>182</v>
      </c>
      <c r="B3867" s="299" t="s">
        <v>183</v>
      </c>
      <c r="C3867" s="125">
        <v>45512</v>
      </c>
      <c r="D3867" s="125">
        <v>45512</v>
      </c>
      <c r="E3867" s="125">
        <v>45512</v>
      </c>
      <c r="F3867" s="295" t="s">
        <v>696</v>
      </c>
      <c r="G3867" s="127" t="s">
        <v>2016</v>
      </c>
      <c r="H3867" s="128" t="s">
        <v>1241</v>
      </c>
      <c r="I3867" s="73" t="s">
        <v>697</v>
      </c>
      <c r="J3867" s="73" t="s">
        <v>698</v>
      </c>
      <c r="K3867" s="73" t="s">
        <v>166</v>
      </c>
      <c r="L3867" s="129">
        <v>0</v>
      </c>
      <c r="N3867" s="121">
        <v>0</v>
      </c>
      <c r="O3867" s="121">
        <v>5618.51</v>
      </c>
      <c r="P3867" s="121">
        <v>5618.51</v>
      </c>
      <c r="Q3867" s="130" t="s">
        <v>681</v>
      </c>
      <c r="R3867" s="131">
        <v>0</v>
      </c>
      <c r="S3867" s="132">
        <v>8084863.5300000114</v>
      </c>
      <c r="T3867" s="122" t="s">
        <v>698</v>
      </c>
      <c r="U3867" s="2">
        <v>117755832</v>
      </c>
      <c r="V3867" s="121">
        <v>-439288688</v>
      </c>
      <c r="W3867" s="111">
        <v>568599</v>
      </c>
      <c r="X3867" s="133">
        <v>70923983</v>
      </c>
      <c r="Y3867" s="45"/>
    </row>
    <row r="3868" spans="1:25">
      <c r="A3868" s="258" t="s">
        <v>182</v>
      </c>
      <c r="B3868" s="258" t="s">
        <v>183</v>
      </c>
      <c r="C3868" s="259">
        <v>45513</v>
      </c>
      <c r="D3868" s="259">
        <v>45513</v>
      </c>
      <c r="E3868" s="259">
        <v>45513</v>
      </c>
      <c r="F3868" s="298" t="s">
        <v>549</v>
      </c>
      <c r="G3868" s="260" t="s">
        <v>1596</v>
      </c>
      <c r="H3868" s="261" t="s">
        <v>548</v>
      </c>
      <c r="I3868" s="262" t="s">
        <v>550</v>
      </c>
      <c r="J3868" s="262" t="s">
        <v>551</v>
      </c>
      <c r="K3868" s="262" t="s">
        <v>166</v>
      </c>
      <c r="L3868" s="263">
        <v>0</v>
      </c>
      <c r="M3868" s="264"/>
      <c r="N3868" s="264">
        <v>0</v>
      </c>
      <c r="O3868" s="264">
        <v>50824.02</v>
      </c>
      <c r="P3868" s="264">
        <v>50824.02</v>
      </c>
      <c r="Q3868" s="265" t="s">
        <v>681</v>
      </c>
      <c r="R3868" s="266">
        <v>0</v>
      </c>
      <c r="S3868" s="267">
        <v>8135687.550000011</v>
      </c>
      <c r="T3868" s="268" t="s">
        <v>551</v>
      </c>
      <c r="U3868" s="269">
        <v>117977577</v>
      </c>
      <c r="V3868" s="264">
        <v>-439419964</v>
      </c>
      <c r="W3868" s="270">
        <v>550164</v>
      </c>
      <c r="X3868" s="271">
        <v>70957619</v>
      </c>
      <c r="Y3868" s="272"/>
    </row>
    <row r="3869" spans="1:25">
      <c r="A3869" s="258" t="s">
        <v>182</v>
      </c>
      <c r="B3869" s="258" t="s">
        <v>183</v>
      </c>
      <c r="C3869" s="259">
        <v>45519</v>
      </c>
      <c r="D3869" s="259">
        <v>45519</v>
      </c>
      <c r="E3869" s="259">
        <v>45519</v>
      </c>
      <c r="F3869" s="298" t="s">
        <v>1162</v>
      </c>
      <c r="G3869" s="260" t="s">
        <v>2017</v>
      </c>
      <c r="H3869" s="261" t="s">
        <v>1161</v>
      </c>
      <c r="I3869" s="262" t="s">
        <v>555</v>
      </c>
      <c r="J3869" s="262" t="s">
        <v>1446</v>
      </c>
      <c r="K3869" s="262" t="s">
        <v>166</v>
      </c>
      <c r="L3869" s="263">
        <v>0</v>
      </c>
      <c r="M3869" s="264"/>
      <c r="N3869" s="264">
        <v>0</v>
      </c>
      <c r="O3869" s="264">
        <v>79723.100000000006</v>
      </c>
      <c r="P3869" s="264">
        <v>79723.100000000006</v>
      </c>
      <c r="Q3869" s="265" t="s">
        <v>681</v>
      </c>
      <c r="R3869" s="266">
        <v>0</v>
      </c>
      <c r="S3869" s="267">
        <v>8215410.6500000106</v>
      </c>
      <c r="T3869" s="268" t="s">
        <v>1160</v>
      </c>
      <c r="U3869" s="269">
        <v>118065455</v>
      </c>
      <c r="V3869" s="264">
        <v>-439720843</v>
      </c>
      <c r="W3869" s="270">
        <v>606917</v>
      </c>
      <c r="X3869" s="271">
        <v>71006871</v>
      </c>
      <c r="Y3869" s="272"/>
    </row>
    <row r="3870" spans="1:25">
      <c r="A3870" s="243" t="s">
        <v>206</v>
      </c>
      <c r="B3870" s="243" t="s">
        <v>207</v>
      </c>
      <c r="C3870" s="244">
        <v>45523</v>
      </c>
      <c r="D3870" s="244">
        <v>45523</v>
      </c>
      <c r="E3870" s="244">
        <v>45525</v>
      </c>
      <c r="F3870" s="297"/>
      <c r="G3870" s="245"/>
      <c r="H3870" s="246" t="s">
        <v>1117</v>
      </c>
      <c r="I3870" s="247" t="s">
        <v>572</v>
      </c>
      <c r="J3870" s="247" t="s">
        <v>1116</v>
      </c>
      <c r="K3870" s="247" t="s">
        <v>944</v>
      </c>
      <c r="L3870" s="248">
        <v>2534.31</v>
      </c>
      <c r="M3870" s="249">
        <v>100</v>
      </c>
      <c r="N3870" s="249">
        <v>2534.31</v>
      </c>
      <c r="O3870" s="249">
        <v>0</v>
      </c>
      <c r="P3870" s="249">
        <v>2534.31</v>
      </c>
      <c r="Q3870" s="250" t="s">
        <v>681</v>
      </c>
      <c r="R3870" s="251">
        <v>6343413.1899999976</v>
      </c>
      <c r="S3870" s="252">
        <v>0</v>
      </c>
      <c r="T3870" s="253" t="s">
        <v>1116</v>
      </c>
      <c r="U3870" s="254">
        <v>118240159</v>
      </c>
      <c r="V3870" s="249">
        <v>-440243886</v>
      </c>
      <c r="W3870" s="255">
        <v>586622</v>
      </c>
      <c r="X3870" s="256">
        <v>71116960</v>
      </c>
      <c r="Y3870" s="257"/>
    </row>
    <row r="3871" spans="1:25">
      <c r="A3871" s="299" t="s">
        <v>182</v>
      </c>
      <c r="B3871" s="299" t="s">
        <v>183</v>
      </c>
      <c r="C3871" s="125">
        <v>45523</v>
      </c>
      <c r="D3871" s="125">
        <v>45523</v>
      </c>
      <c r="E3871" s="125">
        <v>45526</v>
      </c>
      <c r="F3871" s="295" t="s">
        <v>1036</v>
      </c>
      <c r="G3871" s="127"/>
      <c r="H3871" s="128" t="s">
        <v>900</v>
      </c>
      <c r="I3871" s="73" t="s">
        <v>898</v>
      </c>
      <c r="J3871" s="73" t="s">
        <v>899</v>
      </c>
      <c r="K3871" s="73" t="s">
        <v>1158</v>
      </c>
      <c r="L3871" s="129">
        <v>0</v>
      </c>
      <c r="N3871" s="121">
        <v>0</v>
      </c>
      <c r="O3871" s="121">
        <v>12155.72</v>
      </c>
      <c r="P3871" s="121">
        <v>12155.72</v>
      </c>
      <c r="Q3871" s="130" t="s">
        <v>681</v>
      </c>
      <c r="R3871" s="131">
        <v>0</v>
      </c>
      <c r="S3871" s="132">
        <v>8227566.3700000104</v>
      </c>
      <c r="T3871" s="122" t="s">
        <v>899</v>
      </c>
      <c r="U3871" s="2">
        <v>118256324</v>
      </c>
      <c r="V3871" s="121">
        <v>-440335424</v>
      </c>
      <c r="W3871" s="111"/>
      <c r="X3871" s="133">
        <v>71140520</v>
      </c>
      <c r="Y3871" s="45"/>
    </row>
    <row r="3872" spans="1:25">
      <c r="A3872" s="299" t="s">
        <v>182</v>
      </c>
      <c r="B3872" s="299" t="s">
        <v>183</v>
      </c>
      <c r="C3872" s="125">
        <v>45526</v>
      </c>
      <c r="D3872" s="125">
        <v>45526</v>
      </c>
      <c r="E3872" s="125">
        <v>45526</v>
      </c>
      <c r="G3872" s="127" t="s">
        <v>1886</v>
      </c>
      <c r="H3872" s="128" t="s">
        <v>1048</v>
      </c>
      <c r="I3872" s="73" t="s">
        <v>1046</v>
      </c>
      <c r="J3872" s="73" t="s">
        <v>1047</v>
      </c>
      <c r="K3872" s="73" t="s">
        <v>166</v>
      </c>
      <c r="L3872" s="129">
        <v>0</v>
      </c>
      <c r="N3872" s="121">
        <v>0</v>
      </c>
      <c r="O3872" s="121">
        <v>14620.96</v>
      </c>
      <c r="P3872" s="121">
        <v>14620.96</v>
      </c>
      <c r="Q3872" s="130" t="s">
        <v>681</v>
      </c>
      <c r="R3872" s="131">
        <v>0</v>
      </c>
      <c r="S3872" s="132">
        <v>8242187.3300000103</v>
      </c>
      <c r="T3872" s="122" t="s">
        <v>1047</v>
      </c>
      <c r="U3872" s="2">
        <v>117036829</v>
      </c>
      <c r="V3872" s="121">
        <v>-440322508</v>
      </c>
      <c r="W3872" s="111">
        <v>551210</v>
      </c>
      <c r="X3872" s="133">
        <v>71136041</v>
      </c>
      <c r="Y3872" s="45"/>
    </row>
    <row r="3873" spans="1:25">
      <c r="A3873" s="243" t="s">
        <v>182</v>
      </c>
      <c r="B3873" s="243" t="s">
        <v>183</v>
      </c>
      <c r="C3873" s="244">
        <v>45526</v>
      </c>
      <c r="D3873" s="244">
        <v>45526</v>
      </c>
      <c r="E3873" s="244">
        <v>45530</v>
      </c>
      <c r="F3873" s="297" t="s">
        <v>203</v>
      </c>
      <c r="G3873" s="245" t="s">
        <v>1887</v>
      </c>
      <c r="H3873" s="246" t="s">
        <v>202</v>
      </c>
      <c r="I3873" s="247" t="s">
        <v>204</v>
      </c>
      <c r="J3873" s="247" t="s">
        <v>205</v>
      </c>
      <c r="K3873" s="247" t="s">
        <v>166</v>
      </c>
      <c r="L3873" s="248">
        <v>0</v>
      </c>
      <c r="M3873" s="249"/>
      <c r="N3873" s="249">
        <v>0</v>
      </c>
      <c r="O3873" s="249">
        <v>5593.27</v>
      </c>
      <c r="P3873" s="249">
        <v>5593.27</v>
      </c>
      <c r="Q3873" s="250" t="s">
        <v>681</v>
      </c>
      <c r="R3873" s="251">
        <v>0</v>
      </c>
      <c r="S3873" s="252">
        <v>8247780.6000000099</v>
      </c>
      <c r="T3873" s="253" t="s">
        <v>205</v>
      </c>
      <c r="U3873" s="254">
        <v>116891994</v>
      </c>
      <c r="V3873" s="249">
        <v>-441140972</v>
      </c>
      <c r="W3873" s="255">
        <v>555758</v>
      </c>
      <c r="X3873" s="256">
        <v>71194259</v>
      </c>
      <c r="Y3873" s="257"/>
    </row>
    <row r="3874" spans="1:25">
      <c r="A3874" s="299" t="s">
        <v>182</v>
      </c>
      <c r="B3874" s="299" t="s">
        <v>183</v>
      </c>
      <c r="C3874" s="125">
        <v>45531</v>
      </c>
      <c r="D3874" s="125">
        <v>45531</v>
      </c>
      <c r="E3874" s="125">
        <v>45532</v>
      </c>
      <c r="F3874" s="295" t="s">
        <v>1087</v>
      </c>
      <c r="G3874" s="127" t="s">
        <v>1939</v>
      </c>
      <c r="H3874" s="128" t="s">
        <v>1086</v>
      </c>
      <c r="I3874" s="73" t="s">
        <v>528</v>
      </c>
      <c r="J3874" s="73" t="s">
        <v>1940</v>
      </c>
      <c r="K3874" s="73" t="s">
        <v>166</v>
      </c>
      <c r="L3874" s="129">
        <v>0</v>
      </c>
      <c r="N3874" s="121">
        <v>0</v>
      </c>
      <c r="O3874" s="121">
        <v>6275.4</v>
      </c>
      <c r="P3874" s="121">
        <v>6275.4</v>
      </c>
      <c r="Q3874" s="130" t="s">
        <v>681</v>
      </c>
      <c r="R3874" s="131">
        <v>0</v>
      </c>
      <c r="S3874" s="132">
        <v>8254056.0000000102</v>
      </c>
      <c r="T3874" s="122" t="s">
        <v>1085</v>
      </c>
      <c r="U3874" s="2">
        <v>118438447</v>
      </c>
      <c r="V3874" s="121">
        <v>-441793839</v>
      </c>
      <c r="W3874" s="111">
        <v>558361</v>
      </c>
      <c r="X3874" s="133">
        <v>71218536</v>
      </c>
      <c r="Y3874" s="45"/>
    </row>
    <row r="3875" spans="1:25">
      <c r="A3875" s="299" t="s">
        <v>206</v>
      </c>
      <c r="B3875" s="299" t="s">
        <v>207</v>
      </c>
      <c r="C3875" s="125">
        <v>45532</v>
      </c>
      <c r="D3875" s="125">
        <v>45532</v>
      </c>
      <c r="E3875" s="125">
        <v>45532</v>
      </c>
      <c r="F3875" s="295" t="s">
        <v>942</v>
      </c>
      <c r="G3875" s="127"/>
      <c r="H3875" s="128" t="s">
        <v>941</v>
      </c>
      <c r="I3875" s="73" t="s">
        <v>939</v>
      </c>
      <c r="J3875" s="73" t="s">
        <v>940</v>
      </c>
      <c r="K3875" s="73" t="s">
        <v>944</v>
      </c>
      <c r="L3875" s="129">
        <v>1645467.42</v>
      </c>
      <c r="M3875" s="121">
        <v>100</v>
      </c>
      <c r="N3875" s="121">
        <v>1645467.42</v>
      </c>
      <c r="O3875" s="121">
        <v>0</v>
      </c>
      <c r="P3875" s="121">
        <v>1645467.42</v>
      </c>
      <c r="Q3875" s="130" t="s">
        <v>681</v>
      </c>
      <c r="R3875" s="131">
        <v>7988880.6099999975</v>
      </c>
      <c r="S3875" s="132">
        <v>0</v>
      </c>
      <c r="T3875" s="122" t="s">
        <v>940</v>
      </c>
      <c r="U3875" s="2">
        <v>118570749</v>
      </c>
      <c r="V3875" s="121">
        <v>-441955158</v>
      </c>
      <c r="W3875" s="111">
        <v>521575</v>
      </c>
      <c r="X3875" s="133">
        <v>71236024</v>
      </c>
      <c r="Y3875" s="45"/>
    </row>
    <row r="3876" spans="1:25">
      <c r="A3876" s="228" t="s">
        <v>182</v>
      </c>
      <c r="B3876" s="228" t="s">
        <v>183</v>
      </c>
      <c r="C3876" s="229">
        <v>45532</v>
      </c>
      <c r="D3876" s="229">
        <v>45532</v>
      </c>
      <c r="E3876" s="229">
        <v>45532</v>
      </c>
      <c r="F3876" s="296" t="s">
        <v>942</v>
      </c>
      <c r="G3876" s="230" t="s">
        <v>1693</v>
      </c>
      <c r="H3876" s="231" t="s">
        <v>941</v>
      </c>
      <c r="I3876" s="232" t="s">
        <v>939</v>
      </c>
      <c r="J3876" s="232" t="s">
        <v>940</v>
      </c>
      <c r="K3876" s="232" t="s">
        <v>166</v>
      </c>
      <c r="L3876" s="233">
        <v>0</v>
      </c>
      <c r="M3876" s="234"/>
      <c r="N3876" s="234">
        <v>0</v>
      </c>
      <c r="O3876" s="234">
        <v>27071.65</v>
      </c>
      <c r="P3876" s="234">
        <v>27071.65</v>
      </c>
      <c r="Q3876" s="235" t="s">
        <v>681</v>
      </c>
      <c r="R3876" s="236">
        <v>0</v>
      </c>
      <c r="S3876" s="237">
        <v>8281127.6500000106</v>
      </c>
      <c r="T3876" s="238" t="s">
        <v>940</v>
      </c>
      <c r="U3876" s="239">
        <v>118569482</v>
      </c>
      <c r="V3876" s="234">
        <v>-441957779</v>
      </c>
      <c r="W3876" s="240">
        <v>521575</v>
      </c>
      <c r="X3876" s="241">
        <v>71236131</v>
      </c>
      <c r="Y3876" s="242"/>
    </row>
    <row r="3877" spans="1:25">
      <c r="A3877" s="299" t="s">
        <v>182</v>
      </c>
      <c r="B3877" s="299" t="s">
        <v>183</v>
      </c>
      <c r="C3877" s="125">
        <v>45534</v>
      </c>
      <c r="D3877" s="125">
        <v>45534</v>
      </c>
      <c r="E3877" s="125">
        <v>45534</v>
      </c>
      <c r="G3877" s="127" t="s">
        <v>1990</v>
      </c>
      <c r="H3877" s="128" t="s">
        <v>1132</v>
      </c>
      <c r="I3877" s="73" t="s">
        <v>1130</v>
      </c>
      <c r="J3877" s="73" t="s">
        <v>1131</v>
      </c>
      <c r="K3877" s="73" t="s">
        <v>166</v>
      </c>
      <c r="L3877" s="129">
        <v>0</v>
      </c>
      <c r="N3877" s="121">
        <v>0</v>
      </c>
      <c r="O3877" s="121">
        <v>112112.21</v>
      </c>
      <c r="P3877" s="121">
        <v>112112.21</v>
      </c>
      <c r="Q3877" s="130" t="s">
        <v>681</v>
      </c>
      <c r="R3877" s="131">
        <v>0</v>
      </c>
      <c r="S3877" s="132">
        <v>8393239.8600000106</v>
      </c>
      <c r="T3877" s="122" t="s">
        <v>1131</v>
      </c>
      <c r="U3877" s="2">
        <v>118774394</v>
      </c>
      <c r="V3877" s="121">
        <v>-442909057</v>
      </c>
      <c r="W3877" s="111">
        <v>583671</v>
      </c>
      <c r="X3877" s="133">
        <v>71485705</v>
      </c>
      <c r="Y3877" s="45"/>
    </row>
    <row r="3878" spans="1:25">
      <c r="A3878" s="299" t="s">
        <v>182</v>
      </c>
      <c r="B3878" s="299" t="s">
        <v>183</v>
      </c>
      <c r="C3878" s="125">
        <v>45534</v>
      </c>
      <c r="D3878" s="125">
        <v>45534</v>
      </c>
      <c r="E3878" s="125">
        <v>45534</v>
      </c>
      <c r="F3878" s="295" t="s">
        <v>1061</v>
      </c>
      <c r="G3878" s="127" t="s">
        <v>1921</v>
      </c>
      <c r="H3878" s="128" t="s">
        <v>1060</v>
      </c>
      <c r="I3878" s="73" t="s">
        <v>1058</v>
      </c>
      <c r="J3878" s="73" t="s">
        <v>1059</v>
      </c>
      <c r="K3878" s="73" t="s">
        <v>166</v>
      </c>
      <c r="L3878" s="129">
        <v>0</v>
      </c>
      <c r="N3878" s="121">
        <v>0</v>
      </c>
      <c r="O3878" s="121">
        <v>11064.3</v>
      </c>
      <c r="P3878" s="121">
        <v>11064.3</v>
      </c>
      <c r="Q3878" s="130" t="s">
        <v>681</v>
      </c>
      <c r="R3878" s="131">
        <v>0</v>
      </c>
      <c r="S3878" s="132">
        <v>8404304.1600000113</v>
      </c>
      <c r="T3878" s="122" t="s">
        <v>1096</v>
      </c>
      <c r="U3878" s="2">
        <v>117275178</v>
      </c>
      <c r="V3878" s="121">
        <v>-442638545</v>
      </c>
      <c r="W3878" s="111">
        <v>553659</v>
      </c>
      <c r="X3878" s="133">
        <v>71298086</v>
      </c>
      <c r="Y3878" s="45"/>
    </row>
    <row r="3879" spans="1:25">
      <c r="A3879" s="299" t="s">
        <v>206</v>
      </c>
      <c r="B3879" s="299" t="s">
        <v>207</v>
      </c>
      <c r="C3879" s="125">
        <v>45534</v>
      </c>
      <c r="D3879" s="125">
        <v>45534</v>
      </c>
      <c r="E3879" s="125">
        <v>45534</v>
      </c>
      <c r="F3879" s="295" t="s">
        <v>734</v>
      </c>
      <c r="G3879" s="127"/>
      <c r="H3879" s="128" t="s">
        <v>733</v>
      </c>
      <c r="I3879" s="73" t="s">
        <v>731</v>
      </c>
      <c r="J3879" s="73" t="s">
        <v>732</v>
      </c>
      <c r="K3879" s="73" t="s">
        <v>944</v>
      </c>
      <c r="L3879" s="129">
        <v>4351.28</v>
      </c>
      <c r="M3879" s="121">
        <v>100</v>
      </c>
      <c r="N3879" s="121">
        <v>4351.28</v>
      </c>
      <c r="O3879" s="121">
        <v>0</v>
      </c>
      <c r="P3879" s="121">
        <v>4351.28</v>
      </c>
      <c r="Q3879" s="130" t="s">
        <v>681</v>
      </c>
      <c r="R3879" s="131">
        <v>7993231.8899999978</v>
      </c>
      <c r="S3879" s="132">
        <v>0</v>
      </c>
      <c r="T3879" s="122" t="s">
        <v>732</v>
      </c>
      <c r="U3879" s="2">
        <v>118402387</v>
      </c>
      <c r="V3879" s="121">
        <v>-441389739</v>
      </c>
      <c r="W3879" s="111">
        <v>548653</v>
      </c>
      <c r="X3879" s="133">
        <v>71202598</v>
      </c>
      <c r="Y3879" s="45"/>
    </row>
    <row r="3880" spans="1:25">
      <c r="A3880" s="299" t="s">
        <v>182</v>
      </c>
      <c r="B3880" s="299" t="s">
        <v>183</v>
      </c>
      <c r="C3880" s="125">
        <v>45534</v>
      </c>
      <c r="D3880" s="125">
        <v>45534</v>
      </c>
      <c r="E3880" s="125">
        <v>45534</v>
      </c>
      <c r="F3880" s="295" t="s">
        <v>734</v>
      </c>
      <c r="G3880" s="127" t="s">
        <v>1518</v>
      </c>
      <c r="H3880" s="128" t="s">
        <v>733</v>
      </c>
      <c r="I3880" s="73" t="s">
        <v>731</v>
      </c>
      <c r="J3880" s="73" t="s">
        <v>732</v>
      </c>
      <c r="K3880" s="73" t="s">
        <v>166</v>
      </c>
      <c r="L3880" s="129">
        <v>0</v>
      </c>
      <c r="N3880" s="121">
        <v>0</v>
      </c>
      <c r="O3880" s="121">
        <v>81.739999999999995</v>
      </c>
      <c r="P3880" s="121">
        <v>81.739999999999995</v>
      </c>
      <c r="Q3880" s="130" t="s">
        <v>681</v>
      </c>
      <c r="R3880" s="131">
        <v>0</v>
      </c>
      <c r="S3880" s="132">
        <v>8404385.9000000115</v>
      </c>
      <c r="T3880" s="122" t="s">
        <v>732</v>
      </c>
      <c r="U3880" s="2">
        <v>117640411</v>
      </c>
      <c r="V3880" s="121">
        <v>-442776857</v>
      </c>
      <c r="W3880" s="111">
        <v>548653</v>
      </c>
      <c r="X3880" s="133">
        <v>71435405</v>
      </c>
      <c r="Y3880" s="45"/>
    </row>
    <row r="3881" spans="1:25">
      <c r="A3881" s="299" t="s">
        <v>206</v>
      </c>
      <c r="B3881" s="299" t="s">
        <v>207</v>
      </c>
      <c r="C3881" s="125">
        <v>45534</v>
      </c>
      <c r="D3881" s="125">
        <v>45534</v>
      </c>
      <c r="E3881" s="125">
        <v>45534</v>
      </c>
      <c r="F3881" s="295" t="s">
        <v>859</v>
      </c>
      <c r="G3881" s="127"/>
      <c r="H3881" s="128" t="s">
        <v>858</v>
      </c>
      <c r="I3881" s="73" t="s">
        <v>731</v>
      </c>
      <c r="J3881" s="73" t="s">
        <v>857</v>
      </c>
      <c r="K3881" s="73" t="s">
        <v>944</v>
      </c>
      <c r="L3881" s="129">
        <v>33370.76</v>
      </c>
      <c r="M3881" s="121">
        <v>100</v>
      </c>
      <c r="N3881" s="121">
        <v>33370.76</v>
      </c>
      <c r="O3881" s="121">
        <v>0</v>
      </c>
      <c r="P3881" s="121">
        <v>33370.76</v>
      </c>
      <c r="Q3881" s="130" t="s">
        <v>681</v>
      </c>
      <c r="R3881" s="131">
        <v>8026602.6499999976</v>
      </c>
      <c r="S3881" s="132">
        <v>0</v>
      </c>
      <c r="T3881" s="122" t="s">
        <v>857</v>
      </c>
      <c r="U3881" s="2">
        <v>118402136</v>
      </c>
      <c r="V3881" s="121">
        <v>-441388570</v>
      </c>
      <c r="W3881" s="111">
        <v>548916</v>
      </c>
      <c r="X3881" s="133">
        <v>71202512</v>
      </c>
      <c r="Y3881" s="45"/>
    </row>
    <row r="3882" spans="1:25">
      <c r="A3882" s="299" t="s">
        <v>182</v>
      </c>
      <c r="B3882" s="299" t="s">
        <v>183</v>
      </c>
      <c r="C3882" s="125">
        <v>45534</v>
      </c>
      <c r="D3882" s="125">
        <v>45534</v>
      </c>
      <c r="E3882" s="125">
        <v>45534</v>
      </c>
      <c r="F3882" s="295" t="s">
        <v>859</v>
      </c>
      <c r="G3882" s="127" t="s">
        <v>1610</v>
      </c>
      <c r="H3882" s="128" t="s">
        <v>858</v>
      </c>
      <c r="I3882" s="73" t="s">
        <v>731</v>
      </c>
      <c r="J3882" s="73" t="s">
        <v>857</v>
      </c>
      <c r="K3882" s="73" t="s">
        <v>166</v>
      </c>
      <c r="L3882" s="129">
        <v>0</v>
      </c>
      <c r="N3882" s="121">
        <v>0</v>
      </c>
      <c r="O3882" s="121">
        <v>626.86</v>
      </c>
      <c r="P3882" s="121">
        <v>626.86</v>
      </c>
      <c r="Q3882" s="130" t="s">
        <v>681</v>
      </c>
      <c r="R3882" s="131">
        <v>0</v>
      </c>
      <c r="S3882" s="132">
        <v>8405012.760000011</v>
      </c>
      <c r="T3882" s="122" t="s">
        <v>857</v>
      </c>
      <c r="U3882" s="2">
        <v>117257217</v>
      </c>
      <c r="V3882" s="121">
        <v>-442628512</v>
      </c>
      <c r="W3882" s="111">
        <v>548916</v>
      </c>
      <c r="X3882" s="133">
        <v>71288054</v>
      </c>
      <c r="Y3882" s="45"/>
    </row>
    <row r="3883" spans="1:25">
      <c r="A3883" s="299" t="s">
        <v>182</v>
      </c>
      <c r="B3883" s="299" t="s">
        <v>183</v>
      </c>
      <c r="C3883" s="125">
        <v>45534</v>
      </c>
      <c r="D3883" s="125">
        <v>45534</v>
      </c>
      <c r="E3883" s="125">
        <v>45534</v>
      </c>
      <c r="F3883" s="295" t="s">
        <v>335</v>
      </c>
      <c r="G3883" s="127" t="s">
        <v>1882</v>
      </c>
      <c r="H3883" s="128" t="s">
        <v>334</v>
      </c>
      <c r="I3883" s="73" t="s">
        <v>336</v>
      </c>
      <c r="J3883" s="73" t="s">
        <v>337</v>
      </c>
      <c r="K3883" s="73" t="s">
        <v>166</v>
      </c>
      <c r="L3883" s="129">
        <v>0</v>
      </c>
      <c r="N3883" s="121">
        <v>0</v>
      </c>
      <c r="O3883" s="121">
        <v>145493.89000000001</v>
      </c>
      <c r="P3883" s="121">
        <v>145493.89000000001</v>
      </c>
      <c r="Q3883" s="130" t="s">
        <v>681</v>
      </c>
      <c r="R3883" s="131">
        <v>0</v>
      </c>
      <c r="S3883" s="132">
        <v>8550506.6500000115</v>
      </c>
      <c r="T3883" s="122" t="s">
        <v>337</v>
      </c>
      <c r="U3883" s="2">
        <v>114111253</v>
      </c>
      <c r="V3883" s="121">
        <v>-442909123</v>
      </c>
      <c r="W3883" s="111">
        <v>547666</v>
      </c>
      <c r="X3883" s="133">
        <v>71485738</v>
      </c>
      <c r="Y3883" s="45"/>
    </row>
    <row r="3884" spans="1:25">
      <c r="A3884" s="299" t="s">
        <v>182</v>
      </c>
      <c r="B3884" s="299" t="s">
        <v>183</v>
      </c>
      <c r="C3884" s="125">
        <v>45534</v>
      </c>
      <c r="D3884" s="125">
        <v>45534</v>
      </c>
      <c r="E3884" s="125">
        <v>45534</v>
      </c>
      <c r="G3884" s="127" t="s">
        <v>2014</v>
      </c>
      <c r="H3884" s="128" t="s">
        <v>438</v>
      </c>
      <c r="I3884" s="73" t="s">
        <v>439</v>
      </c>
      <c r="J3884" s="73" t="s">
        <v>440</v>
      </c>
      <c r="K3884" s="73" t="s">
        <v>166</v>
      </c>
      <c r="L3884" s="129">
        <v>0</v>
      </c>
      <c r="N3884" s="121">
        <v>0</v>
      </c>
      <c r="O3884" s="121">
        <v>92447.58</v>
      </c>
      <c r="P3884" s="121">
        <v>92447.58</v>
      </c>
      <c r="Q3884" s="130" t="s">
        <v>681</v>
      </c>
      <c r="R3884" s="131">
        <v>0</v>
      </c>
      <c r="S3884" s="132">
        <v>8642954.2300000116</v>
      </c>
      <c r="T3884" s="122" t="s">
        <v>440</v>
      </c>
      <c r="U3884" s="2">
        <v>117643893</v>
      </c>
      <c r="V3884" s="121">
        <v>-442777707</v>
      </c>
      <c r="W3884" s="111">
        <v>596600</v>
      </c>
      <c r="X3884" s="133">
        <v>71436255</v>
      </c>
      <c r="Y3884" s="45"/>
    </row>
    <row r="3885" spans="1:25">
      <c r="A3885" s="299" t="s">
        <v>182</v>
      </c>
      <c r="B3885" s="299" t="s">
        <v>183</v>
      </c>
      <c r="C3885" s="125">
        <v>45534</v>
      </c>
      <c r="D3885" s="125">
        <v>45534</v>
      </c>
      <c r="E3885" s="125">
        <v>45534</v>
      </c>
      <c r="F3885" s="295" t="s">
        <v>558</v>
      </c>
      <c r="G3885" s="127" t="s">
        <v>1685</v>
      </c>
      <c r="H3885" s="128" t="s">
        <v>557</v>
      </c>
      <c r="I3885" s="73" t="s">
        <v>559</v>
      </c>
      <c r="J3885" s="73" t="s">
        <v>943</v>
      </c>
      <c r="K3885" s="73" t="s">
        <v>166</v>
      </c>
      <c r="L3885" s="129">
        <v>0</v>
      </c>
      <c r="N3885" s="121">
        <v>0</v>
      </c>
      <c r="O3885" s="121">
        <v>29150.87</v>
      </c>
      <c r="P3885" s="121">
        <v>29150.87</v>
      </c>
      <c r="Q3885" s="130" t="s">
        <v>681</v>
      </c>
      <c r="R3885" s="131">
        <v>0</v>
      </c>
      <c r="S3885" s="132">
        <v>8672105.1000000108</v>
      </c>
      <c r="T3885" s="122" t="s">
        <v>560</v>
      </c>
      <c r="U3885" s="2">
        <v>117551516</v>
      </c>
      <c r="V3885" s="121">
        <v>-442909041</v>
      </c>
      <c r="W3885" s="111">
        <v>545690</v>
      </c>
      <c r="X3885" s="133">
        <v>71485699</v>
      </c>
      <c r="Y3885" s="45"/>
    </row>
    <row r="3886" spans="1:25">
      <c r="A3886" s="299" t="s">
        <v>182</v>
      </c>
      <c r="B3886" s="299" t="s">
        <v>183</v>
      </c>
      <c r="C3886" s="125">
        <v>45534</v>
      </c>
      <c r="D3886" s="125">
        <v>45534</v>
      </c>
      <c r="E3886" s="125">
        <v>45534</v>
      </c>
      <c r="G3886" s="127" t="s">
        <v>1986</v>
      </c>
      <c r="H3886" s="128" t="s">
        <v>1117</v>
      </c>
      <c r="I3886" s="73" t="s">
        <v>572</v>
      </c>
      <c r="J3886" s="73" t="s">
        <v>1116</v>
      </c>
      <c r="K3886" s="73" t="s">
        <v>166</v>
      </c>
      <c r="L3886" s="129">
        <v>0</v>
      </c>
      <c r="N3886" s="121">
        <v>0</v>
      </c>
      <c r="O3886" s="121">
        <v>14868.89</v>
      </c>
      <c r="P3886" s="121">
        <v>14868.89</v>
      </c>
      <c r="Q3886" s="130" t="s">
        <v>681</v>
      </c>
      <c r="R3886" s="131">
        <v>0</v>
      </c>
      <c r="S3886" s="132">
        <v>8686973.9900000114</v>
      </c>
      <c r="T3886" s="122" t="s">
        <v>1116</v>
      </c>
      <c r="U3886" s="2">
        <v>113878766</v>
      </c>
      <c r="V3886" s="121">
        <v>-442608176</v>
      </c>
      <c r="W3886" s="111">
        <v>586622</v>
      </c>
      <c r="X3886" s="133">
        <v>71268032</v>
      </c>
      <c r="Y3886" s="45"/>
    </row>
    <row r="3887" spans="1:25">
      <c r="A3887" s="299" t="s">
        <v>206</v>
      </c>
      <c r="B3887" s="299" t="s">
        <v>207</v>
      </c>
      <c r="C3887" s="125">
        <v>45531</v>
      </c>
      <c r="D3887" s="125">
        <v>45531</v>
      </c>
      <c r="E3887" s="125">
        <v>45534</v>
      </c>
      <c r="F3887" s="295" t="s">
        <v>1087</v>
      </c>
      <c r="G3887" s="127"/>
      <c r="H3887" s="128" t="s">
        <v>1086</v>
      </c>
      <c r="I3887" s="73" t="s">
        <v>528</v>
      </c>
      <c r="J3887" s="73" t="s">
        <v>1085</v>
      </c>
      <c r="K3887" s="73" t="s">
        <v>944</v>
      </c>
      <c r="L3887" s="129">
        <v>223287.13</v>
      </c>
      <c r="M3887" s="121">
        <v>100</v>
      </c>
      <c r="N3887" s="121">
        <v>223287.13</v>
      </c>
      <c r="O3887" s="121">
        <v>0</v>
      </c>
      <c r="P3887" s="121">
        <v>223287.13</v>
      </c>
      <c r="Q3887" s="130" t="s">
        <v>681</v>
      </c>
      <c r="R3887" s="131">
        <v>8249889.7799999975</v>
      </c>
      <c r="S3887" s="132">
        <v>0</v>
      </c>
      <c r="T3887" s="122" t="s">
        <v>1085</v>
      </c>
      <c r="U3887" s="2">
        <v>118747394</v>
      </c>
      <c r="V3887" s="121">
        <v>-442847435</v>
      </c>
      <c r="W3887" s="111">
        <v>558361</v>
      </c>
      <c r="X3887" s="133">
        <v>71474290</v>
      </c>
      <c r="Y3887" s="45"/>
    </row>
    <row r="3888" spans="1:25">
      <c r="A3888" s="299" t="s">
        <v>182</v>
      </c>
      <c r="B3888" s="299" t="s">
        <v>183</v>
      </c>
      <c r="C3888" s="125">
        <v>45534</v>
      </c>
      <c r="D3888" s="125">
        <v>45534</v>
      </c>
      <c r="E3888" s="125">
        <v>45534</v>
      </c>
      <c r="G3888" s="127" t="s">
        <v>1871</v>
      </c>
      <c r="H3888" s="128" t="s">
        <v>516</v>
      </c>
      <c r="I3888" s="73" t="s">
        <v>517</v>
      </c>
      <c r="J3888" s="73" t="s">
        <v>1872</v>
      </c>
      <c r="K3888" s="73" t="s">
        <v>166</v>
      </c>
      <c r="L3888" s="129">
        <v>0</v>
      </c>
      <c r="N3888" s="121">
        <v>0</v>
      </c>
      <c r="O3888" s="121">
        <v>12402.85</v>
      </c>
      <c r="P3888" s="121">
        <v>12402.85</v>
      </c>
      <c r="Q3888" s="130" t="s">
        <v>681</v>
      </c>
      <c r="R3888" s="131">
        <v>0</v>
      </c>
      <c r="S3888" s="132">
        <v>8699376.840000011</v>
      </c>
      <c r="T3888" s="122" t="s">
        <v>518</v>
      </c>
      <c r="U3888" s="2">
        <v>117687653</v>
      </c>
      <c r="V3888" s="121">
        <v>-442782420</v>
      </c>
      <c r="W3888" s="111">
        <v>549713</v>
      </c>
      <c r="X3888" s="133">
        <v>71440878</v>
      </c>
      <c r="Y3888" s="45"/>
    </row>
    <row r="3889" spans="1:25">
      <c r="A3889" s="299" t="s">
        <v>182</v>
      </c>
      <c r="B3889" s="299" t="s">
        <v>183</v>
      </c>
      <c r="C3889" s="125">
        <v>45534</v>
      </c>
      <c r="D3889" s="125">
        <v>45534</v>
      </c>
      <c r="E3889" s="125">
        <v>45534</v>
      </c>
      <c r="F3889" s="295" t="s">
        <v>1092</v>
      </c>
      <c r="G3889" s="127" t="s">
        <v>1958</v>
      </c>
      <c r="H3889" s="128" t="s">
        <v>1091</v>
      </c>
      <c r="I3889" s="73" t="s">
        <v>764</v>
      </c>
      <c r="J3889" s="73" t="s">
        <v>1090</v>
      </c>
      <c r="K3889" s="73" t="s">
        <v>166</v>
      </c>
      <c r="L3889" s="129">
        <v>0</v>
      </c>
      <c r="N3889" s="121">
        <v>0</v>
      </c>
      <c r="O3889" s="121">
        <v>28543.81</v>
      </c>
      <c r="P3889" s="121">
        <v>28543.81</v>
      </c>
      <c r="Q3889" s="130" t="s">
        <v>681</v>
      </c>
      <c r="R3889" s="131">
        <v>0</v>
      </c>
      <c r="S3889" s="132">
        <v>8727920.6500000115</v>
      </c>
      <c r="T3889" s="122" t="s">
        <v>1090</v>
      </c>
      <c r="U3889" s="2">
        <v>113873500</v>
      </c>
      <c r="V3889" s="121">
        <v>-442607967</v>
      </c>
      <c r="W3889" s="111">
        <v>575658</v>
      </c>
      <c r="X3889" s="133">
        <v>71267823</v>
      </c>
      <c r="Y3889" s="45"/>
    </row>
    <row r="3890" spans="1:25">
      <c r="A3890" s="299" t="s">
        <v>182</v>
      </c>
      <c r="B3890" s="299" t="s">
        <v>183</v>
      </c>
      <c r="C3890" s="125">
        <v>45534</v>
      </c>
      <c r="D3890" s="125">
        <v>45534</v>
      </c>
      <c r="E3890" s="125">
        <v>45534</v>
      </c>
      <c r="F3890" s="295" t="s">
        <v>1095</v>
      </c>
      <c r="G3890" s="127" t="s">
        <v>1959</v>
      </c>
      <c r="H3890" s="128" t="s">
        <v>1094</v>
      </c>
      <c r="I3890" s="73" t="s">
        <v>764</v>
      </c>
      <c r="J3890" s="73" t="s">
        <v>1960</v>
      </c>
      <c r="K3890" s="73" t="s">
        <v>166</v>
      </c>
      <c r="L3890" s="129">
        <v>0</v>
      </c>
      <c r="N3890" s="121">
        <v>0</v>
      </c>
      <c r="O3890" s="121">
        <v>50583.21</v>
      </c>
      <c r="P3890" s="121">
        <v>50583.21</v>
      </c>
      <c r="Q3890" s="130" t="s">
        <v>681</v>
      </c>
      <c r="R3890" s="131">
        <v>0</v>
      </c>
      <c r="S3890" s="132">
        <v>8778503.8600000124</v>
      </c>
      <c r="T3890" s="122" t="s">
        <v>1439</v>
      </c>
      <c r="U3890" s="2">
        <v>113871277</v>
      </c>
      <c r="V3890" s="121">
        <v>-442607427</v>
      </c>
      <c r="W3890" s="111">
        <v>575353</v>
      </c>
      <c r="X3890" s="133">
        <v>71267283</v>
      </c>
      <c r="Y3890" s="45"/>
    </row>
    <row r="3891" spans="1:25">
      <c r="A3891" s="299" t="s">
        <v>182</v>
      </c>
      <c r="B3891" s="299" t="s">
        <v>183</v>
      </c>
      <c r="C3891" s="125">
        <v>45534</v>
      </c>
      <c r="D3891" s="125">
        <v>45534</v>
      </c>
      <c r="E3891" s="125">
        <v>45534</v>
      </c>
      <c r="F3891" s="295" t="s">
        <v>1136</v>
      </c>
      <c r="G3891" s="127" t="s">
        <v>1987</v>
      </c>
      <c r="H3891" s="128" t="s">
        <v>1135</v>
      </c>
      <c r="I3891" s="73" t="s">
        <v>1133</v>
      </c>
      <c r="J3891" s="73" t="s">
        <v>1134</v>
      </c>
      <c r="K3891" s="73" t="s">
        <v>166</v>
      </c>
      <c r="L3891" s="129">
        <v>0</v>
      </c>
      <c r="N3891" s="121">
        <v>0</v>
      </c>
      <c r="O3891" s="121">
        <v>108957.36</v>
      </c>
      <c r="P3891" s="121">
        <v>108957.36</v>
      </c>
      <c r="Q3891" s="130" t="s">
        <v>681</v>
      </c>
      <c r="R3891" s="131">
        <v>0</v>
      </c>
      <c r="S3891" s="132">
        <v>8887461.2200000118</v>
      </c>
      <c r="T3891" s="122" t="s">
        <v>1134</v>
      </c>
      <c r="U3891" s="2">
        <v>113880049</v>
      </c>
      <c r="V3891" s="121">
        <v>-442608186</v>
      </c>
      <c r="W3891" s="111">
        <v>586654</v>
      </c>
      <c r="X3891" s="133">
        <v>71268042</v>
      </c>
      <c r="Y3891" s="45"/>
    </row>
    <row r="3892" spans="1:25">
      <c r="A3892" s="299" t="s">
        <v>182</v>
      </c>
      <c r="B3892" s="299" t="s">
        <v>183</v>
      </c>
      <c r="C3892" s="125">
        <v>45534</v>
      </c>
      <c r="D3892" s="125">
        <v>45534</v>
      </c>
      <c r="E3892" s="125">
        <v>45534</v>
      </c>
      <c r="F3892" s="295" t="s">
        <v>771</v>
      </c>
      <c r="G3892" s="127" t="s">
        <v>1545</v>
      </c>
      <c r="H3892" s="128" t="s">
        <v>770</v>
      </c>
      <c r="I3892" s="73" t="s">
        <v>768</v>
      </c>
      <c r="J3892" s="73" t="s">
        <v>769</v>
      </c>
      <c r="K3892" s="73" t="s">
        <v>166</v>
      </c>
      <c r="L3892" s="129">
        <v>0</v>
      </c>
      <c r="N3892" s="121">
        <v>0</v>
      </c>
      <c r="O3892" s="121">
        <v>202705.99</v>
      </c>
      <c r="P3892" s="121">
        <v>202705.99</v>
      </c>
      <c r="Q3892" s="130" t="s">
        <v>681</v>
      </c>
      <c r="R3892" s="131">
        <v>0</v>
      </c>
      <c r="S3892" s="132">
        <v>9090167.2100000121</v>
      </c>
      <c r="T3892" s="122" t="s">
        <v>769</v>
      </c>
      <c r="U3892" s="2">
        <v>109087246</v>
      </c>
      <c r="V3892" s="121">
        <v>-442599361</v>
      </c>
      <c r="W3892" s="111">
        <v>557506</v>
      </c>
      <c r="X3892" s="133">
        <v>71259240</v>
      </c>
      <c r="Y3892" s="45"/>
    </row>
    <row r="3893" spans="1:25">
      <c r="A3893" s="299" t="s">
        <v>182</v>
      </c>
      <c r="B3893" s="299" t="s">
        <v>183</v>
      </c>
      <c r="C3893" s="125">
        <v>45534</v>
      </c>
      <c r="D3893" s="125">
        <v>45534</v>
      </c>
      <c r="E3893" s="125">
        <v>45534</v>
      </c>
      <c r="G3893" s="127" t="s">
        <v>2011</v>
      </c>
      <c r="H3893" s="128" t="s">
        <v>1154</v>
      </c>
      <c r="I3893" s="73" t="s">
        <v>1152</v>
      </c>
      <c r="J3893" s="73" t="s">
        <v>1153</v>
      </c>
      <c r="K3893" s="73" t="s">
        <v>166</v>
      </c>
      <c r="L3893" s="129">
        <v>0</v>
      </c>
      <c r="N3893" s="121">
        <v>0</v>
      </c>
      <c r="O3893" s="121">
        <v>92447.58</v>
      </c>
      <c r="P3893" s="121">
        <v>92447.58</v>
      </c>
      <c r="Q3893" s="130" t="s">
        <v>681</v>
      </c>
      <c r="R3893" s="131">
        <v>0</v>
      </c>
      <c r="S3893" s="132">
        <v>9182614.7900000121</v>
      </c>
      <c r="T3893" s="122" t="s">
        <v>1153</v>
      </c>
      <c r="U3893" s="2">
        <v>117015089</v>
      </c>
      <c r="V3893" s="121">
        <v>-442613932</v>
      </c>
      <c r="W3893" s="111">
        <v>595496</v>
      </c>
      <c r="X3893" s="133">
        <v>71273534</v>
      </c>
      <c r="Y3893" s="45"/>
    </row>
    <row r="3894" spans="1:25">
      <c r="A3894" s="299" t="s">
        <v>182</v>
      </c>
      <c r="B3894" s="299" t="s">
        <v>183</v>
      </c>
      <c r="C3894" s="125">
        <v>45534</v>
      </c>
      <c r="D3894" s="125">
        <v>45534</v>
      </c>
      <c r="E3894" s="125">
        <v>45534</v>
      </c>
      <c r="G3894" s="127" t="s">
        <v>1562</v>
      </c>
      <c r="H3894" s="128" t="s">
        <v>324</v>
      </c>
      <c r="I3894" s="73" t="s">
        <v>325</v>
      </c>
      <c r="J3894" s="73" t="s">
        <v>1727</v>
      </c>
      <c r="K3894" s="73" t="s">
        <v>166</v>
      </c>
      <c r="L3894" s="129">
        <v>0</v>
      </c>
      <c r="N3894" s="121">
        <v>0</v>
      </c>
      <c r="O3894" s="121">
        <v>2895.36</v>
      </c>
      <c r="P3894" s="121">
        <v>2895.36</v>
      </c>
      <c r="Q3894" s="130" t="s">
        <v>681</v>
      </c>
      <c r="R3894" s="131">
        <v>0</v>
      </c>
      <c r="S3894" s="132">
        <v>9185510.1500000115</v>
      </c>
      <c r="T3894" s="122" t="s">
        <v>326</v>
      </c>
      <c r="U3894" s="2">
        <v>118669255</v>
      </c>
      <c r="V3894" s="121">
        <v>-442806532</v>
      </c>
      <c r="W3894" s="111">
        <v>495416</v>
      </c>
      <c r="X3894" s="133">
        <v>71464753</v>
      </c>
      <c r="Y3894" s="45"/>
    </row>
    <row r="3895" spans="1:25">
      <c r="A3895" s="299" t="s">
        <v>182</v>
      </c>
      <c r="B3895" s="299" t="s">
        <v>183</v>
      </c>
      <c r="C3895" s="125">
        <v>45534</v>
      </c>
      <c r="D3895" s="125">
        <v>45534</v>
      </c>
      <c r="E3895" s="125">
        <v>45534</v>
      </c>
      <c r="G3895" s="127" t="s">
        <v>1562</v>
      </c>
      <c r="H3895" s="128" t="s">
        <v>324</v>
      </c>
      <c r="I3895" s="73" t="s">
        <v>325</v>
      </c>
      <c r="J3895" s="73" t="s">
        <v>326</v>
      </c>
      <c r="K3895" s="73" t="s">
        <v>166</v>
      </c>
      <c r="L3895" s="129">
        <v>0</v>
      </c>
      <c r="N3895" s="121">
        <v>0</v>
      </c>
      <c r="O3895" s="121">
        <v>44971.59</v>
      </c>
      <c r="P3895" s="121">
        <v>44971.59</v>
      </c>
      <c r="Q3895" s="130" t="s">
        <v>681</v>
      </c>
      <c r="R3895" s="131">
        <v>0</v>
      </c>
      <c r="S3895" s="132">
        <v>9230481.7400000114</v>
      </c>
      <c r="T3895" s="122" t="s">
        <v>326</v>
      </c>
      <c r="U3895" s="2">
        <v>118669256</v>
      </c>
      <c r="V3895" s="121">
        <v>-442806533</v>
      </c>
      <c r="W3895" s="111">
        <v>494646</v>
      </c>
      <c r="X3895" s="133">
        <v>71464754</v>
      </c>
      <c r="Y3895" s="45"/>
    </row>
    <row r="3896" spans="1:25">
      <c r="A3896" s="299" t="s">
        <v>182</v>
      </c>
      <c r="B3896" s="299" t="s">
        <v>183</v>
      </c>
      <c r="C3896" s="125">
        <v>45534</v>
      </c>
      <c r="D3896" s="125">
        <v>45534</v>
      </c>
      <c r="E3896" s="125">
        <v>45534</v>
      </c>
      <c r="F3896" s="295" t="s">
        <v>1140</v>
      </c>
      <c r="G3896" s="127" t="s">
        <v>1988</v>
      </c>
      <c r="H3896" s="128" t="s">
        <v>1139</v>
      </c>
      <c r="I3896" s="73" t="s">
        <v>1002</v>
      </c>
      <c r="J3896" s="73" t="s">
        <v>1989</v>
      </c>
      <c r="K3896" s="73" t="s">
        <v>166</v>
      </c>
      <c r="L3896" s="129">
        <v>0</v>
      </c>
      <c r="N3896" s="121">
        <v>0</v>
      </c>
      <c r="O3896" s="121">
        <v>43111.49</v>
      </c>
      <c r="P3896" s="121">
        <v>43111.49</v>
      </c>
      <c r="Q3896" s="130" t="s">
        <v>681</v>
      </c>
      <c r="R3896" s="131">
        <v>0</v>
      </c>
      <c r="S3896" s="132">
        <v>9273593.2300000116</v>
      </c>
      <c r="T3896" s="122" t="s">
        <v>1138</v>
      </c>
      <c r="U3896" s="2">
        <v>115856203</v>
      </c>
      <c r="V3896" s="121">
        <v>-442613217</v>
      </c>
      <c r="W3896" s="111">
        <v>595336</v>
      </c>
      <c r="X3896" s="133">
        <v>71272821</v>
      </c>
      <c r="Y3896" s="45"/>
    </row>
    <row r="3897" spans="1:25">
      <c r="A3897" s="299" t="s">
        <v>182</v>
      </c>
      <c r="B3897" s="299" t="s">
        <v>183</v>
      </c>
      <c r="C3897" s="125">
        <v>45534</v>
      </c>
      <c r="D3897" s="125">
        <v>45534</v>
      </c>
      <c r="E3897" s="125">
        <v>45534</v>
      </c>
      <c r="F3897" s="295" t="s">
        <v>1127</v>
      </c>
      <c r="G3897" s="127" t="s">
        <v>1978</v>
      </c>
      <c r="H3897" s="128" t="s">
        <v>1126</v>
      </c>
      <c r="I3897" s="73" t="s">
        <v>977</v>
      </c>
      <c r="J3897" s="73" t="s">
        <v>1125</v>
      </c>
      <c r="K3897" s="73" t="s">
        <v>166</v>
      </c>
      <c r="L3897" s="129">
        <v>0</v>
      </c>
      <c r="N3897" s="121">
        <v>0</v>
      </c>
      <c r="O3897" s="121">
        <v>6499.6</v>
      </c>
      <c r="P3897" s="121">
        <v>6499.6</v>
      </c>
      <c r="Q3897" s="130" t="s">
        <v>681</v>
      </c>
      <c r="R3897" s="131">
        <v>0</v>
      </c>
      <c r="S3897" s="132">
        <v>9280092.8300000113</v>
      </c>
      <c r="T3897" s="122" t="s">
        <v>1125</v>
      </c>
      <c r="U3897" s="2">
        <v>117430829</v>
      </c>
      <c r="V3897" s="121">
        <v>-442720812</v>
      </c>
      <c r="W3897" s="111">
        <v>588801</v>
      </c>
      <c r="X3897" s="133">
        <v>71380332</v>
      </c>
      <c r="Y3897" s="45"/>
    </row>
    <row r="3898" spans="1:25">
      <c r="A3898" s="299" t="s">
        <v>182</v>
      </c>
      <c r="B3898" s="299" t="s">
        <v>183</v>
      </c>
      <c r="C3898" s="125">
        <v>45534</v>
      </c>
      <c r="D3898" s="125">
        <v>45534</v>
      </c>
      <c r="E3898" s="125">
        <v>45534</v>
      </c>
      <c r="F3898" s="295" t="s">
        <v>1127</v>
      </c>
      <c r="G3898" s="127" t="s">
        <v>1978</v>
      </c>
      <c r="H3898" s="128" t="s">
        <v>1126</v>
      </c>
      <c r="I3898" s="73" t="s">
        <v>977</v>
      </c>
      <c r="J3898" s="73" t="s">
        <v>1125</v>
      </c>
      <c r="K3898" s="73" t="s">
        <v>166</v>
      </c>
      <c r="L3898" s="129">
        <v>0</v>
      </c>
      <c r="N3898" s="121">
        <v>0</v>
      </c>
      <c r="O3898" s="121">
        <v>39647.58</v>
      </c>
      <c r="P3898" s="121">
        <v>39647.58</v>
      </c>
      <c r="Q3898" s="130" t="s">
        <v>681</v>
      </c>
      <c r="R3898" s="131">
        <v>0</v>
      </c>
      <c r="S3898" s="132">
        <v>9319740.4100000113</v>
      </c>
      <c r="T3898" s="122" t="s">
        <v>1125</v>
      </c>
      <c r="U3898" s="2">
        <v>117431195</v>
      </c>
      <c r="V3898" s="121">
        <v>-442721043</v>
      </c>
      <c r="W3898" s="111">
        <v>588800</v>
      </c>
      <c r="X3898" s="133">
        <v>71380563</v>
      </c>
      <c r="Y3898" s="45"/>
    </row>
    <row r="3899" spans="1:25">
      <c r="A3899" s="299" t="s">
        <v>206</v>
      </c>
      <c r="B3899" s="299" t="s">
        <v>207</v>
      </c>
      <c r="C3899" s="125">
        <v>45534</v>
      </c>
      <c r="D3899" s="125">
        <v>45534</v>
      </c>
      <c r="E3899" s="125">
        <v>45534</v>
      </c>
      <c r="F3899" s="295" t="s">
        <v>371</v>
      </c>
      <c r="G3899" s="127"/>
      <c r="H3899" s="128" t="s">
        <v>370</v>
      </c>
      <c r="I3899" s="73" t="s">
        <v>372</v>
      </c>
      <c r="J3899" s="73" t="s">
        <v>373</v>
      </c>
      <c r="K3899" s="73" t="s">
        <v>944</v>
      </c>
      <c r="L3899" s="129">
        <v>55832.51</v>
      </c>
      <c r="M3899" s="121">
        <v>100</v>
      </c>
      <c r="N3899" s="121">
        <v>55832.51</v>
      </c>
      <c r="O3899" s="121">
        <v>0</v>
      </c>
      <c r="P3899" s="121">
        <v>55832.51</v>
      </c>
      <c r="Q3899" s="130" t="s">
        <v>681</v>
      </c>
      <c r="R3899" s="131">
        <v>8305722.2899999972</v>
      </c>
      <c r="S3899" s="132">
        <v>0</v>
      </c>
      <c r="T3899" s="122" t="s">
        <v>373</v>
      </c>
      <c r="U3899" s="2">
        <v>118774700</v>
      </c>
      <c r="V3899" s="121">
        <v>-442900870</v>
      </c>
      <c r="W3899" s="111">
        <v>583361</v>
      </c>
      <c r="X3899" s="133">
        <v>71484294</v>
      </c>
      <c r="Y3899" s="45"/>
    </row>
    <row r="3900" spans="1:25">
      <c r="A3900" s="299" t="s">
        <v>206</v>
      </c>
      <c r="B3900" s="299" t="s">
        <v>207</v>
      </c>
      <c r="C3900" s="125">
        <v>45534</v>
      </c>
      <c r="D3900" s="125">
        <v>45534</v>
      </c>
      <c r="E3900" s="125">
        <v>45534</v>
      </c>
      <c r="F3900" s="295" t="s">
        <v>371</v>
      </c>
      <c r="G3900" s="127"/>
      <c r="H3900" s="128" t="s">
        <v>370</v>
      </c>
      <c r="I3900" s="73" t="s">
        <v>372</v>
      </c>
      <c r="J3900" s="73" t="s">
        <v>373</v>
      </c>
      <c r="K3900" s="73" t="s">
        <v>993</v>
      </c>
      <c r="L3900" s="129">
        <v>0</v>
      </c>
      <c r="N3900" s="121">
        <v>1116.6500000000001</v>
      </c>
      <c r="O3900" s="121">
        <v>0</v>
      </c>
      <c r="P3900" s="121">
        <v>1116.6500000000001</v>
      </c>
      <c r="Q3900" s="130" t="s">
        <v>681</v>
      </c>
      <c r="R3900" s="131">
        <v>8306838.9399999976</v>
      </c>
      <c r="S3900" s="132">
        <v>0</v>
      </c>
      <c r="T3900" s="122" t="s">
        <v>373</v>
      </c>
      <c r="U3900" s="2">
        <v>118774666</v>
      </c>
      <c r="V3900" s="121">
        <v>-442900818</v>
      </c>
      <c r="W3900" s="111"/>
      <c r="X3900" s="133">
        <v>71484270</v>
      </c>
      <c r="Y3900" s="45"/>
    </row>
    <row r="3901" spans="1:25">
      <c r="A3901" s="299" t="s">
        <v>182</v>
      </c>
      <c r="B3901" s="299" t="s">
        <v>183</v>
      </c>
      <c r="C3901" s="125">
        <v>45534</v>
      </c>
      <c r="D3901" s="125">
        <v>45534</v>
      </c>
      <c r="E3901" s="125">
        <v>45534</v>
      </c>
      <c r="F3901" s="295" t="s">
        <v>371</v>
      </c>
      <c r="G3901" s="127" t="s">
        <v>1976</v>
      </c>
      <c r="H3901" s="128" t="s">
        <v>370</v>
      </c>
      <c r="I3901" s="73" t="s">
        <v>372</v>
      </c>
      <c r="J3901" s="73" t="s">
        <v>1109</v>
      </c>
      <c r="K3901" s="73" t="s">
        <v>166</v>
      </c>
      <c r="L3901" s="129">
        <v>0</v>
      </c>
      <c r="N3901" s="121">
        <v>0</v>
      </c>
      <c r="O3901" s="121">
        <v>78967.539999999994</v>
      </c>
      <c r="P3901" s="121">
        <v>78967.539999999994</v>
      </c>
      <c r="Q3901" s="130" t="s">
        <v>681</v>
      </c>
      <c r="R3901" s="131">
        <v>0</v>
      </c>
      <c r="S3901" s="132">
        <v>9398707.9500000104</v>
      </c>
      <c r="T3901" s="122" t="s">
        <v>373</v>
      </c>
      <c r="U3901" s="2">
        <v>117532376</v>
      </c>
      <c r="V3901" s="121">
        <v>-442753911</v>
      </c>
      <c r="W3901" s="111">
        <v>583361</v>
      </c>
      <c r="X3901" s="133">
        <v>71412723</v>
      </c>
      <c r="Y3901" s="45"/>
    </row>
    <row r="3902" spans="1:25">
      <c r="A3902" s="299" t="s">
        <v>182</v>
      </c>
      <c r="B3902" s="299" t="s">
        <v>183</v>
      </c>
      <c r="C3902" s="125">
        <v>45534</v>
      </c>
      <c r="D3902" s="125">
        <v>45534</v>
      </c>
      <c r="E3902" s="125">
        <v>45534</v>
      </c>
      <c r="G3902" s="127" t="s">
        <v>1636</v>
      </c>
      <c r="H3902" s="128" t="s">
        <v>881</v>
      </c>
      <c r="I3902" s="73" t="s">
        <v>204</v>
      </c>
      <c r="J3902" s="73" t="s">
        <v>880</v>
      </c>
      <c r="K3902" s="73" t="s">
        <v>166</v>
      </c>
      <c r="L3902" s="129">
        <v>0</v>
      </c>
      <c r="N3902" s="121">
        <v>0</v>
      </c>
      <c r="O3902" s="121">
        <v>5174.92</v>
      </c>
      <c r="P3902" s="121">
        <v>5174.92</v>
      </c>
      <c r="Q3902" s="130" t="s">
        <v>681</v>
      </c>
      <c r="R3902" s="131">
        <v>0</v>
      </c>
      <c r="S3902" s="132">
        <v>9403882.8700000104</v>
      </c>
      <c r="T3902" s="122" t="s">
        <v>880</v>
      </c>
      <c r="U3902" s="2">
        <v>117722621</v>
      </c>
      <c r="V3902" s="121">
        <v>-442785338</v>
      </c>
      <c r="W3902" s="111">
        <v>533551</v>
      </c>
      <c r="X3902" s="133">
        <v>71443677</v>
      </c>
      <c r="Y3902" s="45"/>
    </row>
    <row r="3903" spans="1:25">
      <c r="A3903" s="299" t="s">
        <v>182</v>
      </c>
      <c r="B3903" s="299" t="s">
        <v>183</v>
      </c>
      <c r="C3903" s="125">
        <v>45534</v>
      </c>
      <c r="D3903" s="125">
        <v>45534</v>
      </c>
      <c r="E3903" s="125">
        <v>45534</v>
      </c>
      <c r="G3903" s="127" t="s">
        <v>1708</v>
      </c>
      <c r="H3903" s="128" t="s">
        <v>216</v>
      </c>
      <c r="I3903" s="73" t="s">
        <v>218</v>
      </c>
      <c r="J3903" s="73" t="s">
        <v>2012</v>
      </c>
      <c r="K3903" s="73" t="s">
        <v>166</v>
      </c>
      <c r="L3903" s="129">
        <v>0</v>
      </c>
      <c r="N3903" s="121">
        <v>0</v>
      </c>
      <c r="O3903" s="121">
        <v>375.62</v>
      </c>
      <c r="P3903" s="121">
        <v>375.62</v>
      </c>
      <c r="Q3903" s="130" t="s">
        <v>681</v>
      </c>
      <c r="R3903" s="131">
        <v>0</v>
      </c>
      <c r="S3903" s="132">
        <v>9404258.4900000095</v>
      </c>
      <c r="T3903" s="122" t="s">
        <v>219</v>
      </c>
      <c r="U3903" s="2">
        <v>117738036</v>
      </c>
      <c r="V3903" s="121">
        <v>-442786404</v>
      </c>
      <c r="W3903" s="111">
        <v>603482</v>
      </c>
      <c r="X3903" s="133">
        <v>71444735</v>
      </c>
      <c r="Y3903" s="45"/>
    </row>
    <row r="3904" spans="1:25">
      <c r="A3904" s="228" t="s">
        <v>182</v>
      </c>
      <c r="B3904" s="228" t="s">
        <v>183</v>
      </c>
      <c r="C3904" s="229">
        <v>45534</v>
      </c>
      <c r="D3904" s="229">
        <v>45534</v>
      </c>
      <c r="E3904" s="229">
        <v>45534</v>
      </c>
      <c r="F3904" s="296"/>
      <c r="G3904" s="230" t="s">
        <v>1708</v>
      </c>
      <c r="H3904" s="231" t="s">
        <v>216</v>
      </c>
      <c r="I3904" s="232" t="s">
        <v>218</v>
      </c>
      <c r="J3904" s="232" t="s">
        <v>219</v>
      </c>
      <c r="K3904" s="232" t="s">
        <v>166</v>
      </c>
      <c r="L3904" s="233">
        <v>0</v>
      </c>
      <c r="M3904" s="234"/>
      <c r="N3904" s="234">
        <v>0</v>
      </c>
      <c r="O3904" s="234">
        <v>63642.32</v>
      </c>
      <c r="P3904" s="234">
        <v>63642.32</v>
      </c>
      <c r="Q3904" s="235" t="s">
        <v>681</v>
      </c>
      <c r="R3904" s="236">
        <v>0</v>
      </c>
      <c r="S3904" s="237">
        <v>9467900.8100000098</v>
      </c>
      <c r="T3904" s="238" t="s">
        <v>219</v>
      </c>
      <c r="U3904" s="239">
        <v>117738037</v>
      </c>
      <c r="V3904" s="234">
        <v>-442786405</v>
      </c>
      <c r="W3904" s="240">
        <v>603481</v>
      </c>
      <c r="X3904" s="241">
        <v>71444736</v>
      </c>
      <c r="Y3904" s="242"/>
    </row>
    <row r="3905" spans="1:25">
      <c r="A3905" s="299" t="s">
        <v>182</v>
      </c>
      <c r="B3905" s="299" t="s">
        <v>183</v>
      </c>
      <c r="C3905" s="125">
        <v>45538</v>
      </c>
      <c r="D3905" s="125">
        <v>45538</v>
      </c>
      <c r="E3905" s="125">
        <v>45538</v>
      </c>
      <c r="F3905" s="295" t="s">
        <v>453</v>
      </c>
      <c r="G3905" s="127" t="s">
        <v>1743</v>
      </c>
      <c r="H3905" s="128" t="s">
        <v>452</v>
      </c>
      <c r="I3905" s="73" t="s">
        <v>454</v>
      </c>
      <c r="J3905" s="73" t="s">
        <v>455</v>
      </c>
      <c r="K3905" s="73" t="s">
        <v>166</v>
      </c>
      <c r="L3905" s="129">
        <v>0</v>
      </c>
      <c r="N3905" s="121">
        <v>0</v>
      </c>
      <c r="O3905" s="121">
        <v>30138.91</v>
      </c>
      <c r="P3905" s="121">
        <v>30138.91</v>
      </c>
      <c r="Q3905" s="130" t="s">
        <v>681</v>
      </c>
      <c r="R3905" s="131">
        <v>0</v>
      </c>
      <c r="S3905" s="132">
        <v>9498039.72000001</v>
      </c>
      <c r="T3905" s="122" t="s">
        <v>455</v>
      </c>
      <c r="U3905" s="2">
        <v>117552623</v>
      </c>
      <c r="V3905" s="121">
        <v>-443033083</v>
      </c>
      <c r="W3905" s="111">
        <v>523882</v>
      </c>
      <c r="X3905" s="133">
        <v>71496542</v>
      </c>
      <c r="Y3905" s="45"/>
    </row>
    <row r="3906" spans="1:25">
      <c r="A3906" s="299" t="s">
        <v>182</v>
      </c>
      <c r="B3906" s="299" t="s">
        <v>183</v>
      </c>
      <c r="C3906" s="125">
        <v>45538</v>
      </c>
      <c r="D3906" s="125">
        <v>45538</v>
      </c>
      <c r="E3906" s="125">
        <v>45538</v>
      </c>
      <c r="G3906" s="127" t="s">
        <v>1862</v>
      </c>
      <c r="H3906" s="128" t="s">
        <v>1042</v>
      </c>
      <c r="I3906" s="73" t="s">
        <v>716</v>
      </c>
      <c r="J3906" s="73" t="s">
        <v>1863</v>
      </c>
      <c r="K3906" s="73" t="s">
        <v>166</v>
      </c>
      <c r="L3906" s="129">
        <v>0</v>
      </c>
      <c r="N3906" s="121">
        <v>0</v>
      </c>
      <c r="O3906" s="121">
        <v>43257.919999999998</v>
      </c>
      <c r="P3906" s="121">
        <v>43257.919999999998</v>
      </c>
      <c r="Q3906" s="130" t="s">
        <v>681</v>
      </c>
      <c r="R3906" s="131">
        <v>0</v>
      </c>
      <c r="S3906" s="132">
        <v>9541297.6400000099</v>
      </c>
      <c r="T3906" s="122" t="s">
        <v>1041</v>
      </c>
      <c r="U3906" s="2">
        <v>117876171</v>
      </c>
      <c r="V3906" s="121">
        <v>-443038616</v>
      </c>
      <c r="W3906" s="111">
        <v>549049</v>
      </c>
      <c r="X3906" s="133">
        <v>71502039</v>
      </c>
      <c r="Y3906" s="45"/>
    </row>
    <row r="3907" spans="1:25">
      <c r="A3907" s="299" t="s">
        <v>182</v>
      </c>
      <c r="B3907" s="299" t="s">
        <v>183</v>
      </c>
      <c r="C3907" s="125">
        <v>45538</v>
      </c>
      <c r="D3907" s="125">
        <v>45538</v>
      </c>
      <c r="E3907" s="125">
        <v>45538</v>
      </c>
      <c r="G3907" s="127" t="s">
        <v>1618</v>
      </c>
      <c r="H3907" s="128" t="s">
        <v>317</v>
      </c>
      <c r="I3907" s="73" t="s">
        <v>318</v>
      </c>
      <c r="J3907" s="73" t="s">
        <v>319</v>
      </c>
      <c r="K3907" s="73" t="s">
        <v>166</v>
      </c>
      <c r="L3907" s="129">
        <v>0</v>
      </c>
      <c r="N3907" s="121">
        <v>0</v>
      </c>
      <c r="O3907" s="121">
        <v>50631.29</v>
      </c>
      <c r="P3907" s="121">
        <v>50631.29</v>
      </c>
      <c r="Q3907" s="130" t="s">
        <v>681</v>
      </c>
      <c r="R3907" s="131">
        <v>0</v>
      </c>
      <c r="S3907" s="132">
        <v>9591928.930000009</v>
      </c>
      <c r="T3907" s="122" t="s">
        <v>319</v>
      </c>
      <c r="U3907" s="2">
        <v>118819919</v>
      </c>
      <c r="V3907" s="121">
        <v>-443131695</v>
      </c>
      <c r="W3907" s="111">
        <v>454684</v>
      </c>
      <c r="X3907" s="133">
        <v>71520951</v>
      </c>
      <c r="Y3907" s="45"/>
    </row>
    <row r="3908" spans="1:25">
      <c r="A3908" s="299" t="s">
        <v>182</v>
      </c>
      <c r="B3908" s="299" t="s">
        <v>183</v>
      </c>
      <c r="C3908" s="125">
        <v>45534</v>
      </c>
      <c r="D3908" s="125">
        <v>45534</v>
      </c>
      <c r="E3908" s="125">
        <v>45538</v>
      </c>
      <c r="F3908" s="295" t="s">
        <v>466</v>
      </c>
      <c r="G3908" s="127" t="s">
        <v>1608</v>
      </c>
      <c r="H3908" s="128" t="s">
        <v>465</v>
      </c>
      <c r="I3908" s="73" t="s">
        <v>467</v>
      </c>
      <c r="J3908" s="73" t="s">
        <v>468</v>
      </c>
      <c r="K3908" s="73" t="s">
        <v>166</v>
      </c>
      <c r="L3908" s="129">
        <v>0</v>
      </c>
      <c r="N3908" s="121">
        <v>0</v>
      </c>
      <c r="O3908" s="121">
        <v>60318.68</v>
      </c>
      <c r="P3908" s="121">
        <v>60318.68</v>
      </c>
      <c r="Q3908" s="130" t="s">
        <v>681</v>
      </c>
      <c r="R3908" s="131">
        <v>0</v>
      </c>
      <c r="S3908" s="132">
        <v>9652247.6100000087</v>
      </c>
      <c r="T3908" s="122" t="s">
        <v>468</v>
      </c>
      <c r="U3908" s="2">
        <v>117630075</v>
      </c>
      <c r="V3908" s="121">
        <v>-442774214</v>
      </c>
      <c r="W3908" s="111">
        <v>553492</v>
      </c>
      <c r="X3908" s="133">
        <v>71432762</v>
      </c>
      <c r="Y3908" s="45"/>
    </row>
    <row r="3909" spans="1:25">
      <c r="A3909" s="228" t="s">
        <v>182</v>
      </c>
      <c r="B3909" s="228" t="s">
        <v>183</v>
      </c>
      <c r="C3909" s="229">
        <v>45534</v>
      </c>
      <c r="D3909" s="229">
        <v>45534</v>
      </c>
      <c r="E3909" s="229">
        <v>45538</v>
      </c>
      <c r="F3909" s="296" t="s">
        <v>203</v>
      </c>
      <c r="G3909" s="230" t="s">
        <v>1887</v>
      </c>
      <c r="H3909" s="231" t="s">
        <v>202</v>
      </c>
      <c r="I3909" s="232" t="s">
        <v>204</v>
      </c>
      <c r="J3909" s="232" t="s">
        <v>205</v>
      </c>
      <c r="K3909" s="232" t="s">
        <v>166</v>
      </c>
      <c r="L3909" s="233">
        <v>0</v>
      </c>
      <c r="M3909" s="234"/>
      <c r="N3909" s="234">
        <v>0</v>
      </c>
      <c r="O3909" s="234">
        <v>1604.37</v>
      </c>
      <c r="P3909" s="234">
        <v>1604.37</v>
      </c>
      <c r="Q3909" s="235" t="s">
        <v>681</v>
      </c>
      <c r="R3909" s="236">
        <v>0</v>
      </c>
      <c r="S3909" s="237">
        <v>9653851.9800000079</v>
      </c>
      <c r="T3909" s="238" t="s">
        <v>205</v>
      </c>
      <c r="U3909" s="239">
        <v>117139318</v>
      </c>
      <c r="V3909" s="234">
        <v>-443081850</v>
      </c>
      <c r="W3909" s="240">
        <v>542867</v>
      </c>
      <c r="X3909" s="241">
        <v>71511718</v>
      </c>
      <c r="Y3909" s="242"/>
    </row>
    <row r="3910" spans="1:25">
      <c r="A3910" s="299" t="s">
        <v>206</v>
      </c>
      <c r="B3910" s="299" t="s">
        <v>207</v>
      </c>
      <c r="C3910" s="125">
        <v>45539</v>
      </c>
      <c r="D3910" s="125">
        <v>45539</v>
      </c>
      <c r="E3910" s="125">
        <v>45540</v>
      </c>
      <c r="G3910" s="127"/>
      <c r="H3910" s="128" t="s">
        <v>438</v>
      </c>
      <c r="I3910" s="73" t="s">
        <v>439</v>
      </c>
      <c r="J3910" s="73" t="s">
        <v>440</v>
      </c>
      <c r="K3910" s="73" t="s">
        <v>944</v>
      </c>
      <c r="L3910" s="129">
        <v>708484.99</v>
      </c>
      <c r="M3910" s="121">
        <v>100</v>
      </c>
      <c r="N3910" s="121">
        <v>708484.99</v>
      </c>
      <c r="O3910" s="121">
        <v>0</v>
      </c>
      <c r="P3910" s="121">
        <v>708484.99</v>
      </c>
      <c r="Q3910" s="130" t="s">
        <v>681</v>
      </c>
      <c r="R3910" s="131">
        <v>9015323.9299999978</v>
      </c>
      <c r="S3910" s="132">
        <v>0</v>
      </c>
      <c r="T3910" s="122" t="s">
        <v>440</v>
      </c>
      <c r="U3910" s="2">
        <v>118894185</v>
      </c>
      <c r="V3910" s="121">
        <v>-443330218</v>
      </c>
      <c r="W3910" s="111">
        <v>596600</v>
      </c>
      <c r="X3910" s="133">
        <v>71566225</v>
      </c>
      <c r="Y3910" s="45"/>
    </row>
    <row r="3911" spans="1:25">
      <c r="A3911" s="228" t="s">
        <v>206</v>
      </c>
      <c r="B3911" s="228" t="s">
        <v>207</v>
      </c>
      <c r="C3911" s="229">
        <v>45533</v>
      </c>
      <c r="D3911" s="229">
        <v>45540</v>
      </c>
      <c r="E3911" s="229">
        <v>45540</v>
      </c>
      <c r="F3911" s="296" t="s">
        <v>1113</v>
      </c>
      <c r="G3911" s="230"/>
      <c r="H3911" s="231" t="s">
        <v>1112</v>
      </c>
      <c r="I3911" s="232" t="s">
        <v>1142</v>
      </c>
      <c r="J3911" s="232" t="s">
        <v>1143</v>
      </c>
      <c r="K3911" s="232" t="s">
        <v>830</v>
      </c>
      <c r="L3911" s="233">
        <v>800000</v>
      </c>
      <c r="M3911" s="234">
        <v>99.1</v>
      </c>
      <c r="N3911" s="234">
        <v>792800</v>
      </c>
      <c r="O3911" s="234">
        <v>0</v>
      </c>
      <c r="P3911" s="234">
        <v>792800</v>
      </c>
      <c r="Q3911" s="235" t="s">
        <v>681</v>
      </c>
      <c r="R3911" s="236">
        <v>9808123.9299999978</v>
      </c>
      <c r="S3911" s="237">
        <v>0</v>
      </c>
      <c r="T3911" s="238" t="s">
        <v>1143</v>
      </c>
      <c r="U3911" s="239">
        <v>118903697</v>
      </c>
      <c r="V3911" s="234">
        <v>-443339459</v>
      </c>
      <c r="W3911" s="240">
        <v>574756</v>
      </c>
      <c r="X3911" s="241">
        <v>71570111</v>
      </c>
      <c r="Y3911" s="242"/>
    </row>
    <row r="3912" spans="1:25">
      <c r="A3912" s="299" t="s">
        <v>206</v>
      </c>
      <c r="B3912" s="299" t="s">
        <v>207</v>
      </c>
      <c r="C3912" s="125">
        <v>45533</v>
      </c>
      <c r="D3912" s="125">
        <v>45540</v>
      </c>
      <c r="E3912" s="125">
        <v>45541</v>
      </c>
      <c r="G3912" s="127"/>
      <c r="H3912" s="128" t="s">
        <v>1132</v>
      </c>
      <c r="I3912" s="73" t="s">
        <v>1130</v>
      </c>
      <c r="J3912" s="73" t="s">
        <v>1131</v>
      </c>
      <c r="K3912" s="73" t="s">
        <v>830</v>
      </c>
      <c r="L3912" s="129">
        <v>4125000</v>
      </c>
      <c r="M3912" s="121">
        <v>98.5</v>
      </c>
      <c r="N3912" s="121">
        <v>4063125</v>
      </c>
      <c r="O3912" s="121">
        <v>0</v>
      </c>
      <c r="P3912" s="121">
        <v>4063125</v>
      </c>
      <c r="Q3912" s="130" t="s">
        <v>681</v>
      </c>
      <c r="R3912" s="131">
        <v>13871248.929999998</v>
      </c>
      <c r="S3912" s="132">
        <v>0</v>
      </c>
      <c r="T3912" s="122" t="s">
        <v>1131</v>
      </c>
      <c r="U3912" s="2">
        <v>118903972</v>
      </c>
      <c r="V3912" s="121">
        <v>-443340011</v>
      </c>
      <c r="W3912" s="111">
        <v>583671</v>
      </c>
      <c r="X3912" s="133">
        <v>71570142</v>
      </c>
      <c r="Y3912" s="45"/>
    </row>
    <row r="3913" spans="1:25">
      <c r="A3913" s="299" t="s">
        <v>182</v>
      </c>
      <c r="B3913" s="299" t="s">
        <v>183</v>
      </c>
      <c r="C3913" s="125">
        <v>45541</v>
      </c>
      <c r="D3913" s="125">
        <v>45541</v>
      </c>
      <c r="E3913" s="125">
        <v>45541</v>
      </c>
      <c r="F3913" s="295" t="s">
        <v>386</v>
      </c>
      <c r="G3913" s="127" t="s">
        <v>1923</v>
      </c>
      <c r="H3913" s="128" t="s">
        <v>385</v>
      </c>
      <c r="I3913" s="73" t="s">
        <v>387</v>
      </c>
      <c r="J3913" s="73" t="s">
        <v>1963</v>
      </c>
      <c r="K3913" s="73" t="s">
        <v>166</v>
      </c>
      <c r="L3913" s="129">
        <v>0</v>
      </c>
      <c r="N3913" s="121">
        <v>0</v>
      </c>
      <c r="O3913" s="121">
        <v>7246.96</v>
      </c>
      <c r="P3913" s="121">
        <v>7246.96</v>
      </c>
      <c r="Q3913" s="130" t="s">
        <v>681</v>
      </c>
      <c r="R3913" s="131">
        <v>0</v>
      </c>
      <c r="S3913" s="132">
        <v>9661098.9400000088</v>
      </c>
      <c r="T3913" s="122" t="s">
        <v>388</v>
      </c>
      <c r="U3913" s="2">
        <v>113988949</v>
      </c>
      <c r="V3913" s="121">
        <v>-434458751</v>
      </c>
      <c r="W3913" s="111">
        <v>499451</v>
      </c>
      <c r="X3913" s="133">
        <v>70096673</v>
      </c>
      <c r="Y3913" s="45"/>
    </row>
    <row r="3914" spans="1:25">
      <c r="A3914" s="299" t="s">
        <v>182</v>
      </c>
      <c r="B3914" s="299" t="s">
        <v>183</v>
      </c>
      <c r="C3914" s="125">
        <v>45541</v>
      </c>
      <c r="D3914" s="125">
        <v>45541</v>
      </c>
      <c r="E3914" s="125">
        <v>45541</v>
      </c>
      <c r="F3914" s="295" t="s">
        <v>386</v>
      </c>
      <c r="G3914" s="127" t="s">
        <v>1923</v>
      </c>
      <c r="H3914" s="128" t="s">
        <v>385</v>
      </c>
      <c r="I3914" s="73" t="s">
        <v>387</v>
      </c>
      <c r="J3914" s="73" t="s">
        <v>388</v>
      </c>
      <c r="K3914" s="73" t="s">
        <v>166</v>
      </c>
      <c r="L3914" s="129">
        <v>0</v>
      </c>
      <c r="N3914" s="121">
        <v>0</v>
      </c>
      <c r="O3914" s="121">
        <v>83400.41</v>
      </c>
      <c r="P3914" s="121">
        <v>83400.41</v>
      </c>
      <c r="Q3914" s="130" t="s">
        <v>681</v>
      </c>
      <c r="R3914" s="131">
        <v>0</v>
      </c>
      <c r="S3914" s="132">
        <v>9744499.3500000089</v>
      </c>
      <c r="T3914" s="122" t="s">
        <v>388</v>
      </c>
      <c r="U3914" s="2">
        <v>113988950</v>
      </c>
      <c r="V3914" s="121">
        <v>-434458753</v>
      </c>
      <c r="W3914" s="111">
        <v>499450</v>
      </c>
      <c r="X3914" s="133">
        <v>70096674</v>
      </c>
      <c r="Y3914" s="45"/>
    </row>
    <row r="3915" spans="1:25">
      <c r="A3915" s="299" t="s">
        <v>182</v>
      </c>
      <c r="B3915" s="299" t="s">
        <v>183</v>
      </c>
      <c r="C3915" s="125">
        <v>45540</v>
      </c>
      <c r="D3915" s="125">
        <v>45540</v>
      </c>
      <c r="E3915" s="125">
        <v>45541</v>
      </c>
      <c r="F3915" s="295" t="s">
        <v>545</v>
      </c>
      <c r="G3915" s="127"/>
      <c r="H3915" s="128" t="s">
        <v>544</v>
      </c>
      <c r="I3915" s="73" t="s">
        <v>546</v>
      </c>
      <c r="J3915" s="73" t="s">
        <v>547</v>
      </c>
      <c r="K3915" s="73" t="s">
        <v>1158</v>
      </c>
      <c r="L3915" s="129">
        <v>0</v>
      </c>
      <c r="N3915" s="121">
        <v>0</v>
      </c>
      <c r="O3915" s="121">
        <v>9514.67</v>
      </c>
      <c r="P3915" s="121">
        <v>9514.67</v>
      </c>
      <c r="Q3915" s="130" t="s">
        <v>681</v>
      </c>
      <c r="R3915" s="131">
        <v>0</v>
      </c>
      <c r="S3915" s="132">
        <v>9754014.0200000089</v>
      </c>
      <c r="T3915" s="122" t="s">
        <v>547</v>
      </c>
      <c r="U3915" s="2">
        <v>118914241</v>
      </c>
      <c r="V3915" s="121">
        <v>-443372362</v>
      </c>
      <c r="W3915" s="111"/>
      <c r="X3915" s="133">
        <v>71576051</v>
      </c>
      <c r="Y3915" s="45"/>
    </row>
    <row r="3916" spans="1:25">
      <c r="A3916" s="228" t="s">
        <v>206</v>
      </c>
      <c r="B3916" s="228" t="s">
        <v>207</v>
      </c>
      <c r="C3916" s="229">
        <v>45533</v>
      </c>
      <c r="D3916" s="229">
        <v>45540</v>
      </c>
      <c r="E3916" s="229">
        <v>45541</v>
      </c>
      <c r="F3916" s="296" t="s">
        <v>1113</v>
      </c>
      <c r="G3916" s="230"/>
      <c r="H3916" s="231" t="s">
        <v>1112</v>
      </c>
      <c r="I3916" s="232" t="s">
        <v>1142</v>
      </c>
      <c r="J3916" s="232" t="s">
        <v>1143</v>
      </c>
      <c r="K3916" s="232" t="s">
        <v>830</v>
      </c>
      <c r="L3916" s="233">
        <v>1100000</v>
      </c>
      <c r="M3916" s="234">
        <v>99.1</v>
      </c>
      <c r="N3916" s="234">
        <v>1090100</v>
      </c>
      <c r="O3916" s="234">
        <v>0</v>
      </c>
      <c r="P3916" s="234">
        <v>1090100</v>
      </c>
      <c r="Q3916" s="235" t="s">
        <v>681</v>
      </c>
      <c r="R3916" s="236">
        <v>14961348.929999998</v>
      </c>
      <c r="S3916" s="237">
        <v>0</v>
      </c>
      <c r="T3916" s="238" t="s">
        <v>1143</v>
      </c>
      <c r="U3916" s="239">
        <v>118904351</v>
      </c>
      <c r="V3916" s="234">
        <v>-443340435</v>
      </c>
      <c r="W3916" s="240">
        <v>574756</v>
      </c>
      <c r="X3916" s="241">
        <v>71570153</v>
      </c>
      <c r="Y3916" s="242"/>
    </row>
    <row r="3917" spans="1:25">
      <c r="A3917" s="299" t="s">
        <v>182</v>
      </c>
      <c r="B3917" s="299" t="s">
        <v>183</v>
      </c>
      <c r="C3917" s="125">
        <v>45544</v>
      </c>
      <c r="D3917" s="125">
        <v>45544</v>
      </c>
      <c r="E3917" s="125">
        <v>45544</v>
      </c>
      <c r="F3917" s="295" t="s">
        <v>1425</v>
      </c>
      <c r="G3917" s="127" t="s">
        <v>2015</v>
      </c>
      <c r="H3917" s="128" t="s">
        <v>1424</v>
      </c>
      <c r="I3917" s="73" t="s">
        <v>697</v>
      </c>
      <c r="J3917" s="73" t="s">
        <v>1426</v>
      </c>
      <c r="K3917" s="73" t="s">
        <v>166</v>
      </c>
      <c r="L3917" s="129">
        <v>0</v>
      </c>
      <c r="N3917" s="121">
        <v>0</v>
      </c>
      <c r="O3917" s="121">
        <v>1224.6199999999999</v>
      </c>
      <c r="P3917" s="121">
        <v>1224.6199999999999</v>
      </c>
      <c r="Q3917" s="130" t="s">
        <v>681</v>
      </c>
      <c r="R3917" s="131">
        <v>0</v>
      </c>
      <c r="S3917" s="132">
        <v>9755238.640000008</v>
      </c>
      <c r="T3917" s="122" t="s">
        <v>1426</v>
      </c>
      <c r="U3917" s="2">
        <v>117879646</v>
      </c>
      <c r="V3917" s="121">
        <v>-443455098</v>
      </c>
      <c r="W3917" s="111">
        <v>568526</v>
      </c>
      <c r="X3917" s="133">
        <v>71593041</v>
      </c>
      <c r="Y3917" s="45"/>
    </row>
    <row r="3918" spans="1:25">
      <c r="A3918" s="228" t="s">
        <v>182</v>
      </c>
      <c r="B3918" s="228" t="s">
        <v>183</v>
      </c>
      <c r="C3918" s="229">
        <v>45544</v>
      </c>
      <c r="D3918" s="229">
        <v>45544</v>
      </c>
      <c r="E3918" s="229">
        <v>45544</v>
      </c>
      <c r="F3918" s="296" t="s">
        <v>696</v>
      </c>
      <c r="G3918" s="230" t="s">
        <v>2016</v>
      </c>
      <c r="H3918" s="231" t="s">
        <v>1241</v>
      </c>
      <c r="I3918" s="232" t="s">
        <v>697</v>
      </c>
      <c r="J3918" s="232" t="s">
        <v>698</v>
      </c>
      <c r="K3918" s="232" t="s">
        <v>166</v>
      </c>
      <c r="L3918" s="233">
        <v>0</v>
      </c>
      <c r="M3918" s="234"/>
      <c r="N3918" s="234">
        <v>0</v>
      </c>
      <c r="O3918" s="234">
        <v>5973.41</v>
      </c>
      <c r="P3918" s="234">
        <v>5973.41</v>
      </c>
      <c r="Q3918" s="235" t="s">
        <v>681</v>
      </c>
      <c r="R3918" s="236">
        <v>0</v>
      </c>
      <c r="S3918" s="237">
        <v>9761212.0500000082</v>
      </c>
      <c r="T3918" s="238" t="s">
        <v>698</v>
      </c>
      <c r="U3918" s="239">
        <v>117879874</v>
      </c>
      <c r="V3918" s="234">
        <v>-443455124</v>
      </c>
      <c r="W3918" s="240">
        <v>568599</v>
      </c>
      <c r="X3918" s="241">
        <v>71593065</v>
      </c>
      <c r="Y3918" s="242"/>
    </row>
    <row r="3919" spans="1:25">
      <c r="A3919" s="299" t="s">
        <v>206</v>
      </c>
      <c r="B3919" s="299" t="s">
        <v>207</v>
      </c>
      <c r="C3919" s="125">
        <v>45545</v>
      </c>
      <c r="D3919" s="125">
        <v>45545</v>
      </c>
      <c r="E3919" s="125">
        <v>45545</v>
      </c>
      <c r="F3919" s="295" t="s">
        <v>1151</v>
      </c>
      <c r="G3919" s="127"/>
      <c r="H3919" s="128" t="s">
        <v>855</v>
      </c>
      <c r="I3919" s="73" t="s">
        <v>853</v>
      </c>
      <c r="J3919" s="73" t="s">
        <v>854</v>
      </c>
      <c r="K3919" s="73" t="s">
        <v>944</v>
      </c>
      <c r="L3919" s="129">
        <v>2179151.16</v>
      </c>
      <c r="M3919" s="121">
        <v>100</v>
      </c>
      <c r="N3919" s="121">
        <v>2179151.16</v>
      </c>
      <c r="O3919" s="121">
        <v>0</v>
      </c>
      <c r="P3919" s="121">
        <v>2179151.16</v>
      </c>
      <c r="Q3919" s="130" t="s">
        <v>681</v>
      </c>
      <c r="R3919" s="131">
        <v>17140500.089999996</v>
      </c>
      <c r="S3919" s="132">
        <v>0</v>
      </c>
      <c r="T3919" s="122" t="s">
        <v>854</v>
      </c>
      <c r="U3919" s="2">
        <v>118988364</v>
      </c>
      <c r="V3919" s="121">
        <v>-443602591</v>
      </c>
      <c r="W3919" s="111">
        <v>516603</v>
      </c>
      <c r="X3919" s="133">
        <v>71622447</v>
      </c>
      <c r="Y3919" s="45"/>
    </row>
    <row r="3920" spans="1:25">
      <c r="A3920" s="228" t="s">
        <v>182</v>
      </c>
      <c r="B3920" s="228" t="s">
        <v>183</v>
      </c>
      <c r="C3920" s="229">
        <v>45545</v>
      </c>
      <c r="D3920" s="229">
        <v>45545</v>
      </c>
      <c r="E3920" s="229">
        <v>45545</v>
      </c>
      <c r="F3920" s="296" t="s">
        <v>1151</v>
      </c>
      <c r="G3920" s="230" t="s">
        <v>1594</v>
      </c>
      <c r="H3920" s="231" t="s">
        <v>855</v>
      </c>
      <c r="I3920" s="232" t="s">
        <v>853</v>
      </c>
      <c r="J3920" s="232" t="s">
        <v>854</v>
      </c>
      <c r="K3920" s="232" t="s">
        <v>166</v>
      </c>
      <c r="L3920" s="233">
        <v>0</v>
      </c>
      <c r="M3920" s="234"/>
      <c r="N3920" s="234">
        <v>0</v>
      </c>
      <c r="O3920" s="234">
        <v>40494.089999999997</v>
      </c>
      <c r="P3920" s="234">
        <v>40494.089999999997</v>
      </c>
      <c r="Q3920" s="235" t="s">
        <v>681</v>
      </c>
      <c r="R3920" s="236">
        <v>0</v>
      </c>
      <c r="S3920" s="237">
        <v>9801706.140000008</v>
      </c>
      <c r="T3920" s="238" t="s">
        <v>854</v>
      </c>
      <c r="U3920" s="239">
        <v>118988348</v>
      </c>
      <c r="V3920" s="234">
        <v>-443604772</v>
      </c>
      <c r="W3920" s="240">
        <v>516603</v>
      </c>
      <c r="X3920" s="241">
        <v>71622799</v>
      </c>
      <c r="Y3920" s="242"/>
    </row>
    <row r="3921" spans="1:25">
      <c r="A3921" s="299" t="s">
        <v>182</v>
      </c>
      <c r="B3921" s="299" t="s">
        <v>183</v>
      </c>
      <c r="C3921" s="125">
        <v>45538</v>
      </c>
      <c r="D3921" s="125">
        <v>45538</v>
      </c>
      <c r="E3921" s="125">
        <v>45547</v>
      </c>
      <c r="G3921" s="127"/>
      <c r="J3921" s="73"/>
      <c r="K3921" s="73" t="s">
        <v>1875</v>
      </c>
      <c r="L3921" s="129">
        <v>0</v>
      </c>
      <c r="N3921" s="121">
        <v>0</v>
      </c>
      <c r="O3921" s="121">
        <v>36237.949999999997</v>
      </c>
      <c r="P3921" s="121">
        <v>36237.949999999997</v>
      </c>
      <c r="Q3921" s="130" t="s">
        <v>681</v>
      </c>
      <c r="R3921" s="131">
        <v>0</v>
      </c>
      <c r="S3921" s="132">
        <v>9837944.0900000073</v>
      </c>
      <c r="T3921" s="122"/>
      <c r="U3921" s="2">
        <v>2964280</v>
      </c>
      <c r="V3921" s="121">
        <v>-443160704</v>
      </c>
      <c r="W3921" s="111"/>
      <c r="X3921" s="133">
        <v>71529487</v>
      </c>
      <c r="Y3921" s="45" t="s">
        <v>1876</v>
      </c>
    </row>
    <row r="3922" spans="1:25">
      <c r="A3922" s="299" t="s">
        <v>182</v>
      </c>
      <c r="B3922" s="299" t="s">
        <v>183</v>
      </c>
      <c r="C3922" s="125">
        <v>45538</v>
      </c>
      <c r="D3922" s="125">
        <v>45538</v>
      </c>
      <c r="E3922" s="125">
        <v>45547</v>
      </c>
      <c r="G3922" s="127"/>
      <c r="J3922" s="73"/>
      <c r="K3922" s="73" t="s">
        <v>1875</v>
      </c>
      <c r="L3922" s="129">
        <v>0</v>
      </c>
      <c r="N3922" s="121">
        <v>0</v>
      </c>
      <c r="O3922" s="121">
        <v>28736.9</v>
      </c>
      <c r="P3922" s="121">
        <v>28736.9</v>
      </c>
      <c r="Q3922" s="130" t="s">
        <v>681</v>
      </c>
      <c r="R3922" s="131">
        <v>0</v>
      </c>
      <c r="S3922" s="132">
        <v>9866680.9900000077</v>
      </c>
      <c r="T3922" s="122"/>
      <c r="U3922" s="2">
        <v>2964281</v>
      </c>
      <c r="V3922" s="121">
        <v>-443160706</v>
      </c>
      <c r="W3922" s="111"/>
      <c r="X3922" s="133">
        <v>71529488</v>
      </c>
      <c r="Y3922" s="45" t="s">
        <v>1876</v>
      </c>
    </row>
    <row r="3923" spans="1:25">
      <c r="A3923" s="299" t="s">
        <v>206</v>
      </c>
      <c r="B3923" s="299" t="s">
        <v>207</v>
      </c>
      <c r="C3923" s="125">
        <v>45533</v>
      </c>
      <c r="D3923" s="125">
        <v>45545</v>
      </c>
      <c r="E3923" s="125">
        <v>45547</v>
      </c>
      <c r="G3923" s="127"/>
      <c r="H3923" s="128" t="s">
        <v>510</v>
      </c>
      <c r="I3923" s="73" t="s">
        <v>511</v>
      </c>
      <c r="J3923" s="73" t="s">
        <v>512</v>
      </c>
      <c r="K3923" s="73" t="s">
        <v>830</v>
      </c>
      <c r="L3923" s="129">
        <v>945690.67</v>
      </c>
      <c r="M3923" s="121">
        <v>99</v>
      </c>
      <c r="N3923" s="121">
        <v>936233.76</v>
      </c>
      <c r="O3923" s="121">
        <v>0</v>
      </c>
      <c r="P3923" s="121">
        <v>936233.76</v>
      </c>
      <c r="Q3923" s="130" t="s">
        <v>681</v>
      </c>
      <c r="R3923" s="131">
        <v>18076733.849999998</v>
      </c>
      <c r="S3923" s="132">
        <v>0</v>
      </c>
      <c r="T3923" s="122" t="s">
        <v>512</v>
      </c>
      <c r="U3923" s="2">
        <v>119027934</v>
      </c>
      <c r="V3923" s="121">
        <v>-443718212</v>
      </c>
      <c r="W3923" s="111">
        <v>552733</v>
      </c>
      <c r="X3923" s="133">
        <v>71644155</v>
      </c>
      <c r="Y3923" s="45"/>
    </row>
    <row r="3924" spans="1:25">
      <c r="A3924" s="299" t="s">
        <v>206</v>
      </c>
      <c r="B3924" s="299" t="s">
        <v>207</v>
      </c>
      <c r="C3924" s="125">
        <v>45533</v>
      </c>
      <c r="D3924" s="125">
        <v>45545</v>
      </c>
      <c r="E3924" s="125">
        <v>45547</v>
      </c>
      <c r="G3924" s="127"/>
      <c r="H3924" s="128" t="s">
        <v>1147</v>
      </c>
      <c r="I3924" s="73" t="s">
        <v>1145</v>
      </c>
      <c r="J3924" s="73" t="s">
        <v>1146</v>
      </c>
      <c r="K3924" s="73" t="s">
        <v>830</v>
      </c>
      <c r="L3924" s="129">
        <v>626333.32999999996</v>
      </c>
      <c r="M3924" s="121">
        <v>99</v>
      </c>
      <c r="N3924" s="121">
        <v>620070</v>
      </c>
      <c r="O3924" s="121">
        <v>0</v>
      </c>
      <c r="P3924" s="121">
        <v>620070</v>
      </c>
      <c r="Q3924" s="130" t="s">
        <v>681</v>
      </c>
      <c r="R3924" s="131">
        <v>18696803.849999998</v>
      </c>
      <c r="S3924" s="132">
        <v>0</v>
      </c>
      <c r="T3924" s="122" t="s">
        <v>1146</v>
      </c>
      <c r="U3924" s="2">
        <v>119029722</v>
      </c>
      <c r="V3924" s="121">
        <v>-443721467</v>
      </c>
      <c r="W3924" s="111">
        <v>603012</v>
      </c>
      <c r="X3924" s="133">
        <v>71644883</v>
      </c>
      <c r="Y3924" s="45"/>
    </row>
    <row r="3925" spans="1:25">
      <c r="A3925" s="243" t="s">
        <v>206</v>
      </c>
      <c r="B3925" s="243" t="s">
        <v>207</v>
      </c>
      <c r="C3925" s="244">
        <v>45551</v>
      </c>
      <c r="D3925" s="244">
        <v>45551</v>
      </c>
      <c r="E3925" s="244">
        <v>45551</v>
      </c>
      <c r="F3925" s="297"/>
      <c r="G3925" s="245"/>
      <c r="H3925" s="246"/>
      <c r="I3925" s="247"/>
      <c r="J3925" s="247"/>
      <c r="K3925" s="247" t="s">
        <v>709</v>
      </c>
      <c r="L3925" s="248">
        <v>0</v>
      </c>
      <c r="M3925" s="249"/>
      <c r="N3925" s="249">
        <v>6500000</v>
      </c>
      <c r="O3925" s="249">
        <v>0</v>
      </c>
      <c r="P3925" s="249">
        <v>6500000</v>
      </c>
      <c r="Q3925" s="250" t="s">
        <v>681</v>
      </c>
      <c r="R3925" s="251">
        <v>25196803.849999998</v>
      </c>
      <c r="S3925" s="252">
        <v>0</v>
      </c>
      <c r="T3925" s="253"/>
      <c r="U3925" s="254">
        <v>2973395</v>
      </c>
      <c r="V3925" s="249">
        <v>-443961453</v>
      </c>
      <c r="W3925" s="255"/>
      <c r="X3925" s="256">
        <v>71694368</v>
      </c>
      <c r="Y3925" s="257" t="s">
        <v>2018</v>
      </c>
    </row>
    <row r="3926" spans="1:25">
      <c r="A3926" s="299" t="s">
        <v>169</v>
      </c>
      <c r="B3926" s="299" t="s">
        <v>171</v>
      </c>
      <c r="C3926" s="125">
        <v>45555</v>
      </c>
      <c r="D3926" s="125">
        <v>45555</v>
      </c>
      <c r="E3926" s="125">
        <v>45558</v>
      </c>
      <c r="G3926" s="127"/>
      <c r="J3926" s="73"/>
      <c r="K3926" s="73" t="s">
        <v>1549</v>
      </c>
      <c r="L3926" s="129">
        <v>0</v>
      </c>
      <c r="N3926" s="121">
        <v>9467900.8100000005</v>
      </c>
      <c r="O3926" s="121">
        <v>0</v>
      </c>
      <c r="P3926" s="121">
        <v>9467900.8100000005</v>
      </c>
      <c r="Q3926" s="130" t="s">
        <v>681</v>
      </c>
      <c r="R3926" s="131">
        <v>9467900.8100000005</v>
      </c>
      <c r="S3926" s="132">
        <v>0</v>
      </c>
      <c r="T3926" s="122"/>
      <c r="U3926" s="2">
        <v>603101</v>
      </c>
      <c r="V3926" s="121">
        <v>-444551507</v>
      </c>
      <c r="W3926" s="111"/>
      <c r="X3926" s="133"/>
      <c r="Y3926" s="45" t="s">
        <v>1589</v>
      </c>
    </row>
    <row r="3927" spans="1:25">
      <c r="A3927" s="299" t="s">
        <v>182</v>
      </c>
      <c r="B3927" s="299" t="s">
        <v>183</v>
      </c>
      <c r="C3927" s="125">
        <v>45558</v>
      </c>
      <c r="D3927" s="125">
        <v>45558</v>
      </c>
      <c r="E3927" s="125">
        <v>45558</v>
      </c>
      <c r="G3927" s="127" t="s">
        <v>1886</v>
      </c>
      <c r="H3927" s="128" t="s">
        <v>1048</v>
      </c>
      <c r="I3927" s="73" t="s">
        <v>1046</v>
      </c>
      <c r="J3927" s="73" t="s">
        <v>1047</v>
      </c>
      <c r="K3927" s="73" t="s">
        <v>166</v>
      </c>
      <c r="L3927" s="129">
        <v>0</v>
      </c>
      <c r="N3927" s="121">
        <v>0</v>
      </c>
      <c r="O3927" s="121">
        <v>15049.14</v>
      </c>
      <c r="P3927" s="121">
        <v>15049.14</v>
      </c>
      <c r="Q3927" s="130" t="s">
        <v>681</v>
      </c>
      <c r="R3927" s="131">
        <v>0</v>
      </c>
      <c r="S3927" s="132">
        <v>9881730.1300000083</v>
      </c>
      <c r="T3927" s="122" t="s">
        <v>1047</v>
      </c>
      <c r="U3927" s="2">
        <v>118227586</v>
      </c>
      <c r="V3927" s="121">
        <v>-444458713</v>
      </c>
      <c r="W3927" s="111">
        <v>551210</v>
      </c>
      <c r="X3927" s="133">
        <v>71786883</v>
      </c>
      <c r="Y3927" s="45"/>
    </row>
    <row r="3928" spans="1:25">
      <c r="A3928" s="299" t="s">
        <v>169</v>
      </c>
      <c r="B3928" s="299" t="s">
        <v>171</v>
      </c>
      <c r="C3928" s="125">
        <v>45555</v>
      </c>
      <c r="D3928" s="125">
        <v>45555</v>
      </c>
      <c r="E3928" s="125">
        <v>45558</v>
      </c>
      <c r="G3928" s="127"/>
      <c r="J3928" s="73"/>
      <c r="K3928" s="73" t="s">
        <v>1551</v>
      </c>
      <c r="L3928" s="129">
        <v>0</v>
      </c>
      <c r="N3928" s="121">
        <v>-200</v>
      </c>
      <c r="O3928" s="121">
        <v>0</v>
      </c>
      <c r="P3928" s="121">
        <v>-200</v>
      </c>
      <c r="Q3928" s="130" t="s">
        <v>681</v>
      </c>
      <c r="R3928" s="131">
        <v>9467700.8100000005</v>
      </c>
      <c r="S3928" s="132">
        <v>0</v>
      </c>
      <c r="T3928" s="122"/>
      <c r="U3928" s="2">
        <v>2976541</v>
      </c>
      <c r="V3928" s="121">
        <v>-444342486</v>
      </c>
      <c r="W3928" s="111"/>
      <c r="X3928" s="133">
        <v>71772680</v>
      </c>
      <c r="Y3928" s="45" t="s">
        <v>1552</v>
      </c>
    </row>
    <row r="3929" spans="1:25">
      <c r="A3929" s="299" t="s">
        <v>169</v>
      </c>
      <c r="B3929" s="299" t="s">
        <v>171</v>
      </c>
      <c r="C3929" s="125">
        <v>45555</v>
      </c>
      <c r="D3929" s="125">
        <v>45555</v>
      </c>
      <c r="E3929" s="125">
        <v>45558</v>
      </c>
      <c r="G3929" s="127"/>
      <c r="J3929" s="73"/>
      <c r="K3929" s="73" t="s">
        <v>1551</v>
      </c>
      <c r="L3929" s="129">
        <v>0</v>
      </c>
      <c r="N3929" s="121">
        <v>-200</v>
      </c>
      <c r="O3929" s="121">
        <v>0</v>
      </c>
      <c r="P3929" s="121">
        <v>-200</v>
      </c>
      <c r="Q3929" s="130" t="s">
        <v>681</v>
      </c>
      <c r="R3929" s="131">
        <v>9467500.8100000005</v>
      </c>
      <c r="S3929" s="132">
        <v>0</v>
      </c>
      <c r="T3929" s="122"/>
      <c r="U3929" s="2">
        <v>2976543</v>
      </c>
      <c r="V3929" s="121">
        <v>-444342498</v>
      </c>
      <c r="W3929" s="111"/>
      <c r="X3929" s="133">
        <v>71772685</v>
      </c>
      <c r="Y3929" s="45" t="s">
        <v>1552</v>
      </c>
    </row>
    <row r="3930" spans="1:25">
      <c r="A3930" s="299" t="s">
        <v>169</v>
      </c>
      <c r="B3930" s="299" t="s">
        <v>171</v>
      </c>
      <c r="C3930" s="125">
        <v>45555</v>
      </c>
      <c r="D3930" s="125">
        <v>45555</v>
      </c>
      <c r="E3930" s="125">
        <v>45558</v>
      </c>
      <c r="G3930" s="127"/>
      <c r="J3930" s="73"/>
      <c r="K3930" s="73" t="s">
        <v>1551</v>
      </c>
      <c r="L3930" s="129">
        <v>0</v>
      </c>
      <c r="N3930" s="121">
        <v>-200</v>
      </c>
      <c r="O3930" s="121">
        <v>0</v>
      </c>
      <c r="P3930" s="121">
        <v>-200</v>
      </c>
      <c r="Q3930" s="130" t="s">
        <v>681</v>
      </c>
      <c r="R3930" s="131">
        <v>9467300.8100000005</v>
      </c>
      <c r="S3930" s="132">
        <v>0</v>
      </c>
      <c r="T3930" s="122"/>
      <c r="U3930" s="2">
        <v>2976544</v>
      </c>
      <c r="V3930" s="121">
        <v>-444342578</v>
      </c>
      <c r="W3930" s="111"/>
      <c r="X3930" s="133">
        <v>71772689</v>
      </c>
      <c r="Y3930" s="45" t="s">
        <v>1552</v>
      </c>
    </row>
    <row r="3931" spans="1:25">
      <c r="A3931" s="299" t="s">
        <v>169</v>
      </c>
      <c r="B3931" s="299" t="s">
        <v>171</v>
      </c>
      <c r="C3931" s="125">
        <v>45555</v>
      </c>
      <c r="D3931" s="125">
        <v>45555</v>
      </c>
      <c r="E3931" s="125">
        <v>45558</v>
      </c>
      <c r="G3931" s="127"/>
      <c r="J3931" s="73"/>
      <c r="K3931" s="73" t="s">
        <v>1551</v>
      </c>
      <c r="L3931" s="129">
        <v>0</v>
      </c>
      <c r="N3931" s="121">
        <v>-3047750.69</v>
      </c>
      <c r="O3931" s="121">
        <v>0</v>
      </c>
      <c r="P3931" s="121">
        <v>-3047750.69</v>
      </c>
      <c r="Q3931" s="130" t="s">
        <v>681</v>
      </c>
      <c r="R3931" s="131">
        <v>6419550.120000001</v>
      </c>
      <c r="S3931" s="132">
        <v>0</v>
      </c>
      <c r="T3931" s="122"/>
      <c r="U3931" s="2">
        <v>2976539</v>
      </c>
      <c r="V3931" s="121">
        <v>-444342343</v>
      </c>
      <c r="W3931" s="111"/>
      <c r="X3931" s="133">
        <v>71772668</v>
      </c>
      <c r="Y3931" s="45" t="s">
        <v>1555</v>
      </c>
    </row>
    <row r="3932" spans="1:25">
      <c r="A3932" s="299" t="s">
        <v>169</v>
      </c>
      <c r="B3932" s="299" t="s">
        <v>171</v>
      </c>
      <c r="C3932" s="125">
        <v>45555</v>
      </c>
      <c r="D3932" s="125">
        <v>45555</v>
      </c>
      <c r="E3932" s="125">
        <v>45558</v>
      </c>
      <c r="G3932" s="127"/>
      <c r="J3932" s="73"/>
      <c r="K3932" s="73" t="s">
        <v>1551</v>
      </c>
      <c r="L3932" s="129">
        <v>0</v>
      </c>
      <c r="N3932" s="121">
        <v>-6406625.6600000001</v>
      </c>
      <c r="O3932" s="121">
        <v>0</v>
      </c>
      <c r="P3932" s="121">
        <v>-6406625.6600000001</v>
      </c>
      <c r="Q3932" s="130" t="s">
        <v>681</v>
      </c>
      <c r="R3932" s="131">
        <v>12924.460000000894</v>
      </c>
      <c r="S3932" s="132">
        <v>0</v>
      </c>
      <c r="T3932" s="122"/>
      <c r="U3932" s="2">
        <v>2976540</v>
      </c>
      <c r="V3932" s="121">
        <v>-444342480</v>
      </c>
      <c r="W3932" s="111"/>
      <c r="X3932" s="133">
        <v>71772678</v>
      </c>
      <c r="Y3932" s="45" t="s">
        <v>1554</v>
      </c>
    </row>
    <row r="3933" spans="1:25">
      <c r="A3933" s="228" t="s">
        <v>182</v>
      </c>
      <c r="B3933" s="228" t="s">
        <v>183</v>
      </c>
      <c r="C3933" s="229">
        <v>45555</v>
      </c>
      <c r="D3933" s="229">
        <v>45555</v>
      </c>
      <c r="E3933" s="229">
        <v>45558</v>
      </c>
      <c r="F3933" s="296"/>
      <c r="G3933" s="230"/>
      <c r="H3933" s="231"/>
      <c r="I3933" s="232"/>
      <c r="J3933" s="232"/>
      <c r="K3933" s="232" t="s">
        <v>1549</v>
      </c>
      <c r="L3933" s="233">
        <v>0</v>
      </c>
      <c r="M3933" s="234"/>
      <c r="N3933" s="234">
        <v>0</v>
      </c>
      <c r="O3933" s="234">
        <v>-9467900.8100000005</v>
      </c>
      <c r="P3933" s="234">
        <v>-9467900.8100000005</v>
      </c>
      <c r="Q3933" s="235" t="s">
        <v>681</v>
      </c>
      <c r="R3933" s="236">
        <v>0</v>
      </c>
      <c r="S3933" s="237">
        <v>413829.32000000775</v>
      </c>
      <c r="T3933" s="238"/>
      <c r="U3933" s="239">
        <v>603101</v>
      </c>
      <c r="V3933" s="234">
        <v>-444551506</v>
      </c>
      <c r="W3933" s="240"/>
      <c r="X3933" s="241"/>
      <c r="Y3933" s="242" t="s">
        <v>1589</v>
      </c>
    </row>
    <row r="3934" spans="1:25">
      <c r="A3934" s="299" t="s">
        <v>182</v>
      </c>
      <c r="B3934" s="299" t="s">
        <v>183</v>
      </c>
      <c r="C3934" s="125">
        <v>45554</v>
      </c>
      <c r="D3934" s="125">
        <v>45554</v>
      </c>
      <c r="E3934" s="125">
        <v>45559</v>
      </c>
      <c r="G3934" s="127"/>
      <c r="H3934" s="128" t="s">
        <v>1042</v>
      </c>
      <c r="I3934" s="73" t="s">
        <v>716</v>
      </c>
      <c r="J3934" s="73" t="s">
        <v>1041</v>
      </c>
      <c r="K3934" s="73" t="s">
        <v>1158</v>
      </c>
      <c r="L3934" s="129">
        <v>0</v>
      </c>
      <c r="N3934" s="121">
        <v>0</v>
      </c>
      <c r="O3934" s="121">
        <v>19072.330000000002</v>
      </c>
      <c r="P3934" s="121">
        <v>19072.330000000002</v>
      </c>
      <c r="Q3934" s="130" t="s">
        <v>681</v>
      </c>
      <c r="R3934" s="131">
        <v>0</v>
      </c>
      <c r="S3934" s="132">
        <v>432901.65000000776</v>
      </c>
      <c r="T3934" s="122" t="s">
        <v>1041</v>
      </c>
      <c r="U3934" s="2">
        <v>119247931</v>
      </c>
      <c r="V3934" s="121">
        <v>-444609952</v>
      </c>
      <c r="W3934" s="111"/>
      <c r="X3934" s="133">
        <v>71822336</v>
      </c>
      <c r="Y3934" s="45"/>
    </row>
    <row r="3935" spans="1:25">
      <c r="A3935" s="228" t="s">
        <v>182</v>
      </c>
      <c r="B3935" s="228" t="s">
        <v>183</v>
      </c>
      <c r="C3935" s="229">
        <v>45558</v>
      </c>
      <c r="D3935" s="229">
        <v>45558</v>
      </c>
      <c r="E3935" s="229">
        <v>45559</v>
      </c>
      <c r="F3935" s="296" t="s">
        <v>203</v>
      </c>
      <c r="G3935" s="230" t="s">
        <v>1887</v>
      </c>
      <c r="H3935" s="231" t="s">
        <v>202</v>
      </c>
      <c r="I3935" s="232" t="s">
        <v>204</v>
      </c>
      <c r="J3935" s="232" t="s">
        <v>205</v>
      </c>
      <c r="K3935" s="232" t="s">
        <v>166</v>
      </c>
      <c r="L3935" s="233">
        <v>0</v>
      </c>
      <c r="M3935" s="234"/>
      <c r="N3935" s="234">
        <v>0</v>
      </c>
      <c r="O3935" s="234">
        <v>5756.71</v>
      </c>
      <c r="P3935" s="234">
        <v>5756.71</v>
      </c>
      <c r="Q3935" s="235" t="s">
        <v>681</v>
      </c>
      <c r="R3935" s="236">
        <v>0</v>
      </c>
      <c r="S3935" s="237">
        <v>438658.36000000779</v>
      </c>
      <c r="T3935" s="238" t="s">
        <v>205</v>
      </c>
      <c r="U3935" s="239">
        <v>118227568</v>
      </c>
      <c r="V3935" s="234">
        <v>-444609905</v>
      </c>
      <c r="W3935" s="240">
        <v>555758</v>
      </c>
      <c r="X3935" s="241">
        <v>71822318</v>
      </c>
      <c r="Y3935" s="242"/>
    </row>
    <row r="3936" spans="1:25">
      <c r="A3936" s="299" t="s">
        <v>182</v>
      </c>
      <c r="B3936" s="299" t="s">
        <v>183</v>
      </c>
      <c r="C3936" s="125">
        <v>45323</v>
      </c>
      <c r="D3936" s="125">
        <v>45323</v>
      </c>
      <c r="E3936" s="125">
        <v>45560</v>
      </c>
      <c r="F3936" s="295" t="s">
        <v>554</v>
      </c>
      <c r="G3936" s="127" t="s">
        <v>1605</v>
      </c>
      <c r="H3936" s="128" t="s">
        <v>553</v>
      </c>
      <c r="I3936" s="73" t="s">
        <v>555</v>
      </c>
      <c r="J3936" s="73" t="s">
        <v>556</v>
      </c>
      <c r="K3936" s="73" t="s">
        <v>166</v>
      </c>
      <c r="L3936" s="129">
        <v>0</v>
      </c>
      <c r="N3936" s="121">
        <v>0</v>
      </c>
      <c r="O3936" s="121">
        <v>-64079.9</v>
      </c>
      <c r="P3936" s="121">
        <v>-64079.9</v>
      </c>
      <c r="Q3936" s="130" t="s">
        <v>681</v>
      </c>
      <c r="R3936" s="131">
        <v>0</v>
      </c>
      <c r="S3936" s="132">
        <v>374578.46000000776</v>
      </c>
      <c r="T3936" s="122" t="s">
        <v>556</v>
      </c>
      <c r="U3936" s="2">
        <v>104097640</v>
      </c>
      <c r="V3936" s="121">
        <v>-445084006</v>
      </c>
      <c r="W3936" s="111">
        <v>554809</v>
      </c>
      <c r="X3936" s="133">
        <v>71866992</v>
      </c>
      <c r="Y3936" s="45" t="s">
        <v>2009</v>
      </c>
    </row>
    <row r="3937" spans="1:25">
      <c r="A3937" s="299" t="s">
        <v>206</v>
      </c>
      <c r="B3937" s="299" t="s">
        <v>207</v>
      </c>
      <c r="C3937" s="125">
        <v>45554</v>
      </c>
      <c r="D3937" s="125">
        <v>45560</v>
      </c>
      <c r="E3937" s="125">
        <v>45560</v>
      </c>
      <c r="G3937" s="127"/>
      <c r="H3937" s="128" t="s">
        <v>1157</v>
      </c>
      <c r="I3937" s="73" t="s">
        <v>1155</v>
      </c>
      <c r="J3937" s="73" t="s">
        <v>1156</v>
      </c>
      <c r="K3937" s="73" t="s">
        <v>830</v>
      </c>
      <c r="L3937" s="129">
        <v>6300000</v>
      </c>
      <c r="M3937" s="121">
        <v>98.5</v>
      </c>
      <c r="N3937" s="121">
        <v>6205500</v>
      </c>
      <c r="O3937" s="121">
        <v>0</v>
      </c>
      <c r="P3937" s="121">
        <v>6205500</v>
      </c>
      <c r="Q3937" s="130" t="s">
        <v>681</v>
      </c>
      <c r="R3937" s="131">
        <v>31402303.849999998</v>
      </c>
      <c r="S3937" s="132">
        <v>0</v>
      </c>
      <c r="T3937" s="122" t="s">
        <v>1156</v>
      </c>
      <c r="U3937" s="2">
        <v>119502528</v>
      </c>
      <c r="V3937" s="121">
        <v>-445173234</v>
      </c>
      <c r="W3937" s="111">
        <v>598132</v>
      </c>
      <c r="X3937" s="133">
        <v>71896303</v>
      </c>
      <c r="Y3937" s="45"/>
    </row>
    <row r="3938" spans="1:25">
      <c r="A3938" s="228" t="s">
        <v>206</v>
      </c>
      <c r="B3938" s="228" t="s">
        <v>207</v>
      </c>
      <c r="C3938" s="229">
        <v>45554</v>
      </c>
      <c r="D3938" s="229">
        <v>45560</v>
      </c>
      <c r="E3938" s="229">
        <v>45560</v>
      </c>
      <c r="F3938" s="296"/>
      <c r="G3938" s="230"/>
      <c r="H3938" s="231" t="s">
        <v>355</v>
      </c>
      <c r="I3938" s="232" t="s">
        <v>356</v>
      </c>
      <c r="J3938" s="232" t="s">
        <v>357</v>
      </c>
      <c r="K3938" s="232" t="s">
        <v>830</v>
      </c>
      <c r="L3938" s="233">
        <v>5000000</v>
      </c>
      <c r="M3938" s="234">
        <v>99</v>
      </c>
      <c r="N3938" s="234">
        <v>4950000</v>
      </c>
      <c r="O3938" s="234">
        <v>0</v>
      </c>
      <c r="P3938" s="234">
        <v>4950000</v>
      </c>
      <c r="Q3938" s="235" t="s">
        <v>681</v>
      </c>
      <c r="R3938" s="236">
        <v>36352303.849999994</v>
      </c>
      <c r="S3938" s="237">
        <v>0</v>
      </c>
      <c r="T3938" s="238" t="s">
        <v>357</v>
      </c>
      <c r="U3938" s="239">
        <v>119503142</v>
      </c>
      <c r="V3938" s="234">
        <v>-445174040</v>
      </c>
      <c r="W3938" s="240">
        <v>581109</v>
      </c>
      <c r="X3938" s="241">
        <v>71896618</v>
      </c>
      <c r="Y3938" s="242"/>
    </row>
    <row r="3939" spans="1:25">
      <c r="A3939" s="299" t="s">
        <v>206</v>
      </c>
      <c r="B3939" s="299" t="s">
        <v>207</v>
      </c>
      <c r="C3939" s="125">
        <v>45565</v>
      </c>
      <c r="D3939" s="125">
        <v>45565</v>
      </c>
      <c r="E3939" s="125">
        <v>45565</v>
      </c>
      <c r="G3939" s="127"/>
      <c r="H3939" s="128" t="s">
        <v>1100</v>
      </c>
      <c r="I3939" s="73" t="s">
        <v>1098</v>
      </c>
      <c r="J3939" s="73" t="s">
        <v>1099</v>
      </c>
      <c r="K3939" s="73" t="s">
        <v>944</v>
      </c>
      <c r="L3939" s="129">
        <v>12028.04</v>
      </c>
      <c r="M3939" s="121">
        <v>100</v>
      </c>
      <c r="N3939" s="121">
        <v>12028.04</v>
      </c>
      <c r="O3939" s="121">
        <v>0</v>
      </c>
      <c r="P3939" s="121">
        <v>12028.04</v>
      </c>
      <c r="Q3939" s="130" t="s">
        <v>681</v>
      </c>
      <c r="R3939" s="131">
        <v>36364331.889999993</v>
      </c>
      <c r="S3939" s="132">
        <v>0</v>
      </c>
      <c r="T3939" s="122" t="s">
        <v>1099</v>
      </c>
      <c r="U3939" s="2">
        <v>120554926</v>
      </c>
      <c r="V3939" s="121">
        <v>-449352218</v>
      </c>
      <c r="W3939" s="111">
        <v>590536</v>
      </c>
      <c r="X3939" s="133">
        <v>72575683</v>
      </c>
      <c r="Y3939" s="45"/>
    </row>
    <row r="3940" spans="1:25">
      <c r="A3940" s="299" t="s">
        <v>182</v>
      </c>
      <c r="B3940" s="299" t="s">
        <v>183</v>
      </c>
      <c r="C3940" s="125">
        <v>45565</v>
      </c>
      <c r="D3940" s="125">
        <v>45565</v>
      </c>
      <c r="E3940" s="125">
        <v>45565</v>
      </c>
      <c r="G3940" s="127" t="s">
        <v>1975</v>
      </c>
      <c r="H3940" s="128" t="s">
        <v>1100</v>
      </c>
      <c r="I3940" s="73" t="s">
        <v>1098</v>
      </c>
      <c r="J3940" s="73" t="s">
        <v>1099</v>
      </c>
      <c r="K3940" s="73" t="s">
        <v>166</v>
      </c>
      <c r="L3940" s="129">
        <v>0</v>
      </c>
      <c r="N3940" s="121">
        <v>0</v>
      </c>
      <c r="O3940" s="121">
        <v>134599.04000000001</v>
      </c>
      <c r="P3940" s="121">
        <v>134599.04000000001</v>
      </c>
      <c r="Q3940" s="130" t="s">
        <v>681</v>
      </c>
      <c r="R3940" s="131">
        <v>0</v>
      </c>
      <c r="S3940" s="132">
        <v>509177.5000000078</v>
      </c>
      <c r="T3940" s="122" t="s">
        <v>1099</v>
      </c>
      <c r="U3940" s="2">
        <v>116119255</v>
      </c>
      <c r="V3940" s="121">
        <v>-448799269</v>
      </c>
      <c r="W3940" s="111">
        <v>590536</v>
      </c>
      <c r="X3940" s="133">
        <v>72253831</v>
      </c>
      <c r="Y3940" s="45"/>
    </row>
    <row r="3941" spans="1:25">
      <c r="A3941" s="299" t="s">
        <v>206</v>
      </c>
      <c r="B3941" s="299" t="s">
        <v>207</v>
      </c>
      <c r="C3941" s="125">
        <v>45565</v>
      </c>
      <c r="D3941" s="125">
        <v>45565</v>
      </c>
      <c r="E3941" s="125">
        <v>45565</v>
      </c>
      <c r="F3941" s="295" t="s">
        <v>581</v>
      </c>
      <c r="G3941" s="127"/>
      <c r="H3941" s="128" t="s">
        <v>1115</v>
      </c>
      <c r="I3941" s="73" t="s">
        <v>582</v>
      </c>
      <c r="J3941" s="73" t="s">
        <v>1114</v>
      </c>
      <c r="K3941" s="73" t="s">
        <v>944</v>
      </c>
      <c r="L3941" s="129">
        <v>2329.98</v>
      </c>
      <c r="M3941" s="121">
        <v>100</v>
      </c>
      <c r="N3941" s="121">
        <v>2329.98</v>
      </c>
      <c r="O3941" s="121">
        <v>0</v>
      </c>
      <c r="P3941" s="121">
        <v>2329.98</v>
      </c>
      <c r="Q3941" s="130" t="s">
        <v>681</v>
      </c>
      <c r="R3941" s="131">
        <v>36366661.86999999</v>
      </c>
      <c r="S3941" s="132">
        <v>0</v>
      </c>
      <c r="T3941" s="122" t="s">
        <v>1114</v>
      </c>
      <c r="U3941" s="2">
        <v>119591558</v>
      </c>
      <c r="V3941" s="121">
        <v>-445645631</v>
      </c>
      <c r="W3941" s="111">
        <v>583113</v>
      </c>
      <c r="X3941" s="133">
        <v>71943258</v>
      </c>
      <c r="Y3941" s="45"/>
    </row>
    <row r="3942" spans="1:25">
      <c r="A3942" s="299" t="s">
        <v>182</v>
      </c>
      <c r="B3942" s="299" t="s">
        <v>183</v>
      </c>
      <c r="C3942" s="125">
        <v>45565</v>
      </c>
      <c r="D3942" s="125">
        <v>45565</v>
      </c>
      <c r="E3942" s="125">
        <v>45565</v>
      </c>
      <c r="F3942" s="295" t="s">
        <v>581</v>
      </c>
      <c r="G3942" s="127" t="s">
        <v>1972</v>
      </c>
      <c r="H3942" s="128" t="s">
        <v>1115</v>
      </c>
      <c r="I3942" s="73" t="s">
        <v>582</v>
      </c>
      <c r="J3942" s="73" t="s">
        <v>1114</v>
      </c>
      <c r="K3942" s="73" t="s">
        <v>166</v>
      </c>
      <c r="L3942" s="129">
        <v>0</v>
      </c>
      <c r="N3942" s="121">
        <v>0</v>
      </c>
      <c r="O3942" s="121">
        <v>62.87</v>
      </c>
      <c r="P3942" s="121">
        <v>62.87</v>
      </c>
      <c r="Q3942" s="130" t="s">
        <v>681</v>
      </c>
      <c r="R3942" s="131">
        <v>0</v>
      </c>
      <c r="S3942" s="132">
        <v>509240.3700000078</v>
      </c>
      <c r="T3942" s="122" t="s">
        <v>1114</v>
      </c>
      <c r="U3942" s="2">
        <v>119591578</v>
      </c>
      <c r="V3942" s="121">
        <v>-445645666</v>
      </c>
      <c r="W3942" s="111">
        <v>583113</v>
      </c>
      <c r="X3942" s="133">
        <v>71943275</v>
      </c>
      <c r="Y3942" s="45"/>
    </row>
    <row r="3943" spans="1:25">
      <c r="A3943" s="299" t="s">
        <v>206</v>
      </c>
      <c r="B3943" s="299" t="s">
        <v>207</v>
      </c>
      <c r="C3943" s="125">
        <v>45565</v>
      </c>
      <c r="D3943" s="125">
        <v>45565</v>
      </c>
      <c r="E3943" s="125">
        <v>45565</v>
      </c>
      <c r="G3943" s="127"/>
      <c r="H3943" s="128" t="s">
        <v>441</v>
      </c>
      <c r="I3943" s="73" t="s">
        <v>442</v>
      </c>
      <c r="J3943" s="73" t="s">
        <v>443</v>
      </c>
      <c r="K3943" s="73" t="s">
        <v>944</v>
      </c>
      <c r="L3943" s="129">
        <v>26250</v>
      </c>
      <c r="M3943" s="121">
        <v>100</v>
      </c>
      <c r="N3943" s="121">
        <v>26250</v>
      </c>
      <c r="O3943" s="121">
        <v>0</v>
      </c>
      <c r="P3943" s="121">
        <v>26250</v>
      </c>
      <c r="Q3943" s="130" t="s">
        <v>681</v>
      </c>
      <c r="R3943" s="131">
        <v>36392911.86999999</v>
      </c>
      <c r="S3943" s="132">
        <v>0</v>
      </c>
      <c r="T3943" s="122" t="s">
        <v>443</v>
      </c>
      <c r="U3943" s="2">
        <v>120551366</v>
      </c>
      <c r="V3943" s="121">
        <v>-449346728</v>
      </c>
      <c r="W3943" s="111">
        <v>586391</v>
      </c>
      <c r="X3943" s="133">
        <v>72574251</v>
      </c>
      <c r="Y3943" s="45"/>
    </row>
    <row r="3944" spans="1:25">
      <c r="A3944" s="299" t="s">
        <v>182</v>
      </c>
      <c r="B3944" s="299" t="s">
        <v>183</v>
      </c>
      <c r="C3944" s="125">
        <v>45565</v>
      </c>
      <c r="D3944" s="125">
        <v>45565</v>
      </c>
      <c r="E3944" s="125">
        <v>45565</v>
      </c>
      <c r="G3944" s="127" t="s">
        <v>1997</v>
      </c>
      <c r="H3944" s="128" t="s">
        <v>441</v>
      </c>
      <c r="I3944" s="73" t="s">
        <v>442</v>
      </c>
      <c r="J3944" s="73" t="s">
        <v>443</v>
      </c>
      <c r="K3944" s="73" t="s">
        <v>166</v>
      </c>
      <c r="L3944" s="129">
        <v>0</v>
      </c>
      <c r="N3944" s="121">
        <v>0</v>
      </c>
      <c r="O3944" s="121">
        <v>328051.17</v>
      </c>
      <c r="P3944" s="121">
        <v>328051.17</v>
      </c>
      <c r="Q3944" s="130" t="s">
        <v>681</v>
      </c>
      <c r="R3944" s="131">
        <v>0</v>
      </c>
      <c r="S3944" s="132">
        <v>837291.54000000772</v>
      </c>
      <c r="T3944" s="122" t="s">
        <v>443</v>
      </c>
      <c r="U3944" s="2">
        <v>115946046</v>
      </c>
      <c r="V3944" s="121">
        <v>-448794618</v>
      </c>
      <c r="W3944" s="111">
        <v>586391</v>
      </c>
      <c r="X3944" s="133">
        <v>72249238</v>
      </c>
      <c r="Y3944" s="45"/>
    </row>
    <row r="3945" spans="1:25">
      <c r="A3945" s="299" t="s">
        <v>206</v>
      </c>
      <c r="B3945" s="299" t="s">
        <v>207</v>
      </c>
      <c r="C3945" s="125">
        <v>45565</v>
      </c>
      <c r="D3945" s="125">
        <v>45565</v>
      </c>
      <c r="E3945" s="125">
        <v>45565</v>
      </c>
      <c r="G3945" s="127"/>
      <c r="H3945" s="128" t="s">
        <v>1042</v>
      </c>
      <c r="I3945" s="73" t="s">
        <v>716</v>
      </c>
      <c r="J3945" s="73" t="s">
        <v>1041</v>
      </c>
      <c r="K3945" s="73" t="s">
        <v>944</v>
      </c>
      <c r="L3945" s="129">
        <v>43648.07</v>
      </c>
      <c r="M3945" s="121">
        <v>100</v>
      </c>
      <c r="N3945" s="121">
        <v>43648.07</v>
      </c>
      <c r="O3945" s="121">
        <v>0</v>
      </c>
      <c r="P3945" s="121">
        <v>43648.07</v>
      </c>
      <c r="Q3945" s="130" t="s">
        <v>681</v>
      </c>
      <c r="R3945" s="131">
        <v>36436559.93999999</v>
      </c>
      <c r="S3945" s="132">
        <v>0</v>
      </c>
      <c r="T3945" s="122" t="s">
        <v>1041</v>
      </c>
      <c r="U3945" s="2"/>
      <c r="W3945" s="111">
        <v>549049</v>
      </c>
      <c r="X3945" s="133"/>
      <c r="Y3945" s="45"/>
    </row>
    <row r="3946" spans="1:25">
      <c r="A3946" s="299" t="s">
        <v>206</v>
      </c>
      <c r="B3946" s="299" t="s">
        <v>207</v>
      </c>
      <c r="C3946" s="125">
        <v>45565</v>
      </c>
      <c r="D3946" s="125">
        <v>45565</v>
      </c>
      <c r="E3946" s="125">
        <v>45565</v>
      </c>
      <c r="G3946" s="127"/>
      <c r="H3946" s="128" t="s">
        <v>1132</v>
      </c>
      <c r="I3946" s="73" t="s">
        <v>1130</v>
      </c>
      <c r="J3946" s="73" t="s">
        <v>1131</v>
      </c>
      <c r="K3946" s="73" t="s">
        <v>944</v>
      </c>
      <c r="L3946" s="129">
        <v>20756.14</v>
      </c>
      <c r="M3946" s="121">
        <v>100</v>
      </c>
      <c r="N3946" s="121">
        <v>20756.14</v>
      </c>
      <c r="O3946" s="121">
        <v>0</v>
      </c>
      <c r="P3946" s="121">
        <v>20756.14</v>
      </c>
      <c r="Q3946" s="130" t="s">
        <v>681</v>
      </c>
      <c r="R3946" s="131">
        <v>36457316.079999991</v>
      </c>
      <c r="S3946" s="132">
        <v>0</v>
      </c>
      <c r="T3946" s="122" t="s">
        <v>1131</v>
      </c>
      <c r="U3946" s="2">
        <v>120561754</v>
      </c>
      <c r="V3946" s="121">
        <v>-449363166</v>
      </c>
      <c r="W3946" s="111">
        <v>583671</v>
      </c>
      <c r="X3946" s="133">
        <v>72578683</v>
      </c>
      <c r="Y3946" s="45"/>
    </row>
    <row r="3947" spans="1:25">
      <c r="A3947" s="299" t="s">
        <v>182</v>
      </c>
      <c r="B3947" s="299" t="s">
        <v>183</v>
      </c>
      <c r="C3947" s="125">
        <v>45565</v>
      </c>
      <c r="D3947" s="125">
        <v>45565</v>
      </c>
      <c r="E3947" s="125">
        <v>45565</v>
      </c>
      <c r="G3947" s="127" t="s">
        <v>1990</v>
      </c>
      <c r="H3947" s="128" t="s">
        <v>1132</v>
      </c>
      <c r="I3947" s="73" t="s">
        <v>1130</v>
      </c>
      <c r="J3947" s="73" t="s">
        <v>1131</v>
      </c>
      <c r="K3947" s="73" t="s">
        <v>166</v>
      </c>
      <c r="L3947" s="129">
        <v>0</v>
      </c>
      <c r="N3947" s="121">
        <v>0</v>
      </c>
      <c r="O3947" s="121">
        <v>84028.37</v>
      </c>
      <c r="P3947" s="121">
        <v>84028.37</v>
      </c>
      <c r="Q3947" s="130" t="s">
        <v>681</v>
      </c>
      <c r="R3947" s="131">
        <v>0</v>
      </c>
      <c r="S3947" s="132">
        <v>921319.91000000772</v>
      </c>
      <c r="T3947" s="122" t="s">
        <v>1131</v>
      </c>
      <c r="U3947" s="2">
        <v>118795968</v>
      </c>
      <c r="V3947" s="121">
        <v>-449001175</v>
      </c>
      <c r="W3947" s="111">
        <v>583671</v>
      </c>
      <c r="X3947" s="133">
        <v>72453032</v>
      </c>
      <c r="Y3947" s="45"/>
    </row>
    <row r="3948" spans="1:25">
      <c r="A3948" s="299" t="s">
        <v>206</v>
      </c>
      <c r="B3948" s="299" t="s">
        <v>207</v>
      </c>
      <c r="C3948" s="125">
        <v>45565</v>
      </c>
      <c r="D3948" s="125">
        <v>45565</v>
      </c>
      <c r="E3948" s="125">
        <v>45565</v>
      </c>
      <c r="F3948" s="295" t="s">
        <v>1061</v>
      </c>
      <c r="G3948" s="127"/>
      <c r="H3948" s="128" t="s">
        <v>1060</v>
      </c>
      <c r="I3948" s="73" t="s">
        <v>1058</v>
      </c>
      <c r="J3948" s="73" t="s">
        <v>1096</v>
      </c>
      <c r="K3948" s="73" t="s">
        <v>944</v>
      </c>
      <c r="L3948" s="129">
        <v>3696.64</v>
      </c>
      <c r="M3948" s="121">
        <v>100</v>
      </c>
      <c r="N3948" s="121">
        <v>3696.64</v>
      </c>
      <c r="O3948" s="121">
        <v>0</v>
      </c>
      <c r="P3948" s="121">
        <v>3696.64</v>
      </c>
      <c r="Q3948" s="130" t="s">
        <v>681</v>
      </c>
      <c r="R3948" s="131">
        <v>36461012.719999991</v>
      </c>
      <c r="S3948" s="132">
        <v>0</v>
      </c>
      <c r="T3948" s="122" t="s">
        <v>1096</v>
      </c>
      <c r="U3948" s="2">
        <v>119650967</v>
      </c>
      <c r="V3948" s="121">
        <v>-445725586</v>
      </c>
      <c r="W3948" s="111">
        <v>553659</v>
      </c>
      <c r="X3948" s="133">
        <v>71968843</v>
      </c>
      <c r="Y3948" s="45"/>
    </row>
    <row r="3949" spans="1:25">
      <c r="A3949" s="299" t="s">
        <v>182</v>
      </c>
      <c r="B3949" s="299" t="s">
        <v>183</v>
      </c>
      <c r="C3949" s="125">
        <v>45565</v>
      </c>
      <c r="D3949" s="125">
        <v>45565</v>
      </c>
      <c r="E3949" s="125">
        <v>45565</v>
      </c>
      <c r="F3949" s="295" t="s">
        <v>1061</v>
      </c>
      <c r="G3949" s="127" t="s">
        <v>1921</v>
      </c>
      <c r="H3949" s="128" t="s">
        <v>1060</v>
      </c>
      <c r="I3949" s="73" t="s">
        <v>1058</v>
      </c>
      <c r="J3949" s="73" t="s">
        <v>1059</v>
      </c>
      <c r="K3949" s="73" t="s">
        <v>166</v>
      </c>
      <c r="L3949" s="129">
        <v>0</v>
      </c>
      <c r="N3949" s="121">
        <v>0</v>
      </c>
      <c r="O3949" s="121">
        <v>11315.89</v>
      </c>
      <c r="P3949" s="121">
        <v>11315.89</v>
      </c>
      <c r="Q3949" s="130" t="s">
        <v>681</v>
      </c>
      <c r="R3949" s="131">
        <v>0</v>
      </c>
      <c r="S3949" s="132">
        <v>932635.80000000773</v>
      </c>
      <c r="T3949" s="122" t="s">
        <v>1096</v>
      </c>
      <c r="U3949" s="2">
        <v>118438919</v>
      </c>
      <c r="V3949" s="121">
        <v>-448835209</v>
      </c>
      <c r="W3949" s="111">
        <v>553659</v>
      </c>
      <c r="X3949" s="133">
        <v>72288247</v>
      </c>
      <c r="Y3949" s="45"/>
    </row>
    <row r="3950" spans="1:25">
      <c r="A3950" s="299" t="s">
        <v>206</v>
      </c>
      <c r="B3950" s="299" t="s">
        <v>207</v>
      </c>
      <c r="C3950" s="125">
        <v>45565</v>
      </c>
      <c r="D3950" s="125">
        <v>45565</v>
      </c>
      <c r="E3950" s="125">
        <v>45565</v>
      </c>
      <c r="F3950" s="295" t="s">
        <v>266</v>
      </c>
      <c r="G3950" s="127"/>
      <c r="H3950" s="128" t="s">
        <v>265</v>
      </c>
      <c r="I3950" s="73" t="s">
        <v>267</v>
      </c>
      <c r="J3950" s="73" t="s">
        <v>268</v>
      </c>
      <c r="K3950" s="73" t="s">
        <v>944</v>
      </c>
      <c r="L3950" s="129">
        <v>12813.37</v>
      </c>
      <c r="M3950" s="121">
        <v>100</v>
      </c>
      <c r="N3950" s="121">
        <v>12813.37</v>
      </c>
      <c r="O3950" s="121">
        <v>0</v>
      </c>
      <c r="P3950" s="121">
        <v>12813.37</v>
      </c>
      <c r="Q3950" s="130" t="s">
        <v>681</v>
      </c>
      <c r="R3950" s="131">
        <v>36473826.089999989</v>
      </c>
      <c r="S3950" s="132">
        <v>0</v>
      </c>
      <c r="T3950" s="122" t="s">
        <v>268</v>
      </c>
      <c r="U3950" s="2">
        <v>119463086</v>
      </c>
      <c r="V3950" s="121">
        <v>-445117832</v>
      </c>
      <c r="W3950" s="111">
        <v>550292</v>
      </c>
      <c r="X3950" s="133">
        <v>71878092</v>
      </c>
      <c r="Y3950" s="45"/>
    </row>
    <row r="3951" spans="1:25">
      <c r="A3951" s="299" t="s">
        <v>182</v>
      </c>
      <c r="B3951" s="299" t="s">
        <v>183</v>
      </c>
      <c r="C3951" s="125">
        <v>45565</v>
      </c>
      <c r="D3951" s="125">
        <v>45565</v>
      </c>
      <c r="E3951" s="125">
        <v>45565</v>
      </c>
      <c r="F3951" s="295" t="s">
        <v>266</v>
      </c>
      <c r="G3951" s="127" t="s">
        <v>1645</v>
      </c>
      <c r="H3951" s="128" t="s">
        <v>265</v>
      </c>
      <c r="I3951" s="73" t="s">
        <v>267</v>
      </c>
      <c r="J3951" s="73" t="s">
        <v>268</v>
      </c>
      <c r="K3951" s="73" t="s">
        <v>166</v>
      </c>
      <c r="L3951" s="129">
        <v>0</v>
      </c>
      <c r="N3951" s="121">
        <v>0</v>
      </c>
      <c r="O3951" s="121">
        <v>139057.89000000001</v>
      </c>
      <c r="P3951" s="121">
        <v>139057.89000000001</v>
      </c>
      <c r="Q3951" s="130" t="s">
        <v>681</v>
      </c>
      <c r="R3951" s="131">
        <v>0</v>
      </c>
      <c r="S3951" s="132">
        <v>1071693.6900000079</v>
      </c>
      <c r="T3951" s="122" t="s">
        <v>268</v>
      </c>
      <c r="U3951" s="2">
        <v>119463054</v>
      </c>
      <c r="V3951" s="121">
        <v>-449029412</v>
      </c>
      <c r="W3951" s="111">
        <v>550292</v>
      </c>
      <c r="X3951" s="133">
        <v>72480746</v>
      </c>
      <c r="Y3951" s="45"/>
    </row>
    <row r="3952" spans="1:25">
      <c r="A3952" s="299" t="s">
        <v>206</v>
      </c>
      <c r="B3952" s="299" t="s">
        <v>207</v>
      </c>
      <c r="C3952" s="125">
        <v>45565</v>
      </c>
      <c r="D3952" s="125">
        <v>45565</v>
      </c>
      <c r="E3952" s="125">
        <v>45565</v>
      </c>
      <c r="F3952" s="295" t="s">
        <v>734</v>
      </c>
      <c r="G3952" s="127"/>
      <c r="H3952" s="128" t="s">
        <v>733</v>
      </c>
      <c r="I3952" s="73" t="s">
        <v>731</v>
      </c>
      <c r="J3952" s="73" t="s">
        <v>732</v>
      </c>
      <c r="K3952" s="73" t="s">
        <v>944</v>
      </c>
      <c r="L3952" s="129">
        <v>1495.76</v>
      </c>
      <c r="M3952" s="121">
        <v>100</v>
      </c>
      <c r="N3952" s="121">
        <v>1495.76</v>
      </c>
      <c r="O3952" s="121">
        <v>0</v>
      </c>
      <c r="P3952" s="121">
        <v>1495.76</v>
      </c>
      <c r="Q3952" s="130" t="s">
        <v>681</v>
      </c>
      <c r="R3952" s="131">
        <v>36475321.849999987</v>
      </c>
      <c r="S3952" s="132">
        <v>0</v>
      </c>
      <c r="T3952" s="122" t="s">
        <v>732</v>
      </c>
      <c r="U3952" s="2">
        <v>119635929</v>
      </c>
      <c r="V3952" s="121">
        <v>-445705547</v>
      </c>
      <c r="W3952" s="111">
        <v>548650</v>
      </c>
      <c r="X3952" s="133">
        <v>71963100</v>
      </c>
      <c r="Y3952" s="45"/>
    </row>
    <row r="3953" spans="1:25">
      <c r="A3953" s="299" t="s">
        <v>182</v>
      </c>
      <c r="B3953" s="299" t="s">
        <v>183</v>
      </c>
      <c r="C3953" s="125">
        <v>45565</v>
      </c>
      <c r="D3953" s="125">
        <v>45565</v>
      </c>
      <c r="E3953" s="125">
        <v>45565</v>
      </c>
      <c r="F3953" s="295" t="s">
        <v>734</v>
      </c>
      <c r="G3953" s="127" t="s">
        <v>1518</v>
      </c>
      <c r="H3953" s="128" t="s">
        <v>733</v>
      </c>
      <c r="I3953" s="73" t="s">
        <v>731</v>
      </c>
      <c r="J3953" s="73" t="s">
        <v>732</v>
      </c>
      <c r="K3953" s="73" t="s">
        <v>166</v>
      </c>
      <c r="L3953" s="129">
        <v>0</v>
      </c>
      <c r="N3953" s="121">
        <v>0</v>
      </c>
      <c r="O3953" s="121">
        <v>15790.51</v>
      </c>
      <c r="P3953" s="121">
        <v>15790.51</v>
      </c>
      <c r="Q3953" s="130" t="s">
        <v>681</v>
      </c>
      <c r="R3953" s="131">
        <v>0</v>
      </c>
      <c r="S3953" s="132">
        <v>1087484.2000000079</v>
      </c>
      <c r="T3953" s="122" t="s">
        <v>732</v>
      </c>
      <c r="U3953" s="2">
        <v>116665589</v>
      </c>
      <c r="V3953" s="121">
        <v>-448818638</v>
      </c>
      <c r="W3953" s="111">
        <v>548650</v>
      </c>
      <c r="X3953" s="133">
        <v>72272062</v>
      </c>
      <c r="Y3953" s="45"/>
    </row>
    <row r="3954" spans="1:25">
      <c r="A3954" s="299" t="s">
        <v>182</v>
      </c>
      <c r="B3954" s="299" t="s">
        <v>183</v>
      </c>
      <c r="C3954" s="125">
        <v>45565</v>
      </c>
      <c r="D3954" s="125">
        <v>45565</v>
      </c>
      <c r="E3954" s="125">
        <v>45565</v>
      </c>
      <c r="F3954" s="295" t="s">
        <v>734</v>
      </c>
      <c r="G3954" s="127" t="s">
        <v>1518</v>
      </c>
      <c r="H3954" s="128" t="s">
        <v>733</v>
      </c>
      <c r="I3954" s="73" t="s">
        <v>731</v>
      </c>
      <c r="J3954" s="73" t="s">
        <v>732</v>
      </c>
      <c r="K3954" s="73" t="s">
        <v>166</v>
      </c>
      <c r="L3954" s="129">
        <v>0</v>
      </c>
      <c r="N3954" s="121">
        <v>0</v>
      </c>
      <c r="O3954" s="121">
        <v>40.31</v>
      </c>
      <c r="P3954" s="121">
        <v>40.31</v>
      </c>
      <c r="Q3954" s="130" t="s">
        <v>681</v>
      </c>
      <c r="R3954" s="131">
        <v>0</v>
      </c>
      <c r="S3954" s="132">
        <v>1087524.5100000079</v>
      </c>
      <c r="T3954" s="122" t="s">
        <v>732</v>
      </c>
      <c r="U3954" s="2">
        <v>118446345</v>
      </c>
      <c r="V3954" s="121">
        <v>-448838438</v>
      </c>
      <c r="W3954" s="111">
        <v>548653</v>
      </c>
      <c r="X3954" s="133">
        <v>72291476</v>
      </c>
      <c r="Y3954" s="45"/>
    </row>
    <row r="3955" spans="1:25">
      <c r="A3955" s="299" t="s">
        <v>206</v>
      </c>
      <c r="B3955" s="299" t="s">
        <v>207</v>
      </c>
      <c r="C3955" s="125">
        <v>45565</v>
      </c>
      <c r="D3955" s="125">
        <v>45565</v>
      </c>
      <c r="E3955" s="125">
        <v>45565</v>
      </c>
      <c r="F3955" s="295" t="s">
        <v>859</v>
      </c>
      <c r="G3955" s="127"/>
      <c r="H3955" s="128" t="s">
        <v>858</v>
      </c>
      <c r="I3955" s="73" t="s">
        <v>731</v>
      </c>
      <c r="J3955" s="73" t="s">
        <v>857</v>
      </c>
      <c r="K3955" s="73" t="s">
        <v>944</v>
      </c>
      <c r="L3955" s="129">
        <v>10928.87</v>
      </c>
      <c r="M3955" s="121">
        <v>100</v>
      </c>
      <c r="N3955" s="121">
        <v>10928.87</v>
      </c>
      <c r="O3955" s="121">
        <v>0</v>
      </c>
      <c r="P3955" s="121">
        <v>10928.87</v>
      </c>
      <c r="Q3955" s="130" t="s">
        <v>681</v>
      </c>
      <c r="R3955" s="131">
        <v>36486250.719999984</v>
      </c>
      <c r="S3955" s="132">
        <v>0</v>
      </c>
      <c r="T3955" s="122" t="s">
        <v>857</v>
      </c>
      <c r="U3955" s="2">
        <v>119635524</v>
      </c>
      <c r="V3955" s="121">
        <v>-445705106</v>
      </c>
      <c r="W3955" s="111">
        <v>548916</v>
      </c>
      <c r="X3955" s="133">
        <v>71963032</v>
      </c>
      <c r="Y3955" s="45"/>
    </row>
    <row r="3956" spans="1:25">
      <c r="A3956" s="299" t="s">
        <v>182</v>
      </c>
      <c r="B3956" s="299" t="s">
        <v>183</v>
      </c>
      <c r="C3956" s="125">
        <v>45565</v>
      </c>
      <c r="D3956" s="125">
        <v>45565</v>
      </c>
      <c r="E3956" s="125">
        <v>45565</v>
      </c>
      <c r="F3956" s="295" t="s">
        <v>859</v>
      </c>
      <c r="G3956" s="127" t="s">
        <v>1610</v>
      </c>
      <c r="H3956" s="128" t="s">
        <v>858</v>
      </c>
      <c r="I3956" s="73" t="s">
        <v>731</v>
      </c>
      <c r="J3956" s="73" t="s">
        <v>857</v>
      </c>
      <c r="K3956" s="73" t="s">
        <v>166</v>
      </c>
      <c r="L3956" s="129">
        <v>0</v>
      </c>
      <c r="N3956" s="121">
        <v>0</v>
      </c>
      <c r="O3956" s="121">
        <v>309.14</v>
      </c>
      <c r="P3956" s="121">
        <v>309.14</v>
      </c>
      <c r="Q3956" s="130" t="s">
        <v>681</v>
      </c>
      <c r="R3956" s="131">
        <v>0</v>
      </c>
      <c r="S3956" s="132">
        <v>1087833.6500000078</v>
      </c>
      <c r="T3956" s="122" t="s">
        <v>857</v>
      </c>
      <c r="U3956" s="2">
        <v>118446200</v>
      </c>
      <c r="V3956" s="121">
        <v>-448838400</v>
      </c>
      <c r="W3956" s="111">
        <v>548916</v>
      </c>
      <c r="X3956" s="133">
        <v>72291438</v>
      </c>
      <c r="Y3956" s="45"/>
    </row>
    <row r="3957" spans="1:25">
      <c r="A3957" s="299" t="s">
        <v>182</v>
      </c>
      <c r="B3957" s="299" t="s">
        <v>183</v>
      </c>
      <c r="C3957" s="125">
        <v>45565</v>
      </c>
      <c r="D3957" s="125">
        <v>45565</v>
      </c>
      <c r="E3957" s="125">
        <v>45565</v>
      </c>
      <c r="F3957" s="295" t="s">
        <v>859</v>
      </c>
      <c r="G3957" s="127" t="s">
        <v>1610</v>
      </c>
      <c r="H3957" s="128" t="s">
        <v>858</v>
      </c>
      <c r="I3957" s="73" t="s">
        <v>731</v>
      </c>
      <c r="J3957" s="73" t="s">
        <v>857</v>
      </c>
      <c r="K3957" s="73" t="s">
        <v>166</v>
      </c>
      <c r="L3957" s="129">
        <v>0</v>
      </c>
      <c r="N3957" s="121">
        <v>0</v>
      </c>
      <c r="O3957" s="121">
        <v>117002.73</v>
      </c>
      <c r="P3957" s="121">
        <v>117002.73</v>
      </c>
      <c r="Q3957" s="130" t="s">
        <v>681</v>
      </c>
      <c r="R3957" s="131">
        <v>0</v>
      </c>
      <c r="S3957" s="132">
        <v>1204836.3800000078</v>
      </c>
      <c r="T3957" s="122" t="s">
        <v>857</v>
      </c>
      <c r="U3957" s="2">
        <v>120438677</v>
      </c>
      <c r="V3957" s="121">
        <v>-449156204</v>
      </c>
      <c r="W3957" s="111">
        <v>548924</v>
      </c>
      <c r="X3957" s="133">
        <v>72523641</v>
      </c>
      <c r="Y3957" s="45"/>
    </row>
    <row r="3958" spans="1:25">
      <c r="A3958" s="299" t="s">
        <v>206</v>
      </c>
      <c r="B3958" s="299" t="s">
        <v>207</v>
      </c>
      <c r="C3958" s="125">
        <v>45565</v>
      </c>
      <c r="D3958" s="125">
        <v>45565</v>
      </c>
      <c r="E3958" s="125">
        <v>45565</v>
      </c>
      <c r="G3958" s="127"/>
      <c r="H3958" s="128" t="s">
        <v>1023</v>
      </c>
      <c r="I3958" s="73" t="s">
        <v>1021</v>
      </c>
      <c r="J3958" s="73" t="s">
        <v>1022</v>
      </c>
      <c r="K3958" s="73" t="s">
        <v>944</v>
      </c>
      <c r="L3958" s="129">
        <v>1781.53</v>
      </c>
      <c r="M3958" s="121">
        <v>100</v>
      </c>
      <c r="N3958" s="121">
        <v>1781.53</v>
      </c>
      <c r="O3958" s="121">
        <v>0</v>
      </c>
      <c r="P3958" s="121">
        <v>1781.53</v>
      </c>
      <c r="Q3958" s="130" t="s">
        <v>681</v>
      </c>
      <c r="R3958" s="131">
        <v>36488032.249999985</v>
      </c>
      <c r="S3958" s="132">
        <v>0</v>
      </c>
      <c r="T3958" s="122" t="s">
        <v>1022</v>
      </c>
      <c r="U3958" s="2">
        <v>120414870</v>
      </c>
      <c r="V3958" s="121">
        <v>-449122141</v>
      </c>
      <c r="W3958" s="111">
        <v>517862</v>
      </c>
      <c r="X3958" s="133">
        <v>72513531</v>
      </c>
      <c r="Y3958" s="45"/>
    </row>
    <row r="3959" spans="1:25">
      <c r="A3959" s="299" t="s">
        <v>182</v>
      </c>
      <c r="B3959" s="299" t="s">
        <v>183</v>
      </c>
      <c r="C3959" s="125">
        <v>45565</v>
      </c>
      <c r="D3959" s="125">
        <v>45565</v>
      </c>
      <c r="E3959" s="125">
        <v>45565</v>
      </c>
      <c r="G3959" s="127" t="s">
        <v>1816</v>
      </c>
      <c r="H3959" s="128" t="s">
        <v>1023</v>
      </c>
      <c r="I3959" s="73" t="s">
        <v>1021</v>
      </c>
      <c r="J3959" s="73" t="s">
        <v>1022</v>
      </c>
      <c r="K3959" s="73" t="s">
        <v>166</v>
      </c>
      <c r="L3959" s="129">
        <v>0</v>
      </c>
      <c r="N3959" s="121">
        <v>0</v>
      </c>
      <c r="O3959" s="121">
        <v>20446.25</v>
      </c>
      <c r="P3959" s="121">
        <v>20446.25</v>
      </c>
      <c r="Q3959" s="130" t="s">
        <v>681</v>
      </c>
      <c r="R3959" s="131">
        <v>0</v>
      </c>
      <c r="S3959" s="132">
        <v>1225282.6300000078</v>
      </c>
      <c r="T3959" s="122" t="s">
        <v>1022</v>
      </c>
      <c r="U3959" s="2">
        <v>116241704</v>
      </c>
      <c r="V3959" s="121">
        <v>-448803070</v>
      </c>
      <c r="W3959" s="111">
        <v>517862</v>
      </c>
      <c r="X3959" s="133">
        <v>72257604</v>
      </c>
      <c r="Y3959" s="45"/>
    </row>
    <row r="3960" spans="1:25">
      <c r="A3960" s="299" t="s">
        <v>206</v>
      </c>
      <c r="B3960" s="299" t="s">
        <v>207</v>
      </c>
      <c r="C3960" s="125">
        <v>45565</v>
      </c>
      <c r="D3960" s="125">
        <v>45565</v>
      </c>
      <c r="E3960" s="125">
        <v>45565</v>
      </c>
      <c r="F3960" s="295" t="s">
        <v>335</v>
      </c>
      <c r="G3960" s="127"/>
      <c r="H3960" s="128" t="s">
        <v>334</v>
      </c>
      <c r="I3960" s="73" t="s">
        <v>336</v>
      </c>
      <c r="J3960" s="73" t="s">
        <v>337</v>
      </c>
      <c r="K3960" s="73" t="s">
        <v>944</v>
      </c>
      <c r="L3960" s="129">
        <v>12258.93</v>
      </c>
      <c r="M3960" s="121">
        <v>100</v>
      </c>
      <c r="N3960" s="121">
        <v>12258.93</v>
      </c>
      <c r="O3960" s="121">
        <v>0</v>
      </c>
      <c r="P3960" s="121">
        <v>12258.93</v>
      </c>
      <c r="Q3960" s="130" t="s">
        <v>681</v>
      </c>
      <c r="R3960" s="131">
        <v>36500291.179999985</v>
      </c>
      <c r="S3960" s="132">
        <v>0</v>
      </c>
      <c r="T3960" s="122" t="s">
        <v>337</v>
      </c>
      <c r="U3960" s="2">
        <v>119701023</v>
      </c>
      <c r="V3960" s="121">
        <v>-445791949</v>
      </c>
      <c r="W3960" s="111">
        <v>547666</v>
      </c>
      <c r="X3960" s="133">
        <v>71984609</v>
      </c>
      <c r="Y3960" s="45"/>
    </row>
    <row r="3961" spans="1:25">
      <c r="A3961" s="299" t="s">
        <v>206</v>
      </c>
      <c r="B3961" s="299" t="s">
        <v>207</v>
      </c>
      <c r="C3961" s="125">
        <v>45565</v>
      </c>
      <c r="D3961" s="125">
        <v>45565</v>
      </c>
      <c r="E3961" s="125">
        <v>45565</v>
      </c>
      <c r="F3961" s="295" t="s">
        <v>1413</v>
      </c>
      <c r="G3961" s="127"/>
      <c r="H3961" s="128" t="s">
        <v>1129</v>
      </c>
      <c r="I3961" s="73" t="s">
        <v>877</v>
      </c>
      <c r="J3961" s="73" t="s">
        <v>1128</v>
      </c>
      <c r="K3961" s="73" t="s">
        <v>944</v>
      </c>
      <c r="L3961" s="129">
        <v>3512.77</v>
      </c>
      <c r="M3961" s="121">
        <v>100</v>
      </c>
      <c r="N3961" s="121">
        <v>3512.77</v>
      </c>
      <c r="O3961" s="121">
        <v>0</v>
      </c>
      <c r="P3961" s="121">
        <v>3512.77</v>
      </c>
      <c r="Q3961" s="130" t="s">
        <v>681</v>
      </c>
      <c r="R3961" s="131">
        <v>36503803.949999988</v>
      </c>
      <c r="S3961" s="132">
        <v>0</v>
      </c>
      <c r="T3961" s="122" t="s">
        <v>1128</v>
      </c>
      <c r="U3961" s="2">
        <v>120563371</v>
      </c>
      <c r="V3961" s="121">
        <v>-449365441</v>
      </c>
      <c r="W3961" s="111">
        <v>594659</v>
      </c>
      <c r="X3961" s="133">
        <v>72578948</v>
      </c>
      <c r="Y3961" s="45"/>
    </row>
    <row r="3962" spans="1:25">
      <c r="A3962" s="299" t="s">
        <v>182</v>
      </c>
      <c r="B3962" s="299" t="s">
        <v>183</v>
      </c>
      <c r="C3962" s="125">
        <v>45565</v>
      </c>
      <c r="D3962" s="125">
        <v>45565</v>
      </c>
      <c r="E3962" s="125">
        <v>45565</v>
      </c>
      <c r="G3962" s="127" t="s">
        <v>1894</v>
      </c>
      <c r="H3962" s="128" t="s">
        <v>510</v>
      </c>
      <c r="I3962" s="73" t="s">
        <v>511</v>
      </c>
      <c r="J3962" s="73" t="s">
        <v>512</v>
      </c>
      <c r="K3962" s="73" t="s">
        <v>166</v>
      </c>
      <c r="L3962" s="129">
        <v>0</v>
      </c>
      <c r="N3962" s="121">
        <v>0</v>
      </c>
      <c r="O3962" s="121">
        <v>21410.29</v>
      </c>
      <c r="P3962" s="121">
        <v>21410.29</v>
      </c>
      <c r="Q3962" s="130" t="s">
        <v>681</v>
      </c>
      <c r="R3962" s="131">
        <v>0</v>
      </c>
      <c r="S3962" s="132">
        <v>1246692.9200000078</v>
      </c>
      <c r="T3962" s="122" t="s">
        <v>512</v>
      </c>
      <c r="U3962" s="2">
        <v>117099432</v>
      </c>
      <c r="V3962" s="121">
        <v>-448822343</v>
      </c>
      <c r="W3962" s="111">
        <v>552733</v>
      </c>
      <c r="X3962" s="133">
        <v>72275473</v>
      </c>
      <c r="Y3962" s="45"/>
    </row>
    <row r="3963" spans="1:25">
      <c r="A3963" s="299" t="s">
        <v>182</v>
      </c>
      <c r="B3963" s="299" t="s">
        <v>183</v>
      </c>
      <c r="C3963" s="125">
        <v>45565</v>
      </c>
      <c r="D3963" s="125">
        <v>45565</v>
      </c>
      <c r="E3963" s="125">
        <v>45565</v>
      </c>
      <c r="G3963" s="127" t="s">
        <v>1986</v>
      </c>
      <c r="H3963" s="128" t="s">
        <v>1117</v>
      </c>
      <c r="I3963" s="73" t="s">
        <v>572</v>
      </c>
      <c r="J3963" s="73" t="s">
        <v>1116</v>
      </c>
      <c r="K3963" s="73" t="s">
        <v>166</v>
      </c>
      <c r="L3963" s="129">
        <v>0</v>
      </c>
      <c r="N3963" s="121">
        <v>0</v>
      </c>
      <c r="O3963" s="121">
        <v>4807.01</v>
      </c>
      <c r="P3963" s="121">
        <v>4807.01</v>
      </c>
      <c r="Q3963" s="130" t="s">
        <v>681</v>
      </c>
      <c r="R3963" s="131">
        <v>0</v>
      </c>
      <c r="S3963" s="132">
        <v>1251499.9300000079</v>
      </c>
      <c r="T3963" s="122" t="s">
        <v>1116</v>
      </c>
      <c r="U3963" s="2">
        <v>118651220</v>
      </c>
      <c r="V3963" s="121">
        <v>-448954140</v>
      </c>
      <c r="W3963" s="111">
        <v>586622</v>
      </c>
      <c r="X3963" s="133">
        <v>72406410</v>
      </c>
      <c r="Y3963" s="45"/>
    </row>
    <row r="3964" spans="1:25">
      <c r="A3964" s="299" t="s">
        <v>206</v>
      </c>
      <c r="B3964" s="299" t="s">
        <v>207</v>
      </c>
      <c r="C3964" s="125">
        <v>45565</v>
      </c>
      <c r="D3964" s="125">
        <v>45565</v>
      </c>
      <c r="E3964" s="125">
        <v>45565</v>
      </c>
      <c r="G3964" s="127"/>
      <c r="H3964" s="128" t="s">
        <v>516</v>
      </c>
      <c r="I3964" s="73" t="s">
        <v>517</v>
      </c>
      <c r="J3964" s="73" t="s">
        <v>518</v>
      </c>
      <c r="K3964" s="73" t="s">
        <v>944</v>
      </c>
      <c r="L3964" s="129">
        <v>1404.1</v>
      </c>
      <c r="M3964" s="121">
        <v>100</v>
      </c>
      <c r="N3964" s="121">
        <v>1404.1</v>
      </c>
      <c r="O3964" s="121">
        <v>0</v>
      </c>
      <c r="P3964" s="121">
        <v>1404.1</v>
      </c>
      <c r="Q3964" s="130" t="s">
        <v>681</v>
      </c>
      <c r="R3964" s="131">
        <v>36505208.04999999</v>
      </c>
      <c r="S3964" s="132">
        <v>0</v>
      </c>
      <c r="T3964" s="122" t="s">
        <v>518</v>
      </c>
      <c r="U3964" s="2">
        <v>120381235</v>
      </c>
      <c r="V3964" s="121">
        <v>-449069080</v>
      </c>
      <c r="W3964" s="111">
        <v>549713</v>
      </c>
      <c r="X3964" s="133">
        <v>72498480</v>
      </c>
      <c r="Y3964" s="45"/>
    </row>
    <row r="3965" spans="1:25">
      <c r="A3965" s="299" t="s">
        <v>182</v>
      </c>
      <c r="B3965" s="299" t="s">
        <v>183</v>
      </c>
      <c r="C3965" s="125">
        <v>45565</v>
      </c>
      <c r="D3965" s="125">
        <v>45565</v>
      </c>
      <c r="E3965" s="125">
        <v>45565</v>
      </c>
      <c r="G3965" s="127" t="s">
        <v>1871</v>
      </c>
      <c r="H3965" s="128" t="s">
        <v>516</v>
      </c>
      <c r="I3965" s="73" t="s">
        <v>517</v>
      </c>
      <c r="J3965" s="73" t="s">
        <v>1872</v>
      </c>
      <c r="K3965" s="73" t="s">
        <v>166</v>
      </c>
      <c r="L3965" s="129">
        <v>0</v>
      </c>
      <c r="N3965" s="121">
        <v>0</v>
      </c>
      <c r="O3965" s="121">
        <v>12720.37</v>
      </c>
      <c r="P3965" s="121">
        <v>12720.37</v>
      </c>
      <c r="Q3965" s="130" t="s">
        <v>681</v>
      </c>
      <c r="R3965" s="131">
        <v>0</v>
      </c>
      <c r="S3965" s="132">
        <v>1264220.300000008</v>
      </c>
      <c r="T3965" s="122" t="s">
        <v>518</v>
      </c>
      <c r="U3965" s="2">
        <v>118716455</v>
      </c>
      <c r="V3965" s="121">
        <v>-448985088</v>
      </c>
      <c r="W3965" s="111">
        <v>549713</v>
      </c>
      <c r="X3965" s="133">
        <v>72437173</v>
      </c>
      <c r="Y3965" s="45"/>
    </row>
    <row r="3966" spans="1:25">
      <c r="A3966" s="299" t="s">
        <v>182</v>
      </c>
      <c r="B3966" s="299" t="s">
        <v>183</v>
      </c>
      <c r="C3966" s="125">
        <v>45565</v>
      </c>
      <c r="D3966" s="125">
        <v>45565</v>
      </c>
      <c r="E3966" s="125">
        <v>45565</v>
      </c>
      <c r="F3966" s="295" t="s">
        <v>1045</v>
      </c>
      <c r="G3966" s="127" t="s">
        <v>1632</v>
      </c>
      <c r="H3966" s="128" t="s">
        <v>577</v>
      </c>
      <c r="I3966" s="73" t="s">
        <v>578</v>
      </c>
      <c r="J3966" s="73" t="s">
        <v>1044</v>
      </c>
      <c r="K3966" s="73" t="s">
        <v>166</v>
      </c>
      <c r="L3966" s="129">
        <v>0</v>
      </c>
      <c r="N3966" s="121">
        <v>0</v>
      </c>
      <c r="O3966" s="121">
        <v>164488.47</v>
      </c>
      <c r="P3966" s="121">
        <v>164488.47</v>
      </c>
      <c r="Q3966" s="130" t="s">
        <v>681</v>
      </c>
      <c r="R3966" s="131">
        <v>0</v>
      </c>
      <c r="S3966" s="132">
        <v>1428708.7700000079</v>
      </c>
      <c r="T3966" s="122" t="s">
        <v>1044</v>
      </c>
      <c r="U3966" s="2">
        <v>116155944</v>
      </c>
      <c r="V3966" s="121">
        <v>-448799744</v>
      </c>
      <c r="W3966" s="111">
        <v>552460</v>
      </c>
      <c r="X3966" s="133">
        <v>72254298</v>
      </c>
      <c r="Y3966" s="45"/>
    </row>
    <row r="3967" spans="1:25">
      <c r="A3967" s="299" t="s">
        <v>206</v>
      </c>
      <c r="B3967" s="299" t="s">
        <v>207</v>
      </c>
      <c r="C3967" s="125">
        <v>45565</v>
      </c>
      <c r="D3967" s="125">
        <v>45565</v>
      </c>
      <c r="E3967" s="125">
        <v>45565</v>
      </c>
      <c r="F3967" s="295" t="s">
        <v>693</v>
      </c>
      <c r="G3967" s="127"/>
      <c r="H3967" s="128" t="s">
        <v>1097</v>
      </c>
      <c r="I3967" s="73" t="s">
        <v>387</v>
      </c>
      <c r="J3967" s="73" t="s">
        <v>694</v>
      </c>
      <c r="K3967" s="73" t="s">
        <v>944</v>
      </c>
      <c r="L3967" s="129">
        <v>5607.62</v>
      </c>
      <c r="M3967" s="121">
        <v>100</v>
      </c>
      <c r="N3967" s="121">
        <v>5607.62</v>
      </c>
      <c r="O3967" s="121">
        <v>0</v>
      </c>
      <c r="P3967" s="121">
        <v>5607.62</v>
      </c>
      <c r="Q3967" s="130" t="s">
        <v>681</v>
      </c>
      <c r="R3967" s="131">
        <v>36510815.669999987</v>
      </c>
      <c r="S3967" s="132">
        <v>0</v>
      </c>
      <c r="T3967" s="122" t="s">
        <v>694</v>
      </c>
      <c r="U3967" s="2">
        <v>119525609</v>
      </c>
      <c r="V3967" s="121">
        <v>-445209774</v>
      </c>
      <c r="W3967" s="111">
        <v>583109</v>
      </c>
      <c r="X3967" s="133">
        <v>71907625</v>
      </c>
      <c r="Y3967" s="45"/>
    </row>
    <row r="3968" spans="1:25">
      <c r="A3968" s="299" t="s">
        <v>206</v>
      </c>
      <c r="B3968" s="299" t="s">
        <v>207</v>
      </c>
      <c r="C3968" s="125">
        <v>45565</v>
      </c>
      <c r="D3968" s="125">
        <v>45565</v>
      </c>
      <c r="E3968" s="125">
        <v>45565</v>
      </c>
      <c r="F3968" s="295" t="s">
        <v>696</v>
      </c>
      <c r="G3968" s="127"/>
      <c r="H3968" s="128" t="s">
        <v>1241</v>
      </c>
      <c r="I3968" s="73" t="s">
        <v>697</v>
      </c>
      <c r="J3968" s="73" t="s">
        <v>698</v>
      </c>
      <c r="K3968" s="73" t="s">
        <v>944</v>
      </c>
      <c r="L3968" s="129">
        <v>1304.8900000000001</v>
      </c>
      <c r="M3968" s="121">
        <v>100</v>
      </c>
      <c r="N3968" s="121">
        <v>1304.8900000000001</v>
      </c>
      <c r="O3968" s="121">
        <v>0</v>
      </c>
      <c r="P3968" s="121">
        <v>1304.8900000000001</v>
      </c>
      <c r="Q3968" s="130" t="s">
        <v>681</v>
      </c>
      <c r="R3968" s="131">
        <v>36512120.559999987</v>
      </c>
      <c r="S3968" s="132">
        <v>0</v>
      </c>
      <c r="T3968" s="122" t="s">
        <v>698</v>
      </c>
      <c r="U3968" s="2">
        <v>120416174</v>
      </c>
      <c r="V3968" s="121">
        <v>-449123075</v>
      </c>
      <c r="W3968" s="111">
        <v>568599</v>
      </c>
      <c r="X3968" s="133">
        <v>72513721</v>
      </c>
      <c r="Y3968" s="45"/>
    </row>
    <row r="3969" spans="1:25">
      <c r="A3969" s="299" t="s">
        <v>182</v>
      </c>
      <c r="B3969" s="299" t="s">
        <v>183</v>
      </c>
      <c r="C3969" s="125">
        <v>45565</v>
      </c>
      <c r="D3969" s="125">
        <v>45565</v>
      </c>
      <c r="E3969" s="125">
        <v>45565</v>
      </c>
      <c r="F3969" s="295" t="s">
        <v>696</v>
      </c>
      <c r="G3969" s="127" t="s">
        <v>2016</v>
      </c>
      <c r="H3969" s="128" t="s">
        <v>1241</v>
      </c>
      <c r="I3969" s="73" t="s">
        <v>697</v>
      </c>
      <c r="J3969" s="73" t="s">
        <v>698</v>
      </c>
      <c r="K3969" s="73" t="s">
        <v>166</v>
      </c>
      <c r="L3969" s="129">
        <v>0</v>
      </c>
      <c r="N3969" s="121">
        <v>0</v>
      </c>
      <c r="O3969" s="121">
        <v>9.7200000000000006</v>
      </c>
      <c r="P3969" s="121">
        <v>9.7200000000000006</v>
      </c>
      <c r="Q3969" s="130" t="s">
        <v>681</v>
      </c>
      <c r="R3969" s="131">
        <v>0</v>
      </c>
      <c r="S3969" s="132">
        <v>1428718.4900000079</v>
      </c>
      <c r="T3969" s="122" t="s">
        <v>698</v>
      </c>
      <c r="U3969" s="2">
        <v>120416437</v>
      </c>
      <c r="V3969" s="121">
        <v>-449123399</v>
      </c>
      <c r="W3969" s="111">
        <v>568599</v>
      </c>
      <c r="X3969" s="133">
        <v>72513833</v>
      </c>
      <c r="Y3969" s="45"/>
    </row>
    <row r="3970" spans="1:25">
      <c r="A3970" s="299" t="s">
        <v>206</v>
      </c>
      <c r="B3970" s="299" t="s">
        <v>207</v>
      </c>
      <c r="C3970" s="125">
        <v>45565</v>
      </c>
      <c r="D3970" s="125">
        <v>45565</v>
      </c>
      <c r="E3970" s="125">
        <v>45565</v>
      </c>
      <c r="F3970" s="295" t="s">
        <v>1084</v>
      </c>
      <c r="G3970" s="127"/>
      <c r="H3970" s="128" t="s">
        <v>1083</v>
      </c>
      <c r="I3970" s="73" t="s">
        <v>1081</v>
      </c>
      <c r="J3970" s="73" t="s">
        <v>1082</v>
      </c>
      <c r="K3970" s="73" t="s">
        <v>944</v>
      </c>
      <c r="L3970" s="129">
        <v>25553.39</v>
      </c>
      <c r="M3970" s="121">
        <v>100</v>
      </c>
      <c r="N3970" s="121">
        <v>25553.39</v>
      </c>
      <c r="O3970" s="121">
        <v>0</v>
      </c>
      <c r="P3970" s="121">
        <v>25553.39</v>
      </c>
      <c r="Q3970" s="130" t="s">
        <v>681</v>
      </c>
      <c r="R3970" s="131">
        <v>36537673.949999988</v>
      </c>
      <c r="S3970" s="132">
        <v>0</v>
      </c>
      <c r="T3970" s="122" t="s">
        <v>1082</v>
      </c>
      <c r="U3970" s="2">
        <v>120549201</v>
      </c>
      <c r="V3970" s="121">
        <v>-449343743</v>
      </c>
      <c r="W3970" s="111">
        <v>569815</v>
      </c>
      <c r="X3970" s="133">
        <v>72573653</v>
      </c>
      <c r="Y3970" s="45"/>
    </row>
    <row r="3971" spans="1:25">
      <c r="A3971" s="299" t="s">
        <v>182</v>
      </c>
      <c r="B3971" s="299" t="s">
        <v>183</v>
      </c>
      <c r="C3971" s="125">
        <v>45565</v>
      </c>
      <c r="D3971" s="125">
        <v>45565</v>
      </c>
      <c r="E3971" s="125">
        <v>45565</v>
      </c>
      <c r="F3971" s="295" t="s">
        <v>1084</v>
      </c>
      <c r="G3971" s="127" t="s">
        <v>1941</v>
      </c>
      <c r="H3971" s="128" t="s">
        <v>1083</v>
      </c>
      <c r="I3971" s="73" t="s">
        <v>1081</v>
      </c>
      <c r="J3971" s="73" t="s">
        <v>1082</v>
      </c>
      <c r="K3971" s="73" t="s">
        <v>166</v>
      </c>
      <c r="L3971" s="129">
        <v>0</v>
      </c>
      <c r="N3971" s="121">
        <v>0</v>
      </c>
      <c r="O3971" s="121">
        <v>307636.02</v>
      </c>
      <c r="P3971" s="121">
        <v>307636.02</v>
      </c>
      <c r="Q3971" s="130" t="s">
        <v>681</v>
      </c>
      <c r="R3971" s="131">
        <v>0</v>
      </c>
      <c r="S3971" s="132">
        <v>1736354.5100000079</v>
      </c>
      <c r="T3971" s="122" t="s">
        <v>1082</v>
      </c>
      <c r="U3971" s="2">
        <v>116197225</v>
      </c>
      <c r="V3971" s="121">
        <v>-448801392</v>
      </c>
      <c r="W3971" s="111">
        <v>569815</v>
      </c>
      <c r="X3971" s="133">
        <v>72255942</v>
      </c>
      <c r="Y3971" s="45"/>
    </row>
    <row r="3972" spans="1:25">
      <c r="A3972" s="299" t="s">
        <v>182</v>
      </c>
      <c r="B3972" s="299" t="s">
        <v>183</v>
      </c>
      <c r="C3972" s="125">
        <v>45565</v>
      </c>
      <c r="D3972" s="125">
        <v>45565</v>
      </c>
      <c r="E3972" s="125">
        <v>45565</v>
      </c>
      <c r="G3972" s="127" t="s">
        <v>1998</v>
      </c>
      <c r="H3972" s="128" t="s">
        <v>413</v>
      </c>
      <c r="I3972" s="73" t="s">
        <v>414</v>
      </c>
      <c r="J3972" s="73" t="s">
        <v>415</v>
      </c>
      <c r="K3972" s="73" t="s">
        <v>166</v>
      </c>
      <c r="L3972" s="129">
        <v>0</v>
      </c>
      <c r="N3972" s="121">
        <v>0</v>
      </c>
      <c r="O3972" s="121">
        <v>321324.14</v>
      </c>
      <c r="P3972" s="121">
        <v>321324.14</v>
      </c>
      <c r="Q3972" s="130" t="s">
        <v>681</v>
      </c>
      <c r="R3972" s="131">
        <v>0</v>
      </c>
      <c r="S3972" s="132">
        <v>2057678.6500000078</v>
      </c>
      <c r="T3972" s="122" t="s">
        <v>415</v>
      </c>
      <c r="U3972" s="2">
        <v>116237389</v>
      </c>
      <c r="V3972" s="121">
        <v>-448802947</v>
      </c>
      <c r="W3972" s="111">
        <v>586800</v>
      </c>
      <c r="X3972" s="133">
        <v>72257481</v>
      </c>
      <c r="Y3972" s="45"/>
    </row>
    <row r="3973" spans="1:25">
      <c r="A3973" s="299" t="s">
        <v>206</v>
      </c>
      <c r="B3973" s="299" t="s">
        <v>207</v>
      </c>
      <c r="C3973" s="125">
        <v>45565</v>
      </c>
      <c r="D3973" s="125">
        <v>45565</v>
      </c>
      <c r="E3973" s="125">
        <v>45565</v>
      </c>
      <c r="F3973" s="295" t="s">
        <v>1121</v>
      </c>
      <c r="G3973" s="127"/>
      <c r="H3973" s="128" t="s">
        <v>1120</v>
      </c>
      <c r="I3973" s="73" t="s">
        <v>1118</v>
      </c>
      <c r="J3973" s="73" t="s">
        <v>1119</v>
      </c>
      <c r="K3973" s="73" t="s">
        <v>944</v>
      </c>
      <c r="L3973" s="129">
        <v>70861.23</v>
      </c>
      <c r="M3973" s="121">
        <v>100</v>
      </c>
      <c r="N3973" s="121">
        <v>70861.23</v>
      </c>
      <c r="O3973" s="121">
        <v>0</v>
      </c>
      <c r="P3973" s="121">
        <v>70861.23</v>
      </c>
      <c r="Q3973" s="130" t="s">
        <v>681</v>
      </c>
      <c r="R3973" s="131">
        <v>36608535.179999985</v>
      </c>
      <c r="S3973" s="132">
        <v>0</v>
      </c>
      <c r="T3973" s="122" t="s">
        <v>1119</v>
      </c>
      <c r="U3973" s="2">
        <v>120192836</v>
      </c>
      <c r="V3973" s="121">
        <v>-446789915</v>
      </c>
      <c r="W3973" s="111">
        <v>516624</v>
      </c>
      <c r="X3973" s="133">
        <v>72146308</v>
      </c>
      <c r="Y3973" s="45"/>
    </row>
    <row r="3974" spans="1:25">
      <c r="A3974" s="299" t="s">
        <v>182</v>
      </c>
      <c r="B3974" s="299" t="s">
        <v>183</v>
      </c>
      <c r="C3974" s="125">
        <v>45565</v>
      </c>
      <c r="D3974" s="125">
        <v>45565</v>
      </c>
      <c r="E3974" s="125">
        <v>45565</v>
      </c>
      <c r="F3974" s="295" t="s">
        <v>1121</v>
      </c>
      <c r="G3974" s="127" t="s">
        <v>1999</v>
      </c>
      <c r="H3974" s="128" t="s">
        <v>1120</v>
      </c>
      <c r="I3974" s="73" t="s">
        <v>1118</v>
      </c>
      <c r="J3974" s="73" t="s">
        <v>2000</v>
      </c>
      <c r="K3974" s="73" t="s">
        <v>166</v>
      </c>
      <c r="L3974" s="129">
        <v>0</v>
      </c>
      <c r="N3974" s="121">
        <v>0</v>
      </c>
      <c r="O3974" s="121">
        <v>140463.94</v>
      </c>
      <c r="P3974" s="121">
        <v>140463.94</v>
      </c>
      <c r="Q3974" s="130" t="s">
        <v>681</v>
      </c>
      <c r="R3974" s="131">
        <v>0</v>
      </c>
      <c r="S3974" s="132">
        <v>2198142.5900000078</v>
      </c>
      <c r="T3974" s="122" t="s">
        <v>1119</v>
      </c>
      <c r="U3974" s="2">
        <v>116196716</v>
      </c>
      <c r="V3974" s="121">
        <v>-448801127</v>
      </c>
      <c r="W3974" s="111">
        <v>516624</v>
      </c>
      <c r="X3974" s="133">
        <v>72255677</v>
      </c>
      <c r="Y3974" s="45"/>
    </row>
    <row r="3975" spans="1:25">
      <c r="A3975" s="299" t="s">
        <v>206</v>
      </c>
      <c r="B3975" s="299" t="s">
        <v>207</v>
      </c>
      <c r="C3975" s="125">
        <v>45565</v>
      </c>
      <c r="D3975" s="125">
        <v>45565</v>
      </c>
      <c r="E3975" s="125">
        <v>45565</v>
      </c>
      <c r="F3975" s="295" t="s">
        <v>466</v>
      </c>
      <c r="G3975" s="127"/>
      <c r="H3975" s="128" t="s">
        <v>465</v>
      </c>
      <c r="I3975" s="73" t="s">
        <v>467</v>
      </c>
      <c r="J3975" s="73" t="s">
        <v>468</v>
      </c>
      <c r="K3975" s="73" t="s">
        <v>944</v>
      </c>
      <c r="L3975" s="129">
        <v>16464.63</v>
      </c>
      <c r="M3975" s="121">
        <v>100</v>
      </c>
      <c r="N3975" s="121">
        <v>16464.63</v>
      </c>
      <c r="O3975" s="121">
        <v>0</v>
      </c>
      <c r="P3975" s="121">
        <v>16464.63</v>
      </c>
      <c r="Q3975" s="130" t="s">
        <v>681</v>
      </c>
      <c r="R3975" s="131">
        <v>36624999.809999987</v>
      </c>
      <c r="S3975" s="132">
        <v>0</v>
      </c>
      <c r="T3975" s="122" t="s">
        <v>468</v>
      </c>
      <c r="U3975" s="2">
        <v>119458128</v>
      </c>
      <c r="V3975" s="121">
        <v>-445111635</v>
      </c>
      <c r="W3975" s="111">
        <v>553492</v>
      </c>
      <c r="X3975" s="133">
        <v>71875773</v>
      </c>
      <c r="Y3975" s="45"/>
    </row>
    <row r="3976" spans="1:25">
      <c r="A3976" s="299" t="s">
        <v>182</v>
      </c>
      <c r="B3976" s="299" t="s">
        <v>183</v>
      </c>
      <c r="C3976" s="125">
        <v>45565</v>
      </c>
      <c r="D3976" s="125">
        <v>45565</v>
      </c>
      <c r="E3976" s="125">
        <v>45565</v>
      </c>
      <c r="F3976" s="295" t="s">
        <v>466</v>
      </c>
      <c r="G3976" s="127" t="s">
        <v>1608</v>
      </c>
      <c r="H3976" s="128" t="s">
        <v>465</v>
      </c>
      <c r="I3976" s="73" t="s">
        <v>467</v>
      </c>
      <c r="J3976" s="73" t="s">
        <v>468</v>
      </c>
      <c r="K3976" s="73" t="s">
        <v>166</v>
      </c>
      <c r="L3976" s="129">
        <v>0</v>
      </c>
      <c r="N3976" s="121">
        <v>0</v>
      </c>
      <c r="O3976" s="121">
        <v>61813.07</v>
      </c>
      <c r="P3976" s="121">
        <v>61813.07</v>
      </c>
      <c r="Q3976" s="130" t="s">
        <v>681</v>
      </c>
      <c r="R3976" s="131">
        <v>0</v>
      </c>
      <c r="S3976" s="132">
        <v>2259955.6600000076</v>
      </c>
      <c r="T3976" s="122" t="s">
        <v>468</v>
      </c>
      <c r="U3976" s="2">
        <v>118591615</v>
      </c>
      <c r="V3976" s="121">
        <v>-448923872</v>
      </c>
      <c r="W3976" s="111">
        <v>553492</v>
      </c>
      <c r="X3976" s="133">
        <v>72376806</v>
      </c>
      <c r="Y3976" s="45"/>
    </row>
    <row r="3977" spans="1:25">
      <c r="A3977" s="299" t="s">
        <v>206</v>
      </c>
      <c r="B3977" s="299" t="s">
        <v>207</v>
      </c>
      <c r="C3977" s="125">
        <v>45565</v>
      </c>
      <c r="D3977" s="125">
        <v>45565</v>
      </c>
      <c r="E3977" s="125">
        <v>45565</v>
      </c>
      <c r="F3977" s="295" t="s">
        <v>1089</v>
      </c>
      <c r="G3977" s="127"/>
      <c r="H3977" s="128" t="s">
        <v>1075</v>
      </c>
      <c r="I3977" s="73" t="s">
        <v>1073</v>
      </c>
      <c r="J3977" s="73" t="s">
        <v>1074</v>
      </c>
      <c r="K3977" s="73" t="s">
        <v>944</v>
      </c>
      <c r="L3977" s="129">
        <v>1945.42</v>
      </c>
      <c r="M3977" s="121">
        <v>100</v>
      </c>
      <c r="N3977" s="121">
        <v>1945.42</v>
      </c>
      <c r="O3977" s="121">
        <v>0</v>
      </c>
      <c r="P3977" s="121">
        <v>1945.42</v>
      </c>
      <c r="Q3977" s="130" t="s">
        <v>681</v>
      </c>
      <c r="R3977" s="131">
        <v>36626945.229999989</v>
      </c>
      <c r="S3977" s="132">
        <v>0</v>
      </c>
      <c r="T3977" s="122" t="s">
        <v>1074</v>
      </c>
      <c r="U3977" s="2">
        <v>119758763</v>
      </c>
      <c r="V3977" s="121">
        <v>-445862511</v>
      </c>
      <c r="W3977" s="111">
        <v>569064</v>
      </c>
      <c r="X3977" s="133">
        <v>71999030</v>
      </c>
      <c r="Y3977" s="45"/>
    </row>
    <row r="3978" spans="1:25">
      <c r="A3978" s="299" t="s">
        <v>182</v>
      </c>
      <c r="B3978" s="299" t="s">
        <v>183</v>
      </c>
      <c r="C3978" s="125">
        <v>45565</v>
      </c>
      <c r="D3978" s="125">
        <v>45565</v>
      </c>
      <c r="E3978" s="125">
        <v>45565</v>
      </c>
      <c r="F3978" s="295" t="s">
        <v>1089</v>
      </c>
      <c r="G3978" s="127" t="s">
        <v>1943</v>
      </c>
      <c r="H3978" s="128" t="s">
        <v>1075</v>
      </c>
      <c r="I3978" s="73" t="s">
        <v>1073</v>
      </c>
      <c r="J3978" s="73" t="s">
        <v>1074</v>
      </c>
      <c r="K3978" s="73" t="s">
        <v>166</v>
      </c>
      <c r="L3978" s="129">
        <v>0</v>
      </c>
      <c r="N3978" s="121">
        <v>0</v>
      </c>
      <c r="O3978" s="121">
        <v>23278.12</v>
      </c>
      <c r="P3978" s="121">
        <v>23278.12</v>
      </c>
      <c r="Q3978" s="130" t="s">
        <v>681</v>
      </c>
      <c r="R3978" s="131">
        <v>0</v>
      </c>
      <c r="S3978" s="132">
        <v>2283233.7800000077</v>
      </c>
      <c r="T3978" s="122" t="s">
        <v>1074</v>
      </c>
      <c r="U3978" s="2">
        <v>116037617</v>
      </c>
      <c r="V3978" s="121">
        <v>-448796328</v>
      </c>
      <c r="W3978" s="111">
        <v>569064</v>
      </c>
      <c r="X3978" s="133">
        <v>72250942</v>
      </c>
      <c r="Y3978" s="45"/>
    </row>
    <row r="3979" spans="1:25">
      <c r="A3979" s="299" t="s">
        <v>206</v>
      </c>
      <c r="B3979" s="299" t="s">
        <v>207</v>
      </c>
      <c r="C3979" s="125">
        <v>45565</v>
      </c>
      <c r="D3979" s="125">
        <v>45565</v>
      </c>
      <c r="E3979" s="125">
        <v>45565</v>
      </c>
      <c r="F3979" s="295" t="s">
        <v>1136</v>
      </c>
      <c r="G3979" s="127"/>
      <c r="H3979" s="128" t="s">
        <v>1135</v>
      </c>
      <c r="I3979" s="73" t="s">
        <v>1133</v>
      </c>
      <c r="J3979" s="73" t="s">
        <v>1134</v>
      </c>
      <c r="K3979" s="73" t="s">
        <v>944</v>
      </c>
      <c r="L3979" s="129">
        <v>9727.27</v>
      </c>
      <c r="M3979" s="121">
        <v>100</v>
      </c>
      <c r="N3979" s="121">
        <v>9727.27</v>
      </c>
      <c r="O3979" s="121">
        <v>0</v>
      </c>
      <c r="P3979" s="121">
        <v>9727.27</v>
      </c>
      <c r="Q3979" s="130" t="s">
        <v>681</v>
      </c>
      <c r="R3979" s="131">
        <v>36636672.499999993</v>
      </c>
      <c r="S3979" s="132">
        <v>0</v>
      </c>
      <c r="T3979" s="122" t="s">
        <v>1134</v>
      </c>
      <c r="U3979" s="2">
        <v>119485197</v>
      </c>
      <c r="V3979" s="121">
        <v>-445149625</v>
      </c>
      <c r="W3979" s="111">
        <v>586654</v>
      </c>
      <c r="X3979" s="133">
        <v>71888608</v>
      </c>
      <c r="Y3979" s="45"/>
    </row>
    <row r="3980" spans="1:25">
      <c r="A3980" s="299" t="s">
        <v>182</v>
      </c>
      <c r="B3980" s="299" t="s">
        <v>183</v>
      </c>
      <c r="C3980" s="125">
        <v>45565</v>
      </c>
      <c r="D3980" s="125">
        <v>45565</v>
      </c>
      <c r="E3980" s="125">
        <v>45565</v>
      </c>
      <c r="G3980" s="127" t="s">
        <v>1860</v>
      </c>
      <c r="H3980" s="128" t="s">
        <v>507</v>
      </c>
      <c r="I3980" s="73" t="s">
        <v>508</v>
      </c>
      <c r="J3980" s="73" t="s">
        <v>552</v>
      </c>
      <c r="K3980" s="73" t="s">
        <v>166</v>
      </c>
      <c r="L3980" s="129">
        <v>0</v>
      </c>
      <c r="N3980" s="121">
        <v>0</v>
      </c>
      <c r="O3980" s="121">
        <v>46339.99</v>
      </c>
      <c r="P3980" s="121">
        <v>46339.99</v>
      </c>
      <c r="Q3980" s="130" t="s">
        <v>681</v>
      </c>
      <c r="R3980" s="131">
        <v>0</v>
      </c>
      <c r="S3980" s="132">
        <v>2329573.7700000079</v>
      </c>
      <c r="T3980" s="122" t="s">
        <v>509</v>
      </c>
      <c r="U3980" s="2">
        <v>116547957</v>
      </c>
      <c r="V3980" s="121">
        <v>-448817222</v>
      </c>
      <c r="W3980" s="111">
        <v>543029</v>
      </c>
      <c r="X3980" s="133">
        <v>72270777</v>
      </c>
      <c r="Y3980" s="45"/>
    </row>
    <row r="3981" spans="1:25">
      <c r="A3981" s="299" t="s">
        <v>206</v>
      </c>
      <c r="B3981" s="299" t="s">
        <v>207</v>
      </c>
      <c r="C3981" s="125">
        <v>45565</v>
      </c>
      <c r="D3981" s="125">
        <v>45565</v>
      </c>
      <c r="E3981" s="125">
        <v>45565</v>
      </c>
      <c r="F3981" s="295" t="s">
        <v>378</v>
      </c>
      <c r="G3981" s="127"/>
      <c r="H3981" s="128" t="s">
        <v>377</v>
      </c>
      <c r="I3981" s="73" t="s">
        <v>379</v>
      </c>
      <c r="J3981" s="73" t="s">
        <v>380</v>
      </c>
      <c r="K3981" s="73" t="s">
        <v>944</v>
      </c>
      <c r="L3981" s="129">
        <v>3312.19</v>
      </c>
      <c r="M3981" s="121">
        <v>100</v>
      </c>
      <c r="N3981" s="121">
        <v>3312.19</v>
      </c>
      <c r="O3981" s="121">
        <v>0</v>
      </c>
      <c r="P3981" s="121">
        <v>3312.19</v>
      </c>
      <c r="Q3981" s="130" t="s">
        <v>681</v>
      </c>
      <c r="R3981" s="131">
        <v>36639984.68999999</v>
      </c>
      <c r="S3981" s="132">
        <v>0</v>
      </c>
      <c r="T3981" s="122" t="s">
        <v>380</v>
      </c>
      <c r="U3981" s="2">
        <v>120573902</v>
      </c>
      <c r="V3981" s="121">
        <v>-449381856</v>
      </c>
      <c r="W3981" s="111">
        <v>512176</v>
      </c>
      <c r="X3981" s="133">
        <v>72583946</v>
      </c>
      <c r="Y3981" s="45"/>
    </row>
    <row r="3982" spans="1:25">
      <c r="A3982" s="299" t="s">
        <v>206</v>
      </c>
      <c r="B3982" s="299" t="s">
        <v>207</v>
      </c>
      <c r="C3982" s="125">
        <v>45565</v>
      </c>
      <c r="D3982" s="125">
        <v>45565</v>
      </c>
      <c r="E3982" s="125">
        <v>45565</v>
      </c>
      <c r="F3982" s="295" t="s">
        <v>1162</v>
      </c>
      <c r="G3982" s="127"/>
      <c r="H3982" s="128" t="s">
        <v>1161</v>
      </c>
      <c r="I3982" s="73" t="s">
        <v>555</v>
      </c>
      <c r="J3982" s="73" t="s">
        <v>1446</v>
      </c>
      <c r="K3982" s="73" t="s">
        <v>944</v>
      </c>
      <c r="L3982" s="129">
        <v>21150.35</v>
      </c>
      <c r="M3982" s="121">
        <v>100</v>
      </c>
      <c r="N3982" s="121">
        <v>21150.35</v>
      </c>
      <c r="O3982" s="121">
        <v>0</v>
      </c>
      <c r="P3982" s="121">
        <v>21150.35</v>
      </c>
      <c r="Q3982" s="130" t="s">
        <v>681</v>
      </c>
      <c r="R3982" s="131">
        <v>36661135.039999992</v>
      </c>
      <c r="S3982" s="132">
        <v>0</v>
      </c>
      <c r="T3982" s="122" t="s">
        <v>1446</v>
      </c>
      <c r="U3982" s="2">
        <v>120504147</v>
      </c>
      <c r="V3982" s="121">
        <v>-449266335</v>
      </c>
      <c r="W3982" s="111">
        <v>606917</v>
      </c>
      <c r="X3982" s="133">
        <v>72551676</v>
      </c>
      <c r="Y3982" s="45"/>
    </row>
    <row r="3983" spans="1:25">
      <c r="A3983" s="299" t="s">
        <v>182</v>
      </c>
      <c r="B3983" s="299" t="s">
        <v>183</v>
      </c>
      <c r="C3983" s="125">
        <v>45565</v>
      </c>
      <c r="D3983" s="125">
        <v>45565</v>
      </c>
      <c r="E3983" s="125">
        <v>45565</v>
      </c>
      <c r="F3983" s="295" t="s">
        <v>1162</v>
      </c>
      <c r="G3983" s="127" t="s">
        <v>2017</v>
      </c>
      <c r="H3983" s="128" t="s">
        <v>1161</v>
      </c>
      <c r="I3983" s="73" t="s">
        <v>555</v>
      </c>
      <c r="J3983" s="73" t="s">
        <v>1446</v>
      </c>
      <c r="K3983" s="73" t="s">
        <v>166</v>
      </c>
      <c r="L3983" s="129">
        <v>0</v>
      </c>
      <c r="N3983" s="121">
        <v>0</v>
      </c>
      <c r="O3983" s="121">
        <v>294.02999999999997</v>
      </c>
      <c r="P3983" s="121">
        <v>294.02999999999997</v>
      </c>
      <c r="Q3983" s="130" t="s">
        <v>681</v>
      </c>
      <c r="R3983" s="131">
        <v>0</v>
      </c>
      <c r="S3983" s="132">
        <v>2329867.8000000077</v>
      </c>
      <c r="T3983" s="122" t="s">
        <v>1446</v>
      </c>
      <c r="U3983" s="2">
        <v>120510386</v>
      </c>
      <c r="V3983" s="121">
        <v>-449278866</v>
      </c>
      <c r="W3983" s="111">
        <v>606917</v>
      </c>
      <c r="X3983" s="133">
        <v>72554978</v>
      </c>
      <c r="Y3983" s="45"/>
    </row>
    <row r="3984" spans="1:25">
      <c r="A3984" s="299" t="s">
        <v>182</v>
      </c>
      <c r="B3984" s="299" t="s">
        <v>183</v>
      </c>
      <c r="C3984" s="125">
        <v>45565</v>
      </c>
      <c r="D3984" s="125">
        <v>45565</v>
      </c>
      <c r="E3984" s="125">
        <v>45565</v>
      </c>
      <c r="G3984" s="127" t="s">
        <v>2019</v>
      </c>
      <c r="H3984" s="128" t="s">
        <v>1147</v>
      </c>
      <c r="I3984" s="73" t="s">
        <v>1145</v>
      </c>
      <c r="J3984" s="73" t="s">
        <v>1146</v>
      </c>
      <c r="K3984" s="73" t="s">
        <v>166</v>
      </c>
      <c r="L3984" s="129">
        <v>0</v>
      </c>
      <c r="N3984" s="121">
        <v>0</v>
      </c>
      <c r="O3984" s="121">
        <v>14470.11</v>
      </c>
      <c r="P3984" s="121">
        <v>14470.11</v>
      </c>
      <c r="Q3984" s="130" t="s">
        <v>681</v>
      </c>
      <c r="R3984" s="131">
        <v>0</v>
      </c>
      <c r="S3984" s="132">
        <v>2344337.9100000076</v>
      </c>
      <c r="T3984" s="122" t="s">
        <v>1146</v>
      </c>
      <c r="U3984" s="2">
        <v>116393538</v>
      </c>
      <c r="V3984" s="121">
        <v>-448811268</v>
      </c>
      <c r="W3984" s="111">
        <v>603012</v>
      </c>
      <c r="X3984" s="133">
        <v>72264947</v>
      </c>
      <c r="Y3984" s="45"/>
    </row>
    <row r="3985" spans="1:25">
      <c r="A3985" s="299" t="s">
        <v>206</v>
      </c>
      <c r="B3985" s="299" t="s">
        <v>207</v>
      </c>
      <c r="C3985" s="125">
        <v>45565</v>
      </c>
      <c r="D3985" s="125">
        <v>45565</v>
      </c>
      <c r="E3985" s="125">
        <v>45565</v>
      </c>
      <c r="F3985" s="295" t="s">
        <v>922</v>
      </c>
      <c r="G3985" s="127"/>
      <c r="H3985" s="128" t="s">
        <v>921</v>
      </c>
      <c r="I3985" s="73" t="s">
        <v>180</v>
      </c>
      <c r="J3985" s="73" t="s">
        <v>920</v>
      </c>
      <c r="K3985" s="73" t="s">
        <v>944</v>
      </c>
      <c r="L3985" s="129">
        <v>65712.350000000006</v>
      </c>
      <c r="M3985" s="121">
        <v>100</v>
      </c>
      <c r="N3985" s="121">
        <v>65712.350000000006</v>
      </c>
      <c r="O3985" s="121">
        <v>0</v>
      </c>
      <c r="P3985" s="121">
        <v>65712.350000000006</v>
      </c>
      <c r="Q3985" s="130" t="s">
        <v>681</v>
      </c>
      <c r="R3985" s="131">
        <v>36726847.389999993</v>
      </c>
      <c r="S3985" s="132">
        <v>0</v>
      </c>
      <c r="T3985" s="122" t="s">
        <v>920</v>
      </c>
      <c r="U3985" s="2">
        <v>120246282</v>
      </c>
      <c r="V3985" s="121">
        <v>-446868261</v>
      </c>
      <c r="W3985" s="111">
        <v>548289</v>
      </c>
      <c r="X3985" s="133">
        <v>72165439</v>
      </c>
      <c r="Y3985" s="45"/>
    </row>
    <row r="3986" spans="1:25">
      <c r="A3986" s="299" t="s">
        <v>182</v>
      </c>
      <c r="B3986" s="299" t="s">
        <v>183</v>
      </c>
      <c r="C3986" s="125">
        <v>45565</v>
      </c>
      <c r="D3986" s="125">
        <v>45565</v>
      </c>
      <c r="E3986" s="125">
        <v>45565</v>
      </c>
      <c r="F3986" s="295" t="s">
        <v>922</v>
      </c>
      <c r="G3986" s="127" t="s">
        <v>1646</v>
      </c>
      <c r="H3986" s="128" t="s">
        <v>921</v>
      </c>
      <c r="I3986" s="73" t="s">
        <v>180</v>
      </c>
      <c r="J3986" s="73" t="s">
        <v>920</v>
      </c>
      <c r="K3986" s="73" t="s">
        <v>166</v>
      </c>
      <c r="L3986" s="129">
        <v>0</v>
      </c>
      <c r="N3986" s="121">
        <v>0</v>
      </c>
      <c r="O3986" s="121">
        <v>464650.02</v>
      </c>
      <c r="P3986" s="121">
        <v>464650.02</v>
      </c>
      <c r="Q3986" s="130" t="s">
        <v>681</v>
      </c>
      <c r="R3986" s="131">
        <v>0</v>
      </c>
      <c r="S3986" s="132">
        <v>2808987.9300000076</v>
      </c>
      <c r="T3986" s="122" t="s">
        <v>920</v>
      </c>
      <c r="U3986" s="2">
        <v>118223188</v>
      </c>
      <c r="V3986" s="121">
        <v>-448829918</v>
      </c>
      <c r="W3986" s="111">
        <v>548289</v>
      </c>
      <c r="X3986" s="133">
        <v>72282998</v>
      </c>
      <c r="Y3986" s="45"/>
    </row>
    <row r="3987" spans="1:25">
      <c r="A3987" s="299" t="s">
        <v>206</v>
      </c>
      <c r="B3987" s="299" t="s">
        <v>207</v>
      </c>
      <c r="C3987" s="125">
        <v>45565</v>
      </c>
      <c r="D3987" s="125">
        <v>45565</v>
      </c>
      <c r="E3987" s="125">
        <v>45565</v>
      </c>
      <c r="F3987" s="295" t="s">
        <v>1127</v>
      </c>
      <c r="G3987" s="127"/>
      <c r="H3987" s="128" t="s">
        <v>1126</v>
      </c>
      <c r="I3987" s="73" t="s">
        <v>977</v>
      </c>
      <c r="J3987" s="73" t="s">
        <v>1125</v>
      </c>
      <c r="K3987" s="73" t="s">
        <v>944</v>
      </c>
      <c r="L3987" s="129">
        <v>13750</v>
      </c>
      <c r="M3987" s="121">
        <v>100</v>
      </c>
      <c r="N3987" s="121">
        <v>13750</v>
      </c>
      <c r="O3987" s="121">
        <v>0</v>
      </c>
      <c r="P3987" s="121">
        <v>13750</v>
      </c>
      <c r="Q3987" s="130" t="s">
        <v>681</v>
      </c>
      <c r="R3987" s="131">
        <v>36740597.389999993</v>
      </c>
      <c r="S3987" s="132">
        <v>0</v>
      </c>
      <c r="T3987" s="122" t="s">
        <v>1125</v>
      </c>
      <c r="U3987" s="2">
        <v>119434988</v>
      </c>
      <c r="V3987" s="121">
        <v>-445075766</v>
      </c>
      <c r="W3987" s="111">
        <v>588800</v>
      </c>
      <c r="X3987" s="133">
        <v>71864901</v>
      </c>
      <c r="Y3987" s="45"/>
    </row>
    <row r="3988" spans="1:25">
      <c r="A3988" s="299" t="s">
        <v>182</v>
      </c>
      <c r="B3988" s="299" t="s">
        <v>183</v>
      </c>
      <c r="C3988" s="125">
        <v>45565</v>
      </c>
      <c r="D3988" s="125">
        <v>45565</v>
      </c>
      <c r="E3988" s="125">
        <v>45565</v>
      </c>
      <c r="F3988" s="295" t="s">
        <v>1127</v>
      </c>
      <c r="G3988" s="127" t="s">
        <v>1978</v>
      </c>
      <c r="H3988" s="128" t="s">
        <v>1126</v>
      </c>
      <c r="I3988" s="73" t="s">
        <v>977</v>
      </c>
      <c r="J3988" s="73" t="s">
        <v>1125</v>
      </c>
      <c r="K3988" s="73" t="s">
        <v>166</v>
      </c>
      <c r="L3988" s="129">
        <v>0</v>
      </c>
      <c r="N3988" s="121">
        <v>0</v>
      </c>
      <c r="O3988" s="121">
        <v>6651.73</v>
      </c>
      <c r="P3988" s="121">
        <v>6651.73</v>
      </c>
      <c r="Q3988" s="130" t="s">
        <v>681</v>
      </c>
      <c r="R3988" s="131">
        <v>0</v>
      </c>
      <c r="S3988" s="132">
        <v>2815639.6600000076</v>
      </c>
      <c r="T3988" s="122" t="s">
        <v>1125</v>
      </c>
      <c r="U3988" s="2">
        <v>118465372</v>
      </c>
      <c r="V3988" s="121">
        <v>-448849812</v>
      </c>
      <c r="W3988" s="111">
        <v>588801</v>
      </c>
      <c r="X3988" s="133">
        <v>72302762</v>
      </c>
      <c r="Y3988" s="45"/>
    </row>
    <row r="3989" spans="1:25">
      <c r="A3989" s="299" t="s">
        <v>182</v>
      </c>
      <c r="B3989" s="299" t="s">
        <v>183</v>
      </c>
      <c r="C3989" s="125">
        <v>45565</v>
      </c>
      <c r="D3989" s="125">
        <v>45565</v>
      </c>
      <c r="E3989" s="125">
        <v>45565</v>
      </c>
      <c r="F3989" s="295" t="s">
        <v>1127</v>
      </c>
      <c r="G3989" s="127" t="s">
        <v>1978</v>
      </c>
      <c r="H3989" s="128" t="s">
        <v>1126</v>
      </c>
      <c r="I3989" s="73" t="s">
        <v>977</v>
      </c>
      <c r="J3989" s="73" t="s">
        <v>1125</v>
      </c>
      <c r="K3989" s="73" t="s">
        <v>166</v>
      </c>
      <c r="L3989" s="129">
        <v>0</v>
      </c>
      <c r="N3989" s="121">
        <v>0</v>
      </c>
      <c r="O3989" s="121">
        <v>40575.57</v>
      </c>
      <c r="P3989" s="121">
        <v>40575.57</v>
      </c>
      <c r="Q3989" s="130" t="s">
        <v>681</v>
      </c>
      <c r="R3989" s="131">
        <v>0</v>
      </c>
      <c r="S3989" s="132">
        <v>2856215.2300000074</v>
      </c>
      <c r="T3989" s="122" t="s">
        <v>1125</v>
      </c>
      <c r="U3989" s="2">
        <v>118936401</v>
      </c>
      <c r="V3989" s="121">
        <v>-449007295</v>
      </c>
      <c r="W3989" s="111">
        <v>588800</v>
      </c>
      <c r="X3989" s="133">
        <v>72458706</v>
      </c>
      <c r="Y3989" s="45"/>
    </row>
    <row r="3990" spans="1:25">
      <c r="A3990" s="299" t="s">
        <v>206</v>
      </c>
      <c r="B3990" s="299" t="s">
        <v>207</v>
      </c>
      <c r="C3990" s="125">
        <v>45565</v>
      </c>
      <c r="D3990" s="125">
        <v>45565</v>
      </c>
      <c r="E3990" s="125">
        <v>45565</v>
      </c>
      <c r="G3990" s="127"/>
      <c r="H3990" s="128" t="s">
        <v>881</v>
      </c>
      <c r="I3990" s="73" t="s">
        <v>204</v>
      </c>
      <c r="J3990" s="73" t="s">
        <v>880</v>
      </c>
      <c r="K3990" s="73" t="s">
        <v>944</v>
      </c>
      <c r="L3990" s="129">
        <v>1394.98</v>
      </c>
      <c r="M3990" s="121">
        <v>100</v>
      </c>
      <c r="N3990" s="121">
        <v>1394.98</v>
      </c>
      <c r="O3990" s="121">
        <v>0</v>
      </c>
      <c r="P3990" s="121">
        <v>1394.98</v>
      </c>
      <c r="Q3990" s="130" t="s">
        <v>681</v>
      </c>
      <c r="R3990" s="131">
        <v>36741992.36999999</v>
      </c>
      <c r="S3990" s="132">
        <v>0</v>
      </c>
      <c r="T3990" s="122" t="s">
        <v>880</v>
      </c>
      <c r="U3990" s="2">
        <v>119511012</v>
      </c>
      <c r="V3990" s="121">
        <v>-445187051</v>
      </c>
      <c r="W3990" s="111">
        <v>533551</v>
      </c>
      <c r="X3990" s="133">
        <v>71900871</v>
      </c>
      <c r="Y3990" s="45"/>
    </row>
    <row r="3991" spans="1:25">
      <c r="A3991" s="299" t="s">
        <v>182</v>
      </c>
      <c r="B3991" s="299" t="s">
        <v>183</v>
      </c>
      <c r="C3991" s="125">
        <v>45565</v>
      </c>
      <c r="D3991" s="125">
        <v>45565</v>
      </c>
      <c r="E3991" s="125">
        <v>45565</v>
      </c>
      <c r="G3991" s="127" t="s">
        <v>1636</v>
      </c>
      <c r="H3991" s="128" t="s">
        <v>881</v>
      </c>
      <c r="I3991" s="73" t="s">
        <v>204</v>
      </c>
      <c r="J3991" s="73" t="s">
        <v>880</v>
      </c>
      <c r="K3991" s="73" t="s">
        <v>166</v>
      </c>
      <c r="L3991" s="129">
        <v>0</v>
      </c>
      <c r="N3991" s="121">
        <v>0</v>
      </c>
      <c r="O3991" s="121">
        <v>5302.1</v>
      </c>
      <c r="P3991" s="121">
        <v>5302.1</v>
      </c>
      <c r="Q3991" s="130" t="s">
        <v>681</v>
      </c>
      <c r="R3991" s="131">
        <v>0</v>
      </c>
      <c r="S3991" s="132">
        <v>2861517.3300000075</v>
      </c>
      <c r="T3991" s="122" t="s">
        <v>880</v>
      </c>
      <c r="U3991" s="2">
        <v>118531942</v>
      </c>
      <c r="V3991" s="121">
        <v>-448885855</v>
      </c>
      <c r="W3991" s="111">
        <v>533551</v>
      </c>
      <c r="X3991" s="133">
        <v>72338803</v>
      </c>
      <c r="Y3991" s="45"/>
    </row>
    <row r="3992" spans="1:25">
      <c r="A3992" s="299" t="s">
        <v>206</v>
      </c>
      <c r="B3992" s="299" t="s">
        <v>207</v>
      </c>
      <c r="C3992" s="125">
        <v>45565</v>
      </c>
      <c r="D3992" s="125">
        <v>45565</v>
      </c>
      <c r="E3992" s="125">
        <v>45565</v>
      </c>
      <c r="F3992" s="295" t="s">
        <v>1078</v>
      </c>
      <c r="G3992" s="127"/>
      <c r="H3992" s="128" t="s">
        <v>1077</v>
      </c>
      <c r="I3992" s="73" t="s">
        <v>539</v>
      </c>
      <c r="J3992" s="73" t="s">
        <v>1076</v>
      </c>
      <c r="K3992" s="73" t="s">
        <v>944</v>
      </c>
      <c r="L3992" s="129">
        <v>13999.06</v>
      </c>
      <c r="M3992" s="121">
        <v>100</v>
      </c>
      <c r="N3992" s="121">
        <v>13999.06</v>
      </c>
      <c r="O3992" s="121">
        <v>0</v>
      </c>
      <c r="P3992" s="121">
        <v>13999.06</v>
      </c>
      <c r="Q3992" s="130" t="s">
        <v>681</v>
      </c>
      <c r="R3992" s="131">
        <v>36755991.429999992</v>
      </c>
      <c r="S3992" s="132">
        <v>0</v>
      </c>
      <c r="T3992" s="122" t="s">
        <v>1076</v>
      </c>
      <c r="U3992" s="2">
        <v>119668706</v>
      </c>
      <c r="V3992" s="121">
        <v>-445748952</v>
      </c>
      <c r="W3992" s="111">
        <v>571971</v>
      </c>
      <c r="X3992" s="133">
        <v>71974060</v>
      </c>
      <c r="Y3992" s="45"/>
    </row>
    <row r="3993" spans="1:25">
      <c r="A3993" s="299" t="s">
        <v>182</v>
      </c>
      <c r="B3993" s="299" t="s">
        <v>183</v>
      </c>
      <c r="C3993" s="125">
        <v>45565</v>
      </c>
      <c r="D3993" s="125">
        <v>45565</v>
      </c>
      <c r="E3993" s="125">
        <v>45565</v>
      </c>
      <c r="F3993" s="295" t="s">
        <v>1078</v>
      </c>
      <c r="G3993" s="127" t="s">
        <v>1955</v>
      </c>
      <c r="H3993" s="128" t="s">
        <v>1077</v>
      </c>
      <c r="I3993" s="73" t="s">
        <v>539</v>
      </c>
      <c r="J3993" s="73" t="s">
        <v>1076</v>
      </c>
      <c r="K3993" s="73" t="s">
        <v>166</v>
      </c>
      <c r="L3993" s="129">
        <v>0</v>
      </c>
      <c r="N3993" s="121">
        <v>0</v>
      </c>
      <c r="O3993" s="121">
        <v>161259.92000000001</v>
      </c>
      <c r="P3993" s="121">
        <v>161259.92000000001</v>
      </c>
      <c r="Q3993" s="130" t="s">
        <v>681</v>
      </c>
      <c r="R3993" s="131">
        <v>0</v>
      </c>
      <c r="S3993" s="132">
        <v>3022777.2500000075</v>
      </c>
      <c r="T3993" s="122" t="s">
        <v>1076</v>
      </c>
      <c r="U3993" s="2">
        <v>118262132</v>
      </c>
      <c r="V3993" s="121">
        <v>-448830560</v>
      </c>
      <c r="W3993" s="111">
        <v>571971</v>
      </c>
      <c r="X3993" s="133">
        <v>72283606</v>
      </c>
      <c r="Y3993" s="45"/>
    </row>
    <row r="3994" spans="1:25">
      <c r="A3994" s="228" t="s">
        <v>206</v>
      </c>
      <c r="B3994" s="228" t="s">
        <v>207</v>
      </c>
      <c r="C3994" s="229">
        <v>45565</v>
      </c>
      <c r="D3994" s="229">
        <v>45565</v>
      </c>
      <c r="E3994" s="229">
        <v>45565</v>
      </c>
      <c r="F3994" s="296"/>
      <c r="G3994" s="230"/>
      <c r="H3994" s="231" t="s">
        <v>216</v>
      </c>
      <c r="I3994" s="232" t="s">
        <v>218</v>
      </c>
      <c r="J3994" s="232" t="s">
        <v>219</v>
      </c>
      <c r="K3994" s="232" t="s">
        <v>944</v>
      </c>
      <c r="L3994" s="233">
        <v>17436.990000000002</v>
      </c>
      <c r="M3994" s="234">
        <v>100</v>
      </c>
      <c r="N3994" s="234">
        <v>17436.990000000002</v>
      </c>
      <c r="O3994" s="234">
        <v>0</v>
      </c>
      <c r="P3994" s="234">
        <v>17436.990000000002</v>
      </c>
      <c r="Q3994" s="235" t="s">
        <v>681</v>
      </c>
      <c r="R3994" s="236">
        <v>36773428.419999994</v>
      </c>
      <c r="S3994" s="237">
        <v>0</v>
      </c>
      <c r="T3994" s="238" t="s">
        <v>219</v>
      </c>
      <c r="U3994" s="239">
        <v>119306674</v>
      </c>
      <c r="V3994" s="234">
        <v>-444536509</v>
      </c>
      <c r="W3994" s="240">
        <v>603481</v>
      </c>
      <c r="X3994" s="241">
        <v>71808859</v>
      </c>
      <c r="Y3994" s="242"/>
    </row>
    <row r="3995" spans="1:25">
      <c r="A3995" s="299" t="s">
        <v>206</v>
      </c>
      <c r="B3995" s="299" t="s">
        <v>207</v>
      </c>
      <c r="C3995" s="125">
        <v>45566</v>
      </c>
      <c r="D3995" s="125">
        <v>45566</v>
      </c>
      <c r="E3995" s="125">
        <v>45566</v>
      </c>
      <c r="F3995" s="295" t="s">
        <v>1056</v>
      </c>
      <c r="G3995" s="127"/>
      <c r="H3995" s="128" t="s">
        <v>1055</v>
      </c>
      <c r="I3995" s="73" t="s">
        <v>1053</v>
      </c>
      <c r="J3995" s="73" t="s">
        <v>1054</v>
      </c>
      <c r="K3995" s="73" t="s">
        <v>944</v>
      </c>
      <c r="L3995" s="129">
        <v>21995.439999999999</v>
      </c>
      <c r="M3995" s="121">
        <v>100</v>
      </c>
      <c r="N3995" s="121">
        <v>21995.439999999999</v>
      </c>
      <c r="O3995" s="121">
        <v>0</v>
      </c>
      <c r="P3995" s="121">
        <v>21995.439999999999</v>
      </c>
      <c r="Q3995" s="130" t="s">
        <v>681</v>
      </c>
      <c r="R3995" s="131">
        <v>36795423.859999992</v>
      </c>
      <c r="S3995" s="132">
        <v>0</v>
      </c>
      <c r="T3995" s="122" t="s">
        <v>1054</v>
      </c>
      <c r="U3995" s="2">
        <v>120677415</v>
      </c>
      <c r="V3995" s="121">
        <v>-449605603</v>
      </c>
      <c r="W3995" s="111">
        <v>554417</v>
      </c>
      <c r="X3995" s="133">
        <v>72643613</v>
      </c>
      <c r="Y3995" s="45"/>
    </row>
    <row r="3996" spans="1:25">
      <c r="A3996" s="299" t="s">
        <v>182</v>
      </c>
      <c r="B3996" s="299" t="s">
        <v>183</v>
      </c>
      <c r="C3996" s="125">
        <v>45566</v>
      </c>
      <c r="D3996" s="125">
        <v>45566</v>
      </c>
      <c r="E3996" s="125">
        <v>45566</v>
      </c>
      <c r="F3996" s="295" t="s">
        <v>1056</v>
      </c>
      <c r="G3996" s="127" t="s">
        <v>1912</v>
      </c>
      <c r="H3996" s="128" t="s">
        <v>1055</v>
      </c>
      <c r="I3996" s="73" t="s">
        <v>1053</v>
      </c>
      <c r="J3996" s="73" t="s">
        <v>1054</v>
      </c>
      <c r="K3996" s="73" t="s">
        <v>166</v>
      </c>
      <c r="L3996" s="129">
        <v>0</v>
      </c>
      <c r="N3996" s="121">
        <v>0</v>
      </c>
      <c r="O3996" s="121">
        <v>241712.71</v>
      </c>
      <c r="P3996" s="121">
        <v>241712.71</v>
      </c>
      <c r="Q3996" s="130" t="s">
        <v>681</v>
      </c>
      <c r="R3996" s="131">
        <v>0</v>
      </c>
      <c r="S3996" s="132">
        <v>3264489.9600000074</v>
      </c>
      <c r="T3996" s="122" t="s">
        <v>1054</v>
      </c>
      <c r="U3996" s="2">
        <v>116280279</v>
      </c>
      <c r="V3996" s="121">
        <v>-449458698</v>
      </c>
      <c r="W3996" s="111">
        <v>554417</v>
      </c>
      <c r="X3996" s="133">
        <v>72598976</v>
      </c>
      <c r="Y3996" s="45"/>
    </row>
    <row r="3997" spans="1:25">
      <c r="A3997" s="299" t="s">
        <v>206</v>
      </c>
      <c r="B3997" s="299" t="s">
        <v>207</v>
      </c>
      <c r="C3997" s="125">
        <v>45565</v>
      </c>
      <c r="D3997" s="125">
        <v>45565</v>
      </c>
      <c r="E3997" s="125">
        <v>45566</v>
      </c>
      <c r="G3997" s="127"/>
      <c r="H3997" s="128" t="s">
        <v>1150</v>
      </c>
      <c r="I3997" s="73" t="s">
        <v>1148</v>
      </c>
      <c r="J3997" s="73" t="s">
        <v>1149</v>
      </c>
      <c r="K3997" s="73" t="s">
        <v>944</v>
      </c>
      <c r="L3997" s="129">
        <v>25000</v>
      </c>
      <c r="M3997" s="121">
        <v>100</v>
      </c>
      <c r="N3997" s="121">
        <v>25000</v>
      </c>
      <c r="O3997" s="121">
        <v>0</v>
      </c>
      <c r="P3997" s="121">
        <v>25000</v>
      </c>
      <c r="Q3997" s="130" t="s">
        <v>681</v>
      </c>
      <c r="R3997" s="131">
        <v>36820423.859999992</v>
      </c>
      <c r="S3997" s="132">
        <v>0</v>
      </c>
      <c r="T3997" s="122" t="s">
        <v>1149</v>
      </c>
      <c r="U3997" s="2">
        <v>120154767</v>
      </c>
      <c r="V3997" s="121">
        <v>-446739972</v>
      </c>
      <c r="W3997" s="111">
        <v>602015</v>
      </c>
      <c r="X3997" s="133">
        <v>72132359</v>
      </c>
      <c r="Y3997" s="45"/>
    </row>
    <row r="3998" spans="1:25">
      <c r="A3998" s="299" t="s">
        <v>182</v>
      </c>
      <c r="B3998" s="299" t="s">
        <v>183</v>
      </c>
      <c r="C3998" s="125">
        <v>45565</v>
      </c>
      <c r="D3998" s="125">
        <v>45565</v>
      </c>
      <c r="E3998" s="125">
        <v>45566</v>
      </c>
      <c r="G3998" s="127" t="s">
        <v>2020</v>
      </c>
      <c r="H3998" s="128" t="s">
        <v>1150</v>
      </c>
      <c r="I3998" s="73" t="s">
        <v>1148</v>
      </c>
      <c r="J3998" s="73" t="s">
        <v>1149</v>
      </c>
      <c r="K3998" s="73" t="s">
        <v>166</v>
      </c>
      <c r="L3998" s="129">
        <v>0</v>
      </c>
      <c r="N3998" s="121">
        <v>0</v>
      </c>
      <c r="O3998" s="121">
        <v>225389.77</v>
      </c>
      <c r="P3998" s="121">
        <v>225389.77</v>
      </c>
      <c r="Q3998" s="130" t="s">
        <v>681</v>
      </c>
      <c r="R3998" s="131">
        <v>0</v>
      </c>
      <c r="S3998" s="132">
        <v>3489879.7300000074</v>
      </c>
      <c r="T3998" s="122" t="s">
        <v>1149</v>
      </c>
      <c r="U3998" s="2">
        <v>119373505</v>
      </c>
      <c r="V3998" s="121">
        <v>-449021423</v>
      </c>
      <c r="W3998" s="111">
        <v>602015</v>
      </c>
      <c r="X3998" s="133">
        <v>72472759</v>
      </c>
      <c r="Y3998" s="45"/>
    </row>
    <row r="3999" spans="1:25">
      <c r="A3999" s="299" t="s">
        <v>206</v>
      </c>
      <c r="B3999" s="299" t="s">
        <v>207</v>
      </c>
      <c r="C3999" s="125">
        <v>45565</v>
      </c>
      <c r="D3999" s="125">
        <v>45565</v>
      </c>
      <c r="E3999" s="125">
        <v>45566</v>
      </c>
      <c r="G3999" s="127"/>
      <c r="H3999" s="128" t="s">
        <v>1042</v>
      </c>
      <c r="I3999" s="73" t="s">
        <v>716</v>
      </c>
      <c r="J3999" s="73" t="s">
        <v>1041</v>
      </c>
      <c r="K3999" s="73" t="s">
        <v>2021</v>
      </c>
      <c r="L3999" s="129">
        <v>43648.07</v>
      </c>
      <c r="M3999" s="121">
        <v>100</v>
      </c>
      <c r="N3999" s="121">
        <v>-43648.07</v>
      </c>
      <c r="O3999" s="121">
        <v>0</v>
      </c>
      <c r="P3999" s="121">
        <v>-43648.07</v>
      </c>
      <c r="Q3999" s="130" t="s">
        <v>681</v>
      </c>
      <c r="R3999" s="131">
        <v>36776775.789999992</v>
      </c>
      <c r="S3999" s="132">
        <v>0</v>
      </c>
      <c r="T3999" s="122" t="s">
        <v>1041</v>
      </c>
      <c r="U3999" s="2"/>
      <c r="W3999" s="111">
        <v>549049</v>
      </c>
      <c r="X3999" s="133"/>
      <c r="Y3999" s="45"/>
    </row>
    <row r="4000" spans="1:25">
      <c r="A4000" s="299" t="s">
        <v>182</v>
      </c>
      <c r="B4000" s="299" t="s">
        <v>183</v>
      </c>
      <c r="C4000" s="125">
        <v>45566</v>
      </c>
      <c r="D4000" s="125">
        <v>45566</v>
      </c>
      <c r="E4000" s="125">
        <v>45566</v>
      </c>
      <c r="G4000" s="127" t="s">
        <v>1862</v>
      </c>
      <c r="H4000" s="128" t="s">
        <v>1042</v>
      </c>
      <c r="I4000" s="73" t="s">
        <v>716</v>
      </c>
      <c r="J4000" s="73" t="s">
        <v>1863</v>
      </c>
      <c r="K4000" s="73" t="s">
        <v>166</v>
      </c>
      <c r="L4000" s="129">
        <v>0</v>
      </c>
      <c r="N4000" s="121">
        <v>0</v>
      </c>
      <c r="O4000" s="121">
        <v>36108.81</v>
      </c>
      <c r="P4000" s="121">
        <v>36108.81</v>
      </c>
      <c r="Q4000" s="130" t="s">
        <v>681</v>
      </c>
      <c r="R4000" s="131">
        <v>0</v>
      </c>
      <c r="S4000" s="132">
        <v>3525988.5400000075</v>
      </c>
      <c r="T4000" s="122" t="s">
        <v>1041</v>
      </c>
      <c r="U4000" s="2">
        <v>120690669</v>
      </c>
      <c r="V4000" s="121">
        <v>-449634084</v>
      </c>
      <c r="W4000" s="111">
        <v>549049</v>
      </c>
      <c r="X4000" s="133">
        <v>72650542</v>
      </c>
      <c r="Y4000" s="45"/>
    </row>
    <row r="4001" spans="1:25">
      <c r="A4001" s="299" t="s">
        <v>206</v>
      </c>
      <c r="B4001" s="299" t="s">
        <v>207</v>
      </c>
      <c r="C4001" s="125">
        <v>45565</v>
      </c>
      <c r="D4001" s="125">
        <v>45565</v>
      </c>
      <c r="E4001" s="125">
        <v>45566</v>
      </c>
      <c r="F4001" s="295" t="s">
        <v>1417</v>
      </c>
      <c r="G4001" s="127"/>
      <c r="H4001" s="128" t="s">
        <v>1107</v>
      </c>
      <c r="I4001" s="73" t="s">
        <v>1105</v>
      </c>
      <c r="J4001" s="73" t="s">
        <v>1418</v>
      </c>
      <c r="K4001" s="73" t="s">
        <v>944</v>
      </c>
      <c r="L4001" s="129">
        <v>10080.64</v>
      </c>
      <c r="M4001" s="121">
        <v>100</v>
      </c>
      <c r="N4001" s="121">
        <v>10080.64</v>
      </c>
      <c r="O4001" s="121">
        <v>0</v>
      </c>
      <c r="P4001" s="121">
        <v>10080.64</v>
      </c>
      <c r="Q4001" s="130" t="s">
        <v>681</v>
      </c>
      <c r="R4001" s="131">
        <v>36786856.429999992</v>
      </c>
      <c r="S4001" s="132">
        <v>0</v>
      </c>
      <c r="T4001" s="122" t="s">
        <v>1418</v>
      </c>
      <c r="U4001" s="2">
        <v>120553078</v>
      </c>
      <c r="V4001" s="121">
        <v>-449349085</v>
      </c>
      <c r="W4001" s="111">
        <v>580127</v>
      </c>
      <c r="X4001" s="133">
        <v>72574843</v>
      </c>
      <c r="Y4001" s="45"/>
    </row>
    <row r="4002" spans="1:25">
      <c r="A4002" s="299" t="s">
        <v>182</v>
      </c>
      <c r="B4002" s="299" t="s">
        <v>183</v>
      </c>
      <c r="C4002" s="125">
        <v>45565</v>
      </c>
      <c r="D4002" s="125">
        <v>45565</v>
      </c>
      <c r="E4002" s="125">
        <v>45566</v>
      </c>
      <c r="F4002" s="295" t="s">
        <v>1417</v>
      </c>
      <c r="G4002" s="127" t="s">
        <v>1973</v>
      </c>
      <c r="H4002" s="128" t="s">
        <v>1107</v>
      </c>
      <c r="I4002" s="73" t="s">
        <v>1105</v>
      </c>
      <c r="J4002" s="73" t="s">
        <v>1106</v>
      </c>
      <c r="K4002" s="73" t="s">
        <v>166</v>
      </c>
      <c r="L4002" s="129">
        <v>0</v>
      </c>
      <c r="N4002" s="121">
        <v>0</v>
      </c>
      <c r="O4002" s="121">
        <v>116414.16</v>
      </c>
      <c r="P4002" s="121">
        <v>116414.16</v>
      </c>
      <c r="Q4002" s="130" t="s">
        <v>681</v>
      </c>
      <c r="R4002" s="131">
        <v>0</v>
      </c>
      <c r="S4002" s="132">
        <v>3642402.7000000076</v>
      </c>
      <c r="T4002" s="122" t="s">
        <v>1418</v>
      </c>
      <c r="U4002" s="2">
        <v>120589644</v>
      </c>
      <c r="V4002" s="121">
        <v>-449405182</v>
      </c>
      <c r="W4002" s="111">
        <v>580127</v>
      </c>
      <c r="X4002" s="133">
        <v>72591311</v>
      </c>
      <c r="Y4002" s="45"/>
    </row>
    <row r="4003" spans="1:25">
      <c r="A4003" s="228" t="s">
        <v>182</v>
      </c>
      <c r="B4003" s="228" t="s">
        <v>183</v>
      </c>
      <c r="C4003" s="229">
        <v>45566</v>
      </c>
      <c r="D4003" s="229">
        <v>45566</v>
      </c>
      <c r="E4003" s="229">
        <v>45566</v>
      </c>
      <c r="F4003" s="296" t="s">
        <v>549</v>
      </c>
      <c r="G4003" s="230" t="s">
        <v>1596</v>
      </c>
      <c r="H4003" s="231" t="s">
        <v>548</v>
      </c>
      <c r="I4003" s="232" t="s">
        <v>550</v>
      </c>
      <c r="J4003" s="232" t="s">
        <v>551</v>
      </c>
      <c r="K4003" s="232" t="s">
        <v>166</v>
      </c>
      <c r="L4003" s="233">
        <v>0</v>
      </c>
      <c r="M4003" s="234"/>
      <c r="N4003" s="234">
        <v>0</v>
      </c>
      <c r="O4003" s="234">
        <v>69068.539999999994</v>
      </c>
      <c r="P4003" s="234">
        <v>69068.539999999994</v>
      </c>
      <c r="Q4003" s="235" t="s">
        <v>681</v>
      </c>
      <c r="R4003" s="236">
        <v>0</v>
      </c>
      <c r="S4003" s="237">
        <v>3711471.2400000077</v>
      </c>
      <c r="T4003" s="238" t="s">
        <v>551</v>
      </c>
      <c r="U4003" s="239">
        <v>116906548</v>
      </c>
      <c r="V4003" s="234">
        <v>-449459507</v>
      </c>
      <c r="W4003" s="240">
        <v>550164</v>
      </c>
      <c r="X4003" s="241">
        <v>72599781</v>
      </c>
      <c r="Y4003" s="242"/>
    </row>
    <row r="4004" spans="1:25">
      <c r="A4004" s="299" t="s">
        <v>206</v>
      </c>
      <c r="B4004" s="299" t="s">
        <v>207</v>
      </c>
      <c r="C4004" s="125">
        <v>45565</v>
      </c>
      <c r="D4004" s="125">
        <v>45565</v>
      </c>
      <c r="E4004" s="125">
        <v>45567</v>
      </c>
      <c r="G4004" s="127"/>
      <c r="H4004" s="128" t="s">
        <v>438</v>
      </c>
      <c r="I4004" s="73" t="s">
        <v>439</v>
      </c>
      <c r="J4004" s="73" t="s">
        <v>440</v>
      </c>
      <c r="K4004" s="73" t="s">
        <v>944</v>
      </c>
      <c r="L4004" s="129">
        <v>23287.01</v>
      </c>
      <c r="M4004" s="121">
        <v>100</v>
      </c>
      <c r="N4004" s="121">
        <v>23287.01</v>
      </c>
      <c r="O4004" s="121">
        <v>0</v>
      </c>
      <c r="P4004" s="121">
        <v>23287.01</v>
      </c>
      <c r="Q4004" s="130" t="s">
        <v>681</v>
      </c>
      <c r="R4004" s="131">
        <v>36810143.43999999</v>
      </c>
      <c r="S4004" s="132">
        <v>0</v>
      </c>
      <c r="T4004" s="122" t="s">
        <v>440</v>
      </c>
      <c r="U4004" s="2">
        <v>120755158</v>
      </c>
      <c r="V4004" s="121">
        <v>-449784291</v>
      </c>
      <c r="W4004" s="111">
        <v>596600</v>
      </c>
      <c r="X4004" s="133">
        <v>72684100</v>
      </c>
      <c r="Y4004" s="45"/>
    </row>
    <row r="4005" spans="1:25">
      <c r="A4005" s="299" t="s">
        <v>182</v>
      </c>
      <c r="B4005" s="299" t="s">
        <v>183</v>
      </c>
      <c r="C4005" s="125">
        <v>45565</v>
      </c>
      <c r="D4005" s="125">
        <v>45565</v>
      </c>
      <c r="E4005" s="125">
        <v>45567</v>
      </c>
      <c r="G4005" s="127" t="s">
        <v>2014</v>
      </c>
      <c r="H4005" s="128" t="s">
        <v>438</v>
      </c>
      <c r="I4005" s="73" t="s">
        <v>439</v>
      </c>
      <c r="J4005" s="73" t="s">
        <v>440</v>
      </c>
      <c r="K4005" s="73" t="s">
        <v>166</v>
      </c>
      <c r="L4005" s="129">
        <v>0</v>
      </c>
      <c r="N4005" s="121">
        <v>0</v>
      </c>
      <c r="O4005" s="121">
        <v>89067.3</v>
      </c>
      <c r="P4005" s="121">
        <v>89067.3</v>
      </c>
      <c r="Q4005" s="130" t="s">
        <v>681</v>
      </c>
      <c r="R4005" s="131">
        <v>0</v>
      </c>
      <c r="S4005" s="132">
        <v>3800538.5400000075</v>
      </c>
      <c r="T4005" s="122" t="s">
        <v>440</v>
      </c>
      <c r="U4005" s="2">
        <v>118777405</v>
      </c>
      <c r="V4005" s="121">
        <v>-448998014</v>
      </c>
      <c r="W4005" s="111">
        <v>596600</v>
      </c>
      <c r="X4005" s="133">
        <v>72450019</v>
      </c>
      <c r="Y4005" s="45"/>
    </row>
    <row r="4006" spans="1:25">
      <c r="A4006" s="299" t="s">
        <v>206</v>
      </c>
      <c r="B4006" s="299" t="s">
        <v>207</v>
      </c>
      <c r="C4006" s="125">
        <v>45565</v>
      </c>
      <c r="D4006" s="125">
        <v>45565</v>
      </c>
      <c r="E4006" s="125">
        <v>45567</v>
      </c>
      <c r="G4006" s="127"/>
      <c r="H4006" s="128" t="s">
        <v>1154</v>
      </c>
      <c r="I4006" s="73" t="s">
        <v>1152</v>
      </c>
      <c r="J4006" s="73" t="s">
        <v>1153</v>
      </c>
      <c r="K4006" s="73" t="s">
        <v>944</v>
      </c>
      <c r="L4006" s="129">
        <v>25000</v>
      </c>
      <c r="M4006" s="121">
        <v>100</v>
      </c>
      <c r="N4006" s="121">
        <v>25000</v>
      </c>
      <c r="O4006" s="121">
        <v>0</v>
      </c>
      <c r="P4006" s="121">
        <v>25000</v>
      </c>
      <c r="Q4006" s="130" t="s">
        <v>681</v>
      </c>
      <c r="R4006" s="131">
        <v>36835143.43999999</v>
      </c>
      <c r="S4006" s="132">
        <v>0</v>
      </c>
      <c r="T4006" s="122" t="s">
        <v>1153</v>
      </c>
      <c r="U4006" s="2">
        <v>120750992</v>
      </c>
      <c r="V4006" s="121">
        <v>-449776455</v>
      </c>
      <c r="W4006" s="111">
        <v>595496</v>
      </c>
      <c r="X4006" s="133">
        <v>72681849</v>
      </c>
      <c r="Y4006" s="45"/>
    </row>
    <row r="4007" spans="1:25">
      <c r="A4007" s="299" t="s">
        <v>182</v>
      </c>
      <c r="B4007" s="299" t="s">
        <v>183</v>
      </c>
      <c r="C4007" s="125">
        <v>45565</v>
      </c>
      <c r="D4007" s="125">
        <v>45565</v>
      </c>
      <c r="E4007" s="125">
        <v>45567</v>
      </c>
      <c r="G4007" s="127" t="s">
        <v>2011</v>
      </c>
      <c r="H4007" s="128" t="s">
        <v>1154</v>
      </c>
      <c r="I4007" s="73" t="s">
        <v>1152</v>
      </c>
      <c r="J4007" s="73" t="s">
        <v>1153</v>
      </c>
      <c r="K4007" s="73" t="s">
        <v>166</v>
      </c>
      <c r="L4007" s="129">
        <v>0</v>
      </c>
      <c r="N4007" s="121">
        <v>0</v>
      </c>
      <c r="O4007" s="121">
        <v>94694.15</v>
      </c>
      <c r="P4007" s="121">
        <v>94694.15</v>
      </c>
      <c r="Q4007" s="130" t="s">
        <v>681</v>
      </c>
      <c r="R4007" s="131">
        <v>0</v>
      </c>
      <c r="S4007" s="132">
        <v>3895232.6900000074</v>
      </c>
      <c r="T4007" s="122" t="s">
        <v>1153</v>
      </c>
      <c r="U4007" s="2">
        <v>118215525</v>
      </c>
      <c r="V4007" s="121">
        <v>-448829898</v>
      </c>
      <c r="W4007" s="111">
        <v>595496</v>
      </c>
      <c r="X4007" s="133">
        <v>72282978</v>
      </c>
      <c r="Y4007" s="45"/>
    </row>
    <row r="4008" spans="1:25">
      <c r="A4008" s="299" t="s">
        <v>206</v>
      </c>
      <c r="B4008" s="299" t="s">
        <v>207</v>
      </c>
      <c r="C4008" s="125">
        <v>45565</v>
      </c>
      <c r="D4008" s="125">
        <v>45565</v>
      </c>
      <c r="E4008" s="125">
        <v>45567</v>
      </c>
      <c r="G4008" s="127"/>
      <c r="H4008" s="128" t="s">
        <v>324</v>
      </c>
      <c r="I4008" s="73" t="s">
        <v>325</v>
      </c>
      <c r="J4008" s="73" t="s">
        <v>326</v>
      </c>
      <c r="K4008" s="73" t="s">
        <v>944</v>
      </c>
      <c r="L4008" s="129">
        <v>17331.3</v>
      </c>
      <c r="M4008" s="121">
        <v>100</v>
      </c>
      <c r="N4008" s="121">
        <v>17331.3</v>
      </c>
      <c r="O4008" s="121">
        <v>0</v>
      </c>
      <c r="P4008" s="121">
        <v>17331.3</v>
      </c>
      <c r="Q4008" s="130" t="s">
        <v>681</v>
      </c>
      <c r="R4008" s="131">
        <v>36852474.739999987</v>
      </c>
      <c r="S4008" s="132">
        <v>0</v>
      </c>
      <c r="T4008" s="122" t="s">
        <v>326</v>
      </c>
      <c r="U4008" s="2">
        <v>120778549</v>
      </c>
      <c r="V4008" s="121">
        <v>-449835854</v>
      </c>
      <c r="W4008" s="111">
        <v>494646</v>
      </c>
      <c r="X4008" s="133">
        <v>72696379</v>
      </c>
      <c r="Y4008" s="45"/>
    </row>
    <row r="4009" spans="1:25">
      <c r="A4009" s="299" t="s">
        <v>182</v>
      </c>
      <c r="B4009" s="299" t="s">
        <v>183</v>
      </c>
      <c r="C4009" s="125">
        <v>45565</v>
      </c>
      <c r="D4009" s="125">
        <v>45565</v>
      </c>
      <c r="E4009" s="125">
        <v>45567</v>
      </c>
      <c r="G4009" s="127" t="s">
        <v>1562</v>
      </c>
      <c r="H4009" s="128" t="s">
        <v>324</v>
      </c>
      <c r="I4009" s="73" t="s">
        <v>325</v>
      </c>
      <c r="J4009" s="73" t="s">
        <v>1727</v>
      </c>
      <c r="K4009" s="73" t="s">
        <v>166</v>
      </c>
      <c r="L4009" s="129">
        <v>0</v>
      </c>
      <c r="N4009" s="121">
        <v>0</v>
      </c>
      <c r="O4009" s="121">
        <v>3184.08</v>
      </c>
      <c r="P4009" s="121">
        <v>3184.08</v>
      </c>
      <c r="Q4009" s="130" t="s">
        <v>681</v>
      </c>
      <c r="R4009" s="131">
        <v>0</v>
      </c>
      <c r="S4009" s="132">
        <v>3898416.7700000075</v>
      </c>
      <c r="T4009" s="122" t="s">
        <v>326</v>
      </c>
      <c r="U4009" s="2">
        <v>118813150</v>
      </c>
      <c r="V4009" s="121">
        <v>-449002744</v>
      </c>
      <c r="W4009" s="111">
        <v>495416</v>
      </c>
      <c r="X4009" s="133">
        <v>72454347</v>
      </c>
      <c r="Y4009" s="45"/>
    </row>
    <row r="4010" spans="1:25">
      <c r="A4010" s="299" t="s">
        <v>182</v>
      </c>
      <c r="B4010" s="299" t="s">
        <v>183</v>
      </c>
      <c r="C4010" s="125">
        <v>45565</v>
      </c>
      <c r="D4010" s="125">
        <v>45565</v>
      </c>
      <c r="E4010" s="125">
        <v>45567</v>
      </c>
      <c r="G4010" s="127" t="s">
        <v>1562</v>
      </c>
      <c r="H4010" s="128" t="s">
        <v>324</v>
      </c>
      <c r="I4010" s="73" t="s">
        <v>325</v>
      </c>
      <c r="J4010" s="73" t="s">
        <v>326</v>
      </c>
      <c r="K4010" s="73" t="s">
        <v>166</v>
      </c>
      <c r="L4010" s="129">
        <v>0</v>
      </c>
      <c r="N4010" s="121">
        <v>0</v>
      </c>
      <c r="O4010" s="121">
        <v>45913.89</v>
      </c>
      <c r="P4010" s="121">
        <v>45913.89</v>
      </c>
      <c r="Q4010" s="130" t="s">
        <v>681</v>
      </c>
      <c r="R4010" s="131">
        <v>0</v>
      </c>
      <c r="S4010" s="132">
        <v>3944330.6600000076</v>
      </c>
      <c r="T4010" s="122" t="s">
        <v>326</v>
      </c>
      <c r="U4010" s="2">
        <v>118813151</v>
      </c>
      <c r="V4010" s="121">
        <v>-449002745</v>
      </c>
      <c r="W4010" s="111">
        <v>494646</v>
      </c>
      <c r="X4010" s="133">
        <v>72454348</v>
      </c>
      <c r="Y4010" s="45"/>
    </row>
    <row r="4011" spans="1:25">
      <c r="A4011" s="228" t="s">
        <v>206</v>
      </c>
      <c r="B4011" s="228" t="s">
        <v>207</v>
      </c>
      <c r="C4011" s="229">
        <v>45565</v>
      </c>
      <c r="D4011" s="229">
        <v>45565</v>
      </c>
      <c r="E4011" s="229">
        <v>45567</v>
      </c>
      <c r="F4011" s="296"/>
      <c r="G4011" s="230"/>
      <c r="H4011" s="231" t="s">
        <v>1048</v>
      </c>
      <c r="I4011" s="232" t="s">
        <v>1046</v>
      </c>
      <c r="J4011" s="232" t="s">
        <v>1047</v>
      </c>
      <c r="K4011" s="232" t="s">
        <v>944</v>
      </c>
      <c r="L4011" s="233">
        <v>3842.63</v>
      </c>
      <c r="M4011" s="234">
        <v>100</v>
      </c>
      <c r="N4011" s="234">
        <v>3842.63</v>
      </c>
      <c r="O4011" s="234">
        <v>0</v>
      </c>
      <c r="P4011" s="234">
        <v>3842.63</v>
      </c>
      <c r="Q4011" s="235" t="s">
        <v>681</v>
      </c>
      <c r="R4011" s="236">
        <v>36856317.36999999</v>
      </c>
      <c r="S4011" s="237">
        <v>0</v>
      </c>
      <c r="T4011" s="238" t="s">
        <v>1047</v>
      </c>
      <c r="U4011" s="239">
        <v>120748304</v>
      </c>
      <c r="V4011" s="234">
        <v>-449771436</v>
      </c>
      <c r="W4011" s="240">
        <v>551210</v>
      </c>
      <c r="X4011" s="241">
        <v>72680573</v>
      </c>
      <c r="Y4011" s="242"/>
    </row>
    <row r="4012" spans="1:25">
      <c r="A4012" s="299" t="s">
        <v>182</v>
      </c>
      <c r="B4012" s="299" t="s">
        <v>183</v>
      </c>
      <c r="C4012" s="125">
        <v>45565</v>
      </c>
      <c r="D4012" s="125">
        <v>45565</v>
      </c>
      <c r="E4012" s="125">
        <v>45568</v>
      </c>
      <c r="F4012" s="295" t="s">
        <v>558</v>
      </c>
      <c r="G4012" s="127"/>
      <c r="H4012" s="128" t="s">
        <v>557</v>
      </c>
      <c r="I4012" s="73" t="s">
        <v>559</v>
      </c>
      <c r="J4012" s="73" t="s">
        <v>560</v>
      </c>
      <c r="K4012" s="73" t="s">
        <v>1158</v>
      </c>
      <c r="L4012" s="129">
        <v>0</v>
      </c>
      <c r="N4012" s="121">
        <v>0</v>
      </c>
      <c r="O4012" s="121">
        <v>1884.2</v>
      </c>
      <c r="P4012" s="121">
        <v>1884.2</v>
      </c>
      <c r="Q4012" s="130" t="s">
        <v>681</v>
      </c>
      <c r="R4012" s="131">
        <v>0</v>
      </c>
      <c r="S4012" s="132">
        <v>3946214.8600000078</v>
      </c>
      <c r="T4012" s="122" t="s">
        <v>560</v>
      </c>
      <c r="U4012" s="2">
        <v>120823460</v>
      </c>
      <c r="V4012" s="121">
        <v>-449951428</v>
      </c>
      <c r="W4012" s="111"/>
      <c r="X4012" s="133">
        <v>72719868</v>
      </c>
      <c r="Y4012" s="45"/>
    </row>
    <row r="4013" spans="1:25">
      <c r="A4013" s="299" t="s">
        <v>206</v>
      </c>
      <c r="B4013" s="299" t="s">
        <v>207</v>
      </c>
      <c r="C4013" s="125">
        <v>45565</v>
      </c>
      <c r="D4013" s="125">
        <v>45565</v>
      </c>
      <c r="E4013" s="125">
        <v>45568</v>
      </c>
      <c r="F4013" s="295" t="s">
        <v>558</v>
      </c>
      <c r="G4013" s="127"/>
      <c r="H4013" s="128" t="s">
        <v>557</v>
      </c>
      <c r="I4013" s="73" t="s">
        <v>559</v>
      </c>
      <c r="J4013" s="73" t="s">
        <v>560</v>
      </c>
      <c r="K4013" s="73" t="s">
        <v>944</v>
      </c>
      <c r="L4013" s="129">
        <v>7653.17</v>
      </c>
      <c r="M4013" s="121">
        <v>100</v>
      </c>
      <c r="N4013" s="121">
        <v>7653.17</v>
      </c>
      <c r="O4013" s="121">
        <v>0</v>
      </c>
      <c r="P4013" s="121">
        <v>7653.17</v>
      </c>
      <c r="Q4013" s="130" t="s">
        <v>681</v>
      </c>
      <c r="R4013" s="131">
        <v>36863970.539999992</v>
      </c>
      <c r="S4013" s="132">
        <v>0</v>
      </c>
      <c r="T4013" s="122" t="s">
        <v>560</v>
      </c>
      <c r="U4013" s="2">
        <v>120269504</v>
      </c>
      <c r="V4013" s="121">
        <v>-446902753</v>
      </c>
      <c r="W4013" s="111">
        <v>545690</v>
      </c>
      <c r="X4013" s="133">
        <v>72174054</v>
      </c>
      <c r="Y4013" s="45"/>
    </row>
    <row r="4014" spans="1:25">
      <c r="A4014" s="299" t="s">
        <v>182</v>
      </c>
      <c r="B4014" s="299" t="s">
        <v>183</v>
      </c>
      <c r="C4014" s="125">
        <v>45565</v>
      </c>
      <c r="D4014" s="125">
        <v>45565</v>
      </c>
      <c r="E4014" s="125">
        <v>45568</v>
      </c>
      <c r="F4014" s="295" t="s">
        <v>558</v>
      </c>
      <c r="G4014" s="127" t="s">
        <v>1685</v>
      </c>
      <c r="H4014" s="128" t="s">
        <v>557</v>
      </c>
      <c r="I4014" s="73" t="s">
        <v>559</v>
      </c>
      <c r="J4014" s="73" t="s">
        <v>943</v>
      </c>
      <c r="K4014" s="73" t="s">
        <v>166</v>
      </c>
      <c r="L4014" s="129">
        <v>0</v>
      </c>
      <c r="N4014" s="121">
        <v>0</v>
      </c>
      <c r="O4014" s="121">
        <v>29890.65</v>
      </c>
      <c r="P4014" s="121">
        <v>29890.65</v>
      </c>
      <c r="Q4014" s="130" t="s">
        <v>681</v>
      </c>
      <c r="R4014" s="131">
        <v>0</v>
      </c>
      <c r="S4014" s="132">
        <v>3976105.5100000077</v>
      </c>
      <c r="T4014" s="122" t="s">
        <v>560</v>
      </c>
      <c r="U4014" s="2">
        <v>118778038</v>
      </c>
      <c r="V4014" s="121">
        <v>-448998352</v>
      </c>
      <c r="W4014" s="111">
        <v>545690</v>
      </c>
      <c r="X4014" s="133">
        <v>72450357</v>
      </c>
      <c r="Y4014" s="45"/>
    </row>
    <row r="4015" spans="1:25">
      <c r="A4015" s="299" t="s">
        <v>206</v>
      </c>
      <c r="B4015" s="299" t="s">
        <v>207</v>
      </c>
      <c r="C4015" s="125">
        <v>45565</v>
      </c>
      <c r="D4015" s="125">
        <v>45565</v>
      </c>
      <c r="E4015" s="125">
        <v>45568</v>
      </c>
      <c r="F4015" s="295" t="s">
        <v>396</v>
      </c>
      <c r="G4015" s="127"/>
      <c r="H4015" s="128" t="s">
        <v>395</v>
      </c>
      <c r="I4015" s="73" t="s">
        <v>397</v>
      </c>
      <c r="J4015" s="73" t="s">
        <v>398</v>
      </c>
      <c r="K4015" s="73" t="s">
        <v>944</v>
      </c>
      <c r="L4015" s="129">
        <v>9250</v>
      </c>
      <c r="M4015" s="121">
        <v>100</v>
      </c>
      <c r="N4015" s="121">
        <v>9250</v>
      </c>
      <c r="O4015" s="121">
        <v>0</v>
      </c>
      <c r="P4015" s="121">
        <v>9250</v>
      </c>
      <c r="Q4015" s="130" t="s">
        <v>681</v>
      </c>
      <c r="R4015" s="131">
        <v>36873220.539999992</v>
      </c>
      <c r="S4015" s="132">
        <v>0</v>
      </c>
      <c r="T4015" s="122" t="s">
        <v>398</v>
      </c>
      <c r="U4015" s="2">
        <v>120779025</v>
      </c>
      <c r="V4015" s="121">
        <v>-449837459</v>
      </c>
      <c r="W4015" s="111">
        <v>606206</v>
      </c>
      <c r="X4015" s="133">
        <v>72696806</v>
      </c>
      <c r="Y4015" s="45"/>
    </row>
    <row r="4016" spans="1:25">
      <c r="A4016" s="299" t="s">
        <v>182</v>
      </c>
      <c r="B4016" s="299" t="s">
        <v>183</v>
      </c>
      <c r="C4016" s="125">
        <v>45504</v>
      </c>
      <c r="D4016" s="125">
        <v>45504</v>
      </c>
      <c r="E4016" s="125">
        <v>45568</v>
      </c>
      <c r="F4016" s="295" t="s">
        <v>396</v>
      </c>
      <c r="G4016" s="127" t="s">
        <v>2022</v>
      </c>
      <c r="H4016" s="128" t="s">
        <v>395</v>
      </c>
      <c r="I4016" s="73" t="s">
        <v>397</v>
      </c>
      <c r="J4016" s="73" t="s">
        <v>398</v>
      </c>
      <c r="K4016" s="73" t="s">
        <v>166</v>
      </c>
      <c r="L4016" s="129">
        <v>0</v>
      </c>
      <c r="N4016" s="121">
        <v>0</v>
      </c>
      <c r="O4016" s="121">
        <v>5569.87</v>
      </c>
      <c r="P4016" s="121">
        <v>5569.87</v>
      </c>
      <c r="Q4016" s="130" t="s">
        <v>681</v>
      </c>
      <c r="R4016" s="131">
        <v>0</v>
      </c>
      <c r="S4016" s="132">
        <v>3981675.3800000078</v>
      </c>
      <c r="T4016" s="122" t="s">
        <v>398</v>
      </c>
      <c r="U4016" s="2">
        <v>117225236</v>
      </c>
      <c r="V4016" s="121">
        <v>-449953896</v>
      </c>
      <c r="W4016" s="111">
        <v>606206</v>
      </c>
      <c r="X4016" s="133">
        <v>72720114</v>
      </c>
      <c r="Y4016" s="45"/>
    </row>
    <row r="4017" spans="1:25">
      <c r="A4017" s="299" t="s">
        <v>182</v>
      </c>
      <c r="B4017" s="299" t="s">
        <v>183</v>
      </c>
      <c r="C4017" s="125">
        <v>45534</v>
      </c>
      <c r="D4017" s="125">
        <v>45534</v>
      </c>
      <c r="E4017" s="125">
        <v>45568</v>
      </c>
      <c r="F4017" s="295" t="s">
        <v>396</v>
      </c>
      <c r="G4017" s="127" t="s">
        <v>2022</v>
      </c>
      <c r="H4017" s="128" t="s">
        <v>395</v>
      </c>
      <c r="I4017" s="73" t="s">
        <v>397</v>
      </c>
      <c r="J4017" s="73" t="s">
        <v>398</v>
      </c>
      <c r="K4017" s="73" t="s">
        <v>166</v>
      </c>
      <c r="L4017" s="129">
        <v>0</v>
      </c>
      <c r="N4017" s="121">
        <v>0</v>
      </c>
      <c r="O4017" s="121">
        <v>33434.769999999997</v>
      </c>
      <c r="P4017" s="121">
        <v>33434.769999999997</v>
      </c>
      <c r="Q4017" s="130" t="s">
        <v>681</v>
      </c>
      <c r="R4017" s="131">
        <v>0</v>
      </c>
      <c r="S4017" s="132">
        <v>4015110.1500000078</v>
      </c>
      <c r="T4017" s="122" t="s">
        <v>398</v>
      </c>
      <c r="U4017" s="2">
        <v>117707193</v>
      </c>
      <c r="V4017" s="121">
        <v>-449953905</v>
      </c>
      <c r="W4017" s="111">
        <v>606206</v>
      </c>
      <c r="X4017" s="133">
        <v>72720122</v>
      </c>
      <c r="Y4017" s="45"/>
    </row>
    <row r="4018" spans="1:25">
      <c r="A4018" s="299" t="s">
        <v>182</v>
      </c>
      <c r="B4018" s="299" t="s">
        <v>183</v>
      </c>
      <c r="C4018" s="125">
        <v>45565</v>
      </c>
      <c r="D4018" s="125">
        <v>45565</v>
      </c>
      <c r="E4018" s="125">
        <v>45568</v>
      </c>
      <c r="F4018" s="295" t="s">
        <v>396</v>
      </c>
      <c r="G4018" s="127" t="s">
        <v>2022</v>
      </c>
      <c r="H4018" s="128" t="s">
        <v>395</v>
      </c>
      <c r="I4018" s="73" t="s">
        <v>397</v>
      </c>
      <c r="J4018" s="73" t="s">
        <v>398</v>
      </c>
      <c r="K4018" s="73" t="s">
        <v>166</v>
      </c>
      <c r="L4018" s="129">
        <v>0</v>
      </c>
      <c r="N4018" s="121">
        <v>0</v>
      </c>
      <c r="O4018" s="121">
        <v>34521.4</v>
      </c>
      <c r="P4018" s="121">
        <v>34521.4</v>
      </c>
      <c r="Q4018" s="130" t="s">
        <v>681</v>
      </c>
      <c r="R4018" s="131">
        <v>0</v>
      </c>
      <c r="S4018" s="132">
        <v>4049631.5500000077</v>
      </c>
      <c r="T4018" s="122" t="s">
        <v>398</v>
      </c>
      <c r="U4018" s="2">
        <v>118938910</v>
      </c>
      <c r="V4018" s="121">
        <v>-449953874</v>
      </c>
      <c r="W4018" s="111">
        <v>606206</v>
      </c>
      <c r="X4018" s="133">
        <v>72720048</v>
      </c>
      <c r="Y4018" s="45"/>
    </row>
    <row r="4019" spans="1:25">
      <c r="A4019" s="299" t="s">
        <v>206</v>
      </c>
      <c r="B4019" s="299" t="s">
        <v>207</v>
      </c>
      <c r="C4019" s="125">
        <v>45565</v>
      </c>
      <c r="D4019" s="125">
        <v>45565</v>
      </c>
      <c r="E4019" s="125">
        <v>45568</v>
      </c>
      <c r="G4019" s="127"/>
      <c r="H4019" s="128" t="s">
        <v>361</v>
      </c>
      <c r="I4019" s="73" t="s">
        <v>362</v>
      </c>
      <c r="J4019" s="73" t="s">
        <v>363</v>
      </c>
      <c r="K4019" s="73" t="s">
        <v>944</v>
      </c>
      <c r="L4019" s="129">
        <v>37536.550000000003</v>
      </c>
      <c r="M4019" s="121">
        <v>100</v>
      </c>
      <c r="N4019" s="121">
        <v>37536.550000000003</v>
      </c>
      <c r="O4019" s="121">
        <v>0</v>
      </c>
      <c r="P4019" s="121">
        <v>37536.550000000003</v>
      </c>
      <c r="Q4019" s="130" t="s">
        <v>681</v>
      </c>
      <c r="R4019" s="131">
        <v>36910757.089999989</v>
      </c>
      <c r="S4019" s="132">
        <v>0</v>
      </c>
      <c r="T4019" s="122" t="s">
        <v>363</v>
      </c>
      <c r="U4019" s="2">
        <v>121868384</v>
      </c>
      <c r="V4019" s="121">
        <v>-453929652</v>
      </c>
      <c r="W4019" s="111">
        <v>550321</v>
      </c>
      <c r="X4019" s="133">
        <v>73246404</v>
      </c>
      <c r="Y4019" s="45"/>
    </row>
    <row r="4020" spans="1:25">
      <c r="A4020" s="299" t="s">
        <v>182</v>
      </c>
      <c r="B4020" s="299" t="s">
        <v>183</v>
      </c>
      <c r="C4020" s="125">
        <v>45565</v>
      </c>
      <c r="D4020" s="125">
        <v>45565</v>
      </c>
      <c r="E4020" s="125">
        <v>45568</v>
      </c>
      <c r="G4020" s="127" t="s">
        <v>1561</v>
      </c>
      <c r="H4020" s="128" t="s">
        <v>361</v>
      </c>
      <c r="I4020" s="73" t="s">
        <v>362</v>
      </c>
      <c r="J4020" s="73" t="s">
        <v>1892</v>
      </c>
      <c r="K4020" s="73" t="s">
        <v>166</v>
      </c>
      <c r="L4020" s="129">
        <v>0</v>
      </c>
      <c r="N4020" s="121">
        <v>0</v>
      </c>
      <c r="O4020" s="121">
        <v>2282.4499999999998</v>
      </c>
      <c r="P4020" s="121">
        <v>2282.4499999999998</v>
      </c>
      <c r="Q4020" s="130" t="s">
        <v>681</v>
      </c>
      <c r="R4020" s="131">
        <v>0</v>
      </c>
      <c r="S4020" s="132">
        <v>4051914.0000000079</v>
      </c>
      <c r="T4020" s="122" t="s">
        <v>363</v>
      </c>
      <c r="U4020" s="2">
        <v>116472577</v>
      </c>
      <c r="V4020" s="121">
        <v>-448815586</v>
      </c>
      <c r="W4020" s="111">
        <v>550335</v>
      </c>
      <c r="X4020" s="133">
        <v>72269145</v>
      </c>
      <c r="Y4020" s="45"/>
    </row>
    <row r="4021" spans="1:25">
      <c r="A4021" s="299" t="s">
        <v>182</v>
      </c>
      <c r="B4021" s="299" t="s">
        <v>183</v>
      </c>
      <c r="C4021" s="125">
        <v>45565</v>
      </c>
      <c r="D4021" s="125">
        <v>45565</v>
      </c>
      <c r="E4021" s="125">
        <v>45568</v>
      </c>
      <c r="G4021" s="127" t="s">
        <v>1561</v>
      </c>
      <c r="H4021" s="128" t="s">
        <v>361</v>
      </c>
      <c r="I4021" s="73" t="s">
        <v>362</v>
      </c>
      <c r="J4021" s="73" t="s">
        <v>1892</v>
      </c>
      <c r="K4021" s="73" t="s">
        <v>166</v>
      </c>
      <c r="L4021" s="129">
        <v>0</v>
      </c>
      <c r="N4021" s="121">
        <v>0</v>
      </c>
      <c r="O4021" s="121">
        <v>2282.4499999999998</v>
      </c>
      <c r="P4021" s="121">
        <v>2282.4499999999998</v>
      </c>
      <c r="Q4021" s="130" t="s">
        <v>681</v>
      </c>
      <c r="R4021" s="131">
        <v>0</v>
      </c>
      <c r="S4021" s="132">
        <v>4054196.4500000081</v>
      </c>
      <c r="T4021" s="122" t="s">
        <v>363</v>
      </c>
      <c r="U4021" s="2">
        <v>117294660</v>
      </c>
      <c r="V4021" s="121">
        <v>-448823409</v>
      </c>
      <c r="W4021" s="111">
        <v>550335</v>
      </c>
      <c r="X4021" s="133">
        <v>72276527</v>
      </c>
      <c r="Y4021" s="45"/>
    </row>
    <row r="4022" spans="1:25">
      <c r="A4022" s="299" t="s">
        <v>182</v>
      </c>
      <c r="B4022" s="299" t="s">
        <v>183</v>
      </c>
      <c r="C4022" s="125">
        <v>45565</v>
      </c>
      <c r="D4022" s="125">
        <v>45565</v>
      </c>
      <c r="E4022" s="125">
        <v>45568</v>
      </c>
      <c r="G4022" s="127" t="s">
        <v>1561</v>
      </c>
      <c r="H4022" s="128" t="s">
        <v>361</v>
      </c>
      <c r="I4022" s="73" t="s">
        <v>362</v>
      </c>
      <c r="J4022" s="73" t="s">
        <v>363</v>
      </c>
      <c r="K4022" s="73" t="s">
        <v>166</v>
      </c>
      <c r="L4022" s="129">
        <v>0</v>
      </c>
      <c r="N4022" s="121">
        <v>0</v>
      </c>
      <c r="O4022" s="121">
        <v>127467.21</v>
      </c>
      <c r="P4022" s="121">
        <v>127467.21</v>
      </c>
      <c r="Q4022" s="130" t="s">
        <v>681</v>
      </c>
      <c r="R4022" s="131">
        <v>0</v>
      </c>
      <c r="S4022" s="132">
        <v>4181663.6600000081</v>
      </c>
      <c r="T4022" s="122" t="s">
        <v>363</v>
      </c>
      <c r="U4022" s="2">
        <v>117294661</v>
      </c>
      <c r="V4022" s="121">
        <v>-449954542</v>
      </c>
      <c r="W4022" s="111">
        <v>550321</v>
      </c>
      <c r="X4022" s="133">
        <v>72720354</v>
      </c>
      <c r="Y4022" s="45"/>
    </row>
    <row r="4023" spans="1:25">
      <c r="A4023" s="299" t="s">
        <v>206</v>
      </c>
      <c r="B4023" s="299" t="s">
        <v>207</v>
      </c>
      <c r="C4023" s="125">
        <v>45565</v>
      </c>
      <c r="D4023" s="125">
        <v>45565</v>
      </c>
      <c r="E4023" s="125">
        <v>45568</v>
      </c>
      <c r="F4023" s="295" t="s">
        <v>386</v>
      </c>
      <c r="G4023" s="127"/>
      <c r="H4023" s="128" t="s">
        <v>385</v>
      </c>
      <c r="I4023" s="73" t="s">
        <v>387</v>
      </c>
      <c r="J4023" s="73" t="s">
        <v>388</v>
      </c>
      <c r="K4023" s="73" t="s">
        <v>944</v>
      </c>
      <c r="L4023" s="129">
        <v>5958.02</v>
      </c>
      <c r="M4023" s="121">
        <v>100</v>
      </c>
      <c r="N4023" s="121">
        <v>5958.02</v>
      </c>
      <c r="O4023" s="121">
        <v>0</v>
      </c>
      <c r="P4023" s="121">
        <v>5958.02</v>
      </c>
      <c r="Q4023" s="130" t="s">
        <v>681</v>
      </c>
      <c r="R4023" s="131">
        <v>36916715.109999992</v>
      </c>
      <c r="S4023" s="132">
        <v>0</v>
      </c>
      <c r="T4023" s="122" t="s">
        <v>388</v>
      </c>
      <c r="U4023" s="2">
        <v>120830605</v>
      </c>
      <c r="V4023" s="121">
        <v>-449965200</v>
      </c>
      <c r="W4023" s="111">
        <v>499450</v>
      </c>
      <c r="X4023" s="133">
        <v>72723096</v>
      </c>
      <c r="Y4023" s="45"/>
    </row>
    <row r="4024" spans="1:25">
      <c r="A4024" s="299" t="s">
        <v>206</v>
      </c>
      <c r="B4024" s="299" t="s">
        <v>207</v>
      </c>
      <c r="C4024" s="125">
        <v>45565</v>
      </c>
      <c r="D4024" s="125">
        <v>45565</v>
      </c>
      <c r="E4024" s="125">
        <v>45568</v>
      </c>
      <c r="F4024" s="295" t="s">
        <v>1425</v>
      </c>
      <c r="G4024" s="127"/>
      <c r="H4024" s="128" t="s">
        <v>1424</v>
      </c>
      <c r="I4024" s="73" t="s">
        <v>697</v>
      </c>
      <c r="J4024" s="73" t="s">
        <v>1426</v>
      </c>
      <c r="K4024" s="73" t="s">
        <v>944</v>
      </c>
      <c r="L4024" s="129">
        <v>269.51</v>
      </c>
      <c r="M4024" s="121">
        <v>100</v>
      </c>
      <c r="N4024" s="121">
        <v>269.51</v>
      </c>
      <c r="O4024" s="121">
        <v>0</v>
      </c>
      <c r="P4024" s="121">
        <v>269.51</v>
      </c>
      <c r="Q4024" s="130" t="s">
        <v>681</v>
      </c>
      <c r="R4024" s="131">
        <v>36916984.61999999</v>
      </c>
      <c r="S4024" s="132">
        <v>0</v>
      </c>
      <c r="T4024" s="122" t="s">
        <v>1426</v>
      </c>
      <c r="U4024" s="2">
        <v>120825537</v>
      </c>
      <c r="V4024" s="121">
        <v>-449956155</v>
      </c>
      <c r="W4024" s="111">
        <v>568526</v>
      </c>
      <c r="X4024" s="133">
        <v>72720910</v>
      </c>
      <c r="Y4024" s="45"/>
    </row>
    <row r="4025" spans="1:25">
      <c r="A4025" s="299" t="s">
        <v>206</v>
      </c>
      <c r="B4025" s="299" t="s">
        <v>207</v>
      </c>
      <c r="C4025" s="125">
        <v>45565</v>
      </c>
      <c r="D4025" s="125">
        <v>45565</v>
      </c>
      <c r="E4025" s="125">
        <v>45568</v>
      </c>
      <c r="F4025" s="295" t="s">
        <v>1036</v>
      </c>
      <c r="G4025" s="127"/>
      <c r="H4025" s="128" t="s">
        <v>900</v>
      </c>
      <c r="I4025" s="73" t="s">
        <v>898</v>
      </c>
      <c r="J4025" s="73" t="s">
        <v>899</v>
      </c>
      <c r="K4025" s="73" t="s">
        <v>944</v>
      </c>
      <c r="L4025" s="129">
        <v>12467.4</v>
      </c>
      <c r="M4025" s="121">
        <v>100</v>
      </c>
      <c r="N4025" s="121">
        <v>12467.4</v>
      </c>
      <c r="O4025" s="121">
        <v>0</v>
      </c>
      <c r="P4025" s="121">
        <v>12467.4</v>
      </c>
      <c r="Q4025" s="130" t="s">
        <v>681</v>
      </c>
      <c r="R4025" s="131">
        <v>36929452.019999988</v>
      </c>
      <c r="S4025" s="132">
        <v>0</v>
      </c>
      <c r="T4025" s="122" t="s">
        <v>899</v>
      </c>
      <c r="U4025" s="2">
        <v>119446125</v>
      </c>
      <c r="V4025" s="121">
        <v>-445094452</v>
      </c>
      <c r="W4025" s="111">
        <v>493703</v>
      </c>
      <c r="X4025" s="133">
        <v>71870579</v>
      </c>
      <c r="Y4025" s="45"/>
    </row>
    <row r="4026" spans="1:25">
      <c r="A4026" s="299" t="s">
        <v>182</v>
      </c>
      <c r="B4026" s="299" t="s">
        <v>183</v>
      </c>
      <c r="C4026" s="125">
        <v>45565</v>
      </c>
      <c r="D4026" s="125">
        <v>45565</v>
      </c>
      <c r="E4026" s="125">
        <v>45568</v>
      </c>
      <c r="F4026" s="295" t="s">
        <v>1036</v>
      </c>
      <c r="G4026" s="127" t="s">
        <v>1653</v>
      </c>
      <c r="H4026" s="128" t="s">
        <v>900</v>
      </c>
      <c r="I4026" s="73" t="s">
        <v>898</v>
      </c>
      <c r="J4026" s="73" t="s">
        <v>1654</v>
      </c>
      <c r="K4026" s="73" t="s">
        <v>166</v>
      </c>
      <c r="L4026" s="129">
        <v>0</v>
      </c>
      <c r="N4026" s="121">
        <v>0</v>
      </c>
      <c r="O4026" s="121">
        <v>136632.15</v>
      </c>
      <c r="P4026" s="121">
        <v>136632.15</v>
      </c>
      <c r="Q4026" s="130" t="s">
        <v>681</v>
      </c>
      <c r="R4026" s="131">
        <v>0</v>
      </c>
      <c r="S4026" s="132">
        <v>4318295.810000008</v>
      </c>
      <c r="T4026" s="122" t="s">
        <v>899</v>
      </c>
      <c r="U4026" s="2">
        <v>120570596</v>
      </c>
      <c r="V4026" s="121">
        <v>-449956836</v>
      </c>
      <c r="W4026" s="111">
        <v>493703</v>
      </c>
      <c r="X4026" s="133">
        <v>72720986</v>
      </c>
      <c r="Y4026" s="45"/>
    </row>
    <row r="4027" spans="1:25">
      <c r="A4027" s="299" t="s">
        <v>206</v>
      </c>
      <c r="B4027" s="299" t="s">
        <v>207</v>
      </c>
      <c r="C4027" s="125">
        <v>45565</v>
      </c>
      <c r="D4027" s="125">
        <v>45565</v>
      </c>
      <c r="E4027" s="125">
        <v>45568</v>
      </c>
      <c r="G4027" s="127"/>
      <c r="H4027" s="128" t="s">
        <v>413</v>
      </c>
      <c r="I4027" s="73" t="s">
        <v>414</v>
      </c>
      <c r="J4027" s="73" t="s">
        <v>415</v>
      </c>
      <c r="K4027" s="73" t="s">
        <v>944</v>
      </c>
      <c r="L4027" s="129">
        <v>26875</v>
      </c>
      <c r="M4027" s="121">
        <v>100</v>
      </c>
      <c r="N4027" s="121">
        <v>26875</v>
      </c>
      <c r="O4027" s="121">
        <v>0</v>
      </c>
      <c r="P4027" s="121">
        <v>26875</v>
      </c>
      <c r="Q4027" s="130" t="s">
        <v>681</v>
      </c>
      <c r="R4027" s="131">
        <v>36956327.019999988</v>
      </c>
      <c r="S4027" s="132">
        <v>0</v>
      </c>
      <c r="T4027" s="122" t="s">
        <v>415</v>
      </c>
      <c r="U4027" s="2">
        <v>120823911</v>
      </c>
      <c r="V4027" s="121">
        <v>-449952475</v>
      </c>
      <c r="W4027" s="111">
        <v>586800</v>
      </c>
      <c r="X4027" s="133">
        <v>72720000</v>
      </c>
      <c r="Y4027" s="45"/>
    </row>
    <row r="4028" spans="1:25">
      <c r="A4028" s="299" t="s">
        <v>206</v>
      </c>
      <c r="B4028" s="299" t="s">
        <v>207</v>
      </c>
      <c r="C4028" s="125">
        <v>45566</v>
      </c>
      <c r="D4028" s="125">
        <v>45566</v>
      </c>
      <c r="E4028" s="125">
        <v>45568</v>
      </c>
      <c r="G4028" s="127"/>
      <c r="H4028" s="128" t="s">
        <v>317</v>
      </c>
      <c r="I4028" s="73" t="s">
        <v>318</v>
      </c>
      <c r="J4028" s="73" t="s">
        <v>319</v>
      </c>
      <c r="K4028" s="73" t="s">
        <v>944</v>
      </c>
      <c r="L4028" s="129">
        <v>13504.58</v>
      </c>
      <c r="M4028" s="121">
        <v>100</v>
      </c>
      <c r="N4028" s="121">
        <v>13504.58</v>
      </c>
      <c r="O4028" s="121">
        <v>0</v>
      </c>
      <c r="P4028" s="121">
        <v>13504.58</v>
      </c>
      <c r="Q4028" s="130" t="s">
        <v>681</v>
      </c>
      <c r="R4028" s="131">
        <v>36969831.599999987</v>
      </c>
      <c r="S4028" s="132">
        <v>0</v>
      </c>
      <c r="T4028" s="122" t="s">
        <v>319</v>
      </c>
      <c r="U4028" s="2">
        <v>120830816</v>
      </c>
      <c r="V4028" s="121">
        <v>-449966177</v>
      </c>
      <c r="W4028" s="111">
        <v>454684</v>
      </c>
      <c r="X4028" s="133">
        <v>72723246</v>
      </c>
      <c r="Y4028" s="45"/>
    </row>
    <row r="4029" spans="1:25">
      <c r="A4029" s="299" t="s">
        <v>182</v>
      </c>
      <c r="B4029" s="299" t="s">
        <v>183</v>
      </c>
      <c r="C4029" s="125">
        <v>45566</v>
      </c>
      <c r="D4029" s="125">
        <v>45566</v>
      </c>
      <c r="E4029" s="125">
        <v>45568</v>
      </c>
      <c r="G4029" s="127" t="s">
        <v>1618</v>
      </c>
      <c r="H4029" s="128" t="s">
        <v>317</v>
      </c>
      <c r="I4029" s="73" t="s">
        <v>318</v>
      </c>
      <c r="J4029" s="73" t="s">
        <v>319</v>
      </c>
      <c r="K4029" s="73" t="s">
        <v>166</v>
      </c>
      <c r="L4029" s="129">
        <v>0</v>
      </c>
      <c r="N4029" s="121">
        <v>0</v>
      </c>
      <c r="O4029" s="121">
        <v>48353.7</v>
      </c>
      <c r="P4029" s="121">
        <v>48353.7</v>
      </c>
      <c r="Q4029" s="130" t="s">
        <v>681</v>
      </c>
      <c r="R4029" s="131">
        <v>0</v>
      </c>
      <c r="S4029" s="132">
        <v>4366649.5100000082</v>
      </c>
      <c r="T4029" s="122" t="s">
        <v>319</v>
      </c>
      <c r="U4029" s="2">
        <v>118938320</v>
      </c>
      <c r="V4029" s="121">
        <v>-449966557</v>
      </c>
      <c r="W4029" s="111">
        <v>454684</v>
      </c>
      <c r="X4029" s="133">
        <v>72723272</v>
      </c>
      <c r="Y4029" s="45"/>
    </row>
    <row r="4030" spans="1:25">
      <c r="A4030" s="299" t="s">
        <v>206</v>
      </c>
      <c r="B4030" s="299" t="s">
        <v>207</v>
      </c>
      <c r="C4030" s="125">
        <v>45565</v>
      </c>
      <c r="D4030" s="125">
        <v>45565</v>
      </c>
      <c r="E4030" s="125">
        <v>45568</v>
      </c>
      <c r="F4030" s="295" t="s">
        <v>1432</v>
      </c>
      <c r="G4030" s="127"/>
      <c r="H4030" s="128" t="s">
        <v>1067</v>
      </c>
      <c r="I4030" s="73" t="s">
        <v>1065</v>
      </c>
      <c r="J4030" s="73" t="s">
        <v>1066</v>
      </c>
      <c r="K4030" s="73" t="s">
        <v>944</v>
      </c>
      <c r="L4030" s="129">
        <v>26222.22</v>
      </c>
      <c r="M4030" s="121">
        <v>100</v>
      </c>
      <c r="N4030" s="121">
        <v>26222.22</v>
      </c>
      <c r="O4030" s="121">
        <v>0</v>
      </c>
      <c r="P4030" s="121">
        <v>26222.22</v>
      </c>
      <c r="Q4030" s="130" t="s">
        <v>681</v>
      </c>
      <c r="R4030" s="131">
        <v>36996053.819999985</v>
      </c>
      <c r="S4030" s="132">
        <v>0</v>
      </c>
      <c r="T4030" s="122" t="s">
        <v>1066</v>
      </c>
      <c r="U4030" s="2">
        <v>120751157</v>
      </c>
      <c r="V4030" s="121">
        <v>-449776668</v>
      </c>
      <c r="W4030" s="111">
        <v>557856</v>
      </c>
      <c r="X4030" s="133">
        <v>72681938</v>
      </c>
      <c r="Y4030" s="45"/>
    </row>
    <row r="4031" spans="1:25">
      <c r="A4031" s="299" t="s">
        <v>182</v>
      </c>
      <c r="B4031" s="299" t="s">
        <v>183</v>
      </c>
      <c r="C4031" s="125">
        <v>45565</v>
      </c>
      <c r="D4031" s="125">
        <v>45565</v>
      </c>
      <c r="E4031" s="125">
        <v>45568</v>
      </c>
      <c r="F4031" s="295" t="s">
        <v>1432</v>
      </c>
      <c r="G4031" s="127" t="s">
        <v>1942</v>
      </c>
      <c r="H4031" s="128" t="s">
        <v>1067</v>
      </c>
      <c r="I4031" s="73" t="s">
        <v>1065</v>
      </c>
      <c r="J4031" s="73" t="s">
        <v>1066</v>
      </c>
      <c r="K4031" s="73" t="s">
        <v>166</v>
      </c>
      <c r="L4031" s="129">
        <v>0</v>
      </c>
      <c r="N4031" s="121">
        <v>0</v>
      </c>
      <c r="O4031" s="121">
        <v>317613.14</v>
      </c>
      <c r="P4031" s="121">
        <v>317613.14</v>
      </c>
      <c r="Q4031" s="130" t="s">
        <v>681</v>
      </c>
      <c r="R4031" s="131">
        <v>0</v>
      </c>
      <c r="S4031" s="132">
        <v>4684262.6500000078</v>
      </c>
      <c r="T4031" s="122" t="s">
        <v>1066</v>
      </c>
      <c r="U4031" s="2">
        <v>115806715</v>
      </c>
      <c r="V4031" s="121">
        <v>-449952120</v>
      </c>
      <c r="W4031" s="111">
        <v>557856</v>
      </c>
      <c r="X4031" s="133">
        <v>72719965</v>
      </c>
      <c r="Y4031" s="45"/>
    </row>
    <row r="4032" spans="1:25">
      <c r="A4032" s="299" t="s">
        <v>182</v>
      </c>
      <c r="B4032" s="299" t="s">
        <v>183</v>
      </c>
      <c r="C4032" s="125">
        <v>45565</v>
      </c>
      <c r="D4032" s="125">
        <v>45565</v>
      </c>
      <c r="E4032" s="125">
        <v>45568</v>
      </c>
      <c r="G4032" s="127" t="s">
        <v>2001</v>
      </c>
      <c r="H4032" s="128" t="s">
        <v>1124</v>
      </c>
      <c r="I4032" s="73" t="s">
        <v>1122</v>
      </c>
      <c r="J4032" s="73" t="s">
        <v>1123</v>
      </c>
      <c r="K4032" s="73" t="s">
        <v>166</v>
      </c>
      <c r="L4032" s="129">
        <v>0</v>
      </c>
      <c r="N4032" s="121">
        <v>0</v>
      </c>
      <c r="O4032" s="121">
        <v>133232.13</v>
      </c>
      <c r="P4032" s="121">
        <v>133232.13</v>
      </c>
      <c r="Q4032" s="130" t="s">
        <v>681</v>
      </c>
      <c r="R4032" s="131">
        <v>0</v>
      </c>
      <c r="S4032" s="132">
        <v>4817494.7800000077</v>
      </c>
      <c r="T4032" s="122" t="s">
        <v>1123</v>
      </c>
      <c r="U4032" s="2">
        <v>116957614</v>
      </c>
      <c r="V4032" s="121">
        <v>-449951231</v>
      </c>
      <c r="W4032" s="111">
        <v>536289</v>
      </c>
      <c r="X4032" s="133">
        <v>72719800</v>
      </c>
      <c r="Y4032" s="45"/>
    </row>
    <row r="4033" spans="1:25">
      <c r="A4033" s="299" t="s">
        <v>206</v>
      </c>
      <c r="B4033" s="299" t="s">
        <v>207</v>
      </c>
      <c r="C4033" s="125">
        <v>45565</v>
      </c>
      <c r="D4033" s="125">
        <v>45565</v>
      </c>
      <c r="E4033" s="125">
        <v>45568</v>
      </c>
      <c r="G4033" s="127"/>
      <c r="H4033" s="128" t="s">
        <v>507</v>
      </c>
      <c r="I4033" s="73" t="s">
        <v>508</v>
      </c>
      <c r="J4033" s="73" t="s">
        <v>509</v>
      </c>
      <c r="K4033" s="73" t="s">
        <v>944</v>
      </c>
      <c r="L4033" s="129">
        <v>3828.83</v>
      </c>
      <c r="M4033" s="121">
        <v>100</v>
      </c>
      <c r="N4033" s="121">
        <v>3828.83</v>
      </c>
      <c r="O4033" s="121">
        <v>0</v>
      </c>
      <c r="P4033" s="121">
        <v>3828.83</v>
      </c>
      <c r="Q4033" s="130" t="s">
        <v>681</v>
      </c>
      <c r="R4033" s="131">
        <v>36999882.649999984</v>
      </c>
      <c r="S4033" s="132">
        <v>0</v>
      </c>
      <c r="T4033" s="122" t="s">
        <v>509</v>
      </c>
      <c r="U4033" s="2">
        <v>120829966</v>
      </c>
      <c r="V4033" s="121">
        <v>-449964307</v>
      </c>
      <c r="W4033" s="111">
        <v>543029</v>
      </c>
      <c r="X4033" s="133">
        <v>72722745</v>
      </c>
      <c r="Y4033" s="45"/>
    </row>
    <row r="4034" spans="1:25">
      <c r="A4034" s="299" t="s">
        <v>206</v>
      </c>
      <c r="B4034" s="299" t="s">
        <v>207</v>
      </c>
      <c r="C4034" s="125">
        <v>45565</v>
      </c>
      <c r="D4034" s="125">
        <v>45565</v>
      </c>
      <c r="E4034" s="125">
        <v>45568</v>
      </c>
      <c r="F4034" s="295" t="s">
        <v>771</v>
      </c>
      <c r="G4034" s="127"/>
      <c r="H4034" s="128" t="s">
        <v>770</v>
      </c>
      <c r="I4034" s="73" t="s">
        <v>768</v>
      </c>
      <c r="J4034" s="73" t="s">
        <v>769</v>
      </c>
      <c r="K4034" s="73" t="s">
        <v>944</v>
      </c>
      <c r="L4034" s="129">
        <v>11633.39</v>
      </c>
      <c r="M4034" s="121">
        <v>100</v>
      </c>
      <c r="N4034" s="121">
        <v>11633.39</v>
      </c>
      <c r="O4034" s="121">
        <v>0</v>
      </c>
      <c r="P4034" s="121">
        <v>11633.39</v>
      </c>
      <c r="Q4034" s="130" t="s">
        <v>681</v>
      </c>
      <c r="R4034" s="131">
        <v>37011516.039999984</v>
      </c>
      <c r="S4034" s="132">
        <v>0</v>
      </c>
      <c r="T4034" s="122" t="s">
        <v>769</v>
      </c>
      <c r="U4034" s="2">
        <v>120826073</v>
      </c>
      <c r="V4034" s="121">
        <v>-449957372</v>
      </c>
      <c r="W4034" s="111">
        <v>557506</v>
      </c>
      <c r="X4034" s="133">
        <v>72721184</v>
      </c>
      <c r="Y4034" s="45"/>
    </row>
    <row r="4035" spans="1:25">
      <c r="A4035" s="299" t="s">
        <v>206</v>
      </c>
      <c r="B4035" s="299" t="s">
        <v>207</v>
      </c>
      <c r="C4035" s="125">
        <v>45565</v>
      </c>
      <c r="D4035" s="125">
        <v>45565</v>
      </c>
      <c r="E4035" s="125">
        <v>45568</v>
      </c>
      <c r="G4035" s="127"/>
      <c r="H4035" s="128" t="s">
        <v>1157</v>
      </c>
      <c r="I4035" s="73" t="s">
        <v>1155</v>
      </c>
      <c r="J4035" s="73" t="s">
        <v>1156</v>
      </c>
      <c r="K4035" s="73" t="s">
        <v>944</v>
      </c>
      <c r="L4035" s="129">
        <v>10028.950000000001</v>
      </c>
      <c r="M4035" s="121">
        <v>100</v>
      </c>
      <c r="N4035" s="121">
        <v>10028.950000000001</v>
      </c>
      <c r="O4035" s="121">
        <v>0</v>
      </c>
      <c r="P4035" s="121">
        <v>10028.950000000001</v>
      </c>
      <c r="Q4035" s="130" t="s">
        <v>681</v>
      </c>
      <c r="R4035" s="131">
        <v>37021544.989999987</v>
      </c>
      <c r="S4035" s="132">
        <v>0</v>
      </c>
      <c r="T4035" s="122" t="s">
        <v>1156</v>
      </c>
      <c r="U4035" s="2">
        <v>120825507</v>
      </c>
      <c r="V4035" s="121">
        <v>-449955719</v>
      </c>
      <c r="W4035" s="111">
        <v>598132</v>
      </c>
      <c r="X4035" s="133">
        <v>72720699</v>
      </c>
      <c r="Y4035" s="45"/>
    </row>
    <row r="4036" spans="1:25">
      <c r="A4036" s="299" t="s">
        <v>182</v>
      </c>
      <c r="B4036" s="299" t="s">
        <v>183</v>
      </c>
      <c r="C4036" s="125">
        <v>45565</v>
      </c>
      <c r="D4036" s="125">
        <v>45565</v>
      </c>
      <c r="E4036" s="125">
        <v>45568</v>
      </c>
      <c r="G4036" s="127" t="s">
        <v>2023</v>
      </c>
      <c r="H4036" s="128" t="s">
        <v>1157</v>
      </c>
      <c r="I4036" s="73" t="s">
        <v>1155</v>
      </c>
      <c r="J4036" s="73" t="s">
        <v>2024</v>
      </c>
      <c r="K4036" s="73" t="s">
        <v>166</v>
      </c>
      <c r="L4036" s="129">
        <v>0</v>
      </c>
      <c r="N4036" s="121">
        <v>0</v>
      </c>
      <c r="O4036" s="121">
        <v>214190.74</v>
      </c>
      <c r="P4036" s="121">
        <v>214190.74</v>
      </c>
      <c r="Q4036" s="130" t="s">
        <v>681</v>
      </c>
      <c r="R4036" s="131">
        <v>0</v>
      </c>
      <c r="S4036" s="132">
        <v>5031685.5200000079</v>
      </c>
      <c r="T4036" s="122" t="s">
        <v>1156</v>
      </c>
      <c r="U4036" s="2">
        <v>117174484</v>
      </c>
      <c r="V4036" s="121">
        <v>-448822451</v>
      </c>
      <c r="W4036" s="111">
        <v>598132</v>
      </c>
      <c r="X4036" s="133">
        <v>72275569</v>
      </c>
      <c r="Y4036" s="45"/>
    </row>
    <row r="4037" spans="1:25">
      <c r="A4037" s="299" t="s">
        <v>206</v>
      </c>
      <c r="B4037" s="299" t="s">
        <v>207</v>
      </c>
      <c r="C4037" s="125">
        <v>45565</v>
      </c>
      <c r="D4037" s="125">
        <v>45565</v>
      </c>
      <c r="E4037" s="125">
        <v>45568</v>
      </c>
      <c r="G4037" s="127"/>
      <c r="H4037" s="128" t="s">
        <v>350</v>
      </c>
      <c r="I4037" s="73" t="s">
        <v>351</v>
      </c>
      <c r="J4037" s="73" t="s">
        <v>352</v>
      </c>
      <c r="K4037" s="73" t="s">
        <v>944</v>
      </c>
      <c r="L4037" s="129">
        <v>56083.06</v>
      </c>
      <c r="M4037" s="121">
        <v>100</v>
      </c>
      <c r="N4037" s="121">
        <v>56083.06</v>
      </c>
      <c r="O4037" s="121">
        <v>0</v>
      </c>
      <c r="P4037" s="121">
        <v>56083.06</v>
      </c>
      <c r="Q4037" s="130" t="s">
        <v>681</v>
      </c>
      <c r="R4037" s="131">
        <v>37077628.04999999</v>
      </c>
      <c r="S4037" s="132">
        <v>0</v>
      </c>
      <c r="T4037" s="122" t="s">
        <v>352</v>
      </c>
      <c r="U4037" s="2">
        <v>120828518</v>
      </c>
      <c r="V4037" s="121">
        <v>-449961695</v>
      </c>
      <c r="W4037" s="111">
        <v>525862</v>
      </c>
      <c r="X4037" s="133">
        <v>72721905</v>
      </c>
      <c r="Y4037" s="45"/>
    </row>
    <row r="4038" spans="1:25">
      <c r="A4038" s="299" t="s">
        <v>182</v>
      </c>
      <c r="B4038" s="299" t="s">
        <v>183</v>
      </c>
      <c r="C4038" s="125">
        <v>45565</v>
      </c>
      <c r="D4038" s="125">
        <v>45565</v>
      </c>
      <c r="E4038" s="125">
        <v>45568</v>
      </c>
      <c r="G4038" s="127" t="s">
        <v>2002</v>
      </c>
      <c r="H4038" s="128" t="s">
        <v>350</v>
      </c>
      <c r="I4038" s="73" t="s">
        <v>351</v>
      </c>
      <c r="J4038" s="73" t="s">
        <v>2003</v>
      </c>
      <c r="K4038" s="73" t="s">
        <v>166</v>
      </c>
      <c r="L4038" s="129">
        <v>0</v>
      </c>
      <c r="N4038" s="121">
        <v>0</v>
      </c>
      <c r="O4038" s="121">
        <v>6065.56</v>
      </c>
      <c r="P4038" s="121">
        <v>6065.56</v>
      </c>
      <c r="Q4038" s="130" t="s">
        <v>681</v>
      </c>
      <c r="R4038" s="131">
        <v>0</v>
      </c>
      <c r="S4038" s="132">
        <v>5037751.0800000075</v>
      </c>
      <c r="T4038" s="122" t="s">
        <v>352</v>
      </c>
      <c r="U4038" s="2">
        <v>117305074</v>
      </c>
      <c r="V4038" s="121">
        <v>-448823421</v>
      </c>
      <c r="W4038" s="111">
        <v>525867</v>
      </c>
      <c r="X4038" s="133">
        <v>72276539</v>
      </c>
      <c r="Y4038" s="45"/>
    </row>
    <row r="4039" spans="1:25">
      <c r="A4039" s="299" t="s">
        <v>182</v>
      </c>
      <c r="B4039" s="299" t="s">
        <v>183</v>
      </c>
      <c r="C4039" s="125">
        <v>45565</v>
      </c>
      <c r="D4039" s="125">
        <v>45565</v>
      </c>
      <c r="E4039" s="125">
        <v>45568</v>
      </c>
      <c r="G4039" s="127" t="s">
        <v>2002</v>
      </c>
      <c r="H4039" s="128" t="s">
        <v>350</v>
      </c>
      <c r="I4039" s="73" t="s">
        <v>351</v>
      </c>
      <c r="J4039" s="73" t="s">
        <v>352</v>
      </c>
      <c r="K4039" s="73" t="s">
        <v>166</v>
      </c>
      <c r="L4039" s="129">
        <v>0</v>
      </c>
      <c r="N4039" s="121">
        <v>0</v>
      </c>
      <c r="O4039" s="121">
        <v>50586.33</v>
      </c>
      <c r="P4039" s="121">
        <v>50586.33</v>
      </c>
      <c r="Q4039" s="130" t="s">
        <v>681</v>
      </c>
      <c r="R4039" s="131">
        <v>0</v>
      </c>
      <c r="S4039" s="132">
        <v>5088337.4100000076</v>
      </c>
      <c r="T4039" s="122" t="s">
        <v>352</v>
      </c>
      <c r="U4039" s="2">
        <v>116092588</v>
      </c>
      <c r="V4039" s="121">
        <v>-449961720</v>
      </c>
      <c r="W4039" s="111">
        <v>525862</v>
      </c>
      <c r="X4039" s="133">
        <v>72721917</v>
      </c>
      <c r="Y4039" s="45"/>
    </row>
    <row r="4040" spans="1:25">
      <c r="A4040" s="299" t="s">
        <v>182</v>
      </c>
      <c r="B4040" s="299" t="s">
        <v>183</v>
      </c>
      <c r="C4040" s="125">
        <v>45565</v>
      </c>
      <c r="D4040" s="125">
        <v>45565</v>
      </c>
      <c r="E4040" s="125">
        <v>45568</v>
      </c>
      <c r="G4040" s="127" t="s">
        <v>2002</v>
      </c>
      <c r="H4040" s="128" t="s">
        <v>350</v>
      </c>
      <c r="I4040" s="73" t="s">
        <v>351</v>
      </c>
      <c r="J4040" s="73" t="s">
        <v>352</v>
      </c>
      <c r="K4040" s="73" t="s">
        <v>166</v>
      </c>
      <c r="L4040" s="129">
        <v>0</v>
      </c>
      <c r="N4040" s="121">
        <v>0</v>
      </c>
      <c r="O4040" s="121">
        <v>54291.75</v>
      </c>
      <c r="P4040" s="121">
        <v>54291.75</v>
      </c>
      <c r="Q4040" s="130" t="s">
        <v>681</v>
      </c>
      <c r="R4040" s="131">
        <v>0</v>
      </c>
      <c r="S4040" s="132">
        <v>5142629.1600000076</v>
      </c>
      <c r="T4040" s="122" t="s">
        <v>352</v>
      </c>
      <c r="U4040" s="2">
        <v>116092588</v>
      </c>
      <c r="V4040" s="121">
        <v>-449962727</v>
      </c>
      <c r="W4040" s="111">
        <v>525862</v>
      </c>
      <c r="X4040" s="133">
        <v>72722303</v>
      </c>
      <c r="Y4040" s="45"/>
    </row>
    <row r="4041" spans="1:25">
      <c r="A4041" s="299" t="s">
        <v>182</v>
      </c>
      <c r="B4041" s="299" t="s">
        <v>183</v>
      </c>
      <c r="C4041" s="125">
        <v>45565</v>
      </c>
      <c r="D4041" s="125">
        <v>45565</v>
      </c>
      <c r="E4041" s="125">
        <v>45568</v>
      </c>
      <c r="G4041" s="127" t="s">
        <v>2002</v>
      </c>
      <c r="H4041" s="128" t="s">
        <v>350</v>
      </c>
      <c r="I4041" s="73" t="s">
        <v>351</v>
      </c>
      <c r="J4041" s="73" t="s">
        <v>352</v>
      </c>
      <c r="K4041" s="73" t="s">
        <v>166</v>
      </c>
      <c r="L4041" s="129">
        <v>0</v>
      </c>
      <c r="N4041" s="121">
        <v>0</v>
      </c>
      <c r="O4041" s="121">
        <v>43289.66</v>
      </c>
      <c r="P4041" s="121">
        <v>43289.66</v>
      </c>
      <c r="Q4041" s="130" t="s">
        <v>681</v>
      </c>
      <c r="R4041" s="131">
        <v>0</v>
      </c>
      <c r="S4041" s="132">
        <v>5185918.8200000077</v>
      </c>
      <c r="T4041" s="122" t="s">
        <v>352</v>
      </c>
      <c r="U4041" s="2">
        <v>116092588</v>
      </c>
      <c r="V4041" s="121">
        <v>-449962844</v>
      </c>
      <c r="W4041" s="111">
        <v>525862</v>
      </c>
      <c r="X4041" s="133">
        <v>72722351</v>
      </c>
      <c r="Y4041" s="45"/>
    </row>
    <row r="4042" spans="1:25">
      <c r="A4042" s="299" t="s">
        <v>206</v>
      </c>
      <c r="B4042" s="299" t="s">
        <v>207</v>
      </c>
      <c r="C4042" s="125">
        <v>45565</v>
      </c>
      <c r="D4042" s="125">
        <v>45565</v>
      </c>
      <c r="E4042" s="125">
        <v>45568</v>
      </c>
      <c r="F4042" s="295" t="s">
        <v>486</v>
      </c>
      <c r="G4042" s="127"/>
      <c r="H4042" s="128" t="s">
        <v>485</v>
      </c>
      <c r="I4042" s="73" t="s">
        <v>281</v>
      </c>
      <c r="J4042" s="73" t="s">
        <v>487</v>
      </c>
      <c r="K4042" s="73" t="s">
        <v>944</v>
      </c>
      <c r="L4042" s="129">
        <v>2442.3000000000002</v>
      </c>
      <c r="M4042" s="121">
        <v>100</v>
      </c>
      <c r="N4042" s="121">
        <v>2442.3000000000002</v>
      </c>
      <c r="O4042" s="121">
        <v>0</v>
      </c>
      <c r="P4042" s="121">
        <v>2442.3000000000002</v>
      </c>
      <c r="Q4042" s="130" t="s">
        <v>681</v>
      </c>
      <c r="R4042" s="131">
        <v>37080070.349999987</v>
      </c>
      <c r="S4042" s="132">
        <v>0</v>
      </c>
      <c r="T4042" s="122" t="s">
        <v>487</v>
      </c>
      <c r="U4042" s="2">
        <v>120825262</v>
      </c>
      <c r="V4042" s="121">
        <v>-449955462</v>
      </c>
      <c r="W4042" s="111">
        <v>532372</v>
      </c>
      <c r="X4042" s="133">
        <v>72720683</v>
      </c>
      <c r="Y4042" s="45"/>
    </row>
    <row r="4043" spans="1:25">
      <c r="A4043" s="299" t="s">
        <v>182</v>
      </c>
      <c r="B4043" s="299" t="s">
        <v>183</v>
      </c>
      <c r="C4043" s="125">
        <v>45565</v>
      </c>
      <c r="D4043" s="125">
        <v>45565</v>
      </c>
      <c r="E4043" s="125">
        <v>45568</v>
      </c>
      <c r="F4043" s="295" t="s">
        <v>486</v>
      </c>
      <c r="G4043" s="127" t="s">
        <v>1733</v>
      </c>
      <c r="H4043" s="128" t="s">
        <v>485</v>
      </c>
      <c r="I4043" s="73" t="s">
        <v>281</v>
      </c>
      <c r="J4043" s="73" t="s">
        <v>487</v>
      </c>
      <c r="K4043" s="73" t="s">
        <v>166</v>
      </c>
      <c r="L4043" s="129">
        <v>0</v>
      </c>
      <c r="N4043" s="121">
        <v>0</v>
      </c>
      <c r="O4043" s="121">
        <v>887.85</v>
      </c>
      <c r="P4043" s="121">
        <v>887.85</v>
      </c>
      <c r="Q4043" s="130" t="s">
        <v>681</v>
      </c>
      <c r="R4043" s="131">
        <v>0</v>
      </c>
      <c r="S4043" s="132">
        <v>5186806.6700000074</v>
      </c>
      <c r="T4043" s="122" t="s">
        <v>487</v>
      </c>
      <c r="U4043" s="2">
        <v>115549869</v>
      </c>
      <c r="V4043" s="121">
        <v>-449954745</v>
      </c>
      <c r="W4043" s="111">
        <v>532372</v>
      </c>
      <c r="X4043" s="133">
        <v>72720434</v>
      </c>
      <c r="Y4043" s="45"/>
    </row>
    <row r="4044" spans="1:25">
      <c r="A4044" s="299" t="s">
        <v>182</v>
      </c>
      <c r="B4044" s="299" t="s">
        <v>183</v>
      </c>
      <c r="C4044" s="125">
        <v>45565</v>
      </c>
      <c r="D4044" s="125">
        <v>45565</v>
      </c>
      <c r="E4044" s="125">
        <v>45568</v>
      </c>
      <c r="F4044" s="295" t="s">
        <v>486</v>
      </c>
      <c r="G4044" s="127" t="s">
        <v>1733</v>
      </c>
      <c r="H4044" s="128" t="s">
        <v>485</v>
      </c>
      <c r="I4044" s="73" t="s">
        <v>281</v>
      </c>
      <c r="J4044" s="73" t="s">
        <v>487</v>
      </c>
      <c r="K4044" s="73" t="s">
        <v>166</v>
      </c>
      <c r="L4044" s="129">
        <v>0</v>
      </c>
      <c r="N4044" s="121">
        <v>0</v>
      </c>
      <c r="O4044" s="121">
        <v>18.059999999999999</v>
      </c>
      <c r="P4044" s="121">
        <v>18.059999999999999</v>
      </c>
      <c r="Q4044" s="130" t="s">
        <v>681</v>
      </c>
      <c r="R4044" s="131">
        <v>0</v>
      </c>
      <c r="S4044" s="132">
        <v>5186824.730000007</v>
      </c>
      <c r="T4044" s="122" t="s">
        <v>487</v>
      </c>
      <c r="U4044" s="2">
        <v>115549869</v>
      </c>
      <c r="V4044" s="121">
        <v>-449954924</v>
      </c>
      <c r="W4044" s="111">
        <v>532372</v>
      </c>
      <c r="X4044" s="133">
        <v>72720476</v>
      </c>
      <c r="Y4044" s="45"/>
    </row>
    <row r="4045" spans="1:25">
      <c r="A4045" s="299" t="s">
        <v>206</v>
      </c>
      <c r="B4045" s="299" t="s">
        <v>207</v>
      </c>
      <c r="C4045" s="125">
        <v>45565</v>
      </c>
      <c r="D4045" s="125">
        <v>45565</v>
      </c>
      <c r="E4045" s="125">
        <v>45568</v>
      </c>
      <c r="F4045" s="295" t="s">
        <v>280</v>
      </c>
      <c r="G4045" s="127"/>
      <c r="H4045" s="128" t="s">
        <v>279</v>
      </c>
      <c r="I4045" s="73" t="s">
        <v>281</v>
      </c>
      <c r="J4045" s="73" t="s">
        <v>282</v>
      </c>
      <c r="K4045" s="73" t="s">
        <v>944</v>
      </c>
      <c r="L4045" s="129">
        <v>22775.89</v>
      </c>
      <c r="M4045" s="121">
        <v>100</v>
      </c>
      <c r="N4045" s="121">
        <v>22775.89</v>
      </c>
      <c r="O4045" s="121">
        <v>0</v>
      </c>
      <c r="P4045" s="121">
        <v>22775.89</v>
      </c>
      <c r="Q4045" s="130" t="s">
        <v>681</v>
      </c>
      <c r="R4045" s="131">
        <v>37102846.239999987</v>
      </c>
      <c r="S4045" s="132">
        <v>0</v>
      </c>
      <c r="T4045" s="122" t="s">
        <v>282</v>
      </c>
      <c r="U4045" s="2">
        <v>120550219</v>
      </c>
      <c r="V4045" s="121">
        <v>-449345033</v>
      </c>
      <c r="W4045" s="111">
        <v>537726</v>
      </c>
      <c r="X4045" s="133">
        <v>72573896</v>
      </c>
      <c r="Y4045" s="45"/>
    </row>
    <row r="4046" spans="1:25">
      <c r="A4046" s="299" t="s">
        <v>206</v>
      </c>
      <c r="B4046" s="299" t="s">
        <v>207</v>
      </c>
      <c r="C4046" s="125">
        <v>45565</v>
      </c>
      <c r="D4046" s="125">
        <v>45565</v>
      </c>
      <c r="E4046" s="125">
        <v>45568</v>
      </c>
      <c r="G4046" s="127"/>
      <c r="H4046" s="128" t="s">
        <v>355</v>
      </c>
      <c r="I4046" s="73" t="s">
        <v>356</v>
      </c>
      <c r="J4046" s="73" t="s">
        <v>357</v>
      </c>
      <c r="K4046" s="73" t="s">
        <v>944</v>
      </c>
      <c r="L4046" s="129">
        <v>23031.17</v>
      </c>
      <c r="M4046" s="121">
        <v>100</v>
      </c>
      <c r="N4046" s="121">
        <v>23031.17</v>
      </c>
      <c r="O4046" s="121">
        <v>0</v>
      </c>
      <c r="P4046" s="121">
        <v>23031.17</v>
      </c>
      <c r="Q4046" s="130" t="s">
        <v>681</v>
      </c>
      <c r="R4046" s="131">
        <v>37125877.409999989</v>
      </c>
      <c r="S4046" s="132">
        <v>0</v>
      </c>
      <c r="T4046" s="122" t="s">
        <v>357</v>
      </c>
      <c r="U4046" s="2">
        <v>120824995</v>
      </c>
      <c r="V4046" s="121">
        <v>-449954936</v>
      </c>
      <c r="W4046" s="111">
        <v>581109</v>
      </c>
      <c r="X4046" s="133">
        <v>72720480</v>
      </c>
      <c r="Y4046" s="45"/>
    </row>
    <row r="4047" spans="1:25">
      <c r="A4047" s="299" t="s">
        <v>182</v>
      </c>
      <c r="B4047" s="299" t="s">
        <v>183</v>
      </c>
      <c r="C4047" s="125">
        <v>45565</v>
      </c>
      <c r="D4047" s="125">
        <v>45565</v>
      </c>
      <c r="E4047" s="125">
        <v>45568</v>
      </c>
      <c r="G4047" s="127" t="s">
        <v>2005</v>
      </c>
      <c r="H4047" s="128" t="s">
        <v>355</v>
      </c>
      <c r="I4047" s="73" t="s">
        <v>356</v>
      </c>
      <c r="J4047" s="73" t="s">
        <v>357</v>
      </c>
      <c r="K4047" s="73" t="s">
        <v>166</v>
      </c>
      <c r="L4047" s="129">
        <v>0</v>
      </c>
      <c r="N4047" s="121">
        <v>0</v>
      </c>
      <c r="O4047" s="121">
        <v>442879.86</v>
      </c>
      <c r="P4047" s="121">
        <v>442879.86</v>
      </c>
      <c r="Q4047" s="130" t="s">
        <v>681</v>
      </c>
      <c r="R4047" s="131">
        <v>0</v>
      </c>
      <c r="S4047" s="132">
        <v>5629704.5900000073</v>
      </c>
      <c r="T4047" s="122" t="s">
        <v>357</v>
      </c>
      <c r="U4047" s="2">
        <v>116112116</v>
      </c>
      <c r="V4047" s="121">
        <v>-449967765</v>
      </c>
      <c r="W4047" s="111">
        <v>581109</v>
      </c>
      <c r="X4047" s="133">
        <v>72723400</v>
      </c>
      <c r="Y4047" s="45"/>
    </row>
    <row r="4048" spans="1:25">
      <c r="A4048" s="299" t="s">
        <v>206</v>
      </c>
      <c r="B4048" s="299" t="s">
        <v>207</v>
      </c>
      <c r="C4048" s="125">
        <v>45566</v>
      </c>
      <c r="D4048" s="125">
        <v>45566</v>
      </c>
      <c r="E4048" s="125">
        <v>45568</v>
      </c>
      <c r="F4048" s="295" t="s">
        <v>235</v>
      </c>
      <c r="G4048" s="127"/>
      <c r="H4048" s="128" t="s">
        <v>234</v>
      </c>
      <c r="I4048" s="73" t="s">
        <v>236</v>
      </c>
      <c r="J4048" s="73" t="s">
        <v>237</v>
      </c>
      <c r="K4048" s="73" t="s">
        <v>944</v>
      </c>
      <c r="L4048" s="129">
        <v>20000</v>
      </c>
      <c r="M4048" s="121">
        <v>100</v>
      </c>
      <c r="N4048" s="121">
        <v>20000</v>
      </c>
      <c r="O4048" s="121">
        <v>0</v>
      </c>
      <c r="P4048" s="121">
        <v>20000</v>
      </c>
      <c r="Q4048" s="130" t="s">
        <v>681</v>
      </c>
      <c r="R4048" s="131">
        <v>37145877.409999989</v>
      </c>
      <c r="S4048" s="132">
        <v>0</v>
      </c>
      <c r="T4048" s="122" t="s">
        <v>237</v>
      </c>
      <c r="U4048" s="2">
        <v>120827249</v>
      </c>
      <c r="V4048" s="121">
        <v>-449959861</v>
      </c>
      <c r="W4048" s="111">
        <v>550067</v>
      </c>
      <c r="X4048" s="133">
        <v>72721692</v>
      </c>
      <c r="Y4048" s="45"/>
    </row>
    <row r="4049" spans="1:25">
      <c r="A4049" s="299" t="s">
        <v>182</v>
      </c>
      <c r="B4049" s="299" t="s">
        <v>183</v>
      </c>
      <c r="C4049" s="125">
        <v>45566</v>
      </c>
      <c r="D4049" s="125">
        <v>45566</v>
      </c>
      <c r="E4049" s="125">
        <v>45568</v>
      </c>
      <c r="F4049" s="295" t="s">
        <v>235</v>
      </c>
      <c r="G4049" s="127" t="s">
        <v>1699</v>
      </c>
      <c r="H4049" s="128" t="s">
        <v>234</v>
      </c>
      <c r="I4049" s="73" t="s">
        <v>236</v>
      </c>
      <c r="J4049" s="73" t="s">
        <v>237</v>
      </c>
      <c r="K4049" s="73" t="s">
        <v>166</v>
      </c>
      <c r="L4049" s="129">
        <v>0</v>
      </c>
      <c r="N4049" s="121">
        <v>0</v>
      </c>
      <c r="O4049" s="121">
        <v>219727.21</v>
      </c>
      <c r="P4049" s="121">
        <v>219727.21</v>
      </c>
      <c r="Q4049" s="130" t="s">
        <v>681</v>
      </c>
      <c r="R4049" s="131">
        <v>0</v>
      </c>
      <c r="S4049" s="132">
        <v>5849431.8000000073</v>
      </c>
      <c r="T4049" s="122" t="s">
        <v>237</v>
      </c>
      <c r="U4049" s="2">
        <v>116112573</v>
      </c>
      <c r="V4049" s="121">
        <v>-449959901</v>
      </c>
      <c r="W4049" s="111">
        <v>550067</v>
      </c>
      <c r="X4049" s="133">
        <v>72721708</v>
      </c>
      <c r="Y4049" s="45"/>
    </row>
    <row r="4050" spans="1:25">
      <c r="A4050" s="299" t="s">
        <v>206</v>
      </c>
      <c r="B4050" s="299" t="s">
        <v>207</v>
      </c>
      <c r="C4050" s="125">
        <v>45565</v>
      </c>
      <c r="D4050" s="125">
        <v>45565</v>
      </c>
      <c r="E4050" s="125">
        <v>45568</v>
      </c>
      <c r="F4050" s="295" t="s">
        <v>371</v>
      </c>
      <c r="G4050" s="127"/>
      <c r="H4050" s="128" t="s">
        <v>370</v>
      </c>
      <c r="I4050" s="73" t="s">
        <v>372</v>
      </c>
      <c r="J4050" s="73" t="s">
        <v>373</v>
      </c>
      <c r="K4050" s="73" t="s">
        <v>993</v>
      </c>
      <c r="L4050" s="129">
        <v>0</v>
      </c>
      <c r="N4050" s="121">
        <v>1674.98</v>
      </c>
      <c r="O4050" s="121">
        <v>0</v>
      </c>
      <c r="P4050" s="121">
        <v>1674.98</v>
      </c>
      <c r="Q4050" s="130" t="s">
        <v>681</v>
      </c>
      <c r="R4050" s="131">
        <v>37147552.389999986</v>
      </c>
      <c r="S4050" s="132">
        <v>0</v>
      </c>
      <c r="T4050" s="122" t="s">
        <v>373</v>
      </c>
      <c r="U4050" s="2">
        <v>120822971</v>
      </c>
      <c r="V4050" s="121">
        <v>-449950249</v>
      </c>
      <c r="W4050" s="111"/>
      <c r="X4050" s="133">
        <v>72719474</v>
      </c>
      <c r="Y4050" s="45"/>
    </row>
    <row r="4051" spans="1:25">
      <c r="A4051" s="299" t="s">
        <v>182</v>
      </c>
      <c r="B4051" s="299" t="s">
        <v>183</v>
      </c>
      <c r="C4051" s="125">
        <v>45565</v>
      </c>
      <c r="D4051" s="125">
        <v>45565</v>
      </c>
      <c r="E4051" s="125">
        <v>45568</v>
      </c>
      <c r="F4051" s="295" t="s">
        <v>371</v>
      </c>
      <c r="G4051" s="127" t="s">
        <v>1976</v>
      </c>
      <c r="H4051" s="128" t="s">
        <v>370</v>
      </c>
      <c r="I4051" s="73" t="s">
        <v>372</v>
      </c>
      <c r="J4051" s="73" t="s">
        <v>1109</v>
      </c>
      <c r="K4051" s="73" t="s">
        <v>166</v>
      </c>
      <c r="L4051" s="129">
        <v>0</v>
      </c>
      <c r="N4051" s="121">
        <v>0</v>
      </c>
      <c r="O4051" s="121">
        <v>80357.820000000007</v>
      </c>
      <c r="P4051" s="121">
        <v>80357.820000000007</v>
      </c>
      <c r="Q4051" s="130" t="s">
        <v>681</v>
      </c>
      <c r="R4051" s="131">
        <v>0</v>
      </c>
      <c r="S4051" s="132">
        <v>5929789.6200000076</v>
      </c>
      <c r="T4051" s="122" t="s">
        <v>373</v>
      </c>
      <c r="U4051" s="2">
        <v>118774708</v>
      </c>
      <c r="V4051" s="121">
        <v>-449950033</v>
      </c>
      <c r="W4051" s="111">
        <v>583361</v>
      </c>
      <c r="X4051" s="133">
        <v>72719380</v>
      </c>
      <c r="Y4051" s="45"/>
    </row>
    <row r="4052" spans="1:25">
      <c r="A4052" s="299" t="s">
        <v>206</v>
      </c>
      <c r="B4052" s="299" t="s">
        <v>207</v>
      </c>
      <c r="C4052" s="125">
        <v>45565</v>
      </c>
      <c r="D4052" s="125">
        <v>45565</v>
      </c>
      <c r="E4052" s="125">
        <v>45568</v>
      </c>
      <c r="F4052" s="295" t="s">
        <v>545</v>
      </c>
      <c r="G4052" s="127"/>
      <c r="H4052" s="128" t="s">
        <v>544</v>
      </c>
      <c r="I4052" s="73" t="s">
        <v>546</v>
      </c>
      <c r="J4052" s="73" t="s">
        <v>547</v>
      </c>
      <c r="K4052" s="73" t="s">
        <v>944</v>
      </c>
      <c r="L4052" s="129">
        <v>4829.78</v>
      </c>
      <c r="M4052" s="121">
        <v>100</v>
      </c>
      <c r="N4052" s="121">
        <v>4829.78</v>
      </c>
      <c r="O4052" s="121">
        <v>0</v>
      </c>
      <c r="P4052" s="121">
        <v>4829.78</v>
      </c>
      <c r="Q4052" s="130" t="s">
        <v>681</v>
      </c>
      <c r="R4052" s="131">
        <v>37152382.169999987</v>
      </c>
      <c r="S4052" s="132">
        <v>0</v>
      </c>
      <c r="T4052" s="122" t="s">
        <v>547</v>
      </c>
      <c r="U4052" s="2">
        <v>120774214</v>
      </c>
      <c r="V4052" s="121">
        <v>-449828356</v>
      </c>
      <c r="W4052" s="111">
        <v>520943</v>
      </c>
      <c r="X4052" s="133">
        <v>72694415</v>
      </c>
      <c r="Y4052" s="45"/>
    </row>
    <row r="4053" spans="1:25">
      <c r="A4053" s="299" t="s">
        <v>182</v>
      </c>
      <c r="B4053" s="299" t="s">
        <v>183</v>
      </c>
      <c r="C4053" s="125">
        <v>45565</v>
      </c>
      <c r="D4053" s="125">
        <v>45565</v>
      </c>
      <c r="E4053" s="125">
        <v>45568</v>
      </c>
      <c r="F4053" s="295" t="s">
        <v>545</v>
      </c>
      <c r="G4053" s="127" t="s">
        <v>1822</v>
      </c>
      <c r="H4053" s="128" t="s">
        <v>544</v>
      </c>
      <c r="I4053" s="73" t="s">
        <v>546</v>
      </c>
      <c r="J4053" s="73" t="s">
        <v>547</v>
      </c>
      <c r="K4053" s="73" t="s">
        <v>166</v>
      </c>
      <c r="L4053" s="129">
        <v>0</v>
      </c>
      <c r="N4053" s="121">
        <v>0</v>
      </c>
      <c r="O4053" s="121">
        <v>57025.35</v>
      </c>
      <c r="P4053" s="121">
        <v>57025.35</v>
      </c>
      <c r="Q4053" s="130" t="s">
        <v>681</v>
      </c>
      <c r="R4053" s="131">
        <v>0</v>
      </c>
      <c r="S4053" s="132">
        <v>5986814.9700000072</v>
      </c>
      <c r="T4053" s="122" t="s">
        <v>547</v>
      </c>
      <c r="U4053" s="2">
        <v>115734908</v>
      </c>
      <c r="V4053" s="121">
        <v>-449957745</v>
      </c>
      <c r="W4053" s="111">
        <v>520943</v>
      </c>
      <c r="X4053" s="133">
        <v>72721346</v>
      </c>
      <c r="Y4053" s="45"/>
    </row>
    <row r="4054" spans="1:25">
      <c r="A4054" s="299" t="s">
        <v>206</v>
      </c>
      <c r="B4054" s="299" t="s">
        <v>207</v>
      </c>
      <c r="C4054" s="125">
        <v>45565</v>
      </c>
      <c r="D4054" s="125">
        <v>45565</v>
      </c>
      <c r="E4054" s="125">
        <v>45568</v>
      </c>
      <c r="F4054" s="295" t="s">
        <v>203</v>
      </c>
      <c r="G4054" s="127"/>
      <c r="H4054" s="128" t="s">
        <v>202</v>
      </c>
      <c r="I4054" s="73" t="s">
        <v>204</v>
      </c>
      <c r="J4054" s="73" t="s">
        <v>205</v>
      </c>
      <c r="K4054" s="73" t="s">
        <v>944</v>
      </c>
      <c r="L4054" s="129">
        <v>1442.57</v>
      </c>
      <c r="M4054" s="121">
        <v>100</v>
      </c>
      <c r="N4054" s="121">
        <v>1442.57</v>
      </c>
      <c r="O4054" s="121">
        <v>0</v>
      </c>
      <c r="P4054" s="121">
        <v>1442.57</v>
      </c>
      <c r="Q4054" s="130" t="s">
        <v>681</v>
      </c>
      <c r="R4054" s="131">
        <v>37153824.739999987</v>
      </c>
      <c r="S4054" s="132">
        <v>0</v>
      </c>
      <c r="T4054" s="122" t="s">
        <v>205</v>
      </c>
      <c r="U4054" s="2">
        <v>120829345</v>
      </c>
      <c r="V4054" s="121">
        <v>-449963268</v>
      </c>
      <c r="W4054" s="111">
        <v>555758</v>
      </c>
      <c r="X4054" s="133">
        <v>72722442</v>
      </c>
      <c r="Y4054" s="45"/>
    </row>
    <row r="4055" spans="1:25">
      <c r="A4055" s="299" t="s">
        <v>206</v>
      </c>
      <c r="B4055" s="299" t="s">
        <v>207</v>
      </c>
      <c r="C4055" s="125">
        <v>45565</v>
      </c>
      <c r="D4055" s="125">
        <v>45565</v>
      </c>
      <c r="E4055" s="125">
        <v>45568</v>
      </c>
      <c r="F4055" s="295" t="s">
        <v>203</v>
      </c>
      <c r="G4055" s="127"/>
      <c r="H4055" s="128" t="s">
        <v>202</v>
      </c>
      <c r="I4055" s="73" t="s">
        <v>204</v>
      </c>
      <c r="J4055" s="73" t="s">
        <v>205</v>
      </c>
      <c r="K4055" s="73" t="s">
        <v>944</v>
      </c>
      <c r="L4055" s="129">
        <v>400.79</v>
      </c>
      <c r="M4055" s="121">
        <v>100</v>
      </c>
      <c r="N4055" s="121">
        <v>400.79</v>
      </c>
      <c r="O4055" s="121">
        <v>0</v>
      </c>
      <c r="P4055" s="121">
        <v>400.79</v>
      </c>
      <c r="Q4055" s="130" t="s">
        <v>681</v>
      </c>
      <c r="R4055" s="131">
        <v>37154225.529999986</v>
      </c>
      <c r="S4055" s="132">
        <v>0</v>
      </c>
      <c r="T4055" s="122" t="s">
        <v>205</v>
      </c>
      <c r="U4055" s="2">
        <v>120829413</v>
      </c>
      <c r="V4055" s="121">
        <v>-449963382</v>
      </c>
      <c r="W4055" s="111">
        <v>542867</v>
      </c>
      <c r="X4055" s="133">
        <v>72722476</v>
      </c>
      <c r="Y4055" s="45"/>
    </row>
    <row r="4056" spans="1:25">
      <c r="A4056" s="299" t="s">
        <v>182</v>
      </c>
      <c r="B4056" s="299" t="s">
        <v>183</v>
      </c>
      <c r="C4056" s="125">
        <v>45565</v>
      </c>
      <c r="D4056" s="125">
        <v>45565</v>
      </c>
      <c r="E4056" s="125">
        <v>45568</v>
      </c>
      <c r="F4056" s="295" t="s">
        <v>203</v>
      </c>
      <c r="G4056" s="127" t="s">
        <v>1887</v>
      </c>
      <c r="H4056" s="128" t="s">
        <v>202</v>
      </c>
      <c r="I4056" s="73" t="s">
        <v>204</v>
      </c>
      <c r="J4056" s="73" t="s">
        <v>205</v>
      </c>
      <c r="K4056" s="73" t="s">
        <v>166</v>
      </c>
      <c r="L4056" s="129">
        <v>0</v>
      </c>
      <c r="N4056" s="121">
        <v>0</v>
      </c>
      <c r="O4056" s="121">
        <v>1540.61</v>
      </c>
      <c r="P4056" s="121">
        <v>1540.61</v>
      </c>
      <c r="Q4056" s="130" t="s">
        <v>681</v>
      </c>
      <c r="R4056" s="131">
        <v>0</v>
      </c>
      <c r="S4056" s="132">
        <v>5988355.5800000075</v>
      </c>
      <c r="T4056" s="122" t="s">
        <v>205</v>
      </c>
      <c r="U4056" s="2">
        <v>118532094</v>
      </c>
      <c r="V4056" s="121">
        <v>-449963469</v>
      </c>
      <c r="W4056" s="111">
        <v>542867</v>
      </c>
      <c r="X4056" s="133">
        <v>72722492</v>
      </c>
      <c r="Y4056" s="45"/>
    </row>
    <row r="4057" spans="1:25">
      <c r="A4057" s="299" t="s">
        <v>206</v>
      </c>
      <c r="B4057" s="299" t="s">
        <v>207</v>
      </c>
      <c r="C4057" s="125">
        <v>45565</v>
      </c>
      <c r="D4057" s="125">
        <v>45565</v>
      </c>
      <c r="E4057" s="125">
        <v>45568</v>
      </c>
      <c r="F4057" s="295" t="s">
        <v>1113</v>
      </c>
      <c r="G4057" s="127"/>
      <c r="H4057" s="128" t="s">
        <v>1112</v>
      </c>
      <c r="I4057" s="73" t="s">
        <v>1142</v>
      </c>
      <c r="J4057" s="73" t="s">
        <v>1143</v>
      </c>
      <c r="K4057" s="73" t="s">
        <v>944</v>
      </c>
      <c r="L4057" s="129">
        <v>6215.26</v>
      </c>
      <c r="M4057" s="121">
        <v>100</v>
      </c>
      <c r="N4057" s="121">
        <v>6215.26</v>
      </c>
      <c r="O4057" s="121">
        <v>0</v>
      </c>
      <c r="P4057" s="121">
        <v>6215.26</v>
      </c>
      <c r="Q4057" s="130" t="s">
        <v>681</v>
      </c>
      <c r="R4057" s="131">
        <v>37160440.789999984</v>
      </c>
      <c r="S4057" s="132">
        <v>0</v>
      </c>
      <c r="T4057" s="122" t="s">
        <v>1143</v>
      </c>
      <c r="U4057" s="2">
        <v>120744710</v>
      </c>
      <c r="V4057" s="121">
        <v>-449761298</v>
      </c>
      <c r="W4057" s="111">
        <v>574756</v>
      </c>
      <c r="X4057" s="133">
        <v>72678995</v>
      </c>
      <c r="Y4057" s="45"/>
    </row>
    <row r="4058" spans="1:25">
      <c r="A4058" s="228" t="s">
        <v>182</v>
      </c>
      <c r="B4058" s="228" t="s">
        <v>183</v>
      </c>
      <c r="C4058" s="229">
        <v>45565</v>
      </c>
      <c r="D4058" s="229">
        <v>45565</v>
      </c>
      <c r="E4058" s="229">
        <v>45568</v>
      </c>
      <c r="F4058" s="296" t="s">
        <v>1113</v>
      </c>
      <c r="G4058" s="230" t="s">
        <v>1974</v>
      </c>
      <c r="H4058" s="231" t="s">
        <v>1112</v>
      </c>
      <c r="I4058" s="232" t="s">
        <v>1142</v>
      </c>
      <c r="J4058" s="232" t="s">
        <v>1143</v>
      </c>
      <c r="K4058" s="232" t="s">
        <v>166</v>
      </c>
      <c r="L4058" s="233">
        <v>0</v>
      </c>
      <c r="M4058" s="234"/>
      <c r="N4058" s="234">
        <v>0</v>
      </c>
      <c r="O4058" s="234">
        <v>123183.73</v>
      </c>
      <c r="P4058" s="234">
        <v>123183.73</v>
      </c>
      <c r="Q4058" s="235" t="s">
        <v>681</v>
      </c>
      <c r="R4058" s="236">
        <v>0</v>
      </c>
      <c r="S4058" s="237">
        <v>6111539.310000008</v>
      </c>
      <c r="T4058" s="238" t="s">
        <v>1143</v>
      </c>
      <c r="U4058" s="239">
        <v>116314508</v>
      </c>
      <c r="V4058" s="234">
        <v>-449951991</v>
      </c>
      <c r="W4058" s="240">
        <v>574756</v>
      </c>
      <c r="X4058" s="241">
        <v>72719916</v>
      </c>
      <c r="Y4058" s="242"/>
    </row>
    <row r="4059" spans="1:25">
      <c r="A4059" s="299" t="s">
        <v>206</v>
      </c>
      <c r="B4059" s="299" t="s">
        <v>207</v>
      </c>
      <c r="C4059" s="125">
        <v>45565</v>
      </c>
      <c r="D4059" s="125">
        <v>45565</v>
      </c>
      <c r="E4059" s="125">
        <v>45569</v>
      </c>
      <c r="F4059" s="295" t="s">
        <v>371</v>
      </c>
      <c r="G4059" s="127"/>
      <c r="H4059" s="128" t="s">
        <v>370</v>
      </c>
      <c r="I4059" s="73" t="s">
        <v>372</v>
      </c>
      <c r="J4059" s="73" t="s">
        <v>373</v>
      </c>
      <c r="K4059" s="73" t="s">
        <v>944</v>
      </c>
      <c r="L4059" s="129">
        <v>83748.759999999995</v>
      </c>
      <c r="M4059" s="121">
        <v>100</v>
      </c>
      <c r="N4059" s="121">
        <v>83748.759999999995</v>
      </c>
      <c r="O4059" s="121">
        <v>0</v>
      </c>
      <c r="P4059" s="121">
        <v>83748.759999999995</v>
      </c>
      <c r="Q4059" s="130" t="s">
        <v>681</v>
      </c>
      <c r="R4059" s="131">
        <v>37244189.549999982</v>
      </c>
      <c r="S4059" s="132">
        <v>0</v>
      </c>
      <c r="T4059" s="122" t="s">
        <v>373</v>
      </c>
      <c r="U4059" s="2">
        <v>120741673</v>
      </c>
      <c r="V4059" s="121">
        <v>-449753924</v>
      </c>
      <c r="W4059" s="111">
        <v>583361</v>
      </c>
      <c r="X4059" s="133">
        <v>72678112</v>
      </c>
      <c r="Y4059" s="45"/>
    </row>
    <row r="4060" spans="1:25">
      <c r="A4060" s="299" t="s">
        <v>206</v>
      </c>
      <c r="B4060" s="299" t="s">
        <v>207</v>
      </c>
      <c r="C4060" s="125">
        <v>45565</v>
      </c>
      <c r="D4060" s="125">
        <v>45565</v>
      </c>
      <c r="E4060" s="125">
        <v>45569</v>
      </c>
      <c r="F4060" s="295" t="s">
        <v>371</v>
      </c>
      <c r="G4060" s="127"/>
      <c r="H4060" s="128" t="s">
        <v>370</v>
      </c>
      <c r="I4060" s="73" t="s">
        <v>372</v>
      </c>
      <c r="J4060" s="73" t="s">
        <v>373</v>
      </c>
      <c r="K4060" s="73" t="s">
        <v>944</v>
      </c>
      <c r="L4060" s="129">
        <v>22584.25</v>
      </c>
      <c r="M4060" s="121">
        <v>100</v>
      </c>
      <c r="N4060" s="121">
        <v>22584.25</v>
      </c>
      <c r="O4060" s="121">
        <v>0</v>
      </c>
      <c r="P4060" s="121">
        <v>22584.25</v>
      </c>
      <c r="Q4060" s="130" t="s">
        <v>681</v>
      </c>
      <c r="R4060" s="131">
        <v>37266773.799999982</v>
      </c>
      <c r="S4060" s="132">
        <v>0</v>
      </c>
      <c r="T4060" s="122" t="s">
        <v>373</v>
      </c>
      <c r="U4060" s="2">
        <v>120742258</v>
      </c>
      <c r="V4060" s="121">
        <v>-449755300</v>
      </c>
      <c r="W4060" s="111">
        <v>583361</v>
      </c>
      <c r="X4060" s="133">
        <v>72678289</v>
      </c>
      <c r="Y4060" s="45"/>
    </row>
    <row r="4061" spans="1:25">
      <c r="A4061" s="258" t="s">
        <v>182</v>
      </c>
      <c r="B4061" s="258" t="s">
        <v>183</v>
      </c>
      <c r="C4061" s="259">
        <v>45573</v>
      </c>
      <c r="D4061" s="259">
        <v>45573</v>
      </c>
      <c r="E4061" s="259">
        <v>45573</v>
      </c>
      <c r="F4061" s="298" t="s">
        <v>581</v>
      </c>
      <c r="G4061" s="260" t="s">
        <v>1972</v>
      </c>
      <c r="H4061" s="261" t="s">
        <v>1115</v>
      </c>
      <c r="I4061" s="262" t="s">
        <v>582</v>
      </c>
      <c r="J4061" s="262" t="s">
        <v>1114</v>
      </c>
      <c r="K4061" s="262" t="s">
        <v>166</v>
      </c>
      <c r="L4061" s="263">
        <v>0</v>
      </c>
      <c r="M4061" s="264"/>
      <c r="N4061" s="264">
        <v>0</v>
      </c>
      <c r="O4061" s="264">
        <v>27167.38</v>
      </c>
      <c r="P4061" s="264">
        <v>27167.38</v>
      </c>
      <c r="Q4061" s="265" t="s">
        <v>681</v>
      </c>
      <c r="R4061" s="266">
        <v>0</v>
      </c>
      <c r="S4061" s="267">
        <v>6138706.6900000079</v>
      </c>
      <c r="T4061" s="268" t="s">
        <v>1114</v>
      </c>
      <c r="U4061" s="269">
        <v>121020737</v>
      </c>
      <c r="V4061" s="264">
        <v>-450489955</v>
      </c>
      <c r="W4061" s="270">
        <v>583113</v>
      </c>
      <c r="X4061" s="271">
        <v>72823583</v>
      </c>
      <c r="Y4061" s="272"/>
    </row>
    <row r="4062" spans="1:25">
      <c r="A4062" s="243" t="s">
        <v>182</v>
      </c>
      <c r="B4062" s="243" t="s">
        <v>183</v>
      </c>
      <c r="C4062" s="244">
        <v>45574</v>
      </c>
      <c r="D4062" s="244">
        <v>45574</v>
      </c>
      <c r="E4062" s="244">
        <v>45574</v>
      </c>
      <c r="F4062" s="297" t="s">
        <v>696</v>
      </c>
      <c r="G4062" s="245" t="s">
        <v>2016</v>
      </c>
      <c r="H4062" s="246" t="s">
        <v>1241</v>
      </c>
      <c r="I4062" s="247" t="s">
        <v>697</v>
      </c>
      <c r="J4062" s="247" t="s">
        <v>698</v>
      </c>
      <c r="K4062" s="247" t="s">
        <v>166</v>
      </c>
      <c r="L4062" s="248">
        <v>0</v>
      </c>
      <c r="M4062" s="249"/>
      <c r="N4062" s="249">
        <v>0</v>
      </c>
      <c r="O4062" s="249">
        <v>5511.96</v>
      </c>
      <c r="P4062" s="249">
        <v>5511.96</v>
      </c>
      <c r="Q4062" s="250" t="s">
        <v>681</v>
      </c>
      <c r="R4062" s="251">
        <v>0</v>
      </c>
      <c r="S4062" s="252">
        <v>6144218.6500000078</v>
      </c>
      <c r="T4062" s="253" t="s">
        <v>698</v>
      </c>
      <c r="U4062" s="254">
        <v>118989368</v>
      </c>
      <c r="V4062" s="249">
        <v>-450651108</v>
      </c>
      <c r="W4062" s="255">
        <v>568599</v>
      </c>
      <c r="X4062" s="256">
        <v>72848795</v>
      </c>
      <c r="Y4062" s="257"/>
    </row>
    <row r="4063" spans="1:25">
      <c r="A4063" s="299" t="s">
        <v>182</v>
      </c>
      <c r="B4063" s="299" t="s">
        <v>183</v>
      </c>
      <c r="C4063" s="125">
        <v>45566</v>
      </c>
      <c r="D4063" s="125">
        <v>45566</v>
      </c>
      <c r="E4063" s="125">
        <v>45575</v>
      </c>
      <c r="G4063" s="127"/>
      <c r="J4063" s="73"/>
      <c r="K4063" s="73" t="s">
        <v>1875</v>
      </c>
      <c r="L4063" s="129">
        <v>0</v>
      </c>
      <c r="N4063" s="121">
        <v>0</v>
      </c>
      <c r="O4063" s="121">
        <v>26740.04</v>
      </c>
      <c r="P4063" s="121">
        <v>26740.04</v>
      </c>
      <c r="Q4063" s="130" t="s">
        <v>681</v>
      </c>
      <c r="R4063" s="131">
        <v>0</v>
      </c>
      <c r="S4063" s="132">
        <v>6170958.6900000079</v>
      </c>
      <c r="T4063" s="122"/>
      <c r="U4063" s="2">
        <v>2988947</v>
      </c>
      <c r="V4063" s="121">
        <v>-449708087</v>
      </c>
      <c r="W4063" s="111"/>
      <c r="X4063" s="133">
        <v>72668204</v>
      </c>
      <c r="Y4063" s="45" t="s">
        <v>1876</v>
      </c>
    </row>
    <row r="4064" spans="1:25">
      <c r="A4064" s="299" t="s">
        <v>182</v>
      </c>
      <c r="B4064" s="299" t="s">
        <v>183</v>
      </c>
      <c r="C4064" s="125">
        <v>45566</v>
      </c>
      <c r="D4064" s="125">
        <v>45566</v>
      </c>
      <c r="E4064" s="125">
        <v>45575</v>
      </c>
      <c r="G4064" s="127"/>
      <c r="J4064" s="73"/>
      <c r="K4064" s="73" t="s">
        <v>1875</v>
      </c>
      <c r="L4064" s="129">
        <v>0</v>
      </c>
      <c r="N4064" s="121">
        <v>0</v>
      </c>
      <c r="O4064" s="121">
        <v>85346.8</v>
      </c>
      <c r="P4064" s="121">
        <v>85346.8</v>
      </c>
      <c r="Q4064" s="130" t="s">
        <v>681</v>
      </c>
      <c r="R4064" s="131">
        <v>0</v>
      </c>
      <c r="S4064" s="132">
        <v>6256305.4900000077</v>
      </c>
      <c r="T4064" s="122"/>
      <c r="U4064" s="2">
        <v>2988948</v>
      </c>
      <c r="V4064" s="121">
        <v>-449708089</v>
      </c>
      <c r="W4064" s="111"/>
      <c r="X4064" s="133">
        <v>72668205</v>
      </c>
      <c r="Y4064" s="45" t="s">
        <v>1876</v>
      </c>
    </row>
    <row r="4065" spans="1:25">
      <c r="A4065" s="299" t="s">
        <v>206</v>
      </c>
      <c r="B4065" s="299" t="s">
        <v>207</v>
      </c>
      <c r="C4065" s="125">
        <v>45565</v>
      </c>
      <c r="D4065" s="125">
        <v>45565</v>
      </c>
      <c r="E4065" s="125">
        <v>45575</v>
      </c>
      <c r="G4065" s="127"/>
      <c r="H4065" s="128" t="s">
        <v>1042</v>
      </c>
      <c r="I4065" s="73" t="s">
        <v>716</v>
      </c>
      <c r="J4065" s="73" t="s">
        <v>1041</v>
      </c>
      <c r="K4065" s="73" t="s">
        <v>944</v>
      </c>
      <c r="L4065" s="129">
        <v>43648.07</v>
      </c>
      <c r="M4065" s="121">
        <v>100</v>
      </c>
      <c r="N4065" s="121">
        <v>43648.07</v>
      </c>
      <c r="O4065" s="121">
        <v>0</v>
      </c>
      <c r="P4065" s="121">
        <v>43648.07</v>
      </c>
      <c r="Q4065" s="130" t="s">
        <v>681</v>
      </c>
      <c r="R4065" s="131">
        <v>37310421.869999982</v>
      </c>
      <c r="S4065" s="132">
        <v>0</v>
      </c>
      <c r="T4065" s="122" t="s">
        <v>1041</v>
      </c>
      <c r="U4065" s="2">
        <v>120626168</v>
      </c>
      <c r="V4065" s="121">
        <v>-449496382</v>
      </c>
      <c r="W4065" s="111">
        <v>549049</v>
      </c>
      <c r="X4065" s="133">
        <v>72616434</v>
      </c>
      <c r="Y4065" s="45"/>
    </row>
    <row r="4066" spans="1:25">
      <c r="A4066" s="299" t="s">
        <v>169</v>
      </c>
      <c r="B4066" s="299" t="s">
        <v>171</v>
      </c>
      <c r="C4066" s="125">
        <v>45560</v>
      </c>
      <c r="D4066" s="125">
        <v>45560</v>
      </c>
      <c r="E4066" s="125">
        <v>45575</v>
      </c>
      <c r="G4066" s="127"/>
      <c r="J4066" s="73"/>
      <c r="K4066" s="73" t="s">
        <v>1551</v>
      </c>
      <c r="L4066" s="129">
        <v>0</v>
      </c>
      <c r="N4066" s="121">
        <v>-12924.46</v>
      </c>
      <c r="O4066" s="121">
        <v>0</v>
      </c>
      <c r="P4066" s="121">
        <v>-12924.46</v>
      </c>
      <c r="Q4066" s="130" t="s">
        <v>681</v>
      </c>
      <c r="R4066" s="131">
        <v>8.9494278654456139E-10</v>
      </c>
      <c r="S4066" s="132">
        <v>0</v>
      </c>
      <c r="T4066" s="122"/>
      <c r="U4066" s="2">
        <v>2999331</v>
      </c>
      <c r="V4066" s="121">
        <v>-450934623</v>
      </c>
      <c r="W4066" s="111"/>
      <c r="X4066" s="133">
        <v>72897508</v>
      </c>
      <c r="Y4066" s="45" t="s">
        <v>2025</v>
      </c>
    </row>
    <row r="4067" spans="1:25">
      <c r="A4067" s="228" t="s">
        <v>182</v>
      </c>
      <c r="B4067" s="228" t="s">
        <v>183</v>
      </c>
      <c r="C4067" s="229">
        <v>45574</v>
      </c>
      <c r="D4067" s="229">
        <v>45574</v>
      </c>
      <c r="E4067" s="229">
        <v>45575</v>
      </c>
      <c r="F4067" s="296"/>
      <c r="G4067" s="230"/>
      <c r="H4067" s="231"/>
      <c r="I4067" s="232"/>
      <c r="J4067" s="232"/>
      <c r="K4067" s="232" t="s">
        <v>1551</v>
      </c>
      <c r="L4067" s="233">
        <v>0</v>
      </c>
      <c r="M4067" s="234"/>
      <c r="N4067" s="234">
        <v>0</v>
      </c>
      <c r="O4067" s="234">
        <v>-10</v>
      </c>
      <c r="P4067" s="234">
        <v>-10</v>
      </c>
      <c r="Q4067" s="235" t="s">
        <v>681</v>
      </c>
      <c r="R4067" s="236">
        <v>0</v>
      </c>
      <c r="S4067" s="237">
        <v>6256295.4900000077</v>
      </c>
      <c r="T4067" s="238"/>
      <c r="U4067" s="239">
        <v>2999335</v>
      </c>
      <c r="V4067" s="234">
        <v>-450934703</v>
      </c>
      <c r="W4067" s="240"/>
      <c r="X4067" s="241">
        <v>72897530</v>
      </c>
      <c r="Y4067" s="242" t="s">
        <v>2026</v>
      </c>
    </row>
    <row r="4068" spans="1:25">
      <c r="A4068" s="299" t="s">
        <v>206</v>
      </c>
      <c r="B4068" s="299" t="s">
        <v>207</v>
      </c>
      <c r="C4068" s="125">
        <v>45576</v>
      </c>
      <c r="D4068" s="125">
        <v>45576</v>
      </c>
      <c r="E4068" s="125">
        <v>45580</v>
      </c>
      <c r="G4068" s="127"/>
      <c r="H4068" s="128" t="s">
        <v>1150</v>
      </c>
      <c r="I4068" s="73" t="s">
        <v>1148</v>
      </c>
      <c r="J4068" s="73" t="s">
        <v>1149</v>
      </c>
      <c r="K4068" s="73" t="s">
        <v>830</v>
      </c>
      <c r="L4068" s="129">
        <v>850000</v>
      </c>
      <c r="M4068" s="121">
        <v>98.5</v>
      </c>
      <c r="N4068" s="121">
        <v>837250</v>
      </c>
      <c r="O4068" s="121">
        <v>0</v>
      </c>
      <c r="P4068" s="121">
        <v>837250</v>
      </c>
      <c r="Q4068" s="130" t="s">
        <v>681</v>
      </c>
      <c r="R4068" s="131">
        <v>38147671.869999982</v>
      </c>
      <c r="S4068" s="132">
        <v>0</v>
      </c>
      <c r="T4068" s="122" t="s">
        <v>1149</v>
      </c>
      <c r="U4068" s="2">
        <v>121287133</v>
      </c>
      <c r="V4068" s="121">
        <v>-451377687</v>
      </c>
      <c r="W4068" s="111">
        <v>602015</v>
      </c>
      <c r="X4068" s="133">
        <v>72971615</v>
      </c>
      <c r="Y4068" s="45"/>
    </row>
    <row r="4069" spans="1:25">
      <c r="A4069" s="228" t="s">
        <v>206</v>
      </c>
      <c r="B4069" s="228" t="s">
        <v>207</v>
      </c>
      <c r="C4069" s="229">
        <v>45576</v>
      </c>
      <c r="D4069" s="229">
        <v>45576</v>
      </c>
      <c r="E4069" s="229">
        <v>45580</v>
      </c>
      <c r="F4069" s="296"/>
      <c r="G4069" s="230"/>
      <c r="H4069" s="231" t="s">
        <v>441</v>
      </c>
      <c r="I4069" s="232" t="s">
        <v>442</v>
      </c>
      <c r="J4069" s="232" t="s">
        <v>443</v>
      </c>
      <c r="K4069" s="232" t="s">
        <v>830</v>
      </c>
      <c r="L4069" s="233">
        <v>3300000</v>
      </c>
      <c r="M4069" s="234">
        <v>100</v>
      </c>
      <c r="N4069" s="234">
        <v>3300000</v>
      </c>
      <c r="O4069" s="234">
        <v>0</v>
      </c>
      <c r="P4069" s="234">
        <v>3300000</v>
      </c>
      <c r="Q4069" s="235" t="s">
        <v>681</v>
      </c>
      <c r="R4069" s="236">
        <v>41447671.869999982</v>
      </c>
      <c r="S4069" s="237">
        <v>0</v>
      </c>
      <c r="T4069" s="238" t="s">
        <v>443</v>
      </c>
      <c r="U4069" s="239">
        <v>121285660</v>
      </c>
      <c r="V4069" s="234">
        <v>-451378287</v>
      </c>
      <c r="W4069" s="240">
        <v>586391</v>
      </c>
      <c r="X4069" s="241">
        <v>72971685</v>
      </c>
      <c r="Y4069" s="242"/>
    </row>
    <row r="4070" spans="1:25">
      <c r="A4070" s="299" t="s">
        <v>182</v>
      </c>
      <c r="B4070" s="299" t="s">
        <v>183</v>
      </c>
      <c r="C4070" s="125">
        <v>45565</v>
      </c>
      <c r="D4070" s="125">
        <v>45565</v>
      </c>
      <c r="E4070" s="125">
        <v>45582</v>
      </c>
      <c r="F4070" s="295" t="s">
        <v>246</v>
      </c>
      <c r="G4070" s="127" t="s">
        <v>2027</v>
      </c>
      <c r="H4070" s="128" t="s">
        <v>245</v>
      </c>
      <c r="I4070" s="73" t="s">
        <v>164</v>
      </c>
      <c r="J4070" s="73" t="s">
        <v>247</v>
      </c>
      <c r="K4070" s="73" t="s">
        <v>166</v>
      </c>
      <c r="L4070" s="129">
        <v>0</v>
      </c>
      <c r="N4070" s="121">
        <v>0</v>
      </c>
      <c r="O4070" s="121">
        <v>25646.2</v>
      </c>
      <c r="P4070" s="121">
        <v>25646.2</v>
      </c>
      <c r="Q4070" s="130" t="s">
        <v>681</v>
      </c>
      <c r="R4070" s="131">
        <v>0</v>
      </c>
      <c r="S4070" s="132">
        <v>6281941.6900000079</v>
      </c>
      <c r="T4070" s="122" t="s">
        <v>247</v>
      </c>
      <c r="U4070" s="2">
        <v>116558986</v>
      </c>
      <c r="V4070" s="121">
        <v>-448817401</v>
      </c>
      <c r="W4070" s="111">
        <v>594629</v>
      </c>
      <c r="X4070" s="133">
        <v>72270956</v>
      </c>
      <c r="Y4070" s="45"/>
    </row>
    <row r="4071" spans="1:25">
      <c r="A4071" s="299" t="s">
        <v>182</v>
      </c>
      <c r="B4071" s="299" t="s">
        <v>183</v>
      </c>
      <c r="C4071" s="125">
        <v>45565</v>
      </c>
      <c r="D4071" s="125">
        <v>45565</v>
      </c>
      <c r="E4071" s="125">
        <v>45582</v>
      </c>
      <c r="F4071" s="295" t="s">
        <v>246</v>
      </c>
      <c r="G4071" s="127" t="s">
        <v>2027</v>
      </c>
      <c r="H4071" s="128" t="s">
        <v>245</v>
      </c>
      <c r="I4071" s="73" t="s">
        <v>164</v>
      </c>
      <c r="J4071" s="73" t="s">
        <v>247</v>
      </c>
      <c r="K4071" s="73" t="s">
        <v>166</v>
      </c>
      <c r="L4071" s="129">
        <v>0</v>
      </c>
      <c r="N4071" s="121">
        <v>0</v>
      </c>
      <c r="O4071" s="121">
        <v>13765.36</v>
      </c>
      <c r="P4071" s="121">
        <v>13765.36</v>
      </c>
      <c r="Q4071" s="130" t="s">
        <v>681</v>
      </c>
      <c r="R4071" s="131">
        <v>0</v>
      </c>
      <c r="S4071" s="132">
        <v>6295707.0500000082</v>
      </c>
      <c r="T4071" s="122" t="s">
        <v>247</v>
      </c>
      <c r="U4071" s="2">
        <v>116559066</v>
      </c>
      <c r="V4071" s="121">
        <v>-451608385</v>
      </c>
      <c r="W4071" s="111">
        <v>594630</v>
      </c>
      <c r="X4071" s="133">
        <v>73021259</v>
      </c>
      <c r="Y4071" s="45"/>
    </row>
    <row r="4072" spans="1:25">
      <c r="A4072" s="299" t="s">
        <v>206</v>
      </c>
      <c r="B4072" s="299" t="s">
        <v>207</v>
      </c>
      <c r="C4072" s="125">
        <v>45565</v>
      </c>
      <c r="D4072" s="125">
        <v>45565</v>
      </c>
      <c r="E4072" s="125">
        <v>45582</v>
      </c>
      <c r="F4072" s="295" t="s">
        <v>346</v>
      </c>
      <c r="G4072" s="127"/>
      <c r="H4072" s="128" t="s">
        <v>345</v>
      </c>
      <c r="I4072" s="73" t="s">
        <v>164</v>
      </c>
      <c r="J4072" s="73" t="s">
        <v>347</v>
      </c>
      <c r="K4072" s="73" t="s">
        <v>944</v>
      </c>
      <c r="L4072" s="129">
        <v>11128.88</v>
      </c>
      <c r="M4072" s="121">
        <v>100</v>
      </c>
      <c r="N4072" s="121">
        <v>11128.88</v>
      </c>
      <c r="O4072" s="121">
        <v>0</v>
      </c>
      <c r="P4072" s="121">
        <v>11128.88</v>
      </c>
      <c r="Q4072" s="130" t="s">
        <v>681</v>
      </c>
      <c r="R4072" s="131">
        <v>41458800.749999985</v>
      </c>
      <c r="S4072" s="132">
        <v>0</v>
      </c>
      <c r="T4072" s="122" t="s">
        <v>347</v>
      </c>
      <c r="U4072" s="2">
        <v>121370597</v>
      </c>
      <c r="V4072" s="121">
        <v>-451604056</v>
      </c>
      <c r="W4072" s="111">
        <v>549316</v>
      </c>
      <c r="X4072" s="133">
        <v>73022121</v>
      </c>
      <c r="Y4072" s="45"/>
    </row>
    <row r="4073" spans="1:25">
      <c r="A4073" s="299" t="s">
        <v>182</v>
      </c>
      <c r="B4073" s="299" t="s">
        <v>183</v>
      </c>
      <c r="C4073" s="125">
        <v>45565</v>
      </c>
      <c r="D4073" s="125">
        <v>45565</v>
      </c>
      <c r="E4073" s="125">
        <v>45582</v>
      </c>
      <c r="F4073" s="295" t="s">
        <v>346</v>
      </c>
      <c r="G4073" s="127" t="s">
        <v>1700</v>
      </c>
      <c r="H4073" s="128" t="s">
        <v>345</v>
      </c>
      <c r="I4073" s="73" t="s">
        <v>164</v>
      </c>
      <c r="J4073" s="73" t="s">
        <v>347</v>
      </c>
      <c r="K4073" s="73" t="s">
        <v>166</v>
      </c>
      <c r="L4073" s="129">
        <v>0</v>
      </c>
      <c r="N4073" s="121">
        <v>0</v>
      </c>
      <c r="O4073" s="121">
        <v>90810.06</v>
      </c>
      <c r="P4073" s="121">
        <v>90810.06</v>
      </c>
      <c r="Q4073" s="130" t="s">
        <v>681</v>
      </c>
      <c r="R4073" s="131">
        <v>0</v>
      </c>
      <c r="S4073" s="132">
        <v>6386517.1100000078</v>
      </c>
      <c r="T4073" s="122" t="s">
        <v>347</v>
      </c>
      <c r="U4073" s="2">
        <v>116038354</v>
      </c>
      <c r="V4073" s="121">
        <v>-451608446</v>
      </c>
      <c r="W4073" s="111">
        <v>549316</v>
      </c>
      <c r="X4073" s="133">
        <v>73022133</v>
      </c>
      <c r="Y4073" s="45"/>
    </row>
    <row r="4074" spans="1:25">
      <c r="A4074" s="299" t="s">
        <v>206</v>
      </c>
      <c r="B4074" s="299" t="s">
        <v>207</v>
      </c>
      <c r="C4074" s="125">
        <v>45565</v>
      </c>
      <c r="D4074" s="125">
        <v>45565</v>
      </c>
      <c r="E4074" s="125">
        <v>45582</v>
      </c>
      <c r="G4074" s="127"/>
      <c r="H4074" s="128" t="s">
        <v>163</v>
      </c>
      <c r="I4074" s="73" t="s">
        <v>164</v>
      </c>
      <c r="J4074" s="73" t="s">
        <v>165</v>
      </c>
      <c r="K4074" s="73" t="s">
        <v>944</v>
      </c>
      <c r="L4074" s="129">
        <v>2284.7399999999998</v>
      </c>
      <c r="M4074" s="121">
        <v>100</v>
      </c>
      <c r="N4074" s="121">
        <v>2284.7399999999998</v>
      </c>
      <c r="O4074" s="121">
        <v>0</v>
      </c>
      <c r="P4074" s="121">
        <v>2284.7399999999998</v>
      </c>
      <c r="Q4074" s="130" t="s">
        <v>681</v>
      </c>
      <c r="R4074" s="131">
        <v>41461085.489999987</v>
      </c>
      <c r="S4074" s="132">
        <v>0</v>
      </c>
      <c r="T4074" s="122" t="s">
        <v>165</v>
      </c>
      <c r="U4074" s="2">
        <v>121369999</v>
      </c>
      <c r="V4074" s="121">
        <v>-451602971</v>
      </c>
      <c r="W4074" s="111">
        <v>515276</v>
      </c>
      <c r="X4074" s="133">
        <v>73021607</v>
      </c>
      <c r="Y4074" s="45"/>
    </row>
    <row r="4075" spans="1:25">
      <c r="A4075" s="228" t="s">
        <v>182</v>
      </c>
      <c r="B4075" s="228" t="s">
        <v>183</v>
      </c>
      <c r="C4075" s="229">
        <v>45565</v>
      </c>
      <c r="D4075" s="229">
        <v>45565</v>
      </c>
      <c r="E4075" s="229">
        <v>45582</v>
      </c>
      <c r="F4075" s="296"/>
      <c r="G4075" s="230" t="s">
        <v>1768</v>
      </c>
      <c r="H4075" s="231" t="s">
        <v>163</v>
      </c>
      <c r="I4075" s="232" t="s">
        <v>164</v>
      </c>
      <c r="J4075" s="232" t="s">
        <v>165</v>
      </c>
      <c r="K4075" s="232" t="s">
        <v>166</v>
      </c>
      <c r="L4075" s="233">
        <v>0</v>
      </c>
      <c r="M4075" s="234"/>
      <c r="N4075" s="234">
        <v>0</v>
      </c>
      <c r="O4075" s="234">
        <v>27442</v>
      </c>
      <c r="P4075" s="234">
        <v>27442</v>
      </c>
      <c r="Q4075" s="235" t="s">
        <v>681</v>
      </c>
      <c r="R4075" s="236">
        <v>0</v>
      </c>
      <c r="S4075" s="237">
        <v>6413959.1100000078</v>
      </c>
      <c r="T4075" s="238" t="s">
        <v>165</v>
      </c>
      <c r="U4075" s="239">
        <v>121371570</v>
      </c>
      <c r="V4075" s="234">
        <v>-451605532</v>
      </c>
      <c r="W4075" s="240">
        <v>515276</v>
      </c>
      <c r="X4075" s="241">
        <v>73022256</v>
      </c>
      <c r="Y4075" s="242"/>
    </row>
    <row r="4076" spans="1:25">
      <c r="A4076" s="299" t="s">
        <v>206</v>
      </c>
      <c r="B4076" s="299" t="s">
        <v>207</v>
      </c>
      <c r="C4076" s="125">
        <v>45583</v>
      </c>
      <c r="D4076" s="125">
        <v>45583</v>
      </c>
      <c r="E4076" s="125">
        <v>45588</v>
      </c>
      <c r="G4076" s="127"/>
      <c r="J4076" s="73"/>
      <c r="K4076" s="73" t="s">
        <v>709</v>
      </c>
      <c r="L4076" s="129">
        <v>0</v>
      </c>
      <c r="N4076" s="121">
        <v>22000000</v>
      </c>
      <c r="O4076" s="121">
        <v>0</v>
      </c>
      <c r="P4076" s="121">
        <v>22000000</v>
      </c>
      <c r="Q4076" s="130" t="s">
        <v>681</v>
      </c>
      <c r="R4076" s="131">
        <v>63461085.489999987</v>
      </c>
      <c r="S4076" s="132">
        <v>0</v>
      </c>
      <c r="T4076" s="122"/>
      <c r="U4076" s="2">
        <v>3010287</v>
      </c>
      <c r="V4076" s="121">
        <v>-451687899</v>
      </c>
      <c r="W4076" s="111"/>
      <c r="X4076" s="133">
        <v>73038326</v>
      </c>
      <c r="Y4076" s="45" t="s">
        <v>1556</v>
      </c>
    </row>
    <row r="4077" spans="1:25">
      <c r="A4077" s="299" t="s">
        <v>206</v>
      </c>
      <c r="B4077" s="299" t="s">
        <v>207</v>
      </c>
      <c r="C4077" s="125">
        <v>45581</v>
      </c>
      <c r="D4077" s="125">
        <v>45587</v>
      </c>
      <c r="E4077" s="125">
        <v>45588</v>
      </c>
      <c r="G4077" s="127"/>
      <c r="H4077" s="128" t="s">
        <v>445</v>
      </c>
      <c r="I4077" s="73" t="s">
        <v>446</v>
      </c>
      <c r="J4077" s="73" t="s">
        <v>447</v>
      </c>
      <c r="K4077" s="73" t="s">
        <v>710</v>
      </c>
      <c r="L4077" s="129">
        <v>5000000</v>
      </c>
      <c r="M4077" s="121">
        <v>99.03125</v>
      </c>
      <c r="N4077" s="121">
        <v>-4951562.5</v>
      </c>
      <c r="O4077" s="121">
        <v>0</v>
      </c>
      <c r="P4077" s="121">
        <v>-4951562.5</v>
      </c>
      <c r="Q4077" s="130" t="s">
        <v>681</v>
      </c>
      <c r="R4077" s="131">
        <v>58509522.989999987</v>
      </c>
      <c r="S4077" s="132">
        <v>0</v>
      </c>
      <c r="T4077" s="122" t="s">
        <v>447</v>
      </c>
      <c r="U4077" s="2">
        <v>121493462</v>
      </c>
      <c r="V4077" s="121">
        <v>-452085777</v>
      </c>
      <c r="W4077" s="111">
        <v>612565</v>
      </c>
      <c r="X4077" s="133">
        <v>73124416</v>
      </c>
      <c r="Y4077" s="45"/>
    </row>
    <row r="4078" spans="1:25">
      <c r="A4078" s="299" t="s">
        <v>206</v>
      </c>
      <c r="B4078" s="299" t="s">
        <v>207</v>
      </c>
      <c r="C4078" s="125">
        <v>45581</v>
      </c>
      <c r="D4078" s="125">
        <v>45587</v>
      </c>
      <c r="E4078" s="125">
        <v>45588</v>
      </c>
      <c r="G4078" s="127"/>
      <c r="H4078" s="128" t="s">
        <v>1184</v>
      </c>
      <c r="I4078" s="73" t="s">
        <v>1182</v>
      </c>
      <c r="J4078" s="73" t="s">
        <v>1183</v>
      </c>
      <c r="K4078" s="73" t="s">
        <v>710</v>
      </c>
      <c r="L4078" s="129">
        <v>5000000</v>
      </c>
      <c r="M4078" s="121">
        <v>98.53125</v>
      </c>
      <c r="N4078" s="121">
        <v>-4926562.5</v>
      </c>
      <c r="O4078" s="121">
        <v>0</v>
      </c>
      <c r="P4078" s="121">
        <v>-4926562.5</v>
      </c>
      <c r="Q4078" s="130" t="s">
        <v>681</v>
      </c>
      <c r="R4078" s="131">
        <v>53582960.489999987</v>
      </c>
      <c r="S4078" s="132">
        <v>0</v>
      </c>
      <c r="T4078" s="122" t="s">
        <v>1183</v>
      </c>
      <c r="U4078" s="2">
        <v>121539614</v>
      </c>
      <c r="V4078" s="121">
        <v>-452079175</v>
      </c>
      <c r="W4078" s="111">
        <v>608391</v>
      </c>
      <c r="X4078" s="133">
        <v>73122745</v>
      </c>
      <c r="Y4078" s="45"/>
    </row>
    <row r="4079" spans="1:25">
      <c r="A4079" s="299" t="s">
        <v>206</v>
      </c>
      <c r="B4079" s="299" t="s">
        <v>207</v>
      </c>
      <c r="C4079" s="125">
        <v>45581</v>
      </c>
      <c r="D4079" s="125">
        <v>45587</v>
      </c>
      <c r="E4079" s="125">
        <v>45588</v>
      </c>
      <c r="F4079" s="295" t="s">
        <v>1170</v>
      </c>
      <c r="G4079" s="127"/>
      <c r="H4079" s="128" t="s">
        <v>1169</v>
      </c>
      <c r="I4079" s="73" t="s">
        <v>1167</v>
      </c>
      <c r="J4079" s="73" t="s">
        <v>1168</v>
      </c>
      <c r="K4079" s="73" t="s">
        <v>710</v>
      </c>
      <c r="L4079" s="129">
        <v>5000000</v>
      </c>
      <c r="M4079" s="121">
        <v>99.15625</v>
      </c>
      <c r="N4079" s="121">
        <v>-4957812.5</v>
      </c>
      <c r="O4079" s="121">
        <v>0</v>
      </c>
      <c r="P4079" s="121">
        <v>-4957812.5</v>
      </c>
      <c r="Q4079" s="130" t="s">
        <v>681</v>
      </c>
      <c r="R4079" s="131">
        <v>48625147.989999987</v>
      </c>
      <c r="S4079" s="132">
        <v>0</v>
      </c>
      <c r="T4079" s="122" t="s">
        <v>1168</v>
      </c>
      <c r="U4079" s="2">
        <v>121493617</v>
      </c>
      <c r="V4079" s="121">
        <v>-452080308</v>
      </c>
      <c r="W4079" s="111">
        <v>616133</v>
      </c>
      <c r="X4079" s="133">
        <v>73123005</v>
      </c>
      <c r="Y4079" s="45"/>
    </row>
    <row r="4080" spans="1:25">
      <c r="A4080" s="299" t="s">
        <v>206</v>
      </c>
      <c r="B4080" s="299" t="s">
        <v>207</v>
      </c>
      <c r="C4080" s="125">
        <v>45581</v>
      </c>
      <c r="D4080" s="125">
        <v>45587</v>
      </c>
      <c r="E4080" s="125">
        <v>45588</v>
      </c>
      <c r="G4080" s="127"/>
      <c r="H4080" s="128" t="s">
        <v>1173</v>
      </c>
      <c r="I4080" s="73" t="s">
        <v>1171</v>
      </c>
      <c r="J4080" s="73" t="s">
        <v>1172</v>
      </c>
      <c r="K4080" s="73" t="s">
        <v>710</v>
      </c>
      <c r="L4080" s="129">
        <v>5000000</v>
      </c>
      <c r="M4080" s="121">
        <v>99.03125</v>
      </c>
      <c r="N4080" s="121">
        <v>-4951562.5</v>
      </c>
      <c r="O4080" s="121">
        <v>0</v>
      </c>
      <c r="P4080" s="121">
        <v>-4951562.5</v>
      </c>
      <c r="Q4080" s="130" t="s">
        <v>681</v>
      </c>
      <c r="R4080" s="131">
        <v>43673585.489999987</v>
      </c>
      <c r="S4080" s="132">
        <v>0</v>
      </c>
      <c r="T4080" s="122" t="s">
        <v>1172</v>
      </c>
      <c r="U4080" s="2">
        <v>121494739</v>
      </c>
      <c r="V4080" s="121">
        <v>-452084630</v>
      </c>
      <c r="W4080" s="111">
        <v>616667</v>
      </c>
      <c r="X4080" s="133">
        <v>73123994</v>
      </c>
      <c r="Y4080" s="45"/>
    </row>
    <row r="4081" spans="1:25">
      <c r="A4081" s="299" t="s">
        <v>206</v>
      </c>
      <c r="B4081" s="299" t="s">
        <v>207</v>
      </c>
      <c r="C4081" s="125">
        <v>45581</v>
      </c>
      <c r="D4081" s="125">
        <v>45587</v>
      </c>
      <c r="E4081" s="125">
        <v>45588</v>
      </c>
      <c r="G4081" s="127"/>
      <c r="H4081" s="128" t="s">
        <v>1175</v>
      </c>
      <c r="I4081" s="73" t="s">
        <v>470</v>
      </c>
      <c r="J4081" s="73" t="s">
        <v>1174</v>
      </c>
      <c r="K4081" s="73" t="s">
        <v>710</v>
      </c>
      <c r="L4081" s="129">
        <v>5000000</v>
      </c>
      <c r="M4081" s="121">
        <v>99.15625</v>
      </c>
      <c r="N4081" s="121">
        <v>-4957812.5</v>
      </c>
      <c r="O4081" s="121">
        <v>0</v>
      </c>
      <c r="P4081" s="121">
        <v>-4957812.5</v>
      </c>
      <c r="Q4081" s="130" t="s">
        <v>681</v>
      </c>
      <c r="R4081" s="131">
        <v>38715772.989999987</v>
      </c>
      <c r="S4081" s="132">
        <v>0</v>
      </c>
      <c r="T4081" s="122" t="s">
        <v>1174</v>
      </c>
      <c r="U4081" s="2">
        <v>121494827</v>
      </c>
      <c r="V4081" s="121">
        <v>-452083128</v>
      </c>
      <c r="W4081" s="111">
        <v>612285</v>
      </c>
      <c r="X4081" s="133">
        <v>73123582</v>
      </c>
      <c r="Y4081" s="45"/>
    </row>
    <row r="4082" spans="1:25">
      <c r="A4082" s="299" t="s">
        <v>206</v>
      </c>
      <c r="B4082" s="299" t="s">
        <v>207</v>
      </c>
      <c r="C4082" s="125">
        <v>45581</v>
      </c>
      <c r="D4082" s="125">
        <v>45587</v>
      </c>
      <c r="E4082" s="125">
        <v>45588</v>
      </c>
      <c r="G4082" s="127"/>
      <c r="H4082" s="128" t="s">
        <v>1187</v>
      </c>
      <c r="I4082" s="73" t="s">
        <v>1185</v>
      </c>
      <c r="J4082" s="73" t="s">
        <v>1186</v>
      </c>
      <c r="K4082" s="73" t="s">
        <v>710</v>
      </c>
      <c r="L4082" s="129">
        <v>5000000</v>
      </c>
      <c r="M4082" s="121">
        <v>99.28125</v>
      </c>
      <c r="N4082" s="121">
        <v>-4964062.5</v>
      </c>
      <c r="O4082" s="121">
        <v>0</v>
      </c>
      <c r="P4082" s="121">
        <v>-4964062.5</v>
      </c>
      <c r="Q4082" s="130" t="s">
        <v>681</v>
      </c>
      <c r="R4082" s="131">
        <v>33751710.489999987</v>
      </c>
      <c r="S4082" s="132">
        <v>0</v>
      </c>
      <c r="T4082" s="122" t="s">
        <v>1186</v>
      </c>
      <c r="U4082" s="2">
        <v>121542907</v>
      </c>
      <c r="V4082" s="121">
        <v>-452086640</v>
      </c>
      <c r="W4082" s="111">
        <v>616095</v>
      </c>
      <c r="X4082" s="133">
        <v>73124514</v>
      </c>
      <c r="Y4082" s="45"/>
    </row>
    <row r="4083" spans="1:25">
      <c r="A4083" s="299" t="s">
        <v>206</v>
      </c>
      <c r="B4083" s="299" t="s">
        <v>207</v>
      </c>
      <c r="C4083" s="125">
        <v>45581</v>
      </c>
      <c r="D4083" s="125">
        <v>45587</v>
      </c>
      <c r="E4083" s="125">
        <v>45588</v>
      </c>
      <c r="G4083" s="127"/>
      <c r="H4083" s="128" t="s">
        <v>1181</v>
      </c>
      <c r="I4083" s="73" t="s">
        <v>1179</v>
      </c>
      <c r="J4083" s="73" t="s">
        <v>1180</v>
      </c>
      <c r="K4083" s="73" t="s">
        <v>710</v>
      </c>
      <c r="L4083" s="129">
        <v>5000000</v>
      </c>
      <c r="M4083" s="121">
        <v>99.03125</v>
      </c>
      <c r="N4083" s="121">
        <v>-4951562.5</v>
      </c>
      <c r="O4083" s="121">
        <v>0</v>
      </c>
      <c r="P4083" s="121">
        <v>-4951562.5</v>
      </c>
      <c r="Q4083" s="130" t="s">
        <v>681</v>
      </c>
      <c r="R4083" s="131">
        <v>28800147.989999987</v>
      </c>
      <c r="S4083" s="132">
        <v>0</v>
      </c>
      <c r="T4083" s="122" t="s">
        <v>1180</v>
      </c>
      <c r="U4083" s="2">
        <v>121495557</v>
      </c>
      <c r="V4083" s="121">
        <v>-452087561</v>
      </c>
      <c r="W4083" s="111">
        <v>610498</v>
      </c>
      <c r="X4083" s="133">
        <v>73124562</v>
      </c>
      <c r="Y4083" s="45"/>
    </row>
    <row r="4084" spans="1:25">
      <c r="A4084" s="299" t="s">
        <v>182</v>
      </c>
      <c r="B4084" s="299" t="s">
        <v>183</v>
      </c>
      <c r="C4084" s="125">
        <v>45588</v>
      </c>
      <c r="D4084" s="125">
        <v>45588</v>
      </c>
      <c r="E4084" s="125">
        <v>45588</v>
      </c>
      <c r="F4084" s="295" t="s">
        <v>1127</v>
      </c>
      <c r="G4084" s="127"/>
      <c r="H4084" s="128" t="s">
        <v>1126</v>
      </c>
      <c r="I4084" s="73" t="s">
        <v>977</v>
      </c>
      <c r="J4084" s="73" t="s">
        <v>1125</v>
      </c>
      <c r="K4084" s="73" t="s">
        <v>1158</v>
      </c>
      <c r="L4084" s="129">
        <v>0</v>
      </c>
      <c r="N4084" s="121">
        <v>0</v>
      </c>
      <c r="O4084" s="121">
        <v>13681.25</v>
      </c>
      <c r="P4084" s="121">
        <v>13681.25</v>
      </c>
      <c r="Q4084" s="130" t="s">
        <v>681</v>
      </c>
      <c r="R4084" s="131">
        <v>0</v>
      </c>
      <c r="S4084" s="132">
        <v>6427640.3600000078</v>
      </c>
      <c r="T4084" s="122" t="s">
        <v>1125</v>
      </c>
      <c r="U4084" s="2">
        <v>121547026</v>
      </c>
      <c r="V4084" s="121">
        <v>-452095638</v>
      </c>
      <c r="W4084" s="111"/>
      <c r="X4084" s="133">
        <v>73126478</v>
      </c>
      <c r="Y4084" s="45"/>
    </row>
    <row r="4085" spans="1:25">
      <c r="A4085" s="299" t="s">
        <v>182</v>
      </c>
      <c r="B4085" s="299" t="s">
        <v>183</v>
      </c>
      <c r="C4085" s="125">
        <v>45588</v>
      </c>
      <c r="D4085" s="125">
        <v>45588</v>
      </c>
      <c r="E4085" s="125">
        <v>45588</v>
      </c>
      <c r="G4085" s="127" t="s">
        <v>1886</v>
      </c>
      <c r="H4085" s="128" t="s">
        <v>1048</v>
      </c>
      <c r="I4085" s="73" t="s">
        <v>1046</v>
      </c>
      <c r="J4085" s="73" t="s">
        <v>1047</v>
      </c>
      <c r="K4085" s="73" t="s">
        <v>166</v>
      </c>
      <c r="L4085" s="129">
        <v>0</v>
      </c>
      <c r="N4085" s="121">
        <v>0</v>
      </c>
      <c r="O4085" s="121">
        <v>13607.2</v>
      </c>
      <c r="P4085" s="121">
        <v>13607.2</v>
      </c>
      <c r="Q4085" s="130" t="s">
        <v>681</v>
      </c>
      <c r="R4085" s="131">
        <v>0</v>
      </c>
      <c r="S4085" s="132">
        <v>6441247.560000008</v>
      </c>
      <c r="T4085" s="122" t="s">
        <v>1047</v>
      </c>
      <c r="U4085" s="2">
        <v>119204373</v>
      </c>
      <c r="V4085" s="121">
        <v>-452048865</v>
      </c>
      <c r="W4085" s="111">
        <v>551210</v>
      </c>
      <c r="X4085" s="133">
        <v>73113201</v>
      </c>
      <c r="Y4085" s="45"/>
    </row>
    <row r="4086" spans="1:25">
      <c r="A4086" s="228" t="s">
        <v>182</v>
      </c>
      <c r="B4086" s="228" t="s">
        <v>183</v>
      </c>
      <c r="C4086" s="229">
        <v>45588</v>
      </c>
      <c r="D4086" s="229">
        <v>45588</v>
      </c>
      <c r="E4086" s="229">
        <v>45588</v>
      </c>
      <c r="F4086" s="296" t="s">
        <v>203</v>
      </c>
      <c r="G4086" s="230" t="s">
        <v>1887</v>
      </c>
      <c r="H4086" s="231" t="s">
        <v>202</v>
      </c>
      <c r="I4086" s="232" t="s">
        <v>204</v>
      </c>
      <c r="J4086" s="232" t="s">
        <v>205</v>
      </c>
      <c r="K4086" s="232" t="s">
        <v>166</v>
      </c>
      <c r="L4086" s="233">
        <v>0</v>
      </c>
      <c r="M4086" s="234"/>
      <c r="N4086" s="234">
        <v>0</v>
      </c>
      <c r="O4086" s="234">
        <v>5201.58</v>
      </c>
      <c r="P4086" s="234">
        <v>5201.58</v>
      </c>
      <c r="Q4086" s="235" t="s">
        <v>681</v>
      </c>
      <c r="R4086" s="236">
        <v>0</v>
      </c>
      <c r="S4086" s="237">
        <v>6446449.140000008</v>
      </c>
      <c r="T4086" s="238" t="s">
        <v>205</v>
      </c>
      <c r="U4086" s="239">
        <v>119204408</v>
      </c>
      <c r="V4086" s="234">
        <v>-452105640</v>
      </c>
      <c r="W4086" s="240">
        <v>555758</v>
      </c>
      <c r="X4086" s="241">
        <v>73129183</v>
      </c>
      <c r="Y4086" s="242"/>
    </row>
    <row r="4087" spans="1:25">
      <c r="A4087" s="299" t="s">
        <v>206</v>
      </c>
      <c r="B4087" s="299" t="s">
        <v>207</v>
      </c>
      <c r="C4087" s="125">
        <v>45581</v>
      </c>
      <c r="D4087" s="125">
        <v>45589</v>
      </c>
      <c r="E4087" s="125">
        <v>45589</v>
      </c>
      <c r="G4087" s="127"/>
      <c r="H4087" s="128" t="s">
        <v>1193</v>
      </c>
      <c r="I4087" s="73" t="s">
        <v>1191</v>
      </c>
      <c r="J4087" s="73" t="s">
        <v>1192</v>
      </c>
      <c r="K4087" s="73" t="s">
        <v>710</v>
      </c>
      <c r="L4087" s="129">
        <v>6000000</v>
      </c>
      <c r="M4087" s="121">
        <v>99.28125</v>
      </c>
      <c r="N4087" s="121">
        <v>-5956875</v>
      </c>
      <c r="O4087" s="121">
        <v>0</v>
      </c>
      <c r="P4087" s="121">
        <v>-5956875</v>
      </c>
      <c r="Q4087" s="130" t="s">
        <v>681</v>
      </c>
      <c r="R4087" s="131">
        <v>22843272.989999987</v>
      </c>
      <c r="S4087" s="132">
        <v>0</v>
      </c>
      <c r="T4087" s="122" t="s">
        <v>1192</v>
      </c>
      <c r="U4087" s="2"/>
      <c r="W4087" s="111">
        <v>616698</v>
      </c>
      <c r="X4087" s="133"/>
      <c r="Y4087" s="45"/>
    </row>
    <row r="4088" spans="1:25">
      <c r="A4088" s="228" t="s">
        <v>182</v>
      </c>
      <c r="B4088" s="228" t="s">
        <v>183</v>
      </c>
      <c r="C4088" s="229">
        <v>45574</v>
      </c>
      <c r="D4088" s="229">
        <v>45574</v>
      </c>
      <c r="E4088" s="229">
        <v>45589</v>
      </c>
      <c r="F4088" s="296" t="s">
        <v>1425</v>
      </c>
      <c r="G4088" s="230" t="s">
        <v>2015</v>
      </c>
      <c r="H4088" s="231" t="s">
        <v>1424</v>
      </c>
      <c r="I4088" s="232" t="s">
        <v>697</v>
      </c>
      <c r="J4088" s="232" t="s">
        <v>1426</v>
      </c>
      <c r="K4088" s="232" t="s">
        <v>166</v>
      </c>
      <c r="L4088" s="233">
        <v>0</v>
      </c>
      <c r="M4088" s="234"/>
      <c r="N4088" s="234">
        <v>0</v>
      </c>
      <c r="O4088" s="234">
        <v>1129.99</v>
      </c>
      <c r="P4088" s="234">
        <v>1129.99</v>
      </c>
      <c r="Q4088" s="235" t="s">
        <v>681</v>
      </c>
      <c r="R4088" s="236">
        <v>0</v>
      </c>
      <c r="S4088" s="237">
        <v>6447579.1300000083</v>
      </c>
      <c r="T4088" s="238" t="s">
        <v>1426</v>
      </c>
      <c r="U4088" s="239">
        <v>121109963</v>
      </c>
      <c r="V4088" s="234">
        <v>-452255857</v>
      </c>
      <c r="W4088" s="240">
        <v>568526</v>
      </c>
      <c r="X4088" s="241">
        <v>73162296</v>
      </c>
      <c r="Y4088" s="242" t="s">
        <v>2028</v>
      </c>
    </row>
    <row r="4089" spans="1:25">
      <c r="A4089" s="299" t="s">
        <v>206</v>
      </c>
      <c r="B4089" s="299" t="s">
        <v>207</v>
      </c>
      <c r="C4089" s="125">
        <v>45581</v>
      </c>
      <c r="D4089" s="125">
        <v>45588</v>
      </c>
      <c r="E4089" s="125">
        <v>45590</v>
      </c>
      <c r="F4089" s="295" t="s">
        <v>1220</v>
      </c>
      <c r="G4089" s="127"/>
      <c r="H4089" s="128" t="s">
        <v>1190</v>
      </c>
      <c r="I4089" s="73" t="s">
        <v>1188</v>
      </c>
      <c r="J4089" s="73" t="s">
        <v>1189</v>
      </c>
      <c r="K4089" s="73" t="s">
        <v>710</v>
      </c>
      <c r="L4089" s="129">
        <v>5000000</v>
      </c>
      <c r="M4089" s="121">
        <v>99.03125</v>
      </c>
      <c r="N4089" s="121">
        <v>-4951562.5</v>
      </c>
      <c r="O4089" s="121">
        <v>0</v>
      </c>
      <c r="P4089" s="121">
        <v>-4951562.5</v>
      </c>
      <c r="Q4089" s="130" t="s">
        <v>681</v>
      </c>
      <c r="R4089" s="131">
        <v>17891710.489999987</v>
      </c>
      <c r="S4089" s="132">
        <v>0</v>
      </c>
      <c r="T4089" s="122" t="s">
        <v>1189</v>
      </c>
      <c r="U4089" s="2">
        <v>121589848</v>
      </c>
      <c r="V4089" s="121">
        <v>-452313400</v>
      </c>
      <c r="W4089" s="111">
        <v>613442</v>
      </c>
      <c r="X4089" s="133">
        <v>73173304</v>
      </c>
      <c r="Y4089" s="45"/>
    </row>
    <row r="4090" spans="1:25">
      <c r="A4090" s="299" t="s">
        <v>206</v>
      </c>
      <c r="B4090" s="299" t="s">
        <v>207</v>
      </c>
      <c r="C4090" s="125">
        <v>45581</v>
      </c>
      <c r="D4090" s="125">
        <v>45588</v>
      </c>
      <c r="E4090" s="125">
        <v>45590</v>
      </c>
      <c r="G4090" s="127"/>
      <c r="H4090" s="128" t="s">
        <v>449</v>
      </c>
      <c r="I4090" s="73" t="s">
        <v>450</v>
      </c>
      <c r="J4090" s="73" t="s">
        <v>451</v>
      </c>
      <c r="K4090" s="73" t="s">
        <v>710</v>
      </c>
      <c r="L4090" s="129">
        <v>5000000</v>
      </c>
      <c r="M4090" s="121">
        <v>99.03125</v>
      </c>
      <c r="N4090" s="121">
        <v>-4951562.5</v>
      </c>
      <c r="O4090" s="121">
        <v>0</v>
      </c>
      <c r="P4090" s="121">
        <v>-4951562.5</v>
      </c>
      <c r="Q4090" s="130" t="s">
        <v>681</v>
      </c>
      <c r="R4090" s="131">
        <v>12940147.989999987</v>
      </c>
      <c r="S4090" s="132">
        <v>0</v>
      </c>
      <c r="T4090" s="122" t="s">
        <v>451</v>
      </c>
      <c r="U4090" s="2">
        <v>121589464</v>
      </c>
      <c r="V4090" s="121">
        <v>-452312603</v>
      </c>
      <c r="W4090" s="111">
        <v>616102</v>
      </c>
      <c r="X4090" s="133">
        <v>73172955</v>
      </c>
      <c r="Y4090" s="45"/>
    </row>
    <row r="4091" spans="1:25">
      <c r="A4091" s="299" t="s">
        <v>206</v>
      </c>
      <c r="B4091" s="299" t="s">
        <v>207</v>
      </c>
      <c r="C4091" s="125">
        <v>45581</v>
      </c>
      <c r="D4091" s="125">
        <v>45590</v>
      </c>
      <c r="E4091" s="125">
        <v>45590</v>
      </c>
      <c r="G4091" s="127"/>
      <c r="H4091" s="128" t="s">
        <v>1196</v>
      </c>
      <c r="I4091" s="73" t="s">
        <v>1194</v>
      </c>
      <c r="J4091" s="73" t="s">
        <v>1195</v>
      </c>
      <c r="K4091" s="73" t="s">
        <v>710</v>
      </c>
      <c r="L4091" s="129">
        <v>5000000</v>
      </c>
      <c r="M4091" s="121">
        <v>99.15625</v>
      </c>
      <c r="N4091" s="121">
        <v>-4957812.5</v>
      </c>
      <c r="O4091" s="121">
        <v>0</v>
      </c>
      <c r="P4091" s="121">
        <v>-4957812.5</v>
      </c>
      <c r="Q4091" s="130" t="s">
        <v>681</v>
      </c>
      <c r="R4091" s="131">
        <v>7982335.4899999872</v>
      </c>
      <c r="S4091" s="132">
        <v>0</v>
      </c>
      <c r="T4091" s="122" t="s">
        <v>1195</v>
      </c>
      <c r="U4091" s="2">
        <v>121589706</v>
      </c>
      <c r="V4091" s="121">
        <v>-452313548</v>
      </c>
      <c r="W4091" s="111">
        <v>615700</v>
      </c>
      <c r="X4091" s="133">
        <v>73173320</v>
      </c>
      <c r="Y4091" s="45"/>
    </row>
    <row r="4092" spans="1:25">
      <c r="A4092" s="299" t="s">
        <v>206</v>
      </c>
      <c r="B4092" s="299" t="s">
        <v>207</v>
      </c>
      <c r="C4092" s="125">
        <v>45581</v>
      </c>
      <c r="D4092" s="125">
        <v>45588</v>
      </c>
      <c r="E4092" s="125">
        <v>45590</v>
      </c>
      <c r="G4092" s="127"/>
      <c r="H4092" s="128" t="s">
        <v>1178</v>
      </c>
      <c r="I4092" s="73" t="s">
        <v>1176</v>
      </c>
      <c r="J4092" s="73" t="s">
        <v>1177</v>
      </c>
      <c r="K4092" s="73" t="s">
        <v>710</v>
      </c>
      <c r="L4092" s="129">
        <v>5000000</v>
      </c>
      <c r="M4092" s="121">
        <v>99.03125</v>
      </c>
      <c r="N4092" s="121">
        <v>-4951562.5</v>
      </c>
      <c r="O4092" s="121">
        <v>0</v>
      </c>
      <c r="P4092" s="121">
        <v>-4951562.5</v>
      </c>
      <c r="Q4092" s="130" t="s">
        <v>681</v>
      </c>
      <c r="R4092" s="131">
        <v>3030772.9899999872</v>
      </c>
      <c r="S4092" s="132">
        <v>0</v>
      </c>
      <c r="T4092" s="122" t="s">
        <v>1177</v>
      </c>
      <c r="U4092" s="2">
        <v>121495290</v>
      </c>
      <c r="V4092" s="121">
        <v>-452312962</v>
      </c>
      <c r="W4092" s="111">
        <v>612457</v>
      </c>
      <c r="X4092" s="133">
        <v>73173120</v>
      </c>
      <c r="Y4092" s="45"/>
    </row>
    <row r="4093" spans="1:25">
      <c r="A4093" s="228" t="s">
        <v>206</v>
      </c>
      <c r="B4093" s="228" t="s">
        <v>207</v>
      </c>
      <c r="C4093" s="229">
        <v>45589</v>
      </c>
      <c r="D4093" s="229">
        <v>45590</v>
      </c>
      <c r="E4093" s="229">
        <v>45590</v>
      </c>
      <c r="F4093" s="296" t="s">
        <v>699</v>
      </c>
      <c r="G4093" s="230"/>
      <c r="H4093" s="231" t="s">
        <v>1197</v>
      </c>
      <c r="I4093" s="232" t="s">
        <v>700</v>
      </c>
      <c r="J4093" s="232" t="s">
        <v>701</v>
      </c>
      <c r="K4093" s="232" t="s">
        <v>710</v>
      </c>
      <c r="L4093" s="233">
        <v>1344322.5600000001</v>
      </c>
      <c r="M4093" s="234">
        <v>92.546599999999998</v>
      </c>
      <c r="N4093" s="234">
        <v>-1244124.82</v>
      </c>
      <c r="O4093" s="234">
        <v>0</v>
      </c>
      <c r="P4093" s="234">
        <v>-1244124.82</v>
      </c>
      <c r="Q4093" s="235" t="s">
        <v>681</v>
      </c>
      <c r="R4093" s="236">
        <v>1786648.1699999871</v>
      </c>
      <c r="S4093" s="237">
        <v>0</v>
      </c>
      <c r="T4093" s="238" t="s">
        <v>701</v>
      </c>
      <c r="U4093" s="239">
        <v>121656483</v>
      </c>
      <c r="V4093" s="234">
        <v>-452364015</v>
      </c>
      <c r="W4093" s="240">
        <v>618828</v>
      </c>
      <c r="X4093" s="241">
        <v>73187112</v>
      </c>
      <c r="Y4093" s="242"/>
    </row>
    <row r="4094" spans="1:25">
      <c r="A4094" s="299" t="s">
        <v>206</v>
      </c>
      <c r="B4094" s="299" t="s">
        <v>207</v>
      </c>
      <c r="C4094" s="125">
        <v>45593</v>
      </c>
      <c r="D4094" s="125">
        <v>45593</v>
      </c>
      <c r="E4094" s="125">
        <v>45593</v>
      </c>
      <c r="G4094" s="127"/>
      <c r="H4094" s="128" t="s">
        <v>1100</v>
      </c>
      <c r="I4094" s="73" t="s">
        <v>1098</v>
      </c>
      <c r="J4094" s="73" t="s">
        <v>1099</v>
      </c>
      <c r="K4094" s="73" t="s">
        <v>944</v>
      </c>
      <c r="L4094" s="129">
        <v>1322593.8999999999</v>
      </c>
      <c r="M4094" s="121">
        <v>100</v>
      </c>
      <c r="N4094" s="121">
        <v>1322593.8999999999</v>
      </c>
      <c r="O4094" s="121">
        <v>0</v>
      </c>
      <c r="P4094" s="121">
        <v>1322593.8999999999</v>
      </c>
      <c r="Q4094" s="130" t="s">
        <v>681</v>
      </c>
      <c r="R4094" s="131">
        <v>3109242.0699999873</v>
      </c>
      <c r="S4094" s="132">
        <v>0</v>
      </c>
      <c r="T4094" s="122" t="s">
        <v>1099</v>
      </c>
      <c r="U4094" s="2">
        <v>121710127</v>
      </c>
      <c r="V4094" s="121">
        <v>-453468172</v>
      </c>
      <c r="W4094" s="111">
        <v>590536</v>
      </c>
      <c r="X4094" s="133">
        <v>73217496</v>
      </c>
      <c r="Y4094" s="45"/>
    </row>
    <row r="4095" spans="1:25">
      <c r="A4095" s="299" t="s">
        <v>206</v>
      </c>
      <c r="B4095" s="299" t="s">
        <v>207</v>
      </c>
      <c r="C4095" s="125">
        <v>45593</v>
      </c>
      <c r="D4095" s="125">
        <v>45593</v>
      </c>
      <c r="E4095" s="125">
        <v>45593</v>
      </c>
      <c r="G4095" s="127"/>
      <c r="H4095" s="128" t="s">
        <v>1100</v>
      </c>
      <c r="I4095" s="73" t="s">
        <v>1098</v>
      </c>
      <c r="J4095" s="73" t="s">
        <v>1099</v>
      </c>
      <c r="K4095" s="73" t="s">
        <v>993</v>
      </c>
      <c r="L4095" s="129">
        <v>0</v>
      </c>
      <c r="N4095" s="121">
        <v>13225.93</v>
      </c>
      <c r="O4095" s="121">
        <v>0</v>
      </c>
      <c r="P4095" s="121">
        <v>13225.93</v>
      </c>
      <c r="Q4095" s="130" t="s">
        <v>681</v>
      </c>
      <c r="R4095" s="131">
        <v>3122467.9999999874</v>
      </c>
      <c r="S4095" s="132">
        <v>0</v>
      </c>
      <c r="T4095" s="122" t="s">
        <v>1099</v>
      </c>
      <c r="U4095" s="2">
        <v>121712579</v>
      </c>
      <c r="V4095" s="121">
        <v>-453470689</v>
      </c>
      <c r="W4095" s="111"/>
      <c r="X4095" s="133">
        <v>73218290</v>
      </c>
      <c r="Y4095" s="45"/>
    </row>
    <row r="4096" spans="1:25">
      <c r="A4096" s="299" t="s">
        <v>206</v>
      </c>
      <c r="B4096" s="299" t="s">
        <v>207</v>
      </c>
      <c r="C4096" s="125">
        <v>45593</v>
      </c>
      <c r="D4096" s="125">
        <v>45593</v>
      </c>
      <c r="E4096" s="125">
        <v>45593</v>
      </c>
      <c r="F4096" s="295" t="s">
        <v>581</v>
      </c>
      <c r="G4096" s="127"/>
      <c r="H4096" s="128" t="s">
        <v>1115</v>
      </c>
      <c r="I4096" s="73" t="s">
        <v>582</v>
      </c>
      <c r="J4096" s="73" t="s">
        <v>1114</v>
      </c>
      <c r="K4096" s="73" t="s">
        <v>944</v>
      </c>
      <c r="L4096" s="129">
        <v>919273.14</v>
      </c>
      <c r="M4096" s="121">
        <v>100</v>
      </c>
      <c r="N4096" s="121">
        <v>919273.14</v>
      </c>
      <c r="O4096" s="121">
        <v>0</v>
      </c>
      <c r="P4096" s="121">
        <v>919273.14</v>
      </c>
      <c r="Q4096" s="130" t="s">
        <v>681</v>
      </c>
      <c r="R4096" s="131">
        <v>4041741.1399999876</v>
      </c>
      <c r="S4096" s="132">
        <v>0</v>
      </c>
      <c r="T4096" s="122" t="s">
        <v>1114</v>
      </c>
      <c r="U4096" s="2">
        <v>121705079</v>
      </c>
      <c r="V4096" s="121">
        <v>-453459170</v>
      </c>
      <c r="W4096" s="111">
        <v>583113</v>
      </c>
      <c r="X4096" s="133">
        <v>73214927</v>
      </c>
      <c r="Y4096" s="45"/>
    </row>
    <row r="4097" spans="1:25">
      <c r="A4097" s="299" t="s">
        <v>182</v>
      </c>
      <c r="B4097" s="299" t="s">
        <v>183</v>
      </c>
      <c r="C4097" s="125">
        <v>45593</v>
      </c>
      <c r="D4097" s="125">
        <v>45593</v>
      </c>
      <c r="E4097" s="125">
        <v>45593</v>
      </c>
      <c r="F4097" s="295" t="s">
        <v>581</v>
      </c>
      <c r="G4097" s="127" t="s">
        <v>1972</v>
      </c>
      <c r="H4097" s="128" t="s">
        <v>1115</v>
      </c>
      <c r="I4097" s="73" t="s">
        <v>582</v>
      </c>
      <c r="J4097" s="73" t="s">
        <v>1114</v>
      </c>
      <c r="K4097" s="73" t="s">
        <v>166</v>
      </c>
      <c r="L4097" s="129">
        <v>0</v>
      </c>
      <c r="N4097" s="121">
        <v>0</v>
      </c>
      <c r="O4097" s="121">
        <v>5666.59</v>
      </c>
      <c r="P4097" s="121">
        <v>5666.59</v>
      </c>
      <c r="Q4097" s="130" t="s">
        <v>681</v>
      </c>
      <c r="R4097" s="131">
        <v>0</v>
      </c>
      <c r="S4097" s="132">
        <v>6453245.7200000081</v>
      </c>
      <c r="T4097" s="122" t="s">
        <v>1114</v>
      </c>
      <c r="U4097" s="2">
        <v>121697620</v>
      </c>
      <c r="V4097" s="121">
        <v>-453460176</v>
      </c>
      <c r="W4097" s="111">
        <v>583113</v>
      </c>
      <c r="X4097" s="133">
        <v>73215138</v>
      </c>
      <c r="Y4097" s="45"/>
    </row>
    <row r="4098" spans="1:25">
      <c r="A4098" s="243" t="s">
        <v>206</v>
      </c>
      <c r="B4098" s="243" t="s">
        <v>207</v>
      </c>
      <c r="C4098" s="244">
        <v>45595</v>
      </c>
      <c r="D4098" s="244">
        <v>45595</v>
      </c>
      <c r="E4098" s="244">
        <v>45595</v>
      </c>
      <c r="F4098" s="297"/>
      <c r="G4098" s="245"/>
      <c r="H4098" s="246" t="s">
        <v>350</v>
      </c>
      <c r="I4098" s="247" t="s">
        <v>351</v>
      </c>
      <c r="J4098" s="247" t="s">
        <v>352</v>
      </c>
      <c r="K4098" s="247" t="s">
        <v>944</v>
      </c>
      <c r="L4098" s="248">
        <v>83862.820000000007</v>
      </c>
      <c r="M4098" s="249">
        <v>100</v>
      </c>
      <c r="N4098" s="249">
        <v>83862.820000000007</v>
      </c>
      <c r="O4098" s="249">
        <v>0</v>
      </c>
      <c r="P4098" s="249">
        <v>83862.820000000007</v>
      </c>
      <c r="Q4098" s="250" t="s">
        <v>681</v>
      </c>
      <c r="R4098" s="251">
        <v>4125603.9599999874</v>
      </c>
      <c r="S4098" s="252">
        <v>0</v>
      </c>
      <c r="T4098" s="253" t="s">
        <v>352</v>
      </c>
      <c r="U4098" s="254">
        <v>122011042</v>
      </c>
      <c r="V4098" s="249">
        <v>-454668346</v>
      </c>
      <c r="W4098" s="255">
        <v>525862</v>
      </c>
      <c r="X4098" s="256">
        <v>73281088</v>
      </c>
      <c r="Y4098" s="257"/>
    </row>
    <row r="4099" spans="1:25">
      <c r="A4099" s="299" t="s">
        <v>182</v>
      </c>
      <c r="B4099" s="299" t="s">
        <v>183</v>
      </c>
      <c r="C4099" s="125">
        <v>45596</v>
      </c>
      <c r="D4099" s="125">
        <v>45596</v>
      </c>
      <c r="E4099" s="125">
        <v>45596</v>
      </c>
      <c r="G4099" s="127" t="s">
        <v>1997</v>
      </c>
      <c r="H4099" s="128" t="s">
        <v>441</v>
      </c>
      <c r="I4099" s="73" t="s">
        <v>442</v>
      </c>
      <c r="J4099" s="73" t="s">
        <v>443</v>
      </c>
      <c r="K4099" s="73" t="s">
        <v>166</v>
      </c>
      <c r="L4099" s="129">
        <v>0</v>
      </c>
      <c r="N4099" s="121">
        <v>0</v>
      </c>
      <c r="O4099" s="121">
        <v>79478.02</v>
      </c>
      <c r="P4099" s="121">
        <v>79478.02</v>
      </c>
      <c r="Q4099" s="130" t="s">
        <v>681</v>
      </c>
      <c r="R4099" s="131">
        <v>0</v>
      </c>
      <c r="S4099" s="132">
        <v>6532723.7400000077</v>
      </c>
      <c r="T4099" s="122" t="s">
        <v>443</v>
      </c>
      <c r="U4099" s="2">
        <v>120839420</v>
      </c>
      <c r="V4099" s="121">
        <v>-455165254</v>
      </c>
      <c r="W4099" s="111">
        <v>586391</v>
      </c>
      <c r="X4099" s="133">
        <v>73471149</v>
      </c>
      <c r="Y4099" s="45"/>
    </row>
    <row r="4100" spans="1:25">
      <c r="A4100" s="299" t="s">
        <v>182</v>
      </c>
      <c r="B4100" s="299" t="s">
        <v>183</v>
      </c>
      <c r="C4100" s="125">
        <v>45596</v>
      </c>
      <c r="D4100" s="125">
        <v>45596</v>
      </c>
      <c r="E4100" s="125">
        <v>45596</v>
      </c>
      <c r="G4100" s="127" t="s">
        <v>1990</v>
      </c>
      <c r="H4100" s="128" t="s">
        <v>1132</v>
      </c>
      <c r="I4100" s="73" t="s">
        <v>1130</v>
      </c>
      <c r="J4100" s="73" t="s">
        <v>1131</v>
      </c>
      <c r="K4100" s="73" t="s">
        <v>166</v>
      </c>
      <c r="L4100" s="129">
        <v>0</v>
      </c>
      <c r="N4100" s="121">
        <v>0</v>
      </c>
      <c r="O4100" s="121">
        <v>73593.22</v>
      </c>
      <c r="P4100" s="121">
        <v>73593.22</v>
      </c>
      <c r="Q4100" s="130" t="s">
        <v>681</v>
      </c>
      <c r="R4100" s="131">
        <v>0</v>
      </c>
      <c r="S4100" s="132">
        <v>6606316.9600000074</v>
      </c>
      <c r="T4100" s="122" t="s">
        <v>1131</v>
      </c>
      <c r="U4100" s="2">
        <v>122113985</v>
      </c>
      <c r="V4100" s="121">
        <v>-455312535</v>
      </c>
      <c r="W4100" s="111">
        <v>583671</v>
      </c>
      <c r="X4100" s="133">
        <v>73532015</v>
      </c>
      <c r="Y4100" s="45"/>
    </row>
    <row r="4101" spans="1:25">
      <c r="A4101" s="299" t="s">
        <v>182</v>
      </c>
      <c r="B4101" s="299" t="s">
        <v>183</v>
      </c>
      <c r="C4101" s="125">
        <v>45596</v>
      </c>
      <c r="D4101" s="125">
        <v>45596</v>
      </c>
      <c r="E4101" s="125">
        <v>45596</v>
      </c>
      <c r="F4101" s="295" t="s">
        <v>1061</v>
      </c>
      <c r="G4101" s="127" t="s">
        <v>1921</v>
      </c>
      <c r="H4101" s="128" t="s">
        <v>1060</v>
      </c>
      <c r="I4101" s="73" t="s">
        <v>1058</v>
      </c>
      <c r="J4101" s="73" t="s">
        <v>1059</v>
      </c>
      <c r="K4101" s="73" t="s">
        <v>166</v>
      </c>
      <c r="L4101" s="129">
        <v>0</v>
      </c>
      <c r="N4101" s="121">
        <v>0</v>
      </c>
      <c r="O4101" s="121">
        <v>10802.28</v>
      </c>
      <c r="P4101" s="121">
        <v>10802.28</v>
      </c>
      <c r="Q4101" s="130" t="s">
        <v>681</v>
      </c>
      <c r="R4101" s="131">
        <v>0</v>
      </c>
      <c r="S4101" s="132">
        <v>6617119.2400000077</v>
      </c>
      <c r="T4101" s="122" t="s">
        <v>1096</v>
      </c>
      <c r="U4101" s="2">
        <v>119651528</v>
      </c>
      <c r="V4101" s="121">
        <v>-455020423</v>
      </c>
      <c r="W4101" s="111">
        <v>553659</v>
      </c>
      <c r="X4101" s="133">
        <v>73326763</v>
      </c>
      <c r="Y4101" s="45"/>
    </row>
    <row r="4102" spans="1:25">
      <c r="A4102" s="299" t="s">
        <v>182</v>
      </c>
      <c r="B4102" s="299" t="s">
        <v>183</v>
      </c>
      <c r="C4102" s="125">
        <v>45596</v>
      </c>
      <c r="D4102" s="125">
        <v>45596</v>
      </c>
      <c r="E4102" s="125">
        <v>45596</v>
      </c>
      <c r="F4102" s="295" t="s">
        <v>734</v>
      </c>
      <c r="G4102" s="127" t="s">
        <v>1518</v>
      </c>
      <c r="H4102" s="128" t="s">
        <v>733</v>
      </c>
      <c r="I4102" s="73" t="s">
        <v>731</v>
      </c>
      <c r="J4102" s="73" t="s">
        <v>732</v>
      </c>
      <c r="K4102" s="73" t="s">
        <v>166</v>
      </c>
      <c r="L4102" s="129">
        <v>0</v>
      </c>
      <c r="N4102" s="121">
        <v>0</v>
      </c>
      <c r="O4102" s="121">
        <v>38.799999999999997</v>
      </c>
      <c r="P4102" s="121">
        <v>38.799999999999997</v>
      </c>
      <c r="Q4102" s="130" t="s">
        <v>681</v>
      </c>
      <c r="R4102" s="131">
        <v>0</v>
      </c>
      <c r="S4102" s="132">
        <v>6617158.0400000075</v>
      </c>
      <c r="T4102" s="122" t="s">
        <v>732</v>
      </c>
      <c r="U4102" s="2">
        <v>119790379</v>
      </c>
      <c r="V4102" s="121">
        <v>-455052411</v>
      </c>
      <c r="W4102" s="111">
        <v>548653</v>
      </c>
      <c r="X4102" s="133">
        <v>73358743</v>
      </c>
      <c r="Y4102" s="45"/>
    </row>
    <row r="4103" spans="1:25">
      <c r="A4103" s="299" t="s">
        <v>182</v>
      </c>
      <c r="B4103" s="299" t="s">
        <v>183</v>
      </c>
      <c r="C4103" s="125">
        <v>45596</v>
      </c>
      <c r="D4103" s="125">
        <v>45596</v>
      </c>
      <c r="E4103" s="125">
        <v>45596</v>
      </c>
      <c r="F4103" s="295" t="s">
        <v>734</v>
      </c>
      <c r="G4103" s="127" t="s">
        <v>1518</v>
      </c>
      <c r="H4103" s="128" t="s">
        <v>733</v>
      </c>
      <c r="I4103" s="73" t="s">
        <v>731</v>
      </c>
      <c r="J4103" s="73" t="s">
        <v>732</v>
      </c>
      <c r="K4103" s="73" t="s">
        <v>166</v>
      </c>
      <c r="L4103" s="129">
        <v>0</v>
      </c>
      <c r="N4103" s="121">
        <v>0</v>
      </c>
      <c r="O4103" s="121">
        <v>4953.95</v>
      </c>
      <c r="P4103" s="121">
        <v>4953.95</v>
      </c>
      <c r="Q4103" s="130" t="s">
        <v>681</v>
      </c>
      <c r="R4103" s="131">
        <v>0</v>
      </c>
      <c r="S4103" s="132">
        <v>6622111.9900000077</v>
      </c>
      <c r="T4103" s="122" t="s">
        <v>732</v>
      </c>
      <c r="U4103" s="2">
        <v>119794760</v>
      </c>
      <c r="V4103" s="121">
        <v>-455053035</v>
      </c>
      <c r="W4103" s="111">
        <v>548650</v>
      </c>
      <c r="X4103" s="133">
        <v>73359367</v>
      </c>
      <c r="Y4103" s="45"/>
    </row>
    <row r="4104" spans="1:25">
      <c r="A4104" s="299" t="s">
        <v>182</v>
      </c>
      <c r="B4104" s="299" t="s">
        <v>183</v>
      </c>
      <c r="C4104" s="125">
        <v>45596</v>
      </c>
      <c r="D4104" s="125">
        <v>45596</v>
      </c>
      <c r="E4104" s="125">
        <v>45596</v>
      </c>
      <c r="F4104" s="295" t="s">
        <v>859</v>
      </c>
      <c r="G4104" s="127" t="s">
        <v>1610</v>
      </c>
      <c r="H4104" s="128" t="s">
        <v>858</v>
      </c>
      <c r="I4104" s="73" t="s">
        <v>731</v>
      </c>
      <c r="J4104" s="73" t="s">
        <v>857</v>
      </c>
      <c r="K4104" s="73" t="s">
        <v>166</v>
      </c>
      <c r="L4104" s="129">
        <v>0</v>
      </c>
      <c r="N4104" s="121">
        <v>0</v>
      </c>
      <c r="O4104" s="121">
        <v>297.60000000000002</v>
      </c>
      <c r="P4104" s="121">
        <v>297.60000000000002</v>
      </c>
      <c r="Q4104" s="130" t="s">
        <v>681</v>
      </c>
      <c r="R4104" s="131">
        <v>0</v>
      </c>
      <c r="S4104" s="132">
        <v>6622409.5900000073</v>
      </c>
      <c r="T4104" s="122" t="s">
        <v>857</v>
      </c>
      <c r="U4104" s="2">
        <v>121546145</v>
      </c>
      <c r="V4104" s="121">
        <v>-455178902</v>
      </c>
      <c r="W4104" s="111">
        <v>548916</v>
      </c>
      <c r="X4104" s="133">
        <v>73484561</v>
      </c>
      <c r="Y4104" s="45"/>
    </row>
    <row r="4105" spans="1:25">
      <c r="A4105" s="299" t="s">
        <v>182</v>
      </c>
      <c r="B4105" s="299" t="s">
        <v>183</v>
      </c>
      <c r="C4105" s="125">
        <v>45596</v>
      </c>
      <c r="D4105" s="125">
        <v>45596</v>
      </c>
      <c r="E4105" s="125">
        <v>45596</v>
      </c>
      <c r="F4105" s="295" t="s">
        <v>859</v>
      </c>
      <c r="G4105" s="127" t="s">
        <v>1610</v>
      </c>
      <c r="H4105" s="128" t="s">
        <v>858</v>
      </c>
      <c r="I4105" s="73" t="s">
        <v>731</v>
      </c>
      <c r="J4105" s="73" t="s">
        <v>857</v>
      </c>
      <c r="K4105" s="73" t="s">
        <v>166</v>
      </c>
      <c r="L4105" s="129">
        <v>0</v>
      </c>
      <c r="N4105" s="121">
        <v>0</v>
      </c>
      <c r="O4105" s="121">
        <v>36708.68</v>
      </c>
      <c r="P4105" s="121">
        <v>36708.68</v>
      </c>
      <c r="Q4105" s="130" t="s">
        <v>681</v>
      </c>
      <c r="R4105" s="131">
        <v>0</v>
      </c>
      <c r="S4105" s="132">
        <v>6659118.270000007</v>
      </c>
      <c r="T4105" s="122" t="s">
        <v>857</v>
      </c>
      <c r="U4105" s="2">
        <v>121754879</v>
      </c>
      <c r="V4105" s="121">
        <v>-455191904</v>
      </c>
      <c r="W4105" s="111">
        <v>548924</v>
      </c>
      <c r="X4105" s="133">
        <v>73497517</v>
      </c>
      <c r="Y4105" s="45"/>
    </row>
    <row r="4106" spans="1:25">
      <c r="A4106" s="299" t="s">
        <v>182</v>
      </c>
      <c r="B4106" s="299" t="s">
        <v>183</v>
      </c>
      <c r="C4106" s="125">
        <v>45596</v>
      </c>
      <c r="D4106" s="125">
        <v>45596</v>
      </c>
      <c r="E4106" s="125">
        <v>45596</v>
      </c>
      <c r="F4106" s="295" t="s">
        <v>558</v>
      </c>
      <c r="G4106" s="127" t="s">
        <v>1685</v>
      </c>
      <c r="H4106" s="128" t="s">
        <v>557</v>
      </c>
      <c r="I4106" s="73" t="s">
        <v>559</v>
      </c>
      <c r="J4106" s="73" t="s">
        <v>943</v>
      </c>
      <c r="K4106" s="73" t="s">
        <v>166</v>
      </c>
      <c r="L4106" s="129">
        <v>0</v>
      </c>
      <c r="N4106" s="121">
        <v>0</v>
      </c>
      <c r="O4106" s="121">
        <v>28786.13</v>
      </c>
      <c r="P4106" s="121">
        <v>28786.13</v>
      </c>
      <c r="Q4106" s="130" t="s">
        <v>681</v>
      </c>
      <c r="R4106" s="131">
        <v>0</v>
      </c>
      <c r="S4106" s="132">
        <v>6687904.4000000069</v>
      </c>
      <c r="T4106" s="122" t="s">
        <v>560</v>
      </c>
      <c r="U4106" s="2">
        <v>120861890</v>
      </c>
      <c r="V4106" s="121">
        <v>-455166166</v>
      </c>
      <c r="W4106" s="111">
        <v>545690</v>
      </c>
      <c r="X4106" s="133">
        <v>73472061</v>
      </c>
      <c r="Y4106" s="45"/>
    </row>
    <row r="4107" spans="1:25">
      <c r="A4107" s="299" t="s">
        <v>182</v>
      </c>
      <c r="B4107" s="299" t="s">
        <v>183</v>
      </c>
      <c r="C4107" s="125">
        <v>45596</v>
      </c>
      <c r="D4107" s="125">
        <v>45596</v>
      </c>
      <c r="E4107" s="125">
        <v>45596</v>
      </c>
      <c r="F4107" s="295" t="s">
        <v>1413</v>
      </c>
      <c r="G4107" s="127" t="s">
        <v>2010</v>
      </c>
      <c r="H4107" s="128" t="s">
        <v>1129</v>
      </c>
      <c r="I4107" s="73" t="s">
        <v>877</v>
      </c>
      <c r="J4107" s="73" t="s">
        <v>1128</v>
      </c>
      <c r="K4107" s="73" t="s">
        <v>166</v>
      </c>
      <c r="L4107" s="129">
        <v>0</v>
      </c>
      <c r="N4107" s="121">
        <v>0</v>
      </c>
      <c r="O4107" s="121">
        <v>39824.370000000003</v>
      </c>
      <c r="P4107" s="121">
        <v>39824.370000000003</v>
      </c>
      <c r="Q4107" s="130" t="s">
        <v>681</v>
      </c>
      <c r="R4107" s="131">
        <v>0</v>
      </c>
      <c r="S4107" s="132">
        <v>6727728.770000007</v>
      </c>
      <c r="T4107" s="122" t="s">
        <v>1128</v>
      </c>
      <c r="U4107" s="2">
        <v>122018829</v>
      </c>
      <c r="V4107" s="121">
        <v>-455197566</v>
      </c>
      <c r="W4107" s="111">
        <v>594659</v>
      </c>
      <c r="X4107" s="133">
        <v>73503155</v>
      </c>
      <c r="Y4107" s="45"/>
    </row>
    <row r="4108" spans="1:25">
      <c r="A4108" s="299" t="s">
        <v>182</v>
      </c>
      <c r="B4108" s="299" t="s">
        <v>183</v>
      </c>
      <c r="C4108" s="125">
        <v>45596</v>
      </c>
      <c r="D4108" s="125">
        <v>45596</v>
      </c>
      <c r="E4108" s="125">
        <v>45596</v>
      </c>
      <c r="G4108" s="127" t="s">
        <v>2029</v>
      </c>
      <c r="H4108" s="128" t="s">
        <v>1175</v>
      </c>
      <c r="I4108" s="73" t="s">
        <v>470</v>
      </c>
      <c r="J4108" s="73" t="s">
        <v>1174</v>
      </c>
      <c r="K4108" s="73" t="s">
        <v>166</v>
      </c>
      <c r="L4108" s="129">
        <v>0</v>
      </c>
      <c r="N4108" s="121">
        <v>0</v>
      </c>
      <c r="O4108" s="121">
        <v>12306.8</v>
      </c>
      <c r="P4108" s="121">
        <v>12306.8</v>
      </c>
      <c r="Q4108" s="130" t="s">
        <v>681</v>
      </c>
      <c r="R4108" s="131">
        <v>0</v>
      </c>
      <c r="S4108" s="132">
        <v>6740035.5700000068</v>
      </c>
      <c r="T4108" s="122" t="s">
        <v>1174</v>
      </c>
      <c r="U4108" s="2">
        <v>121667955</v>
      </c>
      <c r="V4108" s="121">
        <v>-455184386</v>
      </c>
      <c r="W4108" s="111">
        <v>612285</v>
      </c>
      <c r="X4108" s="133">
        <v>73490027</v>
      </c>
      <c r="Y4108" s="45"/>
    </row>
    <row r="4109" spans="1:25">
      <c r="A4109" s="299" t="s">
        <v>182</v>
      </c>
      <c r="B4109" s="299" t="s">
        <v>183</v>
      </c>
      <c r="C4109" s="125">
        <v>45596</v>
      </c>
      <c r="D4109" s="125">
        <v>45596</v>
      </c>
      <c r="E4109" s="125">
        <v>45596</v>
      </c>
      <c r="G4109" s="127" t="s">
        <v>1871</v>
      </c>
      <c r="H4109" s="128" t="s">
        <v>516</v>
      </c>
      <c r="I4109" s="73" t="s">
        <v>517</v>
      </c>
      <c r="J4109" s="73" t="s">
        <v>1872</v>
      </c>
      <c r="K4109" s="73" t="s">
        <v>166</v>
      </c>
      <c r="L4109" s="129">
        <v>0</v>
      </c>
      <c r="N4109" s="121">
        <v>0</v>
      </c>
      <c r="O4109" s="121">
        <v>12308.4</v>
      </c>
      <c r="P4109" s="121">
        <v>12308.4</v>
      </c>
      <c r="Q4109" s="130" t="s">
        <v>681</v>
      </c>
      <c r="R4109" s="131">
        <v>0</v>
      </c>
      <c r="S4109" s="132">
        <v>6752343.9700000072</v>
      </c>
      <c r="T4109" s="122" t="s">
        <v>518</v>
      </c>
      <c r="U4109" s="2">
        <v>120381259</v>
      </c>
      <c r="V4109" s="121">
        <v>-455141579</v>
      </c>
      <c r="W4109" s="111">
        <v>549713</v>
      </c>
      <c r="X4109" s="133">
        <v>73447530</v>
      </c>
      <c r="Y4109" s="45"/>
    </row>
    <row r="4110" spans="1:25">
      <c r="A4110" s="299" t="s">
        <v>182</v>
      </c>
      <c r="B4110" s="299" t="s">
        <v>183</v>
      </c>
      <c r="C4110" s="125">
        <v>45596</v>
      </c>
      <c r="D4110" s="125">
        <v>45596</v>
      </c>
      <c r="E4110" s="125">
        <v>45596</v>
      </c>
      <c r="F4110" s="295" t="s">
        <v>693</v>
      </c>
      <c r="G4110" s="127"/>
      <c r="H4110" s="128" t="s">
        <v>1097</v>
      </c>
      <c r="I4110" s="73" t="s">
        <v>387</v>
      </c>
      <c r="J4110" s="73" t="s">
        <v>694</v>
      </c>
      <c r="K4110" s="73" t="s">
        <v>1158</v>
      </c>
      <c r="L4110" s="129">
        <v>0</v>
      </c>
      <c r="N4110" s="121">
        <v>0</v>
      </c>
      <c r="O4110" s="121">
        <v>5523.51</v>
      </c>
      <c r="P4110" s="121">
        <v>5523.51</v>
      </c>
      <c r="Q4110" s="130" t="s">
        <v>681</v>
      </c>
      <c r="R4110" s="131">
        <v>0</v>
      </c>
      <c r="S4110" s="132">
        <v>6757867.480000007</v>
      </c>
      <c r="T4110" s="122" t="s">
        <v>694</v>
      </c>
      <c r="U4110" s="2">
        <v>121867345</v>
      </c>
      <c r="V4110" s="121">
        <v>-453928547</v>
      </c>
      <c r="W4110" s="111"/>
      <c r="X4110" s="133">
        <v>73246365</v>
      </c>
      <c r="Y4110" s="45"/>
    </row>
    <row r="4111" spans="1:25">
      <c r="A4111" s="299" t="s">
        <v>182</v>
      </c>
      <c r="B4111" s="299" t="s">
        <v>183</v>
      </c>
      <c r="C4111" s="125">
        <v>45596</v>
      </c>
      <c r="D4111" s="125">
        <v>45596</v>
      </c>
      <c r="E4111" s="125">
        <v>45596</v>
      </c>
      <c r="F4111" s="295" t="s">
        <v>386</v>
      </c>
      <c r="G4111" s="127"/>
      <c r="H4111" s="128" t="s">
        <v>385</v>
      </c>
      <c r="I4111" s="73" t="s">
        <v>387</v>
      </c>
      <c r="J4111" s="73" t="s">
        <v>388</v>
      </c>
      <c r="K4111" s="73" t="s">
        <v>1158</v>
      </c>
      <c r="L4111" s="129">
        <v>0</v>
      </c>
      <c r="N4111" s="121">
        <v>0</v>
      </c>
      <c r="O4111" s="121">
        <v>6183.15</v>
      </c>
      <c r="P4111" s="121">
        <v>6183.15</v>
      </c>
      <c r="Q4111" s="130" t="s">
        <v>681</v>
      </c>
      <c r="R4111" s="131">
        <v>0</v>
      </c>
      <c r="S4111" s="132">
        <v>6764050.6300000073</v>
      </c>
      <c r="T4111" s="122" t="s">
        <v>388</v>
      </c>
      <c r="U4111" s="2">
        <v>121873352</v>
      </c>
      <c r="V4111" s="121">
        <v>-453935111</v>
      </c>
      <c r="W4111" s="111"/>
      <c r="X4111" s="133">
        <v>73246505</v>
      </c>
      <c r="Y4111" s="45"/>
    </row>
    <row r="4112" spans="1:25">
      <c r="A4112" s="299" t="s">
        <v>182</v>
      </c>
      <c r="B4112" s="299" t="s">
        <v>183</v>
      </c>
      <c r="C4112" s="125">
        <v>45596</v>
      </c>
      <c r="D4112" s="125">
        <v>45596</v>
      </c>
      <c r="E4112" s="125">
        <v>45596</v>
      </c>
      <c r="F4112" s="295" t="s">
        <v>466</v>
      </c>
      <c r="G4112" s="127" t="s">
        <v>1608</v>
      </c>
      <c r="H4112" s="128" t="s">
        <v>465</v>
      </c>
      <c r="I4112" s="73" t="s">
        <v>467</v>
      </c>
      <c r="J4112" s="73" t="s">
        <v>468</v>
      </c>
      <c r="K4112" s="73" t="s">
        <v>166</v>
      </c>
      <c r="L4112" s="129">
        <v>0</v>
      </c>
      <c r="N4112" s="121">
        <v>0</v>
      </c>
      <c r="O4112" s="121">
        <v>59517.79</v>
      </c>
      <c r="P4112" s="121">
        <v>59517.79</v>
      </c>
      <c r="Q4112" s="130" t="s">
        <v>681</v>
      </c>
      <c r="R4112" s="131">
        <v>0</v>
      </c>
      <c r="S4112" s="132">
        <v>6823568.4200000074</v>
      </c>
      <c r="T4112" s="122" t="s">
        <v>468</v>
      </c>
      <c r="U4112" s="2">
        <v>121876292</v>
      </c>
      <c r="V4112" s="121">
        <v>-455195184</v>
      </c>
      <c r="W4112" s="111">
        <v>553492</v>
      </c>
      <c r="X4112" s="133">
        <v>73500791</v>
      </c>
      <c r="Y4112" s="45"/>
    </row>
    <row r="4113" spans="1:25">
      <c r="A4113" s="299" t="s">
        <v>182</v>
      </c>
      <c r="B4113" s="299" t="s">
        <v>183</v>
      </c>
      <c r="C4113" s="125">
        <v>45596</v>
      </c>
      <c r="D4113" s="125">
        <v>45596</v>
      </c>
      <c r="E4113" s="125">
        <v>45596</v>
      </c>
      <c r="F4113" s="295" t="s">
        <v>1127</v>
      </c>
      <c r="G4113" s="127" t="s">
        <v>1978</v>
      </c>
      <c r="H4113" s="128" t="s">
        <v>1126</v>
      </c>
      <c r="I4113" s="73" t="s">
        <v>977</v>
      </c>
      <c r="J4113" s="73" t="s">
        <v>1125</v>
      </c>
      <c r="K4113" s="73" t="s">
        <v>166</v>
      </c>
      <c r="L4113" s="129">
        <v>0</v>
      </c>
      <c r="N4113" s="121">
        <v>0</v>
      </c>
      <c r="O4113" s="121">
        <v>38849.129999999997</v>
      </c>
      <c r="P4113" s="121">
        <v>38849.129999999997</v>
      </c>
      <c r="Q4113" s="130" t="s">
        <v>681</v>
      </c>
      <c r="R4113" s="131">
        <v>0</v>
      </c>
      <c r="S4113" s="132">
        <v>6862417.5500000073</v>
      </c>
      <c r="T4113" s="122" t="s">
        <v>1125</v>
      </c>
      <c r="U4113" s="2">
        <v>119912414</v>
      </c>
      <c r="V4113" s="121">
        <v>-455074379</v>
      </c>
      <c r="W4113" s="111">
        <v>588800</v>
      </c>
      <c r="X4113" s="133">
        <v>73380711</v>
      </c>
      <c r="Y4113" s="45"/>
    </row>
    <row r="4114" spans="1:25">
      <c r="A4114" s="299" t="s">
        <v>182</v>
      </c>
      <c r="B4114" s="299" t="s">
        <v>183</v>
      </c>
      <c r="C4114" s="125">
        <v>45596</v>
      </c>
      <c r="D4114" s="125">
        <v>45596</v>
      </c>
      <c r="E4114" s="125">
        <v>45596</v>
      </c>
      <c r="F4114" s="295" t="s">
        <v>1127</v>
      </c>
      <c r="G4114" s="127" t="s">
        <v>1978</v>
      </c>
      <c r="H4114" s="128" t="s">
        <v>1126</v>
      </c>
      <c r="I4114" s="73" t="s">
        <v>977</v>
      </c>
      <c r="J4114" s="73" t="s">
        <v>1125</v>
      </c>
      <c r="K4114" s="73" t="s">
        <v>166</v>
      </c>
      <c r="L4114" s="129">
        <v>0</v>
      </c>
      <c r="N4114" s="121">
        <v>0</v>
      </c>
      <c r="O4114" s="121">
        <v>6368.71</v>
      </c>
      <c r="P4114" s="121">
        <v>6368.71</v>
      </c>
      <c r="Q4114" s="130" t="s">
        <v>681</v>
      </c>
      <c r="R4114" s="131">
        <v>0</v>
      </c>
      <c r="S4114" s="132">
        <v>6868786.2600000072</v>
      </c>
      <c r="T4114" s="122" t="s">
        <v>1125</v>
      </c>
      <c r="U4114" s="2">
        <v>119912623</v>
      </c>
      <c r="V4114" s="121">
        <v>-455074582</v>
      </c>
      <c r="W4114" s="111">
        <v>588801</v>
      </c>
      <c r="X4114" s="133">
        <v>73380914</v>
      </c>
      <c r="Y4114" s="45"/>
    </row>
    <row r="4115" spans="1:25">
      <c r="A4115" s="299" t="s">
        <v>182</v>
      </c>
      <c r="B4115" s="299" t="s">
        <v>183</v>
      </c>
      <c r="C4115" s="125">
        <v>45596</v>
      </c>
      <c r="D4115" s="125">
        <v>45596</v>
      </c>
      <c r="E4115" s="125">
        <v>45596</v>
      </c>
      <c r="G4115" s="127" t="s">
        <v>1636</v>
      </c>
      <c r="H4115" s="128" t="s">
        <v>881</v>
      </c>
      <c r="I4115" s="73" t="s">
        <v>204</v>
      </c>
      <c r="J4115" s="73" t="s">
        <v>880</v>
      </c>
      <c r="K4115" s="73" t="s">
        <v>166</v>
      </c>
      <c r="L4115" s="129">
        <v>0</v>
      </c>
      <c r="N4115" s="121">
        <v>0</v>
      </c>
      <c r="O4115" s="121">
        <v>5101.43</v>
      </c>
      <c r="P4115" s="121">
        <v>5101.43</v>
      </c>
      <c r="Q4115" s="130" t="s">
        <v>681</v>
      </c>
      <c r="R4115" s="131">
        <v>0</v>
      </c>
      <c r="S4115" s="132">
        <v>6873887.6900000069</v>
      </c>
      <c r="T4115" s="122" t="s">
        <v>880</v>
      </c>
      <c r="U4115" s="2">
        <v>121227633</v>
      </c>
      <c r="V4115" s="121">
        <v>-455175281</v>
      </c>
      <c r="W4115" s="111">
        <v>533551</v>
      </c>
      <c r="X4115" s="133">
        <v>73480984</v>
      </c>
      <c r="Y4115" s="45"/>
    </row>
    <row r="4116" spans="1:25">
      <c r="A4116" s="299" t="s">
        <v>182</v>
      </c>
      <c r="B4116" s="299" t="s">
        <v>183</v>
      </c>
      <c r="C4116" s="125">
        <v>45596</v>
      </c>
      <c r="D4116" s="125">
        <v>45596</v>
      </c>
      <c r="E4116" s="125">
        <v>45596</v>
      </c>
      <c r="F4116" s="295" t="s">
        <v>203</v>
      </c>
      <c r="G4116" s="127" t="s">
        <v>1887</v>
      </c>
      <c r="H4116" s="128" t="s">
        <v>202</v>
      </c>
      <c r="I4116" s="73" t="s">
        <v>204</v>
      </c>
      <c r="J4116" s="73" t="s">
        <v>205</v>
      </c>
      <c r="K4116" s="73" t="s">
        <v>166</v>
      </c>
      <c r="L4116" s="129">
        <v>0</v>
      </c>
      <c r="N4116" s="121">
        <v>0</v>
      </c>
      <c r="O4116" s="121">
        <v>1482.34</v>
      </c>
      <c r="P4116" s="121">
        <v>1482.34</v>
      </c>
      <c r="Q4116" s="130" t="s">
        <v>681</v>
      </c>
      <c r="R4116" s="131">
        <v>0</v>
      </c>
      <c r="S4116" s="132">
        <v>6875370.0300000068</v>
      </c>
      <c r="T4116" s="122" t="s">
        <v>205</v>
      </c>
      <c r="U4116" s="2">
        <v>121227637</v>
      </c>
      <c r="V4116" s="121">
        <v>-455259615</v>
      </c>
      <c r="W4116" s="111">
        <v>542867</v>
      </c>
      <c r="X4116" s="133">
        <v>73520796</v>
      </c>
      <c r="Y4116" s="45"/>
    </row>
    <row r="4117" spans="1:25">
      <c r="A4117" s="228" t="s">
        <v>182</v>
      </c>
      <c r="B4117" s="228" t="s">
        <v>183</v>
      </c>
      <c r="C4117" s="229">
        <v>45596</v>
      </c>
      <c r="D4117" s="229">
        <v>45596</v>
      </c>
      <c r="E4117" s="229">
        <v>45596</v>
      </c>
      <c r="F4117" s="296" t="s">
        <v>1078</v>
      </c>
      <c r="G4117" s="230" t="s">
        <v>1955</v>
      </c>
      <c r="H4117" s="231" t="s">
        <v>1077</v>
      </c>
      <c r="I4117" s="232" t="s">
        <v>539</v>
      </c>
      <c r="J4117" s="232" t="s">
        <v>1076</v>
      </c>
      <c r="K4117" s="232" t="s">
        <v>166</v>
      </c>
      <c r="L4117" s="233">
        <v>0</v>
      </c>
      <c r="M4117" s="234"/>
      <c r="N4117" s="234">
        <v>0</v>
      </c>
      <c r="O4117" s="234">
        <v>50706.95</v>
      </c>
      <c r="P4117" s="234">
        <v>50706.95</v>
      </c>
      <c r="Q4117" s="235" t="s">
        <v>681</v>
      </c>
      <c r="R4117" s="236">
        <v>0</v>
      </c>
      <c r="S4117" s="237">
        <v>6926076.980000007</v>
      </c>
      <c r="T4117" s="238" t="s">
        <v>1076</v>
      </c>
      <c r="U4117" s="239">
        <v>122094101</v>
      </c>
      <c r="V4117" s="234">
        <v>-455266412</v>
      </c>
      <c r="W4117" s="240">
        <v>571971</v>
      </c>
      <c r="X4117" s="241">
        <v>73522620</v>
      </c>
      <c r="Y4117" s="242"/>
    </row>
    <row r="4118" spans="1:25">
      <c r="A4118" s="299" t="s">
        <v>206</v>
      </c>
      <c r="B4118" s="299" t="s">
        <v>207</v>
      </c>
      <c r="C4118" s="125">
        <v>45597</v>
      </c>
      <c r="D4118" s="125">
        <v>45597</v>
      </c>
      <c r="E4118" s="125">
        <v>45597</v>
      </c>
      <c r="G4118" s="127"/>
      <c r="H4118" s="128" t="s">
        <v>1100</v>
      </c>
      <c r="I4118" s="73" t="s">
        <v>1098</v>
      </c>
      <c r="J4118" s="73" t="s">
        <v>1099</v>
      </c>
      <c r="K4118" s="73" t="s">
        <v>944</v>
      </c>
      <c r="L4118" s="129">
        <v>3452537.52</v>
      </c>
      <c r="M4118" s="121">
        <v>100</v>
      </c>
      <c r="N4118" s="121">
        <v>3452537.52</v>
      </c>
      <c r="O4118" s="121">
        <v>0</v>
      </c>
      <c r="P4118" s="121">
        <v>3452537.52</v>
      </c>
      <c r="Q4118" s="130" t="s">
        <v>681</v>
      </c>
      <c r="R4118" s="131">
        <v>7578141.4799999874</v>
      </c>
      <c r="S4118" s="132">
        <v>0</v>
      </c>
      <c r="T4118" s="122" t="s">
        <v>1099</v>
      </c>
      <c r="U4118" s="2">
        <v>122174255</v>
      </c>
      <c r="V4118" s="121">
        <v>-455464468</v>
      </c>
      <c r="W4118" s="111">
        <v>590536</v>
      </c>
      <c r="X4118" s="133">
        <v>73572717</v>
      </c>
      <c r="Y4118" s="45"/>
    </row>
    <row r="4119" spans="1:25">
      <c r="A4119" s="299" t="s">
        <v>206</v>
      </c>
      <c r="B4119" s="299" t="s">
        <v>207</v>
      </c>
      <c r="C4119" s="125">
        <v>45597</v>
      </c>
      <c r="D4119" s="125">
        <v>45597</v>
      </c>
      <c r="E4119" s="125">
        <v>45597</v>
      </c>
      <c r="G4119" s="127"/>
      <c r="H4119" s="128" t="s">
        <v>1100</v>
      </c>
      <c r="I4119" s="73" t="s">
        <v>1098</v>
      </c>
      <c r="J4119" s="73" t="s">
        <v>1099</v>
      </c>
      <c r="K4119" s="73" t="s">
        <v>993</v>
      </c>
      <c r="L4119" s="129">
        <v>0</v>
      </c>
      <c r="N4119" s="121">
        <v>34525.379999999997</v>
      </c>
      <c r="O4119" s="121">
        <v>0</v>
      </c>
      <c r="P4119" s="121">
        <v>34525.379999999997</v>
      </c>
      <c r="Q4119" s="130" t="s">
        <v>681</v>
      </c>
      <c r="R4119" s="131">
        <v>7612666.8599999873</v>
      </c>
      <c r="S4119" s="132">
        <v>0</v>
      </c>
      <c r="T4119" s="122" t="s">
        <v>1099</v>
      </c>
      <c r="U4119" s="2">
        <v>122174207</v>
      </c>
      <c r="V4119" s="121">
        <v>-455464436</v>
      </c>
      <c r="W4119" s="111"/>
      <c r="X4119" s="133">
        <v>73572703</v>
      </c>
      <c r="Y4119" s="45"/>
    </row>
    <row r="4120" spans="1:25">
      <c r="A4120" s="299" t="s">
        <v>182</v>
      </c>
      <c r="B4120" s="299" t="s">
        <v>183</v>
      </c>
      <c r="C4120" s="125">
        <v>45597</v>
      </c>
      <c r="D4120" s="125">
        <v>45597</v>
      </c>
      <c r="E4120" s="125">
        <v>45597</v>
      </c>
      <c r="G4120" s="127" t="s">
        <v>1975</v>
      </c>
      <c r="H4120" s="128" t="s">
        <v>1100</v>
      </c>
      <c r="I4120" s="73" t="s">
        <v>1098</v>
      </c>
      <c r="J4120" s="73" t="s">
        <v>1099</v>
      </c>
      <c r="K4120" s="73" t="s">
        <v>166</v>
      </c>
      <c r="L4120" s="129">
        <v>0</v>
      </c>
      <c r="N4120" s="121">
        <v>0</v>
      </c>
      <c r="O4120" s="121">
        <v>41367.14</v>
      </c>
      <c r="P4120" s="121">
        <v>41367.14</v>
      </c>
      <c r="Q4120" s="130" t="s">
        <v>681</v>
      </c>
      <c r="R4120" s="131">
        <v>0</v>
      </c>
      <c r="S4120" s="132">
        <v>6967444.1200000066</v>
      </c>
      <c r="T4120" s="122" t="s">
        <v>1099</v>
      </c>
      <c r="U4120" s="2">
        <v>122173733</v>
      </c>
      <c r="V4120" s="121">
        <v>-455462451</v>
      </c>
      <c r="W4120" s="111">
        <v>590536</v>
      </c>
      <c r="X4120" s="133">
        <v>73572504</v>
      </c>
      <c r="Y4120" s="45"/>
    </row>
    <row r="4121" spans="1:25">
      <c r="A4121" s="299" t="s">
        <v>182</v>
      </c>
      <c r="B4121" s="299" t="s">
        <v>183</v>
      </c>
      <c r="C4121" s="125">
        <v>45597</v>
      </c>
      <c r="D4121" s="125">
        <v>45597</v>
      </c>
      <c r="E4121" s="125">
        <v>45597</v>
      </c>
      <c r="G4121" s="127" t="s">
        <v>1862</v>
      </c>
      <c r="H4121" s="128" t="s">
        <v>1042</v>
      </c>
      <c r="I4121" s="73" t="s">
        <v>716</v>
      </c>
      <c r="J4121" s="73" t="s">
        <v>1863</v>
      </c>
      <c r="K4121" s="73" t="s">
        <v>166</v>
      </c>
      <c r="L4121" s="129">
        <v>0</v>
      </c>
      <c r="N4121" s="121">
        <v>0</v>
      </c>
      <c r="O4121" s="121">
        <v>38378.870000000003</v>
      </c>
      <c r="P4121" s="121">
        <v>38378.870000000003</v>
      </c>
      <c r="Q4121" s="130" t="s">
        <v>681</v>
      </c>
      <c r="R4121" s="131">
        <v>0</v>
      </c>
      <c r="S4121" s="132">
        <v>7005822.9900000067</v>
      </c>
      <c r="T4121" s="122" t="s">
        <v>1041</v>
      </c>
      <c r="U4121" s="2">
        <v>120711750</v>
      </c>
      <c r="V4121" s="121">
        <v>-455377604</v>
      </c>
      <c r="W4121" s="111">
        <v>549049</v>
      </c>
      <c r="X4121" s="133">
        <v>73549079</v>
      </c>
      <c r="Y4121" s="45"/>
    </row>
    <row r="4122" spans="1:25">
      <c r="A4122" s="299" t="s">
        <v>182</v>
      </c>
      <c r="B4122" s="299" t="s">
        <v>183</v>
      </c>
      <c r="C4122" s="125">
        <v>45596</v>
      </c>
      <c r="D4122" s="125">
        <v>45596</v>
      </c>
      <c r="E4122" s="125">
        <v>45597</v>
      </c>
      <c r="G4122" s="127" t="s">
        <v>2014</v>
      </c>
      <c r="H4122" s="128" t="s">
        <v>438</v>
      </c>
      <c r="I4122" s="73" t="s">
        <v>439</v>
      </c>
      <c r="J4122" s="73" t="s">
        <v>440</v>
      </c>
      <c r="K4122" s="73" t="s">
        <v>166</v>
      </c>
      <c r="L4122" s="129">
        <v>0</v>
      </c>
      <c r="N4122" s="121">
        <v>0</v>
      </c>
      <c r="O4122" s="121">
        <v>84561.93</v>
      </c>
      <c r="P4122" s="121">
        <v>84561.93</v>
      </c>
      <c r="Q4122" s="130" t="s">
        <v>681</v>
      </c>
      <c r="R4122" s="131">
        <v>0</v>
      </c>
      <c r="S4122" s="132">
        <v>7090384.9200000064</v>
      </c>
      <c r="T4122" s="122" t="s">
        <v>440</v>
      </c>
      <c r="U4122" s="2">
        <v>120878843</v>
      </c>
      <c r="V4122" s="121">
        <v>-455480823</v>
      </c>
      <c r="W4122" s="111">
        <v>596600</v>
      </c>
      <c r="X4122" s="133">
        <v>73575279</v>
      </c>
      <c r="Y4122" s="45"/>
    </row>
    <row r="4123" spans="1:25">
      <c r="A4123" s="299" t="s">
        <v>182</v>
      </c>
      <c r="B4123" s="299" t="s">
        <v>183</v>
      </c>
      <c r="C4123" s="125">
        <v>45596</v>
      </c>
      <c r="D4123" s="125">
        <v>45596</v>
      </c>
      <c r="E4123" s="125">
        <v>45597</v>
      </c>
      <c r="F4123" s="295" t="s">
        <v>474</v>
      </c>
      <c r="G4123" s="127" t="s">
        <v>1639</v>
      </c>
      <c r="H4123" s="128" t="s">
        <v>473</v>
      </c>
      <c r="I4123" s="73" t="s">
        <v>475</v>
      </c>
      <c r="J4123" s="73" t="s">
        <v>688</v>
      </c>
      <c r="K4123" s="73" t="s">
        <v>166</v>
      </c>
      <c r="L4123" s="129">
        <v>0</v>
      </c>
      <c r="N4123" s="121">
        <v>0</v>
      </c>
      <c r="O4123" s="121">
        <v>184486.83</v>
      </c>
      <c r="P4123" s="121">
        <v>184486.83</v>
      </c>
      <c r="Q4123" s="130" t="s">
        <v>681</v>
      </c>
      <c r="R4123" s="131">
        <v>0</v>
      </c>
      <c r="S4123" s="132">
        <v>7274871.7500000065</v>
      </c>
      <c r="T4123" s="122" t="s">
        <v>476</v>
      </c>
      <c r="U4123" s="2">
        <v>122151383</v>
      </c>
      <c r="V4123" s="121">
        <v>-455412939</v>
      </c>
      <c r="W4123" s="111">
        <v>558770</v>
      </c>
      <c r="X4123" s="133">
        <v>73561688</v>
      </c>
      <c r="Y4123" s="45"/>
    </row>
    <row r="4124" spans="1:25">
      <c r="A4124" s="299" t="s">
        <v>182</v>
      </c>
      <c r="B4124" s="299" t="s">
        <v>183</v>
      </c>
      <c r="C4124" s="125">
        <v>45596</v>
      </c>
      <c r="D4124" s="125">
        <v>45596</v>
      </c>
      <c r="E4124" s="125">
        <v>45597</v>
      </c>
      <c r="F4124" s="295" t="s">
        <v>474</v>
      </c>
      <c r="G4124" s="127" t="s">
        <v>1639</v>
      </c>
      <c r="H4124" s="128" t="s">
        <v>473</v>
      </c>
      <c r="I4124" s="73" t="s">
        <v>475</v>
      </c>
      <c r="J4124" s="73" t="s">
        <v>1980</v>
      </c>
      <c r="K4124" s="73" t="s">
        <v>166</v>
      </c>
      <c r="L4124" s="129">
        <v>0</v>
      </c>
      <c r="N4124" s="121">
        <v>0</v>
      </c>
      <c r="O4124" s="121">
        <v>7281.9</v>
      </c>
      <c r="P4124" s="121">
        <v>7281.9</v>
      </c>
      <c r="Q4124" s="130" t="s">
        <v>681</v>
      </c>
      <c r="R4124" s="131">
        <v>0</v>
      </c>
      <c r="S4124" s="132">
        <v>7282153.6500000069</v>
      </c>
      <c r="T4124" s="122" t="s">
        <v>476</v>
      </c>
      <c r="U4124" s="2">
        <v>122151382</v>
      </c>
      <c r="V4124" s="121">
        <v>-455481925</v>
      </c>
      <c r="W4124" s="111">
        <v>592170</v>
      </c>
      <c r="X4124" s="133">
        <v>73575620</v>
      </c>
      <c r="Y4124" s="45"/>
    </row>
    <row r="4125" spans="1:25">
      <c r="A4125" s="299" t="s">
        <v>182</v>
      </c>
      <c r="B4125" s="299" t="s">
        <v>183</v>
      </c>
      <c r="C4125" s="125">
        <v>45597</v>
      </c>
      <c r="D4125" s="125">
        <v>45597</v>
      </c>
      <c r="E4125" s="125">
        <v>45597</v>
      </c>
      <c r="G4125" s="127" t="s">
        <v>1618</v>
      </c>
      <c r="H4125" s="128" t="s">
        <v>317</v>
      </c>
      <c r="I4125" s="73" t="s">
        <v>318</v>
      </c>
      <c r="J4125" s="73" t="s">
        <v>319</v>
      </c>
      <c r="K4125" s="73" t="s">
        <v>166</v>
      </c>
      <c r="L4125" s="129">
        <v>0</v>
      </c>
      <c r="N4125" s="121">
        <v>0</v>
      </c>
      <c r="O4125" s="121">
        <v>48259.25</v>
      </c>
      <c r="P4125" s="121">
        <v>48259.25</v>
      </c>
      <c r="Q4125" s="130" t="s">
        <v>681</v>
      </c>
      <c r="R4125" s="131">
        <v>0</v>
      </c>
      <c r="S4125" s="132">
        <v>7330412.9000000069</v>
      </c>
      <c r="T4125" s="122" t="s">
        <v>319</v>
      </c>
      <c r="U4125" s="2">
        <v>120892331</v>
      </c>
      <c r="V4125" s="121">
        <v>-455480432</v>
      </c>
      <c r="W4125" s="111">
        <v>454684</v>
      </c>
      <c r="X4125" s="133">
        <v>73575227</v>
      </c>
      <c r="Y4125" s="45"/>
    </row>
    <row r="4126" spans="1:25">
      <c r="A4126" s="299" t="s">
        <v>182</v>
      </c>
      <c r="B4126" s="299" t="s">
        <v>183</v>
      </c>
      <c r="C4126" s="125">
        <v>45596</v>
      </c>
      <c r="D4126" s="125">
        <v>45596</v>
      </c>
      <c r="E4126" s="125">
        <v>45597</v>
      </c>
      <c r="F4126" s="295" t="s">
        <v>486</v>
      </c>
      <c r="G4126" s="127" t="s">
        <v>1733</v>
      </c>
      <c r="H4126" s="128" t="s">
        <v>485</v>
      </c>
      <c r="I4126" s="73" t="s">
        <v>281</v>
      </c>
      <c r="J4126" s="73" t="s">
        <v>487</v>
      </c>
      <c r="K4126" s="73" t="s">
        <v>166</v>
      </c>
      <c r="L4126" s="129">
        <v>0</v>
      </c>
      <c r="N4126" s="121">
        <v>0</v>
      </c>
      <c r="O4126" s="121">
        <v>22135.14</v>
      </c>
      <c r="P4126" s="121">
        <v>22135.14</v>
      </c>
      <c r="Q4126" s="130" t="s">
        <v>681</v>
      </c>
      <c r="R4126" s="131">
        <v>0</v>
      </c>
      <c r="S4126" s="132">
        <v>7352548.0400000066</v>
      </c>
      <c r="T4126" s="122" t="s">
        <v>487</v>
      </c>
      <c r="U4126" s="2">
        <v>117507039</v>
      </c>
      <c r="V4126" s="121">
        <v>-455482682</v>
      </c>
      <c r="W4126" s="111">
        <v>537734</v>
      </c>
      <c r="X4126" s="133">
        <v>73575809</v>
      </c>
      <c r="Y4126" s="45"/>
    </row>
    <row r="4127" spans="1:25">
      <c r="A4127" s="299" t="s">
        <v>182</v>
      </c>
      <c r="B4127" s="299" t="s">
        <v>183</v>
      </c>
      <c r="C4127" s="125">
        <v>45596</v>
      </c>
      <c r="D4127" s="125">
        <v>45596</v>
      </c>
      <c r="E4127" s="125">
        <v>45597</v>
      </c>
      <c r="F4127" s="295" t="s">
        <v>486</v>
      </c>
      <c r="G4127" s="127" t="s">
        <v>1733</v>
      </c>
      <c r="H4127" s="128" t="s">
        <v>485</v>
      </c>
      <c r="I4127" s="73" t="s">
        <v>281</v>
      </c>
      <c r="J4127" s="73" t="s">
        <v>2030</v>
      </c>
      <c r="K4127" s="73" t="s">
        <v>166</v>
      </c>
      <c r="L4127" s="129">
        <v>0</v>
      </c>
      <c r="N4127" s="121">
        <v>0</v>
      </c>
      <c r="O4127" s="121">
        <v>43.15</v>
      </c>
      <c r="P4127" s="121">
        <v>43.15</v>
      </c>
      <c r="Q4127" s="130" t="s">
        <v>681</v>
      </c>
      <c r="R4127" s="131">
        <v>0</v>
      </c>
      <c r="S4127" s="132">
        <v>7352591.1900000069</v>
      </c>
      <c r="T4127" s="122" t="s">
        <v>487</v>
      </c>
      <c r="U4127" s="2">
        <v>117507038</v>
      </c>
      <c r="V4127" s="121">
        <v>-455482859</v>
      </c>
      <c r="W4127" s="111">
        <v>598477</v>
      </c>
      <c r="X4127" s="133">
        <v>73575815</v>
      </c>
      <c r="Y4127" s="45"/>
    </row>
    <row r="4128" spans="1:25">
      <c r="A4128" s="299" t="s">
        <v>182</v>
      </c>
      <c r="B4128" s="299" t="s">
        <v>183</v>
      </c>
      <c r="C4128" s="125">
        <v>45596</v>
      </c>
      <c r="D4128" s="125">
        <v>45596</v>
      </c>
      <c r="E4128" s="125">
        <v>45597</v>
      </c>
      <c r="F4128" s="295" t="s">
        <v>486</v>
      </c>
      <c r="G4128" s="127" t="s">
        <v>1733</v>
      </c>
      <c r="H4128" s="128" t="s">
        <v>485</v>
      </c>
      <c r="I4128" s="73" t="s">
        <v>281</v>
      </c>
      <c r="J4128" s="73" t="s">
        <v>2031</v>
      </c>
      <c r="K4128" s="73" t="s">
        <v>166</v>
      </c>
      <c r="L4128" s="129">
        <v>0</v>
      </c>
      <c r="N4128" s="121">
        <v>0</v>
      </c>
      <c r="O4128" s="121">
        <v>411.65</v>
      </c>
      <c r="P4128" s="121">
        <v>411.65</v>
      </c>
      <c r="Q4128" s="130" t="s">
        <v>681</v>
      </c>
      <c r="R4128" s="131">
        <v>0</v>
      </c>
      <c r="S4128" s="132">
        <v>7353002.8400000073</v>
      </c>
      <c r="T4128" s="122" t="s">
        <v>487</v>
      </c>
      <c r="U4128" s="2">
        <v>117634738</v>
      </c>
      <c r="V4128" s="121">
        <v>-455482939</v>
      </c>
      <c r="W4128" s="111">
        <v>608079</v>
      </c>
      <c r="X4128" s="133">
        <v>73575817</v>
      </c>
      <c r="Y4128" s="45"/>
    </row>
    <row r="4129" spans="1:25">
      <c r="A4129" s="299" t="s">
        <v>182</v>
      </c>
      <c r="B4129" s="299" t="s">
        <v>183</v>
      </c>
      <c r="C4129" s="125">
        <v>45596</v>
      </c>
      <c r="D4129" s="125">
        <v>45596</v>
      </c>
      <c r="E4129" s="125">
        <v>45597</v>
      </c>
      <c r="F4129" s="295" t="s">
        <v>280</v>
      </c>
      <c r="G4129" s="127" t="s">
        <v>1537</v>
      </c>
      <c r="H4129" s="128" t="s">
        <v>279</v>
      </c>
      <c r="I4129" s="73" t="s">
        <v>281</v>
      </c>
      <c r="J4129" s="73" t="s">
        <v>282</v>
      </c>
      <c r="K4129" s="73" t="s">
        <v>166</v>
      </c>
      <c r="L4129" s="129">
        <v>0</v>
      </c>
      <c r="N4129" s="121">
        <v>0</v>
      </c>
      <c r="O4129" s="121">
        <v>222302.47</v>
      </c>
      <c r="P4129" s="121">
        <v>222302.47</v>
      </c>
      <c r="Q4129" s="130" t="s">
        <v>681</v>
      </c>
      <c r="R4129" s="131">
        <v>0</v>
      </c>
      <c r="S4129" s="132">
        <v>7575305.310000007</v>
      </c>
      <c r="T4129" s="122" t="s">
        <v>282</v>
      </c>
      <c r="U4129" s="2">
        <v>117478348</v>
      </c>
      <c r="V4129" s="121">
        <v>-455482323</v>
      </c>
      <c r="W4129" s="111">
        <v>537726</v>
      </c>
      <c r="X4129" s="133">
        <v>73575797</v>
      </c>
      <c r="Y4129" s="45"/>
    </row>
    <row r="4130" spans="1:25">
      <c r="A4130" s="228" t="s">
        <v>182</v>
      </c>
      <c r="B4130" s="228" t="s">
        <v>183</v>
      </c>
      <c r="C4130" s="229">
        <v>45596</v>
      </c>
      <c r="D4130" s="229">
        <v>45596</v>
      </c>
      <c r="E4130" s="229">
        <v>45597</v>
      </c>
      <c r="F4130" s="296" t="s">
        <v>280</v>
      </c>
      <c r="G4130" s="230" t="s">
        <v>1537</v>
      </c>
      <c r="H4130" s="231" t="s">
        <v>279</v>
      </c>
      <c r="I4130" s="232" t="s">
        <v>281</v>
      </c>
      <c r="J4130" s="232" t="s">
        <v>2032</v>
      </c>
      <c r="K4130" s="232" t="s">
        <v>166</v>
      </c>
      <c r="L4130" s="233">
        <v>0</v>
      </c>
      <c r="M4130" s="234"/>
      <c r="N4130" s="234">
        <v>0</v>
      </c>
      <c r="O4130" s="234">
        <v>2291.38</v>
      </c>
      <c r="P4130" s="234">
        <v>2291.38</v>
      </c>
      <c r="Q4130" s="235" t="s">
        <v>681</v>
      </c>
      <c r="R4130" s="236">
        <v>0</v>
      </c>
      <c r="S4130" s="237">
        <v>7577596.6900000069</v>
      </c>
      <c r="T4130" s="238" t="s">
        <v>282</v>
      </c>
      <c r="U4130" s="239">
        <v>117865374</v>
      </c>
      <c r="V4130" s="234">
        <v>-455482475</v>
      </c>
      <c r="W4130" s="240">
        <v>601952</v>
      </c>
      <c r="X4130" s="241">
        <v>73575799</v>
      </c>
      <c r="Y4130" s="242"/>
    </row>
    <row r="4131" spans="1:25">
      <c r="A4131" s="299" t="s">
        <v>182</v>
      </c>
      <c r="B4131" s="299" t="s">
        <v>183</v>
      </c>
      <c r="C4131" s="125">
        <v>45597</v>
      </c>
      <c r="D4131" s="125">
        <v>45597</v>
      </c>
      <c r="E4131" s="125">
        <v>45600</v>
      </c>
      <c r="G4131" s="127"/>
      <c r="J4131" s="73"/>
      <c r="K4131" s="73" t="s">
        <v>1875</v>
      </c>
      <c r="L4131" s="129">
        <v>0</v>
      </c>
      <c r="N4131" s="121">
        <v>0</v>
      </c>
      <c r="O4131" s="121">
        <v>25111.99</v>
      </c>
      <c r="P4131" s="121">
        <v>25111.99</v>
      </c>
      <c r="Q4131" s="130" t="s">
        <v>681</v>
      </c>
      <c r="R4131" s="131">
        <v>0</v>
      </c>
      <c r="S4131" s="132">
        <v>7602708.6800000072</v>
      </c>
      <c r="T4131" s="122"/>
      <c r="U4131" s="2">
        <v>3030626</v>
      </c>
      <c r="V4131" s="121">
        <v>-455572578</v>
      </c>
      <c r="W4131" s="111"/>
      <c r="X4131" s="133">
        <v>73593858</v>
      </c>
      <c r="Y4131" s="45" t="s">
        <v>1876</v>
      </c>
    </row>
    <row r="4132" spans="1:25">
      <c r="A4132" s="299" t="s">
        <v>182</v>
      </c>
      <c r="B4132" s="299" t="s">
        <v>183</v>
      </c>
      <c r="C4132" s="125">
        <v>45597</v>
      </c>
      <c r="D4132" s="125">
        <v>45597</v>
      </c>
      <c r="E4132" s="125">
        <v>45600</v>
      </c>
      <c r="G4132" s="127"/>
      <c r="J4132" s="73"/>
      <c r="K4132" s="73" t="s">
        <v>1875</v>
      </c>
      <c r="L4132" s="129">
        <v>0</v>
      </c>
      <c r="N4132" s="121">
        <v>0</v>
      </c>
      <c r="O4132" s="121">
        <v>126737.68</v>
      </c>
      <c r="P4132" s="121">
        <v>126737.68</v>
      </c>
      <c r="Q4132" s="130" t="s">
        <v>681</v>
      </c>
      <c r="R4132" s="131">
        <v>0</v>
      </c>
      <c r="S4132" s="132">
        <v>7729446.3600000069</v>
      </c>
      <c r="T4132" s="122"/>
      <c r="U4132" s="2">
        <v>3030627</v>
      </c>
      <c r="V4132" s="121">
        <v>-455572580</v>
      </c>
      <c r="W4132" s="111"/>
      <c r="X4132" s="133">
        <v>73593859</v>
      </c>
      <c r="Y4132" s="45" t="s">
        <v>1876</v>
      </c>
    </row>
    <row r="4133" spans="1:25">
      <c r="A4133" s="299" t="s">
        <v>182</v>
      </c>
      <c r="B4133" s="299" t="s">
        <v>183</v>
      </c>
      <c r="C4133" s="125">
        <v>45600</v>
      </c>
      <c r="D4133" s="125">
        <v>45600</v>
      </c>
      <c r="E4133" s="125">
        <v>45600</v>
      </c>
      <c r="F4133" s="295" t="s">
        <v>699</v>
      </c>
      <c r="G4133" s="127" t="s">
        <v>2033</v>
      </c>
      <c r="H4133" s="128" t="s">
        <v>1197</v>
      </c>
      <c r="I4133" s="73" t="s">
        <v>700</v>
      </c>
      <c r="J4133" s="73" t="s">
        <v>701</v>
      </c>
      <c r="K4133" s="73" t="s">
        <v>166</v>
      </c>
      <c r="L4133" s="129">
        <v>0</v>
      </c>
      <c r="N4133" s="121">
        <v>0</v>
      </c>
      <c r="O4133" s="121">
        <v>2221.69</v>
      </c>
      <c r="P4133" s="121">
        <v>2221.69</v>
      </c>
      <c r="Q4133" s="130" t="s">
        <v>681</v>
      </c>
      <c r="R4133" s="131">
        <v>0</v>
      </c>
      <c r="S4133" s="132">
        <v>7731668.0500000073</v>
      </c>
      <c r="T4133" s="122" t="s">
        <v>701</v>
      </c>
      <c r="U4133" s="2">
        <v>121901051</v>
      </c>
      <c r="V4133" s="121">
        <v>-455562908</v>
      </c>
      <c r="W4133" s="111">
        <v>618828</v>
      </c>
      <c r="X4133" s="133">
        <v>73589613</v>
      </c>
      <c r="Y4133" s="45"/>
    </row>
    <row r="4134" spans="1:25">
      <c r="A4134" s="299" t="s">
        <v>182</v>
      </c>
      <c r="B4134" s="299" t="s">
        <v>183</v>
      </c>
      <c r="C4134" s="125">
        <v>45600</v>
      </c>
      <c r="D4134" s="125">
        <v>45600</v>
      </c>
      <c r="E4134" s="125">
        <v>45600</v>
      </c>
      <c r="G4134" s="127"/>
      <c r="H4134" s="128" t="s">
        <v>1048</v>
      </c>
      <c r="I4134" s="73" t="s">
        <v>1046</v>
      </c>
      <c r="J4134" s="73" t="s">
        <v>1047</v>
      </c>
      <c r="K4134" s="73" t="s">
        <v>1730</v>
      </c>
      <c r="L4134" s="129">
        <v>0</v>
      </c>
      <c r="N4134" s="121">
        <v>0</v>
      </c>
      <c r="O4134" s="121">
        <v>3619.93</v>
      </c>
      <c r="P4134" s="121">
        <v>3619.93</v>
      </c>
      <c r="Q4134" s="130" t="s">
        <v>681</v>
      </c>
      <c r="R4134" s="131">
        <v>0</v>
      </c>
      <c r="S4134" s="132">
        <v>7735287.980000007</v>
      </c>
      <c r="T4134" s="122" t="s">
        <v>1047</v>
      </c>
      <c r="U4134" s="2">
        <v>122198278</v>
      </c>
      <c r="V4134" s="121">
        <v>-455500756</v>
      </c>
      <c r="W4134" s="111"/>
      <c r="X4134" s="133">
        <v>73580019</v>
      </c>
      <c r="Y4134" s="45"/>
    </row>
    <row r="4135" spans="1:25">
      <c r="A4135" s="228" t="s">
        <v>182</v>
      </c>
      <c r="B4135" s="228" t="s">
        <v>183</v>
      </c>
      <c r="C4135" s="229">
        <v>45600</v>
      </c>
      <c r="D4135" s="229">
        <v>45600</v>
      </c>
      <c r="E4135" s="229">
        <v>45600</v>
      </c>
      <c r="F4135" s="296"/>
      <c r="G4135" s="230"/>
      <c r="H4135" s="231" t="s">
        <v>881</v>
      </c>
      <c r="I4135" s="232" t="s">
        <v>204</v>
      </c>
      <c r="J4135" s="232" t="s">
        <v>880</v>
      </c>
      <c r="K4135" s="232" t="s">
        <v>1730</v>
      </c>
      <c r="L4135" s="233">
        <v>0</v>
      </c>
      <c r="M4135" s="234"/>
      <c r="N4135" s="234">
        <v>0</v>
      </c>
      <c r="O4135" s="234">
        <v>1353.13</v>
      </c>
      <c r="P4135" s="234">
        <v>1353.13</v>
      </c>
      <c r="Q4135" s="235" t="s">
        <v>681</v>
      </c>
      <c r="R4135" s="236">
        <v>0</v>
      </c>
      <c r="S4135" s="237">
        <v>7736641.1100000069</v>
      </c>
      <c r="T4135" s="238" t="s">
        <v>880</v>
      </c>
      <c r="U4135" s="239">
        <v>122199963</v>
      </c>
      <c r="V4135" s="234">
        <v>-455503306</v>
      </c>
      <c r="W4135" s="240"/>
      <c r="X4135" s="241">
        <v>73580595</v>
      </c>
      <c r="Y4135" s="242"/>
    </row>
    <row r="4136" spans="1:25">
      <c r="A4136" s="299" t="s">
        <v>182</v>
      </c>
      <c r="B4136" s="299" t="s">
        <v>183</v>
      </c>
      <c r="C4136" s="125">
        <v>45601</v>
      </c>
      <c r="D4136" s="125">
        <v>45601</v>
      </c>
      <c r="E4136" s="125">
        <v>45601</v>
      </c>
      <c r="F4136" s="295" t="s">
        <v>1166</v>
      </c>
      <c r="G4136" s="127" t="s">
        <v>2034</v>
      </c>
      <c r="H4136" s="128" t="s">
        <v>1165</v>
      </c>
      <c r="I4136" s="73" t="s">
        <v>521</v>
      </c>
      <c r="J4136" s="73" t="s">
        <v>2035</v>
      </c>
      <c r="K4136" s="73" t="s">
        <v>166</v>
      </c>
      <c r="L4136" s="129">
        <v>0</v>
      </c>
      <c r="N4136" s="121">
        <v>0</v>
      </c>
      <c r="O4136" s="121">
        <v>3957.2</v>
      </c>
      <c r="P4136" s="121">
        <v>3957.2</v>
      </c>
      <c r="Q4136" s="130" t="s">
        <v>681</v>
      </c>
      <c r="R4136" s="131">
        <v>0</v>
      </c>
      <c r="S4136" s="132">
        <v>7740598.310000007</v>
      </c>
      <c r="T4136" s="122" t="s">
        <v>1164</v>
      </c>
      <c r="U4136" s="2">
        <v>118246256</v>
      </c>
      <c r="V4136" s="121">
        <v>-455687652</v>
      </c>
      <c r="W4136" s="111">
        <v>608837</v>
      </c>
      <c r="X4136" s="133">
        <v>73623885</v>
      </c>
      <c r="Y4136" s="45"/>
    </row>
    <row r="4137" spans="1:25">
      <c r="A4137" s="299" t="s">
        <v>182</v>
      </c>
      <c r="B4137" s="299" t="s">
        <v>183</v>
      </c>
      <c r="C4137" s="125">
        <v>45601</v>
      </c>
      <c r="D4137" s="125">
        <v>45601</v>
      </c>
      <c r="E4137" s="125">
        <v>45601</v>
      </c>
      <c r="F4137" s="295" t="s">
        <v>1166</v>
      </c>
      <c r="G4137" s="127" t="s">
        <v>2034</v>
      </c>
      <c r="H4137" s="128" t="s">
        <v>1165</v>
      </c>
      <c r="I4137" s="73" t="s">
        <v>521</v>
      </c>
      <c r="J4137" s="73" t="s">
        <v>2035</v>
      </c>
      <c r="K4137" s="73" t="s">
        <v>166</v>
      </c>
      <c r="L4137" s="129">
        <v>0</v>
      </c>
      <c r="N4137" s="121">
        <v>0</v>
      </c>
      <c r="O4137" s="121">
        <v>3885.89</v>
      </c>
      <c r="P4137" s="121">
        <v>3885.89</v>
      </c>
      <c r="Q4137" s="130" t="s">
        <v>681</v>
      </c>
      <c r="R4137" s="131">
        <v>0</v>
      </c>
      <c r="S4137" s="132">
        <v>7744484.2000000067</v>
      </c>
      <c r="T4137" s="122" t="s">
        <v>1164</v>
      </c>
      <c r="U4137" s="2">
        <v>118246460</v>
      </c>
      <c r="V4137" s="121">
        <v>-455687812</v>
      </c>
      <c r="W4137" s="111">
        <v>608836</v>
      </c>
      <c r="X4137" s="133">
        <v>73624045</v>
      </c>
      <c r="Y4137" s="45"/>
    </row>
    <row r="4138" spans="1:25">
      <c r="A4138" s="243" t="s">
        <v>206</v>
      </c>
      <c r="B4138" s="243" t="s">
        <v>207</v>
      </c>
      <c r="C4138" s="244">
        <v>45601</v>
      </c>
      <c r="D4138" s="244">
        <v>45601</v>
      </c>
      <c r="E4138" s="244">
        <v>45602</v>
      </c>
      <c r="F4138" s="297" t="s">
        <v>453</v>
      </c>
      <c r="G4138" s="245"/>
      <c r="H4138" s="246" t="s">
        <v>452</v>
      </c>
      <c r="I4138" s="247" t="s">
        <v>454</v>
      </c>
      <c r="J4138" s="247" t="s">
        <v>455</v>
      </c>
      <c r="K4138" s="247" t="s">
        <v>944</v>
      </c>
      <c r="L4138" s="248">
        <v>77776.3</v>
      </c>
      <c r="M4138" s="249">
        <v>100</v>
      </c>
      <c r="N4138" s="249">
        <v>77776.3</v>
      </c>
      <c r="O4138" s="249">
        <v>0</v>
      </c>
      <c r="P4138" s="249">
        <v>77776.3</v>
      </c>
      <c r="Q4138" s="250" t="s">
        <v>681</v>
      </c>
      <c r="R4138" s="251">
        <v>7690443.1599999871</v>
      </c>
      <c r="S4138" s="252">
        <v>0</v>
      </c>
      <c r="T4138" s="253" t="s">
        <v>455</v>
      </c>
      <c r="U4138" s="254">
        <v>122904285</v>
      </c>
      <c r="V4138" s="249">
        <v>-458262400</v>
      </c>
      <c r="W4138" s="255">
        <v>523882</v>
      </c>
      <c r="X4138" s="256">
        <v>73990525</v>
      </c>
      <c r="Y4138" s="257"/>
    </row>
    <row r="4139" spans="1:25">
      <c r="A4139" s="299" t="s">
        <v>182</v>
      </c>
      <c r="B4139" s="299" t="s">
        <v>183</v>
      </c>
      <c r="C4139" s="125">
        <v>45602</v>
      </c>
      <c r="D4139" s="125">
        <v>45602</v>
      </c>
      <c r="E4139" s="125">
        <v>45609</v>
      </c>
      <c r="F4139" s="295" t="s">
        <v>693</v>
      </c>
      <c r="G4139" s="127" t="s">
        <v>1953</v>
      </c>
      <c r="H4139" s="128" t="s">
        <v>1097</v>
      </c>
      <c r="I4139" s="73" t="s">
        <v>387</v>
      </c>
      <c r="J4139" s="73" t="s">
        <v>694</v>
      </c>
      <c r="K4139" s="73" t="s">
        <v>166</v>
      </c>
      <c r="L4139" s="129">
        <v>0</v>
      </c>
      <c r="N4139" s="121">
        <v>0</v>
      </c>
      <c r="O4139" s="121">
        <v>68693.31</v>
      </c>
      <c r="P4139" s="121">
        <v>68693.31</v>
      </c>
      <c r="Q4139" s="130" t="s">
        <v>681</v>
      </c>
      <c r="R4139" s="131">
        <v>0</v>
      </c>
      <c r="S4139" s="132">
        <v>7813177.5100000063</v>
      </c>
      <c r="T4139" s="122" t="s">
        <v>694</v>
      </c>
      <c r="U4139" s="2">
        <v>122514168</v>
      </c>
      <c r="V4139" s="121">
        <v>-456347091</v>
      </c>
      <c r="W4139" s="111">
        <v>583109</v>
      </c>
      <c r="X4139" s="133">
        <v>73763721</v>
      </c>
      <c r="Y4139" s="45"/>
    </row>
    <row r="4140" spans="1:25">
      <c r="A4140" s="299" t="s">
        <v>182</v>
      </c>
      <c r="B4140" s="299" t="s">
        <v>183</v>
      </c>
      <c r="C4140" s="125">
        <v>45608</v>
      </c>
      <c r="D4140" s="125">
        <v>45608</v>
      </c>
      <c r="E4140" s="125">
        <v>45609</v>
      </c>
      <c r="F4140" s="295" t="s">
        <v>1425</v>
      </c>
      <c r="G4140" s="127" t="s">
        <v>2015</v>
      </c>
      <c r="H4140" s="128" t="s">
        <v>1424</v>
      </c>
      <c r="I4140" s="73" t="s">
        <v>697</v>
      </c>
      <c r="J4140" s="73" t="s">
        <v>1426</v>
      </c>
      <c r="K4140" s="73" t="s">
        <v>166</v>
      </c>
      <c r="L4140" s="129">
        <v>0</v>
      </c>
      <c r="N4140" s="121">
        <v>0</v>
      </c>
      <c r="O4140" s="121">
        <v>1250.6099999999999</v>
      </c>
      <c r="P4140" s="121">
        <v>1250.6099999999999</v>
      </c>
      <c r="Q4140" s="130" t="s">
        <v>681</v>
      </c>
      <c r="R4140" s="131">
        <v>0</v>
      </c>
      <c r="S4140" s="132">
        <v>7814428.1200000066</v>
      </c>
      <c r="T4140" s="122" t="s">
        <v>1426</v>
      </c>
      <c r="U4140" s="2">
        <v>121105820</v>
      </c>
      <c r="V4140" s="121">
        <v>-456271067</v>
      </c>
      <c r="W4140" s="111">
        <v>568526</v>
      </c>
      <c r="X4140" s="133">
        <v>73739166</v>
      </c>
      <c r="Y4140" s="45"/>
    </row>
    <row r="4141" spans="1:25">
      <c r="A4141" s="299" t="s">
        <v>182</v>
      </c>
      <c r="B4141" s="299" t="s">
        <v>183</v>
      </c>
      <c r="C4141" s="125">
        <v>45608</v>
      </c>
      <c r="D4141" s="125">
        <v>45608</v>
      </c>
      <c r="E4141" s="125">
        <v>45609</v>
      </c>
      <c r="F4141" s="295" t="s">
        <v>696</v>
      </c>
      <c r="G4141" s="127" t="s">
        <v>2016</v>
      </c>
      <c r="H4141" s="128" t="s">
        <v>1241</v>
      </c>
      <c r="I4141" s="73" t="s">
        <v>697</v>
      </c>
      <c r="J4141" s="73" t="s">
        <v>698</v>
      </c>
      <c r="K4141" s="73" t="s">
        <v>166</v>
      </c>
      <c r="L4141" s="129">
        <v>0</v>
      </c>
      <c r="N4141" s="121">
        <v>0</v>
      </c>
      <c r="O4141" s="121">
        <v>6100.31</v>
      </c>
      <c r="P4141" s="121">
        <v>6100.31</v>
      </c>
      <c r="Q4141" s="130" t="s">
        <v>681</v>
      </c>
      <c r="R4141" s="131">
        <v>0</v>
      </c>
      <c r="S4141" s="132">
        <v>7820528.4300000062</v>
      </c>
      <c r="T4141" s="122" t="s">
        <v>698</v>
      </c>
      <c r="U4141" s="2">
        <v>122413150</v>
      </c>
      <c r="V4141" s="121">
        <v>-456273922</v>
      </c>
      <c r="W4141" s="111">
        <v>568599</v>
      </c>
      <c r="X4141" s="133">
        <v>73741996</v>
      </c>
      <c r="Y4141" s="45"/>
    </row>
    <row r="4142" spans="1:25">
      <c r="A4142" s="299" t="s">
        <v>206</v>
      </c>
      <c r="B4142" s="299" t="s">
        <v>207</v>
      </c>
      <c r="C4142" s="125">
        <v>45608</v>
      </c>
      <c r="D4142" s="125">
        <v>45608</v>
      </c>
      <c r="E4142" s="125">
        <v>45609</v>
      </c>
      <c r="G4142" s="127"/>
      <c r="H4142" s="128" t="s">
        <v>1124</v>
      </c>
      <c r="I4142" s="73" t="s">
        <v>1122</v>
      </c>
      <c r="J4142" s="73" t="s">
        <v>1123</v>
      </c>
      <c r="K4142" s="73" t="s">
        <v>944</v>
      </c>
      <c r="L4142" s="129">
        <v>4307298.17</v>
      </c>
      <c r="M4142" s="121">
        <v>100</v>
      </c>
      <c r="N4142" s="121">
        <v>4307298.17</v>
      </c>
      <c r="O4142" s="121">
        <v>0</v>
      </c>
      <c r="P4142" s="121">
        <v>4307298.17</v>
      </c>
      <c r="Q4142" s="130" t="s">
        <v>681</v>
      </c>
      <c r="R4142" s="131">
        <v>11997741.329999987</v>
      </c>
      <c r="S4142" s="132">
        <v>0</v>
      </c>
      <c r="T4142" s="122" t="s">
        <v>1123</v>
      </c>
      <c r="U4142" s="2">
        <v>122485521</v>
      </c>
      <c r="V4142" s="121">
        <v>-456297975</v>
      </c>
      <c r="W4142" s="111">
        <v>536289</v>
      </c>
      <c r="X4142" s="133">
        <v>73748883</v>
      </c>
      <c r="Y4142" s="45"/>
    </row>
    <row r="4143" spans="1:25">
      <c r="A4143" s="299" t="s">
        <v>182</v>
      </c>
      <c r="B4143" s="299" t="s">
        <v>183</v>
      </c>
      <c r="C4143" s="125">
        <v>45608</v>
      </c>
      <c r="D4143" s="125">
        <v>45608</v>
      </c>
      <c r="E4143" s="125">
        <v>45609</v>
      </c>
      <c r="G4143" s="127" t="s">
        <v>2001</v>
      </c>
      <c r="H4143" s="128" t="s">
        <v>1124</v>
      </c>
      <c r="I4143" s="73" t="s">
        <v>1122</v>
      </c>
      <c r="J4143" s="73" t="s">
        <v>1123</v>
      </c>
      <c r="K4143" s="73" t="s">
        <v>166</v>
      </c>
      <c r="L4143" s="129">
        <v>0</v>
      </c>
      <c r="N4143" s="121">
        <v>0</v>
      </c>
      <c r="O4143" s="121">
        <v>57186.21</v>
      </c>
      <c r="P4143" s="121">
        <v>57186.21</v>
      </c>
      <c r="Q4143" s="130" t="s">
        <v>681</v>
      </c>
      <c r="R4143" s="131">
        <v>0</v>
      </c>
      <c r="S4143" s="132">
        <v>7877714.6400000062</v>
      </c>
      <c r="T4143" s="122" t="s">
        <v>1123</v>
      </c>
      <c r="U4143" s="2">
        <v>122485468</v>
      </c>
      <c r="V4143" s="121">
        <v>-456297918</v>
      </c>
      <c r="W4143" s="111">
        <v>536289</v>
      </c>
      <c r="X4143" s="133">
        <v>73748863</v>
      </c>
      <c r="Y4143" s="45"/>
    </row>
    <row r="4144" spans="1:25">
      <c r="A4144" s="299" t="s">
        <v>206</v>
      </c>
      <c r="B4144" s="299" t="s">
        <v>207</v>
      </c>
      <c r="C4144" s="125">
        <v>45597</v>
      </c>
      <c r="D4144" s="125">
        <v>45609</v>
      </c>
      <c r="E4144" s="125">
        <v>45609</v>
      </c>
      <c r="G4144" s="127"/>
      <c r="H4144" s="128" t="s">
        <v>1154</v>
      </c>
      <c r="I4144" s="73" t="s">
        <v>1152</v>
      </c>
      <c r="J4144" s="73" t="s">
        <v>1153</v>
      </c>
      <c r="K4144" s="73" t="s">
        <v>830</v>
      </c>
      <c r="L4144" s="129">
        <v>4000000</v>
      </c>
      <c r="M4144" s="121">
        <v>98</v>
      </c>
      <c r="N4144" s="121">
        <v>3920000</v>
      </c>
      <c r="O4144" s="121">
        <v>0</v>
      </c>
      <c r="P4144" s="121">
        <v>3920000</v>
      </c>
      <c r="Q4144" s="130" t="s">
        <v>681</v>
      </c>
      <c r="R4144" s="131">
        <v>15917741.329999987</v>
      </c>
      <c r="S4144" s="132">
        <v>0</v>
      </c>
      <c r="T4144" s="122" t="s">
        <v>1153</v>
      </c>
      <c r="U4144" s="2">
        <v>122390850</v>
      </c>
      <c r="V4144" s="121">
        <v>-456455394</v>
      </c>
      <c r="W4144" s="111">
        <v>595496</v>
      </c>
      <c r="X4144" s="133">
        <v>73786928</v>
      </c>
      <c r="Y4144" s="45"/>
    </row>
    <row r="4145" spans="1:25">
      <c r="A4145" s="299" t="s">
        <v>206</v>
      </c>
      <c r="B4145" s="299" t="s">
        <v>207</v>
      </c>
      <c r="C4145" s="125">
        <v>45596</v>
      </c>
      <c r="D4145" s="125">
        <v>45596</v>
      </c>
      <c r="E4145" s="125">
        <v>45609</v>
      </c>
      <c r="F4145" s="295" t="s">
        <v>371</v>
      </c>
      <c r="G4145" s="127"/>
      <c r="H4145" s="128" t="s">
        <v>370</v>
      </c>
      <c r="I4145" s="73" t="s">
        <v>372</v>
      </c>
      <c r="J4145" s="73" t="s">
        <v>373</v>
      </c>
      <c r="K4145" s="73" t="s">
        <v>944</v>
      </c>
      <c r="L4145" s="129">
        <v>167497.51999999999</v>
      </c>
      <c r="M4145" s="121">
        <v>100</v>
      </c>
      <c r="N4145" s="121">
        <v>167497.51999999999</v>
      </c>
      <c r="O4145" s="121">
        <v>0</v>
      </c>
      <c r="P4145" s="121">
        <v>167497.51999999999</v>
      </c>
      <c r="Q4145" s="130" t="s">
        <v>681</v>
      </c>
      <c r="R4145" s="131">
        <v>16085238.849999987</v>
      </c>
      <c r="S4145" s="132">
        <v>0</v>
      </c>
      <c r="T4145" s="122" t="s">
        <v>373</v>
      </c>
      <c r="U4145" s="2">
        <v>122209852</v>
      </c>
      <c r="V4145" s="121">
        <v>-455543633</v>
      </c>
      <c r="W4145" s="111">
        <v>583361</v>
      </c>
      <c r="X4145" s="133">
        <v>73583353</v>
      </c>
      <c r="Y4145" s="45"/>
    </row>
    <row r="4146" spans="1:25">
      <c r="A4146" s="299" t="s">
        <v>182</v>
      </c>
      <c r="B4146" s="299" t="s">
        <v>183</v>
      </c>
      <c r="C4146" s="125">
        <v>45596</v>
      </c>
      <c r="D4146" s="125">
        <v>45596</v>
      </c>
      <c r="E4146" s="125">
        <v>45609</v>
      </c>
      <c r="F4146" s="295" t="s">
        <v>371</v>
      </c>
      <c r="G4146" s="127" t="s">
        <v>1976</v>
      </c>
      <c r="H4146" s="128" t="s">
        <v>370</v>
      </c>
      <c r="I4146" s="73" t="s">
        <v>372</v>
      </c>
      <c r="J4146" s="73" t="s">
        <v>1109</v>
      </c>
      <c r="K4146" s="73" t="s">
        <v>166</v>
      </c>
      <c r="L4146" s="129">
        <v>0</v>
      </c>
      <c r="N4146" s="121">
        <v>0</v>
      </c>
      <c r="O4146" s="121">
        <v>79805.14</v>
      </c>
      <c r="P4146" s="121">
        <v>79805.14</v>
      </c>
      <c r="Q4146" s="130" t="s">
        <v>681</v>
      </c>
      <c r="R4146" s="131">
        <v>0</v>
      </c>
      <c r="S4146" s="132">
        <v>7957519.7800000058</v>
      </c>
      <c r="T4146" s="122" t="s">
        <v>373</v>
      </c>
      <c r="U4146" s="2">
        <v>120742828</v>
      </c>
      <c r="V4146" s="121">
        <v>-456478224</v>
      </c>
      <c r="W4146" s="111">
        <v>583361</v>
      </c>
      <c r="X4146" s="133">
        <v>73792529</v>
      </c>
      <c r="Y4146" s="45"/>
    </row>
    <row r="4147" spans="1:25">
      <c r="A4147" s="299" t="s">
        <v>182</v>
      </c>
      <c r="B4147" s="299" t="s">
        <v>183</v>
      </c>
      <c r="C4147" s="125">
        <v>45600</v>
      </c>
      <c r="D4147" s="125">
        <v>45600</v>
      </c>
      <c r="E4147" s="125">
        <v>45609</v>
      </c>
      <c r="F4147" s="295" t="s">
        <v>203</v>
      </c>
      <c r="G4147" s="127"/>
      <c r="H4147" s="128" t="s">
        <v>202</v>
      </c>
      <c r="I4147" s="73" t="s">
        <v>204</v>
      </c>
      <c r="J4147" s="73" t="s">
        <v>205</v>
      </c>
      <c r="K4147" s="73" t="s">
        <v>1730</v>
      </c>
      <c r="L4147" s="129">
        <v>0</v>
      </c>
      <c r="N4147" s="121">
        <v>0</v>
      </c>
      <c r="O4147" s="121">
        <v>1808.39</v>
      </c>
      <c r="P4147" s="121">
        <v>1808.39</v>
      </c>
      <c r="Q4147" s="130" t="s">
        <v>681</v>
      </c>
      <c r="R4147" s="131">
        <v>0</v>
      </c>
      <c r="S4147" s="132">
        <v>7959328.1700000055</v>
      </c>
      <c r="T4147" s="122" t="s">
        <v>205</v>
      </c>
      <c r="U4147" s="2">
        <v>122198564</v>
      </c>
      <c r="V4147" s="121">
        <v>-456479655</v>
      </c>
      <c r="W4147" s="111"/>
      <c r="X4147" s="133">
        <v>73792932</v>
      </c>
      <c r="Y4147" s="45"/>
    </row>
    <row r="4148" spans="1:25">
      <c r="A4148" s="243" t="s">
        <v>206</v>
      </c>
      <c r="B4148" s="243" t="s">
        <v>207</v>
      </c>
      <c r="C4148" s="244">
        <v>45597</v>
      </c>
      <c r="D4148" s="244">
        <v>45609</v>
      </c>
      <c r="E4148" s="244">
        <v>45610</v>
      </c>
      <c r="F4148" s="297"/>
      <c r="G4148" s="245"/>
      <c r="H4148" s="246" t="s">
        <v>1154</v>
      </c>
      <c r="I4148" s="247" t="s">
        <v>1152</v>
      </c>
      <c r="J4148" s="247" t="s">
        <v>1153</v>
      </c>
      <c r="K4148" s="247" t="s">
        <v>830</v>
      </c>
      <c r="L4148" s="248">
        <v>3000000</v>
      </c>
      <c r="M4148" s="249">
        <v>98</v>
      </c>
      <c r="N4148" s="249">
        <v>2940000</v>
      </c>
      <c r="O4148" s="249">
        <v>0</v>
      </c>
      <c r="P4148" s="249">
        <v>2940000</v>
      </c>
      <c r="Q4148" s="250" t="s">
        <v>681</v>
      </c>
      <c r="R4148" s="251">
        <v>19025238.849999987</v>
      </c>
      <c r="S4148" s="252">
        <v>0</v>
      </c>
      <c r="T4148" s="253" t="s">
        <v>1153</v>
      </c>
      <c r="U4148" s="254">
        <v>122391467</v>
      </c>
      <c r="V4148" s="249">
        <v>-456542445</v>
      </c>
      <c r="W4148" s="255">
        <v>595496</v>
      </c>
      <c r="X4148" s="256">
        <v>73801983</v>
      </c>
      <c r="Y4148" s="257"/>
    </row>
    <row r="4149" spans="1:25">
      <c r="A4149" s="299" t="s">
        <v>206</v>
      </c>
      <c r="B4149" s="299" t="s">
        <v>207</v>
      </c>
      <c r="C4149" s="125">
        <v>45604</v>
      </c>
      <c r="D4149" s="125">
        <v>45604</v>
      </c>
      <c r="E4149" s="125">
        <v>45611</v>
      </c>
      <c r="G4149" s="127"/>
      <c r="J4149" s="73"/>
      <c r="K4149" s="73" t="s">
        <v>709</v>
      </c>
      <c r="L4149" s="129">
        <v>0</v>
      </c>
      <c r="N4149" s="121">
        <v>33000000</v>
      </c>
      <c r="O4149" s="121">
        <v>0</v>
      </c>
      <c r="P4149" s="121">
        <v>33000000</v>
      </c>
      <c r="Q4149" s="130" t="s">
        <v>681</v>
      </c>
      <c r="R4149" s="131">
        <v>52025238.849999987</v>
      </c>
      <c r="S4149" s="132">
        <v>0</v>
      </c>
      <c r="T4149" s="122"/>
      <c r="U4149" s="2">
        <v>3037600</v>
      </c>
      <c r="V4149" s="121">
        <v>-456147204</v>
      </c>
      <c r="W4149" s="111"/>
      <c r="X4149" s="133">
        <v>73731402</v>
      </c>
      <c r="Y4149" s="45" t="s">
        <v>1556</v>
      </c>
    </row>
    <row r="4150" spans="1:25">
      <c r="A4150" s="299" t="s">
        <v>206</v>
      </c>
      <c r="B4150" s="299" t="s">
        <v>207</v>
      </c>
      <c r="C4150" s="125">
        <v>45607</v>
      </c>
      <c r="D4150" s="125">
        <v>45611</v>
      </c>
      <c r="E4150" s="125">
        <v>45611</v>
      </c>
      <c r="F4150" s="295" t="s">
        <v>1211</v>
      </c>
      <c r="G4150" s="127"/>
      <c r="H4150" s="128" t="s">
        <v>1210</v>
      </c>
      <c r="I4150" s="73" t="s">
        <v>582</v>
      </c>
      <c r="J4150" s="73" t="s">
        <v>1209</v>
      </c>
      <c r="K4150" s="73" t="s">
        <v>710</v>
      </c>
      <c r="L4150" s="129">
        <v>6000000</v>
      </c>
      <c r="M4150" s="121">
        <v>99.78125</v>
      </c>
      <c r="N4150" s="121">
        <v>-5986875</v>
      </c>
      <c r="O4150" s="121">
        <v>0</v>
      </c>
      <c r="P4150" s="121">
        <v>-5986875</v>
      </c>
      <c r="Q4150" s="130" t="s">
        <v>681</v>
      </c>
      <c r="R4150" s="131">
        <v>46038363.849999987</v>
      </c>
      <c r="S4150" s="132">
        <v>0</v>
      </c>
      <c r="T4150" s="122" t="s">
        <v>1209</v>
      </c>
      <c r="U4150" s="2">
        <v>122647093</v>
      </c>
      <c r="V4150" s="121">
        <v>-456686023</v>
      </c>
      <c r="W4150" s="111">
        <v>619929</v>
      </c>
      <c r="X4150" s="133">
        <v>73844127</v>
      </c>
      <c r="Y4150" s="45"/>
    </row>
    <row r="4151" spans="1:25">
      <c r="A4151" s="299" t="s">
        <v>182</v>
      </c>
      <c r="B4151" s="299" t="s">
        <v>183</v>
      </c>
      <c r="C4151" s="125">
        <v>45611</v>
      </c>
      <c r="D4151" s="125">
        <v>45611</v>
      </c>
      <c r="E4151" s="125">
        <v>45611</v>
      </c>
      <c r="F4151" s="295" t="s">
        <v>1220</v>
      </c>
      <c r="G4151" s="127" t="s">
        <v>2036</v>
      </c>
      <c r="H4151" s="128" t="s">
        <v>1190</v>
      </c>
      <c r="I4151" s="73" t="s">
        <v>1188</v>
      </c>
      <c r="J4151" s="73" t="s">
        <v>1189</v>
      </c>
      <c r="K4151" s="73" t="s">
        <v>166</v>
      </c>
      <c r="L4151" s="129">
        <v>0</v>
      </c>
      <c r="N4151" s="121">
        <v>0</v>
      </c>
      <c r="O4151" s="121">
        <v>33714.04</v>
      </c>
      <c r="P4151" s="121">
        <v>33714.04</v>
      </c>
      <c r="Q4151" s="130" t="s">
        <v>681</v>
      </c>
      <c r="R4151" s="131">
        <v>0</v>
      </c>
      <c r="S4151" s="132">
        <v>7993042.2100000056</v>
      </c>
      <c r="T4151" s="122" t="s">
        <v>1189</v>
      </c>
      <c r="U4151" s="2">
        <v>122468172</v>
      </c>
      <c r="V4151" s="121">
        <v>-456640742</v>
      </c>
      <c r="W4151" s="111">
        <v>613442</v>
      </c>
      <c r="X4151" s="133">
        <v>73829316</v>
      </c>
      <c r="Y4151" s="45"/>
    </row>
    <row r="4152" spans="1:25">
      <c r="A4152" s="299" t="s">
        <v>206</v>
      </c>
      <c r="B4152" s="299" t="s">
        <v>207</v>
      </c>
      <c r="C4152" s="125">
        <v>45607</v>
      </c>
      <c r="D4152" s="125">
        <v>45611</v>
      </c>
      <c r="E4152" s="125">
        <v>45611</v>
      </c>
      <c r="G4152" s="127"/>
      <c r="H4152" s="128" t="s">
        <v>1204</v>
      </c>
      <c r="I4152" s="73" t="s">
        <v>1202</v>
      </c>
      <c r="J4152" s="73" t="s">
        <v>1203</v>
      </c>
      <c r="K4152" s="73" t="s">
        <v>710</v>
      </c>
      <c r="L4152" s="129">
        <v>6000000</v>
      </c>
      <c r="M4152" s="121">
        <v>99.28125</v>
      </c>
      <c r="N4152" s="121">
        <v>-5956875</v>
      </c>
      <c r="O4152" s="121">
        <v>0</v>
      </c>
      <c r="P4152" s="121">
        <v>-5956875</v>
      </c>
      <c r="Q4152" s="130" t="s">
        <v>681</v>
      </c>
      <c r="R4152" s="131">
        <v>40081488.849999987</v>
      </c>
      <c r="S4152" s="132">
        <v>0</v>
      </c>
      <c r="T4152" s="122" t="s">
        <v>1203</v>
      </c>
      <c r="U4152" s="2">
        <v>122560222</v>
      </c>
      <c r="V4152" s="121">
        <v>-456686084</v>
      </c>
      <c r="W4152" s="111">
        <v>619211</v>
      </c>
      <c r="X4152" s="133">
        <v>73844152</v>
      </c>
      <c r="Y4152" s="45"/>
    </row>
    <row r="4153" spans="1:25">
      <c r="A4153" s="299" t="s">
        <v>206</v>
      </c>
      <c r="B4153" s="299" t="s">
        <v>207</v>
      </c>
      <c r="C4153" s="125">
        <v>45597</v>
      </c>
      <c r="D4153" s="125">
        <v>45611</v>
      </c>
      <c r="E4153" s="125">
        <v>45611</v>
      </c>
      <c r="G4153" s="127"/>
      <c r="H4153" s="128" t="s">
        <v>1196</v>
      </c>
      <c r="I4153" s="73" t="s">
        <v>1194</v>
      </c>
      <c r="J4153" s="73" t="s">
        <v>1195</v>
      </c>
      <c r="K4153" s="73" t="s">
        <v>830</v>
      </c>
      <c r="L4153" s="129">
        <v>3000000</v>
      </c>
      <c r="M4153" s="121">
        <v>98.5</v>
      </c>
      <c r="N4153" s="121">
        <v>2955000</v>
      </c>
      <c r="O4153" s="121">
        <v>0</v>
      </c>
      <c r="P4153" s="121">
        <v>2955000</v>
      </c>
      <c r="Q4153" s="130" t="s">
        <v>681</v>
      </c>
      <c r="R4153" s="131">
        <v>43036488.849999987</v>
      </c>
      <c r="S4153" s="132">
        <v>0</v>
      </c>
      <c r="T4153" s="122" t="s">
        <v>1195</v>
      </c>
      <c r="U4153" s="2">
        <v>122391428</v>
      </c>
      <c r="V4153" s="121">
        <v>-456648341</v>
      </c>
      <c r="W4153" s="111">
        <v>615700</v>
      </c>
      <c r="X4153" s="133">
        <v>73832552</v>
      </c>
      <c r="Y4153" s="45"/>
    </row>
    <row r="4154" spans="1:25">
      <c r="A4154" s="299" t="s">
        <v>182</v>
      </c>
      <c r="B4154" s="299" t="s">
        <v>183</v>
      </c>
      <c r="C4154" s="125">
        <v>45611</v>
      </c>
      <c r="D4154" s="125">
        <v>45611</v>
      </c>
      <c r="E4154" s="125">
        <v>45611</v>
      </c>
      <c r="F4154" s="295" t="s">
        <v>1162</v>
      </c>
      <c r="G4154" s="127" t="s">
        <v>2017</v>
      </c>
      <c r="H4154" s="128" t="s">
        <v>1161</v>
      </c>
      <c r="I4154" s="73" t="s">
        <v>555</v>
      </c>
      <c r="J4154" s="73" t="s">
        <v>1446</v>
      </c>
      <c r="K4154" s="73" t="s">
        <v>166</v>
      </c>
      <c r="L4154" s="129">
        <v>0</v>
      </c>
      <c r="N4154" s="121">
        <v>0</v>
      </c>
      <c r="O4154" s="121">
        <v>234634.91</v>
      </c>
      <c r="P4154" s="121">
        <v>234634.91</v>
      </c>
      <c r="Q4154" s="130" t="s">
        <v>681</v>
      </c>
      <c r="R4154" s="131">
        <v>0</v>
      </c>
      <c r="S4154" s="132">
        <v>8227677.1200000057</v>
      </c>
      <c r="T4154" s="122" t="s">
        <v>1446</v>
      </c>
      <c r="U4154" s="2">
        <v>120500063</v>
      </c>
      <c r="V4154" s="121">
        <v>-456632699</v>
      </c>
      <c r="W4154" s="111">
        <v>606917</v>
      </c>
      <c r="X4154" s="133">
        <v>73821283</v>
      </c>
      <c r="Y4154" s="45"/>
    </row>
    <row r="4155" spans="1:25">
      <c r="A4155" s="299" t="s">
        <v>206</v>
      </c>
      <c r="B4155" s="299" t="s">
        <v>207</v>
      </c>
      <c r="C4155" s="125">
        <v>45607</v>
      </c>
      <c r="D4155" s="125">
        <v>45609</v>
      </c>
      <c r="E4155" s="125">
        <v>45611</v>
      </c>
      <c r="F4155" s="295" t="s">
        <v>1208</v>
      </c>
      <c r="G4155" s="127"/>
      <c r="H4155" s="128" t="s">
        <v>1207</v>
      </c>
      <c r="I4155" s="73" t="s">
        <v>1205</v>
      </c>
      <c r="J4155" s="73" t="s">
        <v>1206</v>
      </c>
      <c r="K4155" s="73" t="s">
        <v>710</v>
      </c>
      <c r="L4155" s="129">
        <v>6000000</v>
      </c>
      <c r="M4155" s="121">
        <v>99.03125</v>
      </c>
      <c r="N4155" s="121">
        <v>-5941875</v>
      </c>
      <c r="O4155" s="121">
        <v>0</v>
      </c>
      <c r="P4155" s="121">
        <v>-5941875</v>
      </c>
      <c r="Q4155" s="130" t="s">
        <v>681</v>
      </c>
      <c r="R4155" s="131">
        <v>37094613.849999987</v>
      </c>
      <c r="S4155" s="132">
        <v>0</v>
      </c>
      <c r="T4155" s="122" t="s">
        <v>1206</v>
      </c>
      <c r="U4155" s="2">
        <v>122560832</v>
      </c>
      <c r="V4155" s="121">
        <v>-456469008</v>
      </c>
      <c r="W4155" s="111">
        <v>620856</v>
      </c>
      <c r="X4155" s="133">
        <v>73790335</v>
      </c>
      <c r="Y4155" s="45"/>
    </row>
    <row r="4156" spans="1:25">
      <c r="A4156" s="299" t="s">
        <v>206</v>
      </c>
      <c r="B4156" s="299" t="s">
        <v>207</v>
      </c>
      <c r="C4156" s="125">
        <v>45596</v>
      </c>
      <c r="D4156" s="125">
        <v>45604</v>
      </c>
      <c r="E4156" s="125">
        <v>45611</v>
      </c>
      <c r="F4156" s="295" t="s">
        <v>1201</v>
      </c>
      <c r="G4156" s="127"/>
      <c r="H4156" s="128" t="s">
        <v>1200</v>
      </c>
      <c r="I4156" s="73" t="s">
        <v>1198</v>
      </c>
      <c r="J4156" s="73" t="s">
        <v>1199</v>
      </c>
      <c r="K4156" s="73" t="s">
        <v>710</v>
      </c>
      <c r="L4156" s="129">
        <v>15000000</v>
      </c>
      <c r="M4156" s="121">
        <v>99.5</v>
      </c>
      <c r="N4156" s="121">
        <v>-14925000</v>
      </c>
      <c r="O4156" s="121">
        <v>0</v>
      </c>
      <c r="P4156" s="121">
        <v>-14925000</v>
      </c>
      <c r="Q4156" s="130" t="s">
        <v>681</v>
      </c>
      <c r="R4156" s="131">
        <v>22169613.849999987</v>
      </c>
      <c r="S4156" s="132">
        <v>0</v>
      </c>
      <c r="T4156" s="122" t="s">
        <v>1199</v>
      </c>
      <c r="U4156" s="2">
        <v>122495518</v>
      </c>
      <c r="V4156" s="121">
        <v>-456686991</v>
      </c>
      <c r="W4156" s="111">
        <v>621979</v>
      </c>
      <c r="X4156" s="133">
        <v>73844444</v>
      </c>
      <c r="Y4156" s="45"/>
    </row>
    <row r="4157" spans="1:25">
      <c r="A4157" s="299" t="s">
        <v>206</v>
      </c>
      <c r="B4157" s="299" t="s">
        <v>207</v>
      </c>
      <c r="C4157" s="125">
        <v>45597</v>
      </c>
      <c r="D4157" s="125">
        <v>45611</v>
      </c>
      <c r="E4157" s="125">
        <v>45611</v>
      </c>
      <c r="F4157" s="295" t="s">
        <v>235</v>
      </c>
      <c r="G4157" s="127"/>
      <c r="H4157" s="128" t="s">
        <v>234</v>
      </c>
      <c r="I4157" s="73" t="s">
        <v>236</v>
      </c>
      <c r="J4157" s="73" t="s">
        <v>237</v>
      </c>
      <c r="K4157" s="73" t="s">
        <v>830</v>
      </c>
      <c r="L4157" s="129">
        <v>3500000</v>
      </c>
      <c r="M4157" s="121">
        <v>100</v>
      </c>
      <c r="N4157" s="121">
        <v>3500000</v>
      </c>
      <c r="O4157" s="121">
        <v>0</v>
      </c>
      <c r="P4157" s="121">
        <v>3500000</v>
      </c>
      <c r="Q4157" s="130" t="s">
        <v>681</v>
      </c>
      <c r="R4157" s="131">
        <v>25669613.849999987</v>
      </c>
      <c r="S4157" s="132">
        <v>0</v>
      </c>
      <c r="T4157" s="122" t="s">
        <v>237</v>
      </c>
      <c r="U4157" s="2">
        <v>122392369</v>
      </c>
      <c r="V4157" s="121">
        <v>-456648233</v>
      </c>
      <c r="W4157" s="111">
        <v>495127</v>
      </c>
      <c r="X4157" s="133">
        <v>73832506</v>
      </c>
      <c r="Y4157" s="45"/>
    </row>
    <row r="4158" spans="1:25">
      <c r="A4158" s="299" t="s">
        <v>206</v>
      </c>
      <c r="B4158" s="299" t="s">
        <v>207</v>
      </c>
      <c r="C4158" s="125">
        <v>45611</v>
      </c>
      <c r="D4158" s="125">
        <v>45611</v>
      </c>
      <c r="E4158" s="125">
        <v>45611</v>
      </c>
      <c r="F4158" s="295" t="s">
        <v>1078</v>
      </c>
      <c r="G4158" s="127"/>
      <c r="H4158" s="128" t="s">
        <v>1077</v>
      </c>
      <c r="I4158" s="73" t="s">
        <v>539</v>
      </c>
      <c r="J4158" s="73" t="s">
        <v>1076</v>
      </c>
      <c r="K4158" s="73" t="s">
        <v>944</v>
      </c>
      <c r="L4158" s="129">
        <v>5557625.5300000003</v>
      </c>
      <c r="M4158" s="121">
        <v>100</v>
      </c>
      <c r="N4158" s="121">
        <v>5557625.5300000003</v>
      </c>
      <c r="O4158" s="121">
        <v>0</v>
      </c>
      <c r="P4158" s="121">
        <v>5557625.5300000003</v>
      </c>
      <c r="Q4158" s="130" t="s">
        <v>681</v>
      </c>
      <c r="R4158" s="131">
        <v>31227239.379999988</v>
      </c>
      <c r="S4158" s="132">
        <v>0</v>
      </c>
      <c r="T4158" s="122" t="s">
        <v>1076</v>
      </c>
      <c r="U4158" s="2">
        <v>122659419</v>
      </c>
      <c r="V4158" s="121">
        <v>-456707486</v>
      </c>
      <c r="W4158" s="111">
        <v>571971</v>
      </c>
      <c r="X4158" s="133">
        <v>73850983</v>
      </c>
      <c r="Y4158" s="45"/>
    </row>
    <row r="4159" spans="1:25">
      <c r="A4159" s="228" t="s">
        <v>182</v>
      </c>
      <c r="B4159" s="228" t="s">
        <v>183</v>
      </c>
      <c r="C4159" s="229">
        <v>45611</v>
      </c>
      <c r="D4159" s="229">
        <v>45611</v>
      </c>
      <c r="E4159" s="229">
        <v>45611</v>
      </c>
      <c r="F4159" s="296" t="s">
        <v>1078</v>
      </c>
      <c r="G4159" s="230" t="s">
        <v>1955</v>
      </c>
      <c r="H4159" s="231" t="s">
        <v>1077</v>
      </c>
      <c r="I4159" s="232" t="s">
        <v>539</v>
      </c>
      <c r="J4159" s="232" t="s">
        <v>1076</v>
      </c>
      <c r="K4159" s="232" t="s">
        <v>166</v>
      </c>
      <c r="L4159" s="233">
        <v>0</v>
      </c>
      <c r="M4159" s="234"/>
      <c r="N4159" s="234">
        <v>0</v>
      </c>
      <c r="O4159" s="234">
        <v>24164.46</v>
      </c>
      <c r="P4159" s="234">
        <v>24164.46</v>
      </c>
      <c r="Q4159" s="235" t="s">
        <v>681</v>
      </c>
      <c r="R4159" s="236">
        <v>0</v>
      </c>
      <c r="S4159" s="237">
        <v>8251841.5800000057</v>
      </c>
      <c r="T4159" s="238" t="s">
        <v>1076</v>
      </c>
      <c r="U4159" s="239">
        <v>122659316</v>
      </c>
      <c r="V4159" s="234">
        <v>-456707720</v>
      </c>
      <c r="W4159" s="240">
        <v>571971</v>
      </c>
      <c r="X4159" s="241">
        <v>73851047</v>
      </c>
      <c r="Y4159" s="242"/>
    </row>
    <row r="4160" spans="1:25">
      <c r="A4160" s="299" t="s">
        <v>182</v>
      </c>
      <c r="B4160" s="299" t="s">
        <v>183</v>
      </c>
      <c r="C4160" s="125">
        <v>45615</v>
      </c>
      <c r="D4160" s="125">
        <v>45615</v>
      </c>
      <c r="E4160" s="125">
        <v>45615</v>
      </c>
      <c r="F4160" s="295" t="s">
        <v>453</v>
      </c>
      <c r="G4160" s="127" t="s">
        <v>1743</v>
      </c>
      <c r="H4160" s="128" t="s">
        <v>452</v>
      </c>
      <c r="I4160" s="73" t="s">
        <v>454</v>
      </c>
      <c r="J4160" s="73" t="s">
        <v>455</v>
      </c>
      <c r="K4160" s="73" t="s">
        <v>166</v>
      </c>
      <c r="L4160" s="129">
        <v>0</v>
      </c>
      <c r="N4160" s="121">
        <v>0</v>
      </c>
      <c r="O4160" s="121">
        <v>2234.9</v>
      </c>
      <c r="P4160" s="121">
        <v>2234.9</v>
      </c>
      <c r="Q4160" s="130" t="s">
        <v>681</v>
      </c>
      <c r="R4160" s="131">
        <v>0</v>
      </c>
      <c r="S4160" s="132">
        <v>8254076.480000006</v>
      </c>
      <c r="T4160" s="122" t="s">
        <v>455</v>
      </c>
      <c r="U4160" s="2">
        <v>118709494</v>
      </c>
      <c r="V4160" s="121">
        <v>-456881869</v>
      </c>
      <c r="W4160" s="111">
        <v>523882</v>
      </c>
      <c r="X4160" s="133">
        <v>73879052</v>
      </c>
      <c r="Y4160" s="45" t="s">
        <v>2037</v>
      </c>
    </row>
    <row r="4161" spans="1:25">
      <c r="A4161" s="299" t="s">
        <v>182</v>
      </c>
      <c r="B4161" s="299" t="s">
        <v>183</v>
      </c>
      <c r="C4161" s="125">
        <v>45610</v>
      </c>
      <c r="D4161" s="125">
        <v>45610</v>
      </c>
      <c r="E4161" s="125">
        <v>45615</v>
      </c>
      <c r="F4161" s="295" t="s">
        <v>346</v>
      </c>
      <c r="G4161" s="127"/>
      <c r="H4161" s="128" t="s">
        <v>345</v>
      </c>
      <c r="I4161" s="73" t="s">
        <v>164</v>
      </c>
      <c r="J4161" s="73" t="s">
        <v>347</v>
      </c>
      <c r="K4161" s="73" t="s">
        <v>817</v>
      </c>
      <c r="L4161" s="129">
        <v>0</v>
      </c>
      <c r="N4161" s="121">
        <v>0</v>
      </c>
      <c r="O4161" s="121">
        <v>-10863</v>
      </c>
      <c r="P4161" s="121">
        <v>-10863</v>
      </c>
      <c r="Q4161" s="130" t="s">
        <v>681</v>
      </c>
      <c r="R4161" s="131">
        <v>0</v>
      </c>
      <c r="S4161" s="132">
        <v>8243213.480000006</v>
      </c>
      <c r="T4161" s="122" t="s">
        <v>347</v>
      </c>
      <c r="U4161" s="2">
        <v>122736850</v>
      </c>
      <c r="V4161" s="121">
        <v>-456941946</v>
      </c>
      <c r="W4161" s="111"/>
      <c r="X4161" s="133">
        <v>73893874</v>
      </c>
      <c r="Y4161" s="45" t="s">
        <v>2038</v>
      </c>
    </row>
    <row r="4162" spans="1:25">
      <c r="A4162" s="299" t="s">
        <v>182</v>
      </c>
      <c r="B4162" s="299" t="s">
        <v>183</v>
      </c>
      <c r="C4162" s="125">
        <v>45604</v>
      </c>
      <c r="D4162" s="125">
        <v>45604</v>
      </c>
      <c r="E4162" s="125">
        <v>45615</v>
      </c>
      <c r="F4162" s="295" t="s">
        <v>1201</v>
      </c>
      <c r="G4162" s="127"/>
      <c r="H4162" s="128" t="s">
        <v>1200</v>
      </c>
      <c r="I4162" s="73" t="s">
        <v>1198</v>
      </c>
      <c r="J4162" s="73" t="s">
        <v>1199</v>
      </c>
      <c r="K4162" s="73" t="s">
        <v>1829</v>
      </c>
      <c r="L4162" s="129">
        <v>0</v>
      </c>
      <c r="N4162" s="121">
        <v>0</v>
      </c>
      <c r="O4162" s="121">
        <v>75000</v>
      </c>
      <c r="P4162" s="121">
        <v>75000</v>
      </c>
      <c r="Q4162" s="130" t="s">
        <v>681</v>
      </c>
      <c r="R4162" s="131">
        <v>0</v>
      </c>
      <c r="S4162" s="132">
        <v>8318213.480000006</v>
      </c>
      <c r="T4162" s="122" t="s">
        <v>1199</v>
      </c>
      <c r="U4162" s="2">
        <v>122495625</v>
      </c>
      <c r="V4162" s="121">
        <v>-456314991</v>
      </c>
      <c r="W4162" s="111"/>
      <c r="X4162" s="133">
        <v>73754898</v>
      </c>
      <c r="Y4162" s="45"/>
    </row>
    <row r="4163" spans="1:25">
      <c r="A4163" s="299" t="s">
        <v>182</v>
      </c>
      <c r="B4163" s="299" t="s">
        <v>183</v>
      </c>
      <c r="C4163" s="125">
        <v>45604</v>
      </c>
      <c r="D4163" s="125">
        <v>45604</v>
      </c>
      <c r="E4163" s="125">
        <v>45615</v>
      </c>
      <c r="F4163" s="295" t="s">
        <v>1201</v>
      </c>
      <c r="G4163" s="127"/>
      <c r="H4163" s="128" t="s">
        <v>1200</v>
      </c>
      <c r="I4163" s="73" t="s">
        <v>1198</v>
      </c>
      <c r="J4163" s="73" t="s">
        <v>1199</v>
      </c>
      <c r="K4163" s="73" t="s">
        <v>1829</v>
      </c>
      <c r="L4163" s="129">
        <v>0</v>
      </c>
      <c r="N4163" s="121">
        <v>0</v>
      </c>
      <c r="O4163" s="121">
        <v>-75000</v>
      </c>
      <c r="P4163" s="121">
        <v>-75000</v>
      </c>
      <c r="Q4163" s="130" t="s">
        <v>681</v>
      </c>
      <c r="R4163" s="131">
        <v>0</v>
      </c>
      <c r="S4163" s="132">
        <v>8243213.480000006</v>
      </c>
      <c r="T4163" s="122" t="s">
        <v>1199</v>
      </c>
      <c r="U4163" s="2">
        <v>122495730</v>
      </c>
      <c r="V4163" s="121">
        <v>-456315122</v>
      </c>
      <c r="W4163" s="111"/>
      <c r="X4163" s="133">
        <v>73754958</v>
      </c>
      <c r="Y4163" s="45"/>
    </row>
    <row r="4164" spans="1:25">
      <c r="A4164" s="243" t="s">
        <v>182</v>
      </c>
      <c r="B4164" s="243" t="s">
        <v>183</v>
      </c>
      <c r="C4164" s="244">
        <v>45617</v>
      </c>
      <c r="D4164" s="244">
        <v>45617</v>
      </c>
      <c r="E4164" s="244">
        <v>45617</v>
      </c>
      <c r="F4164" s="297" t="s">
        <v>453</v>
      </c>
      <c r="G4164" s="245" t="s">
        <v>1743</v>
      </c>
      <c r="H4164" s="246" t="s">
        <v>452</v>
      </c>
      <c r="I4164" s="247" t="s">
        <v>454</v>
      </c>
      <c r="J4164" s="247" t="s">
        <v>455</v>
      </c>
      <c r="K4164" s="247" t="s">
        <v>166</v>
      </c>
      <c r="L4164" s="248">
        <v>0</v>
      </c>
      <c r="M4164" s="249"/>
      <c r="N4164" s="249">
        <v>0</v>
      </c>
      <c r="O4164" s="249">
        <v>2474.35</v>
      </c>
      <c r="P4164" s="249">
        <v>2474.35</v>
      </c>
      <c r="Q4164" s="250" t="s">
        <v>681</v>
      </c>
      <c r="R4164" s="251">
        <v>0</v>
      </c>
      <c r="S4164" s="252">
        <v>8245687.8300000057</v>
      </c>
      <c r="T4164" s="253" t="s">
        <v>455</v>
      </c>
      <c r="U4164" s="254">
        <v>122715532</v>
      </c>
      <c r="V4164" s="249">
        <v>-457145726</v>
      </c>
      <c r="W4164" s="255">
        <v>523882</v>
      </c>
      <c r="X4164" s="256">
        <v>73933488</v>
      </c>
      <c r="Y4164" s="257"/>
    </row>
    <row r="4165" spans="1:25">
      <c r="A4165" s="299" t="s">
        <v>206</v>
      </c>
      <c r="B4165" s="299" t="s">
        <v>207</v>
      </c>
      <c r="C4165" s="125">
        <v>45618</v>
      </c>
      <c r="D4165" s="125">
        <v>45618</v>
      </c>
      <c r="E4165" s="125">
        <v>45618</v>
      </c>
      <c r="G4165" s="127"/>
      <c r="H4165" s="128" t="s">
        <v>445</v>
      </c>
      <c r="I4165" s="73" t="s">
        <v>446</v>
      </c>
      <c r="J4165" s="73" t="s">
        <v>447</v>
      </c>
      <c r="K4165" s="73" t="s">
        <v>830</v>
      </c>
      <c r="L4165" s="129">
        <v>5000000</v>
      </c>
      <c r="M4165" s="121">
        <v>98</v>
      </c>
      <c r="N4165" s="121">
        <v>4900000</v>
      </c>
      <c r="O4165" s="121">
        <v>0</v>
      </c>
      <c r="P4165" s="121">
        <v>4900000</v>
      </c>
      <c r="Q4165" s="130" t="s">
        <v>681</v>
      </c>
      <c r="R4165" s="131">
        <v>36127239.379999988</v>
      </c>
      <c r="S4165" s="132">
        <v>0</v>
      </c>
      <c r="T4165" s="122" t="s">
        <v>447</v>
      </c>
      <c r="U4165" s="2">
        <v>122851168</v>
      </c>
      <c r="V4165" s="121">
        <v>-457287415</v>
      </c>
      <c r="W4165" s="111">
        <v>612565</v>
      </c>
      <c r="X4165" s="133">
        <v>73963146</v>
      </c>
      <c r="Y4165" s="45"/>
    </row>
    <row r="4166" spans="1:25">
      <c r="A4166" s="299" t="s">
        <v>206</v>
      </c>
      <c r="B4166" s="299" t="s">
        <v>207</v>
      </c>
      <c r="C4166" s="125">
        <v>45618</v>
      </c>
      <c r="D4166" s="125">
        <v>45618</v>
      </c>
      <c r="E4166" s="125">
        <v>45618</v>
      </c>
      <c r="G4166" s="127"/>
      <c r="H4166" s="128" t="s">
        <v>1150</v>
      </c>
      <c r="I4166" s="73" t="s">
        <v>1148</v>
      </c>
      <c r="J4166" s="73" t="s">
        <v>1149</v>
      </c>
      <c r="K4166" s="73" t="s">
        <v>830</v>
      </c>
      <c r="L4166" s="129">
        <v>5900000</v>
      </c>
      <c r="M4166" s="121">
        <v>98.5</v>
      </c>
      <c r="N4166" s="121">
        <v>5811500</v>
      </c>
      <c r="O4166" s="121">
        <v>0</v>
      </c>
      <c r="P4166" s="121">
        <v>5811500</v>
      </c>
      <c r="Q4166" s="130" t="s">
        <v>681</v>
      </c>
      <c r="R4166" s="131">
        <v>41938739.379999988</v>
      </c>
      <c r="S4166" s="132">
        <v>0</v>
      </c>
      <c r="T4166" s="122" t="s">
        <v>1149</v>
      </c>
      <c r="U4166" s="2">
        <v>122851331</v>
      </c>
      <c r="V4166" s="121">
        <v>-457287717</v>
      </c>
      <c r="W4166" s="111">
        <v>602015</v>
      </c>
      <c r="X4166" s="133">
        <v>73963244</v>
      </c>
      <c r="Y4166" s="45"/>
    </row>
    <row r="4167" spans="1:25">
      <c r="A4167" s="228" t="s">
        <v>206</v>
      </c>
      <c r="B4167" s="228" t="s">
        <v>207</v>
      </c>
      <c r="C4167" s="229">
        <v>45618</v>
      </c>
      <c r="D4167" s="229">
        <v>45618</v>
      </c>
      <c r="E4167" s="229">
        <v>45618</v>
      </c>
      <c r="F4167" s="296"/>
      <c r="G4167" s="230"/>
      <c r="H4167" s="231" t="s">
        <v>1150</v>
      </c>
      <c r="I4167" s="232" t="s">
        <v>1148</v>
      </c>
      <c r="J4167" s="232" t="s">
        <v>1149</v>
      </c>
      <c r="K4167" s="232" t="s">
        <v>830</v>
      </c>
      <c r="L4167" s="233">
        <v>1950000</v>
      </c>
      <c r="M4167" s="234">
        <v>98.5</v>
      </c>
      <c r="N4167" s="234">
        <v>1920750</v>
      </c>
      <c r="O4167" s="234">
        <v>0</v>
      </c>
      <c r="P4167" s="234">
        <v>1920750</v>
      </c>
      <c r="Q4167" s="235" t="s">
        <v>681</v>
      </c>
      <c r="R4167" s="236">
        <v>43859489.379999988</v>
      </c>
      <c r="S4167" s="237">
        <v>0</v>
      </c>
      <c r="T4167" s="238" t="s">
        <v>1149</v>
      </c>
      <c r="U4167" s="239">
        <v>122851397</v>
      </c>
      <c r="V4167" s="234">
        <v>-457287870</v>
      </c>
      <c r="W4167" s="240">
        <v>602015</v>
      </c>
      <c r="X4167" s="241">
        <v>73963288</v>
      </c>
      <c r="Y4167" s="242"/>
    </row>
    <row r="4168" spans="1:25">
      <c r="A4168" s="299" t="s">
        <v>182</v>
      </c>
      <c r="B4168" s="299" t="s">
        <v>183</v>
      </c>
      <c r="C4168" s="125">
        <v>45616</v>
      </c>
      <c r="D4168" s="125">
        <v>45616</v>
      </c>
      <c r="E4168" s="125">
        <v>45621</v>
      </c>
      <c r="F4168" s="295" t="s">
        <v>453</v>
      </c>
      <c r="G4168" s="127" t="s">
        <v>1743</v>
      </c>
      <c r="H4168" s="128" t="s">
        <v>452</v>
      </c>
      <c r="I4168" s="73" t="s">
        <v>454</v>
      </c>
      <c r="J4168" s="73" t="s">
        <v>2039</v>
      </c>
      <c r="K4168" s="73" t="s">
        <v>166</v>
      </c>
      <c r="L4168" s="129">
        <v>0</v>
      </c>
      <c r="N4168" s="121">
        <v>0</v>
      </c>
      <c r="O4168" s="121">
        <v>19.82</v>
      </c>
      <c r="P4168" s="121">
        <v>19.82</v>
      </c>
      <c r="Q4168" s="130" t="s">
        <v>681</v>
      </c>
      <c r="R4168" s="131">
        <v>0</v>
      </c>
      <c r="S4168" s="132">
        <v>8245707.650000006</v>
      </c>
      <c r="T4168" s="122" t="s">
        <v>455</v>
      </c>
      <c r="U4168" s="2">
        <v>122902518</v>
      </c>
      <c r="V4168" s="121">
        <v>-458258182</v>
      </c>
      <c r="W4168" s="111">
        <v>623909</v>
      </c>
      <c r="X4168" s="133">
        <v>73989718</v>
      </c>
      <c r="Y4168" s="45"/>
    </row>
    <row r="4169" spans="1:25">
      <c r="A4169" s="228" t="s">
        <v>182</v>
      </c>
      <c r="B4169" s="228" t="s">
        <v>183</v>
      </c>
      <c r="C4169" s="229">
        <v>45621</v>
      </c>
      <c r="D4169" s="229">
        <v>45621</v>
      </c>
      <c r="E4169" s="229">
        <v>45621</v>
      </c>
      <c r="F4169" s="296"/>
      <c r="G4169" s="230" t="s">
        <v>1886</v>
      </c>
      <c r="H4169" s="231" t="s">
        <v>1048</v>
      </c>
      <c r="I4169" s="232" t="s">
        <v>1046</v>
      </c>
      <c r="J4169" s="232" t="s">
        <v>1047</v>
      </c>
      <c r="K4169" s="232" t="s">
        <v>166</v>
      </c>
      <c r="L4169" s="233">
        <v>0</v>
      </c>
      <c r="M4169" s="234"/>
      <c r="N4169" s="234">
        <v>0</v>
      </c>
      <c r="O4169" s="234">
        <v>14725.98</v>
      </c>
      <c r="P4169" s="234">
        <v>14725.98</v>
      </c>
      <c r="Q4169" s="235" t="s">
        <v>681</v>
      </c>
      <c r="R4169" s="236">
        <v>0</v>
      </c>
      <c r="S4169" s="237">
        <v>8260433.6300000064</v>
      </c>
      <c r="T4169" s="238" t="s">
        <v>1047</v>
      </c>
      <c r="U4169" s="239">
        <v>121492307</v>
      </c>
      <c r="V4169" s="234">
        <v>-458231881</v>
      </c>
      <c r="W4169" s="240">
        <v>551210</v>
      </c>
      <c r="X4169" s="241">
        <v>73979616</v>
      </c>
      <c r="Y4169" s="242"/>
    </row>
    <row r="4170" spans="1:25">
      <c r="A4170" s="299" t="s">
        <v>206</v>
      </c>
      <c r="B4170" s="299" t="s">
        <v>207</v>
      </c>
      <c r="C4170" s="125">
        <v>45615</v>
      </c>
      <c r="D4170" s="125">
        <v>45617</v>
      </c>
      <c r="E4170" s="125">
        <v>45622</v>
      </c>
      <c r="G4170" s="127"/>
      <c r="H4170" s="128" t="s">
        <v>1214</v>
      </c>
      <c r="I4170" s="73" t="s">
        <v>1212</v>
      </c>
      <c r="J4170" s="73" t="s">
        <v>1213</v>
      </c>
      <c r="K4170" s="73" t="s">
        <v>710</v>
      </c>
      <c r="L4170" s="129">
        <v>10000000</v>
      </c>
      <c r="M4170" s="121">
        <v>99.15625</v>
      </c>
      <c r="N4170" s="121">
        <v>-9915625</v>
      </c>
      <c r="O4170" s="121">
        <v>0</v>
      </c>
      <c r="P4170" s="121">
        <v>-9915625</v>
      </c>
      <c r="Q4170" s="130" t="s">
        <v>681</v>
      </c>
      <c r="R4170" s="131">
        <v>33943864.379999988</v>
      </c>
      <c r="S4170" s="132">
        <v>0</v>
      </c>
      <c r="T4170" s="122" t="s">
        <v>1213</v>
      </c>
      <c r="U4170" s="2">
        <v>122739482</v>
      </c>
      <c r="V4170" s="121">
        <v>-457128791</v>
      </c>
      <c r="W4170" s="111">
        <v>621993</v>
      </c>
      <c r="X4170" s="133">
        <v>73931350</v>
      </c>
      <c r="Y4170" s="45"/>
    </row>
    <row r="4171" spans="1:25">
      <c r="A4171" s="299" t="s">
        <v>206</v>
      </c>
      <c r="B4171" s="299" t="s">
        <v>207</v>
      </c>
      <c r="C4171" s="125">
        <v>45615</v>
      </c>
      <c r="D4171" s="125">
        <v>45617</v>
      </c>
      <c r="E4171" s="125">
        <v>45622</v>
      </c>
      <c r="G4171" s="127"/>
      <c r="H4171" s="128" t="s">
        <v>1217</v>
      </c>
      <c r="I4171" s="73" t="s">
        <v>1215</v>
      </c>
      <c r="J4171" s="73" t="s">
        <v>1216</v>
      </c>
      <c r="K4171" s="73" t="s">
        <v>710</v>
      </c>
      <c r="L4171" s="129">
        <v>10000000</v>
      </c>
      <c r="M4171" s="121">
        <v>98.53125</v>
      </c>
      <c r="N4171" s="121">
        <v>-9853125</v>
      </c>
      <c r="O4171" s="121">
        <v>0</v>
      </c>
      <c r="P4171" s="121">
        <v>-9853125</v>
      </c>
      <c r="Q4171" s="130" t="s">
        <v>681</v>
      </c>
      <c r="R4171" s="131">
        <v>24090739.379999988</v>
      </c>
      <c r="S4171" s="132">
        <v>0</v>
      </c>
      <c r="T4171" s="122" t="s">
        <v>1216</v>
      </c>
      <c r="U4171" s="2">
        <v>122739727</v>
      </c>
      <c r="V4171" s="121">
        <v>-457128842</v>
      </c>
      <c r="W4171" s="111">
        <v>621830</v>
      </c>
      <c r="X4171" s="133">
        <v>73931369</v>
      </c>
      <c r="Y4171" s="45"/>
    </row>
    <row r="4172" spans="1:25">
      <c r="A4172" s="243" t="s">
        <v>206</v>
      </c>
      <c r="B4172" s="243" t="s">
        <v>207</v>
      </c>
      <c r="C4172" s="244">
        <v>45604</v>
      </c>
      <c r="D4172" s="244">
        <v>45623</v>
      </c>
      <c r="E4172" s="244">
        <v>45623</v>
      </c>
      <c r="F4172" s="297" t="s">
        <v>1201</v>
      </c>
      <c r="G4172" s="245"/>
      <c r="H4172" s="246" t="s">
        <v>1200</v>
      </c>
      <c r="I4172" s="247" t="s">
        <v>1198</v>
      </c>
      <c r="J4172" s="247" t="s">
        <v>1199</v>
      </c>
      <c r="K4172" s="247" t="s">
        <v>830</v>
      </c>
      <c r="L4172" s="248">
        <v>8300000</v>
      </c>
      <c r="M4172" s="249">
        <v>99.5</v>
      </c>
      <c r="N4172" s="249">
        <v>8258500</v>
      </c>
      <c r="O4172" s="249">
        <v>0</v>
      </c>
      <c r="P4172" s="249">
        <v>8258500</v>
      </c>
      <c r="Q4172" s="250" t="s">
        <v>681</v>
      </c>
      <c r="R4172" s="251">
        <v>32349239.379999988</v>
      </c>
      <c r="S4172" s="252">
        <v>0</v>
      </c>
      <c r="T4172" s="253" t="s">
        <v>1199</v>
      </c>
      <c r="U4172" s="254">
        <v>122555305</v>
      </c>
      <c r="V4172" s="249">
        <v>-459086380</v>
      </c>
      <c r="W4172" s="255">
        <v>621979</v>
      </c>
      <c r="X4172" s="256">
        <v>74047752</v>
      </c>
      <c r="Y4172" s="257"/>
    </row>
    <row r="4173" spans="1:25">
      <c r="A4173" s="299" t="s">
        <v>206</v>
      </c>
      <c r="B4173" s="299" t="s">
        <v>207</v>
      </c>
      <c r="C4173" s="125">
        <v>45625</v>
      </c>
      <c r="D4173" s="125">
        <v>45625</v>
      </c>
      <c r="E4173" s="125">
        <v>45625</v>
      </c>
      <c r="G4173" s="127"/>
      <c r="J4173" s="73"/>
      <c r="K4173" s="73" t="s">
        <v>709</v>
      </c>
      <c r="L4173" s="129">
        <v>0</v>
      </c>
      <c r="N4173" s="121">
        <v>20000000</v>
      </c>
      <c r="O4173" s="121">
        <v>0</v>
      </c>
      <c r="P4173" s="121">
        <v>20000000</v>
      </c>
      <c r="Q4173" s="130" t="s">
        <v>681</v>
      </c>
      <c r="R4173" s="131">
        <v>52349239.379999988</v>
      </c>
      <c r="S4173" s="132">
        <v>0</v>
      </c>
      <c r="T4173" s="122"/>
      <c r="U4173" s="2">
        <v>3049777</v>
      </c>
      <c r="V4173" s="121">
        <v>-460072649</v>
      </c>
      <c r="W4173" s="111"/>
      <c r="X4173" s="133">
        <v>74277266</v>
      </c>
      <c r="Y4173" s="45" t="s">
        <v>1556</v>
      </c>
    </row>
    <row r="4174" spans="1:25">
      <c r="A4174" s="299" t="s">
        <v>182</v>
      </c>
      <c r="B4174" s="299" t="s">
        <v>183</v>
      </c>
      <c r="C4174" s="125">
        <v>45625</v>
      </c>
      <c r="D4174" s="125">
        <v>45625</v>
      </c>
      <c r="E4174" s="125">
        <v>45625</v>
      </c>
      <c r="G4174" s="127" t="s">
        <v>1990</v>
      </c>
      <c r="H4174" s="128" t="s">
        <v>1132</v>
      </c>
      <c r="I4174" s="73" t="s">
        <v>1130</v>
      </c>
      <c r="J4174" s="73" t="s">
        <v>1131</v>
      </c>
      <c r="K4174" s="73" t="s">
        <v>166</v>
      </c>
      <c r="L4174" s="129">
        <v>0</v>
      </c>
      <c r="N4174" s="121">
        <v>0</v>
      </c>
      <c r="O4174" s="121">
        <v>67778.67</v>
      </c>
      <c r="P4174" s="121">
        <v>67778.67</v>
      </c>
      <c r="Q4174" s="130" t="s">
        <v>681</v>
      </c>
      <c r="R4174" s="131">
        <v>0</v>
      </c>
      <c r="S4174" s="132">
        <v>8328212.3000000063</v>
      </c>
      <c r="T4174" s="122" t="s">
        <v>1131</v>
      </c>
      <c r="U4174" s="2">
        <v>122035627</v>
      </c>
      <c r="V4174" s="121">
        <v>-460008409</v>
      </c>
      <c r="W4174" s="111">
        <v>583671</v>
      </c>
      <c r="X4174" s="133">
        <v>74224224</v>
      </c>
      <c r="Y4174" s="45"/>
    </row>
    <row r="4175" spans="1:25">
      <c r="A4175" s="299" t="s">
        <v>182</v>
      </c>
      <c r="B4175" s="299" t="s">
        <v>183</v>
      </c>
      <c r="C4175" s="125">
        <v>45625</v>
      </c>
      <c r="D4175" s="125">
        <v>45625</v>
      </c>
      <c r="E4175" s="125">
        <v>45625</v>
      </c>
      <c r="F4175" s="295" t="s">
        <v>1061</v>
      </c>
      <c r="G4175" s="127" t="s">
        <v>1921</v>
      </c>
      <c r="H4175" s="128" t="s">
        <v>1060</v>
      </c>
      <c r="I4175" s="73" t="s">
        <v>1058</v>
      </c>
      <c r="J4175" s="73" t="s">
        <v>1059</v>
      </c>
      <c r="K4175" s="73" t="s">
        <v>166</v>
      </c>
      <c r="L4175" s="129">
        <v>0</v>
      </c>
      <c r="N4175" s="121">
        <v>0</v>
      </c>
      <c r="O4175" s="121">
        <v>9924.58</v>
      </c>
      <c r="P4175" s="121">
        <v>9924.58</v>
      </c>
      <c r="Q4175" s="130" t="s">
        <v>681</v>
      </c>
      <c r="R4175" s="131">
        <v>0</v>
      </c>
      <c r="S4175" s="132">
        <v>8338136.8800000064</v>
      </c>
      <c r="T4175" s="122" t="s">
        <v>1096</v>
      </c>
      <c r="U4175" s="2">
        <v>121760762</v>
      </c>
      <c r="V4175" s="121">
        <v>-459889073</v>
      </c>
      <c r="W4175" s="111">
        <v>553659</v>
      </c>
      <c r="X4175" s="133">
        <v>74105130</v>
      </c>
      <c r="Y4175" s="45"/>
    </row>
    <row r="4176" spans="1:25">
      <c r="A4176" s="299" t="s">
        <v>182</v>
      </c>
      <c r="B4176" s="299" t="s">
        <v>183</v>
      </c>
      <c r="C4176" s="125">
        <v>45625</v>
      </c>
      <c r="D4176" s="125">
        <v>45625</v>
      </c>
      <c r="E4176" s="125">
        <v>45625</v>
      </c>
      <c r="F4176" s="295" t="s">
        <v>734</v>
      </c>
      <c r="G4176" s="127" t="s">
        <v>1518</v>
      </c>
      <c r="H4176" s="128" t="s">
        <v>733</v>
      </c>
      <c r="I4176" s="73" t="s">
        <v>731</v>
      </c>
      <c r="J4176" s="73" t="s">
        <v>732</v>
      </c>
      <c r="K4176" s="73" t="s">
        <v>166</v>
      </c>
      <c r="L4176" s="129">
        <v>0</v>
      </c>
      <c r="N4176" s="121">
        <v>0</v>
      </c>
      <c r="O4176" s="121">
        <v>4567.99</v>
      </c>
      <c r="P4176" s="121">
        <v>4567.99</v>
      </c>
      <c r="Q4176" s="130" t="s">
        <v>681</v>
      </c>
      <c r="R4176" s="131">
        <v>0</v>
      </c>
      <c r="S4176" s="132">
        <v>8342704.8700000066</v>
      </c>
      <c r="T4176" s="122" t="s">
        <v>732</v>
      </c>
      <c r="U4176" s="2">
        <v>122047227</v>
      </c>
      <c r="V4176" s="121">
        <v>-460011012</v>
      </c>
      <c r="W4176" s="111">
        <v>548650</v>
      </c>
      <c r="X4176" s="133">
        <v>74226821</v>
      </c>
      <c r="Y4176" s="45"/>
    </row>
    <row r="4177" spans="1:25">
      <c r="A4177" s="299" t="s">
        <v>182</v>
      </c>
      <c r="B4177" s="299" t="s">
        <v>183</v>
      </c>
      <c r="C4177" s="125">
        <v>45625</v>
      </c>
      <c r="D4177" s="125">
        <v>45625</v>
      </c>
      <c r="E4177" s="125">
        <v>45625</v>
      </c>
      <c r="F4177" s="295" t="s">
        <v>734</v>
      </c>
      <c r="G4177" s="127" t="s">
        <v>1518</v>
      </c>
      <c r="H4177" s="128" t="s">
        <v>733</v>
      </c>
      <c r="I4177" s="73" t="s">
        <v>731</v>
      </c>
      <c r="J4177" s="73" t="s">
        <v>732</v>
      </c>
      <c r="K4177" s="73" t="s">
        <v>166</v>
      </c>
      <c r="L4177" s="129">
        <v>0</v>
      </c>
      <c r="N4177" s="121">
        <v>0</v>
      </c>
      <c r="O4177" s="121">
        <v>35.78</v>
      </c>
      <c r="P4177" s="121">
        <v>35.78</v>
      </c>
      <c r="Q4177" s="130" t="s">
        <v>681</v>
      </c>
      <c r="R4177" s="131">
        <v>0</v>
      </c>
      <c r="S4177" s="132">
        <v>8342740.6500000069</v>
      </c>
      <c r="T4177" s="122" t="s">
        <v>732</v>
      </c>
      <c r="U4177" s="2">
        <v>122047261</v>
      </c>
      <c r="V4177" s="121">
        <v>-460011020</v>
      </c>
      <c r="W4177" s="111">
        <v>548653</v>
      </c>
      <c r="X4177" s="133">
        <v>74226829</v>
      </c>
      <c r="Y4177" s="45"/>
    </row>
    <row r="4178" spans="1:25">
      <c r="A4178" s="299" t="s">
        <v>182</v>
      </c>
      <c r="B4178" s="299" t="s">
        <v>183</v>
      </c>
      <c r="C4178" s="125">
        <v>45625</v>
      </c>
      <c r="D4178" s="125">
        <v>45625</v>
      </c>
      <c r="E4178" s="125">
        <v>45625</v>
      </c>
      <c r="F4178" s="295" t="s">
        <v>859</v>
      </c>
      <c r="G4178" s="127" t="s">
        <v>1610</v>
      </c>
      <c r="H4178" s="128" t="s">
        <v>858</v>
      </c>
      <c r="I4178" s="73" t="s">
        <v>731</v>
      </c>
      <c r="J4178" s="73" t="s">
        <v>857</v>
      </c>
      <c r="K4178" s="73" t="s">
        <v>166</v>
      </c>
      <c r="L4178" s="129">
        <v>0</v>
      </c>
      <c r="N4178" s="121">
        <v>0</v>
      </c>
      <c r="O4178" s="121">
        <v>274.41000000000003</v>
      </c>
      <c r="P4178" s="121">
        <v>274.41000000000003</v>
      </c>
      <c r="Q4178" s="130" t="s">
        <v>681</v>
      </c>
      <c r="R4178" s="131">
        <v>0</v>
      </c>
      <c r="S4178" s="132">
        <v>8343015.060000007</v>
      </c>
      <c r="T4178" s="122" t="s">
        <v>857</v>
      </c>
      <c r="U4178" s="2">
        <v>121847806</v>
      </c>
      <c r="V4178" s="121">
        <v>-459933292</v>
      </c>
      <c r="W4178" s="111">
        <v>548916</v>
      </c>
      <c r="X4178" s="133">
        <v>74149181</v>
      </c>
      <c r="Y4178" s="45"/>
    </row>
    <row r="4179" spans="1:25">
      <c r="A4179" s="299" t="s">
        <v>182</v>
      </c>
      <c r="B4179" s="299" t="s">
        <v>183</v>
      </c>
      <c r="C4179" s="125">
        <v>45625</v>
      </c>
      <c r="D4179" s="125">
        <v>45625</v>
      </c>
      <c r="E4179" s="125">
        <v>45625</v>
      </c>
      <c r="F4179" s="295" t="s">
        <v>859</v>
      </c>
      <c r="G4179" s="127" t="s">
        <v>1610</v>
      </c>
      <c r="H4179" s="128" t="s">
        <v>858</v>
      </c>
      <c r="I4179" s="73" t="s">
        <v>731</v>
      </c>
      <c r="J4179" s="73" t="s">
        <v>857</v>
      </c>
      <c r="K4179" s="73" t="s">
        <v>166</v>
      </c>
      <c r="L4179" s="129">
        <v>0</v>
      </c>
      <c r="N4179" s="121">
        <v>0</v>
      </c>
      <c r="O4179" s="121">
        <v>33848.74</v>
      </c>
      <c r="P4179" s="121">
        <v>33848.74</v>
      </c>
      <c r="Q4179" s="130" t="s">
        <v>681</v>
      </c>
      <c r="R4179" s="131">
        <v>0</v>
      </c>
      <c r="S4179" s="132">
        <v>8376863.8000000073</v>
      </c>
      <c r="T4179" s="122" t="s">
        <v>857</v>
      </c>
      <c r="U4179" s="2">
        <v>121848301</v>
      </c>
      <c r="V4179" s="121">
        <v>-459933699</v>
      </c>
      <c r="W4179" s="111">
        <v>548924</v>
      </c>
      <c r="X4179" s="133">
        <v>74149588</v>
      </c>
      <c r="Y4179" s="45"/>
    </row>
    <row r="4180" spans="1:25">
      <c r="A4180" s="299" t="s">
        <v>182</v>
      </c>
      <c r="B4180" s="299" t="s">
        <v>183</v>
      </c>
      <c r="C4180" s="125">
        <v>45625</v>
      </c>
      <c r="D4180" s="125">
        <v>45625</v>
      </c>
      <c r="E4180" s="125">
        <v>45625</v>
      </c>
      <c r="F4180" s="295" t="s">
        <v>335</v>
      </c>
      <c r="G4180" s="127" t="s">
        <v>1882</v>
      </c>
      <c r="H4180" s="128" t="s">
        <v>334</v>
      </c>
      <c r="I4180" s="73" t="s">
        <v>336</v>
      </c>
      <c r="J4180" s="73" t="s">
        <v>337</v>
      </c>
      <c r="K4180" s="73" t="s">
        <v>166</v>
      </c>
      <c r="L4180" s="129">
        <v>0</v>
      </c>
      <c r="N4180" s="121">
        <v>0</v>
      </c>
      <c r="O4180" s="121">
        <v>141584.19</v>
      </c>
      <c r="P4180" s="121">
        <v>141584.19</v>
      </c>
      <c r="Q4180" s="130" t="s">
        <v>681</v>
      </c>
      <c r="R4180" s="131">
        <v>0</v>
      </c>
      <c r="S4180" s="132">
        <v>8518447.9900000077</v>
      </c>
      <c r="T4180" s="122" t="s">
        <v>337</v>
      </c>
      <c r="U4180" s="2">
        <v>118934915</v>
      </c>
      <c r="V4180" s="121">
        <v>-459866803</v>
      </c>
      <c r="W4180" s="111">
        <v>547666</v>
      </c>
      <c r="X4180" s="133">
        <v>74083018</v>
      </c>
      <c r="Y4180" s="45"/>
    </row>
    <row r="4181" spans="1:25">
      <c r="A4181" s="299" t="s">
        <v>182</v>
      </c>
      <c r="B4181" s="299" t="s">
        <v>183</v>
      </c>
      <c r="C4181" s="125">
        <v>45625</v>
      </c>
      <c r="D4181" s="125">
        <v>45625</v>
      </c>
      <c r="E4181" s="125">
        <v>45625</v>
      </c>
      <c r="G4181" s="127" t="s">
        <v>2014</v>
      </c>
      <c r="H4181" s="128" t="s">
        <v>438</v>
      </c>
      <c r="I4181" s="73" t="s">
        <v>439</v>
      </c>
      <c r="J4181" s="73" t="s">
        <v>440</v>
      </c>
      <c r="K4181" s="73" t="s">
        <v>166</v>
      </c>
      <c r="L4181" s="129">
        <v>0</v>
      </c>
      <c r="N4181" s="121">
        <v>0</v>
      </c>
      <c r="O4181" s="121">
        <v>77909.66</v>
      </c>
      <c r="P4181" s="121">
        <v>77909.66</v>
      </c>
      <c r="Q4181" s="130" t="s">
        <v>681</v>
      </c>
      <c r="R4181" s="131">
        <v>0</v>
      </c>
      <c r="S4181" s="132">
        <v>8596357.6500000078</v>
      </c>
      <c r="T4181" s="122" t="s">
        <v>440</v>
      </c>
      <c r="U4181" s="2">
        <v>122924416</v>
      </c>
      <c r="V4181" s="121">
        <v>-460053863</v>
      </c>
      <c r="W4181" s="111">
        <v>596600</v>
      </c>
      <c r="X4181" s="133">
        <v>74269333</v>
      </c>
      <c r="Y4181" s="45"/>
    </row>
    <row r="4182" spans="1:25">
      <c r="A4182" s="299" t="s">
        <v>182</v>
      </c>
      <c r="B4182" s="299" t="s">
        <v>183</v>
      </c>
      <c r="C4182" s="125">
        <v>45625</v>
      </c>
      <c r="D4182" s="125">
        <v>45625</v>
      </c>
      <c r="E4182" s="125">
        <v>45625</v>
      </c>
      <c r="F4182" s="295" t="s">
        <v>558</v>
      </c>
      <c r="G4182" s="127" t="s">
        <v>1685</v>
      </c>
      <c r="H4182" s="128" t="s">
        <v>557</v>
      </c>
      <c r="I4182" s="73" t="s">
        <v>559</v>
      </c>
      <c r="J4182" s="73" t="s">
        <v>943</v>
      </c>
      <c r="K4182" s="73" t="s">
        <v>166</v>
      </c>
      <c r="L4182" s="129">
        <v>0</v>
      </c>
      <c r="N4182" s="121">
        <v>0</v>
      </c>
      <c r="O4182" s="121">
        <v>26544.26</v>
      </c>
      <c r="P4182" s="121">
        <v>26544.26</v>
      </c>
      <c r="Q4182" s="130" t="s">
        <v>681</v>
      </c>
      <c r="R4182" s="131">
        <v>0</v>
      </c>
      <c r="S4182" s="132">
        <v>8622901.9100000076</v>
      </c>
      <c r="T4182" s="122" t="s">
        <v>560</v>
      </c>
      <c r="U4182" s="2">
        <v>122924173</v>
      </c>
      <c r="V4182" s="121">
        <v>-460053856</v>
      </c>
      <c r="W4182" s="111">
        <v>545690</v>
      </c>
      <c r="X4182" s="133">
        <v>74269326</v>
      </c>
      <c r="Y4182" s="45"/>
    </row>
    <row r="4183" spans="1:25">
      <c r="A4183" s="299" t="s">
        <v>182</v>
      </c>
      <c r="B4183" s="299" t="s">
        <v>183</v>
      </c>
      <c r="C4183" s="125">
        <v>45625</v>
      </c>
      <c r="D4183" s="125">
        <v>45625</v>
      </c>
      <c r="E4183" s="125">
        <v>45625</v>
      </c>
      <c r="G4183" s="127" t="s">
        <v>2029</v>
      </c>
      <c r="H4183" s="128" t="s">
        <v>1175</v>
      </c>
      <c r="I4183" s="73" t="s">
        <v>470</v>
      </c>
      <c r="J4183" s="73" t="s">
        <v>1174</v>
      </c>
      <c r="K4183" s="73" t="s">
        <v>166</v>
      </c>
      <c r="L4183" s="129">
        <v>0</v>
      </c>
      <c r="N4183" s="121">
        <v>0</v>
      </c>
      <c r="O4183" s="121">
        <v>39009.67</v>
      </c>
      <c r="P4183" s="121">
        <v>39009.67</v>
      </c>
      <c r="Q4183" s="130" t="s">
        <v>681</v>
      </c>
      <c r="R4183" s="131">
        <v>0</v>
      </c>
      <c r="S4183" s="132">
        <v>8661911.5800000075</v>
      </c>
      <c r="T4183" s="122" t="s">
        <v>1174</v>
      </c>
      <c r="U4183" s="2">
        <v>122350532</v>
      </c>
      <c r="V4183" s="121">
        <v>-475625531</v>
      </c>
      <c r="W4183" s="111">
        <v>612285</v>
      </c>
      <c r="X4183" s="133">
        <v>76841420</v>
      </c>
      <c r="Y4183" s="45"/>
    </row>
    <row r="4184" spans="1:25">
      <c r="A4184" s="299" t="s">
        <v>182</v>
      </c>
      <c r="B4184" s="299" t="s">
        <v>183</v>
      </c>
      <c r="C4184" s="125">
        <v>45625</v>
      </c>
      <c r="D4184" s="125">
        <v>45625</v>
      </c>
      <c r="E4184" s="125">
        <v>45625</v>
      </c>
      <c r="G4184" s="127" t="s">
        <v>1871</v>
      </c>
      <c r="H4184" s="128" t="s">
        <v>516</v>
      </c>
      <c r="I4184" s="73" t="s">
        <v>517</v>
      </c>
      <c r="J4184" s="73" t="s">
        <v>1872</v>
      </c>
      <c r="K4184" s="73" t="s">
        <v>166</v>
      </c>
      <c r="L4184" s="129">
        <v>0</v>
      </c>
      <c r="N4184" s="121">
        <v>0</v>
      </c>
      <c r="O4184" s="121">
        <v>11366.19</v>
      </c>
      <c r="P4184" s="121">
        <v>11366.19</v>
      </c>
      <c r="Q4184" s="130" t="s">
        <v>681</v>
      </c>
      <c r="R4184" s="131">
        <v>0</v>
      </c>
      <c r="S4184" s="132">
        <v>8673277.770000007</v>
      </c>
      <c r="T4184" s="122" t="s">
        <v>518</v>
      </c>
      <c r="U4184" s="2">
        <v>122277690</v>
      </c>
      <c r="V4184" s="121">
        <v>-460034616</v>
      </c>
      <c r="W4184" s="111">
        <v>549713</v>
      </c>
      <c r="X4184" s="133">
        <v>74250152</v>
      </c>
      <c r="Y4184" s="45"/>
    </row>
    <row r="4185" spans="1:25">
      <c r="A4185" s="299" t="s">
        <v>182</v>
      </c>
      <c r="B4185" s="299" t="s">
        <v>183</v>
      </c>
      <c r="C4185" s="125">
        <v>45625</v>
      </c>
      <c r="D4185" s="125">
        <v>45625</v>
      </c>
      <c r="E4185" s="125">
        <v>45625</v>
      </c>
      <c r="F4185" s="295" t="s">
        <v>1092</v>
      </c>
      <c r="G4185" s="127" t="s">
        <v>1958</v>
      </c>
      <c r="H4185" s="128" t="s">
        <v>1091</v>
      </c>
      <c r="I4185" s="73" t="s">
        <v>764</v>
      </c>
      <c r="J4185" s="73" t="s">
        <v>1090</v>
      </c>
      <c r="K4185" s="73" t="s">
        <v>166</v>
      </c>
      <c r="L4185" s="129">
        <v>0</v>
      </c>
      <c r="N4185" s="121">
        <v>0</v>
      </c>
      <c r="O4185" s="121">
        <v>28543.81</v>
      </c>
      <c r="P4185" s="121">
        <v>28543.81</v>
      </c>
      <c r="Q4185" s="130" t="s">
        <v>681</v>
      </c>
      <c r="R4185" s="131">
        <v>0</v>
      </c>
      <c r="S4185" s="132">
        <v>8701821.5800000075</v>
      </c>
      <c r="T4185" s="122" t="s">
        <v>1090</v>
      </c>
      <c r="U4185" s="2">
        <v>118821781</v>
      </c>
      <c r="V4185" s="121">
        <v>-459865915</v>
      </c>
      <c r="W4185" s="111">
        <v>575658</v>
      </c>
      <c r="X4185" s="133">
        <v>74082138</v>
      </c>
      <c r="Y4185" s="45"/>
    </row>
    <row r="4186" spans="1:25">
      <c r="A4186" s="299" t="s">
        <v>182</v>
      </c>
      <c r="B4186" s="299" t="s">
        <v>183</v>
      </c>
      <c r="C4186" s="125">
        <v>45625</v>
      </c>
      <c r="D4186" s="125">
        <v>45625</v>
      </c>
      <c r="E4186" s="125">
        <v>45625</v>
      </c>
      <c r="F4186" s="295" t="s">
        <v>1095</v>
      </c>
      <c r="G4186" s="127" t="s">
        <v>1959</v>
      </c>
      <c r="H4186" s="128" t="s">
        <v>1094</v>
      </c>
      <c r="I4186" s="73" t="s">
        <v>764</v>
      </c>
      <c r="J4186" s="73" t="s">
        <v>1960</v>
      </c>
      <c r="K4186" s="73" t="s">
        <v>166</v>
      </c>
      <c r="L4186" s="129">
        <v>0</v>
      </c>
      <c r="N4186" s="121">
        <v>0</v>
      </c>
      <c r="O4186" s="121">
        <v>50583.21</v>
      </c>
      <c r="P4186" s="121">
        <v>50583.21</v>
      </c>
      <c r="Q4186" s="130" t="s">
        <v>681</v>
      </c>
      <c r="R4186" s="131">
        <v>0</v>
      </c>
      <c r="S4186" s="132">
        <v>8752404.7900000084</v>
      </c>
      <c r="T4186" s="122" t="s">
        <v>1439</v>
      </c>
      <c r="U4186" s="2">
        <v>123037370</v>
      </c>
      <c r="V4186" s="121">
        <v>-460055621</v>
      </c>
      <c r="W4186" s="111">
        <v>575353</v>
      </c>
      <c r="X4186" s="133">
        <v>74271091</v>
      </c>
      <c r="Y4186" s="45"/>
    </row>
    <row r="4187" spans="1:25">
      <c r="A4187" s="299" t="s">
        <v>182</v>
      </c>
      <c r="B4187" s="299" t="s">
        <v>183</v>
      </c>
      <c r="C4187" s="125">
        <v>45625</v>
      </c>
      <c r="D4187" s="125">
        <v>45625</v>
      </c>
      <c r="E4187" s="125">
        <v>45625</v>
      </c>
      <c r="F4187" s="295" t="s">
        <v>1136</v>
      </c>
      <c r="G4187" s="127" t="s">
        <v>1987</v>
      </c>
      <c r="H4187" s="128" t="s">
        <v>1135</v>
      </c>
      <c r="I4187" s="73" t="s">
        <v>1133</v>
      </c>
      <c r="J4187" s="73" t="s">
        <v>1134</v>
      </c>
      <c r="K4187" s="73" t="s">
        <v>166</v>
      </c>
      <c r="L4187" s="129">
        <v>0</v>
      </c>
      <c r="N4187" s="121">
        <v>0</v>
      </c>
      <c r="O4187" s="121">
        <v>105851.5</v>
      </c>
      <c r="P4187" s="121">
        <v>105851.5</v>
      </c>
      <c r="Q4187" s="130" t="s">
        <v>681</v>
      </c>
      <c r="R4187" s="131">
        <v>0</v>
      </c>
      <c r="S4187" s="132">
        <v>8858256.2900000084</v>
      </c>
      <c r="T4187" s="122" t="s">
        <v>1134</v>
      </c>
      <c r="U4187" s="2">
        <v>122929075</v>
      </c>
      <c r="V4187" s="121">
        <v>-460053872</v>
      </c>
      <c r="W4187" s="111">
        <v>586654</v>
      </c>
      <c r="X4187" s="133">
        <v>74269342</v>
      </c>
      <c r="Y4187" s="45"/>
    </row>
    <row r="4188" spans="1:25">
      <c r="A4188" s="299" t="s">
        <v>182</v>
      </c>
      <c r="B4188" s="299" t="s">
        <v>183</v>
      </c>
      <c r="C4188" s="125">
        <v>45625</v>
      </c>
      <c r="D4188" s="125">
        <v>45625</v>
      </c>
      <c r="E4188" s="125">
        <v>45625</v>
      </c>
      <c r="F4188" s="295" t="s">
        <v>771</v>
      </c>
      <c r="G4188" s="127" t="s">
        <v>1545</v>
      </c>
      <c r="H4188" s="128" t="s">
        <v>770</v>
      </c>
      <c r="I4188" s="73" t="s">
        <v>768</v>
      </c>
      <c r="J4188" s="73" t="s">
        <v>769</v>
      </c>
      <c r="K4188" s="73" t="s">
        <v>166</v>
      </c>
      <c r="L4188" s="129">
        <v>0</v>
      </c>
      <c r="N4188" s="121">
        <v>0</v>
      </c>
      <c r="O4188" s="121">
        <v>192073.42</v>
      </c>
      <c r="P4188" s="121">
        <v>192073.42</v>
      </c>
      <c r="Q4188" s="130" t="s">
        <v>681</v>
      </c>
      <c r="R4188" s="131">
        <v>0</v>
      </c>
      <c r="S4188" s="132">
        <v>9050329.7100000083</v>
      </c>
      <c r="T4188" s="122" t="s">
        <v>769</v>
      </c>
      <c r="U4188" s="2">
        <v>118706534</v>
      </c>
      <c r="V4188" s="121">
        <v>-459863376</v>
      </c>
      <c r="W4188" s="111">
        <v>557506</v>
      </c>
      <c r="X4188" s="133">
        <v>74079607</v>
      </c>
      <c r="Y4188" s="45"/>
    </row>
    <row r="4189" spans="1:25">
      <c r="A4189" s="299" t="s">
        <v>206</v>
      </c>
      <c r="B4189" s="299" t="s">
        <v>207</v>
      </c>
      <c r="C4189" s="125">
        <v>45622</v>
      </c>
      <c r="D4189" s="125">
        <v>45622</v>
      </c>
      <c r="E4189" s="125">
        <v>45625</v>
      </c>
      <c r="G4189" s="127"/>
      <c r="H4189" s="128" t="s">
        <v>350</v>
      </c>
      <c r="I4189" s="73" t="s">
        <v>351</v>
      </c>
      <c r="J4189" s="73" t="s">
        <v>352</v>
      </c>
      <c r="K4189" s="73" t="s">
        <v>944</v>
      </c>
      <c r="L4189" s="129">
        <v>4839505.43</v>
      </c>
      <c r="M4189" s="121">
        <v>100</v>
      </c>
      <c r="N4189" s="121">
        <v>4839505.43</v>
      </c>
      <c r="O4189" s="121">
        <v>0</v>
      </c>
      <c r="P4189" s="121">
        <v>4839505.43</v>
      </c>
      <c r="Q4189" s="130" t="s">
        <v>681</v>
      </c>
      <c r="R4189" s="131">
        <v>57188744.809999987</v>
      </c>
      <c r="S4189" s="132">
        <v>0</v>
      </c>
      <c r="T4189" s="122" t="s">
        <v>352</v>
      </c>
      <c r="U4189" s="2">
        <v>123299477</v>
      </c>
      <c r="V4189" s="121">
        <v>-460133652</v>
      </c>
      <c r="W4189" s="111">
        <v>525862</v>
      </c>
      <c r="X4189" s="133">
        <v>74289614</v>
      </c>
      <c r="Y4189" s="45"/>
    </row>
    <row r="4190" spans="1:25">
      <c r="A4190" s="299" t="s">
        <v>182</v>
      </c>
      <c r="B4190" s="299" t="s">
        <v>183</v>
      </c>
      <c r="C4190" s="125">
        <v>45596</v>
      </c>
      <c r="D4190" s="125">
        <v>45596</v>
      </c>
      <c r="E4190" s="125">
        <v>45625</v>
      </c>
      <c r="G4190" s="127" t="s">
        <v>2002</v>
      </c>
      <c r="H4190" s="128" t="s">
        <v>350</v>
      </c>
      <c r="I4190" s="73" t="s">
        <v>351</v>
      </c>
      <c r="J4190" s="73" t="s">
        <v>2003</v>
      </c>
      <c r="K4190" s="73" t="s">
        <v>166</v>
      </c>
      <c r="L4190" s="129">
        <v>0</v>
      </c>
      <c r="N4190" s="121">
        <v>0</v>
      </c>
      <c r="O4190" s="121">
        <v>2044.49</v>
      </c>
      <c r="P4190" s="121">
        <v>2044.49</v>
      </c>
      <c r="Q4190" s="130" t="s">
        <v>681</v>
      </c>
      <c r="R4190" s="131">
        <v>0</v>
      </c>
      <c r="S4190" s="132">
        <v>9052374.2000000086</v>
      </c>
      <c r="T4190" s="122" t="s">
        <v>352</v>
      </c>
      <c r="U4190" s="2">
        <v>120900304</v>
      </c>
      <c r="V4190" s="121">
        <v>-460134181</v>
      </c>
      <c r="W4190" s="111">
        <v>525867</v>
      </c>
      <c r="X4190" s="133">
        <v>74289846</v>
      </c>
      <c r="Y4190" s="45"/>
    </row>
    <row r="4191" spans="1:25">
      <c r="A4191" s="299" t="s">
        <v>182</v>
      </c>
      <c r="B4191" s="299" t="s">
        <v>183</v>
      </c>
      <c r="C4191" s="125">
        <v>45596</v>
      </c>
      <c r="D4191" s="125">
        <v>45596</v>
      </c>
      <c r="E4191" s="125">
        <v>45625</v>
      </c>
      <c r="G4191" s="127" t="s">
        <v>2002</v>
      </c>
      <c r="H4191" s="128" t="s">
        <v>350</v>
      </c>
      <c r="I4191" s="73" t="s">
        <v>351</v>
      </c>
      <c r="J4191" s="73" t="s">
        <v>352</v>
      </c>
      <c r="K4191" s="73" t="s">
        <v>166</v>
      </c>
      <c r="L4191" s="129">
        <v>0</v>
      </c>
      <c r="N4191" s="121">
        <v>0</v>
      </c>
      <c r="O4191" s="121">
        <v>46376.47</v>
      </c>
      <c r="P4191" s="121">
        <v>46376.47</v>
      </c>
      <c r="Q4191" s="130" t="s">
        <v>681</v>
      </c>
      <c r="R4191" s="131">
        <v>0</v>
      </c>
      <c r="S4191" s="132">
        <v>9098750.6700000092</v>
      </c>
      <c r="T4191" s="122" t="s">
        <v>352</v>
      </c>
      <c r="U4191" s="2">
        <v>120975452</v>
      </c>
      <c r="V4191" s="121">
        <v>-460134198</v>
      </c>
      <c r="W4191" s="111">
        <v>525862</v>
      </c>
      <c r="X4191" s="133">
        <v>74289848</v>
      </c>
      <c r="Y4191" s="45"/>
    </row>
    <row r="4192" spans="1:25">
      <c r="A4192" s="299" t="s">
        <v>182</v>
      </c>
      <c r="B4192" s="299" t="s">
        <v>183</v>
      </c>
      <c r="C4192" s="125">
        <v>45625</v>
      </c>
      <c r="D4192" s="125">
        <v>45625</v>
      </c>
      <c r="E4192" s="125">
        <v>45625</v>
      </c>
      <c r="G4192" s="127" t="s">
        <v>2002</v>
      </c>
      <c r="H4192" s="128" t="s">
        <v>350</v>
      </c>
      <c r="I4192" s="73" t="s">
        <v>351</v>
      </c>
      <c r="J4192" s="73" t="s">
        <v>352</v>
      </c>
      <c r="K4192" s="73" t="s">
        <v>166</v>
      </c>
      <c r="L4192" s="129">
        <v>0</v>
      </c>
      <c r="N4192" s="121">
        <v>0</v>
      </c>
      <c r="O4192" s="121">
        <v>39380.949999999997</v>
      </c>
      <c r="P4192" s="121">
        <v>39380.949999999997</v>
      </c>
      <c r="Q4192" s="130" t="s">
        <v>681</v>
      </c>
      <c r="R4192" s="131">
        <v>0</v>
      </c>
      <c r="S4192" s="132">
        <v>9138131.6200000085</v>
      </c>
      <c r="T4192" s="122" t="s">
        <v>352</v>
      </c>
      <c r="U4192" s="2">
        <v>122218919</v>
      </c>
      <c r="V4192" s="121">
        <v>-460134274</v>
      </c>
      <c r="W4192" s="111">
        <v>525862</v>
      </c>
      <c r="X4192" s="133">
        <v>74289859</v>
      </c>
      <c r="Y4192" s="45"/>
    </row>
    <row r="4193" spans="1:25">
      <c r="A4193" s="299" t="s">
        <v>182</v>
      </c>
      <c r="B4193" s="299" t="s">
        <v>183</v>
      </c>
      <c r="C4193" s="125">
        <v>45625</v>
      </c>
      <c r="D4193" s="125">
        <v>45625</v>
      </c>
      <c r="E4193" s="125">
        <v>45625</v>
      </c>
      <c r="G4193" s="127" t="s">
        <v>2002</v>
      </c>
      <c r="H4193" s="128" t="s">
        <v>350</v>
      </c>
      <c r="I4193" s="73" t="s">
        <v>351</v>
      </c>
      <c r="J4193" s="73" t="s">
        <v>2003</v>
      </c>
      <c r="K4193" s="73" t="s">
        <v>166</v>
      </c>
      <c r="L4193" s="129">
        <v>0</v>
      </c>
      <c r="N4193" s="121">
        <v>0</v>
      </c>
      <c r="O4193" s="121">
        <v>1648.87</v>
      </c>
      <c r="P4193" s="121">
        <v>1648.87</v>
      </c>
      <c r="Q4193" s="130" t="s">
        <v>681</v>
      </c>
      <c r="R4193" s="131">
        <v>0</v>
      </c>
      <c r="S4193" s="132">
        <v>9139780.4900000077</v>
      </c>
      <c r="T4193" s="122" t="s">
        <v>352</v>
      </c>
      <c r="U4193" s="2">
        <v>122218965</v>
      </c>
      <c r="V4193" s="121">
        <v>-460134763</v>
      </c>
      <c r="W4193" s="111">
        <v>525867</v>
      </c>
      <c r="X4193" s="133">
        <v>74289871</v>
      </c>
      <c r="Y4193" s="45"/>
    </row>
    <row r="4194" spans="1:25">
      <c r="A4194" s="299" t="s">
        <v>182</v>
      </c>
      <c r="B4194" s="299" t="s">
        <v>183</v>
      </c>
      <c r="C4194" s="125">
        <v>45625</v>
      </c>
      <c r="D4194" s="125">
        <v>45625</v>
      </c>
      <c r="E4194" s="125">
        <v>45625</v>
      </c>
      <c r="F4194" s="295" t="s">
        <v>1140</v>
      </c>
      <c r="G4194" s="127" t="s">
        <v>1988</v>
      </c>
      <c r="H4194" s="128" t="s">
        <v>1139</v>
      </c>
      <c r="I4194" s="73" t="s">
        <v>1002</v>
      </c>
      <c r="J4194" s="73" t="s">
        <v>1989</v>
      </c>
      <c r="K4194" s="73" t="s">
        <v>166</v>
      </c>
      <c r="L4194" s="129">
        <v>0</v>
      </c>
      <c r="N4194" s="121">
        <v>0</v>
      </c>
      <c r="O4194" s="121">
        <v>41808.089999999997</v>
      </c>
      <c r="P4194" s="121">
        <v>41808.089999999997</v>
      </c>
      <c r="Q4194" s="130" t="s">
        <v>681</v>
      </c>
      <c r="R4194" s="131">
        <v>0</v>
      </c>
      <c r="S4194" s="132">
        <v>9181588.5800000075</v>
      </c>
      <c r="T4194" s="122" t="s">
        <v>1138</v>
      </c>
      <c r="U4194" s="2">
        <v>118482679</v>
      </c>
      <c r="V4194" s="121">
        <v>-458316803</v>
      </c>
      <c r="W4194" s="111">
        <v>595336</v>
      </c>
      <c r="X4194" s="133">
        <v>74006996</v>
      </c>
      <c r="Y4194" s="45"/>
    </row>
    <row r="4195" spans="1:25">
      <c r="A4195" s="299" t="s">
        <v>182</v>
      </c>
      <c r="B4195" s="299" t="s">
        <v>183</v>
      </c>
      <c r="C4195" s="125">
        <v>45625</v>
      </c>
      <c r="D4195" s="125">
        <v>45625</v>
      </c>
      <c r="E4195" s="125">
        <v>45625</v>
      </c>
      <c r="F4195" s="295" t="s">
        <v>1127</v>
      </c>
      <c r="G4195" s="127" t="s">
        <v>1978</v>
      </c>
      <c r="H4195" s="128" t="s">
        <v>1126</v>
      </c>
      <c r="I4195" s="73" t="s">
        <v>977</v>
      </c>
      <c r="J4195" s="73" t="s">
        <v>1125</v>
      </c>
      <c r="K4195" s="73" t="s">
        <v>166</v>
      </c>
      <c r="L4195" s="129">
        <v>0</v>
      </c>
      <c r="N4195" s="121">
        <v>0</v>
      </c>
      <c r="O4195" s="121">
        <v>41593.99</v>
      </c>
      <c r="P4195" s="121">
        <v>41593.99</v>
      </c>
      <c r="Q4195" s="130" t="s">
        <v>681</v>
      </c>
      <c r="R4195" s="131">
        <v>0</v>
      </c>
      <c r="S4195" s="132">
        <v>9223182.5700000077</v>
      </c>
      <c r="T4195" s="122" t="s">
        <v>1125</v>
      </c>
      <c r="U4195" s="2">
        <v>122796502</v>
      </c>
      <c r="V4195" s="121">
        <v>-460042526</v>
      </c>
      <c r="W4195" s="111">
        <v>623003</v>
      </c>
      <c r="X4195" s="133">
        <v>74258026</v>
      </c>
      <c r="Y4195" s="45"/>
    </row>
    <row r="4196" spans="1:25">
      <c r="A4196" s="299" t="s">
        <v>206</v>
      </c>
      <c r="B4196" s="299" t="s">
        <v>207</v>
      </c>
      <c r="C4196" s="125">
        <v>45625</v>
      </c>
      <c r="D4196" s="125">
        <v>45625</v>
      </c>
      <c r="E4196" s="125">
        <v>45625</v>
      </c>
      <c r="F4196" s="295" t="s">
        <v>371</v>
      </c>
      <c r="G4196" s="127"/>
      <c r="H4196" s="128" t="s">
        <v>370</v>
      </c>
      <c r="I4196" s="73" t="s">
        <v>372</v>
      </c>
      <c r="J4196" s="73" t="s">
        <v>373</v>
      </c>
      <c r="K4196" s="73" t="s">
        <v>944</v>
      </c>
      <c r="L4196" s="129">
        <v>111665.02</v>
      </c>
      <c r="M4196" s="121">
        <v>100</v>
      </c>
      <c r="N4196" s="121">
        <v>111665.02</v>
      </c>
      <c r="O4196" s="121">
        <v>0</v>
      </c>
      <c r="P4196" s="121">
        <v>111665.02</v>
      </c>
      <c r="Q4196" s="130" t="s">
        <v>681</v>
      </c>
      <c r="R4196" s="131">
        <v>57300409.829999991</v>
      </c>
      <c r="S4196" s="132">
        <v>0</v>
      </c>
      <c r="T4196" s="122" t="s">
        <v>373</v>
      </c>
      <c r="U4196" s="2">
        <v>123225654</v>
      </c>
      <c r="V4196" s="121">
        <v>-459171148</v>
      </c>
      <c r="W4196" s="111">
        <v>583361</v>
      </c>
      <c r="X4196" s="133">
        <v>74062363</v>
      </c>
      <c r="Y4196" s="45"/>
    </row>
    <row r="4197" spans="1:25">
      <c r="A4197" s="299" t="s">
        <v>206</v>
      </c>
      <c r="B4197" s="299" t="s">
        <v>207</v>
      </c>
      <c r="C4197" s="125">
        <v>45625</v>
      </c>
      <c r="D4197" s="125">
        <v>45625</v>
      </c>
      <c r="E4197" s="125">
        <v>45625</v>
      </c>
      <c r="F4197" s="295" t="s">
        <v>371</v>
      </c>
      <c r="G4197" s="127"/>
      <c r="H4197" s="128" t="s">
        <v>370</v>
      </c>
      <c r="I4197" s="73" t="s">
        <v>372</v>
      </c>
      <c r="J4197" s="73" t="s">
        <v>373</v>
      </c>
      <c r="K4197" s="73" t="s">
        <v>993</v>
      </c>
      <c r="L4197" s="129">
        <v>0</v>
      </c>
      <c r="N4197" s="121">
        <v>2233.3000000000002</v>
      </c>
      <c r="O4197" s="121">
        <v>0</v>
      </c>
      <c r="P4197" s="121">
        <v>2233.3000000000002</v>
      </c>
      <c r="Q4197" s="130" t="s">
        <v>681</v>
      </c>
      <c r="R4197" s="131">
        <v>57302643.129999988</v>
      </c>
      <c r="S4197" s="132">
        <v>0</v>
      </c>
      <c r="T4197" s="122" t="s">
        <v>373</v>
      </c>
      <c r="U4197" s="2">
        <v>123226282</v>
      </c>
      <c r="V4197" s="121">
        <v>-459172328</v>
      </c>
      <c r="W4197" s="111"/>
      <c r="X4197" s="133">
        <v>74062458</v>
      </c>
      <c r="Y4197" s="45"/>
    </row>
    <row r="4198" spans="1:25">
      <c r="A4198" s="299" t="s">
        <v>182</v>
      </c>
      <c r="B4198" s="299" t="s">
        <v>183</v>
      </c>
      <c r="C4198" s="125">
        <v>45625</v>
      </c>
      <c r="D4198" s="125">
        <v>45625</v>
      </c>
      <c r="E4198" s="125">
        <v>45625</v>
      </c>
      <c r="F4198" s="295" t="s">
        <v>371</v>
      </c>
      <c r="G4198" s="127" t="s">
        <v>1976</v>
      </c>
      <c r="H4198" s="128" t="s">
        <v>370</v>
      </c>
      <c r="I4198" s="73" t="s">
        <v>372</v>
      </c>
      <c r="J4198" s="73" t="s">
        <v>1109</v>
      </c>
      <c r="K4198" s="73" t="s">
        <v>166</v>
      </c>
      <c r="L4198" s="129">
        <v>0</v>
      </c>
      <c r="N4198" s="121">
        <v>0</v>
      </c>
      <c r="O4198" s="121">
        <v>69032.649999999994</v>
      </c>
      <c r="P4198" s="121">
        <v>69032.649999999994</v>
      </c>
      <c r="Q4198" s="130" t="s">
        <v>681</v>
      </c>
      <c r="R4198" s="131">
        <v>0</v>
      </c>
      <c r="S4198" s="132">
        <v>9292215.2200000081</v>
      </c>
      <c r="T4198" s="122" t="s">
        <v>373</v>
      </c>
      <c r="U4198" s="2">
        <v>123102841</v>
      </c>
      <c r="V4198" s="121">
        <v>-460055876</v>
      </c>
      <c r="W4198" s="111">
        <v>583361</v>
      </c>
      <c r="X4198" s="133">
        <v>74271346</v>
      </c>
      <c r="Y4198" s="45"/>
    </row>
    <row r="4199" spans="1:25">
      <c r="A4199" s="299" t="s">
        <v>182</v>
      </c>
      <c r="B4199" s="299" t="s">
        <v>183</v>
      </c>
      <c r="C4199" s="125">
        <v>45625</v>
      </c>
      <c r="D4199" s="125">
        <v>45625</v>
      </c>
      <c r="E4199" s="125">
        <v>45625</v>
      </c>
      <c r="G4199" s="127" t="s">
        <v>1636</v>
      </c>
      <c r="H4199" s="128" t="s">
        <v>881</v>
      </c>
      <c r="I4199" s="73" t="s">
        <v>204</v>
      </c>
      <c r="J4199" s="73" t="s">
        <v>880</v>
      </c>
      <c r="K4199" s="73" t="s">
        <v>166</v>
      </c>
      <c r="L4199" s="129">
        <v>0</v>
      </c>
      <c r="N4199" s="121">
        <v>0</v>
      </c>
      <c r="O4199" s="121">
        <v>4702.42</v>
      </c>
      <c r="P4199" s="121">
        <v>4702.42</v>
      </c>
      <c r="Q4199" s="130" t="s">
        <v>681</v>
      </c>
      <c r="R4199" s="131">
        <v>0</v>
      </c>
      <c r="S4199" s="132">
        <v>9296917.640000008</v>
      </c>
      <c r="T4199" s="122" t="s">
        <v>880</v>
      </c>
      <c r="U4199" s="2">
        <v>122226053</v>
      </c>
      <c r="V4199" s="121">
        <v>-460031857</v>
      </c>
      <c r="W4199" s="111">
        <v>533551</v>
      </c>
      <c r="X4199" s="133">
        <v>74247571</v>
      </c>
      <c r="Y4199" s="45"/>
    </row>
    <row r="4200" spans="1:25">
      <c r="A4200" s="228" t="s">
        <v>182</v>
      </c>
      <c r="B4200" s="228" t="s">
        <v>183</v>
      </c>
      <c r="C4200" s="229">
        <v>45625</v>
      </c>
      <c r="D4200" s="229">
        <v>45625</v>
      </c>
      <c r="E4200" s="229">
        <v>45625</v>
      </c>
      <c r="F4200" s="296" t="s">
        <v>203</v>
      </c>
      <c r="G4200" s="230" t="s">
        <v>1887</v>
      </c>
      <c r="H4200" s="231" t="s">
        <v>202</v>
      </c>
      <c r="I4200" s="232" t="s">
        <v>204</v>
      </c>
      <c r="J4200" s="232" t="s">
        <v>205</v>
      </c>
      <c r="K4200" s="232" t="s">
        <v>166</v>
      </c>
      <c r="L4200" s="233">
        <v>0</v>
      </c>
      <c r="M4200" s="234"/>
      <c r="N4200" s="234">
        <v>0</v>
      </c>
      <c r="O4200" s="234">
        <v>5627.38</v>
      </c>
      <c r="P4200" s="234">
        <v>5627.38</v>
      </c>
      <c r="Q4200" s="235" t="s">
        <v>681</v>
      </c>
      <c r="R4200" s="236">
        <v>0</v>
      </c>
      <c r="S4200" s="237">
        <v>9302545.0200000089</v>
      </c>
      <c r="T4200" s="238" t="s">
        <v>205</v>
      </c>
      <c r="U4200" s="239">
        <v>122343352</v>
      </c>
      <c r="V4200" s="234">
        <v>-458757308</v>
      </c>
      <c r="W4200" s="240">
        <v>542867</v>
      </c>
      <c r="X4200" s="241">
        <v>74037232</v>
      </c>
      <c r="Y4200" s="242"/>
    </row>
    <row r="4201" spans="1:25">
      <c r="A4201" s="299" t="s">
        <v>182</v>
      </c>
      <c r="B4201" s="299" t="s">
        <v>183</v>
      </c>
      <c r="C4201" s="125">
        <v>45625</v>
      </c>
      <c r="D4201" s="125">
        <v>45625</v>
      </c>
      <c r="E4201" s="125">
        <v>45628</v>
      </c>
      <c r="G4201" s="127" t="s">
        <v>1997</v>
      </c>
      <c r="H4201" s="128" t="s">
        <v>441</v>
      </c>
      <c r="I4201" s="73" t="s">
        <v>442</v>
      </c>
      <c r="J4201" s="73" t="s">
        <v>443</v>
      </c>
      <c r="K4201" s="73" t="s">
        <v>166</v>
      </c>
      <c r="L4201" s="129">
        <v>0</v>
      </c>
      <c r="N4201" s="121">
        <v>0</v>
      </c>
      <c r="O4201" s="121">
        <v>62961.46</v>
      </c>
      <c r="P4201" s="121">
        <v>62961.46</v>
      </c>
      <c r="Q4201" s="130" t="s">
        <v>681</v>
      </c>
      <c r="R4201" s="131">
        <v>0</v>
      </c>
      <c r="S4201" s="132">
        <v>9365506.4800000098</v>
      </c>
      <c r="T4201" s="122" t="s">
        <v>443</v>
      </c>
      <c r="U4201" s="2">
        <v>123331802</v>
      </c>
      <c r="V4201" s="121">
        <v>-460226371</v>
      </c>
      <c r="W4201" s="111">
        <v>586391</v>
      </c>
      <c r="X4201" s="133">
        <v>74303313</v>
      </c>
      <c r="Y4201" s="45"/>
    </row>
    <row r="4202" spans="1:25">
      <c r="A4202" s="299" t="s">
        <v>182</v>
      </c>
      <c r="B4202" s="299" t="s">
        <v>183</v>
      </c>
      <c r="C4202" s="125">
        <v>45628</v>
      </c>
      <c r="D4202" s="125">
        <v>45628</v>
      </c>
      <c r="E4202" s="125">
        <v>45628</v>
      </c>
      <c r="G4202" s="127" t="s">
        <v>1862</v>
      </c>
      <c r="H4202" s="128" t="s">
        <v>1042</v>
      </c>
      <c r="I4202" s="73" t="s">
        <v>716</v>
      </c>
      <c r="J4202" s="73" t="s">
        <v>1863</v>
      </c>
      <c r="K4202" s="73" t="s">
        <v>166</v>
      </c>
      <c r="L4202" s="129">
        <v>0</v>
      </c>
      <c r="N4202" s="121">
        <v>0</v>
      </c>
      <c r="O4202" s="121">
        <v>37819.08</v>
      </c>
      <c r="P4202" s="121">
        <v>37819.08</v>
      </c>
      <c r="Q4202" s="130" t="s">
        <v>681</v>
      </c>
      <c r="R4202" s="131">
        <v>0</v>
      </c>
      <c r="S4202" s="132">
        <v>9403325.5600000098</v>
      </c>
      <c r="T4202" s="122" t="s">
        <v>1041</v>
      </c>
      <c r="U4202" s="2">
        <v>122001124</v>
      </c>
      <c r="V4202" s="121">
        <v>-460289363</v>
      </c>
      <c r="W4202" s="111">
        <v>549049</v>
      </c>
      <c r="X4202" s="133">
        <v>74311077</v>
      </c>
      <c r="Y4202" s="45"/>
    </row>
    <row r="4203" spans="1:25">
      <c r="A4203" s="299" t="s">
        <v>206</v>
      </c>
      <c r="B4203" s="299" t="s">
        <v>207</v>
      </c>
      <c r="C4203" s="125">
        <v>45622</v>
      </c>
      <c r="D4203" s="125">
        <v>45628</v>
      </c>
      <c r="E4203" s="125">
        <v>45628</v>
      </c>
      <c r="G4203" s="127"/>
      <c r="H4203" s="128" t="s">
        <v>1184</v>
      </c>
      <c r="I4203" s="73" t="s">
        <v>1182</v>
      </c>
      <c r="J4203" s="73" t="s">
        <v>1183</v>
      </c>
      <c r="K4203" s="73" t="s">
        <v>710</v>
      </c>
      <c r="L4203" s="129">
        <v>10000000</v>
      </c>
      <c r="M4203" s="121">
        <v>98.53125</v>
      </c>
      <c r="N4203" s="121">
        <v>-9853125</v>
      </c>
      <c r="O4203" s="121">
        <v>0</v>
      </c>
      <c r="P4203" s="121">
        <v>-9853125</v>
      </c>
      <c r="Q4203" s="130" t="s">
        <v>681</v>
      </c>
      <c r="R4203" s="131">
        <v>47449518.129999988</v>
      </c>
      <c r="S4203" s="132">
        <v>0</v>
      </c>
      <c r="T4203" s="122" t="s">
        <v>1183</v>
      </c>
      <c r="U4203" s="2">
        <v>123373450</v>
      </c>
      <c r="V4203" s="121">
        <v>-460363756</v>
      </c>
      <c r="W4203" s="111">
        <v>608391</v>
      </c>
      <c r="X4203" s="133">
        <v>74335463</v>
      </c>
      <c r="Y4203" s="45"/>
    </row>
    <row r="4204" spans="1:25">
      <c r="A4204" s="299" t="s">
        <v>206</v>
      </c>
      <c r="B4204" s="299" t="s">
        <v>207</v>
      </c>
      <c r="C4204" s="125">
        <v>45622</v>
      </c>
      <c r="D4204" s="125">
        <v>45628</v>
      </c>
      <c r="E4204" s="125">
        <v>45628</v>
      </c>
      <c r="G4204" s="127"/>
      <c r="H4204" s="128" t="s">
        <v>1175</v>
      </c>
      <c r="I4204" s="73" t="s">
        <v>470</v>
      </c>
      <c r="J4204" s="73" t="s">
        <v>1174</v>
      </c>
      <c r="K4204" s="73" t="s">
        <v>710</v>
      </c>
      <c r="L4204" s="129">
        <v>15000000</v>
      </c>
      <c r="M4204" s="121">
        <v>99.15625</v>
      </c>
      <c r="N4204" s="121">
        <v>-14873437.5</v>
      </c>
      <c r="O4204" s="121">
        <v>0</v>
      </c>
      <c r="P4204" s="121">
        <v>-14873437.5</v>
      </c>
      <c r="Q4204" s="130" t="s">
        <v>681</v>
      </c>
      <c r="R4204" s="131">
        <v>32576080.629999988</v>
      </c>
      <c r="S4204" s="132">
        <v>0</v>
      </c>
      <c r="T4204" s="122" t="s">
        <v>1174</v>
      </c>
      <c r="U4204" s="2"/>
      <c r="W4204" s="111">
        <v>612285</v>
      </c>
      <c r="X4204" s="133"/>
      <c r="Y4204" s="45"/>
    </row>
    <row r="4205" spans="1:25">
      <c r="A4205" s="299" t="s">
        <v>182</v>
      </c>
      <c r="B4205" s="299" t="s">
        <v>183</v>
      </c>
      <c r="C4205" s="125">
        <v>45628</v>
      </c>
      <c r="D4205" s="125">
        <v>45628</v>
      </c>
      <c r="E4205" s="125">
        <v>45628</v>
      </c>
      <c r="G4205" s="127" t="s">
        <v>1618</v>
      </c>
      <c r="H4205" s="128" t="s">
        <v>317</v>
      </c>
      <c r="I4205" s="73" t="s">
        <v>318</v>
      </c>
      <c r="J4205" s="73" t="s">
        <v>319</v>
      </c>
      <c r="K4205" s="73" t="s">
        <v>166</v>
      </c>
      <c r="L4205" s="129">
        <v>0</v>
      </c>
      <c r="N4205" s="121">
        <v>0</v>
      </c>
      <c r="O4205" s="121">
        <v>45874.52</v>
      </c>
      <c r="P4205" s="121">
        <v>45874.52</v>
      </c>
      <c r="Q4205" s="130" t="s">
        <v>681</v>
      </c>
      <c r="R4205" s="131">
        <v>0</v>
      </c>
      <c r="S4205" s="132">
        <v>9449200.0800000094</v>
      </c>
      <c r="T4205" s="122" t="s">
        <v>319</v>
      </c>
      <c r="U4205" s="2">
        <v>123378346</v>
      </c>
      <c r="V4205" s="121">
        <v>-460373425</v>
      </c>
      <c r="W4205" s="111">
        <v>454684</v>
      </c>
      <c r="X4205" s="133">
        <v>74337871</v>
      </c>
      <c r="Y4205" s="45"/>
    </row>
    <row r="4206" spans="1:25">
      <c r="A4206" s="299" t="s">
        <v>206</v>
      </c>
      <c r="B4206" s="299" t="s">
        <v>207</v>
      </c>
      <c r="C4206" s="125">
        <v>45622</v>
      </c>
      <c r="D4206" s="125">
        <v>45628</v>
      </c>
      <c r="E4206" s="125">
        <v>45628</v>
      </c>
      <c r="G4206" s="127"/>
      <c r="H4206" s="128" t="s">
        <v>1187</v>
      </c>
      <c r="I4206" s="73" t="s">
        <v>1185</v>
      </c>
      <c r="J4206" s="73" t="s">
        <v>1186</v>
      </c>
      <c r="K4206" s="73" t="s">
        <v>710</v>
      </c>
      <c r="L4206" s="129">
        <v>10000000</v>
      </c>
      <c r="M4206" s="121">
        <v>99.28125</v>
      </c>
      <c r="N4206" s="121">
        <v>-9928125</v>
      </c>
      <c r="O4206" s="121">
        <v>0</v>
      </c>
      <c r="P4206" s="121">
        <v>-9928125</v>
      </c>
      <c r="Q4206" s="130" t="s">
        <v>681</v>
      </c>
      <c r="R4206" s="131">
        <v>22647955.629999988</v>
      </c>
      <c r="S4206" s="132">
        <v>0</v>
      </c>
      <c r="T4206" s="122" t="s">
        <v>1186</v>
      </c>
      <c r="U4206" s="2">
        <v>123373641</v>
      </c>
      <c r="V4206" s="121">
        <v>-460364030</v>
      </c>
      <c r="W4206" s="111">
        <v>616095</v>
      </c>
      <c r="X4206" s="133">
        <v>74335493</v>
      </c>
      <c r="Y4206" s="45"/>
    </row>
    <row r="4207" spans="1:25">
      <c r="A4207" s="228" t="s">
        <v>182</v>
      </c>
      <c r="B4207" s="228" t="s">
        <v>183</v>
      </c>
      <c r="C4207" s="229">
        <v>45625</v>
      </c>
      <c r="D4207" s="229">
        <v>45625</v>
      </c>
      <c r="E4207" s="229">
        <v>45628</v>
      </c>
      <c r="F4207" s="296" t="s">
        <v>466</v>
      </c>
      <c r="G4207" s="230" t="s">
        <v>1608</v>
      </c>
      <c r="H4207" s="231" t="s">
        <v>465</v>
      </c>
      <c r="I4207" s="232" t="s">
        <v>467</v>
      </c>
      <c r="J4207" s="232" t="s">
        <v>468</v>
      </c>
      <c r="K4207" s="232" t="s">
        <v>166</v>
      </c>
      <c r="L4207" s="233">
        <v>0</v>
      </c>
      <c r="M4207" s="234"/>
      <c r="N4207" s="234">
        <v>0</v>
      </c>
      <c r="O4207" s="234">
        <v>54881.85</v>
      </c>
      <c r="P4207" s="234">
        <v>54881.85</v>
      </c>
      <c r="Q4207" s="235" t="s">
        <v>681</v>
      </c>
      <c r="R4207" s="236">
        <v>0</v>
      </c>
      <c r="S4207" s="237">
        <v>9504081.930000009</v>
      </c>
      <c r="T4207" s="238" t="s">
        <v>468</v>
      </c>
      <c r="U4207" s="239">
        <v>121876365</v>
      </c>
      <c r="V4207" s="234">
        <v>-459949911</v>
      </c>
      <c r="W4207" s="240">
        <v>553492</v>
      </c>
      <c r="X4207" s="241">
        <v>74165782</v>
      </c>
      <c r="Y4207" s="242"/>
    </row>
    <row r="4208" spans="1:25">
      <c r="A4208" s="299" t="s">
        <v>182</v>
      </c>
      <c r="B4208" s="299" t="s">
        <v>183</v>
      </c>
      <c r="C4208" s="125">
        <v>45628</v>
      </c>
      <c r="D4208" s="125">
        <v>45628</v>
      </c>
      <c r="E4208" s="125">
        <v>45629</v>
      </c>
      <c r="G4208" s="127"/>
      <c r="J4208" s="73"/>
      <c r="K4208" s="73" t="s">
        <v>1875</v>
      </c>
      <c r="L4208" s="129">
        <v>0</v>
      </c>
      <c r="N4208" s="121">
        <v>0</v>
      </c>
      <c r="O4208" s="121">
        <v>30294.26</v>
      </c>
      <c r="P4208" s="121">
        <v>30294.26</v>
      </c>
      <c r="Q4208" s="130" t="s">
        <v>681</v>
      </c>
      <c r="R4208" s="131">
        <v>0</v>
      </c>
      <c r="S4208" s="132">
        <v>9534376.1900000088</v>
      </c>
      <c r="T4208" s="122"/>
      <c r="U4208" s="2">
        <v>3056554</v>
      </c>
      <c r="V4208" s="121">
        <v>-460412601</v>
      </c>
      <c r="W4208" s="111"/>
      <c r="X4208" s="133">
        <v>74349439</v>
      </c>
      <c r="Y4208" s="45" t="s">
        <v>1876</v>
      </c>
    </row>
    <row r="4209" spans="1:25">
      <c r="A4209" s="299" t="s">
        <v>182</v>
      </c>
      <c r="B4209" s="299" t="s">
        <v>183</v>
      </c>
      <c r="C4209" s="125">
        <v>45628</v>
      </c>
      <c r="D4209" s="125">
        <v>45628</v>
      </c>
      <c r="E4209" s="125">
        <v>45629</v>
      </c>
      <c r="G4209" s="127"/>
      <c r="J4209" s="73"/>
      <c r="K4209" s="73" t="s">
        <v>1875</v>
      </c>
      <c r="L4209" s="129">
        <v>0</v>
      </c>
      <c r="N4209" s="121">
        <v>0</v>
      </c>
      <c r="O4209" s="121">
        <v>81474.009999999995</v>
      </c>
      <c r="P4209" s="121">
        <v>81474.009999999995</v>
      </c>
      <c r="Q4209" s="130" t="s">
        <v>681</v>
      </c>
      <c r="R4209" s="131">
        <v>0</v>
      </c>
      <c r="S4209" s="132">
        <v>9615850.2000000086</v>
      </c>
      <c r="T4209" s="122"/>
      <c r="U4209" s="2">
        <v>3056555</v>
      </c>
      <c r="V4209" s="121">
        <v>-460412603</v>
      </c>
      <c r="W4209" s="111"/>
      <c r="X4209" s="133">
        <v>74349440</v>
      </c>
      <c r="Y4209" s="45" t="s">
        <v>1876</v>
      </c>
    </row>
    <row r="4210" spans="1:25">
      <c r="A4210" s="228" t="s">
        <v>182</v>
      </c>
      <c r="B4210" s="228" t="s">
        <v>183</v>
      </c>
      <c r="C4210" s="229">
        <v>45629</v>
      </c>
      <c r="D4210" s="229">
        <v>45629</v>
      </c>
      <c r="E4210" s="229">
        <v>45629</v>
      </c>
      <c r="F4210" s="296"/>
      <c r="G4210" s="230" t="s">
        <v>2040</v>
      </c>
      <c r="H4210" s="231" t="s">
        <v>1178</v>
      </c>
      <c r="I4210" s="232" t="s">
        <v>1176</v>
      </c>
      <c r="J4210" s="232" t="s">
        <v>1177</v>
      </c>
      <c r="K4210" s="232" t="s">
        <v>166</v>
      </c>
      <c r="L4210" s="233">
        <v>0</v>
      </c>
      <c r="M4210" s="234"/>
      <c r="N4210" s="234">
        <v>0</v>
      </c>
      <c r="O4210" s="234">
        <v>57033.79</v>
      </c>
      <c r="P4210" s="234">
        <v>57033.79</v>
      </c>
      <c r="Q4210" s="235" t="s">
        <v>681</v>
      </c>
      <c r="R4210" s="236">
        <v>0</v>
      </c>
      <c r="S4210" s="237">
        <v>9672883.9900000077</v>
      </c>
      <c r="T4210" s="238" t="s">
        <v>1177</v>
      </c>
      <c r="U4210" s="239">
        <v>123128911</v>
      </c>
      <c r="V4210" s="234">
        <v>-460401061</v>
      </c>
      <c r="W4210" s="240">
        <v>612457</v>
      </c>
      <c r="X4210" s="241">
        <v>74343860</v>
      </c>
      <c r="Y4210" s="242"/>
    </row>
    <row r="4211" spans="1:25">
      <c r="A4211" s="299" t="s">
        <v>182</v>
      </c>
      <c r="B4211" s="299" t="s">
        <v>183</v>
      </c>
      <c r="C4211" s="125">
        <v>45631</v>
      </c>
      <c r="D4211" s="125">
        <v>45631</v>
      </c>
      <c r="E4211" s="125">
        <v>45631</v>
      </c>
      <c r="F4211" s="295" t="s">
        <v>453</v>
      </c>
      <c r="G4211" s="127" t="s">
        <v>1743</v>
      </c>
      <c r="H4211" s="128" t="s">
        <v>452</v>
      </c>
      <c r="I4211" s="73" t="s">
        <v>454</v>
      </c>
      <c r="J4211" s="73" t="s">
        <v>2039</v>
      </c>
      <c r="K4211" s="73" t="s">
        <v>166</v>
      </c>
      <c r="L4211" s="129">
        <v>0</v>
      </c>
      <c r="N4211" s="121">
        <v>0</v>
      </c>
      <c r="O4211" s="121">
        <v>42.51</v>
      </c>
      <c r="P4211" s="121">
        <v>42.51</v>
      </c>
      <c r="Q4211" s="130" t="s">
        <v>681</v>
      </c>
      <c r="R4211" s="131">
        <v>0</v>
      </c>
      <c r="S4211" s="132">
        <v>9672926.5000000075</v>
      </c>
      <c r="T4211" s="122" t="s">
        <v>455</v>
      </c>
      <c r="U4211" s="2">
        <v>123534126</v>
      </c>
      <c r="V4211" s="121">
        <v>-460748430</v>
      </c>
      <c r="W4211" s="111">
        <v>623909</v>
      </c>
      <c r="X4211" s="133">
        <v>74430196</v>
      </c>
      <c r="Y4211" s="45"/>
    </row>
    <row r="4212" spans="1:25">
      <c r="A4212" s="299" t="s">
        <v>182</v>
      </c>
      <c r="B4212" s="299" t="s">
        <v>183</v>
      </c>
      <c r="C4212" s="125">
        <v>45631</v>
      </c>
      <c r="D4212" s="125">
        <v>45631</v>
      </c>
      <c r="E4212" s="125">
        <v>45631</v>
      </c>
      <c r="F4212" s="295" t="s">
        <v>453</v>
      </c>
      <c r="G4212" s="127" t="s">
        <v>1743</v>
      </c>
      <c r="H4212" s="128" t="s">
        <v>452</v>
      </c>
      <c r="I4212" s="73" t="s">
        <v>454</v>
      </c>
      <c r="J4212" s="73" t="s">
        <v>455</v>
      </c>
      <c r="K4212" s="73" t="s">
        <v>166</v>
      </c>
      <c r="L4212" s="129">
        <v>0</v>
      </c>
      <c r="N4212" s="121">
        <v>0</v>
      </c>
      <c r="O4212" s="121">
        <v>2493.67</v>
      </c>
      <c r="P4212" s="121">
        <v>2493.67</v>
      </c>
      <c r="Q4212" s="130" t="s">
        <v>681</v>
      </c>
      <c r="R4212" s="131">
        <v>0</v>
      </c>
      <c r="S4212" s="132">
        <v>9675420.1700000074</v>
      </c>
      <c r="T4212" s="122" t="s">
        <v>455</v>
      </c>
      <c r="U4212" s="2">
        <v>123534127</v>
      </c>
      <c r="V4212" s="121">
        <v>-460748474</v>
      </c>
      <c r="W4212" s="111">
        <v>523882</v>
      </c>
      <c r="X4212" s="133">
        <v>74430213</v>
      </c>
      <c r="Y4212" s="45"/>
    </row>
    <row r="4213" spans="1:25">
      <c r="A4213" s="299" t="s">
        <v>182</v>
      </c>
      <c r="B4213" s="299" t="s">
        <v>183</v>
      </c>
      <c r="C4213" s="125">
        <v>45596</v>
      </c>
      <c r="D4213" s="125">
        <v>45596</v>
      </c>
      <c r="E4213" s="125">
        <v>45631</v>
      </c>
      <c r="G4213" s="127" t="s">
        <v>1562</v>
      </c>
      <c r="H4213" s="128" t="s">
        <v>324</v>
      </c>
      <c r="I4213" s="73" t="s">
        <v>325</v>
      </c>
      <c r="J4213" s="73" t="s">
        <v>1727</v>
      </c>
      <c r="K4213" s="73" t="s">
        <v>166</v>
      </c>
      <c r="L4213" s="129">
        <v>0</v>
      </c>
      <c r="N4213" s="121">
        <v>0</v>
      </c>
      <c r="O4213" s="121">
        <v>3249.18</v>
      </c>
      <c r="P4213" s="121">
        <v>3249.18</v>
      </c>
      <c r="Q4213" s="130" t="s">
        <v>681</v>
      </c>
      <c r="R4213" s="131">
        <v>0</v>
      </c>
      <c r="S4213" s="132">
        <v>9678669.3500000071</v>
      </c>
      <c r="T4213" s="122" t="s">
        <v>326</v>
      </c>
      <c r="U4213" s="2">
        <v>120778873</v>
      </c>
      <c r="V4213" s="121">
        <v>-460704366</v>
      </c>
      <c r="W4213" s="111">
        <v>495416</v>
      </c>
      <c r="X4213" s="133">
        <v>74418684</v>
      </c>
      <c r="Y4213" s="45"/>
    </row>
    <row r="4214" spans="1:25">
      <c r="A4214" s="299" t="s">
        <v>182</v>
      </c>
      <c r="B4214" s="299" t="s">
        <v>183</v>
      </c>
      <c r="C4214" s="125">
        <v>45596</v>
      </c>
      <c r="D4214" s="125">
        <v>45596</v>
      </c>
      <c r="E4214" s="125">
        <v>45631</v>
      </c>
      <c r="G4214" s="127" t="s">
        <v>1562</v>
      </c>
      <c r="H4214" s="128" t="s">
        <v>324</v>
      </c>
      <c r="I4214" s="73" t="s">
        <v>325</v>
      </c>
      <c r="J4214" s="73" t="s">
        <v>326</v>
      </c>
      <c r="K4214" s="73" t="s">
        <v>166</v>
      </c>
      <c r="L4214" s="129">
        <v>0</v>
      </c>
      <c r="N4214" s="121">
        <v>0</v>
      </c>
      <c r="O4214" s="121">
        <v>43496.44</v>
      </c>
      <c r="P4214" s="121">
        <v>43496.44</v>
      </c>
      <c r="Q4214" s="130" t="s">
        <v>681</v>
      </c>
      <c r="R4214" s="131">
        <v>0</v>
      </c>
      <c r="S4214" s="132">
        <v>9722165.7900000066</v>
      </c>
      <c r="T4214" s="122" t="s">
        <v>326</v>
      </c>
      <c r="U4214" s="2">
        <v>120778875</v>
      </c>
      <c r="V4214" s="121">
        <v>-460704374</v>
      </c>
      <c r="W4214" s="111">
        <v>494646</v>
      </c>
      <c r="X4214" s="133">
        <v>74418688</v>
      </c>
      <c r="Y4214" s="45"/>
    </row>
    <row r="4215" spans="1:25">
      <c r="A4215" s="299" t="s">
        <v>182</v>
      </c>
      <c r="B4215" s="299" t="s">
        <v>183</v>
      </c>
      <c r="C4215" s="125">
        <v>45625</v>
      </c>
      <c r="D4215" s="125">
        <v>45625</v>
      </c>
      <c r="E4215" s="125">
        <v>45631</v>
      </c>
      <c r="G4215" s="127" t="s">
        <v>1562</v>
      </c>
      <c r="H4215" s="128" t="s">
        <v>324</v>
      </c>
      <c r="I4215" s="73" t="s">
        <v>325</v>
      </c>
      <c r="J4215" s="73" t="s">
        <v>326</v>
      </c>
      <c r="K4215" s="73" t="s">
        <v>166</v>
      </c>
      <c r="L4215" s="129">
        <v>0</v>
      </c>
      <c r="N4215" s="121">
        <v>0</v>
      </c>
      <c r="O4215" s="121">
        <v>39831.56</v>
      </c>
      <c r="P4215" s="121">
        <v>39831.56</v>
      </c>
      <c r="Q4215" s="130" t="s">
        <v>681</v>
      </c>
      <c r="R4215" s="131">
        <v>0</v>
      </c>
      <c r="S4215" s="132">
        <v>9761997.3500000071</v>
      </c>
      <c r="T4215" s="122" t="s">
        <v>326</v>
      </c>
      <c r="U4215" s="2">
        <v>122174970</v>
      </c>
      <c r="V4215" s="121">
        <v>-460026526</v>
      </c>
      <c r="W4215" s="111">
        <v>494646</v>
      </c>
      <c r="X4215" s="133">
        <v>74242303</v>
      </c>
      <c r="Y4215" s="45"/>
    </row>
    <row r="4216" spans="1:25">
      <c r="A4216" s="299" t="s">
        <v>182</v>
      </c>
      <c r="B4216" s="299" t="s">
        <v>183</v>
      </c>
      <c r="C4216" s="125">
        <v>45625</v>
      </c>
      <c r="D4216" s="125">
        <v>45625</v>
      </c>
      <c r="E4216" s="125">
        <v>45631</v>
      </c>
      <c r="G4216" s="127" t="s">
        <v>1562</v>
      </c>
      <c r="H4216" s="128" t="s">
        <v>324</v>
      </c>
      <c r="I4216" s="73" t="s">
        <v>325</v>
      </c>
      <c r="J4216" s="73" t="s">
        <v>1727</v>
      </c>
      <c r="K4216" s="73" t="s">
        <v>166</v>
      </c>
      <c r="L4216" s="129">
        <v>0</v>
      </c>
      <c r="N4216" s="121">
        <v>0</v>
      </c>
      <c r="O4216" s="121">
        <v>3190.76</v>
      </c>
      <c r="P4216" s="121">
        <v>3190.76</v>
      </c>
      <c r="Q4216" s="130" t="s">
        <v>681</v>
      </c>
      <c r="R4216" s="131">
        <v>0</v>
      </c>
      <c r="S4216" s="132">
        <v>9765188.1100000069</v>
      </c>
      <c r="T4216" s="122" t="s">
        <v>326</v>
      </c>
      <c r="U4216" s="2">
        <v>122174967</v>
      </c>
      <c r="V4216" s="121">
        <v>-460703691</v>
      </c>
      <c r="W4216" s="111">
        <v>495416</v>
      </c>
      <c r="X4216" s="133">
        <v>74418374</v>
      </c>
      <c r="Y4216" s="45"/>
    </row>
    <row r="4217" spans="1:25">
      <c r="A4217" s="299" t="s">
        <v>182</v>
      </c>
      <c r="B4217" s="299" t="s">
        <v>183</v>
      </c>
      <c r="C4217" s="125">
        <v>45630</v>
      </c>
      <c r="D4217" s="125">
        <v>45630</v>
      </c>
      <c r="E4217" s="125">
        <v>45631</v>
      </c>
      <c r="F4217" s="295" t="s">
        <v>699</v>
      </c>
      <c r="G4217" s="127" t="s">
        <v>2033</v>
      </c>
      <c r="H4217" s="128" t="s">
        <v>1197</v>
      </c>
      <c r="I4217" s="73" t="s">
        <v>700</v>
      </c>
      <c r="J4217" s="73" t="s">
        <v>701</v>
      </c>
      <c r="K4217" s="73" t="s">
        <v>166</v>
      </c>
      <c r="L4217" s="129">
        <v>0</v>
      </c>
      <c r="N4217" s="121">
        <v>0</v>
      </c>
      <c r="O4217" s="121">
        <v>6448.33</v>
      </c>
      <c r="P4217" s="121">
        <v>6448.33</v>
      </c>
      <c r="Q4217" s="130" t="s">
        <v>681</v>
      </c>
      <c r="R4217" s="131">
        <v>0</v>
      </c>
      <c r="S4217" s="132">
        <v>9771636.4400000069</v>
      </c>
      <c r="T4217" s="122" t="s">
        <v>701</v>
      </c>
      <c r="U4217" s="2">
        <v>122144561</v>
      </c>
      <c r="V4217" s="121">
        <v>-460522907</v>
      </c>
      <c r="W4217" s="111">
        <v>618828</v>
      </c>
      <c r="X4217" s="133">
        <v>74374103</v>
      </c>
      <c r="Y4217" s="45"/>
    </row>
    <row r="4218" spans="1:25">
      <c r="A4218" s="299" t="s">
        <v>182</v>
      </c>
      <c r="B4218" s="299" t="s">
        <v>183</v>
      </c>
      <c r="C4218" s="125">
        <v>45630</v>
      </c>
      <c r="D4218" s="125">
        <v>45630</v>
      </c>
      <c r="E4218" s="125">
        <v>45631</v>
      </c>
      <c r="F4218" s="295" t="s">
        <v>699</v>
      </c>
      <c r="G4218" s="127" t="s">
        <v>2033</v>
      </c>
      <c r="H4218" s="128" t="s">
        <v>1197</v>
      </c>
      <c r="I4218" s="73" t="s">
        <v>700</v>
      </c>
      <c r="J4218" s="73" t="s">
        <v>2041</v>
      </c>
      <c r="K4218" s="73" t="s">
        <v>166</v>
      </c>
      <c r="L4218" s="129">
        <v>0</v>
      </c>
      <c r="N4218" s="121">
        <v>0</v>
      </c>
      <c r="O4218" s="121">
        <v>41.56</v>
      </c>
      <c r="P4218" s="121">
        <v>41.56</v>
      </c>
      <c r="Q4218" s="130" t="s">
        <v>681</v>
      </c>
      <c r="R4218" s="131">
        <v>0</v>
      </c>
      <c r="S4218" s="132">
        <v>9771678.0000000075</v>
      </c>
      <c r="T4218" s="122" t="s">
        <v>701</v>
      </c>
      <c r="U4218" s="2">
        <v>122144560</v>
      </c>
      <c r="V4218" s="121">
        <v>-460704492</v>
      </c>
      <c r="W4218" s="111">
        <v>620841</v>
      </c>
      <c r="X4218" s="133">
        <v>74418732</v>
      </c>
      <c r="Y4218" s="45"/>
    </row>
    <row r="4219" spans="1:25">
      <c r="A4219" s="228" t="s">
        <v>182</v>
      </c>
      <c r="B4219" s="228" t="s">
        <v>183</v>
      </c>
      <c r="C4219" s="229">
        <v>45621</v>
      </c>
      <c r="D4219" s="229">
        <v>45621</v>
      </c>
      <c r="E4219" s="229">
        <v>45631</v>
      </c>
      <c r="F4219" s="296" t="s">
        <v>203</v>
      </c>
      <c r="G4219" s="230" t="s">
        <v>1887</v>
      </c>
      <c r="H4219" s="231" t="s">
        <v>202</v>
      </c>
      <c r="I4219" s="232" t="s">
        <v>204</v>
      </c>
      <c r="J4219" s="232" t="s">
        <v>205</v>
      </c>
      <c r="K4219" s="232" t="s">
        <v>166</v>
      </c>
      <c r="L4219" s="233">
        <v>0</v>
      </c>
      <c r="M4219" s="234"/>
      <c r="N4219" s="234">
        <v>0</v>
      </c>
      <c r="O4219" s="234">
        <v>1366.4</v>
      </c>
      <c r="P4219" s="234">
        <v>1366.4</v>
      </c>
      <c r="Q4219" s="235" t="s">
        <v>681</v>
      </c>
      <c r="R4219" s="236">
        <v>0</v>
      </c>
      <c r="S4219" s="237">
        <v>9773044.4000000078</v>
      </c>
      <c r="T4219" s="238" t="s">
        <v>205</v>
      </c>
      <c r="U4219" s="239">
        <v>121493573</v>
      </c>
      <c r="V4219" s="234">
        <v>-460705393</v>
      </c>
      <c r="W4219" s="240">
        <v>555758</v>
      </c>
      <c r="X4219" s="241">
        <v>74418956</v>
      </c>
      <c r="Y4219" s="242"/>
    </row>
    <row r="4220" spans="1:25">
      <c r="A4220" s="299" t="s">
        <v>182</v>
      </c>
      <c r="B4220" s="299" t="s">
        <v>183</v>
      </c>
      <c r="C4220" s="125">
        <v>45635</v>
      </c>
      <c r="D4220" s="125">
        <v>45635</v>
      </c>
      <c r="E4220" s="125">
        <v>45636</v>
      </c>
      <c r="G4220" s="127"/>
      <c r="H4220" s="128" t="s">
        <v>441</v>
      </c>
      <c r="I4220" s="73" t="s">
        <v>442</v>
      </c>
      <c r="J4220" s="73" t="s">
        <v>443</v>
      </c>
      <c r="K4220" s="73" t="s">
        <v>1158</v>
      </c>
      <c r="L4220" s="129">
        <v>0</v>
      </c>
      <c r="N4220" s="121">
        <v>0</v>
      </c>
      <c r="O4220" s="121">
        <v>17868.75</v>
      </c>
      <c r="P4220" s="121">
        <v>17868.75</v>
      </c>
      <c r="Q4220" s="130" t="s">
        <v>681</v>
      </c>
      <c r="R4220" s="131">
        <v>0</v>
      </c>
      <c r="S4220" s="132">
        <v>9790913.1500000078</v>
      </c>
      <c r="T4220" s="122" t="s">
        <v>443</v>
      </c>
      <c r="U4220" s="2">
        <v>123637574</v>
      </c>
      <c r="V4220" s="121">
        <v>-461008515</v>
      </c>
      <c r="W4220" s="111"/>
      <c r="X4220" s="133">
        <v>74484000</v>
      </c>
      <c r="Y4220" s="45"/>
    </row>
    <row r="4221" spans="1:25">
      <c r="A4221" s="228" t="s">
        <v>206</v>
      </c>
      <c r="B4221" s="228" t="s">
        <v>207</v>
      </c>
      <c r="C4221" s="229">
        <v>45635</v>
      </c>
      <c r="D4221" s="229">
        <v>45635</v>
      </c>
      <c r="E4221" s="229">
        <v>45636</v>
      </c>
      <c r="F4221" s="296"/>
      <c r="G4221" s="230"/>
      <c r="H4221" s="231" t="s">
        <v>441</v>
      </c>
      <c r="I4221" s="232" t="s">
        <v>442</v>
      </c>
      <c r="J4221" s="232" t="s">
        <v>443</v>
      </c>
      <c r="K4221" s="232" t="s">
        <v>944</v>
      </c>
      <c r="L4221" s="233">
        <v>276285.27</v>
      </c>
      <c r="M4221" s="234">
        <v>100</v>
      </c>
      <c r="N4221" s="234">
        <v>276285.27</v>
      </c>
      <c r="O4221" s="234">
        <v>0</v>
      </c>
      <c r="P4221" s="234">
        <v>276285.27</v>
      </c>
      <c r="Q4221" s="235" t="s">
        <v>681</v>
      </c>
      <c r="R4221" s="236">
        <v>22924240.899999987</v>
      </c>
      <c r="S4221" s="237">
        <v>0</v>
      </c>
      <c r="T4221" s="238" t="s">
        <v>443</v>
      </c>
      <c r="U4221" s="239">
        <v>123637538</v>
      </c>
      <c r="V4221" s="234">
        <v>-461008442</v>
      </c>
      <c r="W4221" s="240">
        <v>586391</v>
      </c>
      <c r="X4221" s="241">
        <v>74483970</v>
      </c>
      <c r="Y4221" s="242"/>
    </row>
    <row r="4222" spans="1:25">
      <c r="A4222" s="299" t="s">
        <v>182</v>
      </c>
      <c r="B4222" s="299" t="s">
        <v>183</v>
      </c>
      <c r="C4222" s="125">
        <v>45638</v>
      </c>
      <c r="D4222" s="125">
        <v>45638</v>
      </c>
      <c r="E4222" s="125">
        <v>45638</v>
      </c>
      <c r="F4222" s="295" t="s">
        <v>1425</v>
      </c>
      <c r="G4222" s="127" t="s">
        <v>2015</v>
      </c>
      <c r="H4222" s="128" t="s">
        <v>1424</v>
      </c>
      <c r="I4222" s="73" t="s">
        <v>697</v>
      </c>
      <c r="J4222" s="73" t="s">
        <v>1426</v>
      </c>
      <c r="K4222" s="73" t="s">
        <v>166</v>
      </c>
      <c r="L4222" s="129">
        <v>0</v>
      </c>
      <c r="N4222" s="121">
        <v>0</v>
      </c>
      <c r="O4222" s="121">
        <v>1086.1099999999999</v>
      </c>
      <c r="P4222" s="121">
        <v>1086.1099999999999</v>
      </c>
      <c r="Q4222" s="130" t="s">
        <v>681</v>
      </c>
      <c r="R4222" s="131">
        <v>0</v>
      </c>
      <c r="S4222" s="132">
        <v>9791999.2600000072</v>
      </c>
      <c r="T4222" s="122" t="s">
        <v>1426</v>
      </c>
      <c r="U4222" s="2">
        <v>122412344</v>
      </c>
      <c r="V4222" s="121">
        <v>-461218460</v>
      </c>
      <c r="W4222" s="111">
        <v>568526</v>
      </c>
      <c r="X4222" s="133">
        <v>74528807</v>
      </c>
      <c r="Y4222" s="45"/>
    </row>
    <row r="4223" spans="1:25">
      <c r="A4223" s="299" t="s">
        <v>182</v>
      </c>
      <c r="B4223" s="299" t="s">
        <v>183</v>
      </c>
      <c r="C4223" s="125">
        <v>45638</v>
      </c>
      <c r="D4223" s="125">
        <v>45638</v>
      </c>
      <c r="E4223" s="125">
        <v>45638</v>
      </c>
      <c r="F4223" s="295" t="s">
        <v>696</v>
      </c>
      <c r="G4223" s="127" t="s">
        <v>2016</v>
      </c>
      <c r="H4223" s="128" t="s">
        <v>1241</v>
      </c>
      <c r="I4223" s="73" t="s">
        <v>697</v>
      </c>
      <c r="J4223" s="73" t="s">
        <v>698</v>
      </c>
      <c r="K4223" s="73" t="s">
        <v>166</v>
      </c>
      <c r="L4223" s="129">
        <v>0</v>
      </c>
      <c r="N4223" s="121">
        <v>0</v>
      </c>
      <c r="O4223" s="121">
        <v>5297.9</v>
      </c>
      <c r="P4223" s="121">
        <v>5297.9</v>
      </c>
      <c r="Q4223" s="130" t="s">
        <v>681</v>
      </c>
      <c r="R4223" s="131">
        <v>0</v>
      </c>
      <c r="S4223" s="132">
        <v>9797297.1600000076</v>
      </c>
      <c r="T4223" s="122" t="s">
        <v>698</v>
      </c>
      <c r="U4223" s="2">
        <v>122413231</v>
      </c>
      <c r="V4223" s="121">
        <v>-461218486</v>
      </c>
      <c r="W4223" s="111">
        <v>568599</v>
      </c>
      <c r="X4223" s="133">
        <v>74528831</v>
      </c>
      <c r="Y4223" s="45"/>
    </row>
    <row r="4224" spans="1:25">
      <c r="A4224" s="258" t="s">
        <v>206</v>
      </c>
      <c r="B4224" s="258" t="s">
        <v>207</v>
      </c>
      <c r="C4224" s="259">
        <v>45622</v>
      </c>
      <c r="D4224" s="259">
        <v>45631</v>
      </c>
      <c r="E4224" s="259">
        <v>45639</v>
      </c>
      <c r="F4224" s="298"/>
      <c r="G4224" s="260"/>
      <c r="H4224" s="261" t="s">
        <v>1219</v>
      </c>
      <c r="I4224" s="262" t="s">
        <v>1046</v>
      </c>
      <c r="J4224" s="262" t="s">
        <v>1218</v>
      </c>
      <c r="K4224" s="262" t="s">
        <v>710</v>
      </c>
      <c r="L4224" s="263">
        <v>10000000</v>
      </c>
      <c r="M4224" s="264">
        <v>98.53125</v>
      </c>
      <c r="N4224" s="264">
        <v>-9853125</v>
      </c>
      <c r="O4224" s="264">
        <v>0</v>
      </c>
      <c r="P4224" s="264">
        <v>-9853125</v>
      </c>
      <c r="Q4224" s="265" t="s">
        <v>681</v>
      </c>
      <c r="R4224" s="266">
        <v>13071115.899999987</v>
      </c>
      <c r="S4224" s="267">
        <v>0</v>
      </c>
      <c r="T4224" s="268" t="s">
        <v>1218</v>
      </c>
      <c r="U4224" s="269">
        <v>123736766</v>
      </c>
      <c r="V4224" s="264">
        <v>-461237449</v>
      </c>
      <c r="W4224" s="270">
        <v>626668</v>
      </c>
      <c r="X4224" s="271">
        <v>74533738</v>
      </c>
      <c r="Y4224" s="272"/>
    </row>
    <row r="4225" spans="1:25">
      <c r="A4225" s="258" t="s">
        <v>182</v>
      </c>
      <c r="B4225" s="258" t="s">
        <v>183</v>
      </c>
      <c r="C4225" s="259">
        <v>45642</v>
      </c>
      <c r="D4225" s="259">
        <v>45642</v>
      </c>
      <c r="E4225" s="259">
        <v>45642</v>
      </c>
      <c r="F4225" s="298" t="s">
        <v>1220</v>
      </c>
      <c r="G4225" s="260" t="s">
        <v>2036</v>
      </c>
      <c r="H4225" s="261" t="s">
        <v>1190</v>
      </c>
      <c r="I4225" s="262" t="s">
        <v>1188</v>
      </c>
      <c r="J4225" s="262" t="s">
        <v>1189</v>
      </c>
      <c r="K4225" s="262" t="s">
        <v>166</v>
      </c>
      <c r="L4225" s="263">
        <v>0</v>
      </c>
      <c r="M4225" s="264"/>
      <c r="N4225" s="264">
        <v>0</v>
      </c>
      <c r="O4225" s="264">
        <v>44602.5</v>
      </c>
      <c r="P4225" s="264">
        <v>44602.5</v>
      </c>
      <c r="Q4225" s="265" t="s">
        <v>681</v>
      </c>
      <c r="R4225" s="266">
        <v>0</v>
      </c>
      <c r="S4225" s="267">
        <v>9841899.6600000076</v>
      </c>
      <c r="T4225" s="268" t="s">
        <v>1189</v>
      </c>
      <c r="U4225" s="269">
        <v>122657881</v>
      </c>
      <c r="V4225" s="264">
        <v>-461537048</v>
      </c>
      <c r="W4225" s="270">
        <v>613442</v>
      </c>
      <c r="X4225" s="271">
        <v>74600052</v>
      </c>
      <c r="Y4225" s="272"/>
    </row>
    <row r="4226" spans="1:25">
      <c r="A4226" s="243" t="s">
        <v>206</v>
      </c>
      <c r="B4226" s="243" t="s">
        <v>207</v>
      </c>
      <c r="C4226" s="244">
        <v>45643</v>
      </c>
      <c r="D4226" s="244">
        <v>45643</v>
      </c>
      <c r="E4226" s="244">
        <v>45643</v>
      </c>
      <c r="F4226" s="297"/>
      <c r="G4226" s="245"/>
      <c r="H4226" s="246"/>
      <c r="I4226" s="247"/>
      <c r="J4226" s="247"/>
      <c r="K4226" s="247" t="s">
        <v>709</v>
      </c>
      <c r="L4226" s="248">
        <v>0</v>
      </c>
      <c r="M4226" s="249"/>
      <c r="N4226" s="249">
        <v>38000000</v>
      </c>
      <c r="O4226" s="249">
        <v>0</v>
      </c>
      <c r="P4226" s="249">
        <v>38000000</v>
      </c>
      <c r="Q4226" s="250" t="s">
        <v>681</v>
      </c>
      <c r="R4226" s="251">
        <v>51071115.899999991</v>
      </c>
      <c r="S4226" s="252">
        <v>0</v>
      </c>
      <c r="T4226" s="253"/>
      <c r="U4226" s="254">
        <v>3067859</v>
      </c>
      <c r="V4226" s="249">
        <v>-461757856</v>
      </c>
      <c r="W4226" s="255"/>
      <c r="X4226" s="256">
        <v>74658301</v>
      </c>
      <c r="Y4226" s="257" t="s">
        <v>1556</v>
      </c>
    </row>
    <row r="4227" spans="1:25">
      <c r="A4227" s="299" t="s">
        <v>206</v>
      </c>
      <c r="B4227" s="299" t="s">
        <v>207</v>
      </c>
      <c r="C4227" s="125">
        <v>45638</v>
      </c>
      <c r="D4227" s="125">
        <v>45642</v>
      </c>
      <c r="E4227" s="125">
        <v>45644</v>
      </c>
      <c r="F4227" s="295" t="s">
        <v>1170</v>
      </c>
      <c r="G4227" s="127"/>
      <c r="H4227" s="128" t="s">
        <v>1169</v>
      </c>
      <c r="I4227" s="73" t="s">
        <v>1167</v>
      </c>
      <c r="J4227" s="73" t="s">
        <v>1168</v>
      </c>
      <c r="K4227" s="73" t="s">
        <v>710</v>
      </c>
      <c r="L4227" s="129">
        <v>10000000</v>
      </c>
      <c r="M4227" s="121">
        <v>99.15625</v>
      </c>
      <c r="N4227" s="121">
        <v>-9915625</v>
      </c>
      <c r="O4227" s="121">
        <v>0</v>
      </c>
      <c r="P4227" s="121">
        <v>-9915625</v>
      </c>
      <c r="Q4227" s="130" t="s">
        <v>681</v>
      </c>
      <c r="R4227" s="131">
        <v>41155490.899999991</v>
      </c>
      <c r="S4227" s="132">
        <v>0</v>
      </c>
      <c r="T4227" s="122" t="s">
        <v>1168</v>
      </c>
      <c r="U4227" s="2">
        <v>123931281</v>
      </c>
      <c r="V4227" s="121">
        <v>-461919693</v>
      </c>
      <c r="W4227" s="111">
        <v>616133</v>
      </c>
      <c r="X4227" s="133">
        <v>74702388</v>
      </c>
      <c r="Y4227" s="45"/>
    </row>
    <row r="4228" spans="1:25">
      <c r="A4228" s="299" t="s">
        <v>206</v>
      </c>
      <c r="B4228" s="299" t="s">
        <v>207</v>
      </c>
      <c r="C4228" s="125">
        <v>45638</v>
      </c>
      <c r="D4228" s="125">
        <v>45643</v>
      </c>
      <c r="E4228" s="125">
        <v>45644</v>
      </c>
      <c r="G4228" s="127"/>
      <c r="H4228" s="128" t="s">
        <v>1222</v>
      </c>
      <c r="I4228" s="73" t="s">
        <v>1171</v>
      </c>
      <c r="J4228" s="73" t="s">
        <v>1221</v>
      </c>
      <c r="K4228" s="73" t="s">
        <v>710</v>
      </c>
      <c r="L4228" s="129">
        <v>0</v>
      </c>
      <c r="M4228" s="121">
        <v>99.03125</v>
      </c>
      <c r="N4228" s="121">
        <v>-4951562.5</v>
      </c>
      <c r="O4228" s="121">
        <v>0</v>
      </c>
      <c r="P4228" s="121">
        <v>-4951562.5</v>
      </c>
      <c r="Q4228" s="130" t="s">
        <v>681</v>
      </c>
      <c r="R4228" s="131">
        <v>36203928.399999991</v>
      </c>
      <c r="S4228" s="132">
        <v>0</v>
      </c>
      <c r="T4228" s="122" t="s">
        <v>1221</v>
      </c>
      <c r="U4228" s="2"/>
      <c r="W4228" s="111">
        <v>630479</v>
      </c>
      <c r="X4228" s="133"/>
      <c r="Y4228" s="45"/>
    </row>
    <row r="4229" spans="1:25">
      <c r="A4229" s="243" t="s">
        <v>206</v>
      </c>
      <c r="B4229" s="243" t="s">
        <v>207</v>
      </c>
      <c r="C4229" s="244">
        <v>45638</v>
      </c>
      <c r="D4229" s="244">
        <v>45645</v>
      </c>
      <c r="E4229" s="244">
        <v>45645</v>
      </c>
      <c r="F4229" s="297" t="s">
        <v>1220</v>
      </c>
      <c r="G4229" s="245"/>
      <c r="H4229" s="246" t="s">
        <v>1190</v>
      </c>
      <c r="I4229" s="247" t="s">
        <v>1188</v>
      </c>
      <c r="J4229" s="247" t="s">
        <v>1189</v>
      </c>
      <c r="K4229" s="247" t="s">
        <v>710</v>
      </c>
      <c r="L4229" s="248">
        <v>5000000</v>
      </c>
      <c r="M4229" s="249">
        <v>99.03125</v>
      </c>
      <c r="N4229" s="249">
        <v>-4951562.5</v>
      </c>
      <c r="O4229" s="249">
        <v>0</v>
      </c>
      <c r="P4229" s="249">
        <v>-4951562.5</v>
      </c>
      <c r="Q4229" s="250" t="s">
        <v>681</v>
      </c>
      <c r="R4229" s="251">
        <v>31252365.899999991</v>
      </c>
      <c r="S4229" s="252">
        <v>0</v>
      </c>
      <c r="T4229" s="253" t="s">
        <v>1189</v>
      </c>
      <c r="U4229" s="254">
        <v>123929658</v>
      </c>
      <c r="V4229" s="249">
        <v>-462022783</v>
      </c>
      <c r="W4229" s="255">
        <v>613442</v>
      </c>
      <c r="X4229" s="256">
        <v>74725949</v>
      </c>
      <c r="Y4229" s="257"/>
    </row>
    <row r="4230" spans="1:25">
      <c r="A4230" s="299" t="s">
        <v>169</v>
      </c>
      <c r="B4230" s="299" t="s">
        <v>171</v>
      </c>
      <c r="C4230" s="125">
        <v>45646</v>
      </c>
      <c r="D4230" s="125">
        <v>45646</v>
      </c>
      <c r="E4230" s="125">
        <v>45646</v>
      </c>
      <c r="G4230" s="127"/>
      <c r="J4230" s="73"/>
      <c r="K4230" s="73" t="s">
        <v>1549</v>
      </c>
      <c r="L4230" s="129">
        <v>0</v>
      </c>
      <c r="N4230" s="121">
        <v>9302545.0199999996</v>
      </c>
      <c r="O4230" s="121">
        <v>0</v>
      </c>
      <c r="P4230" s="121">
        <v>9302545.0199999996</v>
      </c>
      <c r="Q4230" s="130" t="s">
        <v>681</v>
      </c>
      <c r="R4230" s="131">
        <v>9302545.0199999996</v>
      </c>
      <c r="S4230" s="132">
        <v>0</v>
      </c>
      <c r="T4230" s="122"/>
      <c r="U4230" s="2">
        <v>636355</v>
      </c>
      <c r="V4230" s="121">
        <v>-462156178</v>
      </c>
      <c r="W4230" s="111"/>
      <c r="X4230" s="133"/>
      <c r="Y4230" s="45" t="s">
        <v>1589</v>
      </c>
    </row>
    <row r="4231" spans="1:25">
      <c r="A4231" s="299" t="s">
        <v>206</v>
      </c>
      <c r="B4231" s="299" t="s">
        <v>207</v>
      </c>
      <c r="C4231" s="125">
        <v>45638</v>
      </c>
      <c r="D4231" s="125">
        <v>45642</v>
      </c>
      <c r="E4231" s="125">
        <v>45646</v>
      </c>
      <c r="G4231" s="127"/>
      <c r="H4231" s="128" t="s">
        <v>457</v>
      </c>
      <c r="I4231" s="73" t="s">
        <v>446</v>
      </c>
      <c r="J4231" s="73" t="s">
        <v>458</v>
      </c>
      <c r="K4231" s="73" t="s">
        <v>710</v>
      </c>
      <c r="L4231" s="129">
        <v>5000000</v>
      </c>
      <c r="M4231" s="121">
        <v>99.03125</v>
      </c>
      <c r="N4231" s="121">
        <v>-4951562.5</v>
      </c>
      <c r="O4231" s="121">
        <v>0</v>
      </c>
      <c r="P4231" s="121">
        <v>-4951562.5</v>
      </c>
      <c r="Q4231" s="130" t="s">
        <v>681</v>
      </c>
      <c r="R4231" s="131">
        <v>26300803.399999991</v>
      </c>
      <c r="S4231" s="132">
        <v>0</v>
      </c>
      <c r="T4231" s="122" t="s">
        <v>458</v>
      </c>
      <c r="U4231" s="2">
        <v>124021950</v>
      </c>
      <c r="V4231" s="121">
        <v>-462211727</v>
      </c>
      <c r="W4231" s="111">
        <v>628531</v>
      </c>
      <c r="X4231" s="133">
        <v>74781555</v>
      </c>
      <c r="Y4231" s="45"/>
    </row>
    <row r="4232" spans="1:25">
      <c r="A4232" s="299" t="s">
        <v>206</v>
      </c>
      <c r="B4232" s="299" t="s">
        <v>207</v>
      </c>
      <c r="C4232" s="125">
        <v>45638</v>
      </c>
      <c r="D4232" s="125">
        <v>45642</v>
      </c>
      <c r="E4232" s="125">
        <v>45646</v>
      </c>
      <c r="G4232" s="127"/>
      <c r="H4232" s="128" t="s">
        <v>1227</v>
      </c>
      <c r="I4232" s="73" t="s">
        <v>1148</v>
      </c>
      <c r="J4232" s="73" t="s">
        <v>1226</v>
      </c>
      <c r="K4232" s="73" t="s">
        <v>710</v>
      </c>
      <c r="L4232" s="129">
        <v>2901978.96</v>
      </c>
      <c r="M4232" s="121">
        <v>98.53125</v>
      </c>
      <c r="N4232" s="121">
        <v>-2859356.14</v>
      </c>
      <c r="O4232" s="121">
        <v>0</v>
      </c>
      <c r="P4232" s="121">
        <v>-2859356.14</v>
      </c>
      <c r="Q4232" s="130" t="s">
        <v>681</v>
      </c>
      <c r="R4232" s="131">
        <v>23441447.25999999</v>
      </c>
      <c r="S4232" s="132">
        <v>0</v>
      </c>
      <c r="T4232" s="122" t="s">
        <v>1226</v>
      </c>
      <c r="U4232" s="2">
        <v>124022248</v>
      </c>
      <c r="V4232" s="121">
        <v>-462212003</v>
      </c>
      <c r="W4232" s="111">
        <v>628534</v>
      </c>
      <c r="X4232" s="133">
        <v>74781575</v>
      </c>
      <c r="Y4232" s="45"/>
    </row>
    <row r="4233" spans="1:25">
      <c r="A4233" s="299" t="s">
        <v>169</v>
      </c>
      <c r="B4233" s="299" t="s">
        <v>171</v>
      </c>
      <c r="C4233" s="125">
        <v>45646</v>
      </c>
      <c r="D4233" s="125">
        <v>45646</v>
      </c>
      <c r="E4233" s="125">
        <v>45646</v>
      </c>
      <c r="G4233" s="127"/>
      <c r="J4233" s="73"/>
      <c r="K4233" s="73" t="s">
        <v>1551</v>
      </c>
      <c r="L4233" s="129">
        <v>0</v>
      </c>
      <c r="N4233" s="121">
        <v>-3550435.99</v>
      </c>
      <c r="O4233" s="121">
        <v>0</v>
      </c>
      <c r="P4233" s="121">
        <v>-3550435.99</v>
      </c>
      <c r="Q4233" s="130" t="s">
        <v>681</v>
      </c>
      <c r="R4233" s="131">
        <v>5752109.0299999993</v>
      </c>
      <c r="S4233" s="132">
        <v>0</v>
      </c>
      <c r="T4233" s="122"/>
      <c r="U4233" s="2">
        <v>3070467</v>
      </c>
      <c r="V4233" s="121">
        <v>-462156124</v>
      </c>
      <c r="W4233" s="111"/>
      <c r="X4233" s="133">
        <v>74763419</v>
      </c>
      <c r="Y4233" s="45" t="s">
        <v>1555</v>
      </c>
    </row>
    <row r="4234" spans="1:25">
      <c r="A4234" s="299" t="s">
        <v>169</v>
      </c>
      <c r="B4234" s="299" t="s">
        <v>171</v>
      </c>
      <c r="C4234" s="125">
        <v>45646</v>
      </c>
      <c r="D4234" s="125">
        <v>45646</v>
      </c>
      <c r="E4234" s="125">
        <v>45646</v>
      </c>
      <c r="G4234" s="127"/>
      <c r="J4234" s="73"/>
      <c r="K4234" s="73" t="s">
        <v>1551</v>
      </c>
      <c r="L4234" s="129">
        <v>0</v>
      </c>
      <c r="N4234" s="121">
        <v>-5737662.6799999997</v>
      </c>
      <c r="O4234" s="121">
        <v>0</v>
      </c>
      <c r="P4234" s="121">
        <v>-5737662.6799999997</v>
      </c>
      <c r="Q4234" s="130" t="s">
        <v>681</v>
      </c>
      <c r="R4234" s="131">
        <v>14446.349999999627</v>
      </c>
      <c r="S4234" s="132">
        <v>0</v>
      </c>
      <c r="T4234" s="122"/>
      <c r="U4234" s="2">
        <v>3070469</v>
      </c>
      <c r="V4234" s="121">
        <v>-462156131</v>
      </c>
      <c r="W4234" s="111"/>
      <c r="X4234" s="133">
        <v>74763422</v>
      </c>
      <c r="Y4234" s="45" t="s">
        <v>1554</v>
      </c>
    </row>
    <row r="4235" spans="1:25">
      <c r="A4235" s="228" t="s">
        <v>182</v>
      </c>
      <c r="B4235" s="228" t="s">
        <v>183</v>
      </c>
      <c r="C4235" s="229">
        <v>45646</v>
      </c>
      <c r="D4235" s="229">
        <v>45646</v>
      </c>
      <c r="E4235" s="229">
        <v>45646</v>
      </c>
      <c r="F4235" s="296"/>
      <c r="G4235" s="230"/>
      <c r="H4235" s="231"/>
      <c r="I4235" s="232"/>
      <c r="J4235" s="232"/>
      <c r="K4235" s="232" t="s">
        <v>1549</v>
      </c>
      <c r="L4235" s="233">
        <v>0</v>
      </c>
      <c r="M4235" s="234"/>
      <c r="N4235" s="234">
        <v>0</v>
      </c>
      <c r="O4235" s="234">
        <v>-9302545.0199999996</v>
      </c>
      <c r="P4235" s="234">
        <v>-9302545.0199999996</v>
      </c>
      <c r="Q4235" s="235" t="s">
        <v>681</v>
      </c>
      <c r="R4235" s="236">
        <v>0</v>
      </c>
      <c r="S4235" s="237">
        <v>539354.64000000805</v>
      </c>
      <c r="T4235" s="238"/>
      <c r="U4235" s="239">
        <v>636355</v>
      </c>
      <c r="V4235" s="234">
        <v>-462156177</v>
      </c>
      <c r="W4235" s="240"/>
      <c r="X4235" s="241"/>
      <c r="Y4235" s="242" t="s">
        <v>1589</v>
      </c>
    </row>
    <row r="4236" spans="1:25">
      <c r="A4236" s="299" t="s">
        <v>206</v>
      </c>
      <c r="B4236" s="299" t="s">
        <v>207</v>
      </c>
      <c r="C4236" s="125">
        <v>45646</v>
      </c>
      <c r="D4236" s="125">
        <v>45646</v>
      </c>
      <c r="E4236" s="125">
        <v>45652</v>
      </c>
      <c r="G4236" s="127"/>
      <c r="H4236" s="128" t="s">
        <v>459</v>
      </c>
      <c r="I4236" s="73" t="s">
        <v>460</v>
      </c>
      <c r="J4236" s="73" t="s">
        <v>461</v>
      </c>
      <c r="K4236" s="73" t="s">
        <v>710</v>
      </c>
      <c r="L4236" s="129">
        <v>4884575.97</v>
      </c>
      <c r="M4236" s="121">
        <v>99.5625</v>
      </c>
      <c r="N4236" s="121">
        <v>-4863205.95</v>
      </c>
      <c r="O4236" s="121">
        <v>0</v>
      </c>
      <c r="P4236" s="121">
        <v>-4863205.95</v>
      </c>
      <c r="Q4236" s="130" t="s">
        <v>681</v>
      </c>
      <c r="R4236" s="131">
        <v>18578241.309999991</v>
      </c>
      <c r="S4236" s="132">
        <v>0</v>
      </c>
      <c r="T4236" s="122" t="s">
        <v>461</v>
      </c>
      <c r="U4236" s="2">
        <v>124356801</v>
      </c>
      <c r="V4236" s="121">
        <v>-463215458</v>
      </c>
      <c r="W4236" s="111">
        <v>629114</v>
      </c>
      <c r="X4236" s="133">
        <v>74850005</v>
      </c>
      <c r="Y4236" s="45"/>
    </row>
    <row r="4237" spans="1:25">
      <c r="A4237" s="299" t="s">
        <v>206</v>
      </c>
      <c r="B4237" s="299" t="s">
        <v>207</v>
      </c>
      <c r="C4237" s="125">
        <v>45646</v>
      </c>
      <c r="D4237" s="125">
        <v>45646</v>
      </c>
      <c r="E4237" s="125">
        <v>45652</v>
      </c>
      <c r="G4237" s="127"/>
      <c r="H4237" s="128" t="s">
        <v>1229</v>
      </c>
      <c r="I4237" s="73" t="s">
        <v>460</v>
      </c>
      <c r="J4237" s="73" t="s">
        <v>1228</v>
      </c>
      <c r="K4237" s="73" t="s">
        <v>710</v>
      </c>
      <c r="L4237" s="129">
        <v>500447.82</v>
      </c>
      <c r="M4237" s="121">
        <v>99.5625</v>
      </c>
      <c r="N4237" s="121">
        <v>-498258.36</v>
      </c>
      <c r="O4237" s="121">
        <v>0</v>
      </c>
      <c r="P4237" s="121">
        <v>-498258.36</v>
      </c>
      <c r="Q4237" s="130" t="s">
        <v>681</v>
      </c>
      <c r="R4237" s="131">
        <v>18079982.949999992</v>
      </c>
      <c r="S4237" s="132">
        <v>0</v>
      </c>
      <c r="T4237" s="122" t="s">
        <v>1228</v>
      </c>
      <c r="U4237" s="2">
        <v>124356813</v>
      </c>
      <c r="V4237" s="121">
        <v>-463215896</v>
      </c>
      <c r="W4237" s="111">
        <v>629115</v>
      </c>
      <c r="X4237" s="133">
        <v>74850116</v>
      </c>
      <c r="Y4237" s="45"/>
    </row>
    <row r="4238" spans="1:25">
      <c r="A4238" s="299" t="s">
        <v>206</v>
      </c>
      <c r="B4238" s="299" t="s">
        <v>207</v>
      </c>
      <c r="C4238" s="125">
        <v>45646</v>
      </c>
      <c r="D4238" s="125">
        <v>45646</v>
      </c>
      <c r="E4238" s="125">
        <v>45652</v>
      </c>
      <c r="G4238" s="127"/>
      <c r="H4238" s="128" t="s">
        <v>1231</v>
      </c>
      <c r="I4238" s="73" t="s">
        <v>460</v>
      </c>
      <c r="J4238" s="73" t="s">
        <v>1230</v>
      </c>
      <c r="K4238" s="73" t="s">
        <v>710</v>
      </c>
      <c r="L4238" s="129">
        <v>12510484.25</v>
      </c>
      <c r="M4238" s="121">
        <v>99.5625</v>
      </c>
      <c r="N4238" s="121">
        <v>-12455750.880000001</v>
      </c>
      <c r="O4238" s="121">
        <v>0</v>
      </c>
      <c r="P4238" s="121">
        <v>-12455750.880000001</v>
      </c>
      <c r="Q4238" s="130" t="s">
        <v>681</v>
      </c>
      <c r="R4238" s="131">
        <v>5624232.069999991</v>
      </c>
      <c r="S4238" s="132">
        <v>0</v>
      </c>
      <c r="T4238" s="122" t="s">
        <v>1230</v>
      </c>
      <c r="U4238" s="2"/>
      <c r="W4238" s="111">
        <v>629113</v>
      </c>
      <c r="X4238" s="133"/>
      <c r="Y4238" s="45"/>
    </row>
    <row r="4239" spans="1:25">
      <c r="A4239" s="299" t="s">
        <v>182</v>
      </c>
      <c r="B4239" s="299" t="s">
        <v>183</v>
      </c>
      <c r="C4239" s="125">
        <v>45652</v>
      </c>
      <c r="D4239" s="125">
        <v>45652</v>
      </c>
      <c r="E4239" s="125">
        <v>45652</v>
      </c>
      <c r="G4239" s="127" t="s">
        <v>1886</v>
      </c>
      <c r="H4239" s="128" t="s">
        <v>1048</v>
      </c>
      <c r="I4239" s="73" t="s">
        <v>1046</v>
      </c>
      <c r="J4239" s="73" t="s">
        <v>1047</v>
      </c>
      <c r="K4239" s="73" t="s">
        <v>166</v>
      </c>
      <c r="L4239" s="129">
        <v>0</v>
      </c>
      <c r="N4239" s="121">
        <v>0</v>
      </c>
      <c r="O4239" s="121">
        <v>13637.86</v>
      </c>
      <c r="P4239" s="121">
        <v>13637.86</v>
      </c>
      <c r="Q4239" s="130" t="s">
        <v>681</v>
      </c>
      <c r="R4239" s="131">
        <v>0</v>
      </c>
      <c r="S4239" s="132">
        <v>552992.50000000803</v>
      </c>
      <c r="T4239" s="122" t="s">
        <v>1047</v>
      </c>
      <c r="U4239" s="2">
        <v>122819203</v>
      </c>
      <c r="V4239" s="121">
        <v>-463199321</v>
      </c>
      <c r="W4239" s="111">
        <v>551210</v>
      </c>
      <c r="X4239" s="133">
        <v>74843153</v>
      </c>
      <c r="Y4239" s="45"/>
    </row>
    <row r="4240" spans="1:25">
      <c r="A4240" s="243" t="s">
        <v>182</v>
      </c>
      <c r="B4240" s="243" t="s">
        <v>183</v>
      </c>
      <c r="C4240" s="244">
        <v>45652</v>
      </c>
      <c r="D4240" s="244">
        <v>45652</v>
      </c>
      <c r="E4240" s="244">
        <v>45656</v>
      </c>
      <c r="F4240" s="297" t="s">
        <v>203</v>
      </c>
      <c r="G4240" s="245" t="s">
        <v>1887</v>
      </c>
      <c r="H4240" s="246" t="s">
        <v>202</v>
      </c>
      <c r="I4240" s="247" t="s">
        <v>204</v>
      </c>
      <c r="J4240" s="247" t="s">
        <v>205</v>
      </c>
      <c r="K4240" s="247" t="s">
        <v>166</v>
      </c>
      <c r="L4240" s="248">
        <v>0</v>
      </c>
      <c r="M4240" s="249"/>
      <c r="N4240" s="249">
        <v>0</v>
      </c>
      <c r="O4240" s="249">
        <v>5209.84</v>
      </c>
      <c r="P4240" s="249">
        <v>5209.84</v>
      </c>
      <c r="Q4240" s="250" t="s">
        <v>681</v>
      </c>
      <c r="R4240" s="251">
        <v>0</v>
      </c>
      <c r="S4240" s="252">
        <v>558202.340000008</v>
      </c>
      <c r="T4240" s="253" t="s">
        <v>205</v>
      </c>
      <c r="U4240" s="254">
        <v>122819445</v>
      </c>
      <c r="V4240" s="249">
        <v>-466605683</v>
      </c>
      <c r="W4240" s="255">
        <v>555758</v>
      </c>
      <c r="X4240" s="256">
        <v>75139342</v>
      </c>
      <c r="Y4240" s="257" t="s">
        <v>2042</v>
      </c>
    </row>
    <row r="4241" spans="1:25">
      <c r="A4241" s="299" t="s">
        <v>206</v>
      </c>
      <c r="B4241" s="299" t="s">
        <v>207</v>
      </c>
      <c r="C4241" s="125">
        <v>45653</v>
      </c>
      <c r="D4241" s="125">
        <v>45653</v>
      </c>
      <c r="E4241" s="125">
        <v>45657</v>
      </c>
      <c r="G4241" s="127"/>
      <c r="J4241" s="73"/>
      <c r="K4241" s="73" t="s">
        <v>911</v>
      </c>
      <c r="L4241" s="129">
        <v>0</v>
      </c>
      <c r="N4241" s="121">
        <v>5000000</v>
      </c>
      <c r="O4241" s="121">
        <v>0</v>
      </c>
      <c r="P4241" s="121">
        <v>5000000</v>
      </c>
      <c r="Q4241" s="130" t="s">
        <v>681</v>
      </c>
      <c r="R4241" s="131">
        <v>10624232.069999991</v>
      </c>
      <c r="S4241" s="132">
        <v>0</v>
      </c>
      <c r="T4241" s="122"/>
      <c r="U4241" s="2">
        <v>3075343</v>
      </c>
      <c r="V4241" s="121">
        <v>-466574677</v>
      </c>
      <c r="W4241" s="111"/>
      <c r="X4241" s="133">
        <v>75130801</v>
      </c>
      <c r="Y4241" s="45" t="s">
        <v>2043</v>
      </c>
    </row>
    <row r="4242" spans="1:25">
      <c r="A4242" s="299" t="s">
        <v>206</v>
      </c>
      <c r="B4242" s="299" t="s">
        <v>207</v>
      </c>
      <c r="C4242" s="125">
        <v>45657</v>
      </c>
      <c r="D4242" s="125">
        <v>45657</v>
      </c>
      <c r="E4242" s="125">
        <v>45657</v>
      </c>
      <c r="F4242" s="295" t="s">
        <v>1166</v>
      </c>
      <c r="G4242" s="127"/>
      <c r="H4242" s="128" t="s">
        <v>1165</v>
      </c>
      <c r="I4242" s="73" t="s">
        <v>521</v>
      </c>
      <c r="J4242" s="73" t="s">
        <v>1164</v>
      </c>
      <c r="K4242" s="73" t="s">
        <v>944</v>
      </c>
      <c r="L4242" s="129">
        <v>794.73</v>
      </c>
      <c r="M4242" s="121">
        <v>100</v>
      </c>
      <c r="N4242" s="121">
        <v>794.73</v>
      </c>
      <c r="O4242" s="121">
        <v>0</v>
      </c>
      <c r="P4242" s="121">
        <v>794.73</v>
      </c>
      <c r="Q4242" s="130" t="s">
        <v>681</v>
      </c>
      <c r="R4242" s="131">
        <v>10625026.799999991</v>
      </c>
      <c r="S4242" s="132">
        <v>0</v>
      </c>
      <c r="T4242" s="122" t="s">
        <v>1164</v>
      </c>
      <c r="U4242" s="2">
        <v>124551330</v>
      </c>
      <c r="V4242" s="121">
        <v>-463780590</v>
      </c>
      <c r="W4242" s="111">
        <v>608837</v>
      </c>
      <c r="X4242" s="133">
        <v>74921464</v>
      </c>
      <c r="Y4242" s="45"/>
    </row>
    <row r="4243" spans="1:25">
      <c r="A4243" s="299" t="s">
        <v>182</v>
      </c>
      <c r="B4243" s="299" t="s">
        <v>183</v>
      </c>
      <c r="C4243" s="125">
        <v>45657</v>
      </c>
      <c r="D4243" s="125">
        <v>45657</v>
      </c>
      <c r="E4243" s="125">
        <v>45657</v>
      </c>
      <c r="F4243" s="295" t="s">
        <v>1166</v>
      </c>
      <c r="G4243" s="127" t="s">
        <v>2034</v>
      </c>
      <c r="H4243" s="128" t="s">
        <v>1165</v>
      </c>
      <c r="I4243" s="73" t="s">
        <v>521</v>
      </c>
      <c r="J4243" s="73" t="s">
        <v>2035</v>
      </c>
      <c r="K4243" s="73" t="s">
        <v>166</v>
      </c>
      <c r="L4243" s="129">
        <v>0</v>
      </c>
      <c r="N4243" s="121">
        <v>0</v>
      </c>
      <c r="O4243" s="121">
        <v>11.83</v>
      </c>
      <c r="P4243" s="121">
        <v>11.83</v>
      </c>
      <c r="Q4243" s="130" t="s">
        <v>681</v>
      </c>
      <c r="R4243" s="131">
        <v>0</v>
      </c>
      <c r="S4243" s="132">
        <v>558214.17000000796</v>
      </c>
      <c r="T4243" s="122" t="s">
        <v>1164</v>
      </c>
      <c r="U4243" s="2">
        <v>124553358</v>
      </c>
      <c r="V4243" s="121">
        <v>-463784246</v>
      </c>
      <c r="W4243" s="111">
        <v>608837</v>
      </c>
      <c r="X4243" s="133">
        <v>74922542</v>
      </c>
      <c r="Y4243" s="45"/>
    </row>
    <row r="4244" spans="1:25">
      <c r="A4244" s="299" t="s">
        <v>182</v>
      </c>
      <c r="B4244" s="299" t="s">
        <v>183</v>
      </c>
      <c r="C4244" s="125">
        <v>45657</v>
      </c>
      <c r="D4244" s="125">
        <v>45657</v>
      </c>
      <c r="E4244" s="125">
        <v>45657</v>
      </c>
      <c r="G4244" s="127" t="s">
        <v>2044</v>
      </c>
      <c r="H4244" s="128" t="s">
        <v>1214</v>
      </c>
      <c r="I4244" s="73" t="s">
        <v>1212</v>
      </c>
      <c r="J4244" s="73" t="s">
        <v>1213</v>
      </c>
      <c r="K4244" s="73" t="s">
        <v>166</v>
      </c>
      <c r="L4244" s="129">
        <v>0</v>
      </c>
      <c r="N4244" s="121">
        <v>0</v>
      </c>
      <c r="O4244" s="121">
        <v>125247.33</v>
      </c>
      <c r="P4244" s="121">
        <v>125247.33</v>
      </c>
      <c r="Q4244" s="130" t="s">
        <v>681</v>
      </c>
      <c r="R4244" s="131">
        <v>0</v>
      </c>
      <c r="S4244" s="132">
        <v>683461.50000000792</v>
      </c>
      <c r="T4244" s="122" t="s">
        <v>1213</v>
      </c>
      <c r="U4244" s="2">
        <v>124376460</v>
      </c>
      <c r="V4244" s="121">
        <v>-467890923</v>
      </c>
      <c r="W4244" s="111">
        <v>621993</v>
      </c>
      <c r="X4244" s="133">
        <v>75468880</v>
      </c>
      <c r="Y4244" s="45"/>
    </row>
    <row r="4245" spans="1:25">
      <c r="A4245" s="299" t="s">
        <v>206</v>
      </c>
      <c r="B4245" s="299" t="s">
        <v>207</v>
      </c>
      <c r="C4245" s="125">
        <v>45657</v>
      </c>
      <c r="D4245" s="125">
        <v>45657</v>
      </c>
      <c r="E4245" s="125">
        <v>45657</v>
      </c>
      <c r="G4245" s="127"/>
      <c r="H4245" s="128" t="s">
        <v>1042</v>
      </c>
      <c r="I4245" s="73" t="s">
        <v>716</v>
      </c>
      <c r="J4245" s="73" t="s">
        <v>1041</v>
      </c>
      <c r="K4245" s="73" t="s">
        <v>944</v>
      </c>
      <c r="L4245" s="129">
        <v>43648.07</v>
      </c>
      <c r="M4245" s="121">
        <v>100</v>
      </c>
      <c r="N4245" s="121">
        <v>43648.07</v>
      </c>
      <c r="O4245" s="121">
        <v>0</v>
      </c>
      <c r="P4245" s="121">
        <v>43648.07</v>
      </c>
      <c r="Q4245" s="130" t="s">
        <v>681</v>
      </c>
      <c r="R4245" s="131">
        <v>10668674.869999992</v>
      </c>
      <c r="S4245" s="132">
        <v>0</v>
      </c>
      <c r="T4245" s="122" t="s">
        <v>1041</v>
      </c>
      <c r="U4245" s="2">
        <v>125458829</v>
      </c>
      <c r="V4245" s="121">
        <v>-468029211</v>
      </c>
      <c r="W4245" s="111">
        <v>549049</v>
      </c>
      <c r="X4245" s="133">
        <v>75527645</v>
      </c>
      <c r="Y4245" s="45"/>
    </row>
    <row r="4246" spans="1:25">
      <c r="A4246" s="299" t="s">
        <v>182</v>
      </c>
      <c r="B4246" s="299" t="s">
        <v>183</v>
      </c>
      <c r="C4246" s="125">
        <v>45657</v>
      </c>
      <c r="D4246" s="125">
        <v>45657</v>
      </c>
      <c r="E4246" s="125">
        <v>45657</v>
      </c>
      <c r="F4246" s="295" t="s">
        <v>1170</v>
      </c>
      <c r="G4246" s="127" t="s">
        <v>2045</v>
      </c>
      <c r="H4246" s="128" t="s">
        <v>1169</v>
      </c>
      <c r="I4246" s="73" t="s">
        <v>1167</v>
      </c>
      <c r="J4246" s="73" t="s">
        <v>1168</v>
      </c>
      <c r="K4246" s="73" t="s">
        <v>166</v>
      </c>
      <c r="L4246" s="129">
        <v>0</v>
      </c>
      <c r="N4246" s="121">
        <v>0</v>
      </c>
      <c r="O4246" s="121">
        <v>136713.19</v>
      </c>
      <c r="P4246" s="121">
        <v>136713.19</v>
      </c>
      <c r="Q4246" s="130" t="s">
        <v>681</v>
      </c>
      <c r="R4246" s="131">
        <v>0</v>
      </c>
      <c r="S4246" s="132">
        <v>820174.69000000786</v>
      </c>
      <c r="T4246" s="122" t="s">
        <v>1168</v>
      </c>
      <c r="U4246" s="2">
        <v>124371923</v>
      </c>
      <c r="V4246" s="121">
        <v>-467886722</v>
      </c>
      <c r="W4246" s="111">
        <v>616133</v>
      </c>
      <c r="X4246" s="133">
        <v>75464690</v>
      </c>
      <c r="Y4246" s="45"/>
    </row>
    <row r="4247" spans="1:25">
      <c r="A4247" s="299" t="s">
        <v>206</v>
      </c>
      <c r="B4247" s="299" t="s">
        <v>207</v>
      </c>
      <c r="C4247" s="125">
        <v>45657</v>
      </c>
      <c r="D4247" s="125">
        <v>45657</v>
      </c>
      <c r="E4247" s="125">
        <v>45657</v>
      </c>
      <c r="F4247" s="295" t="s">
        <v>1061</v>
      </c>
      <c r="G4247" s="127"/>
      <c r="H4247" s="128" t="s">
        <v>1060</v>
      </c>
      <c r="I4247" s="73" t="s">
        <v>1058</v>
      </c>
      <c r="J4247" s="73" t="s">
        <v>1096</v>
      </c>
      <c r="K4247" s="73" t="s">
        <v>944</v>
      </c>
      <c r="L4247" s="129">
        <v>3696.64</v>
      </c>
      <c r="M4247" s="121">
        <v>100</v>
      </c>
      <c r="N4247" s="121">
        <v>3696.64</v>
      </c>
      <c r="O4247" s="121">
        <v>0</v>
      </c>
      <c r="P4247" s="121">
        <v>3696.64</v>
      </c>
      <c r="Q4247" s="130" t="s">
        <v>681</v>
      </c>
      <c r="R4247" s="131">
        <v>10672371.509999992</v>
      </c>
      <c r="S4247" s="132">
        <v>0</v>
      </c>
      <c r="T4247" s="122" t="s">
        <v>1096</v>
      </c>
      <c r="U4247" s="2">
        <v>124347857</v>
      </c>
      <c r="V4247" s="121">
        <v>-462524909</v>
      </c>
      <c r="W4247" s="111">
        <v>553659</v>
      </c>
      <c r="X4247" s="133">
        <v>74835643</v>
      </c>
      <c r="Y4247" s="45"/>
    </row>
    <row r="4248" spans="1:25">
      <c r="A4248" s="299" t="s">
        <v>182</v>
      </c>
      <c r="B4248" s="299" t="s">
        <v>183</v>
      </c>
      <c r="C4248" s="125">
        <v>45657</v>
      </c>
      <c r="D4248" s="125">
        <v>45657</v>
      </c>
      <c r="E4248" s="125">
        <v>45657</v>
      </c>
      <c r="F4248" s="295" t="s">
        <v>1061</v>
      </c>
      <c r="G4248" s="127" t="s">
        <v>1921</v>
      </c>
      <c r="H4248" s="128" t="s">
        <v>1060</v>
      </c>
      <c r="I4248" s="73" t="s">
        <v>1058</v>
      </c>
      <c r="J4248" s="73" t="s">
        <v>1059</v>
      </c>
      <c r="K4248" s="73" t="s">
        <v>166</v>
      </c>
      <c r="L4248" s="129">
        <v>0</v>
      </c>
      <c r="N4248" s="121">
        <v>0</v>
      </c>
      <c r="O4248" s="121">
        <v>10811.16</v>
      </c>
      <c r="P4248" s="121">
        <v>10811.16</v>
      </c>
      <c r="Q4248" s="130" t="s">
        <v>681</v>
      </c>
      <c r="R4248" s="131">
        <v>0</v>
      </c>
      <c r="S4248" s="132">
        <v>830985.85000000789</v>
      </c>
      <c r="T4248" s="122" t="s">
        <v>1096</v>
      </c>
      <c r="U4248" s="2">
        <v>122999322</v>
      </c>
      <c r="V4248" s="121">
        <v>-467728541</v>
      </c>
      <c r="W4248" s="111">
        <v>553659</v>
      </c>
      <c r="X4248" s="133">
        <v>75307467</v>
      </c>
      <c r="Y4248" s="45"/>
    </row>
    <row r="4249" spans="1:25">
      <c r="A4249" s="299" t="s">
        <v>206</v>
      </c>
      <c r="B4249" s="299" t="s">
        <v>207</v>
      </c>
      <c r="C4249" s="125">
        <v>45657</v>
      </c>
      <c r="D4249" s="125">
        <v>45657</v>
      </c>
      <c r="E4249" s="125">
        <v>45657</v>
      </c>
      <c r="F4249" s="295" t="s">
        <v>266</v>
      </c>
      <c r="G4249" s="127"/>
      <c r="H4249" s="128" t="s">
        <v>265</v>
      </c>
      <c r="I4249" s="73" t="s">
        <v>267</v>
      </c>
      <c r="J4249" s="73" t="s">
        <v>268</v>
      </c>
      <c r="K4249" s="73" t="s">
        <v>944</v>
      </c>
      <c r="L4249" s="129">
        <v>12813.37</v>
      </c>
      <c r="M4249" s="121">
        <v>100</v>
      </c>
      <c r="N4249" s="121">
        <v>12813.37</v>
      </c>
      <c r="O4249" s="121">
        <v>0</v>
      </c>
      <c r="P4249" s="121">
        <v>12813.37</v>
      </c>
      <c r="Q4249" s="130" t="s">
        <v>681</v>
      </c>
      <c r="R4249" s="131">
        <v>10685184.879999992</v>
      </c>
      <c r="S4249" s="132">
        <v>0</v>
      </c>
      <c r="T4249" s="122" t="s">
        <v>268</v>
      </c>
      <c r="U4249" s="2">
        <v>125522808</v>
      </c>
      <c r="V4249" s="121">
        <v>-468148103</v>
      </c>
      <c r="W4249" s="111">
        <v>550292</v>
      </c>
      <c r="X4249" s="133">
        <v>75560425</v>
      </c>
      <c r="Y4249" s="45"/>
    </row>
    <row r="4250" spans="1:25">
      <c r="A4250" s="299" t="s">
        <v>182</v>
      </c>
      <c r="B4250" s="299" t="s">
        <v>183</v>
      </c>
      <c r="C4250" s="125">
        <v>45657</v>
      </c>
      <c r="D4250" s="125">
        <v>45657</v>
      </c>
      <c r="E4250" s="125">
        <v>45657</v>
      </c>
      <c r="F4250" s="295" t="s">
        <v>266</v>
      </c>
      <c r="G4250" s="127" t="s">
        <v>1645</v>
      </c>
      <c r="H4250" s="128" t="s">
        <v>265</v>
      </c>
      <c r="I4250" s="73" t="s">
        <v>267</v>
      </c>
      <c r="J4250" s="73" t="s">
        <v>268</v>
      </c>
      <c r="K4250" s="73" t="s">
        <v>166</v>
      </c>
      <c r="L4250" s="129">
        <v>0</v>
      </c>
      <c r="N4250" s="121">
        <v>0</v>
      </c>
      <c r="O4250" s="121">
        <v>126463.01</v>
      </c>
      <c r="P4250" s="121">
        <v>126463.01</v>
      </c>
      <c r="Q4250" s="130" t="s">
        <v>681</v>
      </c>
      <c r="R4250" s="131">
        <v>0</v>
      </c>
      <c r="S4250" s="132">
        <v>957448.8600000079</v>
      </c>
      <c r="T4250" s="122" t="s">
        <v>268</v>
      </c>
      <c r="U4250" s="2">
        <v>120478352</v>
      </c>
      <c r="V4250" s="121">
        <v>-467680711</v>
      </c>
      <c r="W4250" s="111">
        <v>550292</v>
      </c>
      <c r="X4250" s="133">
        <v>75261174</v>
      </c>
      <c r="Y4250" s="45"/>
    </row>
    <row r="4251" spans="1:25">
      <c r="A4251" s="299" t="s">
        <v>182</v>
      </c>
      <c r="B4251" s="299" t="s">
        <v>183</v>
      </c>
      <c r="C4251" s="125">
        <v>45657</v>
      </c>
      <c r="D4251" s="125">
        <v>45657</v>
      </c>
      <c r="E4251" s="125">
        <v>45657</v>
      </c>
      <c r="F4251" s="295" t="s">
        <v>734</v>
      </c>
      <c r="G4251" s="127" t="s">
        <v>1518</v>
      </c>
      <c r="H4251" s="128" t="s">
        <v>733</v>
      </c>
      <c r="I4251" s="73" t="s">
        <v>731</v>
      </c>
      <c r="J4251" s="73" t="s">
        <v>732</v>
      </c>
      <c r="K4251" s="73" t="s">
        <v>166</v>
      </c>
      <c r="L4251" s="129">
        <v>0</v>
      </c>
      <c r="N4251" s="121">
        <v>0</v>
      </c>
      <c r="O4251" s="121">
        <v>4989.12</v>
      </c>
      <c r="P4251" s="121">
        <v>4989.12</v>
      </c>
      <c r="Q4251" s="130" t="s">
        <v>681</v>
      </c>
      <c r="R4251" s="131">
        <v>0</v>
      </c>
      <c r="S4251" s="132">
        <v>962437.9800000079</v>
      </c>
      <c r="T4251" s="122" t="s">
        <v>732</v>
      </c>
      <c r="U4251" s="2">
        <v>122969082</v>
      </c>
      <c r="V4251" s="121">
        <v>-467714093</v>
      </c>
      <c r="W4251" s="111">
        <v>548650</v>
      </c>
      <c r="X4251" s="133">
        <v>75293143</v>
      </c>
      <c r="Y4251" s="45"/>
    </row>
    <row r="4252" spans="1:25">
      <c r="A4252" s="299" t="s">
        <v>182</v>
      </c>
      <c r="B4252" s="299" t="s">
        <v>183</v>
      </c>
      <c r="C4252" s="125">
        <v>45657</v>
      </c>
      <c r="D4252" s="125">
        <v>45657</v>
      </c>
      <c r="E4252" s="125">
        <v>45657</v>
      </c>
      <c r="F4252" s="295" t="s">
        <v>734</v>
      </c>
      <c r="G4252" s="127" t="s">
        <v>1518</v>
      </c>
      <c r="H4252" s="128" t="s">
        <v>733</v>
      </c>
      <c r="I4252" s="73" t="s">
        <v>731</v>
      </c>
      <c r="J4252" s="73" t="s">
        <v>732</v>
      </c>
      <c r="K4252" s="73" t="s">
        <v>166</v>
      </c>
      <c r="L4252" s="129">
        <v>0</v>
      </c>
      <c r="N4252" s="121">
        <v>0</v>
      </c>
      <c r="O4252" s="121">
        <v>39.08</v>
      </c>
      <c r="P4252" s="121">
        <v>39.08</v>
      </c>
      <c r="Q4252" s="130" t="s">
        <v>681</v>
      </c>
      <c r="R4252" s="131">
        <v>0</v>
      </c>
      <c r="S4252" s="132">
        <v>962477.06000000786</v>
      </c>
      <c r="T4252" s="122" t="s">
        <v>732</v>
      </c>
      <c r="U4252" s="2">
        <v>123322183</v>
      </c>
      <c r="V4252" s="121">
        <v>-467845562</v>
      </c>
      <c r="W4252" s="111">
        <v>548653</v>
      </c>
      <c r="X4252" s="133">
        <v>75424089</v>
      </c>
      <c r="Y4252" s="45"/>
    </row>
    <row r="4253" spans="1:25">
      <c r="A4253" s="299" t="s">
        <v>206</v>
      </c>
      <c r="B4253" s="299" t="s">
        <v>207</v>
      </c>
      <c r="C4253" s="125">
        <v>45657</v>
      </c>
      <c r="D4253" s="125">
        <v>45657</v>
      </c>
      <c r="E4253" s="125">
        <v>45657</v>
      </c>
      <c r="F4253" s="295" t="s">
        <v>859</v>
      </c>
      <c r="G4253" s="127"/>
      <c r="H4253" s="128" t="s">
        <v>858</v>
      </c>
      <c r="I4253" s="73" t="s">
        <v>731</v>
      </c>
      <c r="J4253" s="73" t="s">
        <v>857</v>
      </c>
      <c r="K4253" s="73" t="s">
        <v>944</v>
      </c>
      <c r="L4253" s="129">
        <v>19748.36</v>
      </c>
      <c r="M4253" s="121">
        <v>100</v>
      </c>
      <c r="N4253" s="121">
        <v>19748.36</v>
      </c>
      <c r="O4253" s="121">
        <v>0</v>
      </c>
      <c r="P4253" s="121">
        <v>19748.36</v>
      </c>
      <c r="Q4253" s="130" t="s">
        <v>681</v>
      </c>
      <c r="R4253" s="131">
        <v>10704933.239999991</v>
      </c>
      <c r="S4253" s="132">
        <v>0</v>
      </c>
      <c r="T4253" s="122" t="s">
        <v>857</v>
      </c>
      <c r="U4253" s="2">
        <v>125413286</v>
      </c>
      <c r="V4253" s="121">
        <v>-467948643</v>
      </c>
      <c r="W4253" s="111">
        <v>548916</v>
      </c>
      <c r="X4253" s="133">
        <v>75502293</v>
      </c>
      <c r="Y4253" s="45"/>
    </row>
    <row r="4254" spans="1:25">
      <c r="A4254" s="299" t="s">
        <v>206</v>
      </c>
      <c r="B4254" s="299" t="s">
        <v>207</v>
      </c>
      <c r="C4254" s="125">
        <v>45657</v>
      </c>
      <c r="D4254" s="125">
        <v>45657</v>
      </c>
      <c r="E4254" s="125">
        <v>45657</v>
      </c>
      <c r="F4254" s="295" t="s">
        <v>859</v>
      </c>
      <c r="G4254" s="127"/>
      <c r="H4254" s="128" t="s">
        <v>858</v>
      </c>
      <c r="I4254" s="73" t="s">
        <v>731</v>
      </c>
      <c r="J4254" s="73" t="s">
        <v>857</v>
      </c>
      <c r="K4254" s="73" t="s">
        <v>944</v>
      </c>
      <c r="L4254" s="129">
        <v>10928.87</v>
      </c>
      <c r="M4254" s="121">
        <v>100</v>
      </c>
      <c r="N4254" s="121">
        <v>10928.87</v>
      </c>
      <c r="O4254" s="121">
        <v>0</v>
      </c>
      <c r="P4254" s="121">
        <v>10928.87</v>
      </c>
      <c r="Q4254" s="130" t="s">
        <v>681</v>
      </c>
      <c r="R4254" s="131">
        <v>10715862.10999999</v>
      </c>
      <c r="S4254" s="132">
        <v>0</v>
      </c>
      <c r="T4254" s="122" t="s">
        <v>857</v>
      </c>
      <c r="U4254" s="2">
        <v>125412605</v>
      </c>
      <c r="V4254" s="121">
        <v>-467947364</v>
      </c>
      <c r="W4254" s="111">
        <v>548916</v>
      </c>
      <c r="X4254" s="133">
        <v>75501807</v>
      </c>
      <c r="Y4254" s="45"/>
    </row>
    <row r="4255" spans="1:25">
      <c r="A4255" s="299" t="s">
        <v>182</v>
      </c>
      <c r="B4255" s="299" t="s">
        <v>183</v>
      </c>
      <c r="C4255" s="125">
        <v>45657</v>
      </c>
      <c r="D4255" s="125">
        <v>45657</v>
      </c>
      <c r="E4255" s="125">
        <v>45657</v>
      </c>
      <c r="F4255" s="295" t="s">
        <v>859</v>
      </c>
      <c r="G4255" s="127" t="s">
        <v>1610</v>
      </c>
      <c r="H4255" s="128" t="s">
        <v>858</v>
      </c>
      <c r="I4255" s="73" t="s">
        <v>731</v>
      </c>
      <c r="J4255" s="73" t="s">
        <v>857</v>
      </c>
      <c r="K4255" s="73" t="s">
        <v>166</v>
      </c>
      <c r="L4255" s="129">
        <v>0</v>
      </c>
      <c r="N4255" s="121">
        <v>0</v>
      </c>
      <c r="O4255" s="121">
        <v>299.70999999999998</v>
      </c>
      <c r="P4255" s="121">
        <v>299.70999999999998</v>
      </c>
      <c r="Q4255" s="130" t="s">
        <v>681</v>
      </c>
      <c r="R4255" s="131">
        <v>0</v>
      </c>
      <c r="S4255" s="132">
        <v>962776.77000000782</v>
      </c>
      <c r="T4255" s="122" t="s">
        <v>857</v>
      </c>
      <c r="U4255" s="2">
        <v>122968579</v>
      </c>
      <c r="V4255" s="121">
        <v>-467714070</v>
      </c>
      <c r="W4255" s="111">
        <v>548916</v>
      </c>
      <c r="X4255" s="133">
        <v>75293120</v>
      </c>
      <c r="Y4255" s="45"/>
    </row>
    <row r="4256" spans="1:25">
      <c r="A4256" s="299" t="s">
        <v>182</v>
      </c>
      <c r="B4256" s="299" t="s">
        <v>183</v>
      </c>
      <c r="C4256" s="125">
        <v>45657</v>
      </c>
      <c r="D4256" s="125">
        <v>45657</v>
      </c>
      <c r="E4256" s="125">
        <v>45657</v>
      </c>
      <c r="F4256" s="295" t="s">
        <v>859</v>
      </c>
      <c r="G4256" s="127" t="s">
        <v>1610</v>
      </c>
      <c r="H4256" s="128" t="s">
        <v>858</v>
      </c>
      <c r="I4256" s="73" t="s">
        <v>731</v>
      </c>
      <c r="J4256" s="73" t="s">
        <v>857</v>
      </c>
      <c r="K4256" s="73" t="s">
        <v>166</v>
      </c>
      <c r="L4256" s="129">
        <v>0</v>
      </c>
      <c r="N4256" s="121">
        <v>0</v>
      </c>
      <c r="O4256" s="121">
        <v>36969.29</v>
      </c>
      <c r="P4256" s="121">
        <v>36969.29</v>
      </c>
      <c r="Q4256" s="130" t="s">
        <v>681</v>
      </c>
      <c r="R4256" s="131">
        <v>0</v>
      </c>
      <c r="S4256" s="132">
        <v>999746.06000000786</v>
      </c>
      <c r="T4256" s="122" t="s">
        <v>857</v>
      </c>
      <c r="U4256" s="2">
        <v>123459621</v>
      </c>
      <c r="V4256" s="121">
        <v>-467855260</v>
      </c>
      <c r="W4256" s="111">
        <v>548924</v>
      </c>
      <c r="X4256" s="133">
        <v>75433530</v>
      </c>
      <c r="Y4256" s="45"/>
    </row>
    <row r="4257" spans="1:25">
      <c r="A4257" s="299" t="s">
        <v>206</v>
      </c>
      <c r="B4257" s="299" t="s">
        <v>207</v>
      </c>
      <c r="C4257" s="125">
        <v>45657</v>
      </c>
      <c r="D4257" s="125">
        <v>45657</v>
      </c>
      <c r="E4257" s="125">
        <v>45657</v>
      </c>
      <c r="G4257" s="127"/>
      <c r="H4257" s="128" t="s">
        <v>1204</v>
      </c>
      <c r="I4257" s="73" t="s">
        <v>1202</v>
      </c>
      <c r="J4257" s="73" t="s">
        <v>1203</v>
      </c>
      <c r="K4257" s="73" t="s">
        <v>944</v>
      </c>
      <c r="L4257" s="129">
        <v>15000</v>
      </c>
      <c r="M4257" s="121">
        <v>100</v>
      </c>
      <c r="N4257" s="121">
        <v>15000</v>
      </c>
      <c r="O4257" s="121">
        <v>0</v>
      </c>
      <c r="P4257" s="121">
        <v>15000</v>
      </c>
      <c r="Q4257" s="130" t="s">
        <v>681</v>
      </c>
      <c r="R4257" s="131">
        <v>10730862.10999999</v>
      </c>
      <c r="S4257" s="132">
        <v>0</v>
      </c>
      <c r="T4257" s="122" t="s">
        <v>1203</v>
      </c>
      <c r="U4257" s="2">
        <v>125021193</v>
      </c>
      <c r="V4257" s="121">
        <v>-464971926</v>
      </c>
      <c r="W4257" s="111">
        <v>619211</v>
      </c>
      <c r="X4257" s="133">
        <v>75078931</v>
      </c>
      <c r="Y4257" s="45"/>
    </row>
    <row r="4258" spans="1:25">
      <c r="A4258" s="299" t="s">
        <v>206</v>
      </c>
      <c r="B4258" s="299" t="s">
        <v>207</v>
      </c>
      <c r="C4258" s="125">
        <v>45657</v>
      </c>
      <c r="D4258" s="125">
        <v>45657</v>
      </c>
      <c r="E4258" s="125">
        <v>45657</v>
      </c>
      <c r="F4258" s="295" t="s">
        <v>335</v>
      </c>
      <c r="G4258" s="127"/>
      <c r="H4258" s="128" t="s">
        <v>334</v>
      </c>
      <c r="I4258" s="73" t="s">
        <v>336</v>
      </c>
      <c r="J4258" s="73" t="s">
        <v>337</v>
      </c>
      <c r="K4258" s="73" t="s">
        <v>944</v>
      </c>
      <c r="L4258" s="129">
        <v>12258.93</v>
      </c>
      <c r="M4258" s="121">
        <v>100</v>
      </c>
      <c r="N4258" s="121">
        <v>12258.93</v>
      </c>
      <c r="O4258" s="121">
        <v>0</v>
      </c>
      <c r="P4258" s="121">
        <v>12258.93</v>
      </c>
      <c r="Q4258" s="130" t="s">
        <v>681</v>
      </c>
      <c r="R4258" s="131">
        <v>10743121.03999999</v>
      </c>
      <c r="S4258" s="132">
        <v>0</v>
      </c>
      <c r="T4258" s="122" t="s">
        <v>337</v>
      </c>
      <c r="U4258" s="2">
        <v>125599265</v>
      </c>
      <c r="V4258" s="121">
        <v>-468276261</v>
      </c>
      <c r="W4258" s="111">
        <v>547666</v>
      </c>
      <c r="X4258" s="133">
        <v>75597558</v>
      </c>
      <c r="Y4258" s="45"/>
    </row>
    <row r="4259" spans="1:25">
      <c r="A4259" s="299" t="s">
        <v>206</v>
      </c>
      <c r="B4259" s="299" t="s">
        <v>207</v>
      </c>
      <c r="C4259" s="125">
        <v>45657</v>
      </c>
      <c r="D4259" s="125">
        <v>45657</v>
      </c>
      <c r="E4259" s="125">
        <v>45657</v>
      </c>
      <c r="F4259" s="295" t="s">
        <v>1413</v>
      </c>
      <c r="G4259" s="127"/>
      <c r="H4259" s="128" t="s">
        <v>1129</v>
      </c>
      <c r="I4259" s="73" t="s">
        <v>877</v>
      </c>
      <c r="J4259" s="73" t="s">
        <v>1128</v>
      </c>
      <c r="K4259" s="73" t="s">
        <v>944</v>
      </c>
      <c r="L4259" s="129">
        <v>3512.77</v>
      </c>
      <c r="M4259" s="121">
        <v>100</v>
      </c>
      <c r="N4259" s="121">
        <v>3512.77</v>
      </c>
      <c r="O4259" s="121">
        <v>0</v>
      </c>
      <c r="P4259" s="121">
        <v>3512.77</v>
      </c>
      <c r="Q4259" s="130" t="s">
        <v>681</v>
      </c>
      <c r="R4259" s="131">
        <v>10746633.809999989</v>
      </c>
      <c r="S4259" s="132">
        <v>0</v>
      </c>
      <c r="T4259" s="122" t="s">
        <v>1128</v>
      </c>
      <c r="U4259" s="2">
        <v>125566629</v>
      </c>
      <c r="V4259" s="121">
        <v>-468222130</v>
      </c>
      <c r="W4259" s="111">
        <v>594659</v>
      </c>
      <c r="X4259" s="133">
        <v>75582042</v>
      </c>
      <c r="Y4259" s="45"/>
    </row>
    <row r="4260" spans="1:25">
      <c r="A4260" s="299" t="s">
        <v>206</v>
      </c>
      <c r="B4260" s="299" t="s">
        <v>207</v>
      </c>
      <c r="C4260" s="125">
        <v>45657</v>
      </c>
      <c r="D4260" s="125">
        <v>45657</v>
      </c>
      <c r="E4260" s="125">
        <v>45657</v>
      </c>
      <c r="F4260" s="295" t="s">
        <v>1417</v>
      </c>
      <c r="G4260" s="127"/>
      <c r="H4260" s="128" t="s">
        <v>1107</v>
      </c>
      <c r="I4260" s="73" t="s">
        <v>1105</v>
      </c>
      <c r="J4260" s="73" t="s">
        <v>1418</v>
      </c>
      <c r="K4260" s="73" t="s">
        <v>944</v>
      </c>
      <c r="L4260" s="129">
        <v>10080.65</v>
      </c>
      <c r="M4260" s="121">
        <v>100</v>
      </c>
      <c r="N4260" s="121">
        <v>10080.65</v>
      </c>
      <c r="O4260" s="121">
        <v>0</v>
      </c>
      <c r="P4260" s="121">
        <v>10080.65</v>
      </c>
      <c r="Q4260" s="130" t="s">
        <v>681</v>
      </c>
      <c r="R4260" s="131">
        <v>10756714.45999999</v>
      </c>
      <c r="S4260" s="132">
        <v>0</v>
      </c>
      <c r="T4260" s="122" t="s">
        <v>1418</v>
      </c>
      <c r="U4260" s="2">
        <v>125585297</v>
      </c>
      <c r="V4260" s="121">
        <v>-468251183</v>
      </c>
      <c r="W4260" s="111">
        <v>580127</v>
      </c>
      <c r="X4260" s="133">
        <v>75591162</v>
      </c>
      <c r="Y4260" s="45"/>
    </row>
    <row r="4261" spans="1:25">
      <c r="A4261" s="299" t="s">
        <v>182</v>
      </c>
      <c r="B4261" s="299" t="s">
        <v>183</v>
      </c>
      <c r="C4261" s="125">
        <v>45657</v>
      </c>
      <c r="D4261" s="125">
        <v>45657</v>
      </c>
      <c r="E4261" s="125">
        <v>45657</v>
      </c>
      <c r="F4261" s="295" t="s">
        <v>1417</v>
      </c>
      <c r="G4261" s="127" t="s">
        <v>1973</v>
      </c>
      <c r="H4261" s="128" t="s">
        <v>1107</v>
      </c>
      <c r="I4261" s="73" t="s">
        <v>1105</v>
      </c>
      <c r="J4261" s="73" t="s">
        <v>1106</v>
      </c>
      <c r="K4261" s="73" t="s">
        <v>166</v>
      </c>
      <c r="L4261" s="129">
        <v>0</v>
      </c>
      <c r="N4261" s="121">
        <v>0</v>
      </c>
      <c r="O4261" s="121">
        <v>104653.05</v>
      </c>
      <c r="P4261" s="121">
        <v>104653.05</v>
      </c>
      <c r="Q4261" s="130" t="s">
        <v>681</v>
      </c>
      <c r="R4261" s="131">
        <v>0</v>
      </c>
      <c r="S4261" s="132">
        <v>1104399.1100000078</v>
      </c>
      <c r="T4261" s="122" t="s">
        <v>1418</v>
      </c>
      <c r="U4261" s="2">
        <v>125618937</v>
      </c>
      <c r="V4261" s="121">
        <v>-468301077</v>
      </c>
      <c r="W4261" s="111">
        <v>580127</v>
      </c>
      <c r="X4261" s="133">
        <v>75602570</v>
      </c>
      <c r="Y4261" s="45"/>
    </row>
    <row r="4262" spans="1:25">
      <c r="A4262" s="299" t="s">
        <v>182</v>
      </c>
      <c r="B4262" s="299" t="s">
        <v>183</v>
      </c>
      <c r="C4262" s="125">
        <v>45657</v>
      </c>
      <c r="D4262" s="125">
        <v>45657</v>
      </c>
      <c r="E4262" s="125">
        <v>45657</v>
      </c>
      <c r="G4262" s="127" t="s">
        <v>1986</v>
      </c>
      <c r="H4262" s="128" t="s">
        <v>1117</v>
      </c>
      <c r="I4262" s="73" t="s">
        <v>572</v>
      </c>
      <c r="J4262" s="73" t="s">
        <v>1116</v>
      </c>
      <c r="K4262" s="73" t="s">
        <v>166</v>
      </c>
      <c r="L4262" s="129">
        <v>0</v>
      </c>
      <c r="N4262" s="121">
        <v>0</v>
      </c>
      <c r="O4262" s="121">
        <v>13503.52</v>
      </c>
      <c r="P4262" s="121">
        <v>13503.52</v>
      </c>
      <c r="Q4262" s="130" t="s">
        <v>681</v>
      </c>
      <c r="R4262" s="131">
        <v>0</v>
      </c>
      <c r="S4262" s="132">
        <v>1117902.6300000078</v>
      </c>
      <c r="T4262" s="122" t="s">
        <v>1116</v>
      </c>
      <c r="U4262" s="2">
        <v>120676651</v>
      </c>
      <c r="V4262" s="121">
        <v>-467685743</v>
      </c>
      <c r="W4262" s="111">
        <v>586622</v>
      </c>
      <c r="X4262" s="133">
        <v>75266006</v>
      </c>
      <c r="Y4262" s="45"/>
    </row>
    <row r="4263" spans="1:25">
      <c r="A4263" s="299" t="s">
        <v>206</v>
      </c>
      <c r="B4263" s="299" t="s">
        <v>207</v>
      </c>
      <c r="C4263" s="125">
        <v>45656</v>
      </c>
      <c r="D4263" s="125">
        <v>45656</v>
      </c>
      <c r="E4263" s="125">
        <v>45657</v>
      </c>
      <c r="G4263" s="127"/>
      <c r="H4263" s="128" t="s">
        <v>361</v>
      </c>
      <c r="I4263" s="73" t="s">
        <v>362</v>
      </c>
      <c r="J4263" s="73" t="s">
        <v>363</v>
      </c>
      <c r="K4263" s="73" t="s">
        <v>944</v>
      </c>
      <c r="L4263" s="129">
        <v>37536.550000000003</v>
      </c>
      <c r="M4263" s="121">
        <v>100</v>
      </c>
      <c r="N4263" s="121">
        <v>37536.550000000003</v>
      </c>
      <c r="O4263" s="121">
        <v>0</v>
      </c>
      <c r="P4263" s="121">
        <v>37536.550000000003</v>
      </c>
      <c r="Q4263" s="130" t="s">
        <v>681</v>
      </c>
      <c r="R4263" s="131">
        <v>10794251.00999999</v>
      </c>
      <c r="S4263" s="132">
        <v>0</v>
      </c>
      <c r="T4263" s="122" t="s">
        <v>363</v>
      </c>
      <c r="U4263" s="2">
        <v>125366384</v>
      </c>
      <c r="V4263" s="121">
        <v>-466859535</v>
      </c>
      <c r="W4263" s="111">
        <v>550321</v>
      </c>
      <c r="X4263" s="133">
        <v>75208558</v>
      </c>
      <c r="Y4263" s="45"/>
    </row>
    <row r="4264" spans="1:25">
      <c r="A4264" s="299" t="s">
        <v>206</v>
      </c>
      <c r="B4264" s="299" t="s">
        <v>207</v>
      </c>
      <c r="C4264" s="125">
        <v>45657</v>
      </c>
      <c r="D4264" s="125">
        <v>45657</v>
      </c>
      <c r="E4264" s="125">
        <v>45657</v>
      </c>
      <c r="G4264" s="127"/>
      <c r="H4264" s="128" t="s">
        <v>516</v>
      </c>
      <c r="I4264" s="73" t="s">
        <v>517</v>
      </c>
      <c r="J4264" s="73" t="s">
        <v>518</v>
      </c>
      <c r="K4264" s="73" t="s">
        <v>944</v>
      </c>
      <c r="L4264" s="129">
        <v>2904.22</v>
      </c>
      <c r="M4264" s="121">
        <v>100</v>
      </c>
      <c r="N4264" s="121">
        <v>2904.22</v>
      </c>
      <c r="O4264" s="121">
        <v>0</v>
      </c>
      <c r="P4264" s="121">
        <v>2904.22</v>
      </c>
      <c r="Q4264" s="130" t="s">
        <v>681</v>
      </c>
      <c r="R4264" s="131">
        <v>10797155.229999991</v>
      </c>
      <c r="S4264" s="132">
        <v>0</v>
      </c>
      <c r="T4264" s="122" t="s">
        <v>518</v>
      </c>
      <c r="U4264" s="2">
        <v>125468172</v>
      </c>
      <c r="V4264" s="121">
        <v>-468053153</v>
      </c>
      <c r="W4264" s="111">
        <v>549713</v>
      </c>
      <c r="X4264" s="133">
        <v>75534206</v>
      </c>
      <c r="Y4264" s="45"/>
    </row>
    <row r="4265" spans="1:25">
      <c r="A4265" s="299" t="s">
        <v>182</v>
      </c>
      <c r="B4265" s="299" t="s">
        <v>183</v>
      </c>
      <c r="C4265" s="125">
        <v>45657</v>
      </c>
      <c r="D4265" s="125">
        <v>45657</v>
      </c>
      <c r="E4265" s="125">
        <v>45657</v>
      </c>
      <c r="G4265" s="127" t="s">
        <v>1871</v>
      </c>
      <c r="H4265" s="128" t="s">
        <v>516</v>
      </c>
      <c r="I4265" s="73" t="s">
        <v>517</v>
      </c>
      <c r="J4265" s="73" t="s">
        <v>1872</v>
      </c>
      <c r="K4265" s="73" t="s">
        <v>166</v>
      </c>
      <c r="L4265" s="129">
        <v>0</v>
      </c>
      <c r="N4265" s="121">
        <v>0</v>
      </c>
      <c r="O4265" s="121">
        <v>12427.21</v>
      </c>
      <c r="P4265" s="121">
        <v>12427.21</v>
      </c>
      <c r="Q4265" s="130" t="s">
        <v>681</v>
      </c>
      <c r="R4265" s="131">
        <v>0</v>
      </c>
      <c r="S4265" s="132">
        <v>1130329.8400000078</v>
      </c>
      <c r="T4265" s="122" t="s">
        <v>518</v>
      </c>
      <c r="U4265" s="2">
        <v>123721848</v>
      </c>
      <c r="V4265" s="121">
        <v>-467861737</v>
      </c>
      <c r="W4265" s="111">
        <v>549713</v>
      </c>
      <c r="X4265" s="133">
        <v>75439843</v>
      </c>
      <c r="Y4265" s="45"/>
    </row>
    <row r="4266" spans="1:25">
      <c r="A4266" s="299" t="s">
        <v>182</v>
      </c>
      <c r="B4266" s="299" t="s">
        <v>183</v>
      </c>
      <c r="C4266" s="125">
        <v>45657</v>
      </c>
      <c r="D4266" s="125">
        <v>45657</v>
      </c>
      <c r="E4266" s="125">
        <v>45657</v>
      </c>
      <c r="F4266" s="295" t="s">
        <v>1045</v>
      </c>
      <c r="G4266" s="127" t="s">
        <v>1632</v>
      </c>
      <c r="H4266" s="128" t="s">
        <v>577</v>
      </c>
      <c r="I4266" s="73" t="s">
        <v>578</v>
      </c>
      <c r="J4266" s="73" t="s">
        <v>1044</v>
      </c>
      <c r="K4266" s="73" t="s">
        <v>166</v>
      </c>
      <c r="L4266" s="129">
        <v>0</v>
      </c>
      <c r="N4266" s="121">
        <v>0</v>
      </c>
      <c r="O4266" s="121">
        <v>150742.96</v>
      </c>
      <c r="P4266" s="121">
        <v>150742.96</v>
      </c>
      <c r="Q4266" s="130" t="s">
        <v>681</v>
      </c>
      <c r="R4266" s="131">
        <v>0</v>
      </c>
      <c r="S4266" s="132">
        <v>1281072.8000000077</v>
      </c>
      <c r="T4266" s="122" t="s">
        <v>1044</v>
      </c>
      <c r="U4266" s="2">
        <v>120735936</v>
      </c>
      <c r="V4266" s="121">
        <v>-467687572</v>
      </c>
      <c r="W4266" s="111">
        <v>552460</v>
      </c>
      <c r="X4266" s="133">
        <v>75267835</v>
      </c>
      <c r="Y4266" s="45"/>
    </row>
    <row r="4267" spans="1:25">
      <c r="A4267" s="299" t="s">
        <v>206</v>
      </c>
      <c r="B4267" s="299" t="s">
        <v>207</v>
      </c>
      <c r="C4267" s="125">
        <v>45657</v>
      </c>
      <c r="D4267" s="125">
        <v>45657</v>
      </c>
      <c r="E4267" s="125">
        <v>45657</v>
      </c>
      <c r="F4267" s="295" t="s">
        <v>1425</v>
      </c>
      <c r="G4267" s="127"/>
      <c r="H4267" s="128" t="s">
        <v>1424</v>
      </c>
      <c r="I4267" s="73" t="s">
        <v>697</v>
      </c>
      <c r="J4267" s="73" t="s">
        <v>1426</v>
      </c>
      <c r="K4267" s="73" t="s">
        <v>944</v>
      </c>
      <c r="L4267" s="129">
        <v>267.51</v>
      </c>
      <c r="M4267" s="121">
        <v>100</v>
      </c>
      <c r="N4267" s="121">
        <v>267.51</v>
      </c>
      <c r="O4267" s="121">
        <v>0</v>
      </c>
      <c r="P4267" s="121">
        <v>267.51</v>
      </c>
      <c r="Q4267" s="130" t="s">
        <v>681</v>
      </c>
      <c r="R4267" s="131">
        <v>10797422.739999991</v>
      </c>
      <c r="S4267" s="132">
        <v>0</v>
      </c>
      <c r="T4267" s="122" t="s">
        <v>1426</v>
      </c>
      <c r="U4267" s="2">
        <v>124991150</v>
      </c>
      <c r="V4267" s="121">
        <v>-464933261</v>
      </c>
      <c r="W4267" s="111">
        <v>568526</v>
      </c>
      <c r="X4267" s="133">
        <v>75069400</v>
      </c>
      <c r="Y4267" s="45"/>
    </row>
    <row r="4268" spans="1:25">
      <c r="A4268" s="299" t="s">
        <v>182</v>
      </c>
      <c r="B4268" s="299" t="s">
        <v>183</v>
      </c>
      <c r="C4268" s="125">
        <v>45657</v>
      </c>
      <c r="D4268" s="125">
        <v>45657</v>
      </c>
      <c r="E4268" s="125">
        <v>45657</v>
      </c>
      <c r="F4268" s="295" t="s">
        <v>1425</v>
      </c>
      <c r="G4268" s="127" t="s">
        <v>2015</v>
      </c>
      <c r="H4268" s="128" t="s">
        <v>1424</v>
      </c>
      <c r="I4268" s="73" t="s">
        <v>697</v>
      </c>
      <c r="J4268" s="73" t="s">
        <v>1426</v>
      </c>
      <c r="K4268" s="73" t="s">
        <v>166</v>
      </c>
      <c r="L4268" s="129">
        <v>0</v>
      </c>
      <c r="N4268" s="121">
        <v>0</v>
      </c>
      <c r="O4268" s="121">
        <v>1.71</v>
      </c>
      <c r="P4268" s="121">
        <v>1.71</v>
      </c>
      <c r="Q4268" s="130" t="s">
        <v>681</v>
      </c>
      <c r="R4268" s="131">
        <v>0</v>
      </c>
      <c r="S4268" s="132">
        <v>1281074.5100000077</v>
      </c>
      <c r="T4268" s="122" t="s">
        <v>1426</v>
      </c>
      <c r="U4268" s="2">
        <v>124991175</v>
      </c>
      <c r="V4268" s="121">
        <v>-468214825</v>
      </c>
      <c r="W4268" s="111">
        <v>568526</v>
      </c>
      <c r="X4268" s="133">
        <v>75579104</v>
      </c>
      <c r="Y4268" s="45"/>
    </row>
    <row r="4269" spans="1:25">
      <c r="A4269" s="299" t="s">
        <v>206</v>
      </c>
      <c r="B4269" s="299" t="s">
        <v>207</v>
      </c>
      <c r="C4269" s="125">
        <v>45657</v>
      </c>
      <c r="D4269" s="125">
        <v>45657</v>
      </c>
      <c r="E4269" s="125">
        <v>45657</v>
      </c>
      <c r="F4269" s="295" t="s">
        <v>696</v>
      </c>
      <c r="G4269" s="127"/>
      <c r="H4269" s="128" t="s">
        <v>1241</v>
      </c>
      <c r="I4269" s="73" t="s">
        <v>697</v>
      </c>
      <c r="J4269" s="73" t="s">
        <v>698</v>
      </c>
      <c r="K4269" s="73" t="s">
        <v>944</v>
      </c>
      <c r="L4269" s="129">
        <v>1304.8900000000001</v>
      </c>
      <c r="M4269" s="121">
        <v>100</v>
      </c>
      <c r="N4269" s="121">
        <v>1304.8900000000001</v>
      </c>
      <c r="O4269" s="121">
        <v>0</v>
      </c>
      <c r="P4269" s="121">
        <v>1304.8900000000001</v>
      </c>
      <c r="Q4269" s="130" t="s">
        <v>681</v>
      </c>
      <c r="R4269" s="131">
        <v>10798727.629999992</v>
      </c>
      <c r="S4269" s="132">
        <v>0</v>
      </c>
      <c r="T4269" s="122" t="s">
        <v>698</v>
      </c>
      <c r="U4269" s="2">
        <v>124935520</v>
      </c>
      <c r="V4269" s="121">
        <v>-464628266</v>
      </c>
      <c r="W4269" s="111">
        <v>568599</v>
      </c>
      <c r="X4269" s="133">
        <v>75051372</v>
      </c>
      <c r="Y4269" s="45"/>
    </row>
    <row r="4270" spans="1:25">
      <c r="A4270" s="299" t="s">
        <v>182</v>
      </c>
      <c r="B4270" s="299" t="s">
        <v>183</v>
      </c>
      <c r="C4270" s="125">
        <v>45657</v>
      </c>
      <c r="D4270" s="125">
        <v>45657</v>
      </c>
      <c r="E4270" s="125">
        <v>45657</v>
      </c>
      <c r="F4270" s="295" t="s">
        <v>696</v>
      </c>
      <c r="G4270" s="127" t="s">
        <v>2016</v>
      </c>
      <c r="H4270" s="128" t="s">
        <v>1241</v>
      </c>
      <c r="I4270" s="73" t="s">
        <v>697</v>
      </c>
      <c r="J4270" s="73" t="s">
        <v>698</v>
      </c>
      <c r="K4270" s="73" t="s">
        <v>166</v>
      </c>
      <c r="L4270" s="129">
        <v>0</v>
      </c>
      <c r="N4270" s="121">
        <v>0</v>
      </c>
      <c r="O4270" s="121">
        <v>8.33</v>
      </c>
      <c r="P4270" s="121">
        <v>8.33</v>
      </c>
      <c r="Q4270" s="130" t="s">
        <v>681</v>
      </c>
      <c r="R4270" s="131">
        <v>0</v>
      </c>
      <c r="S4270" s="132">
        <v>1281082.8400000078</v>
      </c>
      <c r="T4270" s="122" t="s">
        <v>698</v>
      </c>
      <c r="U4270" s="2">
        <v>124935554</v>
      </c>
      <c r="V4270" s="121">
        <v>-468212524</v>
      </c>
      <c r="W4270" s="111">
        <v>568599</v>
      </c>
      <c r="X4270" s="133">
        <v>75578471</v>
      </c>
      <c r="Y4270" s="45"/>
    </row>
    <row r="4271" spans="1:25">
      <c r="A4271" s="299" t="s">
        <v>206</v>
      </c>
      <c r="B4271" s="299" t="s">
        <v>207</v>
      </c>
      <c r="C4271" s="125">
        <v>45657</v>
      </c>
      <c r="D4271" s="125">
        <v>45657</v>
      </c>
      <c r="E4271" s="125">
        <v>45657</v>
      </c>
      <c r="F4271" s="295" t="s">
        <v>1036</v>
      </c>
      <c r="G4271" s="127"/>
      <c r="H4271" s="128" t="s">
        <v>900</v>
      </c>
      <c r="I4271" s="73" t="s">
        <v>898</v>
      </c>
      <c r="J4271" s="73" t="s">
        <v>899</v>
      </c>
      <c r="K4271" s="73" t="s">
        <v>944</v>
      </c>
      <c r="L4271" s="129">
        <v>12467.4</v>
      </c>
      <c r="M4271" s="121">
        <v>100</v>
      </c>
      <c r="N4271" s="121">
        <v>12467.4</v>
      </c>
      <c r="O4271" s="121">
        <v>0</v>
      </c>
      <c r="P4271" s="121">
        <v>12467.4</v>
      </c>
      <c r="Q4271" s="130" t="s">
        <v>681</v>
      </c>
      <c r="R4271" s="131">
        <v>10811195.029999992</v>
      </c>
      <c r="S4271" s="132">
        <v>0</v>
      </c>
      <c r="T4271" s="122" t="s">
        <v>899</v>
      </c>
      <c r="U4271" s="2">
        <v>125180070</v>
      </c>
      <c r="V4271" s="121">
        <v>-466621989</v>
      </c>
      <c r="W4271" s="111">
        <v>493703</v>
      </c>
      <c r="X4271" s="133">
        <v>75143844</v>
      </c>
      <c r="Y4271" s="45"/>
    </row>
    <row r="4272" spans="1:25">
      <c r="A4272" s="299" t="s">
        <v>182</v>
      </c>
      <c r="B4272" s="299" t="s">
        <v>183</v>
      </c>
      <c r="C4272" s="125">
        <v>45657</v>
      </c>
      <c r="D4272" s="125">
        <v>45657</v>
      </c>
      <c r="E4272" s="125">
        <v>45657</v>
      </c>
      <c r="F4272" s="295" t="s">
        <v>1036</v>
      </c>
      <c r="G4272" s="127" t="s">
        <v>1653</v>
      </c>
      <c r="H4272" s="128" t="s">
        <v>900</v>
      </c>
      <c r="I4272" s="73" t="s">
        <v>898</v>
      </c>
      <c r="J4272" s="73" t="s">
        <v>1654</v>
      </c>
      <c r="K4272" s="73" t="s">
        <v>166</v>
      </c>
      <c r="L4272" s="129">
        <v>0</v>
      </c>
      <c r="N4272" s="121">
        <v>0</v>
      </c>
      <c r="O4272" s="121">
        <v>127211.57</v>
      </c>
      <c r="P4272" s="121">
        <v>127211.57</v>
      </c>
      <c r="Q4272" s="130" t="s">
        <v>681</v>
      </c>
      <c r="R4272" s="131">
        <v>0</v>
      </c>
      <c r="S4272" s="132">
        <v>1408294.4100000078</v>
      </c>
      <c r="T4272" s="122" t="s">
        <v>899</v>
      </c>
      <c r="U4272" s="2">
        <v>116833916</v>
      </c>
      <c r="V4272" s="121">
        <v>-466710842</v>
      </c>
      <c r="W4272" s="111">
        <v>493703</v>
      </c>
      <c r="X4272" s="133">
        <v>75169243</v>
      </c>
      <c r="Y4272" s="45"/>
    </row>
    <row r="4273" spans="1:25">
      <c r="A4273" s="299" t="s">
        <v>206</v>
      </c>
      <c r="B4273" s="299" t="s">
        <v>207</v>
      </c>
      <c r="C4273" s="125">
        <v>45657</v>
      </c>
      <c r="D4273" s="125">
        <v>45657</v>
      </c>
      <c r="E4273" s="125">
        <v>45657</v>
      </c>
      <c r="F4273" s="295" t="s">
        <v>1121</v>
      </c>
      <c r="G4273" s="127"/>
      <c r="H4273" s="128" t="s">
        <v>1120</v>
      </c>
      <c r="I4273" s="73" t="s">
        <v>1118</v>
      </c>
      <c r="J4273" s="73" t="s">
        <v>1119</v>
      </c>
      <c r="K4273" s="73" t="s">
        <v>944</v>
      </c>
      <c r="L4273" s="129">
        <v>70861.23</v>
      </c>
      <c r="M4273" s="121">
        <v>100</v>
      </c>
      <c r="N4273" s="121">
        <v>70861.23</v>
      </c>
      <c r="O4273" s="121">
        <v>0</v>
      </c>
      <c r="P4273" s="121">
        <v>70861.23</v>
      </c>
      <c r="Q4273" s="130" t="s">
        <v>681</v>
      </c>
      <c r="R4273" s="131">
        <v>10882056.259999992</v>
      </c>
      <c r="S4273" s="132">
        <v>0</v>
      </c>
      <c r="T4273" s="122" t="s">
        <v>1119</v>
      </c>
      <c r="U4273" s="2">
        <v>125525568</v>
      </c>
      <c r="V4273" s="121">
        <v>-468154113</v>
      </c>
      <c r="W4273" s="111">
        <v>516624</v>
      </c>
      <c r="X4273" s="133">
        <v>75562293</v>
      </c>
      <c r="Y4273" s="45"/>
    </row>
    <row r="4274" spans="1:25">
      <c r="A4274" s="299" t="s">
        <v>182</v>
      </c>
      <c r="B4274" s="299" t="s">
        <v>183</v>
      </c>
      <c r="C4274" s="125">
        <v>45657</v>
      </c>
      <c r="D4274" s="125">
        <v>45657</v>
      </c>
      <c r="E4274" s="125">
        <v>45657</v>
      </c>
      <c r="F4274" s="295" t="s">
        <v>1121</v>
      </c>
      <c r="G4274" s="127" t="s">
        <v>1999</v>
      </c>
      <c r="H4274" s="128" t="s">
        <v>1120</v>
      </c>
      <c r="I4274" s="73" t="s">
        <v>1118</v>
      </c>
      <c r="J4274" s="73" t="s">
        <v>2000</v>
      </c>
      <c r="K4274" s="73" t="s">
        <v>166</v>
      </c>
      <c r="L4274" s="129">
        <v>0</v>
      </c>
      <c r="N4274" s="121">
        <v>0</v>
      </c>
      <c r="O4274" s="121">
        <v>126629.23</v>
      </c>
      <c r="P4274" s="121">
        <v>126629.23</v>
      </c>
      <c r="Q4274" s="130" t="s">
        <v>681</v>
      </c>
      <c r="R4274" s="131">
        <v>0</v>
      </c>
      <c r="S4274" s="132">
        <v>1534923.6400000078</v>
      </c>
      <c r="T4274" s="122" t="s">
        <v>1119</v>
      </c>
      <c r="U4274" s="2">
        <v>120518993</v>
      </c>
      <c r="V4274" s="121">
        <v>-467681592</v>
      </c>
      <c r="W4274" s="111">
        <v>516624</v>
      </c>
      <c r="X4274" s="133">
        <v>75262049</v>
      </c>
      <c r="Y4274" s="45"/>
    </row>
    <row r="4275" spans="1:25">
      <c r="A4275" s="299" t="s">
        <v>206</v>
      </c>
      <c r="B4275" s="299" t="s">
        <v>207</v>
      </c>
      <c r="C4275" s="125">
        <v>45657</v>
      </c>
      <c r="D4275" s="125">
        <v>45657</v>
      </c>
      <c r="E4275" s="125">
        <v>45657</v>
      </c>
      <c r="G4275" s="127"/>
      <c r="H4275" s="128" t="s">
        <v>1217</v>
      </c>
      <c r="I4275" s="73" t="s">
        <v>1215</v>
      </c>
      <c r="J4275" s="73" t="s">
        <v>1216</v>
      </c>
      <c r="K4275" s="73" t="s">
        <v>944</v>
      </c>
      <c r="L4275" s="129">
        <v>25000</v>
      </c>
      <c r="M4275" s="121">
        <v>100</v>
      </c>
      <c r="N4275" s="121">
        <v>25000</v>
      </c>
      <c r="O4275" s="121">
        <v>0</v>
      </c>
      <c r="P4275" s="121">
        <v>25000</v>
      </c>
      <c r="Q4275" s="130" t="s">
        <v>681</v>
      </c>
      <c r="R4275" s="131">
        <v>10907056.259999992</v>
      </c>
      <c r="S4275" s="132">
        <v>0</v>
      </c>
      <c r="T4275" s="122" t="s">
        <v>1216</v>
      </c>
      <c r="U4275" s="2">
        <v>125229665</v>
      </c>
      <c r="V4275" s="121">
        <v>-466685960</v>
      </c>
      <c r="W4275" s="111">
        <v>621830</v>
      </c>
      <c r="X4275" s="133">
        <v>75162188</v>
      </c>
      <c r="Y4275" s="45"/>
    </row>
    <row r="4276" spans="1:25">
      <c r="A4276" s="299" t="s">
        <v>182</v>
      </c>
      <c r="B4276" s="299" t="s">
        <v>183</v>
      </c>
      <c r="C4276" s="125">
        <v>45657</v>
      </c>
      <c r="D4276" s="125">
        <v>45657</v>
      </c>
      <c r="E4276" s="125">
        <v>45657</v>
      </c>
      <c r="G4276" s="127" t="s">
        <v>2046</v>
      </c>
      <c r="H4276" s="128" t="s">
        <v>1217</v>
      </c>
      <c r="I4276" s="73" t="s">
        <v>1215</v>
      </c>
      <c r="J4276" s="73" t="s">
        <v>1216</v>
      </c>
      <c r="K4276" s="73" t="s">
        <v>166</v>
      </c>
      <c r="L4276" s="129">
        <v>0</v>
      </c>
      <c r="N4276" s="121">
        <v>0</v>
      </c>
      <c r="O4276" s="121">
        <v>114136.22</v>
      </c>
      <c r="P4276" s="121">
        <v>114136.22</v>
      </c>
      <c r="Q4276" s="130" t="s">
        <v>681</v>
      </c>
      <c r="R4276" s="131">
        <v>0</v>
      </c>
      <c r="S4276" s="132">
        <v>1649059.8600000078</v>
      </c>
      <c r="T4276" s="122" t="s">
        <v>1216</v>
      </c>
      <c r="U4276" s="2">
        <v>124376310</v>
      </c>
      <c r="V4276" s="121">
        <v>-466687503</v>
      </c>
      <c r="W4276" s="111">
        <v>621830</v>
      </c>
      <c r="X4276" s="133">
        <v>75162498</v>
      </c>
      <c r="Y4276" s="45"/>
    </row>
    <row r="4277" spans="1:25">
      <c r="A4277" s="299" t="s">
        <v>206</v>
      </c>
      <c r="B4277" s="299" t="s">
        <v>207</v>
      </c>
      <c r="C4277" s="125">
        <v>45657</v>
      </c>
      <c r="D4277" s="125">
        <v>45657</v>
      </c>
      <c r="E4277" s="125">
        <v>45657</v>
      </c>
      <c r="F4277" s="295" t="s">
        <v>1089</v>
      </c>
      <c r="G4277" s="127"/>
      <c r="H4277" s="128" t="s">
        <v>1075</v>
      </c>
      <c r="I4277" s="73" t="s">
        <v>1073</v>
      </c>
      <c r="J4277" s="73" t="s">
        <v>1074</v>
      </c>
      <c r="K4277" s="73" t="s">
        <v>944</v>
      </c>
      <c r="L4277" s="129">
        <v>1945.42</v>
      </c>
      <c r="M4277" s="121">
        <v>100</v>
      </c>
      <c r="N4277" s="121">
        <v>1945.42</v>
      </c>
      <c r="O4277" s="121">
        <v>0</v>
      </c>
      <c r="P4277" s="121">
        <v>1945.42</v>
      </c>
      <c r="Q4277" s="130" t="s">
        <v>681</v>
      </c>
      <c r="R4277" s="131">
        <v>10909001.679999992</v>
      </c>
      <c r="S4277" s="132">
        <v>0</v>
      </c>
      <c r="T4277" s="122" t="s">
        <v>1074</v>
      </c>
      <c r="U4277" s="2">
        <v>125528703</v>
      </c>
      <c r="V4277" s="121">
        <v>-468160708</v>
      </c>
      <c r="W4277" s="111">
        <v>569064</v>
      </c>
      <c r="X4277" s="133">
        <v>75564272</v>
      </c>
      <c r="Y4277" s="45"/>
    </row>
    <row r="4278" spans="1:25">
      <c r="A4278" s="299" t="s">
        <v>182</v>
      </c>
      <c r="B4278" s="299" t="s">
        <v>183</v>
      </c>
      <c r="C4278" s="125">
        <v>45657</v>
      </c>
      <c r="D4278" s="125">
        <v>45657</v>
      </c>
      <c r="E4278" s="125">
        <v>45657</v>
      </c>
      <c r="F4278" s="295" t="s">
        <v>1089</v>
      </c>
      <c r="G4278" s="127" t="s">
        <v>1943</v>
      </c>
      <c r="H4278" s="128" t="s">
        <v>1075</v>
      </c>
      <c r="I4278" s="73" t="s">
        <v>1073</v>
      </c>
      <c r="J4278" s="73" t="s">
        <v>1074</v>
      </c>
      <c r="K4278" s="73" t="s">
        <v>166</v>
      </c>
      <c r="L4278" s="129">
        <v>0</v>
      </c>
      <c r="N4278" s="121">
        <v>0</v>
      </c>
      <c r="O4278" s="121">
        <v>22725.59</v>
      </c>
      <c r="P4278" s="121">
        <v>22725.59</v>
      </c>
      <c r="Q4278" s="130" t="s">
        <v>681</v>
      </c>
      <c r="R4278" s="131">
        <v>0</v>
      </c>
      <c r="S4278" s="132">
        <v>1671785.4500000079</v>
      </c>
      <c r="T4278" s="122" t="s">
        <v>1074</v>
      </c>
      <c r="U4278" s="2">
        <v>119759261</v>
      </c>
      <c r="V4278" s="121">
        <v>-467650072</v>
      </c>
      <c r="W4278" s="111">
        <v>569064</v>
      </c>
      <c r="X4278" s="133">
        <v>75230651</v>
      </c>
      <c r="Y4278" s="45"/>
    </row>
    <row r="4279" spans="1:25">
      <c r="A4279" s="299" t="s">
        <v>206</v>
      </c>
      <c r="B4279" s="299" t="s">
        <v>207</v>
      </c>
      <c r="C4279" s="125">
        <v>45657</v>
      </c>
      <c r="D4279" s="125">
        <v>45657</v>
      </c>
      <c r="E4279" s="125">
        <v>45657</v>
      </c>
      <c r="F4279" s="295" t="s">
        <v>1136</v>
      </c>
      <c r="G4279" s="127"/>
      <c r="H4279" s="128" t="s">
        <v>1135</v>
      </c>
      <c r="I4279" s="73" t="s">
        <v>1133</v>
      </c>
      <c r="J4279" s="73" t="s">
        <v>1134</v>
      </c>
      <c r="K4279" s="73" t="s">
        <v>944</v>
      </c>
      <c r="L4279" s="129">
        <v>9727.27</v>
      </c>
      <c r="M4279" s="121">
        <v>100</v>
      </c>
      <c r="N4279" s="121">
        <v>9727.27</v>
      </c>
      <c r="O4279" s="121">
        <v>0</v>
      </c>
      <c r="P4279" s="121">
        <v>9727.27</v>
      </c>
      <c r="Q4279" s="130" t="s">
        <v>681</v>
      </c>
      <c r="R4279" s="131">
        <v>10918728.949999992</v>
      </c>
      <c r="S4279" s="132">
        <v>0</v>
      </c>
      <c r="T4279" s="122" t="s">
        <v>1134</v>
      </c>
      <c r="U4279" s="2">
        <v>124156493</v>
      </c>
      <c r="V4279" s="121">
        <v>-462062507</v>
      </c>
      <c r="W4279" s="111">
        <v>586654</v>
      </c>
      <c r="X4279" s="133">
        <v>74739887</v>
      </c>
      <c r="Y4279" s="45"/>
    </row>
    <row r="4280" spans="1:25">
      <c r="A4280" s="299" t="s">
        <v>182</v>
      </c>
      <c r="B4280" s="299" t="s">
        <v>183</v>
      </c>
      <c r="C4280" s="125">
        <v>45657</v>
      </c>
      <c r="D4280" s="125">
        <v>45657</v>
      </c>
      <c r="E4280" s="125">
        <v>45657</v>
      </c>
      <c r="F4280" s="295" t="s">
        <v>1136</v>
      </c>
      <c r="G4280" s="127" t="s">
        <v>1987</v>
      </c>
      <c r="H4280" s="128" t="s">
        <v>1135</v>
      </c>
      <c r="I4280" s="73" t="s">
        <v>1133</v>
      </c>
      <c r="J4280" s="73" t="s">
        <v>1134</v>
      </c>
      <c r="K4280" s="73" t="s">
        <v>166</v>
      </c>
      <c r="L4280" s="129">
        <v>0</v>
      </c>
      <c r="N4280" s="121">
        <v>0</v>
      </c>
      <c r="O4280" s="121">
        <v>35523.019999999997</v>
      </c>
      <c r="P4280" s="121">
        <v>35523.019999999997</v>
      </c>
      <c r="Q4280" s="130" t="s">
        <v>681</v>
      </c>
      <c r="R4280" s="131">
        <v>0</v>
      </c>
      <c r="S4280" s="132">
        <v>1707308.4700000079</v>
      </c>
      <c r="T4280" s="122" t="s">
        <v>1134</v>
      </c>
      <c r="U4280" s="2">
        <v>123107558</v>
      </c>
      <c r="V4280" s="121">
        <v>-467783034</v>
      </c>
      <c r="W4280" s="111">
        <v>586654</v>
      </c>
      <c r="X4280" s="133">
        <v>75361945</v>
      </c>
      <c r="Y4280" s="45"/>
    </row>
    <row r="4281" spans="1:25">
      <c r="A4281" s="299" t="s">
        <v>206</v>
      </c>
      <c r="B4281" s="299" t="s">
        <v>207</v>
      </c>
      <c r="C4281" s="125">
        <v>45657</v>
      </c>
      <c r="D4281" s="125">
        <v>45657</v>
      </c>
      <c r="E4281" s="125">
        <v>45657</v>
      </c>
      <c r="F4281" s="295" t="s">
        <v>378</v>
      </c>
      <c r="G4281" s="127"/>
      <c r="H4281" s="128" t="s">
        <v>377</v>
      </c>
      <c r="I4281" s="73" t="s">
        <v>379</v>
      </c>
      <c r="J4281" s="73" t="s">
        <v>380</v>
      </c>
      <c r="K4281" s="73" t="s">
        <v>944</v>
      </c>
      <c r="L4281" s="129">
        <v>3312.19</v>
      </c>
      <c r="M4281" s="121">
        <v>100</v>
      </c>
      <c r="N4281" s="121">
        <v>3312.19</v>
      </c>
      <c r="O4281" s="121">
        <v>0</v>
      </c>
      <c r="P4281" s="121">
        <v>3312.19</v>
      </c>
      <c r="Q4281" s="130" t="s">
        <v>681</v>
      </c>
      <c r="R4281" s="131">
        <v>10922041.139999991</v>
      </c>
      <c r="S4281" s="132">
        <v>0</v>
      </c>
      <c r="T4281" s="122" t="s">
        <v>380</v>
      </c>
      <c r="U4281" s="2">
        <v>125485367</v>
      </c>
      <c r="V4281" s="121">
        <v>-468089873</v>
      </c>
      <c r="W4281" s="111">
        <v>512176</v>
      </c>
      <c r="X4281" s="133">
        <v>75543810</v>
      </c>
      <c r="Y4281" s="45"/>
    </row>
    <row r="4282" spans="1:25">
      <c r="A4282" s="299" t="s">
        <v>206</v>
      </c>
      <c r="B4282" s="299" t="s">
        <v>207</v>
      </c>
      <c r="C4282" s="125">
        <v>45657</v>
      </c>
      <c r="D4282" s="125">
        <v>45657</v>
      </c>
      <c r="E4282" s="125">
        <v>45657</v>
      </c>
      <c r="F4282" s="295" t="s">
        <v>1162</v>
      </c>
      <c r="G4282" s="127"/>
      <c r="H4282" s="128" t="s">
        <v>1161</v>
      </c>
      <c r="I4282" s="73" t="s">
        <v>555</v>
      </c>
      <c r="J4282" s="73" t="s">
        <v>1446</v>
      </c>
      <c r="K4282" s="73" t="s">
        <v>944</v>
      </c>
      <c r="L4282" s="129">
        <v>21150.35</v>
      </c>
      <c r="M4282" s="121">
        <v>100</v>
      </c>
      <c r="N4282" s="121">
        <v>21150.35</v>
      </c>
      <c r="O4282" s="121">
        <v>0</v>
      </c>
      <c r="P4282" s="121">
        <v>21150.35</v>
      </c>
      <c r="Q4282" s="130" t="s">
        <v>681</v>
      </c>
      <c r="R4282" s="131">
        <v>10943191.489999991</v>
      </c>
      <c r="S4282" s="132">
        <v>0</v>
      </c>
      <c r="T4282" s="122" t="s">
        <v>1446</v>
      </c>
      <c r="U4282" s="2">
        <v>125025243</v>
      </c>
      <c r="V4282" s="121">
        <v>-464977801</v>
      </c>
      <c r="W4282" s="111">
        <v>606917</v>
      </c>
      <c r="X4282" s="133">
        <v>75080961</v>
      </c>
      <c r="Y4282" s="45"/>
    </row>
    <row r="4283" spans="1:25">
      <c r="A4283" s="299" t="s">
        <v>182</v>
      </c>
      <c r="B4283" s="299" t="s">
        <v>183</v>
      </c>
      <c r="C4283" s="125">
        <v>45657</v>
      </c>
      <c r="D4283" s="125">
        <v>45657</v>
      </c>
      <c r="E4283" s="125">
        <v>45657</v>
      </c>
      <c r="F4283" s="295" t="s">
        <v>1162</v>
      </c>
      <c r="G4283" s="127" t="s">
        <v>2017</v>
      </c>
      <c r="H4283" s="128" t="s">
        <v>1161</v>
      </c>
      <c r="I4283" s="73" t="s">
        <v>555</v>
      </c>
      <c r="J4283" s="73" t="s">
        <v>1446</v>
      </c>
      <c r="K4283" s="73" t="s">
        <v>166</v>
      </c>
      <c r="L4283" s="129">
        <v>0</v>
      </c>
      <c r="N4283" s="121">
        <v>0</v>
      </c>
      <c r="O4283" s="121">
        <v>277.95999999999998</v>
      </c>
      <c r="P4283" s="121">
        <v>277.95999999999998</v>
      </c>
      <c r="Q4283" s="130" t="s">
        <v>681</v>
      </c>
      <c r="R4283" s="131">
        <v>0</v>
      </c>
      <c r="S4283" s="132">
        <v>1707586.4300000079</v>
      </c>
      <c r="T4283" s="122" t="s">
        <v>1446</v>
      </c>
      <c r="U4283" s="2">
        <v>125025336</v>
      </c>
      <c r="V4283" s="121">
        <v>-464977929</v>
      </c>
      <c r="W4283" s="111">
        <v>606917</v>
      </c>
      <c r="X4283" s="133">
        <v>75081025</v>
      </c>
      <c r="Y4283" s="45"/>
    </row>
    <row r="4284" spans="1:25">
      <c r="A4284" s="299" t="s">
        <v>206</v>
      </c>
      <c r="B4284" s="299" t="s">
        <v>207</v>
      </c>
      <c r="C4284" s="125">
        <v>45657</v>
      </c>
      <c r="D4284" s="125">
        <v>45657</v>
      </c>
      <c r="E4284" s="125">
        <v>45657</v>
      </c>
      <c r="G4284" s="127"/>
      <c r="H4284" s="128" t="s">
        <v>1154</v>
      </c>
      <c r="I4284" s="73" t="s">
        <v>1152</v>
      </c>
      <c r="J4284" s="73" t="s">
        <v>1153</v>
      </c>
      <c r="K4284" s="73" t="s">
        <v>944</v>
      </c>
      <c r="L4284" s="129">
        <v>7456.14</v>
      </c>
      <c r="M4284" s="121">
        <v>100</v>
      </c>
      <c r="N4284" s="121">
        <v>7456.14</v>
      </c>
      <c r="O4284" s="121">
        <v>0</v>
      </c>
      <c r="P4284" s="121">
        <v>7456.14</v>
      </c>
      <c r="Q4284" s="130" t="s">
        <v>681</v>
      </c>
      <c r="R4284" s="131">
        <v>10950647.629999992</v>
      </c>
      <c r="S4284" s="132">
        <v>0</v>
      </c>
      <c r="T4284" s="122" t="s">
        <v>1153</v>
      </c>
      <c r="U4284" s="2">
        <v>125596039</v>
      </c>
      <c r="V4284" s="121">
        <v>-468268272</v>
      </c>
      <c r="W4284" s="111">
        <v>595496</v>
      </c>
      <c r="X4284" s="133">
        <v>75595504</v>
      </c>
      <c r="Y4284" s="45"/>
    </row>
    <row r="4285" spans="1:25">
      <c r="A4285" s="299" t="s">
        <v>182</v>
      </c>
      <c r="B4285" s="299" t="s">
        <v>183</v>
      </c>
      <c r="C4285" s="125">
        <v>45657</v>
      </c>
      <c r="D4285" s="125">
        <v>45657</v>
      </c>
      <c r="E4285" s="125">
        <v>45657</v>
      </c>
      <c r="G4285" s="127" t="s">
        <v>2011</v>
      </c>
      <c r="H4285" s="128" t="s">
        <v>1154</v>
      </c>
      <c r="I4285" s="73" t="s">
        <v>1152</v>
      </c>
      <c r="J4285" s="73" t="s">
        <v>1153</v>
      </c>
      <c r="K4285" s="73" t="s">
        <v>166</v>
      </c>
      <c r="L4285" s="129">
        <v>0</v>
      </c>
      <c r="N4285" s="121">
        <v>0</v>
      </c>
      <c r="O4285" s="121">
        <v>167298.04999999999</v>
      </c>
      <c r="P4285" s="121">
        <v>167298.04999999999</v>
      </c>
      <c r="Q4285" s="130" t="s">
        <v>681</v>
      </c>
      <c r="R4285" s="131">
        <v>0</v>
      </c>
      <c r="S4285" s="132">
        <v>1874884.4800000079</v>
      </c>
      <c r="T4285" s="122" t="s">
        <v>1153</v>
      </c>
      <c r="U4285" s="2">
        <v>120751167</v>
      </c>
      <c r="V4285" s="121">
        <v>-467688016</v>
      </c>
      <c r="W4285" s="111">
        <v>595496</v>
      </c>
      <c r="X4285" s="133">
        <v>75268279</v>
      </c>
      <c r="Y4285" s="45"/>
    </row>
    <row r="4286" spans="1:25">
      <c r="A4286" s="299" t="s">
        <v>182</v>
      </c>
      <c r="B4286" s="299" t="s">
        <v>183</v>
      </c>
      <c r="C4286" s="125">
        <v>45657</v>
      </c>
      <c r="D4286" s="125">
        <v>45657</v>
      </c>
      <c r="E4286" s="125">
        <v>45657</v>
      </c>
      <c r="F4286" s="295" t="s">
        <v>1208</v>
      </c>
      <c r="G4286" s="127" t="s">
        <v>2047</v>
      </c>
      <c r="H4286" s="128" t="s">
        <v>1207</v>
      </c>
      <c r="I4286" s="73" t="s">
        <v>1205</v>
      </c>
      <c r="J4286" s="73" t="s">
        <v>1206</v>
      </c>
      <c r="K4286" s="73" t="s">
        <v>166</v>
      </c>
      <c r="L4286" s="129">
        <v>0</v>
      </c>
      <c r="N4286" s="121">
        <v>0</v>
      </c>
      <c r="O4286" s="121">
        <v>86682.96</v>
      </c>
      <c r="P4286" s="121">
        <v>86682.96</v>
      </c>
      <c r="Q4286" s="130" t="s">
        <v>681</v>
      </c>
      <c r="R4286" s="131">
        <v>0</v>
      </c>
      <c r="S4286" s="132">
        <v>1961567.4400000079</v>
      </c>
      <c r="T4286" s="122" t="s">
        <v>1206</v>
      </c>
      <c r="U4286" s="2">
        <v>124375016</v>
      </c>
      <c r="V4286" s="121">
        <v>-467889530</v>
      </c>
      <c r="W4286" s="111">
        <v>620856</v>
      </c>
      <c r="X4286" s="133">
        <v>75467489</v>
      </c>
      <c r="Y4286" s="45"/>
    </row>
    <row r="4287" spans="1:25">
      <c r="A4287" s="299" t="s">
        <v>206</v>
      </c>
      <c r="B4287" s="299" t="s">
        <v>207</v>
      </c>
      <c r="C4287" s="125">
        <v>45657</v>
      </c>
      <c r="D4287" s="125">
        <v>45657</v>
      </c>
      <c r="E4287" s="125">
        <v>45657</v>
      </c>
      <c r="G4287" s="127"/>
      <c r="H4287" s="128" t="s">
        <v>1157</v>
      </c>
      <c r="I4287" s="73" t="s">
        <v>1155</v>
      </c>
      <c r="J4287" s="73" t="s">
        <v>1156</v>
      </c>
      <c r="K4287" s="73" t="s">
        <v>944</v>
      </c>
      <c r="L4287" s="129">
        <v>10028.950000000001</v>
      </c>
      <c r="M4287" s="121">
        <v>100</v>
      </c>
      <c r="N4287" s="121">
        <v>10028.950000000001</v>
      </c>
      <c r="O4287" s="121">
        <v>0</v>
      </c>
      <c r="P4287" s="121">
        <v>10028.950000000001</v>
      </c>
      <c r="Q4287" s="130" t="s">
        <v>681</v>
      </c>
      <c r="R4287" s="131">
        <v>10960676.579999991</v>
      </c>
      <c r="S4287" s="132">
        <v>0</v>
      </c>
      <c r="T4287" s="122" t="s">
        <v>1156</v>
      </c>
      <c r="U4287" s="2">
        <v>125537863</v>
      </c>
      <c r="V4287" s="121">
        <v>-468175553</v>
      </c>
      <c r="W4287" s="111">
        <v>598132</v>
      </c>
      <c r="X4287" s="133">
        <v>75567756</v>
      </c>
      <c r="Y4287" s="45"/>
    </row>
    <row r="4288" spans="1:25">
      <c r="A4288" s="299" t="s">
        <v>182</v>
      </c>
      <c r="B4288" s="299" t="s">
        <v>183</v>
      </c>
      <c r="C4288" s="125">
        <v>45657</v>
      </c>
      <c r="D4288" s="125">
        <v>45657</v>
      </c>
      <c r="E4288" s="125">
        <v>45657</v>
      </c>
      <c r="G4288" s="127" t="s">
        <v>2023</v>
      </c>
      <c r="H4288" s="128" t="s">
        <v>1157</v>
      </c>
      <c r="I4288" s="73" t="s">
        <v>1155</v>
      </c>
      <c r="J4288" s="73" t="s">
        <v>2024</v>
      </c>
      <c r="K4288" s="73" t="s">
        <v>166</v>
      </c>
      <c r="L4288" s="129">
        <v>0</v>
      </c>
      <c r="N4288" s="121">
        <v>0</v>
      </c>
      <c r="O4288" s="121">
        <v>91843.14</v>
      </c>
      <c r="P4288" s="121">
        <v>91843.14</v>
      </c>
      <c r="Q4288" s="130" t="s">
        <v>681</v>
      </c>
      <c r="R4288" s="131">
        <v>0</v>
      </c>
      <c r="S4288" s="132">
        <v>2053410.5800000078</v>
      </c>
      <c r="T4288" s="122" t="s">
        <v>1156</v>
      </c>
      <c r="U4288" s="2">
        <v>122841101</v>
      </c>
      <c r="V4288" s="121">
        <v>-467708451</v>
      </c>
      <c r="W4288" s="111">
        <v>598132</v>
      </c>
      <c r="X4288" s="133">
        <v>75287519</v>
      </c>
      <c r="Y4288" s="45"/>
    </row>
    <row r="4289" spans="1:25">
      <c r="A4289" s="299" t="s">
        <v>206</v>
      </c>
      <c r="B4289" s="299" t="s">
        <v>207</v>
      </c>
      <c r="C4289" s="125">
        <v>45657</v>
      </c>
      <c r="D4289" s="125">
        <v>45657</v>
      </c>
      <c r="E4289" s="125">
        <v>45657</v>
      </c>
      <c r="F4289" s="295" t="s">
        <v>922</v>
      </c>
      <c r="G4289" s="127"/>
      <c r="H4289" s="128" t="s">
        <v>921</v>
      </c>
      <c r="I4289" s="73" t="s">
        <v>180</v>
      </c>
      <c r="J4289" s="73" t="s">
        <v>920</v>
      </c>
      <c r="K4289" s="73" t="s">
        <v>944</v>
      </c>
      <c r="L4289" s="129">
        <v>65712.350000000006</v>
      </c>
      <c r="M4289" s="121">
        <v>100</v>
      </c>
      <c r="N4289" s="121">
        <v>65712.350000000006</v>
      </c>
      <c r="O4289" s="121">
        <v>0</v>
      </c>
      <c r="P4289" s="121">
        <v>65712.350000000006</v>
      </c>
      <c r="Q4289" s="130" t="s">
        <v>681</v>
      </c>
      <c r="R4289" s="131">
        <v>11026388.92999999</v>
      </c>
      <c r="S4289" s="132">
        <v>0</v>
      </c>
      <c r="T4289" s="122" t="s">
        <v>920</v>
      </c>
      <c r="U4289" s="2">
        <v>125585344</v>
      </c>
      <c r="V4289" s="121">
        <v>-468251233</v>
      </c>
      <c r="W4289" s="111">
        <v>548289</v>
      </c>
      <c r="X4289" s="133">
        <v>75591184</v>
      </c>
      <c r="Y4289" s="45"/>
    </row>
    <row r="4290" spans="1:25">
      <c r="A4290" s="299" t="s">
        <v>182</v>
      </c>
      <c r="B4290" s="299" t="s">
        <v>183</v>
      </c>
      <c r="C4290" s="125">
        <v>45657</v>
      </c>
      <c r="D4290" s="125">
        <v>45657</v>
      </c>
      <c r="E4290" s="125">
        <v>45657</v>
      </c>
      <c r="F4290" s="295" t="s">
        <v>922</v>
      </c>
      <c r="G4290" s="127" t="s">
        <v>1646</v>
      </c>
      <c r="H4290" s="128" t="s">
        <v>921</v>
      </c>
      <c r="I4290" s="73" t="s">
        <v>180</v>
      </c>
      <c r="J4290" s="73" t="s">
        <v>920</v>
      </c>
      <c r="K4290" s="73" t="s">
        <v>166</v>
      </c>
      <c r="L4290" s="129">
        <v>0</v>
      </c>
      <c r="N4290" s="121">
        <v>0</v>
      </c>
      <c r="O4290" s="121">
        <v>430032.31</v>
      </c>
      <c r="P4290" s="121">
        <v>430032.31</v>
      </c>
      <c r="Q4290" s="130" t="s">
        <v>681</v>
      </c>
      <c r="R4290" s="131">
        <v>0</v>
      </c>
      <c r="S4290" s="132">
        <v>2483442.8900000076</v>
      </c>
      <c r="T4290" s="122" t="s">
        <v>920</v>
      </c>
      <c r="U4290" s="2">
        <v>120705626</v>
      </c>
      <c r="V4290" s="121">
        <v>-467687348</v>
      </c>
      <c r="W4290" s="111">
        <v>548289</v>
      </c>
      <c r="X4290" s="133">
        <v>75267611</v>
      </c>
      <c r="Y4290" s="45"/>
    </row>
    <row r="4291" spans="1:25">
      <c r="A4291" s="299" t="s">
        <v>206</v>
      </c>
      <c r="B4291" s="299" t="s">
        <v>207</v>
      </c>
      <c r="C4291" s="125">
        <v>45657</v>
      </c>
      <c r="D4291" s="125">
        <v>45657</v>
      </c>
      <c r="E4291" s="125">
        <v>45657</v>
      </c>
      <c r="F4291" s="295" t="s">
        <v>1140</v>
      </c>
      <c r="G4291" s="127"/>
      <c r="H4291" s="128" t="s">
        <v>1139</v>
      </c>
      <c r="I4291" s="73" t="s">
        <v>1002</v>
      </c>
      <c r="J4291" s="73" t="s">
        <v>1138</v>
      </c>
      <c r="K4291" s="73" t="s">
        <v>944</v>
      </c>
      <c r="L4291" s="129">
        <v>4442.66</v>
      </c>
      <c r="M4291" s="121">
        <v>100</v>
      </c>
      <c r="N4291" s="121">
        <v>4442.66</v>
      </c>
      <c r="O4291" s="121">
        <v>0</v>
      </c>
      <c r="P4291" s="121">
        <v>4442.66</v>
      </c>
      <c r="Q4291" s="130" t="s">
        <v>681</v>
      </c>
      <c r="R4291" s="131">
        <v>11030831.589999991</v>
      </c>
      <c r="S4291" s="132">
        <v>0</v>
      </c>
      <c r="T4291" s="122" t="s">
        <v>1138</v>
      </c>
      <c r="U4291" s="2">
        <v>124507950</v>
      </c>
      <c r="V4291" s="121">
        <v>-463704978</v>
      </c>
      <c r="W4291" s="111">
        <v>595336</v>
      </c>
      <c r="X4291" s="133">
        <v>74901024</v>
      </c>
      <c r="Y4291" s="45"/>
    </row>
    <row r="4292" spans="1:25">
      <c r="A4292" s="299" t="s">
        <v>182</v>
      </c>
      <c r="B4292" s="299" t="s">
        <v>183</v>
      </c>
      <c r="C4292" s="125">
        <v>45657</v>
      </c>
      <c r="D4292" s="125">
        <v>45657</v>
      </c>
      <c r="E4292" s="125">
        <v>45657</v>
      </c>
      <c r="F4292" s="295" t="s">
        <v>1140</v>
      </c>
      <c r="G4292" s="127" t="s">
        <v>1988</v>
      </c>
      <c r="H4292" s="128" t="s">
        <v>1139</v>
      </c>
      <c r="I4292" s="73" t="s">
        <v>1002</v>
      </c>
      <c r="J4292" s="73" t="s">
        <v>1989</v>
      </c>
      <c r="K4292" s="73" t="s">
        <v>166</v>
      </c>
      <c r="L4292" s="129">
        <v>0</v>
      </c>
      <c r="N4292" s="121">
        <v>0</v>
      </c>
      <c r="O4292" s="121">
        <v>34.61</v>
      </c>
      <c r="P4292" s="121">
        <v>34.61</v>
      </c>
      <c r="Q4292" s="130" t="s">
        <v>681</v>
      </c>
      <c r="R4292" s="131">
        <v>0</v>
      </c>
      <c r="S4292" s="132">
        <v>2483477.5000000075</v>
      </c>
      <c r="T4292" s="122" t="s">
        <v>1138</v>
      </c>
      <c r="U4292" s="2">
        <v>124508247</v>
      </c>
      <c r="V4292" s="121">
        <v>-468111138</v>
      </c>
      <c r="W4292" s="111">
        <v>595336</v>
      </c>
      <c r="X4292" s="133">
        <v>75549677</v>
      </c>
      <c r="Y4292" s="45"/>
    </row>
    <row r="4293" spans="1:25">
      <c r="A4293" s="299" t="s">
        <v>206</v>
      </c>
      <c r="B4293" s="299" t="s">
        <v>207</v>
      </c>
      <c r="C4293" s="125">
        <v>45657</v>
      </c>
      <c r="D4293" s="125">
        <v>45657</v>
      </c>
      <c r="E4293" s="125">
        <v>45657</v>
      </c>
      <c r="G4293" s="127"/>
      <c r="H4293" s="128" t="s">
        <v>355</v>
      </c>
      <c r="I4293" s="73" t="s">
        <v>356</v>
      </c>
      <c r="J4293" s="73" t="s">
        <v>357</v>
      </c>
      <c r="K4293" s="73" t="s">
        <v>944</v>
      </c>
      <c r="L4293" s="129">
        <v>23031.17</v>
      </c>
      <c r="M4293" s="121">
        <v>100</v>
      </c>
      <c r="N4293" s="121">
        <v>23031.17</v>
      </c>
      <c r="O4293" s="121">
        <v>0</v>
      </c>
      <c r="P4293" s="121">
        <v>23031.17</v>
      </c>
      <c r="Q4293" s="130" t="s">
        <v>681</v>
      </c>
      <c r="R4293" s="131">
        <v>11053862.75999999</v>
      </c>
      <c r="S4293" s="132">
        <v>0</v>
      </c>
      <c r="T4293" s="122" t="s">
        <v>357</v>
      </c>
      <c r="U4293" s="2">
        <v>125530592</v>
      </c>
      <c r="V4293" s="121">
        <v>-468162438</v>
      </c>
      <c r="W4293" s="111">
        <v>581109</v>
      </c>
      <c r="X4293" s="133">
        <v>75564602</v>
      </c>
      <c r="Y4293" s="45"/>
    </row>
    <row r="4294" spans="1:25">
      <c r="A4294" s="299" t="s">
        <v>182</v>
      </c>
      <c r="B4294" s="299" t="s">
        <v>183</v>
      </c>
      <c r="C4294" s="125">
        <v>45657</v>
      </c>
      <c r="D4294" s="125">
        <v>45657</v>
      </c>
      <c r="E4294" s="125">
        <v>45657</v>
      </c>
      <c r="G4294" s="127" t="s">
        <v>2005</v>
      </c>
      <c r="H4294" s="128" t="s">
        <v>355</v>
      </c>
      <c r="I4294" s="73" t="s">
        <v>356</v>
      </c>
      <c r="J4294" s="73" t="s">
        <v>357</v>
      </c>
      <c r="K4294" s="73" t="s">
        <v>166</v>
      </c>
      <c r="L4294" s="129">
        <v>0</v>
      </c>
      <c r="N4294" s="121">
        <v>0</v>
      </c>
      <c r="O4294" s="121">
        <v>260106.36</v>
      </c>
      <c r="P4294" s="121">
        <v>260106.36</v>
      </c>
      <c r="Q4294" s="130" t="s">
        <v>681</v>
      </c>
      <c r="R4294" s="131">
        <v>0</v>
      </c>
      <c r="S4294" s="132">
        <v>2743583.8600000073</v>
      </c>
      <c r="T4294" s="122" t="s">
        <v>357</v>
      </c>
      <c r="U4294" s="2">
        <v>120863585</v>
      </c>
      <c r="V4294" s="121">
        <v>-467690129</v>
      </c>
      <c r="W4294" s="111">
        <v>581109</v>
      </c>
      <c r="X4294" s="133">
        <v>75270360</v>
      </c>
      <c r="Y4294" s="45"/>
    </row>
    <row r="4295" spans="1:25">
      <c r="A4295" s="299" t="s">
        <v>206</v>
      </c>
      <c r="B4295" s="299" t="s">
        <v>207</v>
      </c>
      <c r="C4295" s="125">
        <v>45657</v>
      </c>
      <c r="D4295" s="125">
        <v>45657</v>
      </c>
      <c r="E4295" s="125">
        <v>45657</v>
      </c>
      <c r="F4295" s="295" t="s">
        <v>1127</v>
      </c>
      <c r="G4295" s="127"/>
      <c r="H4295" s="128" t="s">
        <v>1126</v>
      </c>
      <c r="I4295" s="73" t="s">
        <v>977</v>
      </c>
      <c r="J4295" s="73" t="s">
        <v>1125</v>
      </c>
      <c r="K4295" s="73" t="s">
        <v>944</v>
      </c>
      <c r="L4295" s="129">
        <v>13750</v>
      </c>
      <c r="M4295" s="121">
        <v>100</v>
      </c>
      <c r="N4295" s="121">
        <v>13750</v>
      </c>
      <c r="O4295" s="121">
        <v>0</v>
      </c>
      <c r="P4295" s="121">
        <v>13750</v>
      </c>
      <c r="Q4295" s="130" t="s">
        <v>681</v>
      </c>
      <c r="R4295" s="131">
        <v>11067612.75999999</v>
      </c>
      <c r="S4295" s="132">
        <v>0</v>
      </c>
      <c r="T4295" s="122" t="s">
        <v>1125</v>
      </c>
      <c r="U4295" s="2">
        <v>125060108</v>
      </c>
      <c r="V4295" s="121">
        <v>-465616268</v>
      </c>
      <c r="W4295" s="111">
        <v>623003</v>
      </c>
      <c r="X4295" s="133">
        <v>75092943</v>
      </c>
      <c r="Y4295" s="45"/>
    </row>
    <row r="4296" spans="1:25">
      <c r="A4296" s="299" t="s">
        <v>182</v>
      </c>
      <c r="B4296" s="299" t="s">
        <v>183</v>
      </c>
      <c r="C4296" s="125">
        <v>45657</v>
      </c>
      <c r="D4296" s="125">
        <v>45657</v>
      </c>
      <c r="E4296" s="125">
        <v>45657</v>
      </c>
      <c r="F4296" s="295" t="s">
        <v>1127</v>
      </c>
      <c r="G4296" s="127" t="s">
        <v>1978</v>
      </c>
      <c r="H4296" s="128" t="s">
        <v>1126</v>
      </c>
      <c r="I4296" s="73" t="s">
        <v>977</v>
      </c>
      <c r="J4296" s="73" t="s">
        <v>1125</v>
      </c>
      <c r="K4296" s="73" t="s">
        <v>166</v>
      </c>
      <c r="L4296" s="129">
        <v>0</v>
      </c>
      <c r="N4296" s="121">
        <v>0</v>
      </c>
      <c r="O4296" s="121">
        <v>45349.17</v>
      </c>
      <c r="P4296" s="121">
        <v>45349.17</v>
      </c>
      <c r="Q4296" s="130" t="s">
        <v>681</v>
      </c>
      <c r="R4296" s="131">
        <v>0</v>
      </c>
      <c r="S4296" s="132">
        <v>2788933.0300000072</v>
      </c>
      <c r="T4296" s="122" t="s">
        <v>1125</v>
      </c>
      <c r="U4296" s="2">
        <v>122978902</v>
      </c>
      <c r="V4296" s="121">
        <v>-467716430</v>
      </c>
      <c r="W4296" s="111">
        <v>623003</v>
      </c>
      <c r="X4296" s="133">
        <v>75295356</v>
      </c>
      <c r="Y4296" s="45"/>
    </row>
    <row r="4297" spans="1:25">
      <c r="A4297" s="299" t="s">
        <v>206</v>
      </c>
      <c r="B4297" s="299" t="s">
        <v>207</v>
      </c>
      <c r="C4297" s="125">
        <v>45657</v>
      </c>
      <c r="D4297" s="125">
        <v>45657</v>
      </c>
      <c r="E4297" s="125">
        <v>45657</v>
      </c>
      <c r="G4297" s="127"/>
      <c r="H4297" s="128" t="s">
        <v>1048</v>
      </c>
      <c r="I4297" s="73" t="s">
        <v>1046</v>
      </c>
      <c r="J4297" s="73" t="s">
        <v>1047</v>
      </c>
      <c r="K4297" s="73" t="s">
        <v>944</v>
      </c>
      <c r="L4297" s="129">
        <v>3842.63</v>
      </c>
      <c r="M4297" s="121">
        <v>100</v>
      </c>
      <c r="N4297" s="121">
        <v>3842.63</v>
      </c>
      <c r="O4297" s="121">
        <v>0</v>
      </c>
      <c r="P4297" s="121">
        <v>3842.63</v>
      </c>
      <c r="Q4297" s="130" t="s">
        <v>681</v>
      </c>
      <c r="R4297" s="131">
        <v>11071455.389999991</v>
      </c>
      <c r="S4297" s="132">
        <v>0</v>
      </c>
      <c r="T4297" s="122" t="s">
        <v>1047</v>
      </c>
      <c r="U4297" s="2">
        <v>125193504</v>
      </c>
      <c r="V4297" s="121">
        <v>-466637230</v>
      </c>
      <c r="W4297" s="111">
        <v>551210</v>
      </c>
      <c r="X4297" s="133">
        <v>75147519</v>
      </c>
      <c r="Y4297" s="45"/>
    </row>
    <row r="4298" spans="1:25">
      <c r="A4298" s="299" t="s">
        <v>206</v>
      </c>
      <c r="B4298" s="299" t="s">
        <v>207</v>
      </c>
      <c r="C4298" s="125">
        <v>45657</v>
      </c>
      <c r="D4298" s="125">
        <v>45657</v>
      </c>
      <c r="E4298" s="125">
        <v>45657</v>
      </c>
      <c r="F4298" s="295" t="s">
        <v>545</v>
      </c>
      <c r="G4298" s="127"/>
      <c r="H4298" s="128" t="s">
        <v>544</v>
      </c>
      <c r="I4298" s="73" t="s">
        <v>546</v>
      </c>
      <c r="J4298" s="73" t="s">
        <v>547</v>
      </c>
      <c r="K4298" s="73" t="s">
        <v>944</v>
      </c>
      <c r="L4298" s="129">
        <v>4829.78</v>
      </c>
      <c r="M4298" s="121">
        <v>100</v>
      </c>
      <c r="N4298" s="121">
        <v>4829.78</v>
      </c>
      <c r="O4298" s="121">
        <v>0</v>
      </c>
      <c r="P4298" s="121">
        <v>4829.78</v>
      </c>
      <c r="Q4298" s="130" t="s">
        <v>681</v>
      </c>
      <c r="R4298" s="131">
        <v>11076285.169999991</v>
      </c>
      <c r="S4298" s="132">
        <v>0</v>
      </c>
      <c r="T4298" s="122" t="s">
        <v>547</v>
      </c>
      <c r="U4298" s="2">
        <v>125500752</v>
      </c>
      <c r="V4298" s="121">
        <v>-468117726</v>
      </c>
      <c r="W4298" s="111">
        <v>520943</v>
      </c>
      <c r="X4298" s="133">
        <v>75551371</v>
      </c>
      <c r="Y4298" s="45"/>
    </row>
    <row r="4299" spans="1:25">
      <c r="A4299" s="299" t="s">
        <v>182</v>
      </c>
      <c r="B4299" s="299" t="s">
        <v>183</v>
      </c>
      <c r="C4299" s="125">
        <v>45657</v>
      </c>
      <c r="D4299" s="125">
        <v>45657</v>
      </c>
      <c r="E4299" s="125">
        <v>45657</v>
      </c>
      <c r="F4299" s="295" t="s">
        <v>545</v>
      </c>
      <c r="G4299" s="127" t="s">
        <v>1822</v>
      </c>
      <c r="H4299" s="128" t="s">
        <v>544</v>
      </c>
      <c r="I4299" s="73" t="s">
        <v>546</v>
      </c>
      <c r="J4299" s="73" t="s">
        <v>547</v>
      </c>
      <c r="K4299" s="73" t="s">
        <v>166</v>
      </c>
      <c r="L4299" s="129">
        <v>0</v>
      </c>
      <c r="N4299" s="121">
        <v>0</v>
      </c>
      <c r="O4299" s="121">
        <v>52212.97</v>
      </c>
      <c r="P4299" s="121">
        <v>52212.97</v>
      </c>
      <c r="Q4299" s="130" t="s">
        <v>681</v>
      </c>
      <c r="R4299" s="131">
        <v>0</v>
      </c>
      <c r="S4299" s="132">
        <v>2841146.0000000075</v>
      </c>
      <c r="T4299" s="122" t="s">
        <v>547</v>
      </c>
      <c r="U4299" s="2">
        <v>115735144</v>
      </c>
      <c r="V4299" s="121">
        <v>-467638570</v>
      </c>
      <c r="W4299" s="111">
        <v>520943</v>
      </c>
      <c r="X4299" s="133">
        <v>75219199</v>
      </c>
      <c r="Y4299" s="45"/>
    </row>
    <row r="4300" spans="1:25">
      <c r="A4300" s="228" t="s">
        <v>182</v>
      </c>
      <c r="B4300" s="228" t="s">
        <v>183</v>
      </c>
      <c r="C4300" s="229">
        <v>45565</v>
      </c>
      <c r="D4300" s="229">
        <v>45565</v>
      </c>
      <c r="E4300" s="229">
        <v>45657</v>
      </c>
      <c r="F4300" s="296" t="s">
        <v>1113</v>
      </c>
      <c r="G4300" s="230" t="s">
        <v>1974</v>
      </c>
      <c r="H4300" s="231" t="s">
        <v>1112</v>
      </c>
      <c r="I4300" s="232" t="s">
        <v>1142</v>
      </c>
      <c r="J4300" s="232" t="s">
        <v>1143</v>
      </c>
      <c r="K4300" s="232" t="s">
        <v>166</v>
      </c>
      <c r="L4300" s="233">
        <v>0</v>
      </c>
      <c r="M4300" s="234"/>
      <c r="N4300" s="234">
        <v>0</v>
      </c>
      <c r="O4300" s="234">
        <v>-346.33</v>
      </c>
      <c r="P4300" s="234">
        <v>-346.33</v>
      </c>
      <c r="Q4300" s="235" t="s">
        <v>681</v>
      </c>
      <c r="R4300" s="236">
        <v>0</v>
      </c>
      <c r="S4300" s="237">
        <v>2840799.6700000074</v>
      </c>
      <c r="T4300" s="238" t="s">
        <v>1143</v>
      </c>
      <c r="U4300" s="239">
        <v>116314508</v>
      </c>
      <c r="V4300" s="234">
        <v>-468084910</v>
      </c>
      <c r="W4300" s="240">
        <v>574756</v>
      </c>
      <c r="X4300" s="241">
        <v>75542613</v>
      </c>
      <c r="Y4300" s="242"/>
    </row>
    <row r="4301" spans="1:25">
      <c r="A4301" s="299" t="s">
        <v>206</v>
      </c>
      <c r="B4301" s="299" t="s">
        <v>207</v>
      </c>
      <c r="C4301" s="125">
        <v>45659</v>
      </c>
      <c r="D4301" s="125">
        <v>45659</v>
      </c>
      <c r="E4301" s="125">
        <v>45659</v>
      </c>
      <c r="F4301" s="295" t="s">
        <v>1056</v>
      </c>
      <c r="G4301" s="127"/>
      <c r="H4301" s="128" t="s">
        <v>1055</v>
      </c>
      <c r="I4301" s="73" t="s">
        <v>1053</v>
      </c>
      <c r="J4301" s="73" t="s">
        <v>1054</v>
      </c>
      <c r="K4301" s="73" t="s">
        <v>944</v>
      </c>
      <c r="L4301" s="129">
        <v>21995.439999999999</v>
      </c>
      <c r="M4301" s="121">
        <v>100</v>
      </c>
      <c r="N4301" s="121">
        <v>21995.439999999999</v>
      </c>
      <c r="O4301" s="121">
        <v>0</v>
      </c>
      <c r="P4301" s="121">
        <v>21995.439999999999</v>
      </c>
      <c r="Q4301" s="130" t="s">
        <v>681</v>
      </c>
      <c r="R4301" s="131">
        <v>11098280.60999999</v>
      </c>
      <c r="S4301" s="132">
        <v>0</v>
      </c>
      <c r="T4301" s="122" t="s">
        <v>1054</v>
      </c>
      <c r="U4301" s="2">
        <v>125736668</v>
      </c>
      <c r="V4301" s="121">
        <v>-468706098</v>
      </c>
      <c r="W4301" s="111">
        <v>554417</v>
      </c>
      <c r="X4301" s="133">
        <v>75674877</v>
      </c>
      <c r="Y4301" s="45"/>
    </row>
    <row r="4302" spans="1:25">
      <c r="A4302" s="299" t="s">
        <v>182</v>
      </c>
      <c r="B4302" s="299" t="s">
        <v>183</v>
      </c>
      <c r="C4302" s="125">
        <v>45659</v>
      </c>
      <c r="D4302" s="125">
        <v>45659</v>
      </c>
      <c r="E4302" s="125">
        <v>45659</v>
      </c>
      <c r="F4302" s="295" t="s">
        <v>1056</v>
      </c>
      <c r="G4302" s="127" t="s">
        <v>1912</v>
      </c>
      <c r="H4302" s="128" t="s">
        <v>1055</v>
      </c>
      <c r="I4302" s="73" t="s">
        <v>1053</v>
      </c>
      <c r="J4302" s="73" t="s">
        <v>1054</v>
      </c>
      <c r="K4302" s="73" t="s">
        <v>166</v>
      </c>
      <c r="L4302" s="129">
        <v>0</v>
      </c>
      <c r="N4302" s="121">
        <v>0</v>
      </c>
      <c r="O4302" s="121">
        <v>227113.84</v>
      </c>
      <c r="P4302" s="121">
        <v>227113.84</v>
      </c>
      <c r="Q4302" s="130" t="s">
        <v>681</v>
      </c>
      <c r="R4302" s="131">
        <v>0</v>
      </c>
      <c r="S4302" s="132">
        <v>3067913.5100000072</v>
      </c>
      <c r="T4302" s="122" t="s">
        <v>1054</v>
      </c>
      <c r="U4302" s="2">
        <v>120859143</v>
      </c>
      <c r="V4302" s="121">
        <v>-468631127</v>
      </c>
      <c r="W4302" s="111">
        <v>554417</v>
      </c>
      <c r="X4302" s="133">
        <v>75644221</v>
      </c>
      <c r="Y4302" s="45"/>
    </row>
    <row r="4303" spans="1:25">
      <c r="A4303" s="299" t="s">
        <v>182</v>
      </c>
      <c r="B4303" s="299" t="s">
        <v>183</v>
      </c>
      <c r="C4303" s="125">
        <v>45659</v>
      </c>
      <c r="D4303" s="125">
        <v>45659</v>
      </c>
      <c r="E4303" s="125">
        <v>45659</v>
      </c>
      <c r="G4303" s="127" t="s">
        <v>1862</v>
      </c>
      <c r="H4303" s="128" t="s">
        <v>1042</v>
      </c>
      <c r="I4303" s="73" t="s">
        <v>716</v>
      </c>
      <c r="J4303" s="73" t="s">
        <v>1863</v>
      </c>
      <c r="K4303" s="73" t="s">
        <v>166</v>
      </c>
      <c r="L4303" s="129">
        <v>0</v>
      </c>
      <c r="N4303" s="121">
        <v>0</v>
      </c>
      <c r="O4303" s="121">
        <v>37404.519999999997</v>
      </c>
      <c r="P4303" s="121">
        <v>37404.519999999997</v>
      </c>
      <c r="Q4303" s="130" t="s">
        <v>681</v>
      </c>
      <c r="R4303" s="131">
        <v>0</v>
      </c>
      <c r="S4303" s="132">
        <v>3105318.0300000072</v>
      </c>
      <c r="T4303" s="122" t="s">
        <v>1041</v>
      </c>
      <c r="U4303" s="2">
        <v>123303521</v>
      </c>
      <c r="V4303" s="121">
        <v>-468637157</v>
      </c>
      <c r="W4303" s="111">
        <v>549049</v>
      </c>
      <c r="X4303" s="133">
        <v>75650225</v>
      </c>
      <c r="Y4303" s="45"/>
    </row>
    <row r="4304" spans="1:25">
      <c r="A4304" s="299" t="s">
        <v>206</v>
      </c>
      <c r="B4304" s="299" t="s">
        <v>207</v>
      </c>
      <c r="C4304" s="125">
        <v>45657</v>
      </c>
      <c r="D4304" s="125">
        <v>45657</v>
      </c>
      <c r="E4304" s="125">
        <v>45659</v>
      </c>
      <c r="G4304" s="127"/>
      <c r="H4304" s="128" t="s">
        <v>1184</v>
      </c>
      <c r="I4304" s="73" t="s">
        <v>1182</v>
      </c>
      <c r="J4304" s="73" t="s">
        <v>1183</v>
      </c>
      <c r="K4304" s="73" t="s">
        <v>944</v>
      </c>
      <c r="L4304" s="129">
        <v>37500</v>
      </c>
      <c r="M4304" s="121">
        <v>100</v>
      </c>
      <c r="N4304" s="121">
        <v>37500</v>
      </c>
      <c r="O4304" s="121">
        <v>0</v>
      </c>
      <c r="P4304" s="121">
        <v>37500</v>
      </c>
      <c r="Q4304" s="130" t="s">
        <v>681</v>
      </c>
      <c r="R4304" s="131">
        <v>11135780.60999999</v>
      </c>
      <c r="S4304" s="132">
        <v>0</v>
      </c>
      <c r="T4304" s="122" t="s">
        <v>1183</v>
      </c>
      <c r="U4304" s="2">
        <v>125781390</v>
      </c>
      <c r="V4304" s="121">
        <v>-468772008</v>
      </c>
      <c r="W4304" s="111">
        <v>608391</v>
      </c>
      <c r="X4304" s="133">
        <v>75689898</v>
      </c>
      <c r="Y4304" s="45"/>
    </row>
    <row r="4305" spans="1:25">
      <c r="A4305" s="299" t="s">
        <v>182</v>
      </c>
      <c r="B4305" s="299" t="s">
        <v>183</v>
      </c>
      <c r="C4305" s="125">
        <v>45657</v>
      </c>
      <c r="D4305" s="125">
        <v>45657</v>
      </c>
      <c r="E4305" s="125">
        <v>45659</v>
      </c>
      <c r="G4305" s="127" t="s">
        <v>2048</v>
      </c>
      <c r="H4305" s="128" t="s">
        <v>1184</v>
      </c>
      <c r="I4305" s="73" t="s">
        <v>1182</v>
      </c>
      <c r="J4305" s="73" t="s">
        <v>1183</v>
      </c>
      <c r="K4305" s="73" t="s">
        <v>166</v>
      </c>
      <c r="L4305" s="129">
        <v>0</v>
      </c>
      <c r="N4305" s="121">
        <v>0</v>
      </c>
      <c r="O4305" s="121">
        <v>188509.69</v>
      </c>
      <c r="P4305" s="121">
        <v>188509.69</v>
      </c>
      <c r="Q4305" s="130" t="s">
        <v>681</v>
      </c>
      <c r="R4305" s="131">
        <v>0</v>
      </c>
      <c r="S4305" s="132">
        <v>3293827.7200000072</v>
      </c>
      <c r="T4305" s="122" t="s">
        <v>1183</v>
      </c>
      <c r="U4305" s="2">
        <v>124369473</v>
      </c>
      <c r="V4305" s="121">
        <v>-467884545</v>
      </c>
      <c r="W4305" s="111">
        <v>608391</v>
      </c>
      <c r="X4305" s="133">
        <v>75462513</v>
      </c>
      <c r="Y4305" s="45"/>
    </row>
    <row r="4306" spans="1:25">
      <c r="A4306" s="299" t="s">
        <v>182</v>
      </c>
      <c r="B4306" s="299" t="s">
        <v>183</v>
      </c>
      <c r="C4306" s="125">
        <v>45657</v>
      </c>
      <c r="D4306" s="125">
        <v>45657</v>
      </c>
      <c r="E4306" s="125">
        <v>45659</v>
      </c>
      <c r="G4306" s="127" t="s">
        <v>2049</v>
      </c>
      <c r="H4306" s="128" t="s">
        <v>1193</v>
      </c>
      <c r="I4306" s="73" t="s">
        <v>1191</v>
      </c>
      <c r="J4306" s="73" t="s">
        <v>1192</v>
      </c>
      <c r="K4306" s="73" t="s">
        <v>166</v>
      </c>
      <c r="L4306" s="129">
        <v>0</v>
      </c>
      <c r="N4306" s="121">
        <v>0</v>
      </c>
      <c r="O4306" s="121">
        <v>111557.97</v>
      </c>
      <c r="P4306" s="121">
        <v>111557.97</v>
      </c>
      <c r="Q4306" s="130" t="s">
        <v>681</v>
      </c>
      <c r="R4306" s="131">
        <v>0</v>
      </c>
      <c r="S4306" s="132">
        <v>3405385.6900000074</v>
      </c>
      <c r="T4306" s="122" t="s">
        <v>1192</v>
      </c>
      <c r="U4306" s="2"/>
      <c r="W4306" s="111">
        <v>616698</v>
      </c>
      <c r="X4306" s="133"/>
      <c r="Y4306" s="45"/>
    </row>
    <row r="4307" spans="1:25">
      <c r="A4307" s="299" t="s">
        <v>206</v>
      </c>
      <c r="B4307" s="299" t="s">
        <v>207</v>
      </c>
      <c r="C4307" s="125">
        <v>45657</v>
      </c>
      <c r="D4307" s="125">
        <v>45657</v>
      </c>
      <c r="E4307" s="125">
        <v>45659</v>
      </c>
      <c r="F4307" s="295" t="s">
        <v>734</v>
      </c>
      <c r="G4307" s="127"/>
      <c r="H4307" s="128" t="s">
        <v>733</v>
      </c>
      <c r="I4307" s="73" t="s">
        <v>731</v>
      </c>
      <c r="J4307" s="73" t="s">
        <v>732</v>
      </c>
      <c r="K4307" s="73" t="s">
        <v>944</v>
      </c>
      <c r="L4307" s="129">
        <v>4160.1400000000003</v>
      </c>
      <c r="M4307" s="121">
        <v>100</v>
      </c>
      <c r="N4307" s="121">
        <v>4160.1400000000003</v>
      </c>
      <c r="O4307" s="121">
        <v>0</v>
      </c>
      <c r="P4307" s="121">
        <v>4160.1400000000003</v>
      </c>
      <c r="Q4307" s="130" t="s">
        <v>681</v>
      </c>
      <c r="R4307" s="131">
        <v>11139940.749999991</v>
      </c>
      <c r="S4307" s="132">
        <v>0</v>
      </c>
      <c r="T4307" s="122" t="s">
        <v>732</v>
      </c>
      <c r="U4307" s="2">
        <v>125698647</v>
      </c>
      <c r="V4307" s="121">
        <v>-468522621</v>
      </c>
      <c r="W4307" s="111">
        <v>548650</v>
      </c>
      <c r="X4307" s="133">
        <v>75639920</v>
      </c>
      <c r="Y4307" s="45"/>
    </row>
    <row r="4308" spans="1:25">
      <c r="A4308" s="299" t="s">
        <v>206</v>
      </c>
      <c r="B4308" s="299" t="s">
        <v>207</v>
      </c>
      <c r="C4308" s="125">
        <v>45657</v>
      </c>
      <c r="D4308" s="125">
        <v>45657</v>
      </c>
      <c r="E4308" s="125">
        <v>45659</v>
      </c>
      <c r="G4308" s="127"/>
      <c r="H4308" s="128" t="s">
        <v>449</v>
      </c>
      <c r="I4308" s="73" t="s">
        <v>450</v>
      </c>
      <c r="J4308" s="73" t="s">
        <v>451</v>
      </c>
      <c r="K4308" s="73" t="s">
        <v>944</v>
      </c>
      <c r="L4308" s="129">
        <v>12500</v>
      </c>
      <c r="M4308" s="121">
        <v>100</v>
      </c>
      <c r="N4308" s="121">
        <v>12500</v>
      </c>
      <c r="O4308" s="121">
        <v>0</v>
      </c>
      <c r="P4308" s="121">
        <v>12500</v>
      </c>
      <c r="Q4308" s="130" t="s">
        <v>681</v>
      </c>
      <c r="R4308" s="131">
        <v>11152440.749999991</v>
      </c>
      <c r="S4308" s="132">
        <v>0</v>
      </c>
      <c r="T4308" s="122" t="s">
        <v>451</v>
      </c>
      <c r="U4308" s="2">
        <v>125599863</v>
      </c>
      <c r="V4308" s="121">
        <v>-468277621</v>
      </c>
      <c r="W4308" s="111">
        <v>616102</v>
      </c>
      <c r="X4308" s="133">
        <v>75597846</v>
      </c>
      <c r="Y4308" s="45"/>
    </row>
    <row r="4309" spans="1:25">
      <c r="A4309" s="299" t="s">
        <v>182</v>
      </c>
      <c r="B4309" s="299" t="s">
        <v>183</v>
      </c>
      <c r="C4309" s="125">
        <v>45658</v>
      </c>
      <c r="D4309" s="125">
        <v>45658</v>
      </c>
      <c r="E4309" s="125">
        <v>45659</v>
      </c>
      <c r="G4309" s="127" t="s">
        <v>2050</v>
      </c>
      <c r="H4309" s="128" t="s">
        <v>449</v>
      </c>
      <c r="I4309" s="73" t="s">
        <v>450</v>
      </c>
      <c r="J4309" s="73" t="s">
        <v>451</v>
      </c>
      <c r="K4309" s="73" t="s">
        <v>166</v>
      </c>
      <c r="L4309" s="129">
        <v>0</v>
      </c>
      <c r="N4309" s="121">
        <v>0</v>
      </c>
      <c r="O4309" s="121">
        <v>89639.34</v>
      </c>
      <c r="P4309" s="121">
        <v>89639.34</v>
      </c>
      <c r="Q4309" s="130" t="s">
        <v>681</v>
      </c>
      <c r="R4309" s="131">
        <v>0</v>
      </c>
      <c r="S4309" s="132">
        <v>3495025.0300000072</v>
      </c>
      <c r="T4309" s="122" t="s">
        <v>451</v>
      </c>
      <c r="U4309" s="2">
        <v>124371866</v>
      </c>
      <c r="V4309" s="121">
        <v>-468513114</v>
      </c>
      <c r="W4309" s="111">
        <v>616102</v>
      </c>
      <c r="X4309" s="133">
        <v>75637347</v>
      </c>
      <c r="Y4309" s="45"/>
    </row>
    <row r="4310" spans="1:25">
      <c r="A4310" s="299" t="s">
        <v>206</v>
      </c>
      <c r="B4310" s="299" t="s">
        <v>207</v>
      </c>
      <c r="C4310" s="125">
        <v>45657</v>
      </c>
      <c r="D4310" s="125">
        <v>45657</v>
      </c>
      <c r="E4310" s="125">
        <v>45659</v>
      </c>
      <c r="G4310" s="127"/>
      <c r="H4310" s="128" t="s">
        <v>1175</v>
      </c>
      <c r="I4310" s="73" t="s">
        <v>470</v>
      </c>
      <c r="J4310" s="73" t="s">
        <v>1174</v>
      </c>
      <c r="K4310" s="73" t="s">
        <v>944</v>
      </c>
      <c r="L4310" s="129">
        <v>50000</v>
      </c>
      <c r="M4310" s="121">
        <v>100</v>
      </c>
      <c r="N4310" s="121">
        <v>50000</v>
      </c>
      <c r="O4310" s="121">
        <v>0</v>
      </c>
      <c r="P4310" s="121">
        <v>50000</v>
      </c>
      <c r="Q4310" s="130" t="s">
        <v>681</v>
      </c>
      <c r="R4310" s="131">
        <v>11202440.749999991</v>
      </c>
      <c r="S4310" s="132">
        <v>0</v>
      </c>
      <c r="T4310" s="122" t="s">
        <v>1174</v>
      </c>
      <c r="U4310" s="2"/>
      <c r="W4310" s="111">
        <v>612285</v>
      </c>
      <c r="X4310" s="133"/>
      <c r="Y4310" s="45"/>
    </row>
    <row r="4311" spans="1:25">
      <c r="A4311" s="299" t="s">
        <v>182</v>
      </c>
      <c r="B4311" s="299" t="s">
        <v>183</v>
      </c>
      <c r="C4311" s="125">
        <v>45657</v>
      </c>
      <c r="D4311" s="125">
        <v>45657</v>
      </c>
      <c r="E4311" s="125">
        <v>45659</v>
      </c>
      <c r="G4311" s="127" t="s">
        <v>2029</v>
      </c>
      <c r="H4311" s="128" t="s">
        <v>1175</v>
      </c>
      <c r="I4311" s="73" t="s">
        <v>470</v>
      </c>
      <c r="J4311" s="73" t="s">
        <v>1174</v>
      </c>
      <c r="K4311" s="73" t="s">
        <v>166</v>
      </c>
      <c r="L4311" s="129">
        <v>0</v>
      </c>
      <c r="N4311" s="121">
        <v>0</v>
      </c>
      <c r="O4311" s="121">
        <v>158213.48000000001</v>
      </c>
      <c r="P4311" s="121">
        <v>158213.48000000001</v>
      </c>
      <c r="Q4311" s="130" t="s">
        <v>681</v>
      </c>
      <c r="R4311" s="131">
        <v>0</v>
      </c>
      <c r="S4311" s="132">
        <v>3653238.5100000072</v>
      </c>
      <c r="T4311" s="122" t="s">
        <v>1174</v>
      </c>
      <c r="U4311" s="2"/>
      <c r="W4311" s="111">
        <v>612285</v>
      </c>
      <c r="X4311" s="133"/>
      <c r="Y4311" s="45"/>
    </row>
    <row r="4312" spans="1:25">
      <c r="A4312" s="299" t="s">
        <v>206</v>
      </c>
      <c r="B4312" s="299" t="s">
        <v>207</v>
      </c>
      <c r="C4312" s="125">
        <v>45657</v>
      </c>
      <c r="D4312" s="125">
        <v>45657</v>
      </c>
      <c r="E4312" s="125">
        <v>45659</v>
      </c>
      <c r="F4312" s="295" t="s">
        <v>396</v>
      </c>
      <c r="G4312" s="127"/>
      <c r="H4312" s="128" t="s">
        <v>395</v>
      </c>
      <c r="I4312" s="73" t="s">
        <v>397</v>
      </c>
      <c r="J4312" s="73" t="s">
        <v>398</v>
      </c>
      <c r="K4312" s="73" t="s">
        <v>944</v>
      </c>
      <c r="L4312" s="129">
        <v>9250</v>
      </c>
      <c r="M4312" s="121">
        <v>100</v>
      </c>
      <c r="N4312" s="121">
        <v>9250</v>
      </c>
      <c r="O4312" s="121">
        <v>0</v>
      </c>
      <c r="P4312" s="121">
        <v>9250</v>
      </c>
      <c r="Q4312" s="130" t="s">
        <v>681</v>
      </c>
      <c r="R4312" s="131">
        <v>11211690.749999991</v>
      </c>
      <c r="S4312" s="132">
        <v>0</v>
      </c>
      <c r="T4312" s="122" t="s">
        <v>398</v>
      </c>
      <c r="U4312" s="2">
        <v>125746607</v>
      </c>
      <c r="V4312" s="121">
        <v>-468719586</v>
      </c>
      <c r="W4312" s="111">
        <v>606206</v>
      </c>
      <c r="X4312" s="133">
        <v>75678764</v>
      </c>
      <c r="Y4312" s="45"/>
    </row>
    <row r="4313" spans="1:25">
      <c r="A4313" s="299" t="s">
        <v>182</v>
      </c>
      <c r="B4313" s="299" t="s">
        <v>183</v>
      </c>
      <c r="C4313" s="125">
        <v>45657</v>
      </c>
      <c r="D4313" s="125">
        <v>45657</v>
      </c>
      <c r="E4313" s="125">
        <v>45659</v>
      </c>
      <c r="F4313" s="295" t="s">
        <v>396</v>
      </c>
      <c r="G4313" s="127" t="s">
        <v>2022</v>
      </c>
      <c r="H4313" s="128" t="s">
        <v>395</v>
      </c>
      <c r="I4313" s="73" t="s">
        <v>397</v>
      </c>
      <c r="J4313" s="73" t="s">
        <v>398</v>
      </c>
      <c r="K4313" s="73" t="s">
        <v>166</v>
      </c>
      <c r="L4313" s="129">
        <v>0</v>
      </c>
      <c r="N4313" s="121">
        <v>0</v>
      </c>
      <c r="O4313" s="121">
        <v>91915.91</v>
      </c>
      <c r="P4313" s="121">
        <v>91915.91</v>
      </c>
      <c r="Q4313" s="130" t="s">
        <v>681</v>
      </c>
      <c r="R4313" s="131">
        <v>0</v>
      </c>
      <c r="S4313" s="132">
        <v>3745154.4200000074</v>
      </c>
      <c r="T4313" s="122" t="s">
        <v>398</v>
      </c>
      <c r="U4313" s="2">
        <v>120779086</v>
      </c>
      <c r="V4313" s="121">
        <v>-467688448</v>
      </c>
      <c r="W4313" s="111">
        <v>606206</v>
      </c>
      <c r="X4313" s="133">
        <v>75268711</v>
      </c>
      <c r="Y4313" s="45"/>
    </row>
    <row r="4314" spans="1:25">
      <c r="A4314" s="299" t="s">
        <v>206</v>
      </c>
      <c r="B4314" s="299" t="s">
        <v>207</v>
      </c>
      <c r="C4314" s="125">
        <v>45657</v>
      </c>
      <c r="D4314" s="125">
        <v>45657</v>
      </c>
      <c r="E4314" s="125">
        <v>45659</v>
      </c>
      <c r="F4314" s="295" t="s">
        <v>1084</v>
      </c>
      <c r="G4314" s="127"/>
      <c r="H4314" s="128" t="s">
        <v>1083</v>
      </c>
      <c r="I4314" s="73" t="s">
        <v>1081</v>
      </c>
      <c r="J4314" s="73" t="s">
        <v>1082</v>
      </c>
      <c r="K4314" s="73" t="s">
        <v>944</v>
      </c>
      <c r="L4314" s="129">
        <v>25553.39</v>
      </c>
      <c r="M4314" s="121">
        <v>100</v>
      </c>
      <c r="N4314" s="121">
        <v>25553.39</v>
      </c>
      <c r="O4314" s="121">
        <v>0</v>
      </c>
      <c r="P4314" s="121">
        <v>25553.39</v>
      </c>
      <c r="Q4314" s="130" t="s">
        <v>681</v>
      </c>
      <c r="R4314" s="131">
        <v>11237244.139999991</v>
      </c>
      <c r="S4314" s="132">
        <v>0</v>
      </c>
      <c r="T4314" s="122" t="s">
        <v>1082</v>
      </c>
      <c r="U4314" s="2">
        <v>125743791</v>
      </c>
      <c r="V4314" s="121">
        <v>-468714242</v>
      </c>
      <c r="W4314" s="111">
        <v>569815</v>
      </c>
      <c r="X4314" s="133">
        <v>75677515</v>
      </c>
      <c r="Y4314" s="45"/>
    </row>
    <row r="4315" spans="1:25">
      <c r="A4315" s="299" t="s">
        <v>182</v>
      </c>
      <c r="B4315" s="299" t="s">
        <v>183</v>
      </c>
      <c r="C4315" s="125">
        <v>45657</v>
      </c>
      <c r="D4315" s="125">
        <v>45657</v>
      </c>
      <c r="E4315" s="125">
        <v>45659</v>
      </c>
      <c r="F4315" s="295" t="s">
        <v>1084</v>
      </c>
      <c r="G4315" s="127" t="s">
        <v>1941</v>
      </c>
      <c r="H4315" s="128" t="s">
        <v>1083</v>
      </c>
      <c r="I4315" s="73" t="s">
        <v>1081</v>
      </c>
      <c r="J4315" s="73" t="s">
        <v>1082</v>
      </c>
      <c r="K4315" s="73" t="s">
        <v>166</v>
      </c>
      <c r="L4315" s="129">
        <v>0</v>
      </c>
      <c r="N4315" s="121">
        <v>0</v>
      </c>
      <c r="O4315" s="121">
        <v>281384.98</v>
      </c>
      <c r="P4315" s="121">
        <v>281384.98</v>
      </c>
      <c r="Q4315" s="130" t="s">
        <v>681</v>
      </c>
      <c r="R4315" s="131">
        <v>0</v>
      </c>
      <c r="S4315" s="132">
        <v>4026539.4000000074</v>
      </c>
      <c r="T4315" s="122" t="s">
        <v>1082</v>
      </c>
      <c r="U4315" s="2">
        <v>120756252</v>
      </c>
      <c r="V4315" s="121">
        <v>-467688036</v>
      </c>
      <c r="W4315" s="111">
        <v>569815</v>
      </c>
      <c r="X4315" s="133">
        <v>75268299</v>
      </c>
      <c r="Y4315" s="45"/>
    </row>
    <row r="4316" spans="1:25">
      <c r="A4316" s="299" t="s">
        <v>206</v>
      </c>
      <c r="B4316" s="299" t="s">
        <v>207</v>
      </c>
      <c r="C4316" s="125">
        <v>45657</v>
      </c>
      <c r="D4316" s="125">
        <v>45657</v>
      </c>
      <c r="E4316" s="125">
        <v>45659</v>
      </c>
      <c r="G4316" s="127"/>
      <c r="H4316" s="128" t="s">
        <v>1187</v>
      </c>
      <c r="I4316" s="73" t="s">
        <v>1185</v>
      </c>
      <c r="J4316" s="73" t="s">
        <v>1186</v>
      </c>
      <c r="K4316" s="73" t="s">
        <v>944</v>
      </c>
      <c r="L4316" s="129">
        <v>37500</v>
      </c>
      <c r="M4316" s="121">
        <v>100</v>
      </c>
      <c r="N4316" s="121">
        <v>37500</v>
      </c>
      <c r="O4316" s="121">
        <v>0</v>
      </c>
      <c r="P4316" s="121">
        <v>37500</v>
      </c>
      <c r="Q4316" s="130" t="s">
        <v>681</v>
      </c>
      <c r="R4316" s="131">
        <v>11274744.139999991</v>
      </c>
      <c r="S4316" s="132">
        <v>0</v>
      </c>
      <c r="T4316" s="122" t="s">
        <v>1186</v>
      </c>
      <c r="U4316" s="2">
        <v>125767168</v>
      </c>
      <c r="V4316" s="121">
        <v>-468750811</v>
      </c>
      <c r="W4316" s="111">
        <v>616095</v>
      </c>
      <c r="X4316" s="133">
        <v>75686311</v>
      </c>
      <c r="Y4316" s="45"/>
    </row>
    <row r="4317" spans="1:25">
      <c r="A4317" s="299" t="s">
        <v>182</v>
      </c>
      <c r="B4317" s="299" t="s">
        <v>183</v>
      </c>
      <c r="C4317" s="125">
        <v>45657</v>
      </c>
      <c r="D4317" s="125">
        <v>45657</v>
      </c>
      <c r="E4317" s="125">
        <v>45659</v>
      </c>
      <c r="G4317" s="127" t="s">
        <v>2051</v>
      </c>
      <c r="H4317" s="128" t="s">
        <v>1187</v>
      </c>
      <c r="I4317" s="73" t="s">
        <v>1185</v>
      </c>
      <c r="J4317" s="73" t="s">
        <v>1186</v>
      </c>
      <c r="K4317" s="73" t="s">
        <v>166</v>
      </c>
      <c r="L4317" s="129">
        <v>0</v>
      </c>
      <c r="N4317" s="121">
        <v>0</v>
      </c>
      <c r="O4317" s="121">
        <v>170018.31</v>
      </c>
      <c r="P4317" s="121">
        <v>170018.31</v>
      </c>
      <c r="Q4317" s="130" t="s">
        <v>681</v>
      </c>
      <c r="R4317" s="131">
        <v>0</v>
      </c>
      <c r="S4317" s="132">
        <v>4196557.7100000074</v>
      </c>
      <c r="T4317" s="122" t="s">
        <v>1186</v>
      </c>
      <c r="U4317" s="2">
        <v>124371858</v>
      </c>
      <c r="V4317" s="121">
        <v>-467886657</v>
      </c>
      <c r="W4317" s="111">
        <v>616095</v>
      </c>
      <c r="X4317" s="133">
        <v>75464625</v>
      </c>
      <c r="Y4317" s="45"/>
    </row>
    <row r="4318" spans="1:25">
      <c r="A4318" s="299" t="s">
        <v>206</v>
      </c>
      <c r="B4318" s="299" t="s">
        <v>207</v>
      </c>
      <c r="C4318" s="125">
        <v>45657</v>
      </c>
      <c r="D4318" s="125">
        <v>45657</v>
      </c>
      <c r="E4318" s="125">
        <v>45659</v>
      </c>
      <c r="F4318" s="295" t="s">
        <v>466</v>
      </c>
      <c r="G4318" s="127"/>
      <c r="H4318" s="128" t="s">
        <v>465</v>
      </c>
      <c r="I4318" s="73" t="s">
        <v>467</v>
      </c>
      <c r="J4318" s="73" t="s">
        <v>468</v>
      </c>
      <c r="K4318" s="73" t="s">
        <v>944</v>
      </c>
      <c r="L4318" s="129">
        <v>16464.63</v>
      </c>
      <c r="M4318" s="121">
        <v>100</v>
      </c>
      <c r="N4318" s="121">
        <v>16464.63</v>
      </c>
      <c r="O4318" s="121">
        <v>0</v>
      </c>
      <c r="P4318" s="121">
        <v>16464.63</v>
      </c>
      <c r="Q4318" s="130" t="s">
        <v>681</v>
      </c>
      <c r="R4318" s="131">
        <v>11291208.769999992</v>
      </c>
      <c r="S4318" s="132">
        <v>0</v>
      </c>
      <c r="T4318" s="122" t="s">
        <v>468</v>
      </c>
      <c r="U4318" s="2">
        <v>125066329</v>
      </c>
      <c r="V4318" s="121">
        <v>-465624162</v>
      </c>
      <c r="W4318" s="111">
        <v>553492</v>
      </c>
      <c r="X4318" s="133">
        <v>75094965</v>
      </c>
      <c r="Y4318" s="45"/>
    </row>
    <row r="4319" spans="1:25">
      <c r="A4319" s="299" t="s">
        <v>182</v>
      </c>
      <c r="B4319" s="299" t="s">
        <v>183</v>
      </c>
      <c r="C4319" s="125">
        <v>45657</v>
      </c>
      <c r="D4319" s="125">
        <v>45657</v>
      </c>
      <c r="E4319" s="125">
        <v>45659</v>
      </c>
      <c r="F4319" s="295" t="s">
        <v>466</v>
      </c>
      <c r="G4319" s="127" t="s">
        <v>1608</v>
      </c>
      <c r="H4319" s="128" t="s">
        <v>465</v>
      </c>
      <c r="I4319" s="73" t="s">
        <v>467</v>
      </c>
      <c r="J4319" s="73" t="s">
        <v>468</v>
      </c>
      <c r="K4319" s="73" t="s">
        <v>166</v>
      </c>
      <c r="L4319" s="129">
        <v>0</v>
      </c>
      <c r="N4319" s="121">
        <v>0</v>
      </c>
      <c r="O4319" s="121">
        <v>59942.27</v>
      </c>
      <c r="P4319" s="121">
        <v>59942.27</v>
      </c>
      <c r="Q4319" s="130" t="s">
        <v>681</v>
      </c>
      <c r="R4319" s="131">
        <v>0</v>
      </c>
      <c r="S4319" s="132">
        <v>4256499.980000007</v>
      </c>
      <c r="T4319" s="122" t="s">
        <v>468</v>
      </c>
      <c r="U4319" s="2">
        <v>123037517</v>
      </c>
      <c r="V4319" s="121">
        <v>-467744755</v>
      </c>
      <c r="W4319" s="111">
        <v>553492</v>
      </c>
      <c r="X4319" s="133">
        <v>75323671</v>
      </c>
      <c r="Y4319" s="45"/>
    </row>
    <row r="4320" spans="1:25">
      <c r="A4320" s="299" t="s">
        <v>206</v>
      </c>
      <c r="B4320" s="299" t="s">
        <v>207</v>
      </c>
      <c r="C4320" s="125">
        <v>45657</v>
      </c>
      <c r="D4320" s="125">
        <v>45657</v>
      </c>
      <c r="E4320" s="125">
        <v>45659</v>
      </c>
      <c r="G4320" s="127"/>
      <c r="H4320" s="128" t="s">
        <v>507</v>
      </c>
      <c r="I4320" s="73" t="s">
        <v>508</v>
      </c>
      <c r="J4320" s="73" t="s">
        <v>509</v>
      </c>
      <c r="K4320" s="73" t="s">
        <v>944</v>
      </c>
      <c r="L4320" s="129">
        <v>1508558.55</v>
      </c>
      <c r="M4320" s="121">
        <v>100</v>
      </c>
      <c r="N4320" s="121">
        <v>1508558.55</v>
      </c>
      <c r="O4320" s="121">
        <v>0</v>
      </c>
      <c r="P4320" s="121">
        <v>1508558.55</v>
      </c>
      <c r="Q4320" s="130" t="s">
        <v>681</v>
      </c>
      <c r="R4320" s="131">
        <v>12799767.319999993</v>
      </c>
      <c r="S4320" s="132">
        <v>0</v>
      </c>
      <c r="T4320" s="122" t="s">
        <v>509</v>
      </c>
      <c r="U4320" s="2">
        <v>125795608</v>
      </c>
      <c r="V4320" s="121">
        <v>-468794411</v>
      </c>
      <c r="W4320" s="111">
        <v>543029</v>
      </c>
      <c r="X4320" s="133">
        <v>75695043</v>
      </c>
      <c r="Y4320" s="45"/>
    </row>
    <row r="4321" spans="1:25">
      <c r="A4321" s="299" t="s">
        <v>182</v>
      </c>
      <c r="B4321" s="299" t="s">
        <v>183</v>
      </c>
      <c r="C4321" s="125">
        <v>45657</v>
      </c>
      <c r="D4321" s="125">
        <v>45657</v>
      </c>
      <c r="E4321" s="125">
        <v>45659</v>
      </c>
      <c r="G4321" s="127" t="s">
        <v>1860</v>
      </c>
      <c r="H4321" s="128" t="s">
        <v>507</v>
      </c>
      <c r="I4321" s="73" t="s">
        <v>508</v>
      </c>
      <c r="J4321" s="73" t="s">
        <v>552</v>
      </c>
      <c r="K4321" s="73" t="s">
        <v>166</v>
      </c>
      <c r="L4321" s="129">
        <v>0</v>
      </c>
      <c r="N4321" s="121">
        <v>0</v>
      </c>
      <c r="O4321" s="121">
        <v>42421.41</v>
      </c>
      <c r="P4321" s="121">
        <v>42421.41</v>
      </c>
      <c r="Q4321" s="130" t="s">
        <v>681</v>
      </c>
      <c r="R4321" s="131">
        <v>0</v>
      </c>
      <c r="S4321" s="132">
        <v>4298921.3900000071</v>
      </c>
      <c r="T4321" s="122" t="s">
        <v>509</v>
      </c>
      <c r="U4321" s="2">
        <v>121080931</v>
      </c>
      <c r="V4321" s="121">
        <v>-467695936</v>
      </c>
      <c r="W4321" s="111">
        <v>543029</v>
      </c>
      <c r="X4321" s="133">
        <v>75275757</v>
      </c>
      <c r="Y4321" s="45"/>
    </row>
    <row r="4322" spans="1:25">
      <c r="A4322" s="299" t="s">
        <v>206</v>
      </c>
      <c r="B4322" s="299" t="s">
        <v>207</v>
      </c>
      <c r="C4322" s="125">
        <v>45657</v>
      </c>
      <c r="D4322" s="125">
        <v>45657</v>
      </c>
      <c r="E4322" s="125">
        <v>45659</v>
      </c>
      <c r="F4322" s="295" t="s">
        <v>771</v>
      </c>
      <c r="G4322" s="127"/>
      <c r="H4322" s="128" t="s">
        <v>770</v>
      </c>
      <c r="I4322" s="73" t="s">
        <v>768</v>
      </c>
      <c r="J4322" s="73" t="s">
        <v>769</v>
      </c>
      <c r="K4322" s="73" t="s">
        <v>944</v>
      </c>
      <c r="L4322" s="129">
        <v>19862.72</v>
      </c>
      <c r="M4322" s="121">
        <v>100</v>
      </c>
      <c r="N4322" s="121">
        <v>19862.72</v>
      </c>
      <c r="O4322" s="121">
        <v>0</v>
      </c>
      <c r="P4322" s="121">
        <v>19862.72</v>
      </c>
      <c r="Q4322" s="130" t="s">
        <v>681</v>
      </c>
      <c r="R4322" s="131">
        <v>12819630.039999994</v>
      </c>
      <c r="S4322" s="132">
        <v>0</v>
      </c>
      <c r="T4322" s="122" t="s">
        <v>769</v>
      </c>
      <c r="U4322" s="2">
        <v>125731460</v>
      </c>
      <c r="V4322" s="121">
        <v>-468694299</v>
      </c>
      <c r="W4322" s="111">
        <v>557506</v>
      </c>
      <c r="X4322" s="133">
        <v>75672098</v>
      </c>
      <c r="Y4322" s="45"/>
    </row>
    <row r="4323" spans="1:25">
      <c r="A4323" s="299" t="s">
        <v>182</v>
      </c>
      <c r="B4323" s="299" t="s">
        <v>183</v>
      </c>
      <c r="C4323" s="125">
        <v>45657</v>
      </c>
      <c r="D4323" s="125">
        <v>45657</v>
      </c>
      <c r="E4323" s="125">
        <v>45659</v>
      </c>
      <c r="F4323" s="295" t="s">
        <v>771</v>
      </c>
      <c r="G4323" s="127" t="s">
        <v>1545</v>
      </c>
      <c r="H4323" s="128" t="s">
        <v>770</v>
      </c>
      <c r="I4323" s="73" t="s">
        <v>768</v>
      </c>
      <c r="J4323" s="73" t="s">
        <v>769</v>
      </c>
      <c r="K4323" s="73" t="s">
        <v>166</v>
      </c>
      <c r="L4323" s="129">
        <v>0</v>
      </c>
      <c r="N4323" s="121">
        <v>0</v>
      </c>
      <c r="O4323" s="121">
        <v>179.54</v>
      </c>
      <c r="P4323" s="121">
        <v>179.54</v>
      </c>
      <c r="Q4323" s="130" t="s">
        <v>681</v>
      </c>
      <c r="R4323" s="131">
        <v>0</v>
      </c>
      <c r="S4323" s="132">
        <v>4299100.9300000072</v>
      </c>
      <c r="T4323" s="122" t="s">
        <v>769</v>
      </c>
      <c r="U4323" s="2">
        <v>125731502</v>
      </c>
      <c r="V4323" s="121">
        <v>-468694380</v>
      </c>
      <c r="W4323" s="111">
        <v>557506</v>
      </c>
      <c r="X4323" s="133">
        <v>75672125</v>
      </c>
      <c r="Y4323" s="45"/>
    </row>
    <row r="4324" spans="1:25">
      <c r="A4324" s="299" t="s">
        <v>182</v>
      </c>
      <c r="B4324" s="299" t="s">
        <v>183</v>
      </c>
      <c r="C4324" s="125">
        <v>45659</v>
      </c>
      <c r="D4324" s="125">
        <v>45659</v>
      </c>
      <c r="E4324" s="125">
        <v>45659</v>
      </c>
      <c r="F4324" s="295" t="s">
        <v>549</v>
      </c>
      <c r="G4324" s="127" t="s">
        <v>1596</v>
      </c>
      <c r="H4324" s="128" t="s">
        <v>548</v>
      </c>
      <c r="I4324" s="73" t="s">
        <v>550</v>
      </c>
      <c r="J4324" s="73" t="s">
        <v>551</v>
      </c>
      <c r="K4324" s="73" t="s">
        <v>166</v>
      </c>
      <c r="L4324" s="129">
        <v>0</v>
      </c>
      <c r="N4324" s="121">
        <v>0</v>
      </c>
      <c r="O4324" s="121">
        <v>112451.44</v>
      </c>
      <c r="P4324" s="121">
        <v>112451.44</v>
      </c>
      <c r="Q4324" s="130" t="s">
        <v>681</v>
      </c>
      <c r="R4324" s="131">
        <v>0</v>
      </c>
      <c r="S4324" s="132">
        <v>4411552.3700000076</v>
      </c>
      <c r="T4324" s="122" t="s">
        <v>551</v>
      </c>
      <c r="U4324" s="2">
        <v>120326711</v>
      </c>
      <c r="V4324" s="121">
        <v>-468629166</v>
      </c>
      <c r="W4324" s="111">
        <v>550164</v>
      </c>
      <c r="X4324" s="133">
        <v>75642260</v>
      </c>
      <c r="Y4324" s="45"/>
    </row>
    <row r="4325" spans="1:25">
      <c r="A4325" s="299" t="s">
        <v>206</v>
      </c>
      <c r="B4325" s="299" t="s">
        <v>207</v>
      </c>
      <c r="C4325" s="125">
        <v>45657</v>
      </c>
      <c r="D4325" s="125">
        <v>45657</v>
      </c>
      <c r="E4325" s="125">
        <v>45659</v>
      </c>
      <c r="F4325" s="295" t="s">
        <v>1113</v>
      </c>
      <c r="G4325" s="127"/>
      <c r="H4325" s="128" t="s">
        <v>1112</v>
      </c>
      <c r="I4325" s="73" t="s">
        <v>1142</v>
      </c>
      <c r="J4325" s="73" t="s">
        <v>1143</v>
      </c>
      <c r="K4325" s="73" t="s">
        <v>944</v>
      </c>
      <c r="L4325" s="129">
        <v>6215.26</v>
      </c>
      <c r="M4325" s="121">
        <v>100</v>
      </c>
      <c r="N4325" s="121">
        <v>6215.26</v>
      </c>
      <c r="O4325" s="121">
        <v>0</v>
      </c>
      <c r="P4325" s="121">
        <v>6215.26</v>
      </c>
      <c r="Q4325" s="130" t="s">
        <v>681</v>
      </c>
      <c r="R4325" s="131">
        <v>12825845.299999993</v>
      </c>
      <c r="S4325" s="132">
        <v>0</v>
      </c>
      <c r="T4325" s="122" t="s">
        <v>1143</v>
      </c>
      <c r="U4325" s="2">
        <v>125743904</v>
      </c>
      <c r="V4325" s="121">
        <v>-468714906</v>
      </c>
      <c r="W4325" s="111">
        <v>574756</v>
      </c>
      <c r="X4325" s="133">
        <v>75677576</v>
      </c>
      <c r="Y4325" s="45"/>
    </row>
    <row r="4326" spans="1:25">
      <c r="A4326" s="228" t="s">
        <v>182</v>
      </c>
      <c r="B4326" s="228" t="s">
        <v>183</v>
      </c>
      <c r="C4326" s="229">
        <v>45657</v>
      </c>
      <c r="D4326" s="229">
        <v>45657</v>
      </c>
      <c r="E4326" s="229">
        <v>45659</v>
      </c>
      <c r="F4326" s="296" t="s">
        <v>1113</v>
      </c>
      <c r="G4326" s="230" t="s">
        <v>1974</v>
      </c>
      <c r="H4326" s="231" t="s">
        <v>1112</v>
      </c>
      <c r="I4326" s="232" t="s">
        <v>1142</v>
      </c>
      <c r="J4326" s="232" t="s">
        <v>1143</v>
      </c>
      <c r="K4326" s="232" t="s">
        <v>166</v>
      </c>
      <c r="L4326" s="233">
        <v>0</v>
      </c>
      <c r="M4326" s="234"/>
      <c r="N4326" s="234">
        <v>0</v>
      </c>
      <c r="O4326" s="234">
        <v>67032.240000000005</v>
      </c>
      <c r="P4326" s="234">
        <v>67032.240000000005</v>
      </c>
      <c r="Q4326" s="235" t="s">
        <v>681</v>
      </c>
      <c r="R4326" s="236">
        <v>0</v>
      </c>
      <c r="S4326" s="237">
        <v>4478584.6100000078</v>
      </c>
      <c r="T4326" s="238" t="s">
        <v>1143</v>
      </c>
      <c r="U4326" s="239">
        <v>120744936</v>
      </c>
      <c r="V4326" s="234">
        <v>-467687949</v>
      </c>
      <c r="W4326" s="240">
        <v>574756</v>
      </c>
      <c r="X4326" s="241">
        <v>75268212</v>
      </c>
      <c r="Y4326" s="242"/>
    </row>
    <row r="4327" spans="1:25">
      <c r="A4327" s="299" t="s">
        <v>182</v>
      </c>
      <c r="B4327" s="299" t="s">
        <v>183</v>
      </c>
      <c r="C4327" s="125">
        <v>45659</v>
      </c>
      <c r="D4327" s="125">
        <v>45659</v>
      </c>
      <c r="E4327" s="125">
        <v>45660</v>
      </c>
      <c r="G4327" s="127"/>
      <c r="J4327" s="73"/>
      <c r="K4327" s="73" t="s">
        <v>1875</v>
      </c>
      <c r="L4327" s="129">
        <v>0</v>
      </c>
      <c r="N4327" s="121">
        <v>0</v>
      </c>
      <c r="O4327" s="121">
        <v>23812.26</v>
      </c>
      <c r="P4327" s="121">
        <v>23812.26</v>
      </c>
      <c r="Q4327" s="130" t="s">
        <v>681</v>
      </c>
      <c r="R4327" s="131">
        <v>0</v>
      </c>
      <c r="S4327" s="132">
        <v>4502396.8700000076</v>
      </c>
      <c r="T4327" s="122"/>
      <c r="U4327" s="2">
        <v>3083043</v>
      </c>
      <c r="V4327" s="121">
        <v>-468897014</v>
      </c>
      <c r="W4327" s="111"/>
      <c r="X4327" s="133">
        <v>75715289</v>
      </c>
      <c r="Y4327" s="45" t="s">
        <v>1876</v>
      </c>
    </row>
    <row r="4328" spans="1:25">
      <c r="A4328" s="299" t="s">
        <v>182</v>
      </c>
      <c r="B4328" s="299" t="s">
        <v>183</v>
      </c>
      <c r="C4328" s="125">
        <v>45659</v>
      </c>
      <c r="D4328" s="125">
        <v>45659</v>
      </c>
      <c r="E4328" s="125">
        <v>45660</v>
      </c>
      <c r="G4328" s="127"/>
      <c r="J4328" s="73"/>
      <c r="K4328" s="73" t="s">
        <v>1875</v>
      </c>
      <c r="L4328" s="129">
        <v>0</v>
      </c>
      <c r="N4328" s="121">
        <v>0</v>
      </c>
      <c r="O4328" s="121">
        <v>51200.42</v>
      </c>
      <c r="P4328" s="121">
        <v>51200.42</v>
      </c>
      <c r="Q4328" s="130" t="s">
        <v>681</v>
      </c>
      <c r="R4328" s="131">
        <v>0</v>
      </c>
      <c r="S4328" s="132">
        <v>4553597.2900000075</v>
      </c>
      <c r="T4328" s="122"/>
      <c r="U4328" s="2">
        <v>3083044</v>
      </c>
      <c r="V4328" s="121">
        <v>-468897016</v>
      </c>
      <c r="W4328" s="111"/>
      <c r="X4328" s="133">
        <v>75715290</v>
      </c>
      <c r="Y4328" s="45" t="s">
        <v>1876</v>
      </c>
    </row>
    <row r="4329" spans="1:25">
      <c r="A4329" s="299" t="s">
        <v>182</v>
      </c>
      <c r="B4329" s="299" t="s">
        <v>183</v>
      </c>
      <c r="C4329" s="125">
        <v>45659</v>
      </c>
      <c r="D4329" s="125">
        <v>45659</v>
      </c>
      <c r="E4329" s="125">
        <v>45660</v>
      </c>
      <c r="F4329" s="295" t="s">
        <v>453</v>
      </c>
      <c r="G4329" s="127" t="s">
        <v>1743</v>
      </c>
      <c r="H4329" s="128" t="s">
        <v>452</v>
      </c>
      <c r="I4329" s="73" t="s">
        <v>454</v>
      </c>
      <c r="J4329" s="73" t="s">
        <v>455</v>
      </c>
      <c r="K4329" s="73" t="s">
        <v>166</v>
      </c>
      <c r="L4329" s="129">
        <v>0</v>
      </c>
      <c r="N4329" s="121">
        <v>0</v>
      </c>
      <c r="O4329" s="121">
        <v>4814.74</v>
      </c>
      <c r="P4329" s="121">
        <v>4814.74</v>
      </c>
      <c r="Q4329" s="130" t="s">
        <v>681</v>
      </c>
      <c r="R4329" s="131">
        <v>0</v>
      </c>
      <c r="S4329" s="132">
        <v>4558412.0300000077</v>
      </c>
      <c r="T4329" s="122" t="s">
        <v>455</v>
      </c>
      <c r="U4329" s="2">
        <v>125826912</v>
      </c>
      <c r="V4329" s="121">
        <v>-468905964</v>
      </c>
      <c r="W4329" s="111">
        <v>523882</v>
      </c>
      <c r="X4329" s="133">
        <v>75718692</v>
      </c>
      <c r="Y4329" s="45"/>
    </row>
    <row r="4330" spans="1:25">
      <c r="A4330" s="299" t="s">
        <v>206</v>
      </c>
      <c r="B4330" s="299" t="s">
        <v>207</v>
      </c>
      <c r="C4330" s="125">
        <v>45657</v>
      </c>
      <c r="D4330" s="125">
        <v>45657</v>
      </c>
      <c r="E4330" s="125">
        <v>45660</v>
      </c>
      <c r="F4330" s="295" t="s">
        <v>1432</v>
      </c>
      <c r="G4330" s="127"/>
      <c r="H4330" s="128" t="s">
        <v>1067</v>
      </c>
      <c r="I4330" s="73" t="s">
        <v>1065</v>
      </c>
      <c r="J4330" s="73" t="s">
        <v>1066</v>
      </c>
      <c r="K4330" s="73" t="s">
        <v>944</v>
      </c>
      <c r="L4330" s="129">
        <v>26222.22</v>
      </c>
      <c r="M4330" s="121">
        <v>100</v>
      </c>
      <c r="N4330" s="121">
        <v>26222.22</v>
      </c>
      <c r="O4330" s="121">
        <v>0</v>
      </c>
      <c r="P4330" s="121">
        <v>26222.22</v>
      </c>
      <c r="Q4330" s="130" t="s">
        <v>681</v>
      </c>
      <c r="R4330" s="131">
        <v>12852067.519999994</v>
      </c>
      <c r="S4330" s="132">
        <v>0</v>
      </c>
      <c r="T4330" s="122" t="s">
        <v>1066</v>
      </c>
      <c r="U4330" s="2">
        <v>125745329</v>
      </c>
      <c r="V4330" s="121">
        <v>-468717651</v>
      </c>
      <c r="W4330" s="111">
        <v>557856</v>
      </c>
      <c r="X4330" s="133">
        <v>75678184</v>
      </c>
      <c r="Y4330" s="45"/>
    </row>
    <row r="4331" spans="1:25">
      <c r="A4331" s="299" t="s">
        <v>182</v>
      </c>
      <c r="B4331" s="299" t="s">
        <v>183</v>
      </c>
      <c r="C4331" s="125">
        <v>45657</v>
      </c>
      <c r="D4331" s="125">
        <v>45657</v>
      </c>
      <c r="E4331" s="125">
        <v>45660</v>
      </c>
      <c r="F4331" s="295" t="s">
        <v>1432</v>
      </c>
      <c r="G4331" s="127" t="s">
        <v>1942</v>
      </c>
      <c r="H4331" s="128" t="s">
        <v>1067</v>
      </c>
      <c r="I4331" s="73" t="s">
        <v>1065</v>
      </c>
      <c r="J4331" s="73" t="s">
        <v>1066</v>
      </c>
      <c r="K4331" s="73" t="s">
        <v>166</v>
      </c>
      <c r="L4331" s="129">
        <v>0</v>
      </c>
      <c r="N4331" s="121">
        <v>0</v>
      </c>
      <c r="O4331" s="121">
        <v>290676.32</v>
      </c>
      <c r="P4331" s="121">
        <v>290676.32</v>
      </c>
      <c r="Q4331" s="130" t="s">
        <v>681</v>
      </c>
      <c r="R4331" s="131">
        <v>0</v>
      </c>
      <c r="S4331" s="132">
        <v>4849088.350000008</v>
      </c>
      <c r="T4331" s="122" t="s">
        <v>1066</v>
      </c>
      <c r="U4331" s="2">
        <v>125812535</v>
      </c>
      <c r="V4331" s="121">
        <v>-468823946</v>
      </c>
      <c r="W4331" s="111">
        <v>557856</v>
      </c>
      <c r="X4331" s="133">
        <v>75703571</v>
      </c>
      <c r="Y4331" s="45"/>
    </row>
    <row r="4332" spans="1:25">
      <c r="A4332" s="299" t="s">
        <v>206</v>
      </c>
      <c r="B4332" s="299" t="s">
        <v>207</v>
      </c>
      <c r="C4332" s="125">
        <v>45657</v>
      </c>
      <c r="D4332" s="125">
        <v>45657</v>
      </c>
      <c r="E4332" s="125">
        <v>45660</v>
      </c>
      <c r="G4332" s="127"/>
      <c r="H4332" s="128" t="s">
        <v>1181</v>
      </c>
      <c r="I4332" s="73" t="s">
        <v>1179</v>
      </c>
      <c r="J4332" s="73" t="s">
        <v>1180</v>
      </c>
      <c r="K4332" s="73" t="s">
        <v>944</v>
      </c>
      <c r="L4332" s="129">
        <v>12500</v>
      </c>
      <c r="M4332" s="121">
        <v>100</v>
      </c>
      <c r="N4332" s="121">
        <v>12500</v>
      </c>
      <c r="O4332" s="121">
        <v>0</v>
      </c>
      <c r="P4332" s="121">
        <v>12500</v>
      </c>
      <c r="Q4332" s="130" t="s">
        <v>681</v>
      </c>
      <c r="R4332" s="131">
        <v>12864567.519999994</v>
      </c>
      <c r="S4332" s="132">
        <v>0</v>
      </c>
      <c r="T4332" s="122" t="s">
        <v>1180</v>
      </c>
      <c r="U4332" s="2">
        <v>125759131</v>
      </c>
      <c r="V4332" s="121">
        <v>-468736538</v>
      </c>
      <c r="W4332" s="111">
        <v>610498</v>
      </c>
      <c r="X4332" s="133">
        <v>75682919</v>
      </c>
      <c r="Y4332" s="45"/>
    </row>
    <row r="4333" spans="1:25">
      <c r="A4333" s="299" t="s">
        <v>182</v>
      </c>
      <c r="B4333" s="299" t="s">
        <v>183</v>
      </c>
      <c r="C4333" s="125">
        <v>45657</v>
      </c>
      <c r="D4333" s="125">
        <v>45657</v>
      </c>
      <c r="E4333" s="125">
        <v>45660</v>
      </c>
      <c r="G4333" s="127" t="s">
        <v>2052</v>
      </c>
      <c r="H4333" s="128" t="s">
        <v>1181</v>
      </c>
      <c r="I4333" s="73" t="s">
        <v>1179</v>
      </c>
      <c r="J4333" s="73" t="s">
        <v>1180</v>
      </c>
      <c r="K4333" s="73" t="s">
        <v>166</v>
      </c>
      <c r="L4333" s="129">
        <v>0</v>
      </c>
      <c r="N4333" s="121">
        <v>0</v>
      </c>
      <c r="O4333" s="121">
        <v>93369.01</v>
      </c>
      <c r="P4333" s="121">
        <v>93369.01</v>
      </c>
      <c r="Q4333" s="130" t="s">
        <v>681</v>
      </c>
      <c r="R4333" s="131">
        <v>0</v>
      </c>
      <c r="S4333" s="132">
        <v>4942457.3600000078</v>
      </c>
      <c r="T4333" s="122" t="s">
        <v>1180</v>
      </c>
      <c r="U4333" s="2">
        <v>125884499</v>
      </c>
      <c r="V4333" s="121">
        <v>-469019816</v>
      </c>
      <c r="W4333" s="111">
        <v>610498</v>
      </c>
      <c r="X4333" s="133">
        <v>75744680</v>
      </c>
      <c r="Y4333" s="45"/>
    </row>
    <row r="4334" spans="1:25">
      <c r="A4334" s="299" t="s">
        <v>182</v>
      </c>
      <c r="B4334" s="299" t="s">
        <v>183</v>
      </c>
      <c r="C4334" s="125">
        <v>45660</v>
      </c>
      <c r="D4334" s="125">
        <v>45660</v>
      </c>
      <c r="E4334" s="125">
        <v>45660</v>
      </c>
      <c r="F4334" s="295" t="s">
        <v>699</v>
      </c>
      <c r="G4334" s="127" t="s">
        <v>2033</v>
      </c>
      <c r="H4334" s="128" t="s">
        <v>1197</v>
      </c>
      <c r="I4334" s="73" t="s">
        <v>700</v>
      </c>
      <c r="J4334" s="73" t="s">
        <v>2041</v>
      </c>
      <c r="K4334" s="73" t="s">
        <v>166</v>
      </c>
      <c r="L4334" s="129">
        <v>0</v>
      </c>
      <c r="N4334" s="121">
        <v>0</v>
      </c>
      <c r="O4334" s="121">
        <v>77.510000000000005</v>
      </c>
      <c r="P4334" s="121">
        <v>77.510000000000005</v>
      </c>
      <c r="Q4334" s="130" t="s">
        <v>681</v>
      </c>
      <c r="R4334" s="131">
        <v>0</v>
      </c>
      <c r="S4334" s="132">
        <v>4942534.8700000076</v>
      </c>
      <c r="T4334" s="122" t="s">
        <v>701</v>
      </c>
      <c r="U4334" s="2">
        <v>123380401</v>
      </c>
      <c r="V4334" s="121">
        <v>-468884986</v>
      </c>
      <c r="W4334" s="111">
        <v>620841</v>
      </c>
      <c r="X4334" s="133">
        <v>75709332</v>
      </c>
      <c r="Y4334" s="45"/>
    </row>
    <row r="4335" spans="1:25">
      <c r="A4335" s="299" t="s">
        <v>182</v>
      </c>
      <c r="B4335" s="299" t="s">
        <v>183</v>
      </c>
      <c r="C4335" s="125">
        <v>45660</v>
      </c>
      <c r="D4335" s="125">
        <v>45660</v>
      </c>
      <c r="E4335" s="125">
        <v>45660</v>
      </c>
      <c r="F4335" s="295" t="s">
        <v>699</v>
      </c>
      <c r="G4335" s="127" t="s">
        <v>2033</v>
      </c>
      <c r="H4335" s="128" t="s">
        <v>1197</v>
      </c>
      <c r="I4335" s="73" t="s">
        <v>700</v>
      </c>
      <c r="J4335" s="73" t="s">
        <v>701</v>
      </c>
      <c r="K4335" s="73" t="s">
        <v>166</v>
      </c>
      <c r="L4335" s="129">
        <v>0</v>
      </c>
      <c r="N4335" s="121">
        <v>0</v>
      </c>
      <c r="O4335" s="121">
        <v>6188.33</v>
      </c>
      <c r="P4335" s="121">
        <v>6188.33</v>
      </c>
      <c r="Q4335" s="130" t="s">
        <v>681</v>
      </c>
      <c r="R4335" s="131">
        <v>0</v>
      </c>
      <c r="S4335" s="132">
        <v>4948723.2000000076</v>
      </c>
      <c r="T4335" s="122" t="s">
        <v>701</v>
      </c>
      <c r="U4335" s="2">
        <v>123380402</v>
      </c>
      <c r="V4335" s="121">
        <v>-468884987</v>
      </c>
      <c r="W4335" s="111">
        <v>618828</v>
      </c>
      <c r="X4335" s="133">
        <v>75709333</v>
      </c>
      <c r="Y4335" s="45"/>
    </row>
    <row r="4336" spans="1:25">
      <c r="A4336" s="299" t="s">
        <v>182</v>
      </c>
      <c r="B4336" s="299" t="s">
        <v>183</v>
      </c>
      <c r="C4336" s="125">
        <v>45660</v>
      </c>
      <c r="D4336" s="125">
        <v>45660</v>
      </c>
      <c r="E4336" s="125">
        <v>45660</v>
      </c>
      <c r="F4336" s="295" t="s">
        <v>699</v>
      </c>
      <c r="G4336" s="127" t="s">
        <v>2033</v>
      </c>
      <c r="H4336" s="128" t="s">
        <v>1197</v>
      </c>
      <c r="I4336" s="73" t="s">
        <v>700</v>
      </c>
      <c r="J4336" s="73" t="s">
        <v>2041</v>
      </c>
      <c r="K4336" s="73" t="s">
        <v>166</v>
      </c>
      <c r="L4336" s="129">
        <v>0</v>
      </c>
      <c r="N4336" s="121">
        <v>0</v>
      </c>
      <c r="O4336" s="121">
        <v>1.4</v>
      </c>
      <c r="P4336" s="121">
        <v>1.4</v>
      </c>
      <c r="Q4336" s="130" t="s">
        <v>681</v>
      </c>
      <c r="R4336" s="131">
        <v>0</v>
      </c>
      <c r="S4336" s="132">
        <v>4948724.600000008</v>
      </c>
      <c r="T4336" s="122" t="s">
        <v>701</v>
      </c>
      <c r="U4336" s="2">
        <v>123380401</v>
      </c>
      <c r="V4336" s="121">
        <v>-468976410</v>
      </c>
      <c r="W4336" s="111">
        <v>620841</v>
      </c>
      <c r="X4336" s="133">
        <v>75734680</v>
      </c>
      <c r="Y4336" s="45"/>
    </row>
    <row r="4337" spans="1:25">
      <c r="A4337" s="299" t="s">
        <v>182</v>
      </c>
      <c r="B4337" s="299" t="s">
        <v>183</v>
      </c>
      <c r="C4337" s="125">
        <v>45660</v>
      </c>
      <c r="D4337" s="125">
        <v>45660</v>
      </c>
      <c r="E4337" s="125">
        <v>45660</v>
      </c>
      <c r="F4337" s="295" t="s">
        <v>699</v>
      </c>
      <c r="G4337" s="127" t="s">
        <v>2033</v>
      </c>
      <c r="H4337" s="128" t="s">
        <v>1197</v>
      </c>
      <c r="I4337" s="73" t="s">
        <v>700</v>
      </c>
      <c r="J4337" s="73" t="s">
        <v>701</v>
      </c>
      <c r="K4337" s="73" t="s">
        <v>166</v>
      </c>
      <c r="L4337" s="129">
        <v>0</v>
      </c>
      <c r="N4337" s="121">
        <v>0</v>
      </c>
      <c r="O4337" s="121">
        <v>112.03</v>
      </c>
      <c r="P4337" s="121">
        <v>112.03</v>
      </c>
      <c r="Q4337" s="130" t="s">
        <v>681</v>
      </c>
      <c r="R4337" s="131">
        <v>0</v>
      </c>
      <c r="S4337" s="132">
        <v>4948836.6300000083</v>
      </c>
      <c r="T4337" s="122" t="s">
        <v>701</v>
      </c>
      <c r="U4337" s="2">
        <v>123380402</v>
      </c>
      <c r="V4337" s="121">
        <v>-468976413</v>
      </c>
      <c r="W4337" s="111">
        <v>618828</v>
      </c>
      <c r="X4337" s="133">
        <v>75734681</v>
      </c>
      <c r="Y4337" s="45"/>
    </row>
    <row r="4338" spans="1:25">
      <c r="A4338" s="299" t="s">
        <v>182</v>
      </c>
      <c r="B4338" s="299" t="s">
        <v>183</v>
      </c>
      <c r="C4338" s="125">
        <v>45659</v>
      </c>
      <c r="D4338" s="125">
        <v>45659</v>
      </c>
      <c r="E4338" s="125">
        <v>45660</v>
      </c>
      <c r="F4338" s="295" t="s">
        <v>1201</v>
      </c>
      <c r="G4338" s="127" t="s">
        <v>2053</v>
      </c>
      <c r="H4338" s="128" t="s">
        <v>1200</v>
      </c>
      <c r="I4338" s="73" t="s">
        <v>1198</v>
      </c>
      <c r="J4338" s="73" t="s">
        <v>1199</v>
      </c>
      <c r="K4338" s="73" t="s">
        <v>166</v>
      </c>
      <c r="L4338" s="129">
        <v>0</v>
      </c>
      <c r="N4338" s="121">
        <v>0</v>
      </c>
      <c r="O4338" s="121">
        <v>94865.9</v>
      </c>
      <c r="P4338" s="121">
        <v>94865.9</v>
      </c>
      <c r="Q4338" s="130" t="s">
        <v>681</v>
      </c>
      <c r="R4338" s="131">
        <v>0</v>
      </c>
      <c r="S4338" s="132">
        <v>5043702.5300000086</v>
      </c>
      <c r="T4338" s="122" t="s">
        <v>1199</v>
      </c>
      <c r="U4338" s="2">
        <v>125819698</v>
      </c>
      <c r="V4338" s="121">
        <v>-468837698</v>
      </c>
      <c r="W4338" s="111">
        <v>621979</v>
      </c>
      <c r="X4338" s="133">
        <v>75706610</v>
      </c>
      <c r="Y4338" s="45"/>
    </row>
    <row r="4339" spans="1:25">
      <c r="A4339" s="228" t="s">
        <v>182</v>
      </c>
      <c r="B4339" s="228" t="s">
        <v>183</v>
      </c>
      <c r="C4339" s="229">
        <v>45659</v>
      </c>
      <c r="D4339" s="229">
        <v>45659</v>
      </c>
      <c r="E4339" s="229">
        <v>45660</v>
      </c>
      <c r="F4339" s="296" t="s">
        <v>1201</v>
      </c>
      <c r="G4339" s="230" t="s">
        <v>2053</v>
      </c>
      <c r="H4339" s="231" t="s">
        <v>1200</v>
      </c>
      <c r="I4339" s="232" t="s">
        <v>1198</v>
      </c>
      <c r="J4339" s="232" t="s">
        <v>1199</v>
      </c>
      <c r="K4339" s="232" t="s">
        <v>166</v>
      </c>
      <c r="L4339" s="233">
        <v>0</v>
      </c>
      <c r="M4339" s="234"/>
      <c r="N4339" s="234">
        <v>0</v>
      </c>
      <c r="O4339" s="234">
        <v>45399.01</v>
      </c>
      <c r="P4339" s="234">
        <v>45399.01</v>
      </c>
      <c r="Q4339" s="235" t="s">
        <v>681</v>
      </c>
      <c r="R4339" s="236">
        <v>0</v>
      </c>
      <c r="S4339" s="237">
        <v>5089101.5400000084</v>
      </c>
      <c r="T4339" s="238" t="s">
        <v>1199</v>
      </c>
      <c r="U4339" s="239">
        <v>125819583</v>
      </c>
      <c r="V4339" s="234">
        <v>-468837961</v>
      </c>
      <c r="W4339" s="240">
        <v>621979</v>
      </c>
      <c r="X4339" s="241">
        <v>75706630</v>
      </c>
      <c r="Y4339" s="242"/>
    </row>
    <row r="4340" spans="1:25">
      <c r="A4340" s="299" t="s">
        <v>206</v>
      </c>
      <c r="B4340" s="299" t="s">
        <v>207</v>
      </c>
      <c r="C4340" s="125">
        <v>45657</v>
      </c>
      <c r="D4340" s="125">
        <v>45657</v>
      </c>
      <c r="E4340" s="125">
        <v>45663</v>
      </c>
      <c r="F4340" s="295" t="s">
        <v>346</v>
      </c>
      <c r="G4340" s="127"/>
      <c r="H4340" s="128" t="s">
        <v>345</v>
      </c>
      <c r="I4340" s="73" t="s">
        <v>164</v>
      </c>
      <c r="J4340" s="73" t="s">
        <v>347</v>
      </c>
      <c r="K4340" s="73" t="s">
        <v>944</v>
      </c>
      <c r="L4340" s="129">
        <v>7841.69</v>
      </c>
      <c r="M4340" s="121">
        <v>100</v>
      </c>
      <c r="N4340" s="121">
        <v>7841.69</v>
      </c>
      <c r="O4340" s="121">
        <v>0</v>
      </c>
      <c r="P4340" s="121">
        <v>7841.69</v>
      </c>
      <c r="Q4340" s="130" t="s">
        <v>681</v>
      </c>
      <c r="R4340" s="131">
        <v>12872409.209999993</v>
      </c>
      <c r="S4340" s="132">
        <v>0</v>
      </c>
      <c r="T4340" s="122" t="s">
        <v>347</v>
      </c>
      <c r="U4340" s="2">
        <v>125912907</v>
      </c>
      <c r="V4340" s="121">
        <v>-469116655</v>
      </c>
      <c r="W4340" s="111">
        <v>549316</v>
      </c>
      <c r="X4340" s="133">
        <v>75756172</v>
      </c>
      <c r="Y4340" s="45"/>
    </row>
    <row r="4341" spans="1:25">
      <c r="A4341" s="299" t="s">
        <v>182</v>
      </c>
      <c r="B4341" s="299" t="s">
        <v>183</v>
      </c>
      <c r="C4341" s="125">
        <v>45657</v>
      </c>
      <c r="D4341" s="125">
        <v>45657</v>
      </c>
      <c r="E4341" s="125">
        <v>45663</v>
      </c>
      <c r="F4341" s="295" t="s">
        <v>346</v>
      </c>
      <c r="G4341" s="127" t="s">
        <v>1700</v>
      </c>
      <c r="H4341" s="128" t="s">
        <v>345</v>
      </c>
      <c r="I4341" s="73" t="s">
        <v>164</v>
      </c>
      <c r="J4341" s="73" t="s">
        <v>347</v>
      </c>
      <c r="K4341" s="73" t="s">
        <v>166</v>
      </c>
      <c r="L4341" s="129">
        <v>0</v>
      </c>
      <c r="N4341" s="121">
        <v>0</v>
      </c>
      <c r="O4341" s="121">
        <v>75567.520000000004</v>
      </c>
      <c r="P4341" s="121">
        <v>75567.520000000004</v>
      </c>
      <c r="Q4341" s="130" t="s">
        <v>681</v>
      </c>
      <c r="R4341" s="131">
        <v>0</v>
      </c>
      <c r="S4341" s="132">
        <v>5164669.060000008</v>
      </c>
      <c r="T4341" s="122" t="s">
        <v>347</v>
      </c>
      <c r="U4341" s="2">
        <v>119808382</v>
      </c>
      <c r="V4341" s="121">
        <v>-467653228</v>
      </c>
      <c r="W4341" s="111">
        <v>549316</v>
      </c>
      <c r="X4341" s="133">
        <v>75233807</v>
      </c>
      <c r="Y4341" s="45"/>
    </row>
    <row r="4342" spans="1:25">
      <c r="A4342" s="299" t="s">
        <v>206</v>
      </c>
      <c r="B4342" s="299" t="s">
        <v>207</v>
      </c>
      <c r="C4342" s="125">
        <v>45657</v>
      </c>
      <c r="D4342" s="125">
        <v>45657</v>
      </c>
      <c r="E4342" s="125">
        <v>45663</v>
      </c>
      <c r="G4342" s="127"/>
      <c r="H4342" s="128" t="s">
        <v>1023</v>
      </c>
      <c r="I4342" s="73" t="s">
        <v>1021</v>
      </c>
      <c r="J4342" s="73" t="s">
        <v>1022</v>
      </c>
      <c r="K4342" s="73" t="s">
        <v>944</v>
      </c>
      <c r="L4342" s="129">
        <v>1781.53</v>
      </c>
      <c r="M4342" s="121">
        <v>100</v>
      </c>
      <c r="N4342" s="121">
        <v>1781.53</v>
      </c>
      <c r="O4342" s="121">
        <v>0</v>
      </c>
      <c r="P4342" s="121">
        <v>1781.53</v>
      </c>
      <c r="Q4342" s="130" t="s">
        <v>681</v>
      </c>
      <c r="R4342" s="131">
        <v>12874190.739999993</v>
      </c>
      <c r="S4342" s="132">
        <v>0</v>
      </c>
      <c r="T4342" s="122" t="s">
        <v>1022</v>
      </c>
      <c r="U4342" s="2">
        <v>125599454</v>
      </c>
      <c r="V4342" s="121">
        <v>-468276731</v>
      </c>
      <c r="W4342" s="111">
        <v>517862</v>
      </c>
      <c r="X4342" s="133">
        <v>75597666</v>
      </c>
      <c r="Y4342" s="45"/>
    </row>
    <row r="4343" spans="1:25">
      <c r="A4343" s="299" t="s">
        <v>182</v>
      </c>
      <c r="B4343" s="299" t="s">
        <v>183</v>
      </c>
      <c r="C4343" s="125">
        <v>45657</v>
      </c>
      <c r="D4343" s="125">
        <v>45657</v>
      </c>
      <c r="E4343" s="125">
        <v>45663</v>
      </c>
      <c r="G4343" s="127" t="s">
        <v>1816</v>
      </c>
      <c r="H4343" s="128" t="s">
        <v>1023</v>
      </c>
      <c r="I4343" s="73" t="s">
        <v>1021</v>
      </c>
      <c r="J4343" s="73" t="s">
        <v>1022</v>
      </c>
      <c r="K4343" s="73" t="s">
        <v>166</v>
      </c>
      <c r="L4343" s="129">
        <v>0</v>
      </c>
      <c r="N4343" s="121">
        <v>0</v>
      </c>
      <c r="O4343" s="121">
        <v>18644.560000000001</v>
      </c>
      <c r="P4343" s="121">
        <v>18644.560000000001</v>
      </c>
      <c r="Q4343" s="130" t="s">
        <v>681</v>
      </c>
      <c r="R4343" s="131">
        <v>0</v>
      </c>
      <c r="S4343" s="132">
        <v>5183313.6200000076</v>
      </c>
      <c r="T4343" s="122" t="s">
        <v>1022</v>
      </c>
      <c r="U4343" s="2">
        <v>120416232</v>
      </c>
      <c r="V4343" s="121">
        <v>-469121591</v>
      </c>
      <c r="W4343" s="111">
        <v>517862</v>
      </c>
      <c r="X4343" s="133">
        <v>75756654</v>
      </c>
      <c r="Y4343" s="45"/>
    </row>
    <row r="4344" spans="1:25">
      <c r="A4344" s="299" t="s">
        <v>182</v>
      </c>
      <c r="B4344" s="299" t="s">
        <v>183</v>
      </c>
      <c r="C4344" s="125">
        <v>45663</v>
      </c>
      <c r="D4344" s="125">
        <v>45663</v>
      </c>
      <c r="E4344" s="125">
        <v>45663</v>
      </c>
      <c r="G4344" s="127" t="s">
        <v>2054</v>
      </c>
      <c r="H4344" s="128" t="s">
        <v>1219</v>
      </c>
      <c r="I4344" s="73" t="s">
        <v>1046</v>
      </c>
      <c r="J4344" s="73" t="s">
        <v>1218</v>
      </c>
      <c r="K4344" s="73" t="s">
        <v>166</v>
      </c>
      <c r="L4344" s="129">
        <v>0</v>
      </c>
      <c r="N4344" s="121">
        <v>0</v>
      </c>
      <c r="O4344" s="121">
        <v>84657.51</v>
      </c>
      <c r="P4344" s="121">
        <v>84657.51</v>
      </c>
      <c r="Q4344" s="130" t="s">
        <v>681</v>
      </c>
      <c r="R4344" s="131">
        <v>0</v>
      </c>
      <c r="S4344" s="132">
        <v>5267971.1300000073</v>
      </c>
      <c r="T4344" s="122" t="s">
        <v>1218</v>
      </c>
      <c r="U4344" s="2">
        <v>125944415</v>
      </c>
      <c r="V4344" s="121">
        <v>-469338444</v>
      </c>
      <c r="W4344" s="111">
        <v>626668</v>
      </c>
      <c r="X4344" s="133">
        <v>75784646</v>
      </c>
      <c r="Y4344" s="45"/>
    </row>
    <row r="4345" spans="1:25">
      <c r="A4345" s="299" t="s">
        <v>206</v>
      </c>
      <c r="B4345" s="299" t="s">
        <v>207</v>
      </c>
      <c r="C4345" s="125">
        <v>45657</v>
      </c>
      <c r="D4345" s="125">
        <v>45657</v>
      </c>
      <c r="E4345" s="125">
        <v>45663</v>
      </c>
      <c r="F4345" s="295" t="s">
        <v>371</v>
      </c>
      <c r="G4345" s="127"/>
      <c r="H4345" s="128" t="s">
        <v>370</v>
      </c>
      <c r="I4345" s="73" t="s">
        <v>372</v>
      </c>
      <c r="J4345" s="73" t="s">
        <v>373</v>
      </c>
      <c r="K4345" s="73" t="s">
        <v>944</v>
      </c>
      <c r="L4345" s="129">
        <v>22584.25</v>
      </c>
      <c r="M4345" s="121">
        <v>100</v>
      </c>
      <c r="N4345" s="121">
        <v>22584.25</v>
      </c>
      <c r="O4345" s="121">
        <v>0</v>
      </c>
      <c r="P4345" s="121">
        <v>22584.25</v>
      </c>
      <c r="Q4345" s="130" t="s">
        <v>681</v>
      </c>
      <c r="R4345" s="131">
        <v>12896774.989999993</v>
      </c>
      <c r="S4345" s="132">
        <v>0</v>
      </c>
      <c r="T4345" s="122" t="s">
        <v>373</v>
      </c>
      <c r="U4345" s="2">
        <v>125744071</v>
      </c>
      <c r="V4345" s="121">
        <v>-468715131</v>
      </c>
      <c r="W4345" s="111">
        <v>583361</v>
      </c>
      <c r="X4345" s="133">
        <v>75677645</v>
      </c>
      <c r="Y4345" s="45"/>
    </row>
    <row r="4346" spans="1:25">
      <c r="A4346" s="228" t="s">
        <v>182</v>
      </c>
      <c r="B4346" s="228" t="s">
        <v>183</v>
      </c>
      <c r="C4346" s="229">
        <v>45657</v>
      </c>
      <c r="D4346" s="229">
        <v>45657</v>
      </c>
      <c r="E4346" s="229">
        <v>45663</v>
      </c>
      <c r="F4346" s="296" t="s">
        <v>371</v>
      </c>
      <c r="G4346" s="230" t="s">
        <v>1976</v>
      </c>
      <c r="H4346" s="231" t="s">
        <v>370</v>
      </c>
      <c r="I4346" s="232" t="s">
        <v>372</v>
      </c>
      <c r="J4346" s="232" t="s">
        <v>1109</v>
      </c>
      <c r="K4346" s="232" t="s">
        <v>166</v>
      </c>
      <c r="L4346" s="233">
        <v>0</v>
      </c>
      <c r="M4346" s="234"/>
      <c r="N4346" s="234">
        <v>0</v>
      </c>
      <c r="O4346" s="234">
        <v>74327.56</v>
      </c>
      <c r="P4346" s="234">
        <v>74327.56</v>
      </c>
      <c r="Q4346" s="235" t="s">
        <v>681</v>
      </c>
      <c r="R4346" s="236">
        <v>0</v>
      </c>
      <c r="S4346" s="237">
        <v>5342298.6900000069</v>
      </c>
      <c r="T4346" s="238" t="s">
        <v>373</v>
      </c>
      <c r="U4346" s="239">
        <v>123226004</v>
      </c>
      <c r="V4346" s="234">
        <v>-469395293</v>
      </c>
      <c r="W4346" s="240">
        <v>583361</v>
      </c>
      <c r="X4346" s="241">
        <v>75795411</v>
      </c>
      <c r="Y4346" s="242"/>
    </row>
    <row r="4347" spans="1:25">
      <c r="A4347" s="299" t="s">
        <v>206</v>
      </c>
      <c r="B4347" s="299" t="s">
        <v>207</v>
      </c>
      <c r="C4347" s="125">
        <v>45657</v>
      </c>
      <c r="D4347" s="125">
        <v>45657</v>
      </c>
      <c r="E4347" s="125">
        <v>45664</v>
      </c>
      <c r="G4347" s="127"/>
      <c r="H4347" s="128" t="s">
        <v>1132</v>
      </c>
      <c r="I4347" s="73" t="s">
        <v>1130</v>
      </c>
      <c r="J4347" s="73" t="s">
        <v>1131</v>
      </c>
      <c r="K4347" s="73" t="s">
        <v>944</v>
      </c>
      <c r="L4347" s="129">
        <v>20756.14</v>
      </c>
      <c r="M4347" s="121">
        <v>100</v>
      </c>
      <c r="N4347" s="121">
        <v>20756.14</v>
      </c>
      <c r="O4347" s="121">
        <v>0</v>
      </c>
      <c r="P4347" s="121">
        <v>20756.14</v>
      </c>
      <c r="Q4347" s="130" t="s">
        <v>681</v>
      </c>
      <c r="R4347" s="131">
        <v>12917531.129999993</v>
      </c>
      <c r="S4347" s="132">
        <v>0</v>
      </c>
      <c r="T4347" s="122" t="s">
        <v>1131</v>
      </c>
      <c r="U4347" s="2">
        <v>125745903</v>
      </c>
      <c r="V4347" s="121">
        <v>-468718631</v>
      </c>
      <c r="W4347" s="111">
        <v>583671</v>
      </c>
      <c r="X4347" s="133">
        <v>75678458</v>
      </c>
      <c r="Y4347" s="45"/>
    </row>
    <row r="4348" spans="1:25">
      <c r="A4348" s="299" t="s">
        <v>182</v>
      </c>
      <c r="B4348" s="299" t="s">
        <v>183</v>
      </c>
      <c r="C4348" s="125">
        <v>45657</v>
      </c>
      <c r="D4348" s="125">
        <v>45657</v>
      </c>
      <c r="E4348" s="125">
        <v>45664</v>
      </c>
      <c r="G4348" s="127" t="s">
        <v>1990</v>
      </c>
      <c r="H4348" s="128" t="s">
        <v>1132</v>
      </c>
      <c r="I4348" s="73" t="s">
        <v>1130</v>
      </c>
      <c r="J4348" s="73" t="s">
        <v>1131</v>
      </c>
      <c r="K4348" s="73" t="s">
        <v>166</v>
      </c>
      <c r="L4348" s="129">
        <v>0</v>
      </c>
      <c r="N4348" s="121">
        <v>0</v>
      </c>
      <c r="O4348" s="121">
        <v>73963.570000000007</v>
      </c>
      <c r="P4348" s="121">
        <v>73963.570000000007</v>
      </c>
      <c r="Q4348" s="130" t="s">
        <v>681</v>
      </c>
      <c r="R4348" s="131">
        <v>0</v>
      </c>
      <c r="S4348" s="132">
        <v>5416262.2600000072</v>
      </c>
      <c r="T4348" s="122" t="s">
        <v>1131</v>
      </c>
      <c r="U4348" s="2">
        <v>122903622</v>
      </c>
      <c r="V4348" s="121">
        <v>-469415778</v>
      </c>
      <c r="W4348" s="111">
        <v>583671</v>
      </c>
      <c r="X4348" s="133">
        <v>75799283</v>
      </c>
      <c r="Y4348" s="45"/>
    </row>
    <row r="4349" spans="1:25">
      <c r="A4349" s="299" t="s">
        <v>182</v>
      </c>
      <c r="B4349" s="299" t="s">
        <v>183</v>
      </c>
      <c r="C4349" s="125">
        <v>45664</v>
      </c>
      <c r="D4349" s="125">
        <v>45664</v>
      </c>
      <c r="E4349" s="125">
        <v>45664</v>
      </c>
      <c r="F4349" s="295" t="s">
        <v>558</v>
      </c>
      <c r="G4349" s="127"/>
      <c r="H4349" s="128" t="s">
        <v>557</v>
      </c>
      <c r="I4349" s="73" t="s">
        <v>559</v>
      </c>
      <c r="J4349" s="73" t="s">
        <v>560</v>
      </c>
      <c r="K4349" s="73" t="s">
        <v>1158</v>
      </c>
      <c r="L4349" s="129">
        <v>0</v>
      </c>
      <c r="N4349" s="121">
        <v>0</v>
      </c>
      <c r="O4349" s="121">
        <v>1884.2</v>
      </c>
      <c r="P4349" s="121">
        <v>1884.2</v>
      </c>
      <c r="Q4349" s="130" t="s">
        <v>681</v>
      </c>
      <c r="R4349" s="131">
        <v>0</v>
      </c>
      <c r="S4349" s="132">
        <v>5418146.4600000074</v>
      </c>
      <c r="T4349" s="122" t="s">
        <v>560</v>
      </c>
      <c r="U4349" s="2"/>
      <c r="W4349" s="111"/>
      <c r="X4349" s="133"/>
      <c r="Y4349" s="45"/>
    </row>
    <row r="4350" spans="1:25">
      <c r="A4350" s="299" t="s">
        <v>206</v>
      </c>
      <c r="B4350" s="299" t="s">
        <v>207</v>
      </c>
      <c r="C4350" s="125">
        <v>45657</v>
      </c>
      <c r="D4350" s="125">
        <v>45657</v>
      </c>
      <c r="E4350" s="125">
        <v>45664</v>
      </c>
      <c r="F4350" s="295" t="s">
        <v>558</v>
      </c>
      <c r="G4350" s="127"/>
      <c r="H4350" s="128" t="s">
        <v>557</v>
      </c>
      <c r="I4350" s="73" t="s">
        <v>559</v>
      </c>
      <c r="J4350" s="73" t="s">
        <v>560</v>
      </c>
      <c r="K4350" s="73" t="s">
        <v>944</v>
      </c>
      <c r="L4350" s="129">
        <v>7731.67</v>
      </c>
      <c r="M4350" s="121">
        <v>100</v>
      </c>
      <c r="N4350" s="121">
        <v>7731.67</v>
      </c>
      <c r="O4350" s="121">
        <v>0</v>
      </c>
      <c r="P4350" s="121">
        <v>7731.67</v>
      </c>
      <c r="Q4350" s="130" t="s">
        <v>681</v>
      </c>
      <c r="R4350" s="131">
        <v>12925262.799999993</v>
      </c>
      <c r="S4350" s="132">
        <v>0</v>
      </c>
      <c r="T4350" s="122" t="s">
        <v>560</v>
      </c>
      <c r="U4350" s="2">
        <v>125702662</v>
      </c>
      <c r="V4350" s="121">
        <v>-468526014</v>
      </c>
      <c r="W4350" s="111">
        <v>545690</v>
      </c>
      <c r="X4350" s="133">
        <v>75640521</v>
      </c>
      <c r="Y4350" s="45"/>
    </row>
    <row r="4351" spans="1:25">
      <c r="A4351" s="299" t="s">
        <v>182</v>
      </c>
      <c r="B4351" s="299" t="s">
        <v>183</v>
      </c>
      <c r="C4351" s="125">
        <v>45657</v>
      </c>
      <c r="D4351" s="125">
        <v>45657</v>
      </c>
      <c r="E4351" s="125">
        <v>45664</v>
      </c>
      <c r="F4351" s="295" t="s">
        <v>558</v>
      </c>
      <c r="G4351" s="127" t="s">
        <v>1685</v>
      </c>
      <c r="H4351" s="128" t="s">
        <v>557</v>
      </c>
      <c r="I4351" s="73" t="s">
        <v>559</v>
      </c>
      <c r="J4351" s="73" t="s">
        <v>943</v>
      </c>
      <c r="K4351" s="73" t="s">
        <v>166</v>
      </c>
      <c r="L4351" s="129">
        <v>0</v>
      </c>
      <c r="N4351" s="121">
        <v>0</v>
      </c>
      <c r="O4351" s="121">
        <v>28971.85</v>
      </c>
      <c r="P4351" s="121">
        <v>28971.85</v>
      </c>
      <c r="Q4351" s="130" t="s">
        <v>681</v>
      </c>
      <c r="R4351" s="131">
        <v>0</v>
      </c>
      <c r="S4351" s="132">
        <v>5447118.310000007</v>
      </c>
      <c r="T4351" s="122" t="s">
        <v>560</v>
      </c>
      <c r="U4351" s="2">
        <v>124326064</v>
      </c>
      <c r="V4351" s="121">
        <v>-467875536</v>
      </c>
      <c r="W4351" s="111">
        <v>545690</v>
      </c>
      <c r="X4351" s="133">
        <v>75453506</v>
      </c>
      <c r="Y4351" s="45"/>
    </row>
    <row r="4352" spans="1:25">
      <c r="A4352" s="299" t="s">
        <v>206</v>
      </c>
      <c r="B4352" s="299" t="s">
        <v>207</v>
      </c>
      <c r="C4352" s="125">
        <v>45638</v>
      </c>
      <c r="D4352" s="125">
        <v>45643</v>
      </c>
      <c r="E4352" s="125">
        <v>45664</v>
      </c>
      <c r="G4352" s="127"/>
      <c r="H4352" s="128" t="s">
        <v>1222</v>
      </c>
      <c r="I4352" s="73" t="s">
        <v>1171</v>
      </c>
      <c r="J4352" s="73" t="s">
        <v>1221</v>
      </c>
      <c r="K4352" s="73" t="s">
        <v>2055</v>
      </c>
      <c r="L4352" s="129">
        <v>0</v>
      </c>
      <c r="M4352" s="121">
        <v>99.03125</v>
      </c>
      <c r="N4352" s="121">
        <v>4951562.5</v>
      </c>
      <c r="O4352" s="121">
        <v>0</v>
      </c>
      <c r="P4352" s="121">
        <v>4951562.5</v>
      </c>
      <c r="Q4352" s="130" t="s">
        <v>681</v>
      </c>
      <c r="R4352" s="131">
        <v>17876825.299999993</v>
      </c>
      <c r="S4352" s="132">
        <v>0</v>
      </c>
      <c r="T4352" s="122" t="s">
        <v>1221</v>
      </c>
      <c r="U4352" s="2"/>
      <c r="W4352" s="111">
        <v>630479</v>
      </c>
      <c r="X4352" s="133"/>
      <c r="Y4352" s="45"/>
    </row>
    <row r="4353" spans="1:25">
      <c r="A4353" s="228" t="s">
        <v>206</v>
      </c>
      <c r="B4353" s="228" t="s">
        <v>207</v>
      </c>
      <c r="C4353" s="229">
        <v>45638</v>
      </c>
      <c r="D4353" s="229">
        <v>45643</v>
      </c>
      <c r="E4353" s="229">
        <v>45664</v>
      </c>
      <c r="F4353" s="296"/>
      <c r="G4353" s="230"/>
      <c r="H4353" s="231" t="s">
        <v>1222</v>
      </c>
      <c r="I4353" s="232" t="s">
        <v>1171</v>
      </c>
      <c r="J4353" s="232" t="s">
        <v>1221</v>
      </c>
      <c r="K4353" s="232" t="s">
        <v>710</v>
      </c>
      <c r="L4353" s="233">
        <v>5000000</v>
      </c>
      <c r="M4353" s="234">
        <v>99.03125</v>
      </c>
      <c r="N4353" s="234">
        <v>-4951562.5</v>
      </c>
      <c r="O4353" s="234">
        <v>0</v>
      </c>
      <c r="P4353" s="234">
        <v>-4951562.5</v>
      </c>
      <c r="Q4353" s="235" t="s">
        <v>681</v>
      </c>
      <c r="R4353" s="236">
        <v>12925262.799999993</v>
      </c>
      <c r="S4353" s="237">
        <v>0</v>
      </c>
      <c r="T4353" s="238" t="s">
        <v>1221</v>
      </c>
      <c r="U4353" s="239">
        <v>123931994</v>
      </c>
      <c r="V4353" s="234">
        <v>-469284877</v>
      </c>
      <c r="W4353" s="240">
        <v>630479</v>
      </c>
      <c r="X4353" s="241">
        <v>75774054</v>
      </c>
      <c r="Y4353" s="242"/>
    </row>
    <row r="4354" spans="1:25">
      <c r="A4354" s="299" t="s">
        <v>182</v>
      </c>
      <c r="B4354" s="299" t="s">
        <v>183</v>
      </c>
      <c r="C4354" s="125">
        <v>45659</v>
      </c>
      <c r="D4354" s="125">
        <v>45659</v>
      </c>
      <c r="E4354" s="125">
        <v>45666</v>
      </c>
      <c r="F4354" s="295" t="s">
        <v>453</v>
      </c>
      <c r="G4354" s="127" t="s">
        <v>1743</v>
      </c>
      <c r="H4354" s="128" t="s">
        <v>452</v>
      </c>
      <c r="I4354" s="73" t="s">
        <v>454</v>
      </c>
      <c r="J4354" s="73" t="s">
        <v>2039</v>
      </c>
      <c r="K4354" s="73" t="s">
        <v>166</v>
      </c>
      <c r="L4354" s="129">
        <v>0</v>
      </c>
      <c r="N4354" s="121">
        <v>0</v>
      </c>
      <c r="O4354" s="121">
        <v>123.58</v>
      </c>
      <c r="P4354" s="121">
        <v>123.58</v>
      </c>
      <c r="Q4354" s="130" t="s">
        <v>681</v>
      </c>
      <c r="R4354" s="131">
        <v>0</v>
      </c>
      <c r="S4354" s="132">
        <v>5447241.8900000071</v>
      </c>
      <c r="T4354" s="122" t="s">
        <v>455</v>
      </c>
      <c r="U4354" s="2">
        <v>125826911</v>
      </c>
      <c r="V4354" s="121">
        <v>-469912241</v>
      </c>
      <c r="W4354" s="111">
        <v>623909</v>
      </c>
      <c r="X4354" s="133">
        <v>75878770</v>
      </c>
      <c r="Y4354" s="45"/>
    </row>
    <row r="4355" spans="1:25">
      <c r="A4355" s="299" t="s">
        <v>206</v>
      </c>
      <c r="B4355" s="299" t="s">
        <v>207</v>
      </c>
      <c r="C4355" s="125">
        <v>45657</v>
      </c>
      <c r="D4355" s="125">
        <v>45657</v>
      </c>
      <c r="E4355" s="125">
        <v>45666</v>
      </c>
      <c r="G4355" s="127"/>
      <c r="H4355" s="128" t="s">
        <v>457</v>
      </c>
      <c r="I4355" s="73" t="s">
        <v>446</v>
      </c>
      <c r="J4355" s="73" t="s">
        <v>458</v>
      </c>
      <c r="K4355" s="73" t="s">
        <v>944</v>
      </c>
      <c r="L4355" s="129">
        <v>12500</v>
      </c>
      <c r="M4355" s="121">
        <v>100</v>
      </c>
      <c r="N4355" s="121">
        <v>12500</v>
      </c>
      <c r="O4355" s="121">
        <v>0</v>
      </c>
      <c r="P4355" s="121">
        <v>12500</v>
      </c>
      <c r="Q4355" s="130" t="s">
        <v>681</v>
      </c>
      <c r="R4355" s="131">
        <v>12937762.799999993</v>
      </c>
      <c r="S4355" s="132">
        <v>0</v>
      </c>
      <c r="T4355" s="122" t="s">
        <v>458</v>
      </c>
      <c r="U4355" s="2">
        <v>125771038</v>
      </c>
      <c r="V4355" s="121">
        <v>-468756310</v>
      </c>
      <c r="W4355" s="111">
        <v>628531</v>
      </c>
      <c r="X4355" s="133">
        <v>75687300</v>
      </c>
      <c r="Y4355" s="45"/>
    </row>
    <row r="4356" spans="1:25">
      <c r="A4356" s="299" t="s">
        <v>182</v>
      </c>
      <c r="B4356" s="299" t="s">
        <v>183</v>
      </c>
      <c r="C4356" s="125">
        <v>45657</v>
      </c>
      <c r="D4356" s="125">
        <v>45657</v>
      </c>
      <c r="E4356" s="125">
        <v>45666</v>
      </c>
      <c r="G4356" s="127" t="s">
        <v>2056</v>
      </c>
      <c r="H4356" s="128" t="s">
        <v>457</v>
      </c>
      <c r="I4356" s="73" t="s">
        <v>446</v>
      </c>
      <c r="J4356" s="73" t="s">
        <v>458</v>
      </c>
      <c r="K4356" s="73" t="s">
        <v>166</v>
      </c>
      <c r="L4356" s="129">
        <v>0</v>
      </c>
      <c r="N4356" s="121">
        <v>0</v>
      </c>
      <c r="O4356" s="121">
        <v>46631.92</v>
      </c>
      <c r="P4356" s="121">
        <v>46631.92</v>
      </c>
      <c r="Q4356" s="130" t="s">
        <v>681</v>
      </c>
      <c r="R4356" s="131">
        <v>0</v>
      </c>
      <c r="S4356" s="132">
        <v>5493873.810000007</v>
      </c>
      <c r="T4356" s="122" t="s">
        <v>458</v>
      </c>
      <c r="U4356" s="2">
        <v>125694739</v>
      </c>
      <c r="V4356" s="121">
        <v>-469858252</v>
      </c>
      <c r="W4356" s="111">
        <v>628531</v>
      </c>
      <c r="X4356" s="133">
        <v>75870240</v>
      </c>
      <c r="Y4356" s="45"/>
    </row>
    <row r="4357" spans="1:25">
      <c r="A4357" s="299" t="s">
        <v>182</v>
      </c>
      <c r="B4357" s="299" t="s">
        <v>183</v>
      </c>
      <c r="C4357" s="125">
        <v>45657</v>
      </c>
      <c r="D4357" s="125">
        <v>45657</v>
      </c>
      <c r="E4357" s="125">
        <v>45666</v>
      </c>
      <c r="G4357" s="127" t="s">
        <v>2056</v>
      </c>
      <c r="H4357" s="128" t="s">
        <v>457</v>
      </c>
      <c r="I4357" s="73" t="s">
        <v>446</v>
      </c>
      <c r="J4357" s="73" t="s">
        <v>458</v>
      </c>
      <c r="K4357" s="73" t="s">
        <v>166</v>
      </c>
      <c r="L4357" s="129">
        <v>0</v>
      </c>
      <c r="N4357" s="121">
        <v>0</v>
      </c>
      <c r="O4357" s="121">
        <v>21463.85</v>
      </c>
      <c r="P4357" s="121">
        <v>21463.85</v>
      </c>
      <c r="Q4357" s="130" t="s">
        <v>681</v>
      </c>
      <c r="R4357" s="131">
        <v>0</v>
      </c>
      <c r="S4357" s="132">
        <v>5515337.6600000067</v>
      </c>
      <c r="T4357" s="122" t="s">
        <v>458</v>
      </c>
      <c r="U4357" s="2">
        <v>125694739</v>
      </c>
      <c r="V4357" s="121">
        <v>-469858314</v>
      </c>
      <c r="W4357" s="111">
        <v>628531</v>
      </c>
      <c r="X4357" s="133">
        <v>75870260</v>
      </c>
      <c r="Y4357" s="45"/>
    </row>
    <row r="4358" spans="1:25">
      <c r="A4358" s="299" t="s">
        <v>206</v>
      </c>
      <c r="B4358" s="299" t="s">
        <v>207</v>
      </c>
      <c r="C4358" s="125">
        <v>45657</v>
      </c>
      <c r="D4358" s="125">
        <v>45657</v>
      </c>
      <c r="E4358" s="125">
        <v>45666</v>
      </c>
      <c r="F4358" s="295" t="s">
        <v>1220</v>
      </c>
      <c r="G4358" s="127"/>
      <c r="H4358" s="128" t="s">
        <v>1190</v>
      </c>
      <c r="I4358" s="73" t="s">
        <v>1188</v>
      </c>
      <c r="J4358" s="73" t="s">
        <v>1189</v>
      </c>
      <c r="K4358" s="73" t="s">
        <v>944</v>
      </c>
      <c r="L4358" s="129">
        <v>25000</v>
      </c>
      <c r="M4358" s="121">
        <v>100</v>
      </c>
      <c r="N4358" s="121">
        <v>25000</v>
      </c>
      <c r="O4358" s="121">
        <v>0</v>
      </c>
      <c r="P4358" s="121">
        <v>25000</v>
      </c>
      <c r="Q4358" s="130" t="s">
        <v>681</v>
      </c>
      <c r="R4358" s="131">
        <v>12962762.799999993</v>
      </c>
      <c r="S4358" s="132">
        <v>0</v>
      </c>
      <c r="T4358" s="122" t="s">
        <v>1189</v>
      </c>
      <c r="U4358" s="2">
        <v>125336423</v>
      </c>
      <c r="V4358" s="121">
        <v>-466822450</v>
      </c>
      <c r="W4358" s="111">
        <v>613442</v>
      </c>
      <c r="X4358" s="133">
        <v>75198760</v>
      </c>
      <c r="Y4358" s="45"/>
    </row>
    <row r="4359" spans="1:25">
      <c r="A4359" s="299" t="s">
        <v>206</v>
      </c>
      <c r="B4359" s="299" t="s">
        <v>207</v>
      </c>
      <c r="C4359" s="125">
        <v>45657</v>
      </c>
      <c r="D4359" s="125">
        <v>45657</v>
      </c>
      <c r="E4359" s="125">
        <v>45666</v>
      </c>
      <c r="G4359" s="127"/>
      <c r="H4359" s="128" t="s">
        <v>441</v>
      </c>
      <c r="I4359" s="73" t="s">
        <v>442</v>
      </c>
      <c r="J4359" s="73" t="s">
        <v>443</v>
      </c>
      <c r="K4359" s="73" t="s">
        <v>944</v>
      </c>
      <c r="L4359" s="129">
        <v>17958.54</v>
      </c>
      <c r="M4359" s="121">
        <v>100</v>
      </c>
      <c r="N4359" s="121">
        <v>17958.54</v>
      </c>
      <c r="O4359" s="121">
        <v>0</v>
      </c>
      <c r="P4359" s="121">
        <v>17958.54</v>
      </c>
      <c r="Q4359" s="130" t="s">
        <v>681</v>
      </c>
      <c r="R4359" s="131">
        <v>12980721.339999992</v>
      </c>
      <c r="S4359" s="132">
        <v>0</v>
      </c>
      <c r="T4359" s="122" t="s">
        <v>443</v>
      </c>
      <c r="U4359" s="2">
        <v>125744542</v>
      </c>
      <c r="V4359" s="121">
        <v>-468715967</v>
      </c>
      <c r="W4359" s="111">
        <v>586391</v>
      </c>
      <c r="X4359" s="133">
        <v>75677814</v>
      </c>
      <c r="Y4359" s="45"/>
    </row>
    <row r="4360" spans="1:25">
      <c r="A4360" s="299" t="s">
        <v>182</v>
      </c>
      <c r="B4360" s="299" t="s">
        <v>183</v>
      </c>
      <c r="C4360" s="125">
        <v>45657</v>
      </c>
      <c r="D4360" s="125">
        <v>45657</v>
      </c>
      <c r="E4360" s="125">
        <v>45666</v>
      </c>
      <c r="G4360" s="127" t="s">
        <v>1997</v>
      </c>
      <c r="H4360" s="128" t="s">
        <v>441</v>
      </c>
      <c r="I4360" s="73" t="s">
        <v>442</v>
      </c>
      <c r="J4360" s="73" t="s">
        <v>443</v>
      </c>
      <c r="K4360" s="73" t="s">
        <v>166</v>
      </c>
      <c r="L4360" s="129">
        <v>0</v>
      </c>
      <c r="N4360" s="121">
        <v>0</v>
      </c>
      <c r="O4360" s="121">
        <v>64832.63</v>
      </c>
      <c r="P4360" s="121">
        <v>64832.63</v>
      </c>
      <c r="Q4360" s="130" t="s">
        <v>681</v>
      </c>
      <c r="R4360" s="131">
        <v>0</v>
      </c>
      <c r="S4360" s="132">
        <v>5580170.2900000066</v>
      </c>
      <c r="T4360" s="122" t="s">
        <v>443</v>
      </c>
      <c r="U4360" s="2">
        <v>123226364</v>
      </c>
      <c r="V4360" s="121">
        <v>-469900484</v>
      </c>
      <c r="W4360" s="111">
        <v>586391</v>
      </c>
      <c r="X4360" s="133">
        <v>75876853</v>
      </c>
      <c r="Y4360" s="45"/>
    </row>
    <row r="4361" spans="1:25">
      <c r="A4361" s="299" t="s">
        <v>206</v>
      </c>
      <c r="B4361" s="299" t="s">
        <v>207</v>
      </c>
      <c r="C4361" s="125">
        <v>45657</v>
      </c>
      <c r="D4361" s="125">
        <v>45657</v>
      </c>
      <c r="E4361" s="125">
        <v>45666</v>
      </c>
      <c r="G4361" s="127"/>
      <c r="H4361" s="128" t="s">
        <v>438</v>
      </c>
      <c r="I4361" s="73" t="s">
        <v>439</v>
      </c>
      <c r="J4361" s="73" t="s">
        <v>440</v>
      </c>
      <c r="K4361" s="73" t="s">
        <v>944</v>
      </c>
      <c r="L4361" s="129">
        <v>23287.01</v>
      </c>
      <c r="M4361" s="121">
        <v>100</v>
      </c>
      <c r="N4361" s="121">
        <v>23287.01</v>
      </c>
      <c r="O4361" s="121">
        <v>0</v>
      </c>
      <c r="P4361" s="121">
        <v>23287.01</v>
      </c>
      <c r="Q4361" s="130" t="s">
        <v>681</v>
      </c>
      <c r="R4361" s="131">
        <v>13004008.349999992</v>
      </c>
      <c r="S4361" s="132">
        <v>0</v>
      </c>
      <c r="T4361" s="122" t="s">
        <v>440</v>
      </c>
      <c r="U4361" s="2">
        <v>125994654</v>
      </c>
      <c r="V4361" s="121">
        <v>-469480206</v>
      </c>
      <c r="W4361" s="111">
        <v>596600</v>
      </c>
      <c r="X4361" s="133">
        <v>75810956</v>
      </c>
      <c r="Y4361" s="45"/>
    </row>
    <row r="4362" spans="1:25">
      <c r="A4362" s="299" t="s">
        <v>182</v>
      </c>
      <c r="B4362" s="299" t="s">
        <v>183</v>
      </c>
      <c r="C4362" s="125">
        <v>45657</v>
      </c>
      <c r="D4362" s="125">
        <v>45657</v>
      </c>
      <c r="E4362" s="125">
        <v>45666</v>
      </c>
      <c r="G4362" s="127" t="s">
        <v>2014</v>
      </c>
      <c r="H4362" s="128" t="s">
        <v>438</v>
      </c>
      <c r="I4362" s="73" t="s">
        <v>439</v>
      </c>
      <c r="J4362" s="73" t="s">
        <v>440</v>
      </c>
      <c r="K4362" s="73" t="s">
        <v>166</v>
      </c>
      <c r="L4362" s="129">
        <v>0</v>
      </c>
      <c r="N4362" s="121">
        <v>0</v>
      </c>
      <c r="O4362" s="121">
        <v>85041.8</v>
      </c>
      <c r="P4362" s="121">
        <v>85041.8</v>
      </c>
      <c r="Q4362" s="130" t="s">
        <v>681</v>
      </c>
      <c r="R4362" s="131">
        <v>0</v>
      </c>
      <c r="S4362" s="132">
        <v>5665212.0900000064</v>
      </c>
      <c r="T4362" s="122" t="s">
        <v>440</v>
      </c>
      <c r="U4362" s="2">
        <v>122924428</v>
      </c>
      <c r="V4362" s="121">
        <v>-469900608</v>
      </c>
      <c r="W4362" s="111">
        <v>596600</v>
      </c>
      <c r="X4362" s="133">
        <v>75876881</v>
      </c>
      <c r="Y4362" s="45"/>
    </row>
    <row r="4363" spans="1:25">
      <c r="A4363" s="299" t="s">
        <v>182</v>
      </c>
      <c r="B4363" s="299" t="s">
        <v>183</v>
      </c>
      <c r="C4363" s="125">
        <v>45664</v>
      </c>
      <c r="D4363" s="125">
        <v>45664</v>
      </c>
      <c r="E4363" s="125">
        <v>45666</v>
      </c>
      <c r="F4363" s="295" t="s">
        <v>558</v>
      </c>
      <c r="G4363" s="127"/>
      <c r="H4363" s="128" t="s">
        <v>557</v>
      </c>
      <c r="I4363" s="73" t="s">
        <v>559</v>
      </c>
      <c r="J4363" s="73" t="s">
        <v>560</v>
      </c>
      <c r="K4363" s="73" t="s">
        <v>2057</v>
      </c>
      <c r="L4363" s="129">
        <v>0</v>
      </c>
      <c r="N4363" s="121">
        <v>0</v>
      </c>
      <c r="O4363" s="121">
        <v>-1884.2</v>
      </c>
      <c r="P4363" s="121">
        <v>-1884.2</v>
      </c>
      <c r="Q4363" s="130" t="s">
        <v>681</v>
      </c>
      <c r="R4363" s="131">
        <v>0</v>
      </c>
      <c r="S4363" s="132">
        <v>5663327.8900000062</v>
      </c>
      <c r="T4363" s="122" t="s">
        <v>560</v>
      </c>
      <c r="U4363" s="2"/>
      <c r="W4363" s="111"/>
      <c r="X4363" s="133"/>
      <c r="Y4363" s="45"/>
    </row>
    <row r="4364" spans="1:25">
      <c r="A4364" s="299" t="s">
        <v>182</v>
      </c>
      <c r="B4364" s="299" t="s">
        <v>183</v>
      </c>
      <c r="C4364" s="125">
        <v>45657</v>
      </c>
      <c r="D4364" s="125">
        <v>45657</v>
      </c>
      <c r="E4364" s="125">
        <v>45666</v>
      </c>
      <c r="F4364" s="295" t="s">
        <v>558</v>
      </c>
      <c r="G4364" s="127"/>
      <c r="H4364" s="128" t="s">
        <v>557</v>
      </c>
      <c r="I4364" s="73" t="s">
        <v>559</v>
      </c>
      <c r="J4364" s="73" t="s">
        <v>560</v>
      </c>
      <c r="K4364" s="73" t="s">
        <v>1730</v>
      </c>
      <c r="L4364" s="129">
        <v>0</v>
      </c>
      <c r="N4364" s="121">
        <v>0</v>
      </c>
      <c r="O4364" s="121">
        <v>1884.2</v>
      </c>
      <c r="P4364" s="121">
        <v>1884.2</v>
      </c>
      <c r="Q4364" s="130" t="s">
        <v>681</v>
      </c>
      <c r="R4364" s="131">
        <v>0</v>
      </c>
      <c r="S4364" s="132">
        <v>5665212.0900000064</v>
      </c>
      <c r="T4364" s="122" t="s">
        <v>560</v>
      </c>
      <c r="U4364" s="2">
        <v>126121420</v>
      </c>
      <c r="V4364" s="121">
        <v>-469901268</v>
      </c>
      <c r="W4364" s="111"/>
      <c r="X4364" s="133">
        <v>75876906</v>
      </c>
      <c r="Y4364" s="45"/>
    </row>
    <row r="4365" spans="1:25">
      <c r="A4365" s="299" t="s">
        <v>206</v>
      </c>
      <c r="B4365" s="299" t="s">
        <v>207</v>
      </c>
      <c r="C4365" s="125">
        <v>45657</v>
      </c>
      <c r="D4365" s="125">
        <v>45657</v>
      </c>
      <c r="E4365" s="125">
        <v>45666</v>
      </c>
      <c r="G4365" s="127"/>
      <c r="H4365" s="128" t="s">
        <v>1222</v>
      </c>
      <c r="I4365" s="73" t="s">
        <v>1171</v>
      </c>
      <c r="J4365" s="73" t="s">
        <v>1221</v>
      </c>
      <c r="K4365" s="73" t="s">
        <v>944</v>
      </c>
      <c r="L4365" s="129">
        <v>12500</v>
      </c>
      <c r="M4365" s="121">
        <v>100</v>
      </c>
      <c r="N4365" s="121">
        <v>12500</v>
      </c>
      <c r="O4365" s="121">
        <v>0</v>
      </c>
      <c r="P4365" s="121">
        <v>12500</v>
      </c>
      <c r="Q4365" s="130" t="s">
        <v>681</v>
      </c>
      <c r="R4365" s="131">
        <v>13016508.349999992</v>
      </c>
      <c r="S4365" s="132">
        <v>0</v>
      </c>
      <c r="T4365" s="122" t="s">
        <v>1221</v>
      </c>
      <c r="U4365" s="2">
        <v>126121581</v>
      </c>
      <c r="V4365" s="121">
        <v>-469903112</v>
      </c>
      <c r="W4365" s="111">
        <v>630479</v>
      </c>
      <c r="X4365" s="133">
        <v>75876977</v>
      </c>
      <c r="Y4365" s="45"/>
    </row>
    <row r="4366" spans="1:25">
      <c r="A4366" s="299" t="s">
        <v>206</v>
      </c>
      <c r="B4366" s="299" t="s">
        <v>207</v>
      </c>
      <c r="C4366" s="125">
        <v>45657</v>
      </c>
      <c r="D4366" s="125">
        <v>45657</v>
      </c>
      <c r="E4366" s="125">
        <v>45666</v>
      </c>
      <c r="G4366" s="127"/>
      <c r="H4366" s="128" t="s">
        <v>1173</v>
      </c>
      <c r="I4366" s="73" t="s">
        <v>1171</v>
      </c>
      <c r="J4366" s="73" t="s">
        <v>1172</v>
      </c>
      <c r="K4366" s="73" t="s">
        <v>944</v>
      </c>
      <c r="L4366" s="129">
        <v>12500</v>
      </c>
      <c r="M4366" s="121">
        <v>100</v>
      </c>
      <c r="N4366" s="121">
        <v>12500</v>
      </c>
      <c r="O4366" s="121">
        <v>0</v>
      </c>
      <c r="P4366" s="121">
        <v>12500</v>
      </c>
      <c r="Q4366" s="130" t="s">
        <v>681</v>
      </c>
      <c r="R4366" s="131">
        <v>13029008.349999992</v>
      </c>
      <c r="S4366" s="132">
        <v>0</v>
      </c>
      <c r="T4366" s="122" t="s">
        <v>1172</v>
      </c>
      <c r="U4366" s="2">
        <v>125797386</v>
      </c>
      <c r="V4366" s="121">
        <v>-468798389</v>
      </c>
      <c r="W4366" s="111">
        <v>616667</v>
      </c>
      <c r="X4366" s="133">
        <v>75695632</v>
      </c>
      <c r="Y4366" s="45"/>
    </row>
    <row r="4367" spans="1:25">
      <c r="A4367" s="299" t="s">
        <v>182</v>
      </c>
      <c r="B4367" s="299" t="s">
        <v>183</v>
      </c>
      <c r="C4367" s="125">
        <v>45657</v>
      </c>
      <c r="D4367" s="125">
        <v>45657</v>
      </c>
      <c r="E4367" s="125">
        <v>45666</v>
      </c>
      <c r="G4367" s="127" t="s">
        <v>2058</v>
      </c>
      <c r="H4367" s="128" t="s">
        <v>1173</v>
      </c>
      <c r="I4367" s="73" t="s">
        <v>1171</v>
      </c>
      <c r="J4367" s="73" t="s">
        <v>1172</v>
      </c>
      <c r="K4367" s="73" t="s">
        <v>166</v>
      </c>
      <c r="L4367" s="129">
        <v>0</v>
      </c>
      <c r="N4367" s="121">
        <v>0</v>
      </c>
      <c r="O4367" s="121">
        <v>93753.04</v>
      </c>
      <c r="P4367" s="121">
        <v>93753.04</v>
      </c>
      <c r="Q4367" s="130" t="s">
        <v>681</v>
      </c>
      <c r="R4367" s="131">
        <v>0</v>
      </c>
      <c r="S4367" s="132">
        <v>5758965.1300000064</v>
      </c>
      <c r="T4367" s="122" t="s">
        <v>1172</v>
      </c>
      <c r="U4367" s="2">
        <v>124372553</v>
      </c>
      <c r="V4367" s="121">
        <v>-469903671</v>
      </c>
      <c r="W4367" s="111">
        <v>616667</v>
      </c>
      <c r="X4367" s="133">
        <v>75877201</v>
      </c>
      <c r="Y4367" s="45"/>
    </row>
    <row r="4368" spans="1:25">
      <c r="A4368" s="299" t="s">
        <v>206</v>
      </c>
      <c r="B4368" s="299" t="s">
        <v>207</v>
      </c>
      <c r="C4368" s="125">
        <v>45657</v>
      </c>
      <c r="D4368" s="125">
        <v>45657</v>
      </c>
      <c r="E4368" s="125">
        <v>45666</v>
      </c>
      <c r="G4368" s="127"/>
      <c r="H4368" s="128" t="s">
        <v>413</v>
      </c>
      <c r="I4368" s="73" t="s">
        <v>414</v>
      </c>
      <c r="J4368" s="73" t="s">
        <v>415</v>
      </c>
      <c r="K4368" s="73" t="s">
        <v>944</v>
      </c>
      <c r="L4368" s="129">
        <v>26875</v>
      </c>
      <c r="M4368" s="121">
        <v>100</v>
      </c>
      <c r="N4368" s="121">
        <v>26875</v>
      </c>
      <c r="O4368" s="121">
        <v>0</v>
      </c>
      <c r="P4368" s="121">
        <v>26875</v>
      </c>
      <c r="Q4368" s="130" t="s">
        <v>681</v>
      </c>
      <c r="R4368" s="131">
        <v>13055883.349999992</v>
      </c>
      <c r="S4368" s="132">
        <v>0</v>
      </c>
      <c r="T4368" s="122" t="s">
        <v>415</v>
      </c>
      <c r="U4368" s="2">
        <v>126123315</v>
      </c>
      <c r="V4368" s="121">
        <v>-469905875</v>
      </c>
      <c r="W4368" s="111">
        <v>586800</v>
      </c>
      <c r="X4368" s="133">
        <v>75877613</v>
      </c>
      <c r="Y4368" s="45"/>
    </row>
    <row r="4369" spans="1:25">
      <c r="A4369" s="299" t="s">
        <v>182</v>
      </c>
      <c r="B4369" s="299" t="s">
        <v>183</v>
      </c>
      <c r="C4369" s="125">
        <v>45657</v>
      </c>
      <c r="D4369" s="125">
        <v>45657</v>
      </c>
      <c r="E4369" s="125">
        <v>45666</v>
      </c>
      <c r="G4369" s="127" t="s">
        <v>1998</v>
      </c>
      <c r="H4369" s="128" t="s">
        <v>413</v>
      </c>
      <c r="I4369" s="73" t="s">
        <v>414</v>
      </c>
      <c r="J4369" s="73" t="s">
        <v>415</v>
      </c>
      <c r="K4369" s="73" t="s">
        <v>166</v>
      </c>
      <c r="L4369" s="129">
        <v>0</v>
      </c>
      <c r="N4369" s="121">
        <v>0</v>
      </c>
      <c r="O4369" s="121">
        <v>276182.42</v>
      </c>
      <c r="P4369" s="121">
        <v>276182.42</v>
      </c>
      <c r="Q4369" s="130" t="s">
        <v>681</v>
      </c>
      <c r="R4369" s="131">
        <v>0</v>
      </c>
      <c r="S4369" s="132">
        <v>6035147.5500000063</v>
      </c>
      <c r="T4369" s="122" t="s">
        <v>415</v>
      </c>
      <c r="U4369" s="2">
        <v>122575396</v>
      </c>
      <c r="V4369" s="121">
        <v>-469905034</v>
      </c>
      <c r="W4369" s="111">
        <v>586800</v>
      </c>
      <c r="X4369" s="133">
        <v>75877598</v>
      </c>
      <c r="Y4369" s="45"/>
    </row>
    <row r="4370" spans="1:25">
      <c r="A4370" s="299" t="s">
        <v>182</v>
      </c>
      <c r="B4370" s="299" t="s">
        <v>183</v>
      </c>
      <c r="C4370" s="125">
        <v>45657</v>
      </c>
      <c r="D4370" s="125">
        <v>45657</v>
      </c>
      <c r="E4370" s="125">
        <v>45666</v>
      </c>
      <c r="G4370" s="127" t="s">
        <v>1998</v>
      </c>
      <c r="H4370" s="128" t="s">
        <v>413</v>
      </c>
      <c r="I4370" s="73" t="s">
        <v>414</v>
      </c>
      <c r="J4370" s="73" t="s">
        <v>415</v>
      </c>
      <c r="K4370" s="73" t="s">
        <v>166</v>
      </c>
      <c r="L4370" s="129">
        <v>0</v>
      </c>
      <c r="N4370" s="121">
        <v>0</v>
      </c>
      <c r="O4370" s="121">
        <v>893.6</v>
      </c>
      <c r="P4370" s="121">
        <v>893.6</v>
      </c>
      <c r="Q4370" s="130" t="s">
        <v>681</v>
      </c>
      <c r="R4370" s="131">
        <v>0</v>
      </c>
      <c r="S4370" s="132">
        <v>6036041.150000006</v>
      </c>
      <c r="T4370" s="122" t="s">
        <v>415</v>
      </c>
      <c r="U4370" s="2">
        <v>122575396</v>
      </c>
      <c r="V4370" s="121">
        <v>-469906463</v>
      </c>
      <c r="W4370" s="111">
        <v>586800</v>
      </c>
      <c r="X4370" s="133">
        <v>75877625</v>
      </c>
      <c r="Y4370" s="45"/>
    </row>
    <row r="4371" spans="1:25">
      <c r="A4371" s="299" t="s">
        <v>206</v>
      </c>
      <c r="B4371" s="299" t="s">
        <v>207</v>
      </c>
      <c r="C4371" s="125">
        <v>45659</v>
      </c>
      <c r="D4371" s="125">
        <v>45659</v>
      </c>
      <c r="E4371" s="125">
        <v>45666</v>
      </c>
      <c r="G4371" s="127"/>
      <c r="H4371" s="128" t="s">
        <v>317</v>
      </c>
      <c r="I4371" s="73" t="s">
        <v>318</v>
      </c>
      <c r="J4371" s="73" t="s">
        <v>319</v>
      </c>
      <c r="K4371" s="73" t="s">
        <v>944</v>
      </c>
      <c r="L4371" s="129">
        <v>13504.58</v>
      </c>
      <c r="M4371" s="121">
        <v>100</v>
      </c>
      <c r="N4371" s="121">
        <v>13504.58</v>
      </c>
      <c r="O4371" s="121">
        <v>0</v>
      </c>
      <c r="P4371" s="121">
        <v>13504.58</v>
      </c>
      <c r="Q4371" s="130" t="s">
        <v>681</v>
      </c>
      <c r="R4371" s="131">
        <v>13069387.929999992</v>
      </c>
      <c r="S4371" s="132">
        <v>0</v>
      </c>
      <c r="T4371" s="122" t="s">
        <v>319</v>
      </c>
      <c r="U4371" s="2">
        <v>125926167</v>
      </c>
      <c r="V4371" s="121">
        <v>-469280753</v>
      </c>
      <c r="W4371" s="111">
        <v>454684</v>
      </c>
      <c r="X4371" s="133">
        <v>75772949</v>
      </c>
      <c r="Y4371" s="45"/>
    </row>
    <row r="4372" spans="1:25">
      <c r="A4372" s="299" t="s">
        <v>182</v>
      </c>
      <c r="B4372" s="299" t="s">
        <v>183</v>
      </c>
      <c r="C4372" s="125">
        <v>45659</v>
      </c>
      <c r="D4372" s="125">
        <v>45659</v>
      </c>
      <c r="E4372" s="125">
        <v>45666</v>
      </c>
      <c r="G4372" s="127" t="s">
        <v>1618</v>
      </c>
      <c r="H4372" s="128" t="s">
        <v>317</v>
      </c>
      <c r="I4372" s="73" t="s">
        <v>318</v>
      </c>
      <c r="J4372" s="73" t="s">
        <v>319</v>
      </c>
      <c r="K4372" s="73" t="s">
        <v>166</v>
      </c>
      <c r="L4372" s="129">
        <v>0</v>
      </c>
      <c r="N4372" s="121">
        <v>0</v>
      </c>
      <c r="O4372" s="121">
        <v>48438.63</v>
      </c>
      <c r="P4372" s="121">
        <v>48438.63</v>
      </c>
      <c r="Q4372" s="130" t="s">
        <v>681</v>
      </c>
      <c r="R4372" s="131">
        <v>0</v>
      </c>
      <c r="S4372" s="132">
        <v>6084479.7800000058</v>
      </c>
      <c r="T4372" s="122" t="s">
        <v>319</v>
      </c>
      <c r="U4372" s="2">
        <v>123864756</v>
      </c>
      <c r="V4372" s="121">
        <v>-469912834</v>
      </c>
      <c r="W4372" s="111">
        <v>454684</v>
      </c>
      <c r="X4372" s="133">
        <v>75878880</v>
      </c>
      <c r="Y4372" s="45"/>
    </row>
    <row r="4373" spans="1:25">
      <c r="A4373" s="299" t="s">
        <v>206</v>
      </c>
      <c r="B4373" s="299" t="s">
        <v>207</v>
      </c>
      <c r="C4373" s="125">
        <v>45657</v>
      </c>
      <c r="D4373" s="125">
        <v>45657</v>
      </c>
      <c r="E4373" s="125">
        <v>45666</v>
      </c>
      <c r="G4373" s="127"/>
      <c r="H4373" s="128" t="s">
        <v>1196</v>
      </c>
      <c r="I4373" s="73" t="s">
        <v>1194</v>
      </c>
      <c r="J4373" s="73" t="s">
        <v>1195</v>
      </c>
      <c r="K4373" s="73" t="s">
        <v>944</v>
      </c>
      <c r="L4373" s="129">
        <v>5000</v>
      </c>
      <c r="M4373" s="121">
        <v>100</v>
      </c>
      <c r="N4373" s="121">
        <v>5000</v>
      </c>
      <c r="O4373" s="121">
        <v>0</v>
      </c>
      <c r="P4373" s="121">
        <v>5000</v>
      </c>
      <c r="Q4373" s="130" t="s">
        <v>681</v>
      </c>
      <c r="R4373" s="131">
        <v>13074387.929999992</v>
      </c>
      <c r="S4373" s="132">
        <v>0</v>
      </c>
      <c r="T4373" s="122" t="s">
        <v>1195</v>
      </c>
      <c r="U4373" s="2">
        <v>125999531</v>
      </c>
      <c r="V4373" s="121">
        <v>-469490447</v>
      </c>
      <c r="W4373" s="111">
        <v>615700</v>
      </c>
      <c r="X4373" s="133">
        <v>75812477</v>
      </c>
      <c r="Y4373" s="45"/>
    </row>
    <row r="4374" spans="1:25">
      <c r="A4374" s="299" t="s">
        <v>182</v>
      </c>
      <c r="B4374" s="299" t="s">
        <v>183</v>
      </c>
      <c r="C4374" s="125">
        <v>45657</v>
      </c>
      <c r="D4374" s="125">
        <v>45657</v>
      </c>
      <c r="E4374" s="125">
        <v>45666</v>
      </c>
      <c r="G4374" s="127" t="s">
        <v>2059</v>
      </c>
      <c r="H4374" s="128" t="s">
        <v>1196</v>
      </c>
      <c r="I4374" s="73" t="s">
        <v>1194</v>
      </c>
      <c r="J4374" s="73" t="s">
        <v>1195</v>
      </c>
      <c r="K4374" s="73" t="s">
        <v>166</v>
      </c>
      <c r="L4374" s="129">
        <v>0</v>
      </c>
      <c r="N4374" s="121">
        <v>0</v>
      </c>
      <c r="O4374" s="121">
        <v>53374.05</v>
      </c>
      <c r="P4374" s="121">
        <v>53374.05</v>
      </c>
      <c r="Q4374" s="130" t="s">
        <v>681</v>
      </c>
      <c r="R4374" s="131">
        <v>0</v>
      </c>
      <c r="S4374" s="132">
        <v>6137853.8300000057</v>
      </c>
      <c r="T4374" s="122" t="s">
        <v>1195</v>
      </c>
      <c r="U4374" s="2">
        <v>124371628</v>
      </c>
      <c r="V4374" s="121">
        <v>-469907411</v>
      </c>
      <c r="W4374" s="111">
        <v>615700</v>
      </c>
      <c r="X4374" s="133">
        <v>75877690</v>
      </c>
      <c r="Y4374" s="45"/>
    </row>
    <row r="4375" spans="1:25">
      <c r="A4375" s="299" t="s">
        <v>182</v>
      </c>
      <c r="B4375" s="299" t="s">
        <v>183</v>
      </c>
      <c r="C4375" s="125">
        <v>45659</v>
      </c>
      <c r="D4375" s="125">
        <v>45659</v>
      </c>
      <c r="E4375" s="125">
        <v>45666</v>
      </c>
      <c r="G4375" s="127" t="s">
        <v>2060</v>
      </c>
      <c r="H4375" s="128" t="s">
        <v>459</v>
      </c>
      <c r="I4375" s="73" t="s">
        <v>460</v>
      </c>
      <c r="J4375" s="73" t="s">
        <v>461</v>
      </c>
      <c r="K4375" s="73" t="s">
        <v>166</v>
      </c>
      <c r="L4375" s="129">
        <v>0</v>
      </c>
      <c r="N4375" s="121">
        <v>0</v>
      </c>
      <c r="O4375" s="121">
        <v>17321.13</v>
      </c>
      <c r="P4375" s="121">
        <v>17321.13</v>
      </c>
      <c r="Q4375" s="130" t="s">
        <v>681</v>
      </c>
      <c r="R4375" s="131">
        <v>0</v>
      </c>
      <c r="S4375" s="132">
        <v>6155174.9600000056</v>
      </c>
      <c r="T4375" s="122" t="s">
        <v>461</v>
      </c>
      <c r="U4375" s="2">
        <v>125951477</v>
      </c>
      <c r="V4375" s="121">
        <v>-469912503</v>
      </c>
      <c r="W4375" s="111">
        <v>629114</v>
      </c>
      <c r="X4375" s="133">
        <v>75878811</v>
      </c>
      <c r="Y4375" s="45"/>
    </row>
    <row r="4376" spans="1:25">
      <c r="A4376" s="299" t="s">
        <v>182</v>
      </c>
      <c r="B4376" s="299" t="s">
        <v>183</v>
      </c>
      <c r="C4376" s="125">
        <v>45659</v>
      </c>
      <c r="D4376" s="125">
        <v>45659</v>
      </c>
      <c r="E4376" s="125">
        <v>45666</v>
      </c>
      <c r="G4376" s="127" t="s">
        <v>2061</v>
      </c>
      <c r="H4376" s="128" t="s">
        <v>1229</v>
      </c>
      <c r="I4376" s="73" t="s">
        <v>460</v>
      </c>
      <c r="J4376" s="73" t="s">
        <v>1228</v>
      </c>
      <c r="K4376" s="73" t="s">
        <v>166</v>
      </c>
      <c r="L4376" s="129">
        <v>0</v>
      </c>
      <c r="N4376" s="121">
        <v>0</v>
      </c>
      <c r="O4376" s="121">
        <v>1749.06</v>
      </c>
      <c r="P4376" s="121">
        <v>1749.06</v>
      </c>
      <c r="Q4376" s="130" t="s">
        <v>681</v>
      </c>
      <c r="R4376" s="131">
        <v>0</v>
      </c>
      <c r="S4376" s="132">
        <v>6156924.0200000051</v>
      </c>
      <c r="T4376" s="122" t="s">
        <v>1228</v>
      </c>
      <c r="U4376" s="2">
        <v>125951562</v>
      </c>
      <c r="V4376" s="121">
        <v>-469912353</v>
      </c>
      <c r="W4376" s="111">
        <v>629115</v>
      </c>
      <c r="X4376" s="133">
        <v>75878801</v>
      </c>
      <c r="Y4376" s="45"/>
    </row>
    <row r="4377" spans="1:25">
      <c r="A4377" s="299" t="s">
        <v>182</v>
      </c>
      <c r="B4377" s="299" t="s">
        <v>183</v>
      </c>
      <c r="C4377" s="125">
        <v>45659</v>
      </c>
      <c r="D4377" s="125">
        <v>45659</v>
      </c>
      <c r="E4377" s="125">
        <v>45666</v>
      </c>
      <c r="G4377" s="127" t="s">
        <v>2062</v>
      </c>
      <c r="H4377" s="128" t="s">
        <v>1231</v>
      </c>
      <c r="I4377" s="73" t="s">
        <v>460</v>
      </c>
      <c r="J4377" s="73" t="s">
        <v>1230</v>
      </c>
      <c r="K4377" s="73" t="s">
        <v>166</v>
      </c>
      <c r="L4377" s="129">
        <v>0</v>
      </c>
      <c r="N4377" s="121">
        <v>0</v>
      </c>
      <c r="O4377" s="121">
        <v>44368.36</v>
      </c>
      <c r="P4377" s="121">
        <v>44368.36</v>
      </c>
      <c r="Q4377" s="130" t="s">
        <v>681</v>
      </c>
      <c r="R4377" s="131">
        <v>0</v>
      </c>
      <c r="S4377" s="132">
        <v>6201292.3800000055</v>
      </c>
      <c r="T4377" s="122" t="s">
        <v>1230</v>
      </c>
      <c r="U4377" s="2"/>
      <c r="W4377" s="111">
        <v>629113</v>
      </c>
      <c r="X4377" s="133"/>
      <c r="Y4377" s="45"/>
    </row>
    <row r="4378" spans="1:25">
      <c r="A4378" s="299" t="s">
        <v>182</v>
      </c>
      <c r="B4378" s="299" t="s">
        <v>183</v>
      </c>
      <c r="C4378" s="125">
        <v>45657</v>
      </c>
      <c r="D4378" s="125">
        <v>45657</v>
      </c>
      <c r="E4378" s="125">
        <v>45666</v>
      </c>
      <c r="G4378" s="127" t="s">
        <v>1562</v>
      </c>
      <c r="H4378" s="128" t="s">
        <v>324</v>
      </c>
      <c r="I4378" s="73" t="s">
        <v>325</v>
      </c>
      <c r="J4378" s="73" t="s">
        <v>1727</v>
      </c>
      <c r="K4378" s="73" t="s">
        <v>166</v>
      </c>
      <c r="L4378" s="129">
        <v>0</v>
      </c>
      <c r="N4378" s="121">
        <v>0</v>
      </c>
      <c r="O4378" s="121">
        <v>3687.85</v>
      </c>
      <c r="P4378" s="121">
        <v>3687.85</v>
      </c>
      <c r="Q4378" s="130" t="s">
        <v>681</v>
      </c>
      <c r="R4378" s="131">
        <v>0</v>
      </c>
      <c r="S4378" s="132">
        <v>6204980.2300000051</v>
      </c>
      <c r="T4378" s="122" t="s">
        <v>326</v>
      </c>
      <c r="U4378" s="2">
        <v>123279792</v>
      </c>
      <c r="V4378" s="121">
        <v>-469911394</v>
      </c>
      <c r="W4378" s="111">
        <v>495416</v>
      </c>
      <c r="X4378" s="133">
        <v>75878593</v>
      </c>
      <c r="Y4378" s="45"/>
    </row>
    <row r="4379" spans="1:25">
      <c r="A4379" s="299" t="s">
        <v>182</v>
      </c>
      <c r="B4379" s="299" t="s">
        <v>183</v>
      </c>
      <c r="C4379" s="125">
        <v>45657</v>
      </c>
      <c r="D4379" s="125">
        <v>45657</v>
      </c>
      <c r="E4379" s="125">
        <v>45666</v>
      </c>
      <c r="G4379" s="127" t="s">
        <v>1562</v>
      </c>
      <c r="H4379" s="128" t="s">
        <v>324</v>
      </c>
      <c r="I4379" s="73" t="s">
        <v>325</v>
      </c>
      <c r="J4379" s="73" t="s">
        <v>326</v>
      </c>
      <c r="K4379" s="73" t="s">
        <v>166</v>
      </c>
      <c r="L4379" s="129">
        <v>0</v>
      </c>
      <c r="N4379" s="121">
        <v>0</v>
      </c>
      <c r="O4379" s="121">
        <v>43286.57</v>
      </c>
      <c r="P4379" s="121">
        <v>43286.57</v>
      </c>
      <c r="Q4379" s="130" t="s">
        <v>681</v>
      </c>
      <c r="R4379" s="131">
        <v>0</v>
      </c>
      <c r="S4379" s="132">
        <v>6248266.8000000054</v>
      </c>
      <c r="T4379" s="122" t="s">
        <v>326</v>
      </c>
      <c r="U4379" s="2">
        <v>123279793</v>
      </c>
      <c r="V4379" s="121">
        <v>-469911400</v>
      </c>
      <c r="W4379" s="111">
        <v>494646</v>
      </c>
      <c r="X4379" s="133">
        <v>75878595</v>
      </c>
      <c r="Y4379" s="45"/>
    </row>
    <row r="4380" spans="1:25">
      <c r="A4380" s="299" t="s">
        <v>206</v>
      </c>
      <c r="B4380" s="299" t="s">
        <v>207</v>
      </c>
      <c r="C4380" s="125">
        <v>45657</v>
      </c>
      <c r="D4380" s="125">
        <v>45657</v>
      </c>
      <c r="E4380" s="125">
        <v>45666</v>
      </c>
      <c r="G4380" s="127"/>
      <c r="H4380" s="128" t="s">
        <v>881</v>
      </c>
      <c r="I4380" s="73" t="s">
        <v>204</v>
      </c>
      <c r="J4380" s="73" t="s">
        <v>880</v>
      </c>
      <c r="K4380" s="73" t="s">
        <v>944</v>
      </c>
      <c r="L4380" s="129">
        <v>1394.98</v>
      </c>
      <c r="M4380" s="121">
        <v>100</v>
      </c>
      <c r="N4380" s="121">
        <v>1394.98</v>
      </c>
      <c r="O4380" s="121">
        <v>0</v>
      </c>
      <c r="P4380" s="121">
        <v>1394.98</v>
      </c>
      <c r="Q4380" s="130" t="s">
        <v>681</v>
      </c>
      <c r="R4380" s="131">
        <v>13075782.909999993</v>
      </c>
      <c r="S4380" s="132">
        <v>0</v>
      </c>
      <c r="T4380" s="122" t="s">
        <v>880</v>
      </c>
      <c r="U4380" s="2">
        <v>126102600</v>
      </c>
      <c r="V4380" s="121">
        <v>-469848505</v>
      </c>
      <c r="W4380" s="111">
        <v>533551</v>
      </c>
      <c r="X4380" s="133">
        <v>75868528</v>
      </c>
      <c r="Y4380" s="45"/>
    </row>
    <row r="4381" spans="1:25">
      <c r="A4381" s="299" t="s">
        <v>182</v>
      </c>
      <c r="B4381" s="299" t="s">
        <v>183</v>
      </c>
      <c r="C4381" s="125">
        <v>45657</v>
      </c>
      <c r="D4381" s="125">
        <v>45657</v>
      </c>
      <c r="E4381" s="125">
        <v>45666</v>
      </c>
      <c r="G4381" s="127" t="s">
        <v>1636</v>
      </c>
      <c r="H4381" s="128" t="s">
        <v>881</v>
      </c>
      <c r="I4381" s="73" t="s">
        <v>204</v>
      </c>
      <c r="J4381" s="73" t="s">
        <v>880</v>
      </c>
      <c r="K4381" s="73" t="s">
        <v>166</v>
      </c>
      <c r="L4381" s="129">
        <v>0</v>
      </c>
      <c r="N4381" s="121">
        <v>0</v>
      </c>
      <c r="O4381" s="121">
        <v>5134.72</v>
      </c>
      <c r="P4381" s="121">
        <v>5134.72</v>
      </c>
      <c r="Q4381" s="130" t="s">
        <v>681</v>
      </c>
      <c r="R4381" s="131">
        <v>0</v>
      </c>
      <c r="S4381" s="132">
        <v>6253401.5200000051</v>
      </c>
      <c r="T4381" s="122" t="s">
        <v>880</v>
      </c>
      <c r="U4381" s="2">
        <v>123078933</v>
      </c>
      <c r="V4381" s="121">
        <v>-469911940</v>
      </c>
      <c r="W4381" s="111">
        <v>533551</v>
      </c>
      <c r="X4381" s="133">
        <v>75878693</v>
      </c>
      <c r="Y4381" s="45"/>
    </row>
    <row r="4382" spans="1:25">
      <c r="A4382" s="299" t="s">
        <v>206</v>
      </c>
      <c r="B4382" s="299" t="s">
        <v>207</v>
      </c>
      <c r="C4382" s="125">
        <v>45657</v>
      </c>
      <c r="D4382" s="125">
        <v>45657</v>
      </c>
      <c r="E4382" s="125">
        <v>45666</v>
      </c>
      <c r="F4382" s="295" t="s">
        <v>203</v>
      </c>
      <c r="G4382" s="127"/>
      <c r="H4382" s="128" t="s">
        <v>202</v>
      </c>
      <c r="I4382" s="73" t="s">
        <v>204</v>
      </c>
      <c r="J4382" s="73" t="s">
        <v>205</v>
      </c>
      <c r="K4382" s="73" t="s">
        <v>944</v>
      </c>
      <c r="L4382" s="129">
        <v>1843.36</v>
      </c>
      <c r="M4382" s="121">
        <v>100</v>
      </c>
      <c r="N4382" s="121">
        <v>1843.36</v>
      </c>
      <c r="O4382" s="121">
        <v>0</v>
      </c>
      <c r="P4382" s="121">
        <v>1843.36</v>
      </c>
      <c r="Q4382" s="130" t="s">
        <v>681</v>
      </c>
      <c r="R4382" s="131">
        <v>13077626.269999992</v>
      </c>
      <c r="S4382" s="132">
        <v>0</v>
      </c>
      <c r="T4382" s="122" t="s">
        <v>205</v>
      </c>
      <c r="U4382" s="2">
        <v>125202647</v>
      </c>
      <c r="V4382" s="121">
        <v>-466649094</v>
      </c>
      <c r="W4382" s="111">
        <v>542867</v>
      </c>
      <c r="X4382" s="133">
        <v>75151105</v>
      </c>
      <c r="Y4382" s="45"/>
    </row>
    <row r="4383" spans="1:25">
      <c r="A4383" s="228" t="s">
        <v>182</v>
      </c>
      <c r="B4383" s="228" t="s">
        <v>183</v>
      </c>
      <c r="C4383" s="229">
        <v>45657</v>
      </c>
      <c r="D4383" s="229">
        <v>45657</v>
      </c>
      <c r="E4383" s="229">
        <v>45666</v>
      </c>
      <c r="F4383" s="296" t="s">
        <v>203</v>
      </c>
      <c r="G4383" s="230" t="s">
        <v>1887</v>
      </c>
      <c r="H4383" s="231" t="s">
        <v>202</v>
      </c>
      <c r="I4383" s="232" t="s">
        <v>204</v>
      </c>
      <c r="J4383" s="232" t="s">
        <v>205</v>
      </c>
      <c r="K4383" s="232" t="s">
        <v>166</v>
      </c>
      <c r="L4383" s="233">
        <v>0</v>
      </c>
      <c r="M4383" s="234"/>
      <c r="N4383" s="234">
        <v>0</v>
      </c>
      <c r="O4383" s="234">
        <v>1492.01</v>
      </c>
      <c r="P4383" s="234">
        <v>1492.01</v>
      </c>
      <c r="Q4383" s="235" t="s">
        <v>681</v>
      </c>
      <c r="R4383" s="236">
        <v>0</v>
      </c>
      <c r="S4383" s="237">
        <v>6254893.5300000049</v>
      </c>
      <c r="T4383" s="238" t="s">
        <v>205</v>
      </c>
      <c r="U4383" s="239">
        <v>123449404</v>
      </c>
      <c r="V4383" s="234">
        <v>-469911518</v>
      </c>
      <c r="W4383" s="240">
        <v>542867</v>
      </c>
      <c r="X4383" s="241">
        <v>75878620</v>
      </c>
      <c r="Y4383" s="242"/>
    </row>
    <row r="4384" spans="1:25">
      <c r="A4384" s="299" t="s">
        <v>182</v>
      </c>
      <c r="B4384" s="299" t="s">
        <v>183</v>
      </c>
      <c r="C4384" s="125">
        <v>45657</v>
      </c>
      <c r="D4384" s="125">
        <v>45657</v>
      </c>
      <c r="E4384" s="125">
        <v>45671</v>
      </c>
      <c r="F4384" s="295" t="s">
        <v>246</v>
      </c>
      <c r="G4384" s="127" t="s">
        <v>2027</v>
      </c>
      <c r="H4384" s="128" t="s">
        <v>245</v>
      </c>
      <c r="I4384" s="73" t="s">
        <v>164</v>
      </c>
      <c r="J4384" s="73" t="s">
        <v>247</v>
      </c>
      <c r="K4384" s="73" t="s">
        <v>166</v>
      </c>
      <c r="L4384" s="129">
        <v>0</v>
      </c>
      <c r="N4384" s="121">
        <v>0</v>
      </c>
      <c r="O4384" s="121">
        <v>20107.38</v>
      </c>
      <c r="P4384" s="121">
        <v>20107.38</v>
      </c>
      <c r="Q4384" s="130" t="s">
        <v>681</v>
      </c>
      <c r="R4384" s="131">
        <v>0</v>
      </c>
      <c r="S4384" s="132">
        <v>6275000.9100000048</v>
      </c>
      <c r="T4384" s="122" t="s">
        <v>247</v>
      </c>
      <c r="U4384" s="2">
        <v>120985881</v>
      </c>
      <c r="V4384" s="121">
        <v>-470426867</v>
      </c>
      <c r="W4384" s="111">
        <v>594629</v>
      </c>
      <c r="X4384" s="133">
        <v>75963608</v>
      </c>
      <c r="Y4384" s="45"/>
    </row>
    <row r="4385" spans="1:25">
      <c r="A4385" s="299" t="s">
        <v>182</v>
      </c>
      <c r="B4385" s="299" t="s">
        <v>183</v>
      </c>
      <c r="C4385" s="125">
        <v>45670</v>
      </c>
      <c r="D4385" s="125">
        <v>45670</v>
      </c>
      <c r="E4385" s="125">
        <v>45671</v>
      </c>
      <c r="F4385" s="295" t="s">
        <v>1425</v>
      </c>
      <c r="G4385" s="127" t="s">
        <v>2015</v>
      </c>
      <c r="H4385" s="128" t="s">
        <v>1424</v>
      </c>
      <c r="I4385" s="73" t="s">
        <v>697</v>
      </c>
      <c r="J4385" s="73" t="s">
        <v>1426</v>
      </c>
      <c r="K4385" s="73" t="s">
        <v>166</v>
      </c>
      <c r="L4385" s="129">
        <v>0</v>
      </c>
      <c r="N4385" s="121">
        <v>0</v>
      </c>
      <c r="O4385" s="121">
        <v>1139.06</v>
      </c>
      <c r="P4385" s="121">
        <v>1139.06</v>
      </c>
      <c r="Q4385" s="130" t="s">
        <v>681</v>
      </c>
      <c r="R4385" s="131">
        <v>0</v>
      </c>
      <c r="S4385" s="132">
        <v>6276139.9700000044</v>
      </c>
      <c r="T4385" s="122" t="s">
        <v>1426</v>
      </c>
      <c r="U4385" s="2">
        <v>123663368</v>
      </c>
      <c r="V4385" s="121">
        <v>-470206353</v>
      </c>
      <c r="W4385" s="111">
        <v>568526</v>
      </c>
      <c r="X4385" s="133">
        <v>75922848</v>
      </c>
      <c r="Y4385" s="45"/>
    </row>
    <row r="4386" spans="1:25">
      <c r="A4386" s="299" t="s">
        <v>182</v>
      </c>
      <c r="B4386" s="299" t="s">
        <v>183</v>
      </c>
      <c r="C4386" s="125">
        <v>45670</v>
      </c>
      <c r="D4386" s="125">
        <v>45670</v>
      </c>
      <c r="E4386" s="125">
        <v>45671</v>
      </c>
      <c r="F4386" s="295" t="s">
        <v>696</v>
      </c>
      <c r="G4386" s="127" t="s">
        <v>2016</v>
      </c>
      <c r="H4386" s="128" t="s">
        <v>1241</v>
      </c>
      <c r="I4386" s="73" t="s">
        <v>697</v>
      </c>
      <c r="J4386" s="73" t="s">
        <v>698</v>
      </c>
      <c r="K4386" s="73" t="s">
        <v>166</v>
      </c>
      <c r="L4386" s="129">
        <v>0</v>
      </c>
      <c r="N4386" s="121">
        <v>0</v>
      </c>
      <c r="O4386" s="121">
        <v>5556.19</v>
      </c>
      <c r="P4386" s="121">
        <v>5556.19</v>
      </c>
      <c r="Q4386" s="130" t="s">
        <v>681</v>
      </c>
      <c r="R4386" s="131">
        <v>0</v>
      </c>
      <c r="S4386" s="132">
        <v>6281696.1600000048</v>
      </c>
      <c r="T4386" s="122" t="s">
        <v>698</v>
      </c>
      <c r="U4386" s="2">
        <v>123663411</v>
      </c>
      <c r="V4386" s="121">
        <v>-470206379</v>
      </c>
      <c r="W4386" s="111">
        <v>568599</v>
      </c>
      <c r="X4386" s="133">
        <v>75922872</v>
      </c>
      <c r="Y4386" s="45"/>
    </row>
    <row r="4387" spans="1:25">
      <c r="A4387" s="299" t="s">
        <v>206</v>
      </c>
      <c r="B4387" s="299" t="s">
        <v>207</v>
      </c>
      <c r="C4387" s="125">
        <v>45660</v>
      </c>
      <c r="D4387" s="125">
        <v>45670</v>
      </c>
      <c r="E4387" s="125">
        <v>45671</v>
      </c>
      <c r="G4387" s="127"/>
      <c r="H4387" s="128" t="s">
        <v>1187</v>
      </c>
      <c r="I4387" s="73" t="s">
        <v>1185</v>
      </c>
      <c r="J4387" s="73" t="s">
        <v>1186</v>
      </c>
      <c r="K4387" s="73" t="s">
        <v>830</v>
      </c>
      <c r="L4387" s="129">
        <v>3000000</v>
      </c>
      <c r="M4387" s="121">
        <v>99.125</v>
      </c>
      <c r="N4387" s="121">
        <v>2973750</v>
      </c>
      <c r="O4387" s="121">
        <v>0</v>
      </c>
      <c r="P4387" s="121">
        <v>2973750</v>
      </c>
      <c r="Q4387" s="130" t="s">
        <v>681</v>
      </c>
      <c r="R4387" s="131">
        <v>16051376.269999992</v>
      </c>
      <c r="S4387" s="132">
        <v>0</v>
      </c>
      <c r="T4387" s="122" t="s">
        <v>1186</v>
      </c>
      <c r="U4387" s="2">
        <v>126083069</v>
      </c>
      <c r="V4387" s="121">
        <v>-470301314</v>
      </c>
      <c r="W4387" s="111">
        <v>616095</v>
      </c>
      <c r="X4387" s="133">
        <v>75943758</v>
      </c>
      <c r="Y4387" s="45"/>
    </row>
    <row r="4388" spans="1:25">
      <c r="A4388" s="299" t="s">
        <v>206</v>
      </c>
      <c r="B4388" s="299" t="s">
        <v>207</v>
      </c>
      <c r="C4388" s="125">
        <v>45660</v>
      </c>
      <c r="D4388" s="125">
        <v>45670</v>
      </c>
      <c r="E4388" s="125">
        <v>45671</v>
      </c>
      <c r="G4388" s="127"/>
      <c r="H4388" s="128" t="s">
        <v>1178</v>
      </c>
      <c r="I4388" s="73" t="s">
        <v>1176</v>
      </c>
      <c r="J4388" s="73" t="s">
        <v>1177</v>
      </c>
      <c r="K4388" s="73" t="s">
        <v>830</v>
      </c>
      <c r="L4388" s="129">
        <v>3000000</v>
      </c>
      <c r="M4388" s="121">
        <v>99</v>
      </c>
      <c r="N4388" s="121">
        <v>2970000</v>
      </c>
      <c r="O4388" s="121">
        <v>0</v>
      </c>
      <c r="P4388" s="121">
        <v>2970000</v>
      </c>
      <c r="Q4388" s="130" t="s">
        <v>681</v>
      </c>
      <c r="R4388" s="131">
        <v>19021376.269999992</v>
      </c>
      <c r="S4388" s="132">
        <v>0</v>
      </c>
      <c r="T4388" s="122" t="s">
        <v>1177</v>
      </c>
      <c r="U4388" s="2">
        <v>126083175</v>
      </c>
      <c r="V4388" s="121">
        <v>-470302372</v>
      </c>
      <c r="W4388" s="111">
        <v>612457</v>
      </c>
      <c r="X4388" s="133">
        <v>75944074</v>
      </c>
      <c r="Y4388" s="45"/>
    </row>
    <row r="4389" spans="1:25">
      <c r="A4389" s="299" t="s">
        <v>182</v>
      </c>
      <c r="B4389" s="299" t="s">
        <v>183</v>
      </c>
      <c r="C4389" s="125">
        <v>45657</v>
      </c>
      <c r="D4389" s="125">
        <v>45657</v>
      </c>
      <c r="E4389" s="125">
        <v>45671</v>
      </c>
      <c r="F4389" s="295" t="s">
        <v>486</v>
      </c>
      <c r="G4389" s="127" t="s">
        <v>1733</v>
      </c>
      <c r="H4389" s="128" t="s">
        <v>485</v>
      </c>
      <c r="I4389" s="73" t="s">
        <v>281</v>
      </c>
      <c r="J4389" s="73" t="s">
        <v>487</v>
      </c>
      <c r="K4389" s="73" t="s">
        <v>166</v>
      </c>
      <c r="L4389" s="129">
        <v>0</v>
      </c>
      <c r="N4389" s="121">
        <v>0</v>
      </c>
      <c r="O4389" s="121">
        <v>1611.19</v>
      </c>
      <c r="P4389" s="121">
        <v>1611.19</v>
      </c>
      <c r="Q4389" s="130" t="s">
        <v>681</v>
      </c>
      <c r="R4389" s="131">
        <v>0</v>
      </c>
      <c r="S4389" s="132">
        <v>6283307.3500000052</v>
      </c>
      <c r="T4389" s="122" t="s">
        <v>487</v>
      </c>
      <c r="U4389" s="2">
        <v>119680548</v>
      </c>
      <c r="V4389" s="121">
        <v>-470419552</v>
      </c>
      <c r="W4389" s="111">
        <v>532372</v>
      </c>
      <c r="X4389" s="133">
        <v>75961949</v>
      </c>
      <c r="Y4389" s="45"/>
    </row>
    <row r="4390" spans="1:25">
      <c r="A4390" s="299" t="s">
        <v>206</v>
      </c>
      <c r="B4390" s="299" t="s">
        <v>207</v>
      </c>
      <c r="C4390" s="125">
        <v>45659</v>
      </c>
      <c r="D4390" s="125">
        <v>45659</v>
      </c>
      <c r="E4390" s="125">
        <v>45671</v>
      </c>
      <c r="F4390" s="295" t="s">
        <v>235</v>
      </c>
      <c r="G4390" s="127"/>
      <c r="H4390" s="128" t="s">
        <v>234</v>
      </c>
      <c r="I4390" s="73" t="s">
        <v>236</v>
      </c>
      <c r="J4390" s="73" t="s">
        <v>237</v>
      </c>
      <c r="K4390" s="73" t="s">
        <v>944</v>
      </c>
      <c r="L4390" s="129">
        <v>11183.88</v>
      </c>
      <c r="M4390" s="121">
        <v>100</v>
      </c>
      <c r="N4390" s="121">
        <v>11183.88</v>
      </c>
      <c r="O4390" s="121">
        <v>0</v>
      </c>
      <c r="P4390" s="121">
        <v>11183.88</v>
      </c>
      <c r="Q4390" s="130" t="s">
        <v>681</v>
      </c>
      <c r="R4390" s="131">
        <v>19032560.149999991</v>
      </c>
      <c r="S4390" s="132">
        <v>0</v>
      </c>
      <c r="T4390" s="122" t="s">
        <v>237</v>
      </c>
      <c r="U4390" s="2">
        <v>126272267</v>
      </c>
      <c r="V4390" s="121">
        <v>-470422284</v>
      </c>
      <c r="W4390" s="111">
        <v>550067</v>
      </c>
      <c r="X4390" s="133">
        <v>75962457</v>
      </c>
      <c r="Y4390" s="45"/>
    </row>
    <row r="4391" spans="1:25">
      <c r="A4391" s="299" t="s">
        <v>182</v>
      </c>
      <c r="B4391" s="299" t="s">
        <v>183</v>
      </c>
      <c r="C4391" s="125">
        <v>45659</v>
      </c>
      <c r="D4391" s="125">
        <v>45659</v>
      </c>
      <c r="E4391" s="125">
        <v>45671</v>
      </c>
      <c r="F4391" s="295" t="s">
        <v>235</v>
      </c>
      <c r="G4391" s="127" t="s">
        <v>1699</v>
      </c>
      <c r="H4391" s="128" t="s">
        <v>234</v>
      </c>
      <c r="I4391" s="73" t="s">
        <v>236</v>
      </c>
      <c r="J4391" s="73" t="s">
        <v>237</v>
      </c>
      <c r="K4391" s="73" t="s">
        <v>166</v>
      </c>
      <c r="L4391" s="129">
        <v>0</v>
      </c>
      <c r="N4391" s="121">
        <v>0</v>
      </c>
      <c r="O4391" s="121">
        <v>163544.93</v>
      </c>
      <c r="P4391" s="121">
        <v>163544.93</v>
      </c>
      <c r="Q4391" s="130" t="s">
        <v>681</v>
      </c>
      <c r="R4391" s="131">
        <v>0</v>
      </c>
      <c r="S4391" s="132">
        <v>6446852.2800000049</v>
      </c>
      <c r="T4391" s="122" t="s">
        <v>237</v>
      </c>
      <c r="U4391" s="2">
        <v>120695472</v>
      </c>
      <c r="V4391" s="121">
        <v>-470421962</v>
      </c>
      <c r="W4391" s="111">
        <v>550067</v>
      </c>
      <c r="X4391" s="133">
        <v>75962299</v>
      </c>
      <c r="Y4391" s="45"/>
    </row>
    <row r="4392" spans="1:25">
      <c r="A4392" s="228" t="s">
        <v>169</v>
      </c>
      <c r="B4392" s="228" t="s">
        <v>171</v>
      </c>
      <c r="C4392" s="229">
        <v>45659</v>
      </c>
      <c r="D4392" s="229">
        <v>45659</v>
      </c>
      <c r="E4392" s="229">
        <v>45671</v>
      </c>
      <c r="F4392" s="296"/>
      <c r="G4392" s="230"/>
      <c r="H4392" s="231"/>
      <c r="I4392" s="232"/>
      <c r="J4392" s="232"/>
      <c r="K4392" s="232" t="s">
        <v>1551</v>
      </c>
      <c r="L4392" s="233">
        <v>0</v>
      </c>
      <c r="M4392" s="234"/>
      <c r="N4392" s="234">
        <v>-14446.35</v>
      </c>
      <c r="O4392" s="234">
        <v>0</v>
      </c>
      <c r="P4392" s="234">
        <v>-14446.35</v>
      </c>
      <c r="Q4392" s="235" t="s">
        <v>681</v>
      </c>
      <c r="R4392" s="236">
        <v>-3.7289282772690058E-10</v>
      </c>
      <c r="S4392" s="237">
        <v>0</v>
      </c>
      <c r="T4392" s="238"/>
      <c r="U4392" s="239">
        <v>3098069</v>
      </c>
      <c r="V4392" s="234">
        <v>-470481168</v>
      </c>
      <c r="W4392" s="240"/>
      <c r="X4392" s="241">
        <v>75976331</v>
      </c>
      <c r="Y4392" s="242" t="s">
        <v>1773</v>
      </c>
    </row>
    <row r="4393" spans="1:25">
      <c r="A4393" s="299" t="s">
        <v>206</v>
      </c>
      <c r="B4393" s="299" t="s">
        <v>207</v>
      </c>
      <c r="C4393" s="125">
        <v>45672</v>
      </c>
      <c r="D4393" s="125">
        <v>45672</v>
      </c>
      <c r="E4393" s="125">
        <v>45672</v>
      </c>
      <c r="G4393" s="127"/>
      <c r="J4393" s="73"/>
      <c r="K4393" s="73" t="s">
        <v>709</v>
      </c>
      <c r="L4393" s="129">
        <v>0</v>
      </c>
      <c r="N4393" s="121">
        <v>12000000</v>
      </c>
      <c r="O4393" s="121">
        <v>0</v>
      </c>
      <c r="P4393" s="121">
        <v>12000000</v>
      </c>
      <c r="Q4393" s="130" t="s">
        <v>681</v>
      </c>
      <c r="R4393" s="131">
        <v>31032560.149999991</v>
      </c>
      <c r="S4393" s="132">
        <v>0</v>
      </c>
      <c r="T4393" s="122"/>
      <c r="U4393" s="2">
        <v>3097095</v>
      </c>
      <c r="V4393" s="121">
        <v>-470405219</v>
      </c>
      <c r="W4393" s="111"/>
      <c r="X4393" s="133">
        <v>75959127</v>
      </c>
      <c r="Y4393" s="45" t="s">
        <v>1556</v>
      </c>
    </row>
    <row r="4394" spans="1:25">
      <c r="A4394" s="299" t="s">
        <v>206</v>
      </c>
      <c r="B4394" s="299" t="s">
        <v>207</v>
      </c>
      <c r="C4394" s="125">
        <v>45666</v>
      </c>
      <c r="D4394" s="125">
        <v>45672</v>
      </c>
      <c r="E4394" s="125">
        <v>45672</v>
      </c>
      <c r="F4394" s="295" t="s">
        <v>1220</v>
      </c>
      <c r="G4394" s="127"/>
      <c r="H4394" s="128" t="s">
        <v>1190</v>
      </c>
      <c r="I4394" s="73" t="s">
        <v>1188</v>
      </c>
      <c r="J4394" s="73" t="s">
        <v>1189</v>
      </c>
      <c r="K4394" s="73" t="s">
        <v>830</v>
      </c>
      <c r="L4394" s="129">
        <v>5500000</v>
      </c>
      <c r="M4394" s="121">
        <v>99.125</v>
      </c>
      <c r="N4394" s="121">
        <v>5451875</v>
      </c>
      <c r="O4394" s="121">
        <v>0</v>
      </c>
      <c r="P4394" s="121">
        <v>5451875</v>
      </c>
      <c r="Q4394" s="130" t="s">
        <v>681</v>
      </c>
      <c r="R4394" s="131">
        <v>36484435.149999991</v>
      </c>
      <c r="S4394" s="132">
        <v>0</v>
      </c>
      <c r="T4394" s="122" t="s">
        <v>1189</v>
      </c>
      <c r="U4394" s="2">
        <v>126325856</v>
      </c>
      <c r="V4394" s="121">
        <v>-470599516</v>
      </c>
      <c r="W4394" s="111">
        <v>613442</v>
      </c>
      <c r="X4394" s="133">
        <v>76003612</v>
      </c>
      <c r="Y4394" s="45"/>
    </row>
    <row r="4395" spans="1:25">
      <c r="A4395" s="299" t="s">
        <v>206</v>
      </c>
      <c r="B4395" s="299" t="s">
        <v>207</v>
      </c>
      <c r="C4395" s="125">
        <v>45638</v>
      </c>
      <c r="D4395" s="125">
        <v>45672</v>
      </c>
      <c r="E4395" s="125">
        <v>45672</v>
      </c>
      <c r="G4395" s="127"/>
      <c r="H4395" s="128" t="s">
        <v>1193</v>
      </c>
      <c r="I4395" s="73" t="s">
        <v>1191</v>
      </c>
      <c r="J4395" s="73" t="s">
        <v>1192</v>
      </c>
      <c r="K4395" s="73" t="s">
        <v>710</v>
      </c>
      <c r="L4395" s="129">
        <v>4000000</v>
      </c>
      <c r="M4395" s="121">
        <v>99.28125</v>
      </c>
      <c r="N4395" s="121">
        <v>-3971250</v>
      </c>
      <c r="O4395" s="121">
        <v>0</v>
      </c>
      <c r="P4395" s="121">
        <v>-3971250</v>
      </c>
      <c r="Q4395" s="130" t="s">
        <v>681</v>
      </c>
      <c r="R4395" s="131">
        <v>32513185.149999991</v>
      </c>
      <c r="S4395" s="132">
        <v>0</v>
      </c>
      <c r="T4395" s="122" t="s">
        <v>1192</v>
      </c>
      <c r="U4395" s="2">
        <v>125160583</v>
      </c>
      <c r="V4395" s="121">
        <v>-470623295</v>
      </c>
      <c r="W4395" s="111">
        <v>616698</v>
      </c>
      <c r="X4395" s="133">
        <v>76010396</v>
      </c>
      <c r="Y4395" s="45"/>
    </row>
    <row r="4396" spans="1:25">
      <c r="A4396" s="299" t="s">
        <v>206</v>
      </c>
      <c r="B4396" s="299" t="s">
        <v>207</v>
      </c>
      <c r="C4396" s="125">
        <v>45670</v>
      </c>
      <c r="D4396" s="125">
        <v>45672</v>
      </c>
      <c r="E4396" s="125">
        <v>45672</v>
      </c>
      <c r="G4396" s="127"/>
      <c r="H4396" s="128" t="s">
        <v>1237</v>
      </c>
      <c r="I4396" s="73" t="s">
        <v>1235</v>
      </c>
      <c r="J4396" s="73" t="s">
        <v>1236</v>
      </c>
      <c r="K4396" s="73" t="s">
        <v>710</v>
      </c>
      <c r="L4396" s="129">
        <v>17000000</v>
      </c>
      <c r="M4396" s="121">
        <v>99.03125</v>
      </c>
      <c r="N4396" s="121">
        <v>-16835312.5</v>
      </c>
      <c r="O4396" s="121">
        <v>0</v>
      </c>
      <c r="P4396" s="121">
        <v>-16835312.5</v>
      </c>
      <c r="Q4396" s="130" t="s">
        <v>681</v>
      </c>
      <c r="R4396" s="131">
        <v>15677872.649999991</v>
      </c>
      <c r="S4396" s="132">
        <v>0</v>
      </c>
      <c r="T4396" s="122" t="s">
        <v>1236</v>
      </c>
      <c r="U4396" s="2">
        <v>126349451</v>
      </c>
      <c r="V4396" s="121">
        <v>-470650799</v>
      </c>
      <c r="W4396" s="111">
        <v>628807</v>
      </c>
      <c r="X4396" s="133">
        <v>76016783</v>
      </c>
      <c r="Y4396" s="45"/>
    </row>
    <row r="4397" spans="1:25">
      <c r="A4397" s="299" t="s">
        <v>206</v>
      </c>
      <c r="B4397" s="299" t="s">
        <v>207</v>
      </c>
      <c r="C4397" s="125">
        <v>45646</v>
      </c>
      <c r="D4397" s="125">
        <v>45646</v>
      </c>
      <c r="E4397" s="125">
        <v>45672</v>
      </c>
      <c r="G4397" s="127"/>
      <c r="H4397" s="128" t="s">
        <v>1231</v>
      </c>
      <c r="I4397" s="73" t="s">
        <v>460</v>
      </c>
      <c r="J4397" s="73" t="s">
        <v>1230</v>
      </c>
      <c r="K4397" s="73" t="s">
        <v>2063</v>
      </c>
      <c r="L4397" s="129">
        <v>12510484.25</v>
      </c>
      <c r="M4397" s="121">
        <v>99.5625</v>
      </c>
      <c r="N4397" s="121">
        <v>12455750.880000001</v>
      </c>
      <c r="O4397" s="121">
        <v>0</v>
      </c>
      <c r="P4397" s="121">
        <v>12455750.880000001</v>
      </c>
      <c r="Q4397" s="130" t="s">
        <v>681</v>
      </c>
      <c r="R4397" s="131">
        <v>28133623.529999994</v>
      </c>
      <c r="S4397" s="132">
        <v>0</v>
      </c>
      <c r="T4397" s="122" t="s">
        <v>1230</v>
      </c>
      <c r="U4397" s="2"/>
      <c r="W4397" s="111">
        <v>629113</v>
      </c>
      <c r="X4397" s="133"/>
      <c r="Y4397" s="45"/>
    </row>
    <row r="4398" spans="1:25">
      <c r="A4398" s="299" t="s">
        <v>182</v>
      </c>
      <c r="B4398" s="299" t="s">
        <v>183</v>
      </c>
      <c r="C4398" s="125">
        <v>45659</v>
      </c>
      <c r="D4398" s="125">
        <v>45659</v>
      </c>
      <c r="E4398" s="125">
        <v>45672</v>
      </c>
      <c r="G4398" s="127" t="s">
        <v>2062</v>
      </c>
      <c r="H4398" s="128" t="s">
        <v>1231</v>
      </c>
      <c r="I4398" s="73" t="s">
        <v>460</v>
      </c>
      <c r="J4398" s="73" t="s">
        <v>1230</v>
      </c>
      <c r="K4398" s="73" t="s">
        <v>2064</v>
      </c>
      <c r="L4398" s="129">
        <v>0</v>
      </c>
      <c r="N4398" s="121">
        <v>0</v>
      </c>
      <c r="O4398" s="121">
        <v>-44368.36</v>
      </c>
      <c r="P4398" s="121">
        <v>-44368.36</v>
      </c>
      <c r="Q4398" s="130" t="s">
        <v>681</v>
      </c>
      <c r="R4398" s="131">
        <v>0</v>
      </c>
      <c r="S4398" s="132">
        <v>6402483.9200000046</v>
      </c>
      <c r="T4398" s="122" t="s">
        <v>1230</v>
      </c>
      <c r="U4398" s="2"/>
      <c r="W4398" s="111">
        <v>629113</v>
      </c>
      <c r="X4398" s="133"/>
      <c r="Y4398" s="45"/>
    </row>
    <row r="4399" spans="1:25">
      <c r="A4399" s="299" t="s">
        <v>206</v>
      </c>
      <c r="B4399" s="299" t="s">
        <v>207</v>
      </c>
      <c r="C4399" s="125">
        <v>45646</v>
      </c>
      <c r="D4399" s="125">
        <v>45646</v>
      </c>
      <c r="E4399" s="125">
        <v>45672</v>
      </c>
      <c r="F4399" s="295" t="s">
        <v>463</v>
      </c>
      <c r="G4399" s="127"/>
      <c r="H4399" s="128" t="s">
        <v>462</v>
      </c>
      <c r="I4399" s="73" t="s">
        <v>460</v>
      </c>
      <c r="J4399" s="73" t="s">
        <v>464</v>
      </c>
      <c r="K4399" s="73" t="s">
        <v>710</v>
      </c>
      <c r="L4399" s="129">
        <v>12510484.25</v>
      </c>
      <c r="M4399" s="121">
        <v>99.5625</v>
      </c>
      <c r="N4399" s="121">
        <v>-12455750.880000001</v>
      </c>
      <c r="O4399" s="121">
        <v>0</v>
      </c>
      <c r="P4399" s="121">
        <v>-12455750.880000001</v>
      </c>
      <c r="Q4399" s="130" t="s">
        <v>681</v>
      </c>
      <c r="R4399" s="131">
        <v>15677872.649999993</v>
      </c>
      <c r="S4399" s="132">
        <v>0</v>
      </c>
      <c r="T4399" s="122" t="s">
        <v>464</v>
      </c>
      <c r="U4399" s="2">
        <v>126338039</v>
      </c>
      <c r="V4399" s="121">
        <v>-470626111</v>
      </c>
      <c r="W4399" s="111">
        <v>553055</v>
      </c>
      <c r="X4399" s="133">
        <v>76010983</v>
      </c>
      <c r="Y4399" s="45"/>
    </row>
    <row r="4400" spans="1:25">
      <c r="A4400" s="243" t="s">
        <v>182</v>
      </c>
      <c r="B4400" s="243" t="s">
        <v>183</v>
      </c>
      <c r="C4400" s="244">
        <v>45673</v>
      </c>
      <c r="D4400" s="244">
        <v>45673</v>
      </c>
      <c r="E4400" s="244">
        <v>45673</v>
      </c>
      <c r="F4400" s="297" t="s">
        <v>1220</v>
      </c>
      <c r="G4400" s="245" t="s">
        <v>2036</v>
      </c>
      <c r="H4400" s="246" t="s">
        <v>1190</v>
      </c>
      <c r="I4400" s="247" t="s">
        <v>1188</v>
      </c>
      <c r="J4400" s="247" t="s">
        <v>1189</v>
      </c>
      <c r="K4400" s="247" t="s">
        <v>166</v>
      </c>
      <c r="L4400" s="248">
        <v>0</v>
      </c>
      <c r="M4400" s="249"/>
      <c r="N4400" s="249">
        <v>0</v>
      </c>
      <c r="O4400" s="249">
        <v>81486.77</v>
      </c>
      <c r="P4400" s="249">
        <v>81486.77</v>
      </c>
      <c r="Q4400" s="250" t="s">
        <v>681</v>
      </c>
      <c r="R4400" s="251">
        <v>0</v>
      </c>
      <c r="S4400" s="252">
        <v>6483970.6900000041</v>
      </c>
      <c r="T4400" s="253" t="s">
        <v>1189</v>
      </c>
      <c r="U4400" s="254">
        <v>123815997</v>
      </c>
      <c r="V4400" s="249">
        <v>-470690213</v>
      </c>
      <c r="W4400" s="255">
        <v>613442</v>
      </c>
      <c r="X4400" s="256">
        <v>76023586</v>
      </c>
      <c r="Y4400" s="257"/>
    </row>
    <row r="4401" spans="1:25">
      <c r="A4401" s="299" t="s">
        <v>182</v>
      </c>
      <c r="B4401" s="299" t="s">
        <v>183</v>
      </c>
      <c r="C4401" s="125">
        <v>45657</v>
      </c>
      <c r="D4401" s="125">
        <v>45657</v>
      </c>
      <c r="E4401" s="125">
        <v>45674</v>
      </c>
      <c r="G4401" s="127" t="s">
        <v>2059</v>
      </c>
      <c r="H4401" s="128" t="s">
        <v>1196</v>
      </c>
      <c r="I4401" s="73" t="s">
        <v>1194</v>
      </c>
      <c r="J4401" s="73" t="s">
        <v>1195</v>
      </c>
      <c r="K4401" s="73" t="s">
        <v>166</v>
      </c>
      <c r="L4401" s="129">
        <v>0</v>
      </c>
      <c r="N4401" s="121">
        <v>0</v>
      </c>
      <c r="O4401" s="121">
        <v>547.41999999999996</v>
      </c>
      <c r="P4401" s="121">
        <v>547.41999999999996</v>
      </c>
      <c r="Q4401" s="130" t="s">
        <v>681</v>
      </c>
      <c r="R4401" s="131">
        <v>0</v>
      </c>
      <c r="S4401" s="132">
        <v>6484518.1100000041</v>
      </c>
      <c r="T4401" s="122" t="s">
        <v>1195</v>
      </c>
      <c r="U4401" s="2">
        <v>124371628</v>
      </c>
      <c r="V4401" s="121">
        <v>-470912510</v>
      </c>
      <c r="W4401" s="111">
        <v>615700</v>
      </c>
      <c r="X4401" s="133">
        <v>76070493</v>
      </c>
      <c r="Y4401" s="45"/>
    </row>
    <row r="4402" spans="1:25">
      <c r="A4402" s="228" t="s">
        <v>206</v>
      </c>
      <c r="B4402" s="228" t="s">
        <v>207</v>
      </c>
      <c r="C4402" s="229">
        <v>45638</v>
      </c>
      <c r="D4402" s="229">
        <v>45672</v>
      </c>
      <c r="E4402" s="229">
        <v>45674</v>
      </c>
      <c r="F4402" s="296" t="s">
        <v>1225</v>
      </c>
      <c r="G4402" s="230"/>
      <c r="H4402" s="231" t="s">
        <v>1224</v>
      </c>
      <c r="I4402" s="232" t="s">
        <v>1194</v>
      </c>
      <c r="J4402" s="232" t="s">
        <v>1223</v>
      </c>
      <c r="K4402" s="232" t="s">
        <v>710</v>
      </c>
      <c r="L4402" s="233">
        <v>7981277.8200000003</v>
      </c>
      <c r="M4402" s="234">
        <v>99.15625</v>
      </c>
      <c r="N4402" s="234">
        <v>-7913935.79</v>
      </c>
      <c r="O4402" s="234">
        <v>0</v>
      </c>
      <c r="P4402" s="234">
        <v>-7913935.79</v>
      </c>
      <c r="Q4402" s="235" t="s">
        <v>681</v>
      </c>
      <c r="R4402" s="236">
        <v>7763936.8599999929</v>
      </c>
      <c r="S4402" s="237">
        <v>0</v>
      </c>
      <c r="T4402" s="238" t="s">
        <v>1223</v>
      </c>
      <c r="U4402" s="239">
        <v>123932690</v>
      </c>
      <c r="V4402" s="234">
        <v>-470777526</v>
      </c>
      <c r="W4402" s="240">
        <v>598571</v>
      </c>
      <c r="X4402" s="241">
        <v>76044178</v>
      </c>
      <c r="Y4402" s="242"/>
    </row>
    <row r="4403" spans="1:25">
      <c r="A4403" s="299" t="s">
        <v>182</v>
      </c>
      <c r="B4403" s="299" t="s">
        <v>183</v>
      </c>
      <c r="C4403" s="125">
        <v>45672</v>
      </c>
      <c r="D4403" s="125">
        <v>45672</v>
      </c>
      <c r="E4403" s="125">
        <v>45678</v>
      </c>
      <c r="G4403" s="127"/>
      <c r="H4403" s="128" t="s">
        <v>1042</v>
      </c>
      <c r="I4403" s="73" t="s">
        <v>716</v>
      </c>
      <c r="J4403" s="73" t="s">
        <v>1041</v>
      </c>
      <c r="K4403" s="73" t="s">
        <v>1158</v>
      </c>
      <c r="L4403" s="129">
        <v>0</v>
      </c>
      <c r="N4403" s="121">
        <v>0</v>
      </c>
      <c r="O4403" s="121">
        <v>9318.2099999999991</v>
      </c>
      <c r="P4403" s="121">
        <v>9318.2099999999991</v>
      </c>
      <c r="Q4403" s="130" t="s">
        <v>681</v>
      </c>
      <c r="R4403" s="131">
        <v>0</v>
      </c>
      <c r="S4403" s="132">
        <v>6493836.320000004</v>
      </c>
      <c r="T4403" s="122" t="s">
        <v>1041</v>
      </c>
      <c r="U4403" s="2">
        <v>126488101</v>
      </c>
      <c r="V4403" s="121">
        <v>-471130898</v>
      </c>
      <c r="W4403" s="111"/>
      <c r="X4403" s="133">
        <v>76108572</v>
      </c>
      <c r="Y4403" s="45"/>
    </row>
    <row r="4404" spans="1:25">
      <c r="A4404" s="299" t="s">
        <v>206</v>
      </c>
      <c r="B4404" s="299" t="s">
        <v>207</v>
      </c>
      <c r="C4404" s="125">
        <v>45659</v>
      </c>
      <c r="D4404" s="125">
        <v>45673</v>
      </c>
      <c r="E4404" s="125">
        <v>45678</v>
      </c>
      <c r="G4404" s="127"/>
      <c r="H4404" s="128" t="s">
        <v>1234</v>
      </c>
      <c r="I4404" s="73" t="s">
        <v>1232</v>
      </c>
      <c r="J4404" s="73" t="s">
        <v>1233</v>
      </c>
      <c r="K4404" s="73" t="s">
        <v>710</v>
      </c>
      <c r="L4404" s="129">
        <v>0</v>
      </c>
      <c r="M4404" s="121">
        <v>99.03125</v>
      </c>
      <c r="N4404" s="121">
        <v>-5601874.5300000003</v>
      </c>
      <c r="O4404" s="121">
        <v>0</v>
      </c>
      <c r="P4404" s="121">
        <v>-5601874.5300000003</v>
      </c>
      <c r="Q4404" s="130" t="s">
        <v>681</v>
      </c>
      <c r="R4404" s="131">
        <v>2162062.3299999926</v>
      </c>
      <c r="S4404" s="132">
        <v>0</v>
      </c>
      <c r="T4404" s="122" t="s">
        <v>1233</v>
      </c>
      <c r="U4404" s="2"/>
      <c r="W4404" s="111"/>
      <c r="X4404" s="133"/>
      <c r="Y4404" s="45"/>
    </row>
    <row r="4405" spans="1:25">
      <c r="A4405" s="299" t="s">
        <v>206</v>
      </c>
      <c r="B4405" s="299" t="s">
        <v>207</v>
      </c>
      <c r="C4405" s="125">
        <v>45657</v>
      </c>
      <c r="D4405" s="125">
        <v>45657</v>
      </c>
      <c r="E4405" s="125">
        <v>45678</v>
      </c>
      <c r="F4405" s="295" t="s">
        <v>486</v>
      </c>
      <c r="G4405" s="127"/>
      <c r="H4405" s="128" t="s">
        <v>485</v>
      </c>
      <c r="I4405" s="73" t="s">
        <v>281</v>
      </c>
      <c r="J4405" s="73" t="s">
        <v>487</v>
      </c>
      <c r="K4405" s="73" t="s">
        <v>944</v>
      </c>
      <c r="L4405" s="129">
        <v>2442.3000000000002</v>
      </c>
      <c r="M4405" s="121">
        <v>100</v>
      </c>
      <c r="N4405" s="121">
        <v>2442.3000000000002</v>
      </c>
      <c r="O4405" s="121">
        <v>0</v>
      </c>
      <c r="P4405" s="121">
        <v>2442.3000000000002</v>
      </c>
      <c r="Q4405" s="130" t="s">
        <v>681</v>
      </c>
      <c r="R4405" s="131">
        <v>2164504.6299999924</v>
      </c>
      <c r="S4405" s="132">
        <v>0</v>
      </c>
      <c r="T4405" s="122" t="s">
        <v>487</v>
      </c>
      <c r="U4405" s="2">
        <v>126468208</v>
      </c>
      <c r="V4405" s="121">
        <v>-471096038</v>
      </c>
      <c r="W4405" s="111">
        <v>532372</v>
      </c>
      <c r="X4405" s="133">
        <v>76098771</v>
      </c>
      <c r="Y4405" s="45"/>
    </row>
    <row r="4406" spans="1:25">
      <c r="A4406" s="228" t="s">
        <v>206</v>
      </c>
      <c r="B4406" s="228" t="s">
        <v>207</v>
      </c>
      <c r="C4406" s="229">
        <v>45657</v>
      </c>
      <c r="D4406" s="229">
        <v>45657</v>
      </c>
      <c r="E4406" s="229">
        <v>45678</v>
      </c>
      <c r="F4406" s="296" t="s">
        <v>280</v>
      </c>
      <c r="G4406" s="230"/>
      <c r="H4406" s="231" t="s">
        <v>279</v>
      </c>
      <c r="I4406" s="232" t="s">
        <v>281</v>
      </c>
      <c r="J4406" s="232" t="s">
        <v>282</v>
      </c>
      <c r="K4406" s="232" t="s">
        <v>944</v>
      </c>
      <c r="L4406" s="233">
        <v>22775.89</v>
      </c>
      <c r="M4406" s="234">
        <v>100</v>
      </c>
      <c r="N4406" s="234">
        <v>22775.89</v>
      </c>
      <c r="O4406" s="234">
        <v>0</v>
      </c>
      <c r="P4406" s="234">
        <v>22775.89</v>
      </c>
      <c r="Q4406" s="235" t="s">
        <v>681</v>
      </c>
      <c r="R4406" s="236">
        <v>2187280.5199999926</v>
      </c>
      <c r="S4406" s="237">
        <v>0</v>
      </c>
      <c r="T4406" s="238" t="s">
        <v>282</v>
      </c>
      <c r="U4406" s="239">
        <v>125579272</v>
      </c>
      <c r="V4406" s="234">
        <v>-468242008</v>
      </c>
      <c r="W4406" s="240">
        <v>537726</v>
      </c>
      <c r="X4406" s="241">
        <v>75587813</v>
      </c>
      <c r="Y4406" s="242"/>
    </row>
    <row r="4407" spans="1:25">
      <c r="A4407" s="299" t="s">
        <v>182</v>
      </c>
      <c r="B4407" s="299" t="s">
        <v>183</v>
      </c>
      <c r="C4407" s="125">
        <v>45684</v>
      </c>
      <c r="D4407" s="125">
        <v>45684</v>
      </c>
      <c r="E4407" s="125">
        <v>45684</v>
      </c>
      <c r="G4407" s="127" t="s">
        <v>1886</v>
      </c>
      <c r="H4407" s="128" t="s">
        <v>1048</v>
      </c>
      <c r="I4407" s="73" t="s">
        <v>1046</v>
      </c>
      <c r="J4407" s="73" t="s">
        <v>1047</v>
      </c>
      <c r="K4407" s="73" t="s">
        <v>166</v>
      </c>
      <c r="L4407" s="129">
        <v>0</v>
      </c>
      <c r="N4407" s="121">
        <v>0</v>
      </c>
      <c r="O4407" s="121">
        <v>13726.54</v>
      </c>
      <c r="P4407" s="121">
        <v>13726.54</v>
      </c>
      <c r="Q4407" s="130" t="s">
        <v>681</v>
      </c>
      <c r="R4407" s="131">
        <v>0</v>
      </c>
      <c r="S4407" s="132">
        <v>6507562.8600000041</v>
      </c>
      <c r="T4407" s="122" t="s">
        <v>1047</v>
      </c>
      <c r="U4407" s="2">
        <v>124291988</v>
      </c>
      <c r="V4407" s="121">
        <v>-472087483</v>
      </c>
      <c r="W4407" s="111">
        <v>551210</v>
      </c>
      <c r="X4407" s="133">
        <v>76209510</v>
      </c>
      <c r="Y4407" s="45"/>
    </row>
    <row r="4408" spans="1:25">
      <c r="A4408" s="299" t="s">
        <v>182</v>
      </c>
      <c r="B4408" s="299" t="s">
        <v>183</v>
      </c>
      <c r="C4408" s="125">
        <v>45684</v>
      </c>
      <c r="D4408" s="125">
        <v>45684</v>
      </c>
      <c r="E4408" s="125">
        <v>45684</v>
      </c>
      <c r="F4408" s="295" t="s">
        <v>203</v>
      </c>
      <c r="G4408" s="127" t="s">
        <v>1887</v>
      </c>
      <c r="H4408" s="128" t="s">
        <v>202</v>
      </c>
      <c r="I4408" s="73" t="s">
        <v>204</v>
      </c>
      <c r="J4408" s="73" t="s">
        <v>205</v>
      </c>
      <c r="K4408" s="73" t="s">
        <v>166</v>
      </c>
      <c r="L4408" s="129">
        <v>0</v>
      </c>
      <c r="N4408" s="121">
        <v>0</v>
      </c>
      <c r="O4408" s="121">
        <v>5241.33</v>
      </c>
      <c r="P4408" s="121">
        <v>5241.33</v>
      </c>
      <c r="Q4408" s="130" t="s">
        <v>681</v>
      </c>
      <c r="R4408" s="131">
        <v>0</v>
      </c>
      <c r="S4408" s="132">
        <v>6512804.1900000041</v>
      </c>
      <c r="T4408" s="122" t="s">
        <v>205</v>
      </c>
      <c r="U4408" s="2">
        <v>124292393</v>
      </c>
      <c r="V4408" s="121">
        <v>-472087484</v>
      </c>
      <c r="W4408" s="111">
        <v>555758</v>
      </c>
      <c r="X4408" s="133">
        <v>76209511</v>
      </c>
      <c r="Y4408" s="45"/>
    </row>
    <row r="4409" spans="1:25">
      <c r="A4409" s="243" t="s">
        <v>182</v>
      </c>
      <c r="B4409" s="243" t="s">
        <v>183</v>
      </c>
      <c r="C4409" s="244">
        <v>45685</v>
      </c>
      <c r="D4409" s="244">
        <v>45685</v>
      </c>
      <c r="E4409" s="244">
        <v>45685</v>
      </c>
      <c r="F4409" s="297" t="s">
        <v>1211</v>
      </c>
      <c r="G4409" s="245" t="s">
        <v>2065</v>
      </c>
      <c r="H4409" s="246" t="s">
        <v>1210</v>
      </c>
      <c r="I4409" s="247" t="s">
        <v>582</v>
      </c>
      <c r="J4409" s="247" t="s">
        <v>1209</v>
      </c>
      <c r="K4409" s="247" t="s">
        <v>166</v>
      </c>
      <c r="L4409" s="248">
        <v>0</v>
      </c>
      <c r="M4409" s="249"/>
      <c r="N4409" s="249">
        <v>0</v>
      </c>
      <c r="O4409" s="249">
        <v>118612.26</v>
      </c>
      <c r="P4409" s="249">
        <v>118612.26</v>
      </c>
      <c r="Q4409" s="250" t="s">
        <v>681</v>
      </c>
      <c r="R4409" s="251">
        <v>0</v>
      </c>
      <c r="S4409" s="252">
        <v>6631416.4500000039</v>
      </c>
      <c r="T4409" s="253" t="s">
        <v>1209</v>
      </c>
      <c r="U4409" s="254">
        <v>126541933</v>
      </c>
      <c r="V4409" s="249">
        <v>-472421638</v>
      </c>
      <c r="W4409" s="255">
        <v>619929</v>
      </c>
      <c r="X4409" s="256">
        <v>76241603</v>
      </c>
      <c r="Y4409" s="257"/>
    </row>
    <row r="4410" spans="1:25">
      <c r="A4410" s="299" t="s">
        <v>182</v>
      </c>
      <c r="B4410" s="299" t="s">
        <v>183</v>
      </c>
      <c r="C4410" s="125">
        <v>45688</v>
      </c>
      <c r="D4410" s="125">
        <v>45688</v>
      </c>
      <c r="E4410" s="125">
        <v>45688</v>
      </c>
      <c r="G4410" s="127" t="s">
        <v>1997</v>
      </c>
      <c r="H4410" s="128" t="s">
        <v>441</v>
      </c>
      <c r="I4410" s="73" t="s">
        <v>442</v>
      </c>
      <c r="J4410" s="73" t="s">
        <v>443</v>
      </c>
      <c r="K4410" s="73" t="s">
        <v>166</v>
      </c>
      <c r="L4410" s="129">
        <v>0</v>
      </c>
      <c r="N4410" s="121">
        <v>0</v>
      </c>
      <c r="O4410" s="121">
        <v>59645.66</v>
      </c>
      <c r="P4410" s="121">
        <v>59645.66</v>
      </c>
      <c r="Q4410" s="130" t="s">
        <v>681</v>
      </c>
      <c r="R4410" s="131">
        <v>0</v>
      </c>
      <c r="S4410" s="132">
        <v>6691062.1100000041</v>
      </c>
      <c r="T4410" s="122" t="s">
        <v>443</v>
      </c>
      <c r="U4410" s="2">
        <v>125760109</v>
      </c>
      <c r="V4410" s="121">
        <v>-474244777</v>
      </c>
      <c r="W4410" s="111">
        <v>586391</v>
      </c>
      <c r="X4410" s="133">
        <v>76523537</v>
      </c>
      <c r="Y4410" s="45"/>
    </row>
    <row r="4411" spans="1:25">
      <c r="A4411" s="299" t="s">
        <v>182</v>
      </c>
      <c r="B4411" s="299" t="s">
        <v>183</v>
      </c>
      <c r="C4411" s="125">
        <v>45688</v>
      </c>
      <c r="D4411" s="125">
        <v>45688</v>
      </c>
      <c r="E4411" s="125">
        <v>45688</v>
      </c>
      <c r="G4411" s="127" t="s">
        <v>1990</v>
      </c>
      <c r="H4411" s="128" t="s">
        <v>1132</v>
      </c>
      <c r="I4411" s="73" t="s">
        <v>1130</v>
      </c>
      <c r="J4411" s="73" t="s">
        <v>1131</v>
      </c>
      <c r="K4411" s="73" t="s">
        <v>166</v>
      </c>
      <c r="L4411" s="129">
        <v>0</v>
      </c>
      <c r="N4411" s="121">
        <v>0</v>
      </c>
      <c r="O4411" s="121">
        <v>69942.559999999998</v>
      </c>
      <c r="P4411" s="121">
        <v>69942.559999999998</v>
      </c>
      <c r="Q4411" s="130" t="s">
        <v>681</v>
      </c>
      <c r="R4411" s="131">
        <v>0</v>
      </c>
      <c r="S4411" s="132">
        <v>6761004.6700000037</v>
      </c>
      <c r="T4411" s="122" t="s">
        <v>1131</v>
      </c>
      <c r="U4411" s="2">
        <v>125784280</v>
      </c>
      <c r="V4411" s="121">
        <v>-474245625</v>
      </c>
      <c r="W4411" s="111">
        <v>583671</v>
      </c>
      <c r="X4411" s="133">
        <v>76524385</v>
      </c>
      <c r="Y4411" s="45"/>
    </row>
    <row r="4412" spans="1:25">
      <c r="A4412" s="299" t="s">
        <v>182</v>
      </c>
      <c r="B4412" s="299" t="s">
        <v>183</v>
      </c>
      <c r="C4412" s="125">
        <v>45688</v>
      </c>
      <c r="D4412" s="125">
        <v>45688</v>
      </c>
      <c r="E4412" s="125">
        <v>45688</v>
      </c>
      <c r="F4412" s="295" t="s">
        <v>1061</v>
      </c>
      <c r="G4412" s="127" t="s">
        <v>1921</v>
      </c>
      <c r="H4412" s="128" t="s">
        <v>1060</v>
      </c>
      <c r="I4412" s="73" t="s">
        <v>1058</v>
      </c>
      <c r="J4412" s="73" t="s">
        <v>1059</v>
      </c>
      <c r="K4412" s="73" t="s">
        <v>166</v>
      </c>
      <c r="L4412" s="129">
        <v>0</v>
      </c>
      <c r="N4412" s="121">
        <v>0</v>
      </c>
      <c r="O4412" s="121">
        <v>10186.450000000001</v>
      </c>
      <c r="P4412" s="121">
        <v>10186.450000000001</v>
      </c>
      <c r="Q4412" s="130" t="s">
        <v>681</v>
      </c>
      <c r="R4412" s="131">
        <v>0</v>
      </c>
      <c r="S4412" s="132">
        <v>6771191.1200000038</v>
      </c>
      <c r="T4412" s="122" t="s">
        <v>1096</v>
      </c>
      <c r="U4412" s="2">
        <v>125006239</v>
      </c>
      <c r="V4412" s="121">
        <v>-474177326</v>
      </c>
      <c r="W4412" s="111">
        <v>553659</v>
      </c>
      <c r="X4412" s="133">
        <v>76456489</v>
      </c>
      <c r="Y4412" s="45"/>
    </row>
    <row r="4413" spans="1:25">
      <c r="A4413" s="299" t="s">
        <v>206</v>
      </c>
      <c r="B4413" s="299" t="s">
        <v>207</v>
      </c>
      <c r="C4413" s="125">
        <v>45688</v>
      </c>
      <c r="D4413" s="125">
        <v>45688</v>
      </c>
      <c r="E4413" s="125">
        <v>45688</v>
      </c>
      <c r="F4413" s="295" t="s">
        <v>734</v>
      </c>
      <c r="G4413" s="127"/>
      <c r="H4413" s="128" t="s">
        <v>733</v>
      </c>
      <c r="I4413" s="73" t="s">
        <v>731</v>
      </c>
      <c r="J4413" s="73" t="s">
        <v>732</v>
      </c>
      <c r="K4413" s="73" t="s">
        <v>944</v>
      </c>
      <c r="L4413" s="129">
        <v>2610.64</v>
      </c>
      <c r="M4413" s="121">
        <v>100</v>
      </c>
      <c r="N4413" s="121">
        <v>2610.64</v>
      </c>
      <c r="O4413" s="121">
        <v>0</v>
      </c>
      <c r="P4413" s="121">
        <v>2610.64</v>
      </c>
      <c r="Q4413" s="130" t="s">
        <v>681</v>
      </c>
      <c r="R4413" s="131">
        <v>2189891.1599999927</v>
      </c>
      <c r="S4413" s="132">
        <v>0</v>
      </c>
      <c r="T4413" s="122" t="s">
        <v>732</v>
      </c>
      <c r="U4413" s="2">
        <v>126925102</v>
      </c>
      <c r="V4413" s="121">
        <v>-473025589</v>
      </c>
      <c r="W4413" s="111">
        <v>548653</v>
      </c>
      <c r="X4413" s="133">
        <v>76289194</v>
      </c>
      <c r="Y4413" s="45"/>
    </row>
    <row r="4414" spans="1:25">
      <c r="A4414" s="299" t="s">
        <v>182</v>
      </c>
      <c r="B4414" s="299" t="s">
        <v>183</v>
      </c>
      <c r="C4414" s="125">
        <v>45688</v>
      </c>
      <c r="D4414" s="125">
        <v>45688</v>
      </c>
      <c r="E4414" s="125">
        <v>45688</v>
      </c>
      <c r="F4414" s="295" t="s">
        <v>734</v>
      </c>
      <c r="G4414" s="127" t="s">
        <v>1518</v>
      </c>
      <c r="H4414" s="128" t="s">
        <v>733</v>
      </c>
      <c r="I4414" s="73" t="s">
        <v>731</v>
      </c>
      <c r="J4414" s="73" t="s">
        <v>732</v>
      </c>
      <c r="K4414" s="73" t="s">
        <v>166</v>
      </c>
      <c r="L4414" s="129">
        <v>0</v>
      </c>
      <c r="N4414" s="121">
        <v>0</v>
      </c>
      <c r="O4414" s="121">
        <v>36.81</v>
      </c>
      <c r="P4414" s="121">
        <v>36.81</v>
      </c>
      <c r="Q4414" s="130" t="s">
        <v>681</v>
      </c>
      <c r="R4414" s="131">
        <v>0</v>
      </c>
      <c r="S4414" s="132">
        <v>6771227.9300000034</v>
      </c>
      <c r="T4414" s="122" t="s">
        <v>732</v>
      </c>
      <c r="U4414" s="2">
        <v>126006977</v>
      </c>
      <c r="V4414" s="121">
        <v>-474253268</v>
      </c>
      <c r="W4414" s="111">
        <v>548653</v>
      </c>
      <c r="X4414" s="133">
        <v>76531781</v>
      </c>
      <c r="Y4414" s="45"/>
    </row>
    <row r="4415" spans="1:25">
      <c r="A4415" s="299" t="s">
        <v>182</v>
      </c>
      <c r="B4415" s="299" t="s">
        <v>183</v>
      </c>
      <c r="C4415" s="125">
        <v>45688</v>
      </c>
      <c r="D4415" s="125">
        <v>45688</v>
      </c>
      <c r="E4415" s="125">
        <v>45688</v>
      </c>
      <c r="F4415" s="295" t="s">
        <v>734</v>
      </c>
      <c r="G4415" s="127" t="s">
        <v>1518</v>
      </c>
      <c r="H4415" s="128" t="s">
        <v>733</v>
      </c>
      <c r="I4415" s="73" t="s">
        <v>731</v>
      </c>
      <c r="J4415" s="73" t="s">
        <v>732</v>
      </c>
      <c r="K4415" s="73" t="s">
        <v>166</v>
      </c>
      <c r="L4415" s="129">
        <v>0</v>
      </c>
      <c r="N4415" s="121">
        <v>0</v>
      </c>
      <c r="O4415" s="121">
        <v>4699.76</v>
      </c>
      <c r="P4415" s="121">
        <v>4699.76</v>
      </c>
      <c r="Q4415" s="130" t="s">
        <v>681</v>
      </c>
      <c r="R4415" s="131">
        <v>0</v>
      </c>
      <c r="S4415" s="132">
        <v>6775927.6900000032</v>
      </c>
      <c r="T4415" s="122" t="s">
        <v>732</v>
      </c>
      <c r="U4415" s="2">
        <v>126007038</v>
      </c>
      <c r="V4415" s="121">
        <v>-474253276</v>
      </c>
      <c r="W4415" s="111">
        <v>548650</v>
      </c>
      <c r="X4415" s="133">
        <v>76531789</v>
      </c>
      <c r="Y4415" s="45"/>
    </row>
    <row r="4416" spans="1:25">
      <c r="A4416" s="299" t="s">
        <v>206</v>
      </c>
      <c r="B4416" s="299" t="s">
        <v>207</v>
      </c>
      <c r="C4416" s="125">
        <v>45688</v>
      </c>
      <c r="D4416" s="125">
        <v>45688</v>
      </c>
      <c r="E4416" s="125">
        <v>45688</v>
      </c>
      <c r="F4416" s="295" t="s">
        <v>859</v>
      </c>
      <c r="G4416" s="127"/>
      <c r="H4416" s="128" t="s">
        <v>858</v>
      </c>
      <c r="I4416" s="73" t="s">
        <v>731</v>
      </c>
      <c r="J4416" s="73" t="s">
        <v>857</v>
      </c>
      <c r="K4416" s="73" t="s">
        <v>944</v>
      </c>
      <c r="L4416" s="129">
        <v>20023.12</v>
      </c>
      <c r="M4416" s="121">
        <v>100</v>
      </c>
      <c r="N4416" s="121">
        <v>20023.12</v>
      </c>
      <c r="O4416" s="121">
        <v>0</v>
      </c>
      <c r="P4416" s="121">
        <v>20023.12</v>
      </c>
      <c r="Q4416" s="130" t="s">
        <v>681</v>
      </c>
      <c r="R4416" s="131">
        <v>2209914.2799999928</v>
      </c>
      <c r="S4416" s="132">
        <v>0</v>
      </c>
      <c r="T4416" s="122" t="s">
        <v>857</v>
      </c>
      <c r="U4416" s="2">
        <v>126879492</v>
      </c>
      <c r="V4416" s="121">
        <v>-472944794</v>
      </c>
      <c r="W4416" s="111">
        <v>548916</v>
      </c>
      <c r="X4416" s="133">
        <v>76281198</v>
      </c>
      <c r="Y4416" s="45"/>
    </row>
    <row r="4417" spans="1:25">
      <c r="A4417" s="299" t="s">
        <v>182</v>
      </c>
      <c r="B4417" s="299" t="s">
        <v>183</v>
      </c>
      <c r="C4417" s="125">
        <v>45688</v>
      </c>
      <c r="D4417" s="125">
        <v>45688</v>
      </c>
      <c r="E4417" s="125">
        <v>45688</v>
      </c>
      <c r="F4417" s="295" t="s">
        <v>859</v>
      </c>
      <c r="G4417" s="127" t="s">
        <v>1610</v>
      </c>
      <c r="H4417" s="128" t="s">
        <v>858</v>
      </c>
      <c r="I4417" s="73" t="s">
        <v>731</v>
      </c>
      <c r="J4417" s="73" t="s">
        <v>857</v>
      </c>
      <c r="K4417" s="73" t="s">
        <v>166</v>
      </c>
      <c r="L4417" s="129">
        <v>0</v>
      </c>
      <c r="N4417" s="121">
        <v>0</v>
      </c>
      <c r="O4417" s="121">
        <v>34828.160000000003</v>
      </c>
      <c r="P4417" s="121">
        <v>34828.160000000003</v>
      </c>
      <c r="Q4417" s="130" t="s">
        <v>681</v>
      </c>
      <c r="R4417" s="131">
        <v>0</v>
      </c>
      <c r="S4417" s="132">
        <v>6810755.8500000034</v>
      </c>
      <c r="T4417" s="122" t="s">
        <v>857</v>
      </c>
      <c r="U4417" s="2">
        <v>125895472</v>
      </c>
      <c r="V4417" s="121">
        <v>-474249389</v>
      </c>
      <c r="W4417" s="111">
        <v>548924</v>
      </c>
      <c r="X4417" s="133">
        <v>76528114</v>
      </c>
      <c r="Y4417" s="45"/>
    </row>
    <row r="4418" spans="1:25">
      <c r="A4418" s="299" t="s">
        <v>182</v>
      </c>
      <c r="B4418" s="299" t="s">
        <v>183</v>
      </c>
      <c r="C4418" s="125">
        <v>45688</v>
      </c>
      <c r="D4418" s="125">
        <v>45688</v>
      </c>
      <c r="E4418" s="125">
        <v>45688</v>
      </c>
      <c r="F4418" s="295" t="s">
        <v>859</v>
      </c>
      <c r="G4418" s="127" t="s">
        <v>1610</v>
      </c>
      <c r="H4418" s="128" t="s">
        <v>858</v>
      </c>
      <c r="I4418" s="73" t="s">
        <v>731</v>
      </c>
      <c r="J4418" s="73" t="s">
        <v>857</v>
      </c>
      <c r="K4418" s="73" t="s">
        <v>166</v>
      </c>
      <c r="L4418" s="129">
        <v>0</v>
      </c>
      <c r="N4418" s="121">
        <v>0</v>
      </c>
      <c r="O4418" s="121">
        <v>280.77</v>
      </c>
      <c r="P4418" s="121">
        <v>280.77</v>
      </c>
      <c r="Q4418" s="130" t="s">
        <v>681</v>
      </c>
      <c r="R4418" s="131">
        <v>0</v>
      </c>
      <c r="S4418" s="132">
        <v>6811036.6200000029</v>
      </c>
      <c r="T4418" s="122" t="s">
        <v>857</v>
      </c>
      <c r="U4418" s="2">
        <v>125897916</v>
      </c>
      <c r="V4418" s="121">
        <v>-474249400</v>
      </c>
      <c r="W4418" s="111">
        <v>548916</v>
      </c>
      <c r="X4418" s="133">
        <v>76528125</v>
      </c>
      <c r="Y4418" s="45"/>
    </row>
    <row r="4419" spans="1:25">
      <c r="A4419" s="299" t="s">
        <v>182</v>
      </c>
      <c r="B4419" s="299" t="s">
        <v>183</v>
      </c>
      <c r="C4419" s="125">
        <v>45688</v>
      </c>
      <c r="D4419" s="125">
        <v>45688</v>
      </c>
      <c r="E4419" s="125">
        <v>45688</v>
      </c>
      <c r="G4419" s="127" t="s">
        <v>2066</v>
      </c>
      <c r="H4419" s="128" t="s">
        <v>1204</v>
      </c>
      <c r="I4419" s="73" t="s">
        <v>1202</v>
      </c>
      <c r="J4419" s="73" t="s">
        <v>1203</v>
      </c>
      <c r="K4419" s="73" t="s">
        <v>166</v>
      </c>
      <c r="L4419" s="129">
        <v>0</v>
      </c>
      <c r="N4419" s="121">
        <v>0</v>
      </c>
      <c r="O4419" s="121">
        <v>129900.95</v>
      </c>
      <c r="P4419" s="121">
        <v>129900.95</v>
      </c>
      <c r="Q4419" s="130" t="s">
        <v>681</v>
      </c>
      <c r="R4419" s="131">
        <v>0</v>
      </c>
      <c r="S4419" s="132">
        <v>6940937.5700000031</v>
      </c>
      <c r="T4419" s="122" t="s">
        <v>1203</v>
      </c>
      <c r="U4419" s="2">
        <v>126671731</v>
      </c>
      <c r="V4419" s="121">
        <v>-474265750</v>
      </c>
      <c r="W4419" s="111">
        <v>619211</v>
      </c>
      <c r="X4419" s="133">
        <v>76544225</v>
      </c>
      <c r="Y4419" s="45"/>
    </row>
    <row r="4420" spans="1:25">
      <c r="A4420" s="299" t="s">
        <v>182</v>
      </c>
      <c r="B4420" s="299" t="s">
        <v>183</v>
      </c>
      <c r="C4420" s="125">
        <v>45688</v>
      </c>
      <c r="D4420" s="125">
        <v>45688</v>
      </c>
      <c r="E4420" s="125">
        <v>45688</v>
      </c>
      <c r="G4420" s="127" t="s">
        <v>2014</v>
      </c>
      <c r="H4420" s="128" t="s">
        <v>438</v>
      </c>
      <c r="I4420" s="73" t="s">
        <v>439</v>
      </c>
      <c r="J4420" s="73" t="s">
        <v>440</v>
      </c>
      <c r="K4420" s="73" t="s">
        <v>166</v>
      </c>
      <c r="L4420" s="129">
        <v>0</v>
      </c>
      <c r="N4420" s="121">
        <v>0</v>
      </c>
      <c r="O4420" s="121">
        <v>80461.11</v>
      </c>
      <c r="P4420" s="121">
        <v>80461.11</v>
      </c>
      <c r="Q4420" s="130" t="s">
        <v>681</v>
      </c>
      <c r="R4420" s="131">
        <v>0</v>
      </c>
      <c r="S4420" s="132">
        <v>7021398.6800000034</v>
      </c>
      <c r="T4420" s="122" t="s">
        <v>440</v>
      </c>
      <c r="U4420" s="2">
        <v>125995382</v>
      </c>
      <c r="V4420" s="121">
        <v>-474253177</v>
      </c>
      <c r="W4420" s="111">
        <v>596600</v>
      </c>
      <c r="X4420" s="133">
        <v>76531690</v>
      </c>
      <c r="Y4420" s="45"/>
    </row>
    <row r="4421" spans="1:25">
      <c r="A4421" s="299" t="s">
        <v>182</v>
      </c>
      <c r="B4421" s="299" t="s">
        <v>183</v>
      </c>
      <c r="C4421" s="125">
        <v>45688</v>
      </c>
      <c r="D4421" s="125">
        <v>45688</v>
      </c>
      <c r="E4421" s="125">
        <v>45688</v>
      </c>
      <c r="F4421" s="295" t="s">
        <v>558</v>
      </c>
      <c r="G4421" s="127" t="s">
        <v>1685</v>
      </c>
      <c r="H4421" s="128" t="s">
        <v>557</v>
      </c>
      <c r="I4421" s="73" t="s">
        <v>559</v>
      </c>
      <c r="J4421" s="73" t="s">
        <v>943</v>
      </c>
      <c r="K4421" s="73" t="s">
        <v>166</v>
      </c>
      <c r="L4421" s="129">
        <v>0</v>
      </c>
      <c r="N4421" s="121">
        <v>0</v>
      </c>
      <c r="O4421" s="121">
        <v>27199.08</v>
      </c>
      <c r="P4421" s="121">
        <v>27199.08</v>
      </c>
      <c r="Q4421" s="130" t="s">
        <v>681</v>
      </c>
      <c r="R4421" s="131">
        <v>0</v>
      </c>
      <c r="S4421" s="132">
        <v>7048597.7600000035</v>
      </c>
      <c r="T4421" s="122" t="s">
        <v>560</v>
      </c>
      <c r="U4421" s="2">
        <v>125702670</v>
      </c>
      <c r="V4421" s="121">
        <v>-474242946</v>
      </c>
      <c r="W4421" s="111">
        <v>545690</v>
      </c>
      <c r="X4421" s="133">
        <v>76521706</v>
      </c>
      <c r="Y4421" s="45"/>
    </row>
    <row r="4422" spans="1:25">
      <c r="A4422" s="299" t="s">
        <v>182</v>
      </c>
      <c r="B4422" s="299" t="s">
        <v>183</v>
      </c>
      <c r="C4422" s="125">
        <v>45688</v>
      </c>
      <c r="D4422" s="125">
        <v>45688</v>
      </c>
      <c r="E4422" s="125">
        <v>45688</v>
      </c>
      <c r="F4422" s="295" t="s">
        <v>558</v>
      </c>
      <c r="G4422" s="127" t="s">
        <v>1685</v>
      </c>
      <c r="H4422" s="128" t="s">
        <v>557</v>
      </c>
      <c r="I4422" s="73" t="s">
        <v>559</v>
      </c>
      <c r="J4422" s="73" t="s">
        <v>943</v>
      </c>
      <c r="K4422" s="73" t="s">
        <v>166</v>
      </c>
      <c r="L4422" s="129">
        <v>0</v>
      </c>
      <c r="N4422" s="121">
        <v>0</v>
      </c>
      <c r="O4422" s="121">
        <v>256.35000000000002</v>
      </c>
      <c r="P4422" s="121">
        <v>256.35000000000002</v>
      </c>
      <c r="Q4422" s="130" t="s">
        <v>681</v>
      </c>
      <c r="R4422" s="131">
        <v>0</v>
      </c>
      <c r="S4422" s="132">
        <v>7048854.1100000031</v>
      </c>
      <c r="T4422" s="122" t="s">
        <v>560</v>
      </c>
      <c r="U4422" s="2">
        <v>125702670</v>
      </c>
      <c r="V4422" s="121">
        <v>-474318318</v>
      </c>
      <c r="W4422" s="111">
        <v>545690</v>
      </c>
      <c r="X4422" s="133">
        <v>76562356</v>
      </c>
      <c r="Y4422" s="45"/>
    </row>
    <row r="4423" spans="1:25">
      <c r="A4423" s="299" t="s">
        <v>182</v>
      </c>
      <c r="B4423" s="299" t="s">
        <v>183</v>
      </c>
      <c r="C4423" s="125">
        <v>45688</v>
      </c>
      <c r="D4423" s="125">
        <v>45688</v>
      </c>
      <c r="E4423" s="125">
        <v>45688</v>
      </c>
      <c r="F4423" s="295" t="s">
        <v>1413</v>
      </c>
      <c r="G4423" s="127" t="s">
        <v>2010</v>
      </c>
      <c r="H4423" s="128" t="s">
        <v>1129</v>
      </c>
      <c r="I4423" s="73" t="s">
        <v>877</v>
      </c>
      <c r="J4423" s="73" t="s">
        <v>1128</v>
      </c>
      <c r="K4423" s="73" t="s">
        <v>166</v>
      </c>
      <c r="L4423" s="129">
        <v>0</v>
      </c>
      <c r="N4423" s="121">
        <v>0</v>
      </c>
      <c r="O4423" s="121">
        <v>36451.699999999997</v>
      </c>
      <c r="P4423" s="121">
        <v>36451.699999999997</v>
      </c>
      <c r="Q4423" s="130" t="s">
        <v>681</v>
      </c>
      <c r="R4423" s="131">
        <v>0</v>
      </c>
      <c r="S4423" s="132">
        <v>7085305.8100000033</v>
      </c>
      <c r="T4423" s="122" t="s">
        <v>1128</v>
      </c>
      <c r="U4423" s="2">
        <v>122018836</v>
      </c>
      <c r="V4423" s="121">
        <v>-474078962</v>
      </c>
      <c r="W4423" s="111">
        <v>594659</v>
      </c>
      <c r="X4423" s="133">
        <v>76358306</v>
      </c>
      <c r="Y4423" s="45"/>
    </row>
    <row r="4424" spans="1:25">
      <c r="A4424" s="299" t="s">
        <v>182</v>
      </c>
      <c r="B4424" s="299" t="s">
        <v>183</v>
      </c>
      <c r="C4424" s="125">
        <v>45688</v>
      </c>
      <c r="D4424" s="125">
        <v>45688</v>
      </c>
      <c r="E4424" s="125">
        <v>45688</v>
      </c>
      <c r="G4424" s="127" t="s">
        <v>2029</v>
      </c>
      <c r="H4424" s="128" t="s">
        <v>1175</v>
      </c>
      <c r="I4424" s="73" t="s">
        <v>470</v>
      </c>
      <c r="J4424" s="73" t="s">
        <v>1174</v>
      </c>
      <c r="K4424" s="73" t="s">
        <v>166</v>
      </c>
      <c r="L4424" s="129">
        <v>0</v>
      </c>
      <c r="N4424" s="121">
        <v>0</v>
      </c>
      <c r="O4424" s="121">
        <v>160745.63</v>
      </c>
      <c r="P4424" s="121">
        <v>160745.63</v>
      </c>
      <c r="Q4424" s="130" t="s">
        <v>681</v>
      </c>
      <c r="R4424" s="131">
        <v>0</v>
      </c>
      <c r="S4424" s="132">
        <v>7246051.4400000032</v>
      </c>
      <c r="T4424" s="122" t="s">
        <v>1174</v>
      </c>
      <c r="U4424" s="2">
        <v>125781764</v>
      </c>
      <c r="V4424" s="121">
        <v>-475633191</v>
      </c>
      <c r="W4424" s="111">
        <v>612285</v>
      </c>
      <c r="X4424" s="133">
        <v>76843203</v>
      </c>
      <c r="Y4424" s="45"/>
    </row>
    <row r="4425" spans="1:25">
      <c r="A4425" s="299" t="s">
        <v>182</v>
      </c>
      <c r="B4425" s="299" t="s">
        <v>183</v>
      </c>
      <c r="C4425" s="125">
        <v>45688</v>
      </c>
      <c r="D4425" s="125">
        <v>45688</v>
      </c>
      <c r="E4425" s="125">
        <v>45688</v>
      </c>
      <c r="G4425" s="127" t="s">
        <v>1871</v>
      </c>
      <c r="H4425" s="128" t="s">
        <v>516</v>
      </c>
      <c r="I4425" s="73" t="s">
        <v>517</v>
      </c>
      <c r="J4425" s="73" t="s">
        <v>1872</v>
      </c>
      <c r="K4425" s="73" t="s">
        <v>166</v>
      </c>
      <c r="L4425" s="129">
        <v>0</v>
      </c>
      <c r="N4425" s="121">
        <v>0</v>
      </c>
      <c r="O4425" s="121">
        <v>11795.97</v>
      </c>
      <c r="P4425" s="121">
        <v>11795.97</v>
      </c>
      <c r="Q4425" s="130" t="s">
        <v>681</v>
      </c>
      <c r="R4425" s="131">
        <v>0</v>
      </c>
      <c r="S4425" s="132">
        <v>7257847.4100000029</v>
      </c>
      <c r="T4425" s="122" t="s">
        <v>518</v>
      </c>
      <c r="U4425" s="2">
        <v>126238766</v>
      </c>
      <c r="V4425" s="121">
        <v>-474258112</v>
      </c>
      <c r="W4425" s="111">
        <v>549713</v>
      </c>
      <c r="X4425" s="133">
        <v>76536609</v>
      </c>
      <c r="Y4425" s="45"/>
    </row>
    <row r="4426" spans="1:25">
      <c r="A4426" s="299" t="s">
        <v>182</v>
      </c>
      <c r="B4426" s="299" t="s">
        <v>183</v>
      </c>
      <c r="C4426" s="125">
        <v>45688</v>
      </c>
      <c r="D4426" s="125">
        <v>45688</v>
      </c>
      <c r="E4426" s="125">
        <v>45688</v>
      </c>
      <c r="F4426" s="295" t="s">
        <v>474</v>
      </c>
      <c r="G4426" s="127" t="s">
        <v>1639</v>
      </c>
      <c r="H4426" s="128" t="s">
        <v>473</v>
      </c>
      <c r="I4426" s="73" t="s">
        <v>475</v>
      </c>
      <c r="J4426" s="73" t="s">
        <v>1980</v>
      </c>
      <c r="K4426" s="73" t="s">
        <v>166</v>
      </c>
      <c r="L4426" s="129">
        <v>0</v>
      </c>
      <c r="N4426" s="121">
        <v>0</v>
      </c>
      <c r="O4426" s="121">
        <v>9781.2800000000007</v>
      </c>
      <c r="P4426" s="121">
        <v>9781.2800000000007</v>
      </c>
      <c r="Q4426" s="130" t="s">
        <v>681</v>
      </c>
      <c r="R4426" s="131">
        <v>0</v>
      </c>
      <c r="S4426" s="132">
        <v>7267628.6900000032</v>
      </c>
      <c r="T4426" s="122" t="s">
        <v>476</v>
      </c>
      <c r="U4426" s="2">
        <v>127215269</v>
      </c>
      <c r="V4426" s="121">
        <v>-474427425</v>
      </c>
      <c r="W4426" s="111">
        <v>592170</v>
      </c>
      <c r="X4426" s="133">
        <v>76588732</v>
      </c>
      <c r="Y4426" s="45"/>
    </row>
    <row r="4427" spans="1:25">
      <c r="A4427" s="299" t="s">
        <v>182</v>
      </c>
      <c r="B4427" s="299" t="s">
        <v>183</v>
      </c>
      <c r="C4427" s="125">
        <v>45688</v>
      </c>
      <c r="D4427" s="125">
        <v>45688</v>
      </c>
      <c r="E4427" s="125">
        <v>45688</v>
      </c>
      <c r="F4427" s="295" t="s">
        <v>474</v>
      </c>
      <c r="G4427" s="127" t="s">
        <v>1639</v>
      </c>
      <c r="H4427" s="128" t="s">
        <v>473</v>
      </c>
      <c r="I4427" s="73" t="s">
        <v>475</v>
      </c>
      <c r="J4427" s="73" t="s">
        <v>688</v>
      </c>
      <c r="K4427" s="73" t="s">
        <v>166</v>
      </c>
      <c r="L4427" s="129">
        <v>0</v>
      </c>
      <c r="N4427" s="121">
        <v>0</v>
      </c>
      <c r="O4427" s="121">
        <v>184486.84</v>
      </c>
      <c r="P4427" s="121">
        <v>184486.84</v>
      </c>
      <c r="Q4427" s="130" t="s">
        <v>681</v>
      </c>
      <c r="R4427" s="131">
        <v>0</v>
      </c>
      <c r="S4427" s="132">
        <v>7452115.5300000031</v>
      </c>
      <c r="T4427" s="122" t="s">
        <v>476</v>
      </c>
      <c r="U4427" s="2">
        <v>127215270</v>
      </c>
      <c r="V4427" s="121">
        <v>-474427427</v>
      </c>
      <c r="W4427" s="111">
        <v>558770</v>
      </c>
      <c r="X4427" s="133">
        <v>76588733</v>
      </c>
      <c r="Y4427" s="45"/>
    </row>
    <row r="4428" spans="1:25">
      <c r="A4428" s="299" t="s">
        <v>182</v>
      </c>
      <c r="B4428" s="299" t="s">
        <v>183</v>
      </c>
      <c r="C4428" s="125">
        <v>45688</v>
      </c>
      <c r="D4428" s="125">
        <v>45688</v>
      </c>
      <c r="E4428" s="125">
        <v>45688</v>
      </c>
      <c r="F4428" s="295" t="s">
        <v>466</v>
      </c>
      <c r="G4428" s="127" t="s">
        <v>1608</v>
      </c>
      <c r="H4428" s="128" t="s">
        <v>465</v>
      </c>
      <c r="I4428" s="73" t="s">
        <v>467</v>
      </c>
      <c r="J4428" s="73" t="s">
        <v>468</v>
      </c>
      <c r="K4428" s="73" t="s">
        <v>166</v>
      </c>
      <c r="L4428" s="129">
        <v>0</v>
      </c>
      <c r="N4428" s="121">
        <v>0</v>
      </c>
      <c r="O4428" s="121">
        <v>56772.52</v>
      </c>
      <c r="P4428" s="121">
        <v>56772.52</v>
      </c>
      <c r="Q4428" s="130" t="s">
        <v>681</v>
      </c>
      <c r="R4428" s="131">
        <v>0</v>
      </c>
      <c r="S4428" s="132">
        <v>7508888.0500000026</v>
      </c>
      <c r="T4428" s="122" t="s">
        <v>468</v>
      </c>
      <c r="U4428" s="2">
        <v>125066379</v>
      </c>
      <c r="V4428" s="121">
        <v>-474189331</v>
      </c>
      <c r="W4428" s="111">
        <v>553492</v>
      </c>
      <c r="X4428" s="133">
        <v>76468306</v>
      </c>
      <c r="Y4428" s="45"/>
    </row>
    <row r="4429" spans="1:25">
      <c r="A4429" s="299" t="s">
        <v>182</v>
      </c>
      <c r="B4429" s="299" t="s">
        <v>183</v>
      </c>
      <c r="C4429" s="125">
        <v>45688</v>
      </c>
      <c r="D4429" s="125">
        <v>45688</v>
      </c>
      <c r="E4429" s="125">
        <v>45688</v>
      </c>
      <c r="G4429" s="127" t="s">
        <v>2023</v>
      </c>
      <c r="H4429" s="128" t="s">
        <v>1157</v>
      </c>
      <c r="I4429" s="73" t="s">
        <v>1155</v>
      </c>
      <c r="J4429" s="73" t="s">
        <v>2024</v>
      </c>
      <c r="K4429" s="73" t="s">
        <v>166</v>
      </c>
      <c r="L4429" s="129">
        <v>0</v>
      </c>
      <c r="N4429" s="121">
        <v>0</v>
      </c>
      <c r="O4429" s="121">
        <v>29650.86</v>
      </c>
      <c r="P4429" s="121">
        <v>29650.86</v>
      </c>
      <c r="Q4429" s="130" t="s">
        <v>681</v>
      </c>
      <c r="R4429" s="131">
        <v>0</v>
      </c>
      <c r="S4429" s="132">
        <v>7538538.9100000029</v>
      </c>
      <c r="T4429" s="122" t="s">
        <v>1156</v>
      </c>
      <c r="U4429" s="2">
        <v>127187081</v>
      </c>
      <c r="V4429" s="121">
        <v>-474376346</v>
      </c>
      <c r="W4429" s="111">
        <v>598132</v>
      </c>
      <c r="X4429" s="133">
        <v>76576459</v>
      </c>
      <c r="Y4429" s="45"/>
    </row>
    <row r="4430" spans="1:25">
      <c r="A4430" s="299" t="s">
        <v>182</v>
      </c>
      <c r="B4430" s="299" t="s">
        <v>183</v>
      </c>
      <c r="C4430" s="125">
        <v>45688</v>
      </c>
      <c r="D4430" s="125">
        <v>45688</v>
      </c>
      <c r="E4430" s="125">
        <v>45688</v>
      </c>
      <c r="G4430" s="127" t="s">
        <v>1562</v>
      </c>
      <c r="H4430" s="128" t="s">
        <v>324</v>
      </c>
      <c r="I4430" s="73" t="s">
        <v>325</v>
      </c>
      <c r="J4430" s="73" t="s">
        <v>1727</v>
      </c>
      <c r="K4430" s="73" t="s">
        <v>166</v>
      </c>
      <c r="L4430" s="129">
        <v>0</v>
      </c>
      <c r="N4430" s="121">
        <v>0</v>
      </c>
      <c r="O4430" s="121">
        <v>3697.1</v>
      </c>
      <c r="P4430" s="121">
        <v>3697.1</v>
      </c>
      <c r="Q4430" s="130" t="s">
        <v>681</v>
      </c>
      <c r="R4430" s="131">
        <v>0</v>
      </c>
      <c r="S4430" s="132">
        <v>7542236.0100000026</v>
      </c>
      <c r="T4430" s="122" t="s">
        <v>326</v>
      </c>
      <c r="U4430" s="2">
        <v>125673283</v>
      </c>
      <c r="V4430" s="121">
        <v>-474241669</v>
      </c>
      <c r="W4430" s="111">
        <v>495416</v>
      </c>
      <c r="X4430" s="133">
        <v>76520485</v>
      </c>
      <c r="Y4430" s="45"/>
    </row>
    <row r="4431" spans="1:25">
      <c r="A4431" s="299" t="s">
        <v>182</v>
      </c>
      <c r="B4431" s="299" t="s">
        <v>183</v>
      </c>
      <c r="C4431" s="125">
        <v>45688</v>
      </c>
      <c r="D4431" s="125">
        <v>45688</v>
      </c>
      <c r="E4431" s="125">
        <v>45688</v>
      </c>
      <c r="G4431" s="127" t="s">
        <v>1562</v>
      </c>
      <c r="H4431" s="128" t="s">
        <v>324</v>
      </c>
      <c r="I4431" s="73" t="s">
        <v>325</v>
      </c>
      <c r="J4431" s="73" t="s">
        <v>326</v>
      </c>
      <c r="K4431" s="73" t="s">
        <v>166</v>
      </c>
      <c r="L4431" s="129">
        <v>0</v>
      </c>
      <c r="N4431" s="121">
        <v>0</v>
      </c>
      <c r="O4431" s="121">
        <v>40699.370000000003</v>
      </c>
      <c r="P4431" s="121">
        <v>40699.370000000003</v>
      </c>
      <c r="Q4431" s="130" t="s">
        <v>681</v>
      </c>
      <c r="R4431" s="131">
        <v>0</v>
      </c>
      <c r="S4431" s="132">
        <v>7582935.3800000027</v>
      </c>
      <c r="T4431" s="122" t="s">
        <v>326</v>
      </c>
      <c r="U4431" s="2">
        <v>125673284</v>
      </c>
      <c r="V4431" s="121">
        <v>-474241670</v>
      </c>
      <c r="W4431" s="111">
        <v>494646</v>
      </c>
      <c r="X4431" s="133">
        <v>76520486</v>
      </c>
      <c r="Y4431" s="45"/>
    </row>
    <row r="4432" spans="1:25">
      <c r="A4432" s="299" t="s">
        <v>182</v>
      </c>
      <c r="B4432" s="299" t="s">
        <v>183</v>
      </c>
      <c r="C4432" s="125">
        <v>45688</v>
      </c>
      <c r="D4432" s="125">
        <v>45688</v>
      </c>
      <c r="E4432" s="125">
        <v>45688</v>
      </c>
      <c r="F4432" s="295" t="s">
        <v>280</v>
      </c>
      <c r="G4432" s="127" t="s">
        <v>1537</v>
      </c>
      <c r="H4432" s="128" t="s">
        <v>279</v>
      </c>
      <c r="I4432" s="73" t="s">
        <v>281</v>
      </c>
      <c r="J4432" s="73" t="s">
        <v>2032</v>
      </c>
      <c r="K4432" s="73" t="s">
        <v>166</v>
      </c>
      <c r="L4432" s="129">
        <v>0</v>
      </c>
      <c r="N4432" s="121">
        <v>0</v>
      </c>
      <c r="O4432" s="121">
        <v>1239.48</v>
      </c>
      <c r="P4432" s="121">
        <v>1239.48</v>
      </c>
      <c r="Q4432" s="130" t="s">
        <v>681</v>
      </c>
      <c r="R4432" s="131">
        <v>0</v>
      </c>
      <c r="S4432" s="132">
        <v>7584174.8600000031</v>
      </c>
      <c r="T4432" s="122" t="s">
        <v>282</v>
      </c>
      <c r="U4432" s="2">
        <v>121813874</v>
      </c>
      <c r="V4432" s="121">
        <v>-474062334</v>
      </c>
      <c r="W4432" s="111">
        <v>601952</v>
      </c>
      <c r="X4432" s="133">
        <v>76343333</v>
      </c>
      <c r="Y4432" s="45"/>
    </row>
    <row r="4433" spans="1:25">
      <c r="A4433" s="299" t="s">
        <v>182</v>
      </c>
      <c r="B4433" s="299" t="s">
        <v>183</v>
      </c>
      <c r="C4433" s="125">
        <v>45688</v>
      </c>
      <c r="D4433" s="125">
        <v>45688</v>
      </c>
      <c r="E4433" s="125">
        <v>45688</v>
      </c>
      <c r="F4433" s="295" t="s">
        <v>280</v>
      </c>
      <c r="G4433" s="127" t="s">
        <v>1537</v>
      </c>
      <c r="H4433" s="128" t="s">
        <v>279</v>
      </c>
      <c r="I4433" s="73" t="s">
        <v>281</v>
      </c>
      <c r="J4433" s="73" t="s">
        <v>282</v>
      </c>
      <c r="K4433" s="73" t="s">
        <v>166</v>
      </c>
      <c r="L4433" s="129">
        <v>0</v>
      </c>
      <c r="N4433" s="121">
        <v>0</v>
      </c>
      <c r="O4433" s="121">
        <v>142820.31</v>
      </c>
      <c r="P4433" s="121">
        <v>142820.31</v>
      </c>
      <c r="Q4433" s="130" t="s">
        <v>681</v>
      </c>
      <c r="R4433" s="131">
        <v>0</v>
      </c>
      <c r="S4433" s="132">
        <v>7726995.1700000027</v>
      </c>
      <c r="T4433" s="122" t="s">
        <v>282</v>
      </c>
      <c r="U4433" s="2">
        <v>121813876</v>
      </c>
      <c r="V4433" s="121">
        <v>-474437507</v>
      </c>
      <c r="W4433" s="111">
        <v>537726</v>
      </c>
      <c r="X4433" s="133">
        <v>76590530</v>
      </c>
      <c r="Y4433" s="45"/>
    </row>
    <row r="4434" spans="1:25">
      <c r="A4434" s="299" t="s">
        <v>182</v>
      </c>
      <c r="B4434" s="299" t="s">
        <v>183</v>
      </c>
      <c r="C4434" s="125">
        <v>45688</v>
      </c>
      <c r="D4434" s="125">
        <v>45688</v>
      </c>
      <c r="E4434" s="125">
        <v>45688</v>
      </c>
      <c r="F4434" s="295" t="s">
        <v>1127</v>
      </c>
      <c r="G4434" s="127" t="s">
        <v>1978</v>
      </c>
      <c r="H4434" s="128" t="s">
        <v>1126</v>
      </c>
      <c r="I4434" s="73" t="s">
        <v>977</v>
      </c>
      <c r="J4434" s="73" t="s">
        <v>1125</v>
      </c>
      <c r="K4434" s="73" t="s">
        <v>166</v>
      </c>
      <c r="L4434" s="129">
        <v>0</v>
      </c>
      <c r="N4434" s="121">
        <v>0</v>
      </c>
      <c r="O4434" s="121">
        <v>42808.32</v>
      </c>
      <c r="P4434" s="121">
        <v>42808.32</v>
      </c>
      <c r="Q4434" s="130" t="s">
        <v>681</v>
      </c>
      <c r="R4434" s="131">
        <v>0</v>
      </c>
      <c r="S4434" s="132">
        <v>7769803.490000003</v>
      </c>
      <c r="T4434" s="122" t="s">
        <v>1125</v>
      </c>
      <c r="U4434" s="2">
        <v>125060290</v>
      </c>
      <c r="V4434" s="121">
        <v>-474187761</v>
      </c>
      <c r="W4434" s="111">
        <v>623003</v>
      </c>
      <c r="X4434" s="133">
        <v>76466888</v>
      </c>
      <c r="Y4434" s="45"/>
    </row>
    <row r="4435" spans="1:25">
      <c r="A4435" s="299" t="s">
        <v>206</v>
      </c>
      <c r="B4435" s="299" t="s">
        <v>207</v>
      </c>
      <c r="C4435" s="125">
        <v>45688</v>
      </c>
      <c r="D4435" s="125">
        <v>45688</v>
      </c>
      <c r="E4435" s="125">
        <v>45688</v>
      </c>
      <c r="F4435" s="295" t="s">
        <v>371</v>
      </c>
      <c r="G4435" s="127"/>
      <c r="H4435" s="128" t="s">
        <v>370</v>
      </c>
      <c r="I4435" s="73" t="s">
        <v>372</v>
      </c>
      <c r="J4435" s="73" t="s">
        <v>373</v>
      </c>
      <c r="K4435" s="73" t="s">
        <v>944</v>
      </c>
      <c r="L4435" s="129">
        <v>55832.51</v>
      </c>
      <c r="M4435" s="121">
        <v>100</v>
      </c>
      <c r="N4435" s="121">
        <v>55832.51</v>
      </c>
      <c r="O4435" s="121">
        <v>0</v>
      </c>
      <c r="P4435" s="121">
        <v>55832.51</v>
      </c>
      <c r="Q4435" s="130" t="s">
        <v>681</v>
      </c>
      <c r="R4435" s="131">
        <v>2265746.7899999926</v>
      </c>
      <c r="S4435" s="132">
        <v>0</v>
      </c>
      <c r="T4435" s="122" t="s">
        <v>373</v>
      </c>
      <c r="U4435" s="2">
        <v>127199884</v>
      </c>
      <c r="V4435" s="121">
        <v>-474398275</v>
      </c>
      <c r="W4435" s="111">
        <v>583361</v>
      </c>
      <c r="X4435" s="133">
        <v>76580124</v>
      </c>
      <c r="Y4435" s="45"/>
    </row>
    <row r="4436" spans="1:25">
      <c r="A4436" s="299" t="s">
        <v>206</v>
      </c>
      <c r="B4436" s="299" t="s">
        <v>207</v>
      </c>
      <c r="C4436" s="125">
        <v>45688</v>
      </c>
      <c r="D4436" s="125">
        <v>45688</v>
      </c>
      <c r="E4436" s="125">
        <v>45688</v>
      </c>
      <c r="F4436" s="295" t="s">
        <v>371</v>
      </c>
      <c r="G4436" s="127"/>
      <c r="H4436" s="128" t="s">
        <v>370</v>
      </c>
      <c r="I4436" s="73" t="s">
        <v>372</v>
      </c>
      <c r="J4436" s="73" t="s">
        <v>373</v>
      </c>
      <c r="K4436" s="73" t="s">
        <v>993</v>
      </c>
      <c r="L4436" s="129">
        <v>0</v>
      </c>
      <c r="N4436" s="121">
        <v>558.33000000000004</v>
      </c>
      <c r="O4436" s="121">
        <v>0</v>
      </c>
      <c r="P4436" s="121">
        <v>558.33000000000004</v>
      </c>
      <c r="Q4436" s="130" t="s">
        <v>681</v>
      </c>
      <c r="R4436" s="131">
        <v>2266305.1199999927</v>
      </c>
      <c r="S4436" s="132">
        <v>0</v>
      </c>
      <c r="T4436" s="122" t="s">
        <v>373</v>
      </c>
      <c r="U4436" s="2">
        <v>127199963</v>
      </c>
      <c r="V4436" s="121">
        <v>-474398389</v>
      </c>
      <c r="W4436" s="111"/>
      <c r="X4436" s="133">
        <v>76580166</v>
      </c>
      <c r="Y4436" s="45"/>
    </row>
    <row r="4437" spans="1:25">
      <c r="A4437" s="299" t="s">
        <v>182</v>
      </c>
      <c r="B4437" s="299" t="s">
        <v>183</v>
      </c>
      <c r="C4437" s="125">
        <v>45688</v>
      </c>
      <c r="D4437" s="125">
        <v>45688</v>
      </c>
      <c r="E4437" s="125">
        <v>45688</v>
      </c>
      <c r="F4437" s="295" t="s">
        <v>371</v>
      </c>
      <c r="G4437" s="127" t="s">
        <v>1976</v>
      </c>
      <c r="H4437" s="128" t="s">
        <v>370</v>
      </c>
      <c r="I4437" s="73" t="s">
        <v>372</v>
      </c>
      <c r="J4437" s="73" t="s">
        <v>1109</v>
      </c>
      <c r="K4437" s="73" t="s">
        <v>166</v>
      </c>
      <c r="L4437" s="129">
        <v>0</v>
      </c>
      <c r="N4437" s="121">
        <v>0</v>
      </c>
      <c r="O4437" s="121">
        <v>70304.570000000007</v>
      </c>
      <c r="P4437" s="121">
        <v>70304.570000000007</v>
      </c>
      <c r="Q4437" s="130" t="s">
        <v>681</v>
      </c>
      <c r="R4437" s="131">
        <v>0</v>
      </c>
      <c r="S4437" s="132">
        <v>7840108.0600000033</v>
      </c>
      <c r="T4437" s="122" t="s">
        <v>373</v>
      </c>
      <c r="U4437" s="2">
        <v>125807238</v>
      </c>
      <c r="V4437" s="121">
        <v>-474245919</v>
      </c>
      <c r="W4437" s="111">
        <v>583361</v>
      </c>
      <c r="X4437" s="133">
        <v>76524679</v>
      </c>
      <c r="Y4437" s="45"/>
    </row>
    <row r="4438" spans="1:25">
      <c r="A4438" s="299" t="s">
        <v>182</v>
      </c>
      <c r="B4438" s="299" t="s">
        <v>183</v>
      </c>
      <c r="C4438" s="125">
        <v>45688</v>
      </c>
      <c r="D4438" s="125">
        <v>45688</v>
      </c>
      <c r="E4438" s="125">
        <v>45688</v>
      </c>
      <c r="G4438" s="127" t="s">
        <v>1636</v>
      </c>
      <c r="H4438" s="128" t="s">
        <v>881</v>
      </c>
      <c r="I4438" s="73" t="s">
        <v>204</v>
      </c>
      <c r="J4438" s="73" t="s">
        <v>880</v>
      </c>
      <c r="K4438" s="73" t="s">
        <v>166</v>
      </c>
      <c r="L4438" s="129">
        <v>0</v>
      </c>
      <c r="N4438" s="121">
        <v>0</v>
      </c>
      <c r="O4438" s="121">
        <v>4861.2299999999996</v>
      </c>
      <c r="P4438" s="121">
        <v>4861.2299999999996</v>
      </c>
      <c r="Q4438" s="130" t="s">
        <v>681</v>
      </c>
      <c r="R4438" s="131">
        <v>0</v>
      </c>
      <c r="S4438" s="132">
        <v>7844969.2900000038</v>
      </c>
      <c r="T4438" s="122" t="s">
        <v>880</v>
      </c>
      <c r="U4438" s="2">
        <v>126979568</v>
      </c>
      <c r="V4438" s="121">
        <v>-474274343</v>
      </c>
      <c r="W4438" s="111">
        <v>533551</v>
      </c>
      <c r="X4438" s="133">
        <v>76552796</v>
      </c>
      <c r="Y4438" s="45"/>
    </row>
    <row r="4439" spans="1:25">
      <c r="A4439" s="228" t="s">
        <v>182</v>
      </c>
      <c r="B4439" s="228" t="s">
        <v>183</v>
      </c>
      <c r="C4439" s="229">
        <v>45688</v>
      </c>
      <c r="D4439" s="229">
        <v>45688</v>
      </c>
      <c r="E4439" s="229">
        <v>45688</v>
      </c>
      <c r="F4439" s="296" t="s">
        <v>203</v>
      </c>
      <c r="G4439" s="230" t="s">
        <v>1887</v>
      </c>
      <c r="H4439" s="231" t="s">
        <v>202</v>
      </c>
      <c r="I4439" s="232" t="s">
        <v>204</v>
      </c>
      <c r="J4439" s="232" t="s">
        <v>205</v>
      </c>
      <c r="K4439" s="232" t="s">
        <v>166</v>
      </c>
      <c r="L4439" s="233">
        <v>0</v>
      </c>
      <c r="M4439" s="234"/>
      <c r="N4439" s="234">
        <v>0</v>
      </c>
      <c r="O4439" s="234">
        <v>1412.59</v>
      </c>
      <c r="P4439" s="234">
        <v>1412.59</v>
      </c>
      <c r="Q4439" s="235" t="s">
        <v>681</v>
      </c>
      <c r="R4439" s="236">
        <v>0</v>
      </c>
      <c r="S4439" s="237">
        <v>7846381.8800000036</v>
      </c>
      <c r="T4439" s="238" t="s">
        <v>205</v>
      </c>
      <c r="U4439" s="239">
        <v>125203067</v>
      </c>
      <c r="V4439" s="234">
        <v>-474209589</v>
      </c>
      <c r="W4439" s="240">
        <v>542867</v>
      </c>
      <c r="X4439" s="241">
        <v>76488444</v>
      </c>
      <c r="Y4439" s="242"/>
    </row>
    <row r="4440" spans="1:25">
      <c r="A4440" s="299" t="s">
        <v>182</v>
      </c>
      <c r="B4440" s="299" t="s">
        <v>183</v>
      </c>
      <c r="C4440" s="125">
        <v>45691</v>
      </c>
      <c r="D4440" s="125">
        <v>45691</v>
      </c>
      <c r="E4440" s="125">
        <v>45691</v>
      </c>
      <c r="F4440" s="295" t="s">
        <v>453</v>
      </c>
      <c r="G4440" s="127" t="s">
        <v>1743</v>
      </c>
      <c r="H4440" s="128" t="s">
        <v>452</v>
      </c>
      <c r="I4440" s="73" t="s">
        <v>454</v>
      </c>
      <c r="J4440" s="73" t="s">
        <v>455</v>
      </c>
      <c r="K4440" s="73" t="s">
        <v>166</v>
      </c>
      <c r="L4440" s="129">
        <v>0</v>
      </c>
      <c r="N4440" s="121">
        <v>0</v>
      </c>
      <c r="O4440" s="121">
        <v>4970.0600000000004</v>
      </c>
      <c r="P4440" s="121">
        <v>4970.0600000000004</v>
      </c>
      <c r="Q4440" s="130" t="s">
        <v>681</v>
      </c>
      <c r="R4440" s="131">
        <v>0</v>
      </c>
      <c r="S4440" s="132">
        <v>7851351.9400000032</v>
      </c>
      <c r="T4440" s="122" t="s">
        <v>455</v>
      </c>
      <c r="U4440" s="2">
        <v>125512305</v>
      </c>
      <c r="V4440" s="121">
        <v>-474585040</v>
      </c>
      <c r="W4440" s="111">
        <v>523882</v>
      </c>
      <c r="X4440" s="133">
        <v>76611059</v>
      </c>
      <c r="Y4440" s="45"/>
    </row>
    <row r="4441" spans="1:25">
      <c r="A4441" s="299" t="s">
        <v>206</v>
      </c>
      <c r="B4441" s="299" t="s">
        <v>207</v>
      </c>
      <c r="C4441" s="125">
        <v>45657</v>
      </c>
      <c r="D4441" s="125">
        <v>45657</v>
      </c>
      <c r="E4441" s="125">
        <v>45691</v>
      </c>
      <c r="G4441" s="127"/>
      <c r="H4441" s="128" t="s">
        <v>1227</v>
      </c>
      <c r="I4441" s="73" t="s">
        <v>1148</v>
      </c>
      <c r="J4441" s="73" t="s">
        <v>1226</v>
      </c>
      <c r="K4441" s="73" t="s">
        <v>944</v>
      </c>
      <c r="L4441" s="129">
        <v>7254.95</v>
      </c>
      <c r="M4441" s="121">
        <v>100</v>
      </c>
      <c r="N4441" s="121">
        <v>7254.95</v>
      </c>
      <c r="O4441" s="121">
        <v>0</v>
      </c>
      <c r="P4441" s="121">
        <v>7254.95</v>
      </c>
      <c r="Q4441" s="130" t="s">
        <v>681</v>
      </c>
      <c r="R4441" s="131">
        <v>2273560.0699999928</v>
      </c>
      <c r="S4441" s="132">
        <v>0</v>
      </c>
      <c r="T4441" s="122" t="s">
        <v>1226</v>
      </c>
      <c r="U4441" s="2">
        <v>126282728</v>
      </c>
      <c r="V4441" s="121">
        <v>-470450366</v>
      </c>
      <c r="W4441" s="111">
        <v>628534</v>
      </c>
      <c r="X4441" s="133">
        <v>75968513</v>
      </c>
      <c r="Y4441" s="45"/>
    </row>
    <row r="4442" spans="1:25">
      <c r="A4442" s="299" t="s">
        <v>182</v>
      </c>
      <c r="B4442" s="299" t="s">
        <v>183</v>
      </c>
      <c r="C4442" s="125">
        <v>45657</v>
      </c>
      <c r="D4442" s="125">
        <v>45657</v>
      </c>
      <c r="E4442" s="125">
        <v>45691</v>
      </c>
      <c r="G4442" s="127" t="s">
        <v>2067</v>
      </c>
      <c r="H4442" s="128" t="s">
        <v>1227</v>
      </c>
      <c r="I4442" s="73" t="s">
        <v>1148</v>
      </c>
      <c r="J4442" s="73" t="s">
        <v>1226</v>
      </c>
      <c r="K4442" s="73" t="s">
        <v>166</v>
      </c>
      <c r="L4442" s="129">
        <v>0</v>
      </c>
      <c r="N4442" s="121">
        <v>0</v>
      </c>
      <c r="O4442" s="121">
        <v>12119.95</v>
      </c>
      <c r="P4442" s="121">
        <v>12119.95</v>
      </c>
      <c r="Q4442" s="130" t="s">
        <v>681</v>
      </c>
      <c r="R4442" s="131">
        <v>0</v>
      </c>
      <c r="S4442" s="132">
        <v>7863471.8900000034</v>
      </c>
      <c r="T4442" s="122" t="s">
        <v>1226</v>
      </c>
      <c r="U4442" s="2">
        <v>127282704</v>
      </c>
      <c r="V4442" s="121">
        <v>-474685554</v>
      </c>
      <c r="W4442" s="111">
        <v>628534</v>
      </c>
      <c r="X4442" s="133">
        <v>76639729</v>
      </c>
      <c r="Y4442" s="45"/>
    </row>
    <row r="4443" spans="1:25">
      <c r="A4443" s="299" t="s">
        <v>206</v>
      </c>
      <c r="B4443" s="299" t="s">
        <v>207</v>
      </c>
      <c r="C4443" s="125">
        <v>45657</v>
      </c>
      <c r="D4443" s="125">
        <v>45657</v>
      </c>
      <c r="E4443" s="125">
        <v>45691</v>
      </c>
      <c r="G4443" s="127"/>
      <c r="H4443" s="128" t="s">
        <v>1150</v>
      </c>
      <c r="I4443" s="73" t="s">
        <v>1148</v>
      </c>
      <c r="J4443" s="73" t="s">
        <v>1149</v>
      </c>
      <c r="K4443" s="73" t="s">
        <v>944</v>
      </c>
      <c r="L4443" s="129">
        <v>3195.49</v>
      </c>
      <c r="M4443" s="121">
        <v>100</v>
      </c>
      <c r="N4443" s="121">
        <v>3195.49</v>
      </c>
      <c r="O4443" s="121">
        <v>0</v>
      </c>
      <c r="P4443" s="121">
        <v>3195.49</v>
      </c>
      <c r="Q4443" s="130" t="s">
        <v>681</v>
      </c>
      <c r="R4443" s="131">
        <v>2276755.5599999931</v>
      </c>
      <c r="S4443" s="132">
        <v>0</v>
      </c>
      <c r="T4443" s="122" t="s">
        <v>1149</v>
      </c>
      <c r="U4443" s="2">
        <v>125735670</v>
      </c>
      <c r="V4443" s="121">
        <v>-468703669</v>
      </c>
      <c r="W4443" s="111">
        <v>602015</v>
      </c>
      <c r="X4443" s="133">
        <v>75674390</v>
      </c>
      <c r="Y4443" s="45"/>
    </row>
    <row r="4444" spans="1:25">
      <c r="A4444" s="299" t="s">
        <v>182</v>
      </c>
      <c r="B4444" s="299" t="s">
        <v>183</v>
      </c>
      <c r="C4444" s="125">
        <v>45657</v>
      </c>
      <c r="D4444" s="125">
        <v>45657</v>
      </c>
      <c r="E4444" s="125">
        <v>45691</v>
      </c>
      <c r="G4444" s="127" t="s">
        <v>2020</v>
      </c>
      <c r="H4444" s="128" t="s">
        <v>1150</v>
      </c>
      <c r="I4444" s="73" t="s">
        <v>1148</v>
      </c>
      <c r="J4444" s="73" t="s">
        <v>1149</v>
      </c>
      <c r="K4444" s="73" t="s">
        <v>166</v>
      </c>
      <c r="L4444" s="129">
        <v>0</v>
      </c>
      <c r="N4444" s="121">
        <v>0</v>
      </c>
      <c r="O4444" s="121">
        <v>151827.93</v>
      </c>
      <c r="P4444" s="121">
        <v>151827.93</v>
      </c>
      <c r="Q4444" s="130" t="s">
        <v>681</v>
      </c>
      <c r="R4444" s="131">
        <v>0</v>
      </c>
      <c r="S4444" s="132">
        <v>8015299.8200000031</v>
      </c>
      <c r="T4444" s="122" t="s">
        <v>1149</v>
      </c>
      <c r="U4444" s="2">
        <v>120154835</v>
      </c>
      <c r="V4444" s="121">
        <v>-469858962</v>
      </c>
      <c r="W4444" s="111">
        <v>602015</v>
      </c>
      <c r="X4444" s="133">
        <v>75870331</v>
      </c>
      <c r="Y4444" s="45"/>
    </row>
    <row r="4445" spans="1:25">
      <c r="A4445" s="299" t="s">
        <v>182</v>
      </c>
      <c r="B4445" s="299" t="s">
        <v>183</v>
      </c>
      <c r="C4445" s="125">
        <v>45691</v>
      </c>
      <c r="D4445" s="125">
        <v>45691</v>
      </c>
      <c r="E4445" s="125">
        <v>45691</v>
      </c>
      <c r="G4445" s="127" t="s">
        <v>1862</v>
      </c>
      <c r="H4445" s="128" t="s">
        <v>1042</v>
      </c>
      <c r="I4445" s="73" t="s">
        <v>716</v>
      </c>
      <c r="J4445" s="73" t="s">
        <v>1863</v>
      </c>
      <c r="K4445" s="73" t="s">
        <v>166</v>
      </c>
      <c r="L4445" s="129">
        <v>0</v>
      </c>
      <c r="N4445" s="121">
        <v>0</v>
      </c>
      <c r="O4445" s="121">
        <v>35805.24</v>
      </c>
      <c r="P4445" s="121">
        <v>35805.24</v>
      </c>
      <c r="Q4445" s="130" t="s">
        <v>681</v>
      </c>
      <c r="R4445" s="131">
        <v>0</v>
      </c>
      <c r="S4445" s="132">
        <v>8051105.0600000033</v>
      </c>
      <c r="T4445" s="122" t="s">
        <v>1041</v>
      </c>
      <c r="U4445" s="2">
        <v>125781037</v>
      </c>
      <c r="V4445" s="121">
        <v>-474587081</v>
      </c>
      <c r="W4445" s="111">
        <v>549049</v>
      </c>
      <c r="X4445" s="133">
        <v>76613098</v>
      </c>
      <c r="Y4445" s="45"/>
    </row>
    <row r="4446" spans="1:25">
      <c r="A4446" s="299" t="s">
        <v>182</v>
      </c>
      <c r="B4446" s="299" t="s">
        <v>183</v>
      </c>
      <c r="C4446" s="125">
        <v>45659</v>
      </c>
      <c r="D4446" s="125">
        <v>45659</v>
      </c>
      <c r="E4446" s="125">
        <v>45691</v>
      </c>
      <c r="F4446" s="295" t="s">
        <v>463</v>
      </c>
      <c r="G4446" s="127" t="s">
        <v>2068</v>
      </c>
      <c r="H4446" s="128" t="s">
        <v>462</v>
      </c>
      <c r="I4446" s="73" t="s">
        <v>460</v>
      </c>
      <c r="J4446" s="73" t="s">
        <v>464</v>
      </c>
      <c r="K4446" s="73" t="s">
        <v>166</v>
      </c>
      <c r="L4446" s="129">
        <v>0</v>
      </c>
      <c r="N4446" s="121">
        <v>0</v>
      </c>
      <c r="O4446" s="121">
        <v>44368.36</v>
      </c>
      <c r="P4446" s="121">
        <v>44368.36</v>
      </c>
      <c r="Q4446" s="130" t="s">
        <v>681</v>
      </c>
      <c r="R4446" s="131">
        <v>0</v>
      </c>
      <c r="S4446" s="132">
        <v>8095473.4200000037</v>
      </c>
      <c r="T4446" s="122" t="s">
        <v>464</v>
      </c>
      <c r="U4446" s="2">
        <v>126569123</v>
      </c>
      <c r="V4446" s="121">
        <v>-471359911</v>
      </c>
      <c r="W4446" s="111">
        <v>553055</v>
      </c>
      <c r="X4446" s="133">
        <v>76156826</v>
      </c>
      <c r="Y4446" s="45"/>
    </row>
    <row r="4447" spans="1:25">
      <c r="A4447" s="299" t="s">
        <v>182</v>
      </c>
      <c r="B4447" s="299" t="s">
        <v>183</v>
      </c>
      <c r="C4447" s="125">
        <v>45691</v>
      </c>
      <c r="D4447" s="125">
        <v>45691</v>
      </c>
      <c r="E4447" s="125">
        <v>45691</v>
      </c>
      <c r="F4447" s="295" t="s">
        <v>699</v>
      </c>
      <c r="G4447" s="127" t="s">
        <v>2033</v>
      </c>
      <c r="H4447" s="128" t="s">
        <v>1197</v>
      </c>
      <c r="I4447" s="73" t="s">
        <v>700</v>
      </c>
      <c r="J4447" s="73" t="s">
        <v>2041</v>
      </c>
      <c r="K4447" s="73" t="s">
        <v>166</v>
      </c>
      <c r="L4447" s="129">
        <v>0</v>
      </c>
      <c r="N4447" s="121">
        <v>0</v>
      </c>
      <c r="O4447" s="121">
        <v>117.24</v>
      </c>
      <c r="P4447" s="121">
        <v>117.24</v>
      </c>
      <c r="Q4447" s="130" t="s">
        <v>681</v>
      </c>
      <c r="R4447" s="131">
        <v>0</v>
      </c>
      <c r="S4447" s="132">
        <v>8095590.6600000039</v>
      </c>
      <c r="T4447" s="122" t="s">
        <v>701</v>
      </c>
      <c r="U4447" s="2">
        <v>125858917</v>
      </c>
      <c r="V4447" s="121">
        <v>-474589185</v>
      </c>
      <c r="W4447" s="111">
        <v>620841</v>
      </c>
      <c r="X4447" s="133">
        <v>76615196</v>
      </c>
      <c r="Y4447" s="45"/>
    </row>
    <row r="4448" spans="1:25">
      <c r="A4448" s="228" t="s">
        <v>182</v>
      </c>
      <c r="B4448" s="228" t="s">
        <v>183</v>
      </c>
      <c r="C4448" s="229">
        <v>45691</v>
      </c>
      <c r="D4448" s="229">
        <v>45691</v>
      </c>
      <c r="E4448" s="229">
        <v>45691</v>
      </c>
      <c r="F4448" s="296" t="s">
        <v>699</v>
      </c>
      <c r="G4448" s="230" t="s">
        <v>2033</v>
      </c>
      <c r="H4448" s="231" t="s">
        <v>1197</v>
      </c>
      <c r="I4448" s="232" t="s">
        <v>700</v>
      </c>
      <c r="J4448" s="232" t="s">
        <v>701</v>
      </c>
      <c r="K4448" s="232" t="s">
        <v>166</v>
      </c>
      <c r="L4448" s="233">
        <v>0</v>
      </c>
      <c r="M4448" s="234"/>
      <c r="N4448" s="234">
        <v>0</v>
      </c>
      <c r="O4448" s="234">
        <v>6288.71</v>
      </c>
      <c r="P4448" s="234">
        <v>6288.71</v>
      </c>
      <c r="Q4448" s="235" t="s">
        <v>681</v>
      </c>
      <c r="R4448" s="236">
        <v>0</v>
      </c>
      <c r="S4448" s="237">
        <v>8101879.3700000038</v>
      </c>
      <c r="T4448" s="238" t="s">
        <v>701</v>
      </c>
      <c r="U4448" s="239">
        <v>125858918</v>
      </c>
      <c r="V4448" s="234">
        <v>-474589186</v>
      </c>
      <c r="W4448" s="240">
        <v>618828</v>
      </c>
      <c r="X4448" s="241">
        <v>76615197</v>
      </c>
      <c r="Y4448" s="242"/>
    </row>
    <row r="4449" spans="1:25">
      <c r="A4449" s="299" t="s">
        <v>182</v>
      </c>
      <c r="B4449" s="299" t="s">
        <v>183</v>
      </c>
      <c r="C4449" s="125">
        <v>45691</v>
      </c>
      <c r="D4449" s="125">
        <v>45691</v>
      </c>
      <c r="E4449" s="125">
        <v>45692</v>
      </c>
      <c r="G4449" s="127"/>
      <c r="J4449" s="73"/>
      <c r="K4449" s="73" t="s">
        <v>1875</v>
      </c>
      <c r="L4449" s="129">
        <v>0</v>
      </c>
      <c r="N4449" s="121">
        <v>0</v>
      </c>
      <c r="O4449" s="121">
        <v>21871.57</v>
      </c>
      <c r="P4449" s="121">
        <v>21871.57</v>
      </c>
      <c r="Q4449" s="130" t="s">
        <v>681</v>
      </c>
      <c r="R4449" s="131">
        <v>0</v>
      </c>
      <c r="S4449" s="132">
        <v>8123750.9400000041</v>
      </c>
      <c r="T4449" s="122"/>
      <c r="U4449" s="2">
        <v>3128054</v>
      </c>
      <c r="V4449" s="121">
        <v>-474737485</v>
      </c>
      <c r="W4449" s="111"/>
      <c r="X4449" s="133">
        <v>76651001</v>
      </c>
      <c r="Y4449" s="45" t="s">
        <v>1876</v>
      </c>
    </row>
    <row r="4450" spans="1:25">
      <c r="A4450" s="299" t="s">
        <v>182</v>
      </c>
      <c r="B4450" s="299" t="s">
        <v>183</v>
      </c>
      <c r="C4450" s="125">
        <v>45691</v>
      </c>
      <c r="D4450" s="125">
        <v>45691</v>
      </c>
      <c r="E4450" s="125">
        <v>45692</v>
      </c>
      <c r="G4450" s="127"/>
      <c r="J4450" s="73"/>
      <c r="K4450" s="73" t="s">
        <v>1875</v>
      </c>
      <c r="L4450" s="129">
        <v>0</v>
      </c>
      <c r="N4450" s="121">
        <v>0</v>
      </c>
      <c r="O4450" s="121">
        <v>31348.54</v>
      </c>
      <c r="P4450" s="121">
        <v>31348.54</v>
      </c>
      <c r="Q4450" s="130" t="s">
        <v>681</v>
      </c>
      <c r="R4450" s="131">
        <v>0</v>
      </c>
      <c r="S4450" s="132">
        <v>8155099.4800000042</v>
      </c>
      <c r="T4450" s="122"/>
      <c r="U4450" s="2">
        <v>3128055</v>
      </c>
      <c r="V4450" s="121">
        <v>-474737487</v>
      </c>
      <c r="W4450" s="111"/>
      <c r="X4450" s="133">
        <v>76651002</v>
      </c>
      <c r="Y4450" s="45" t="s">
        <v>1876</v>
      </c>
    </row>
    <row r="4451" spans="1:25">
      <c r="A4451" s="299" t="s">
        <v>206</v>
      </c>
      <c r="B4451" s="299" t="s">
        <v>207</v>
      </c>
      <c r="C4451" s="125">
        <v>45581</v>
      </c>
      <c r="D4451" s="125">
        <v>45589</v>
      </c>
      <c r="E4451" s="125">
        <v>45692</v>
      </c>
      <c r="G4451" s="127"/>
      <c r="H4451" s="128" t="s">
        <v>1193</v>
      </c>
      <c r="I4451" s="73" t="s">
        <v>1191</v>
      </c>
      <c r="J4451" s="73" t="s">
        <v>1192</v>
      </c>
      <c r="K4451" s="73" t="s">
        <v>2069</v>
      </c>
      <c r="L4451" s="129">
        <v>6000000</v>
      </c>
      <c r="M4451" s="121">
        <v>99.28125</v>
      </c>
      <c r="N4451" s="121">
        <v>5956875</v>
      </c>
      <c r="O4451" s="121">
        <v>0</v>
      </c>
      <c r="P4451" s="121">
        <v>5956875</v>
      </c>
      <c r="Q4451" s="130" t="s">
        <v>681</v>
      </c>
      <c r="R4451" s="131">
        <v>8233630.5599999931</v>
      </c>
      <c r="S4451" s="132">
        <v>0</v>
      </c>
      <c r="T4451" s="122" t="s">
        <v>1192</v>
      </c>
      <c r="U4451" s="2"/>
      <c r="W4451" s="111">
        <v>616698</v>
      </c>
      <c r="X4451" s="133"/>
      <c r="Y4451" s="45"/>
    </row>
    <row r="4452" spans="1:25">
      <c r="A4452" s="299" t="s">
        <v>182</v>
      </c>
      <c r="B4452" s="299" t="s">
        <v>183</v>
      </c>
      <c r="C4452" s="125">
        <v>45657</v>
      </c>
      <c r="D4452" s="125">
        <v>45657</v>
      </c>
      <c r="E4452" s="125">
        <v>45692</v>
      </c>
      <c r="G4452" s="127" t="s">
        <v>2049</v>
      </c>
      <c r="H4452" s="128" t="s">
        <v>1193</v>
      </c>
      <c r="I4452" s="73" t="s">
        <v>1191</v>
      </c>
      <c r="J4452" s="73" t="s">
        <v>1192</v>
      </c>
      <c r="K4452" s="73" t="s">
        <v>2070</v>
      </c>
      <c r="L4452" s="129">
        <v>0</v>
      </c>
      <c r="N4452" s="121">
        <v>0</v>
      </c>
      <c r="O4452" s="121">
        <v>-111557.97</v>
      </c>
      <c r="P4452" s="121">
        <v>-111557.97</v>
      </c>
      <c r="Q4452" s="130" t="s">
        <v>681</v>
      </c>
      <c r="R4452" s="131">
        <v>0</v>
      </c>
      <c r="S4452" s="132">
        <v>8043541.5100000044</v>
      </c>
      <c r="T4452" s="122" t="s">
        <v>1192</v>
      </c>
      <c r="U4452" s="2"/>
      <c r="W4452" s="111">
        <v>616698</v>
      </c>
      <c r="X4452" s="133"/>
      <c r="Y4452" s="45"/>
    </row>
    <row r="4453" spans="1:25">
      <c r="A4453" s="299" t="s">
        <v>206</v>
      </c>
      <c r="B4453" s="299" t="s">
        <v>207</v>
      </c>
      <c r="C4453" s="125">
        <v>45688</v>
      </c>
      <c r="D4453" s="125">
        <v>45692</v>
      </c>
      <c r="E4453" s="125">
        <v>45692</v>
      </c>
      <c r="G4453" s="127"/>
      <c r="H4453" s="128" t="s">
        <v>1193</v>
      </c>
      <c r="I4453" s="73" t="s">
        <v>1191</v>
      </c>
      <c r="J4453" s="73" t="s">
        <v>1192</v>
      </c>
      <c r="K4453" s="73" t="s">
        <v>830</v>
      </c>
      <c r="L4453" s="129">
        <v>450000</v>
      </c>
      <c r="M4453" s="121">
        <v>98.5</v>
      </c>
      <c r="N4453" s="121">
        <v>443250</v>
      </c>
      <c r="O4453" s="121">
        <v>0</v>
      </c>
      <c r="P4453" s="121">
        <v>443250</v>
      </c>
      <c r="Q4453" s="130" t="s">
        <v>681</v>
      </c>
      <c r="R4453" s="131">
        <v>8676880.5599999931</v>
      </c>
      <c r="S4453" s="132">
        <v>0</v>
      </c>
      <c r="T4453" s="122" t="s">
        <v>1192</v>
      </c>
      <c r="U4453" s="2">
        <v>127360300</v>
      </c>
      <c r="V4453" s="121">
        <v>-474849819</v>
      </c>
      <c r="W4453" s="111">
        <v>616698</v>
      </c>
      <c r="X4453" s="133">
        <v>76677750</v>
      </c>
      <c r="Y4453" s="45"/>
    </row>
    <row r="4454" spans="1:25">
      <c r="A4454" s="299" t="s">
        <v>206</v>
      </c>
      <c r="B4454" s="299" t="s">
        <v>207</v>
      </c>
      <c r="C4454" s="125">
        <v>45581</v>
      </c>
      <c r="D4454" s="125">
        <v>45589</v>
      </c>
      <c r="E4454" s="125">
        <v>45692</v>
      </c>
      <c r="F4454" s="295" t="s">
        <v>1240</v>
      </c>
      <c r="G4454" s="127"/>
      <c r="H4454" s="128" t="s">
        <v>1239</v>
      </c>
      <c r="I4454" s="73" t="s">
        <v>1191</v>
      </c>
      <c r="J4454" s="73" t="s">
        <v>1238</v>
      </c>
      <c r="K4454" s="73" t="s">
        <v>710</v>
      </c>
      <c r="L4454" s="129">
        <v>6000000</v>
      </c>
      <c r="M4454" s="121">
        <v>99.28125</v>
      </c>
      <c r="N4454" s="121">
        <v>-5956875</v>
      </c>
      <c r="O4454" s="121">
        <v>0</v>
      </c>
      <c r="P4454" s="121">
        <v>-5956875</v>
      </c>
      <c r="Q4454" s="130" t="s">
        <v>681</v>
      </c>
      <c r="R4454" s="131">
        <v>2720005.5599999931</v>
      </c>
      <c r="S4454" s="132">
        <v>0</v>
      </c>
      <c r="T4454" s="122" t="s">
        <v>1238</v>
      </c>
      <c r="U4454" s="2">
        <v>127359958</v>
      </c>
      <c r="V4454" s="121">
        <v>-474849099</v>
      </c>
      <c r="W4454" s="111">
        <v>574682</v>
      </c>
      <c r="X4454" s="133">
        <v>76677593</v>
      </c>
      <c r="Y4454" s="45"/>
    </row>
    <row r="4455" spans="1:25">
      <c r="A4455" s="228" t="s">
        <v>206</v>
      </c>
      <c r="B4455" s="228" t="s">
        <v>207</v>
      </c>
      <c r="C4455" s="229">
        <v>45659</v>
      </c>
      <c r="D4455" s="229">
        <v>45673</v>
      </c>
      <c r="E4455" s="229">
        <v>45692</v>
      </c>
      <c r="F4455" s="296"/>
      <c r="G4455" s="230"/>
      <c r="H4455" s="231" t="s">
        <v>1234</v>
      </c>
      <c r="I4455" s="232" t="s">
        <v>1232</v>
      </c>
      <c r="J4455" s="232" t="s">
        <v>1233</v>
      </c>
      <c r="K4455" s="232" t="s">
        <v>2071</v>
      </c>
      <c r="L4455" s="233">
        <v>0</v>
      </c>
      <c r="M4455" s="234">
        <v>99.03125</v>
      </c>
      <c r="N4455" s="234">
        <v>5601874.5300000003</v>
      </c>
      <c r="O4455" s="234">
        <v>0</v>
      </c>
      <c r="P4455" s="234">
        <v>5601874.5300000003</v>
      </c>
      <c r="Q4455" s="235" t="s">
        <v>681</v>
      </c>
      <c r="R4455" s="236">
        <v>8321880.0899999933</v>
      </c>
      <c r="S4455" s="237">
        <v>0</v>
      </c>
      <c r="T4455" s="238" t="s">
        <v>1233</v>
      </c>
      <c r="U4455" s="239"/>
      <c r="V4455" s="234"/>
      <c r="W4455" s="240"/>
      <c r="X4455" s="241"/>
      <c r="Y4455" s="242"/>
    </row>
    <row r="4456" spans="1:25">
      <c r="A4456" s="299" t="s">
        <v>182</v>
      </c>
      <c r="B4456" s="299" t="s">
        <v>183</v>
      </c>
      <c r="C4456" s="125">
        <v>45691</v>
      </c>
      <c r="D4456" s="125">
        <v>45691</v>
      </c>
      <c r="E4456" s="125">
        <v>45693</v>
      </c>
      <c r="F4456" s="295" t="s">
        <v>453</v>
      </c>
      <c r="G4456" s="127" t="s">
        <v>1743</v>
      </c>
      <c r="H4456" s="128" t="s">
        <v>452</v>
      </c>
      <c r="I4456" s="73" t="s">
        <v>454</v>
      </c>
      <c r="J4456" s="73" t="s">
        <v>455</v>
      </c>
      <c r="K4456" s="73" t="s">
        <v>166</v>
      </c>
      <c r="L4456" s="129">
        <v>0</v>
      </c>
      <c r="N4456" s="121">
        <v>0</v>
      </c>
      <c r="O4456" s="121">
        <v>165.55</v>
      </c>
      <c r="P4456" s="121">
        <v>165.55</v>
      </c>
      <c r="Q4456" s="130" t="s">
        <v>681</v>
      </c>
      <c r="R4456" s="131">
        <v>0</v>
      </c>
      <c r="S4456" s="132">
        <v>8043707.0600000042</v>
      </c>
      <c r="T4456" s="122" t="s">
        <v>455</v>
      </c>
      <c r="U4456" s="2">
        <v>125512305</v>
      </c>
      <c r="V4456" s="121">
        <v>-474962392</v>
      </c>
      <c r="W4456" s="111">
        <v>523882</v>
      </c>
      <c r="X4456" s="133">
        <v>76699549</v>
      </c>
      <c r="Y4456" s="45"/>
    </row>
    <row r="4457" spans="1:25">
      <c r="A4457" s="299" t="s">
        <v>182</v>
      </c>
      <c r="B4457" s="299" t="s">
        <v>183</v>
      </c>
      <c r="C4457" s="125">
        <v>45693</v>
      </c>
      <c r="D4457" s="125">
        <v>45693</v>
      </c>
      <c r="E4457" s="125">
        <v>45693</v>
      </c>
      <c r="F4457" s="295" t="s">
        <v>1166</v>
      </c>
      <c r="G4457" s="127" t="s">
        <v>2034</v>
      </c>
      <c r="H4457" s="128" t="s">
        <v>1165</v>
      </c>
      <c r="I4457" s="73" t="s">
        <v>521</v>
      </c>
      <c r="J4457" s="73" t="s">
        <v>2035</v>
      </c>
      <c r="K4457" s="73" t="s">
        <v>166</v>
      </c>
      <c r="L4457" s="129">
        <v>0</v>
      </c>
      <c r="N4457" s="121">
        <v>0</v>
      </c>
      <c r="O4457" s="121">
        <v>3866.45</v>
      </c>
      <c r="P4457" s="121">
        <v>3866.45</v>
      </c>
      <c r="Q4457" s="130" t="s">
        <v>681</v>
      </c>
      <c r="R4457" s="131">
        <v>0</v>
      </c>
      <c r="S4457" s="132">
        <v>8047573.5100000044</v>
      </c>
      <c r="T4457" s="122" t="s">
        <v>1164</v>
      </c>
      <c r="U4457" s="2">
        <v>122141360</v>
      </c>
      <c r="V4457" s="121">
        <v>-474883790</v>
      </c>
      <c r="W4457" s="111">
        <v>608837</v>
      </c>
      <c r="X4457" s="133">
        <v>76679873</v>
      </c>
      <c r="Y4457" s="45"/>
    </row>
    <row r="4458" spans="1:25">
      <c r="A4458" s="299" t="s">
        <v>182</v>
      </c>
      <c r="B4458" s="299" t="s">
        <v>183</v>
      </c>
      <c r="C4458" s="125">
        <v>45693</v>
      </c>
      <c r="D4458" s="125">
        <v>45693</v>
      </c>
      <c r="E4458" s="125">
        <v>45693</v>
      </c>
      <c r="F4458" s="295" t="s">
        <v>1166</v>
      </c>
      <c r="G4458" s="127" t="s">
        <v>2034</v>
      </c>
      <c r="H4458" s="128" t="s">
        <v>1165</v>
      </c>
      <c r="I4458" s="73" t="s">
        <v>521</v>
      </c>
      <c r="J4458" s="73" t="s">
        <v>2035</v>
      </c>
      <c r="K4458" s="73" t="s">
        <v>166</v>
      </c>
      <c r="L4458" s="129">
        <v>0</v>
      </c>
      <c r="N4458" s="121">
        <v>0</v>
      </c>
      <c r="O4458" s="121">
        <v>3677.8</v>
      </c>
      <c r="P4458" s="121">
        <v>3677.8</v>
      </c>
      <c r="Q4458" s="130" t="s">
        <v>681</v>
      </c>
      <c r="R4458" s="131">
        <v>0</v>
      </c>
      <c r="S4458" s="132">
        <v>8051251.3100000042</v>
      </c>
      <c r="T4458" s="122" t="s">
        <v>1164</v>
      </c>
      <c r="U4458" s="2">
        <v>122172758</v>
      </c>
      <c r="V4458" s="121">
        <v>-474884112</v>
      </c>
      <c r="W4458" s="111">
        <v>608836</v>
      </c>
      <c r="X4458" s="133">
        <v>76680195</v>
      </c>
      <c r="Y4458" s="45"/>
    </row>
    <row r="4459" spans="1:25">
      <c r="A4459" s="228" t="s">
        <v>206</v>
      </c>
      <c r="B4459" s="228" t="s">
        <v>207</v>
      </c>
      <c r="C4459" s="229">
        <v>45688</v>
      </c>
      <c r="D4459" s="229">
        <v>45692</v>
      </c>
      <c r="E4459" s="229">
        <v>45693</v>
      </c>
      <c r="F4459" s="296"/>
      <c r="G4459" s="230"/>
      <c r="H4459" s="231" t="s">
        <v>1193</v>
      </c>
      <c r="I4459" s="232" t="s">
        <v>1191</v>
      </c>
      <c r="J4459" s="232" t="s">
        <v>1192</v>
      </c>
      <c r="K4459" s="232" t="s">
        <v>830</v>
      </c>
      <c r="L4459" s="233">
        <v>1550000</v>
      </c>
      <c r="M4459" s="234">
        <v>98.5</v>
      </c>
      <c r="N4459" s="234">
        <v>1526750</v>
      </c>
      <c r="O4459" s="234">
        <v>0</v>
      </c>
      <c r="P4459" s="234">
        <v>1526750</v>
      </c>
      <c r="Q4459" s="235" t="s">
        <v>681</v>
      </c>
      <c r="R4459" s="236">
        <v>9848630.0899999924</v>
      </c>
      <c r="S4459" s="237">
        <v>0</v>
      </c>
      <c r="T4459" s="238" t="s">
        <v>1192</v>
      </c>
      <c r="U4459" s="239">
        <v>127401351</v>
      </c>
      <c r="V4459" s="234">
        <v>-474964363</v>
      </c>
      <c r="W4459" s="240">
        <v>616698</v>
      </c>
      <c r="X4459" s="241">
        <v>76700087</v>
      </c>
      <c r="Y4459" s="242"/>
    </row>
    <row r="4460" spans="1:25">
      <c r="A4460" s="299" t="s">
        <v>182</v>
      </c>
      <c r="B4460" s="299" t="s">
        <v>183</v>
      </c>
      <c r="C4460" s="125">
        <v>45691</v>
      </c>
      <c r="D4460" s="125">
        <v>45691</v>
      </c>
      <c r="E4460" s="125">
        <v>45694</v>
      </c>
      <c r="G4460" s="127" t="s">
        <v>1618</v>
      </c>
      <c r="H4460" s="128" t="s">
        <v>317</v>
      </c>
      <c r="I4460" s="73" t="s">
        <v>318</v>
      </c>
      <c r="J4460" s="73" t="s">
        <v>319</v>
      </c>
      <c r="K4460" s="73" t="s">
        <v>166</v>
      </c>
      <c r="L4460" s="129">
        <v>0</v>
      </c>
      <c r="N4460" s="121">
        <v>0</v>
      </c>
      <c r="O4460" s="121">
        <v>45825.13</v>
      </c>
      <c r="P4460" s="121">
        <v>45825.13</v>
      </c>
      <c r="Q4460" s="130" t="s">
        <v>681</v>
      </c>
      <c r="R4460" s="131">
        <v>0</v>
      </c>
      <c r="S4460" s="132">
        <v>8097076.4400000041</v>
      </c>
      <c r="T4460" s="122" t="s">
        <v>319</v>
      </c>
      <c r="U4460" s="2">
        <v>126145701</v>
      </c>
      <c r="V4460" s="121">
        <v>-475133716</v>
      </c>
      <c r="W4460" s="111">
        <v>631244</v>
      </c>
      <c r="X4460" s="133">
        <v>76740060</v>
      </c>
      <c r="Y4460" s="45"/>
    </row>
    <row r="4461" spans="1:25">
      <c r="A4461" s="299" t="s">
        <v>182</v>
      </c>
      <c r="B4461" s="299" t="s">
        <v>183</v>
      </c>
      <c r="C4461" s="125">
        <v>45694</v>
      </c>
      <c r="D4461" s="125">
        <v>45694</v>
      </c>
      <c r="E4461" s="125">
        <v>45694</v>
      </c>
      <c r="G4461" s="127" t="s">
        <v>2054</v>
      </c>
      <c r="H4461" s="128" t="s">
        <v>1219</v>
      </c>
      <c r="I4461" s="73" t="s">
        <v>1046</v>
      </c>
      <c r="J4461" s="73" t="s">
        <v>1218</v>
      </c>
      <c r="K4461" s="73" t="s">
        <v>166</v>
      </c>
      <c r="L4461" s="129">
        <v>0</v>
      </c>
      <c r="N4461" s="121">
        <v>0</v>
      </c>
      <c r="O4461" s="121">
        <v>80303.429999999993</v>
      </c>
      <c r="P4461" s="121">
        <v>80303.429999999993</v>
      </c>
      <c r="Q4461" s="130" t="s">
        <v>681</v>
      </c>
      <c r="R4461" s="131">
        <v>0</v>
      </c>
      <c r="S4461" s="132">
        <v>8177379.8700000038</v>
      </c>
      <c r="T4461" s="122" t="s">
        <v>1218</v>
      </c>
      <c r="U4461" s="2">
        <v>125944491</v>
      </c>
      <c r="V4461" s="121">
        <v>-475024643</v>
      </c>
      <c r="W4461" s="111">
        <v>626668</v>
      </c>
      <c r="X4461" s="133">
        <v>76711438</v>
      </c>
      <c r="Y4461" s="45"/>
    </row>
    <row r="4462" spans="1:25">
      <c r="A4462" s="299" t="s">
        <v>206</v>
      </c>
      <c r="B4462" s="299" t="s">
        <v>207</v>
      </c>
      <c r="C4462" s="125">
        <v>45693</v>
      </c>
      <c r="D4462" s="125">
        <v>45693</v>
      </c>
      <c r="E4462" s="125">
        <v>45694</v>
      </c>
      <c r="F4462" s="295" t="s">
        <v>217</v>
      </c>
      <c r="G4462" s="127"/>
      <c r="H4462" s="128" t="s">
        <v>216</v>
      </c>
      <c r="I4462" s="73" t="s">
        <v>218</v>
      </c>
      <c r="J4462" s="73" t="s">
        <v>219</v>
      </c>
      <c r="K4462" s="73" t="s">
        <v>944</v>
      </c>
      <c r="L4462" s="129">
        <v>554568.91</v>
      </c>
      <c r="M4462" s="121">
        <v>100</v>
      </c>
      <c r="N4462" s="121">
        <v>554568.91</v>
      </c>
      <c r="O4462" s="121">
        <v>0</v>
      </c>
      <c r="P4462" s="121">
        <v>554568.91</v>
      </c>
      <c r="Q4462" s="130" t="s">
        <v>681</v>
      </c>
      <c r="R4462" s="131">
        <v>10403198.999999993</v>
      </c>
      <c r="S4462" s="132">
        <v>0</v>
      </c>
      <c r="T4462" s="122" t="s">
        <v>219</v>
      </c>
      <c r="U4462" s="2">
        <v>127472954</v>
      </c>
      <c r="V4462" s="121">
        <v>-475120743</v>
      </c>
      <c r="W4462" s="111">
        <v>603481</v>
      </c>
      <c r="X4462" s="133">
        <v>76736214</v>
      </c>
      <c r="Y4462" s="45"/>
    </row>
    <row r="4463" spans="1:25">
      <c r="A4463" s="243" t="s">
        <v>206</v>
      </c>
      <c r="B4463" s="243" t="s">
        <v>207</v>
      </c>
      <c r="C4463" s="244">
        <v>45659</v>
      </c>
      <c r="D4463" s="244">
        <v>45673</v>
      </c>
      <c r="E4463" s="244">
        <v>45698</v>
      </c>
      <c r="F4463" s="297"/>
      <c r="G4463" s="245"/>
      <c r="H4463" s="246" t="s">
        <v>1234</v>
      </c>
      <c r="I4463" s="247" t="s">
        <v>1232</v>
      </c>
      <c r="J4463" s="247" t="s">
        <v>1233</v>
      </c>
      <c r="K4463" s="247" t="s">
        <v>710</v>
      </c>
      <c r="L4463" s="248">
        <v>5656673.5499999998</v>
      </c>
      <c r="M4463" s="249">
        <v>99.03125</v>
      </c>
      <c r="N4463" s="249">
        <v>-5601874.5300000003</v>
      </c>
      <c r="O4463" s="249">
        <v>0</v>
      </c>
      <c r="P4463" s="249">
        <v>-5601874.5300000003</v>
      </c>
      <c r="Q4463" s="250" t="s">
        <v>681</v>
      </c>
      <c r="R4463" s="251">
        <v>4801324.4699999923</v>
      </c>
      <c r="S4463" s="252">
        <v>0</v>
      </c>
      <c r="T4463" s="253" t="s">
        <v>1233</v>
      </c>
      <c r="U4463" s="254">
        <v>125499795</v>
      </c>
      <c r="V4463" s="249">
        <v>-475398068</v>
      </c>
      <c r="W4463" s="255">
        <v>636117</v>
      </c>
      <c r="X4463" s="256">
        <v>76797395</v>
      </c>
      <c r="Y4463" s="257"/>
    </row>
    <row r="4464" spans="1:25">
      <c r="A4464" s="299" t="s">
        <v>182</v>
      </c>
      <c r="B4464" s="299" t="s">
        <v>183</v>
      </c>
      <c r="C4464" s="125">
        <v>45657</v>
      </c>
      <c r="D4464" s="125">
        <v>45657</v>
      </c>
      <c r="E4464" s="125">
        <v>45699</v>
      </c>
      <c r="G4464" s="127" t="s">
        <v>2049</v>
      </c>
      <c r="H4464" s="128" t="s">
        <v>1193</v>
      </c>
      <c r="I4464" s="73" t="s">
        <v>1191</v>
      </c>
      <c r="J4464" s="73" t="s">
        <v>1192</v>
      </c>
      <c r="K4464" s="73" t="s">
        <v>166</v>
      </c>
      <c r="L4464" s="129">
        <v>0</v>
      </c>
      <c r="N4464" s="121">
        <v>0</v>
      </c>
      <c r="O4464" s="121">
        <v>111557.97</v>
      </c>
      <c r="P4464" s="121">
        <v>111557.97</v>
      </c>
      <c r="Q4464" s="130" t="s">
        <v>681</v>
      </c>
      <c r="R4464" s="131">
        <v>0</v>
      </c>
      <c r="S4464" s="132">
        <v>8288937.8400000036</v>
      </c>
      <c r="T4464" s="122" t="s">
        <v>1192</v>
      </c>
      <c r="U4464" s="2">
        <v>125702986</v>
      </c>
      <c r="V4464" s="121">
        <v>-475530313</v>
      </c>
      <c r="W4464" s="111">
        <v>616698</v>
      </c>
      <c r="X4464" s="133">
        <v>76821802</v>
      </c>
      <c r="Y4464" s="45"/>
    </row>
    <row r="4465" spans="1:25">
      <c r="A4465" s="228" t="s">
        <v>182</v>
      </c>
      <c r="B4465" s="228" t="s">
        <v>183</v>
      </c>
      <c r="C4465" s="229">
        <v>45691</v>
      </c>
      <c r="D4465" s="229">
        <v>45691</v>
      </c>
      <c r="E4465" s="229">
        <v>45699</v>
      </c>
      <c r="F4465" s="296"/>
      <c r="G4465" s="230" t="s">
        <v>2072</v>
      </c>
      <c r="H4465" s="231" t="s">
        <v>1234</v>
      </c>
      <c r="I4465" s="232" t="s">
        <v>1232</v>
      </c>
      <c r="J4465" s="232" t="s">
        <v>1233</v>
      </c>
      <c r="K4465" s="232" t="s">
        <v>166</v>
      </c>
      <c r="L4465" s="233">
        <v>0</v>
      </c>
      <c r="M4465" s="234"/>
      <c r="N4465" s="234">
        <v>0</v>
      </c>
      <c r="O4465" s="234">
        <v>28171.48</v>
      </c>
      <c r="P4465" s="234">
        <v>28171.48</v>
      </c>
      <c r="Q4465" s="235" t="s">
        <v>681</v>
      </c>
      <c r="R4465" s="236">
        <v>0</v>
      </c>
      <c r="S4465" s="237">
        <v>8317109.320000004</v>
      </c>
      <c r="T4465" s="238" t="s">
        <v>1233</v>
      </c>
      <c r="U4465" s="239">
        <v>127633882</v>
      </c>
      <c r="V4465" s="234">
        <v>-475521364</v>
      </c>
      <c r="W4465" s="240">
        <v>636117</v>
      </c>
      <c r="X4465" s="241">
        <v>76819902</v>
      </c>
      <c r="Y4465" s="242"/>
    </row>
    <row r="4466" spans="1:25">
      <c r="A4466" s="299" t="s">
        <v>206</v>
      </c>
      <c r="B4466" s="299" t="s">
        <v>207</v>
      </c>
      <c r="C4466" s="125">
        <v>45657</v>
      </c>
      <c r="D4466" s="125">
        <v>45657</v>
      </c>
      <c r="E4466" s="125">
        <v>45700</v>
      </c>
      <c r="G4466" s="127"/>
      <c r="H4466" s="128" t="s">
        <v>469</v>
      </c>
      <c r="I4466" s="73" t="s">
        <v>470</v>
      </c>
      <c r="J4466" s="73" t="s">
        <v>471</v>
      </c>
      <c r="K4466" s="73" t="s">
        <v>944</v>
      </c>
      <c r="L4466" s="129">
        <v>37500</v>
      </c>
      <c r="M4466" s="121">
        <v>100</v>
      </c>
      <c r="N4466" s="121">
        <v>37500</v>
      </c>
      <c r="O4466" s="121">
        <v>0</v>
      </c>
      <c r="P4466" s="121">
        <v>37500</v>
      </c>
      <c r="Q4466" s="130" t="s">
        <v>681</v>
      </c>
      <c r="R4466" s="131">
        <v>4838824.4699999923</v>
      </c>
      <c r="S4466" s="132">
        <v>0</v>
      </c>
      <c r="T4466" s="122" t="s">
        <v>471</v>
      </c>
      <c r="U4466" s="2">
        <v>127678076</v>
      </c>
      <c r="V4466" s="121">
        <v>-475626199</v>
      </c>
      <c r="W4466" s="111">
        <v>636328</v>
      </c>
      <c r="X4466" s="133">
        <v>76841468</v>
      </c>
      <c r="Y4466" s="45"/>
    </row>
    <row r="4467" spans="1:25">
      <c r="A4467" s="299" t="s">
        <v>206</v>
      </c>
      <c r="B4467" s="299" t="s">
        <v>207</v>
      </c>
      <c r="C4467" s="125">
        <v>45622</v>
      </c>
      <c r="D4467" s="125">
        <v>45628</v>
      </c>
      <c r="E4467" s="125">
        <v>45700</v>
      </c>
      <c r="G4467" s="127"/>
      <c r="H4467" s="128" t="s">
        <v>469</v>
      </c>
      <c r="I4467" s="73" t="s">
        <v>470</v>
      </c>
      <c r="J4467" s="73" t="s">
        <v>471</v>
      </c>
      <c r="K4467" s="73" t="s">
        <v>710</v>
      </c>
      <c r="L4467" s="129">
        <v>15000000</v>
      </c>
      <c r="M4467" s="121">
        <v>99.15625</v>
      </c>
      <c r="N4467" s="121">
        <v>-14873437.5</v>
      </c>
      <c r="O4467" s="121">
        <v>0</v>
      </c>
      <c r="P4467" s="121">
        <v>-14873437.5</v>
      </c>
      <c r="Q4467" s="130" t="s">
        <v>681</v>
      </c>
      <c r="R4467" s="131">
        <v>-10034613.030000009</v>
      </c>
      <c r="S4467" s="132">
        <v>0</v>
      </c>
      <c r="T4467" s="122" t="s">
        <v>471</v>
      </c>
      <c r="U4467" s="2">
        <v>127676761</v>
      </c>
      <c r="V4467" s="121">
        <v>-475624181</v>
      </c>
      <c r="W4467" s="111">
        <v>636328</v>
      </c>
      <c r="X4467" s="133">
        <v>76841005</v>
      </c>
      <c r="Y4467" s="45"/>
    </row>
    <row r="4468" spans="1:25">
      <c r="A4468" s="299" t="s">
        <v>206</v>
      </c>
      <c r="B4468" s="299" t="s">
        <v>207</v>
      </c>
      <c r="C4468" s="125">
        <v>45693</v>
      </c>
      <c r="D4468" s="125">
        <v>45699</v>
      </c>
      <c r="E4468" s="125">
        <v>45700</v>
      </c>
      <c r="G4468" s="127"/>
      <c r="H4468" s="128" t="s">
        <v>469</v>
      </c>
      <c r="I4468" s="73" t="s">
        <v>470</v>
      </c>
      <c r="J4468" s="73" t="s">
        <v>471</v>
      </c>
      <c r="K4468" s="73" t="s">
        <v>830</v>
      </c>
      <c r="L4468" s="129">
        <v>5450000</v>
      </c>
      <c r="M4468" s="121">
        <v>100</v>
      </c>
      <c r="N4468" s="121">
        <v>5450000</v>
      </c>
      <c r="O4468" s="121">
        <v>0</v>
      </c>
      <c r="P4468" s="121">
        <v>5450000</v>
      </c>
      <c r="Q4468" s="130" t="s">
        <v>681</v>
      </c>
      <c r="R4468" s="131">
        <v>-4584613.0300000086</v>
      </c>
      <c r="S4468" s="132">
        <v>0</v>
      </c>
      <c r="T4468" s="122" t="s">
        <v>471</v>
      </c>
      <c r="U4468" s="2">
        <v>127680560</v>
      </c>
      <c r="V4468" s="121">
        <v>-475632953</v>
      </c>
      <c r="W4468" s="111">
        <v>636328</v>
      </c>
      <c r="X4468" s="133">
        <v>76843170</v>
      </c>
      <c r="Y4468" s="45"/>
    </row>
    <row r="4469" spans="1:25">
      <c r="A4469" s="299" t="s">
        <v>206</v>
      </c>
      <c r="B4469" s="299" t="s">
        <v>207</v>
      </c>
      <c r="C4469" s="125">
        <v>45693</v>
      </c>
      <c r="D4469" s="125">
        <v>45699</v>
      </c>
      <c r="E4469" s="125">
        <v>45700</v>
      </c>
      <c r="G4469" s="127"/>
      <c r="H4469" s="128" t="s">
        <v>469</v>
      </c>
      <c r="I4469" s="73" t="s">
        <v>470</v>
      </c>
      <c r="J4469" s="73" t="s">
        <v>471</v>
      </c>
      <c r="K4469" s="73" t="s">
        <v>830</v>
      </c>
      <c r="L4469" s="129">
        <v>260000</v>
      </c>
      <c r="M4469" s="121">
        <v>100</v>
      </c>
      <c r="N4469" s="121">
        <v>260000</v>
      </c>
      <c r="O4469" s="121">
        <v>0</v>
      </c>
      <c r="P4469" s="121">
        <v>260000</v>
      </c>
      <c r="Q4469" s="130" t="s">
        <v>681</v>
      </c>
      <c r="R4469" s="131">
        <v>-4324613.0300000086</v>
      </c>
      <c r="S4469" s="132">
        <v>0</v>
      </c>
      <c r="T4469" s="122" t="s">
        <v>471</v>
      </c>
      <c r="U4469" s="2">
        <v>127680567</v>
      </c>
      <c r="V4469" s="121">
        <v>-475632975</v>
      </c>
      <c r="W4469" s="111">
        <v>636328</v>
      </c>
      <c r="X4469" s="133">
        <v>76843178</v>
      </c>
      <c r="Y4469" s="45"/>
    </row>
    <row r="4470" spans="1:25">
      <c r="A4470" s="299" t="s">
        <v>206</v>
      </c>
      <c r="B4470" s="299" t="s">
        <v>207</v>
      </c>
      <c r="C4470" s="125">
        <v>45622</v>
      </c>
      <c r="D4470" s="125">
        <v>45628</v>
      </c>
      <c r="E4470" s="125">
        <v>45700</v>
      </c>
      <c r="G4470" s="127"/>
      <c r="H4470" s="128" t="s">
        <v>1175</v>
      </c>
      <c r="I4470" s="73" t="s">
        <v>470</v>
      </c>
      <c r="J4470" s="73" t="s">
        <v>1174</v>
      </c>
      <c r="K4470" s="73" t="s">
        <v>2073</v>
      </c>
      <c r="L4470" s="129">
        <v>15000000</v>
      </c>
      <c r="M4470" s="121">
        <v>99.15625</v>
      </c>
      <c r="N4470" s="121">
        <v>14873437.5</v>
      </c>
      <c r="O4470" s="121">
        <v>0</v>
      </c>
      <c r="P4470" s="121">
        <v>14873437.5</v>
      </c>
      <c r="Q4470" s="130" t="s">
        <v>681</v>
      </c>
      <c r="R4470" s="131">
        <v>10548824.469999991</v>
      </c>
      <c r="S4470" s="132">
        <v>0</v>
      </c>
      <c r="T4470" s="122" t="s">
        <v>1174</v>
      </c>
      <c r="U4470" s="2"/>
      <c r="W4470" s="111">
        <v>612285</v>
      </c>
      <c r="X4470" s="133"/>
      <c r="Y4470" s="45"/>
    </row>
    <row r="4471" spans="1:25">
      <c r="A4471" s="299" t="s">
        <v>206</v>
      </c>
      <c r="B4471" s="299" t="s">
        <v>207</v>
      </c>
      <c r="C4471" s="125">
        <v>45657</v>
      </c>
      <c r="D4471" s="125">
        <v>45657</v>
      </c>
      <c r="E4471" s="125">
        <v>45700</v>
      </c>
      <c r="G4471" s="127"/>
      <c r="H4471" s="128" t="s">
        <v>1175</v>
      </c>
      <c r="I4471" s="73" t="s">
        <v>470</v>
      </c>
      <c r="J4471" s="73" t="s">
        <v>1174</v>
      </c>
      <c r="K4471" s="73" t="s">
        <v>2074</v>
      </c>
      <c r="L4471" s="129">
        <v>50000</v>
      </c>
      <c r="M4471" s="121">
        <v>100</v>
      </c>
      <c r="N4471" s="121">
        <v>-50000</v>
      </c>
      <c r="O4471" s="121">
        <v>0</v>
      </c>
      <c r="P4471" s="121">
        <v>-50000</v>
      </c>
      <c r="Q4471" s="130" t="s">
        <v>681</v>
      </c>
      <c r="R4471" s="131">
        <v>10498824.469999991</v>
      </c>
      <c r="S4471" s="132">
        <v>0</v>
      </c>
      <c r="T4471" s="122" t="s">
        <v>1174</v>
      </c>
      <c r="U4471" s="2"/>
      <c r="W4471" s="111">
        <v>612285</v>
      </c>
      <c r="X4471" s="133"/>
      <c r="Y4471" s="45"/>
    </row>
    <row r="4472" spans="1:25">
      <c r="A4472" s="299" t="s">
        <v>182</v>
      </c>
      <c r="B4472" s="299" t="s">
        <v>183</v>
      </c>
      <c r="C4472" s="125">
        <v>45657</v>
      </c>
      <c r="D4472" s="125">
        <v>45657</v>
      </c>
      <c r="E4472" s="125">
        <v>45700</v>
      </c>
      <c r="G4472" s="127" t="s">
        <v>2029</v>
      </c>
      <c r="H4472" s="128" t="s">
        <v>1175</v>
      </c>
      <c r="I4472" s="73" t="s">
        <v>470</v>
      </c>
      <c r="J4472" s="73" t="s">
        <v>1174</v>
      </c>
      <c r="K4472" s="73" t="s">
        <v>2075</v>
      </c>
      <c r="L4472" s="129">
        <v>0</v>
      </c>
      <c r="N4472" s="121">
        <v>0</v>
      </c>
      <c r="O4472" s="121">
        <v>-158213.48000000001</v>
      </c>
      <c r="P4472" s="121">
        <v>-158213.48000000001</v>
      </c>
      <c r="Q4472" s="130" t="s">
        <v>681</v>
      </c>
      <c r="R4472" s="131">
        <v>0</v>
      </c>
      <c r="S4472" s="132">
        <v>8158895.8400000036</v>
      </c>
      <c r="T4472" s="122" t="s">
        <v>1174</v>
      </c>
      <c r="U4472" s="2"/>
      <c r="W4472" s="111">
        <v>612285</v>
      </c>
      <c r="X4472" s="133"/>
      <c r="Y4472" s="45"/>
    </row>
    <row r="4473" spans="1:25">
      <c r="A4473" s="299" t="s">
        <v>206</v>
      </c>
      <c r="B4473" s="299" t="s">
        <v>207</v>
      </c>
      <c r="C4473" s="125">
        <v>45657</v>
      </c>
      <c r="D4473" s="125">
        <v>45657</v>
      </c>
      <c r="E4473" s="125">
        <v>45700</v>
      </c>
      <c r="G4473" s="127"/>
      <c r="H4473" s="128" t="s">
        <v>1175</v>
      </c>
      <c r="I4473" s="73" t="s">
        <v>470</v>
      </c>
      <c r="J4473" s="73" t="s">
        <v>1174</v>
      </c>
      <c r="K4473" s="73" t="s">
        <v>944</v>
      </c>
      <c r="L4473" s="129">
        <v>12500</v>
      </c>
      <c r="M4473" s="121">
        <v>100</v>
      </c>
      <c r="N4473" s="121">
        <v>12500</v>
      </c>
      <c r="O4473" s="121">
        <v>0</v>
      </c>
      <c r="P4473" s="121">
        <v>12500</v>
      </c>
      <c r="Q4473" s="130" t="s">
        <v>681</v>
      </c>
      <c r="R4473" s="131">
        <v>10511324.469999991</v>
      </c>
      <c r="S4473" s="132">
        <v>0</v>
      </c>
      <c r="T4473" s="122" t="s">
        <v>1174</v>
      </c>
      <c r="U4473" s="2">
        <v>127677446</v>
      </c>
      <c r="V4473" s="121">
        <v>-475625423</v>
      </c>
      <c r="W4473" s="111">
        <v>612285</v>
      </c>
      <c r="X4473" s="133">
        <v>76841388</v>
      </c>
      <c r="Y4473" s="45"/>
    </row>
    <row r="4474" spans="1:25">
      <c r="A4474" s="299" t="s">
        <v>182</v>
      </c>
      <c r="B4474" s="299" t="s">
        <v>183</v>
      </c>
      <c r="C4474" s="125">
        <v>45657</v>
      </c>
      <c r="D4474" s="125">
        <v>45657</v>
      </c>
      <c r="E4474" s="125">
        <v>45700</v>
      </c>
      <c r="G4474" s="127" t="s">
        <v>2029</v>
      </c>
      <c r="H4474" s="128" t="s">
        <v>1175</v>
      </c>
      <c r="I4474" s="73" t="s">
        <v>470</v>
      </c>
      <c r="J4474" s="73" t="s">
        <v>1174</v>
      </c>
      <c r="K4474" s="73" t="s">
        <v>166</v>
      </c>
      <c r="L4474" s="129">
        <v>0</v>
      </c>
      <c r="N4474" s="121">
        <v>0</v>
      </c>
      <c r="O4474" s="121">
        <v>42544.800000000003</v>
      </c>
      <c r="P4474" s="121">
        <v>42544.800000000003</v>
      </c>
      <c r="Q4474" s="130" t="s">
        <v>681</v>
      </c>
      <c r="R4474" s="131">
        <v>0</v>
      </c>
      <c r="S4474" s="132">
        <v>8201440.6400000034</v>
      </c>
      <c r="T4474" s="122" t="s">
        <v>1174</v>
      </c>
      <c r="U4474" s="2">
        <v>123228372</v>
      </c>
      <c r="V4474" s="121">
        <v>-475626099</v>
      </c>
      <c r="W4474" s="111">
        <v>612285</v>
      </c>
      <c r="X4474" s="133">
        <v>76841446</v>
      </c>
      <c r="Y4474" s="45"/>
    </row>
    <row r="4475" spans="1:25">
      <c r="A4475" s="228" t="s">
        <v>182</v>
      </c>
      <c r="B4475" s="228" t="s">
        <v>183</v>
      </c>
      <c r="C4475" s="229">
        <v>45657</v>
      </c>
      <c r="D4475" s="229">
        <v>45657</v>
      </c>
      <c r="E4475" s="229">
        <v>45700</v>
      </c>
      <c r="F4475" s="296"/>
      <c r="G4475" s="230" t="s">
        <v>2029</v>
      </c>
      <c r="H4475" s="231" t="s">
        <v>1175</v>
      </c>
      <c r="I4475" s="232" t="s">
        <v>470</v>
      </c>
      <c r="J4475" s="232" t="s">
        <v>1174</v>
      </c>
      <c r="K4475" s="232" t="s">
        <v>166</v>
      </c>
      <c r="L4475" s="233">
        <v>0</v>
      </c>
      <c r="M4475" s="234"/>
      <c r="N4475" s="234">
        <v>0</v>
      </c>
      <c r="O4475" s="234">
        <v>115668.68</v>
      </c>
      <c r="P4475" s="234">
        <v>115668.68</v>
      </c>
      <c r="Q4475" s="235" t="s">
        <v>681</v>
      </c>
      <c r="R4475" s="236">
        <v>0</v>
      </c>
      <c r="S4475" s="237">
        <v>8317109.3200000031</v>
      </c>
      <c r="T4475" s="238" t="s">
        <v>1174</v>
      </c>
      <c r="U4475" s="239">
        <v>123228372</v>
      </c>
      <c r="V4475" s="234">
        <v>-475633560</v>
      </c>
      <c r="W4475" s="240">
        <v>612285</v>
      </c>
      <c r="X4475" s="241">
        <v>76843380</v>
      </c>
      <c r="Y4475" s="242"/>
    </row>
    <row r="4476" spans="1:25">
      <c r="A4476" s="299" t="s">
        <v>182</v>
      </c>
      <c r="B4476" s="299" t="s">
        <v>183</v>
      </c>
      <c r="C4476" s="125">
        <v>45701</v>
      </c>
      <c r="D4476" s="125">
        <v>45701</v>
      </c>
      <c r="E4476" s="125">
        <v>45701</v>
      </c>
      <c r="F4476" s="295" t="s">
        <v>1425</v>
      </c>
      <c r="G4476" s="127" t="s">
        <v>2015</v>
      </c>
      <c r="H4476" s="128" t="s">
        <v>1424</v>
      </c>
      <c r="I4476" s="73" t="s">
        <v>697</v>
      </c>
      <c r="J4476" s="73" t="s">
        <v>1426</v>
      </c>
      <c r="K4476" s="73" t="s">
        <v>166</v>
      </c>
      <c r="L4476" s="129">
        <v>0</v>
      </c>
      <c r="N4476" s="121">
        <v>0</v>
      </c>
      <c r="O4476" s="121">
        <v>1090.29</v>
      </c>
      <c r="P4476" s="121">
        <v>1090.29</v>
      </c>
      <c r="Q4476" s="130" t="s">
        <v>681</v>
      </c>
      <c r="R4476" s="131">
        <v>0</v>
      </c>
      <c r="S4476" s="132">
        <v>8318199.6100000031</v>
      </c>
      <c r="T4476" s="122" t="s">
        <v>1426</v>
      </c>
      <c r="U4476" s="2">
        <v>126159473</v>
      </c>
      <c r="V4476" s="121">
        <v>-475686375</v>
      </c>
      <c r="W4476" s="111">
        <v>568526</v>
      </c>
      <c r="X4476" s="133">
        <v>76855113</v>
      </c>
      <c r="Y4476" s="45"/>
    </row>
    <row r="4477" spans="1:25">
      <c r="A4477" s="299" t="s">
        <v>182</v>
      </c>
      <c r="B4477" s="299" t="s">
        <v>183</v>
      </c>
      <c r="C4477" s="125">
        <v>45701</v>
      </c>
      <c r="D4477" s="125">
        <v>45701</v>
      </c>
      <c r="E4477" s="125">
        <v>45701</v>
      </c>
      <c r="F4477" s="295" t="s">
        <v>696</v>
      </c>
      <c r="G4477" s="127" t="s">
        <v>2016</v>
      </c>
      <c r="H4477" s="128" t="s">
        <v>1241</v>
      </c>
      <c r="I4477" s="73" t="s">
        <v>697</v>
      </c>
      <c r="J4477" s="73" t="s">
        <v>698</v>
      </c>
      <c r="K4477" s="73" t="s">
        <v>166</v>
      </c>
      <c r="L4477" s="129">
        <v>0</v>
      </c>
      <c r="N4477" s="121">
        <v>0</v>
      </c>
      <c r="O4477" s="121">
        <v>3093.45</v>
      </c>
      <c r="P4477" s="121">
        <v>3093.45</v>
      </c>
      <c r="Q4477" s="130" t="s">
        <v>681</v>
      </c>
      <c r="R4477" s="131">
        <v>0</v>
      </c>
      <c r="S4477" s="132">
        <v>8321293.0600000033</v>
      </c>
      <c r="T4477" s="122" t="s">
        <v>698</v>
      </c>
      <c r="U4477" s="2">
        <v>127713530</v>
      </c>
      <c r="V4477" s="121">
        <v>-475720948</v>
      </c>
      <c r="W4477" s="111">
        <v>568599</v>
      </c>
      <c r="X4477" s="133">
        <v>76864905</v>
      </c>
      <c r="Y4477" s="45"/>
    </row>
    <row r="4478" spans="1:25">
      <c r="A4478" s="299" t="s">
        <v>206</v>
      </c>
      <c r="B4478" s="299" t="s">
        <v>207</v>
      </c>
      <c r="C4478" s="125">
        <v>45695</v>
      </c>
      <c r="D4478" s="125">
        <v>45701</v>
      </c>
      <c r="E4478" s="125">
        <v>45701</v>
      </c>
      <c r="F4478" s="295" t="s">
        <v>1225</v>
      </c>
      <c r="G4478" s="127"/>
      <c r="H4478" s="128" t="s">
        <v>1224</v>
      </c>
      <c r="I4478" s="73" t="s">
        <v>1194</v>
      </c>
      <c r="J4478" s="73" t="s">
        <v>1223</v>
      </c>
      <c r="K4478" s="73" t="s">
        <v>830</v>
      </c>
      <c r="L4478" s="129">
        <v>2250000</v>
      </c>
      <c r="M4478" s="121">
        <v>99.25</v>
      </c>
      <c r="N4478" s="121">
        <v>2233125</v>
      </c>
      <c r="O4478" s="121">
        <v>0</v>
      </c>
      <c r="P4478" s="121">
        <v>2233125</v>
      </c>
      <c r="Q4478" s="130" t="s">
        <v>681</v>
      </c>
      <c r="R4478" s="131">
        <v>12744449.469999991</v>
      </c>
      <c r="S4478" s="132">
        <v>0</v>
      </c>
      <c r="T4478" s="122" t="s">
        <v>1223</v>
      </c>
      <c r="U4478" s="2">
        <v>127733698</v>
      </c>
      <c r="V4478" s="121">
        <v>-475765765</v>
      </c>
      <c r="W4478" s="111">
        <v>598571</v>
      </c>
      <c r="X4478" s="133">
        <v>76874932</v>
      </c>
      <c r="Y4478" s="45"/>
    </row>
    <row r="4479" spans="1:25">
      <c r="A4479" s="299" t="s">
        <v>206</v>
      </c>
      <c r="B4479" s="299" t="s">
        <v>207</v>
      </c>
      <c r="C4479" s="125">
        <v>45695</v>
      </c>
      <c r="D4479" s="125">
        <v>45701</v>
      </c>
      <c r="E4479" s="125">
        <v>45701</v>
      </c>
      <c r="F4479" s="295" t="s">
        <v>1225</v>
      </c>
      <c r="G4479" s="127"/>
      <c r="H4479" s="128" t="s">
        <v>1224</v>
      </c>
      <c r="I4479" s="73" t="s">
        <v>1194</v>
      </c>
      <c r="J4479" s="73" t="s">
        <v>1223</v>
      </c>
      <c r="K4479" s="73" t="s">
        <v>830</v>
      </c>
      <c r="L4479" s="129">
        <v>2200000</v>
      </c>
      <c r="M4479" s="121">
        <v>99.25</v>
      </c>
      <c r="N4479" s="121">
        <v>2183500</v>
      </c>
      <c r="O4479" s="121">
        <v>0</v>
      </c>
      <c r="P4479" s="121">
        <v>2183500</v>
      </c>
      <c r="Q4479" s="130" t="s">
        <v>681</v>
      </c>
      <c r="R4479" s="131">
        <v>14927949.469999991</v>
      </c>
      <c r="S4479" s="132">
        <v>0</v>
      </c>
      <c r="T4479" s="122" t="s">
        <v>1223</v>
      </c>
      <c r="U4479" s="2">
        <v>127730394</v>
      </c>
      <c r="V4479" s="121">
        <v>-475764188</v>
      </c>
      <c r="W4479" s="111">
        <v>598571</v>
      </c>
      <c r="X4479" s="133">
        <v>76874742</v>
      </c>
      <c r="Y4479" s="45"/>
    </row>
    <row r="4480" spans="1:25">
      <c r="A4480" s="299" t="s">
        <v>206</v>
      </c>
      <c r="B4480" s="299" t="s">
        <v>207</v>
      </c>
      <c r="C4480" s="125">
        <v>45695</v>
      </c>
      <c r="D4480" s="125">
        <v>45701</v>
      </c>
      <c r="E4480" s="125">
        <v>45701</v>
      </c>
      <c r="F4480" s="295" t="s">
        <v>378</v>
      </c>
      <c r="G4480" s="127"/>
      <c r="H4480" s="128" t="s">
        <v>377</v>
      </c>
      <c r="I4480" s="73" t="s">
        <v>379</v>
      </c>
      <c r="J4480" s="73" t="s">
        <v>380</v>
      </c>
      <c r="K4480" s="73" t="s">
        <v>710</v>
      </c>
      <c r="L4480" s="129">
        <v>5304953.08</v>
      </c>
      <c r="M4480" s="121">
        <v>42</v>
      </c>
      <c r="N4480" s="121">
        <v>-2228080.29</v>
      </c>
      <c r="O4480" s="121">
        <v>0</v>
      </c>
      <c r="P4480" s="121">
        <v>-2228080.29</v>
      </c>
      <c r="Q4480" s="130" t="s">
        <v>681</v>
      </c>
      <c r="R4480" s="131">
        <v>12699869.179999992</v>
      </c>
      <c r="S4480" s="132">
        <v>0</v>
      </c>
      <c r="T4480" s="122" t="s">
        <v>380</v>
      </c>
      <c r="U4480" s="2">
        <v>127715710</v>
      </c>
      <c r="V4480" s="121">
        <v>-475728690</v>
      </c>
      <c r="W4480" s="111">
        <v>512176</v>
      </c>
      <c r="X4480" s="133">
        <v>76866047</v>
      </c>
      <c r="Y4480" s="45"/>
    </row>
    <row r="4481" spans="1:25">
      <c r="A4481" s="228" t="s">
        <v>206</v>
      </c>
      <c r="B4481" s="228" t="s">
        <v>207</v>
      </c>
      <c r="C4481" s="229">
        <v>45695</v>
      </c>
      <c r="D4481" s="229">
        <v>45701</v>
      </c>
      <c r="E4481" s="229">
        <v>45701</v>
      </c>
      <c r="F4481" s="296" t="s">
        <v>378</v>
      </c>
      <c r="G4481" s="230"/>
      <c r="H4481" s="231" t="s">
        <v>377</v>
      </c>
      <c r="I4481" s="232" t="s">
        <v>379</v>
      </c>
      <c r="J4481" s="232" t="s">
        <v>380</v>
      </c>
      <c r="K4481" s="232" t="s">
        <v>710</v>
      </c>
      <c r="L4481" s="233">
        <v>5440419.5300000003</v>
      </c>
      <c r="M4481" s="234">
        <v>42</v>
      </c>
      <c r="N4481" s="234">
        <v>-2284976.2000000002</v>
      </c>
      <c r="O4481" s="234">
        <v>0</v>
      </c>
      <c r="P4481" s="234">
        <v>-2284976.2000000002</v>
      </c>
      <c r="Q4481" s="235" t="s">
        <v>681</v>
      </c>
      <c r="R4481" s="236">
        <v>10414892.979999993</v>
      </c>
      <c r="S4481" s="237">
        <v>0</v>
      </c>
      <c r="T4481" s="238" t="s">
        <v>380</v>
      </c>
      <c r="U4481" s="239">
        <v>127716587</v>
      </c>
      <c r="V4481" s="234">
        <v>-475730029</v>
      </c>
      <c r="W4481" s="240">
        <v>512176</v>
      </c>
      <c r="X4481" s="241">
        <v>76866629</v>
      </c>
      <c r="Y4481" s="242"/>
    </row>
    <row r="4482" spans="1:25">
      <c r="A4482" s="299" t="s">
        <v>206</v>
      </c>
      <c r="B4482" s="299" t="s">
        <v>207</v>
      </c>
      <c r="C4482" s="125">
        <v>45702</v>
      </c>
      <c r="D4482" s="125">
        <v>45702</v>
      </c>
      <c r="E4482" s="125">
        <v>45702</v>
      </c>
      <c r="G4482" s="127"/>
      <c r="J4482" s="73"/>
      <c r="K4482" s="73" t="s">
        <v>709</v>
      </c>
      <c r="L4482" s="129">
        <v>0</v>
      </c>
      <c r="N4482" s="121">
        <v>21875000</v>
      </c>
      <c r="O4482" s="121">
        <v>0</v>
      </c>
      <c r="P4482" s="121">
        <v>21875000</v>
      </c>
      <c r="Q4482" s="130" t="s">
        <v>681</v>
      </c>
      <c r="R4482" s="131">
        <v>32289892.979999993</v>
      </c>
      <c r="S4482" s="132">
        <v>0</v>
      </c>
      <c r="T4482" s="122"/>
      <c r="U4482" s="2">
        <v>3138265</v>
      </c>
      <c r="V4482" s="121">
        <v>-475818713</v>
      </c>
      <c r="W4482" s="111"/>
      <c r="X4482" s="133">
        <v>76885487</v>
      </c>
      <c r="Y4482" s="45" t="s">
        <v>2076</v>
      </c>
    </row>
    <row r="4483" spans="1:25">
      <c r="A4483" s="299" t="s">
        <v>206</v>
      </c>
      <c r="B4483" s="299" t="s">
        <v>207</v>
      </c>
      <c r="C4483" s="125">
        <v>45699</v>
      </c>
      <c r="D4483" s="125">
        <v>45702</v>
      </c>
      <c r="E4483" s="125">
        <v>45702</v>
      </c>
      <c r="F4483" s="295" t="s">
        <v>1240</v>
      </c>
      <c r="G4483" s="127"/>
      <c r="H4483" s="128" t="s">
        <v>1239</v>
      </c>
      <c r="I4483" s="73" t="s">
        <v>1191</v>
      </c>
      <c r="J4483" s="73" t="s">
        <v>1238</v>
      </c>
      <c r="K4483" s="73" t="s">
        <v>830</v>
      </c>
      <c r="L4483" s="129">
        <v>5000000</v>
      </c>
      <c r="M4483" s="121">
        <v>98.5</v>
      </c>
      <c r="N4483" s="121">
        <v>4925000</v>
      </c>
      <c r="O4483" s="121">
        <v>0</v>
      </c>
      <c r="P4483" s="121">
        <v>4925000</v>
      </c>
      <c r="Q4483" s="130" t="s">
        <v>681</v>
      </c>
      <c r="R4483" s="131">
        <v>37214892.979999989</v>
      </c>
      <c r="S4483" s="132">
        <v>0</v>
      </c>
      <c r="T4483" s="122" t="s">
        <v>1238</v>
      </c>
      <c r="U4483" s="2">
        <v>127768233</v>
      </c>
      <c r="V4483" s="121">
        <v>-475856059</v>
      </c>
      <c r="W4483" s="111">
        <v>574682</v>
      </c>
      <c r="X4483" s="133">
        <v>76894864</v>
      </c>
      <c r="Y4483" s="45"/>
    </row>
    <row r="4484" spans="1:25">
      <c r="A4484" s="228" t="s">
        <v>206</v>
      </c>
      <c r="B4484" s="228" t="s">
        <v>207</v>
      </c>
      <c r="C4484" s="229">
        <v>45695</v>
      </c>
      <c r="D4484" s="229">
        <v>45702</v>
      </c>
      <c r="E4484" s="229">
        <v>45702</v>
      </c>
      <c r="F4484" s="296" t="s">
        <v>1240</v>
      </c>
      <c r="G4484" s="230"/>
      <c r="H4484" s="231" t="s">
        <v>1239</v>
      </c>
      <c r="I4484" s="232" t="s">
        <v>1191</v>
      </c>
      <c r="J4484" s="232" t="s">
        <v>1238</v>
      </c>
      <c r="K4484" s="232" t="s">
        <v>830</v>
      </c>
      <c r="L4484" s="233">
        <v>500000</v>
      </c>
      <c r="M4484" s="234">
        <v>98.5</v>
      </c>
      <c r="N4484" s="234">
        <v>492500</v>
      </c>
      <c r="O4484" s="234">
        <v>0</v>
      </c>
      <c r="P4484" s="234">
        <v>492500</v>
      </c>
      <c r="Q4484" s="235" t="s">
        <v>681</v>
      </c>
      <c r="R4484" s="236">
        <v>37707392.979999989</v>
      </c>
      <c r="S4484" s="237">
        <v>0</v>
      </c>
      <c r="T4484" s="238" t="s">
        <v>1238</v>
      </c>
      <c r="U4484" s="239">
        <v>127768562</v>
      </c>
      <c r="V4484" s="234">
        <v>-475856390</v>
      </c>
      <c r="W4484" s="240">
        <v>574682</v>
      </c>
      <c r="X4484" s="241">
        <v>76894895</v>
      </c>
      <c r="Y4484" s="242"/>
    </row>
    <row r="4485" spans="1:25">
      <c r="A4485" s="299" t="s">
        <v>182</v>
      </c>
      <c r="B4485" s="299" t="s">
        <v>183</v>
      </c>
      <c r="C4485" s="125">
        <v>45706</v>
      </c>
      <c r="D4485" s="125">
        <v>45706</v>
      </c>
      <c r="E4485" s="125">
        <v>45706</v>
      </c>
      <c r="F4485" s="295" t="s">
        <v>1220</v>
      </c>
      <c r="G4485" s="127" t="s">
        <v>2036</v>
      </c>
      <c r="H4485" s="128" t="s">
        <v>1190</v>
      </c>
      <c r="I4485" s="73" t="s">
        <v>1188</v>
      </c>
      <c r="J4485" s="73" t="s">
        <v>1189</v>
      </c>
      <c r="K4485" s="73" t="s">
        <v>166</v>
      </c>
      <c r="L4485" s="129">
        <v>0</v>
      </c>
      <c r="N4485" s="121">
        <v>0</v>
      </c>
      <c r="O4485" s="121">
        <v>41247.15</v>
      </c>
      <c r="P4485" s="121">
        <v>41247.15</v>
      </c>
      <c r="Q4485" s="130" t="s">
        <v>681</v>
      </c>
      <c r="R4485" s="131">
        <v>0</v>
      </c>
      <c r="S4485" s="132">
        <v>8362540.2100000037</v>
      </c>
      <c r="T4485" s="122" t="s">
        <v>1189</v>
      </c>
      <c r="U4485" s="2">
        <v>126421668</v>
      </c>
      <c r="V4485" s="121">
        <v>-476033997</v>
      </c>
      <c r="W4485" s="111">
        <v>613442</v>
      </c>
      <c r="X4485" s="133">
        <v>76925115</v>
      </c>
      <c r="Y4485" s="45"/>
    </row>
    <row r="4486" spans="1:25">
      <c r="A4486" s="299" t="s">
        <v>206</v>
      </c>
      <c r="B4486" s="299" t="s">
        <v>207</v>
      </c>
      <c r="C4486" s="125">
        <v>45657</v>
      </c>
      <c r="D4486" s="125">
        <v>45657</v>
      </c>
      <c r="E4486" s="125">
        <v>45706</v>
      </c>
      <c r="F4486" s="295" t="s">
        <v>246</v>
      </c>
      <c r="G4486" s="127"/>
      <c r="H4486" s="128" t="s">
        <v>245</v>
      </c>
      <c r="I4486" s="73" t="s">
        <v>164</v>
      </c>
      <c r="J4486" s="73" t="s">
        <v>247</v>
      </c>
      <c r="K4486" s="73" t="s">
        <v>944</v>
      </c>
      <c r="L4486" s="129">
        <v>3287.19</v>
      </c>
      <c r="M4486" s="121">
        <v>100</v>
      </c>
      <c r="N4486" s="121">
        <v>3287.19</v>
      </c>
      <c r="O4486" s="121">
        <v>0</v>
      </c>
      <c r="P4486" s="121">
        <v>3287.19</v>
      </c>
      <c r="Q4486" s="130" t="s">
        <v>681</v>
      </c>
      <c r="R4486" s="131">
        <v>37710680.169999987</v>
      </c>
      <c r="S4486" s="132">
        <v>0</v>
      </c>
      <c r="T4486" s="122" t="s">
        <v>247</v>
      </c>
      <c r="U4486" s="2">
        <v>127159994</v>
      </c>
      <c r="V4486" s="121">
        <v>-474318154</v>
      </c>
      <c r="W4486" s="111">
        <v>594629</v>
      </c>
      <c r="X4486" s="133">
        <v>76562342</v>
      </c>
      <c r="Y4486" s="45"/>
    </row>
    <row r="4487" spans="1:25">
      <c r="A4487" s="299" t="s">
        <v>182</v>
      </c>
      <c r="B4487" s="299" t="s">
        <v>183</v>
      </c>
      <c r="C4487" s="125">
        <v>45657</v>
      </c>
      <c r="D4487" s="125">
        <v>45657</v>
      </c>
      <c r="E4487" s="125">
        <v>45706</v>
      </c>
      <c r="F4487" s="295" t="s">
        <v>246</v>
      </c>
      <c r="G4487" s="127" t="s">
        <v>2027</v>
      </c>
      <c r="H4487" s="128" t="s">
        <v>245</v>
      </c>
      <c r="I4487" s="73" t="s">
        <v>164</v>
      </c>
      <c r="J4487" s="73" t="s">
        <v>247</v>
      </c>
      <c r="K4487" s="73" t="s">
        <v>166</v>
      </c>
      <c r="L4487" s="129">
        <v>0</v>
      </c>
      <c r="N4487" s="121">
        <v>0</v>
      </c>
      <c r="O4487" s="121">
        <v>32799.26</v>
      </c>
      <c r="P4487" s="121">
        <v>32799.26</v>
      </c>
      <c r="Q4487" s="130" t="s">
        <v>681</v>
      </c>
      <c r="R4487" s="131">
        <v>0</v>
      </c>
      <c r="S4487" s="132">
        <v>8395339.4700000044</v>
      </c>
      <c r="T4487" s="122" t="s">
        <v>247</v>
      </c>
      <c r="U4487" s="2">
        <v>120986013</v>
      </c>
      <c r="V4487" s="121">
        <v>-476108807</v>
      </c>
      <c r="W4487" s="111">
        <v>594630</v>
      </c>
      <c r="X4487" s="133">
        <v>76945182</v>
      </c>
      <c r="Y4487" s="45"/>
    </row>
    <row r="4488" spans="1:25">
      <c r="A4488" s="299" t="s">
        <v>206</v>
      </c>
      <c r="B4488" s="299" t="s">
        <v>207</v>
      </c>
      <c r="C4488" s="125">
        <v>45657</v>
      </c>
      <c r="D4488" s="125">
        <v>45657</v>
      </c>
      <c r="E4488" s="125">
        <v>45706</v>
      </c>
      <c r="G4488" s="127"/>
      <c r="H4488" s="128" t="s">
        <v>163</v>
      </c>
      <c r="I4488" s="73" t="s">
        <v>164</v>
      </c>
      <c r="J4488" s="73" t="s">
        <v>165</v>
      </c>
      <c r="K4488" s="73" t="s">
        <v>944</v>
      </c>
      <c r="L4488" s="129">
        <v>2263.04</v>
      </c>
      <c r="M4488" s="121">
        <v>100</v>
      </c>
      <c r="N4488" s="121">
        <v>2263.04</v>
      </c>
      <c r="O4488" s="121">
        <v>0</v>
      </c>
      <c r="P4488" s="121">
        <v>2263.04</v>
      </c>
      <c r="Q4488" s="130" t="s">
        <v>681</v>
      </c>
      <c r="R4488" s="131">
        <v>37712943.209999986</v>
      </c>
      <c r="S4488" s="132">
        <v>0</v>
      </c>
      <c r="T4488" s="122" t="s">
        <v>165</v>
      </c>
      <c r="U4488" s="2">
        <v>127842291</v>
      </c>
      <c r="V4488" s="121">
        <v>-476108928</v>
      </c>
      <c r="W4488" s="111">
        <v>515276</v>
      </c>
      <c r="X4488" s="133">
        <v>76945233</v>
      </c>
      <c r="Y4488" s="45"/>
    </row>
    <row r="4489" spans="1:25">
      <c r="A4489" s="299" t="s">
        <v>182</v>
      </c>
      <c r="B4489" s="299" t="s">
        <v>183</v>
      </c>
      <c r="C4489" s="125">
        <v>45657</v>
      </c>
      <c r="D4489" s="125">
        <v>45657</v>
      </c>
      <c r="E4489" s="125">
        <v>45706</v>
      </c>
      <c r="G4489" s="127" t="s">
        <v>1768</v>
      </c>
      <c r="H4489" s="128" t="s">
        <v>163</v>
      </c>
      <c r="I4489" s="73" t="s">
        <v>164</v>
      </c>
      <c r="J4489" s="73" t="s">
        <v>165</v>
      </c>
      <c r="K4489" s="73" t="s">
        <v>166</v>
      </c>
      <c r="L4489" s="129">
        <v>0</v>
      </c>
      <c r="N4489" s="121">
        <v>0</v>
      </c>
      <c r="O4489" s="121">
        <v>80.680000000000007</v>
      </c>
      <c r="P4489" s="121">
        <v>80.680000000000007</v>
      </c>
      <c r="Q4489" s="130" t="s">
        <v>681</v>
      </c>
      <c r="R4489" s="131">
        <v>0</v>
      </c>
      <c r="S4489" s="132">
        <v>8395420.1500000041</v>
      </c>
      <c r="T4489" s="122" t="s">
        <v>165</v>
      </c>
      <c r="U4489" s="2">
        <v>127474186</v>
      </c>
      <c r="V4489" s="121">
        <v>-476108269</v>
      </c>
      <c r="W4489" s="111">
        <v>515276</v>
      </c>
      <c r="X4489" s="133">
        <v>76945079</v>
      </c>
      <c r="Y4489" s="45"/>
    </row>
    <row r="4490" spans="1:25">
      <c r="A4490" s="299" t="s">
        <v>182</v>
      </c>
      <c r="B4490" s="299" t="s">
        <v>183</v>
      </c>
      <c r="C4490" s="125">
        <v>45657</v>
      </c>
      <c r="D4490" s="125">
        <v>45657</v>
      </c>
      <c r="E4490" s="125">
        <v>45706</v>
      </c>
      <c r="G4490" s="127" t="s">
        <v>1768</v>
      </c>
      <c r="H4490" s="128" t="s">
        <v>163</v>
      </c>
      <c r="I4490" s="73" t="s">
        <v>164</v>
      </c>
      <c r="J4490" s="73" t="s">
        <v>165</v>
      </c>
      <c r="K4490" s="73" t="s">
        <v>166</v>
      </c>
      <c r="L4490" s="129">
        <v>0</v>
      </c>
      <c r="N4490" s="121">
        <v>0</v>
      </c>
      <c r="O4490" s="121">
        <v>2641.88</v>
      </c>
      <c r="P4490" s="121">
        <v>2641.88</v>
      </c>
      <c r="Q4490" s="130" t="s">
        <v>681</v>
      </c>
      <c r="R4490" s="131">
        <v>0</v>
      </c>
      <c r="S4490" s="132">
        <v>8398062.0300000049</v>
      </c>
      <c r="T4490" s="122" t="s">
        <v>165</v>
      </c>
      <c r="U4490" s="2">
        <v>127474186</v>
      </c>
      <c r="V4490" s="121">
        <v>-476108871</v>
      </c>
      <c r="W4490" s="111">
        <v>515276</v>
      </c>
      <c r="X4490" s="133">
        <v>76945209</v>
      </c>
      <c r="Y4490" s="45"/>
    </row>
    <row r="4491" spans="1:25">
      <c r="A4491" s="299" t="s">
        <v>206</v>
      </c>
      <c r="B4491" s="299" t="s">
        <v>207</v>
      </c>
      <c r="C4491" s="125">
        <v>45706</v>
      </c>
      <c r="D4491" s="125">
        <v>45706</v>
      </c>
      <c r="E4491" s="125">
        <v>45706</v>
      </c>
      <c r="F4491" s="295" t="s">
        <v>771</v>
      </c>
      <c r="G4491" s="127"/>
      <c r="H4491" s="128" t="s">
        <v>770</v>
      </c>
      <c r="I4491" s="73" t="s">
        <v>768</v>
      </c>
      <c r="J4491" s="73" t="s">
        <v>769</v>
      </c>
      <c r="K4491" s="73" t="s">
        <v>944</v>
      </c>
      <c r="L4491" s="129">
        <v>7448519.9900000002</v>
      </c>
      <c r="M4491" s="121">
        <v>100</v>
      </c>
      <c r="N4491" s="121">
        <v>7448519.9900000002</v>
      </c>
      <c r="O4491" s="121">
        <v>0</v>
      </c>
      <c r="P4491" s="121">
        <v>7448519.9900000002</v>
      </c>
      <c r="Q4491" s="130" t="s">
        <v>681</v>
      </c>
      <c r="R4491" s="131">
        <v>45161463.199999988</v>
      </c>
      <c r="S4491" s="132">
        <v>0</v>
      </c>
      <c r="T4491" s="122" t="s">
        <v>769</v>
      </c>
      <c r="U4491" s="2">
        <v>127818474</v>
      </c>
      <c r="V4491" s="121">
        <v>-476060210</v>
      </c>
      <c r="W4491" s="111">
        <v>557506</v>
      </c>
      <c r="X4491" s="133">
        <v>76932141</v>
      </c>
      <c r="Y4491" s="45"/>
    </row>
    <row r="4492" spans="1:25">
      <c r="A4492" s="299" t="s">
        <v>182</v>
      </c>
      <c r="B4492" s="299" t="s">
        <v>183</v>
      </c>
      <c r="C4492" s="125">
        <v>45706</v>
      </c>
      <c r="D4492" s="125">
        <v>45706</v>
      </c>
      <c r="E4492" s="125">
        <v>45706</v>
      </c>
      <c r="F4492" s="295" t="s">
        <v>771</v>
      </c>
      <c r="G4492" s="127" t="s">
        <v>1545</v>
      </c>
      <c r="H4492" s="128" t="s">
        <v>770</v>
      </c>
      <c r="I4492" s="73" t="s">
        <v>768</v>
      </c>
      <c r="J4492" s="73" t="s">
        <v>769</v>
      </c>
      <c r="K4492" s="73" t="s">
        <v>166</v>
      </c>
      <c r="L4492" s="129">
        <v>0</v>
      </c>
      <c r="N4492" s="121">
        <v>0</v>
      </c>
      <c r="O4492" s="121">
        <v>170421.32</v>
      </c>
      <c r="P4492" s="121">
        <v>170421.32</v>
      </c>
      <c r="Q4492" s="130" t="s">
        <v>681</v>
      </c>
      <c r="R4492" s="131">
        <v>0</v>
      </c>
      <c r="S4492" s="132">
        <v>8568483.3500000052</v>
      </c>
      <c r="T4492" s="122" t="s">
        <v>769</v>
      </c>
      <c r="U4492" s="2">
        <v>127818004</v>
      </c>
      <c r="V4492" s="121">
        <v>-476059103</v>
      </c>
      <c r="W4492" s="111">
        <v>557506</v>
      </c>
      <c r="X4492" s="133">
        <v>76931857</v>
      </c>
      <c r="Y4492" s="45"/>
    </row>
    <row r="4493" spans="1:25">
      <c r="A4493" s="299" t="s">
        <v>182</v>
      </c>
      <c r="B4493" s="299" t="s">
        <v>183</v>
      </c>
      <c r="C4493" s="125">
        <v>45706</v>
      </c>
      <c r="D4493" s="125">
        <v>45706</v>
      </c>
      <c r="E4493" s="125">
        <v>45706</v>
      </c>
      <c r="F4493" s="295" t="s">
        <v>1162</v>
      </c>
      <c r="G4493" s="127" t="s">
        <v>2017</v>
      </c>
      <c r="H4493" s="128" t="s">
        <v>1161</v>
      </c>
      <c r="I4493" s="73" t="s">
        <v>555</v>
      </c>
      <c r="J4493" s="73" t="s">
        <v>1446</v>
      </c>
      <c r="K4493" s="73" t="s">
        <v>166</v>
      </c>
      <c r="L4493" s="129">
        <v>0</v>
      </c>
      <c r="N4493" s="121">
        <v>0</v>
      </c>
      <c r="O4493" s="121">
        <v>228469.86</v>
      </c>
      <c r="P4493" s="121">
        <v>228469.86</v>
      </c>
      <c r="Q4493" s="130" t="s">
        <v>681</v>
      </c>
      <c r="R4493" s="131">
        <v>0</v>
      </c>
      <c r="S4493" s="132">
        <v>8796953.2100000046</v>
      </c>
      <c r="T4493" s="122" t="s">
        <v>1446</v>
      </c>
      <c r="U4493" s="2">
        <v>127834604</v>
      </c>
      <c r="V4493" s="121">
        <v>-476088811</v>
      </c>
      <c r="W4493" s="111">
        <v>606917</v>
      </c>
      <c r="X4493" s="133">
        <v>76940763</v>
      </c>
      <c r="Y4493" s="45"/>
    </row>
    <row r="4494" spans="1:25">
      <c r="A4494" s="243" t="s">
        <v>206</v>
      </c>
      <c r="B4494" s="243" t="s">
        <v>207</v>
      </c>
      <c r="C4494" s="244">
        <v>45699</v>
      </c>
      <c r="D4494" s="244">
        <v>45706</v>
      </c>
      <c r="E4494" s="244">
        <v>45709</v>
      </c>
      <c r="F4494" s="297" t="s">
        <v>266</v>
      </c>
      <c r="G4494" s="245"/>
      <c r="H4494" s="246" t="s">
        <v>265</v>
      </c>
      <c r="I4494" s="247" t="s">
        <v>267</v>
      </c>
      <c r="J4494" s="247" t="s">
        <v>268</v>
      </c>
      <c r="K4494" s="247" t="s">
        <v>830</v>
      </c>
      <c r="L4494" s="248">
        <v>1000000</v>
      </c>
      <c r="M4494" s="249">
        <v>100</v>
      </c>
      <c r="N4494" s="249">
        <v>1000000</v>
      </c>
      <c r="O4494" s="249">
        <v>0</v>
      </c>
      <c r="P4494" s="249">
        <v>1000000</v>
      </c>
      <c r="Q4494" s="250" t="s">
        <v>681</v>
      </c>
      <c r="R4494" s="251">
        <v>46161463.199999988</v>
      </c>
      <c r="S4494" s="252">
        <v>0</v>
      </c>
      <c r="T4494" s="253" t="s">
        <v>268</v>
      </c>
      <c r="U4494" s="254">
        <v>127686674</v>
      </c>
      <c r="V4494" s="249">
        <v>-476413047</v>
      </c>
      <c r="W4494" s="255">
        <v>550292</v>
      </c>
      <c r="X4494" s="256">
        <v>77015426</v>
      </c>
      <c r="Y4494" s="257"/>
    </row>
    <row r="4495" spans="1:25">
      <c r="A4495" s="299" t="s">
        <v>182</v>
      </c>
      <c r="B4495" s="299" t="s">
        <v>183</v>
      </c>
      <c r="C4495" s="125">
        <v>45715</v>
      </c>
      <c r="D4495" s="125">
        <v>45715</v>
      </c>
      <c r="E4495" s="125">
        <v>45715</v>
      </c>
      <c r="G4495" s="127" t="s">
        <v>1886</v>
      </c>
      <c r="H4495" s="128" t="s">
        <v>1048</v>
      </c>
      <c r="I4495" s="73" t="s">
        <v>1046</v>
      </c>
      <c r="J4495" s="73" t="s">
        <v>1047</v>
      </c>
      <c r="K4495" s="73" t="s">
        <v>166</v>
      </c>
      <c r="L4495" s="129">
        <v>0</v>
      </c>
      <c r="N4495" s="121">
        <v>0</v>
      </c>
      <c r="O4495" s="121">
        <v>13257.12</v>
      </c>
      <c r="P4495" s="121">
        <v>13257.12</v>
      </c>
      <c r="Q4495" s="130" t="s">
        <v>681</v>
      </c>
      <c r="R4495" s="131">
        <v>0</v>
      </c>
      <c r="S4495" s="132">
        <v>8810210.3300000038</v>
      </c>
      <c r="T4495" s="122" t="s">
        <v>1047</v>
      </c>
      <c r="U4495" s="2">
        <v>126638260</v>
      </c>
      <c r="V4495" s="121">
        <v>-478106278</v>
      </c>
      <c r="W4495" s="111">
        <v>551210</v>
      </c>
      <c r="X4495" s="133">
        <v>77114457</v>
      </c>
      <c r="Y4495" s="45"/>
    </row>
    <row r="4496" spans="1:25">
      <c r="A4496" s="228" t="s">
        <v>182</v>
      </c>
      <c r="B4496" s="228" t="s">
        <v>183</v>
      </c>
      <c r="C4496" s="229">
        <v>45715</v>
      </c>
      <c r="D4496" s="229">
        <v>45715</v>
      </c>
      <c r="E4496" s="229">
        <v>45715</v>
      </c>
      <c r="F4496" s="296" t="s">
        <v>203</v>
      </c>
      <c r="G4496" s="230" t="s">
        <v>1887</v>
      </c>
      <c r="H4496" s="231" t="s">
        <v>202</v>
      </c>
      <c r="I4496" s="232" t="s">
        <v>204</v>
      </c>
      <c r="J4496" s="232" t="s">
        <v>205</v>
      </c>
      <c r="K4496" s="232" t="s">
        <v>166</v>
      </c>
      <c r="L4496" s="233">
        <v>0</v>
      </c>
      <c r="M4496" s="234"/>
      <c r="N4496" s="234">
        <v>0</v>
      </c>
      <c r="O4496" s="234">
        <v>5061.8500000000004</v>
      </c>
      <c r="P4496" s="234">
        <v>5061.8500000000004</v>
      </c>
      <c r="Q4496" s="235" t="s">
        <v>681</v>
      </c>
      <c r="R4496" s="236">
        <v>0</v>
      </c>
      <c r="S4496" s="237">
        <v>8815272.1800000034</v>
      </c>
      <c r="T4496" s="238" t="s">
        <v>205</v>
      </c>
      <c r="U4496" s="239">
        <v>126638434</v>
      </c>
      <c r="V4496" s="234">
        <v>-478106279</v>
      </c>
      <c r="W4496" s="240">
        <v>555758</v>
      </c>
      <c r="X4496" s="241">
        <v>77114458</v>
      </c>
      <c r="Y4496" s="242"/>
    </row>
    <row r="4497" spans="1:25">
      <c r="A4497" s="299" t="s">
        <v>182</v>
      </c>
      <c r="B4497" s="299" t="s">
        <v>183</v>
      </c>
      <c r="C4497" s="125">
        <v>45716</v>
      </c>
      <c r="D4497" s="125">
        <v>45716</v>
      </c>
      <c r="E4497" s="125">
        <v>45716</v>
      </c>
      <c r="G4497" s="127" t="s">
        <v>1997</v>
      </c>
      <c r="H4497" s="128" t="s">
        <v>441</v>
      </c>
      <c r="I4497" s="73" t="s">
        <v>442</v>
      </c>
      <c r="J4497" s="73" t="s">
        <v>443</v>
      </c>
      <c r="K4497" s="73" t="s">
        <v>166</v>
      </c>
      <c r="L4497" s="129">
        <v>0</v>
      </c>
      <c r="N4497" s="121">
        <v>0</v>
      </c>
      <c r="O4497" s="121">
        <v>53631.4</v>
      </c>
      <c r="P4497" s="121">
        <v>53631.4</v>
      </c>
      <c r="Q4497" s="130" t="s">
        <v>681</v>
      </c>
      <c r="R4497" s="131">
        <v>0</v>
      </c>
      <c r="S4497" s="132">
        <v>8868903.5800000038</v>
      </c>
      <c r="T4497" s="122" t="s">
        <v>443</v>
      </c>
      <c r="U4497" s="2">
        <v>127182773</v>
      </c>
      <c r="V4497" s="121">
        <v>-478925412</v>
      </c>
      <c r="W4497" s="111">
        <v>586391</v>
      </c>
      <c r="X4497" s="133">
        <v>77386168</v>
      </c>
      <c r="Y4497" s="45"/>
    </row>
    <row r="4498" spans="1:25">
      <c r="A4498" s="299" t="s">
        <v>182</v>
      </c>
      <c r="B4498" s="299" t="s">
        <v>183</v>
      </c>
      <c r="C4498" s="125">
        <v>45716</v>
      </c>
      <c r="D4498" s="125">
        <v>45716</v>
      </c>
      <c r="E4498" s="125">
        <v>45716</v>
      </c>
      <c r="G4498" s="127" t="s">
        <v>1990</v>
      </c>
      <c r="H4498" s="128" t="s">
        <v>1132</v>
      </c>
      <c r="I4498" s="73" t="s">
        <v>1130</v>
      </c>
      <c r="J4498" s="73" t="s">
        <v>1131</v>
      </c>
      <c r="K4498" s="73" t="s">
        <v>166</v>
      </c>
      <c r="L4498" s="129">
        <v>0</v>
      </c>
      <c r="N4498" s="121">
        <v>0</v>
      </c>
      <c r="O4498" s="121">
        <v>62882.82</v>
      </c>
      <c r="P4498" s="121">
        <v>62882.82</v>
      </c>
      <c r="Q4498" s="130" t="s">
        <v>681</v>
      </c>
      <c r="R4498" s="131">
        <v>0</v>
      </c>
      <c r="S4498" s="132">
        <v>8931786.4000000041</v>
      </c>
      <c r="T4498" s="122" t="s">
        <v>1131</v>
      </c>
      <c r="U4498" s="2">
        <v>128495883</v>
      </c>
      <c r="V4498" s="121">
        <v>-478936169</v>
      </c>
      <c r="W4498" s="111">
        <v>583671</v>
      </c>
      <c r="X4498" s="133">
        <v>77388407</v>
      </c>
      <c r="Y4498" s="45"/>
    </row>
    <row r="4499" spans="1:25">
      <c r="A4499" s="299" t="s">
        <v>182</v>
      </c>
      <c r="B4499" s="299" t="s">
        <v>183</v>
      </c>
      <c r="C4499" s="125">
        <v>45716</v>
      </c>
      <c r="D4499" s="125">
        <v>45716</v>
      </c>
      <c r="E4499" s="125">
        <v>45716</v>
      </c>
      <c r="F4499" s="295" t="s">
        <v>1061</v>
      </c>
      <c r="G4499" s="127" t="s">
        <v>1921</v>
      </c>
      <c r="H4499" s="128" t="s">
        <v>1060</v>
      </c>
      <c r="I4499" s="73" t="s">
        <v>1058</v>
      </c>
      <c r="J4499" s="73" t="s">
        <v>1059</v>
      </c>
      <c r="K4499" s="73" t="s">
        <v>166</v>
      </c>
      <c r="L4499" s="129">
        <v>0</v>
      </c>
      <c r="N4499" s="121">
        <v>0</v>
      </c>
      <c r="O4499" s="121">
        <v>9151.33</v>
      </c>
      <c r="P4499" s="121">
        <v>9151.33</v>
      </c>
      <c r="Q4499" s="130" t="s">
        <v>681</v>
      </c>
      <c r="R4499" s="131">
        <v>0</v>
      </c>
      <c r="S4499" s="132">
        <v>8940937.7300000042</v>
      </c>
      <c r="T4499" s="122" t="s">
        <v>1096</v>
      </c>
      <c r="U4499" s="2">
        <v>126818672</v>
      </c>
      <c r="V4499" s="121">
        <v>-478584921</v>
      </c>
      <c r="W4499" s="111">
        <v>553659</v>
      </c>
      <c r="X4499" s="133">
        <v>77182156</v>
      </c>
      <c r="Y4499" s="45"/>
    </row>
    <row r="4500" spans="1:25">
      <c r="A4500" s="299" t="s">
        <v>182</v>
      </c>
      <c r="B4500" s="299" t="s">
        <v>183</v>
      </c>
      <c r="C4500" s="125">
        <v>45716</v>
      </c>
      <c r="D4500" s="125">
        <v>45716</v>
      </c>
      <c r="E4500" s="125">
        <v>45716</v>
      </c>
      <c r="F4500" s="295" t="s">
        <v>734</v>
      </c>
      <c r="G4500" s="127" t="s">
        <v>1518</v>
      </c>
      <c r="H4500" s="128" t="s">
        <v>733</v>
      </c>
      <c r="I4500" s="73" t="s">
        <v>731</v>
      </c>
      <c r="J4500" s="73" t="s">
        <v>732</v>
      </c>
      <c r="K4500" s="73" t="s">
        <v>166</v>
      </c>
      <c r="L4500" s="129">
        <v>0</v>
      </c>
      <c r="N4500" s="121">
        <v>0</v>
      </c>
      <c r="O4500" s="121">
        <v>4226.9399999999996</v>
      </c>
      <c r="P4500" s="121">
        <v>4226.9399999999996</v>
      </c>
      <c r="Q4500" s="130" t="s">
        <v>681</v>
      </c>
      <c r="R4500" s="131">
        <v>0</v>
      </c>
      <c r="S4500" s="132">
        <v>8945164.6700000037</v>
      </c>
      <c r="T4500" s="122" t="s">
        <v>732</v>
      </c>
      <c r="U4500" s="2">
        <v>126886251</v>
      </c>
      <c r="V4500" s="121">
        <v>-478625258</v>
      </c>
      <c r="W4500" s="111">
        <v>548650</v>
      </c>
      <c r="X4500" s="133">
        <v>77222483</v>
      </c>
      <c r="Y4500" s="45"/>
    </row>
    <row r="4501" spans="1:25">
      <c r="A4501" s="299" t="s">
        <v>182</v>
      </c>
      <c r="B4501" s="299" t="s">
        <v>183</v>
      </c>
      <c r="C4501" s="125">
        <v>45716</v>
      </c>
      <c r="D4501" s="125">
        <v>45716</v>
      </c>
      <c r="E4501" s="125">
        <v>45716</v>
      </c>
      <c r="F4501" s="295" t="s">
        <v>734</v>
      </c>
      <c r="G4501" s="127" t="s">
        <v>1518</v>
      </c>
      <c r="H4501" s="128" t="s">
        <v>733</v>
      </c>
      <c r="I4501" s="73" t="s">
        <v>731</v>
      </c>
      <c r="J4501" s="73" t="s">
        <v>732</v>
      </c>
      <c r="K4501" s="73" t="s">
        <v>166</v>
      </c>
      <c r="L4501" s="129">
        <v>0</v>
      </c>
      <c r="N4501" s="121">
        <v>0</v>
      </c>
      <c r="O4501" s="121">
        <v>11.46</v>
      </c>
      <c r="P4501" s="121">
        <v>11.46</v>
      </c>
      <c r="Q4501" s="130" t="s">
        <v>681</v>
      </c>
      <c r="R4501" s="131">
        <v>0</v>
      </c>
      <c r="S4501" s="132">
        <v>8945176.1300000045</v>
      </c>
      <c r="T4501" s="122" t="s">
        <v>732</v>
      </c>
      <c r="U4501" s="2">
        <v>126925336</v>
      </c>
      <c r="V4501" s="121">
        <v>-478644734</v>
      </c>
      <c r="W4501" s="111">
        <v>548653</v>
      </c>
      <c r="X4501" s="133">
        <v>77241957</v>
      </c>
      <c r="Y4501" s="45"/>
    </row>
    <row r="4502" spans="1:25">
      <c r="A4502" s="299" t="s">
        <v>182</v>
      </c>
      <c r="B4502" s="299" t="s">
        <v>183</v>
      </c>
      <c r="C4502" s="125">
        <v>45716</v>
      </c>
      <c r="D4502" s="125">
        <v>45716</v>
      </c>
      <c r="E4502" s="125">
        <v>45716</v>
      </c>
      <c r="F4502" s="295" t="s">
        <v>859</v>
      </c>
      <c r="G4502" s="127" t="s">
        <v>1610</v>
      </c>
      <c r="H4502" s="128" t="s">
        <v>858</v>
      </c>
      <c r="I4502" s="73" t="s">
        <v>731</v>
      </c>
      <c r="J4502" s="73" t="s">
        <v>857</v>
      </c>
      <c r="K4502" s="73" t="s">
        <v>166</v>
      </c>
      <c r="L4502" s="129">
        <v>0</v>
      </c>
      <c r="N4502" s="121">
        <v>0</v>
      </c>
      <c r="O4502" s="121">
        <v>31324.25</v>
      </c>
      <c r="P4502" s="121">
        <v>31324.25</v>
      </c>
      <c r="Q4502" s="130" t="s">
        <v>681</v>
      </c>
      <c r="R4502" s="131">
        <v>0</v>
      </c>
      <c r="S4502" s="132">
        <v>8976500.3800000045</v>
      </c>
      <c r="T4502" s="122" t="s">
        <v>857</v>
      </c>
      <c r="U4502" s="2">
        <v>126863024</v>
      </c>
      <c r="V4502" s="121">
        <v>-478614431</v>
      </c>
      <c r="W4502" s="111">
        <v>548924</v>
      </c>
      <c r="X4502" s="133">
        <v>77211662</v>
      </c>
      <c r="Y4502" s="45"/>
    </row>
    <row r="4503" spans="1:25">
      <c r="A4503" s="299" t="s">
        <v>182</v>
      </c>
      <c r="B4503" s="299" t="s">
        <v>183</v>
      </c>
      <c r="C4503" s="125">
        <v>45716</v>
      </c>
      <c r="D4503" s="125">
        <v>45716</v>
      </c>
      <c r="E4503" s="125">
        <v>45716</v>
      </c>
      <c r="F4503" s="295" t="s">
        <v>859</v>
      </c>
      <c r="G4503" s="127" t="s">
        <v>1610</v>
      </c>
      <c r="H4503" s="128" t="s">
        <v>858</v>
      </c>
      <c r="I4503" s="73" t="s">
        <v>731</v>
      </c>
      <c r="J4503" s="73" t="s">
        <v>857</v>
      </c>
      <c r="K4503" s="73" t="s">
        <v>166</v>
      </c>
      <c r="L4503" s="129">
        <v>0</v>
      </c>
      <c r="N4503" s="121">
        <v>0</v>
      </c>
      <c r="O4503" s="121">
        <v>86.49</v>
      </c>
      <c r="P4503" s="121">
        <v>86.49</v>
      </c>
      <c r="Q4503" s="130" t="s">
        <v>681</v>
      </c>
      <c r="R4503" s="131">
        <v>0</v>
      </c>
      <c r="S4503" s="132">
        <v>8976586.8700000048</v>
      </c>
      <c r="T4503" s="122" t="s">
        <v>857</v>
      </c>
      <c r="U4503" s="2">
        <v>126880792</v>
      </c>
      <c r="V4503" s="121">
        <v>-478622034</v>
      </c>
      <c r="W4503" s="111">
        <v>548916</v>
      </c>
      <c r="X4503" s="133">
        <v>77219259</v>
      </c>
      <c r="Y4503" s="45"/>
    </row>
    <row r="4504" spans="1:25">
      <c r="A4504" s="299" t="s">
        <v>182</v>
      </c>
      <c r="B4504" s="299" t="s">
        <v>183</v>
      </c>
      <c r="C4504" s="125">
        <v>45716</v>
      </c>
      <c r="D4504" s="125">
        <v>45716</v>
      </c>
      <c r="E4504" s="125">
        <v>45716</v>
      </c>
      <c r="G4504" s="127" t="s">
        <v>2066</v>
      </c>
      <c r="H4504" s="128" t="s">
        <v>1204</v>
      </c>
      <c r="I4504" s="73" t="s">
        <v>1202</v>
      </c>
      <c r="J4504" s="73" t="s">
        <v>1203</v>
      </c>
      <c r="K4504" s="73" t="s">
        <v>166</v>
      </c>
      <c r="L4504" s="129">
        <v>0</v>
      </c>
      <c r="N4504" s="121">
        <v>0</v>
      </c>
      <c r="O4504" s="121">
        <v>45672.95</v>
      </c>
      <c r="P4504" s="121">
        <v>45672.95</v>
      </c>
      <c r="Q4504" s="130" t="s">
        <v>681</v>
      </c>
      <c r="R4504" s="131">
        <v>0</v>
      </c>
      <c r="S4504" s="132">
        <v>9022259.820000004</v>
      </c>
      <c r="T4504" s="122" t="s">
        <v>1203</v>
      </c>
      <c r="U4504" s="2">
        <v>126959794</v>
      </c>
      <c r="V4504" s="121">
        <v>-478662011</v>
      </c>
      <c r="W4504" s="111">
        <v>619211</v>
      </c>
      <c r="X4504" s="133">
        <v>77259218</v>
      </c>
      <c r="Y4504" s="45"/>
    </row>
    <row r="4505" spans="1:25">
      <c r="A4505" s="299" t="s">
        <v>182</v>
      </c>
      <c r="B4505" s="299" t="s">
        <v>183</v>
      </c>
      <c r="C4505" s="125">
        <v>45716</v>
      </c>
      <c r="D4505" s="125">
        <v>45716</v>
      </c>
      <c r="E4505" s="125">
        <v>45716</v>
      </c>
      <c r="F4505" s="295" t="s">
        <v>335</v>
      </c>
      <c r="G4505" s="127" t="s">
        <v>1882</v>
      </c>
      <c r="H4505" s="128" t="s">
        <v>334</v>
      </c>
      <c r="I4505" s="73" t="s">
        <v>336</v>
      </c>
      <c r="J4505" s="73" t="s">
        <v>337</v>
      </c>
      <c r="K4505" s="73" t="s">
        <v>166</v>
      </c>
      <c r="L4505" s="129">
        <v>0</v>
      </c>
      <c r="N4505" s="121">
        <v>0</v>
      </c>
      <c r="O4505" s="121">
        <v>134591.18</v>
      </c>
      <c r="P4505" s="121">
        <v>134591.18</v>
      </c>
      <c r="Q4505" s="130" t="s">
        <v>681</v>
      </c>
      <c r="R4505" s="131">
        <v>0</v>
      </c>
      <c r="S4505" s="132">
        <v>9156851.0000000037</v>
      </c>
      <c r="T4505" s="122" t="s">
        <v>337</v>
      </c>
      <c r="U4505" s="2">
        <v>123245107</v>
      </c>
      <c r="V4505" s="121">
        <v>-478560377</v>
      </c>
      <c r="W4505" s="111">
        <v>547666</v>
      </c>
      <c r="X4505" s="133">
        <v>77157744</v>
      </c>
      <c r="Y4505" s="45"/>
    </row>
    <row r="4506" spans="1:25">
      <c r="A4506" s="299" t="s">
        <v>182</v>
      </c>
      <c r="B4506" s="299" t="s">
        <v>183</v>
      </c>
      <c r="C4506" s="125">
        <v>45716</v>
      </c>
      <c r="D4506" s="125">
        <v>45716</v>
      </c>
      <c r="E4506" s="125">
        <v>45716</v>
      </c>
      <c r="G4506" s="127" t="s">
        <v>2014</v>
      </c>
      <c r="H4506" s="128" t="s">
        <v>438</v>
      </c>
      <c r="I4506" s="73" t="s">
        <v>439</v>
      </c>
      <c r="J4506" s="73" t="s">
        <v>440</v>
      </c>
      <c r="K4506" s="73" t="s">
        <v>166</v>
      </c>
      <c r="L4506" s="129">
        <v>0</v>
      </c>
      <c r="N4506" s="121">
        <v>0</v>
      </c>
      <c r="O4506" s="121">
        <v>72347.960000000006</v>
      </c>
      <c r="P4506" s="121">
        <v>72347.960000000006</v>
      </c>
      <c r="Q4506" s="130" t="s">
        <v>681</v>
      </c>
      <c r="R4506" s="131">
        <v>0</v>
      </c>
      <c r="S4506" s="132">
        <v>9229198.9600000046</v>
      </c>
      <c r="T4506" s="122" t="s">
        <v>440</v>
      </c>
      <c r="U4506" s="2">
        <v>127180273</v>
      </c>
      <c r="V4506" s="121">
        <v>-478926707</v>
      </c>
      <c r="W4506" s="111">
        <v>596600</v>
      </c>
      <c r="X4506" s="133">
        <v>77386440</v>
      </c>
      <c r="Y4506" s="45"/>
    </row>
    <row r="4507" spans="1:25">
      <c r="A4507" s="299" t="s">
        <v>182</v>
      </c>
      <c r="B4507" s="299" t="s">
        <v>183</v>
      </c>
      <c r="C4507" s="125">
        <v>45716</v>
      </c>
      <c r="D4507" s="125">
        <v>45716</v>
      </c>
      <c r="E4507" s="125">
        <v>45716</v>
      </c>
      <c r="F4507" s="295" t="s">
        <v>558</v>
      </c>
      <c r="G4507" s="127" t="s">
        <v>1685</v>
      </c>
      <c r="H4507" s="128" t="s">
        <v>557</v>
      </c>
      <c r="I4507" s="73" t="s">
        <v>559</v>
      </c>
      <c r="J4507" s="73" t="s">
        <v>943</v>
      </c>
      <c r="K4507" s="73" t="s">
        <v>166</v>
      </c>
      <c r="L4507" s="129">
        <v>0</v>
      </c>
      <c r="N4507" s="121">
        <v>0</v>
      </c>
      <c r="O4507" s="121">
        <v>24682.68</v>
      </c>
      <c r="P4507" s="121">
        <v>24682.68</v>
      </c>
      <c r="Q4507" s="130" t="s">
        <v>681</v>
      </c>
      <c r="R4507" s="131">
        <v>0</v>
      </c>
      <c r="S4507" s="132">
        <v>9253881.6400000043</v>
      </c>
      <c r="T4507" s="122" t="s">
        <v>560</v>
      </c>
      <c r="U4507" s="2">
        <v>127070804</v>
      </c>
      <c r="V4507" s="121">
        <v>-478697303</v>
      </c>
      <c r="W4507" s="111">
        <v>545690</v>
      </c>
      <c r="X4507" s="133">
        <v>77294496</v>
      </c>
      <c r="Y4507" s="45"/>
    </row>
    <row r="4508" spans="1:25">
      <c r="A4508" s="299" t="s">
        <v>182</v>
      </c>
      <c r="B4508" s="299" t="s">
        <v>183</v>
      </c>
      <c r="C4508" s="125">
        <v>45716</v>
      </c>
      <c r="D4508" s="125">
        <v>45716</v>
      </c>
      <c r="E4508" s="125">
        <v>45716</v>
      </c>
      <c r="F4508" s="295" t="s">
        <v>1413</v>
      </c>
      <c r="G4508" s="127" t="s">
        <v>2010</v>
      </c>
      <c r="H4508" s="128" t="s">
        <v>1129</v>
      </c>
      <c r="I4508" s="73" t="s">
        <v>877</v>
      </c>
      <c r="J4508" s="73" t="s">
        <v>1128</v>
      </c>
      <c r="K4508" s="73" t="s">
        <v>166</v>
      </c>
      <c r="L4508" s="129">
        <v>0</v>
      </c>
      <c r="N4508" s="121">
        <v>0</v>
      </c>
      <c r="O4508" s="121">
        <v>10777.84</v>
      </c>
      <c r="P4508" s="121">
        <v>10777.84</v>
      </c>
      <c r="Q4508" s="130" t="s">
        <v>681</v>
      </c>
      <c r="R4508" s="131">
        <v>0</v>
      </c>
      <c r="S4508" s="132">
        <v>9264659.4800000042</v>
      </c>
      <c r="T4508" s="122" t="s">
        <v>1128</v>
      </c>
      <c r="U4508" s="2">
        <v>127350729</v>
      </c>
      <c r="V4508" s="121">
        <v>-478731186</v>
      </c>
      <c r="W4508" s="111">
        <v>594659</v>
      </c>
      <c r="X4508" s="133">
        <v>77328138</v>
      </c>
      <c r="Y4508" s="45"/>
    </row>
    <row r="4509" spans="1:25">
      <c r="A4509" s="299" t="s">
        <v>182</v>
      </c>
      <c r="B4509" s="299" t="s">
        <v>183</v>
      </c>
      <c r="C4509" s="125">
        <v>45716</v>
      </c>
      <c r="D4509" s="125">
        <v>45716</v>
      </c>
      <c r="E4509" s="125">
        <v>45716</v>
      </c>
      <c r="G4509" s="127" t="s">
        <v>2077</v>
      </c>
      <c r="H4509" s="128" t="s">
        <v>469</v>
      </c>
      <c r="I4509" s="73" t="s">
        <v>470</v>
      </c>
      <c r="J4509" s="73" t="s">
        <v>471</v>
      </c>
      <c r="K4509" s="73" t="s">
        <v>166</v>
      </c>
      <c r="L4509" s="129">
        <v>0</v>
      </c>
      <c r="N4509" s="121">
        <v>0</v>
      </c>
      <c r="O4509" s="121">
        <v>83255.960000000006</v>
      </c>
      <c r="P4509" s="121">
        <v>83255.960000000006</v>
      </c>
      <c r="Q4509" s="130" t="s">
        <v>681</v>
      </c>
      <c r="R4509" s="131">
        <v>0</v>
      </c>
      <c r="S4509" s="132">
        <v>9347915.4400000051</v>
      </c>
      <c r="T4509" s="122" t="s">
        <v>471</v>
      </c>
      <c r="U4509" s="2">
        <v>128316782</v>
      </c>
      <c r="V4509" s="121">
        <v>-478151895</v>
      </c>
      <c r="W4509" s="111">
        <v>636328</v>
      </c>
      <c r="X4509" s="133">
        <v>77121894</v>
      </c>
      <c r="Y4509" s="45"/>
    </row>
    <row r="4510" spans="1:25">
      <c r="A4510" s="299" t="s">
        <v>182</v>
      </c>
      <c r="B4510" s="299" t="s">
        <v>183</v>
      </c>
      <c r="C4510" s="125">
        <v>45716</v>
      </c>
      <c r="D4510" s="125">
        <v>45716</v>
      </c>
      <c r="E4510" s="125">
        <v>45716</v>
      </c>
      <c r="G4510" s="127" t="s">
        <v>2029</v>
      </c>
      <c r="H4510" s="128" t="s">
        <v>1175</v>
      </c>
      <c r="I4510" s="73" t="s">
        <v>470</v>
      </c>
      <c r="J4510" s="73" t="s">
        <v>1174</v>
      </c>
      <c r="K4510" s="73" t="s">
        <v>166</v>
      </c>
      <c r="L4510" s="129">
        <v>0</v>
      </c>
      <c r="N4510" s="121">
        <v>0</v>
      </c>
      <c r="O4510" s="121">
        <v>36121.21</v>
      </c>
      <c r="P4510" s="121">
        <v>36121.21</v>
      </c>
      <c r="Q4510" s="130" t="s">
        <v>681</v>
      </c>
      <c r="R4510" s="131">
        <v>0</v>
      </c>
      <c r="S4510" s="132">
        <v>9384036.650000006</v>
      </c>
      <c r="T4510" s="122" t="s">
        <v>1174</v>
      </c>
      <c r="U4510" s="2">
        <v>127175541</v>
      </c>
      <c r="V4510" s="121">
        <v>-478147932</v>
      </c>
      <c r="W4510" s="111">
        <v>612285</v>
      </c>
      <c r="X4510" s="133">
        <v>77121613</v>
      </c>
      <c r="Y4510" s="45"/>
    </row>
    <row r="4511" spans="1:25">
      <c r="A4511" s="299" t="s">
        <v>182</v>
      </c>
      <c r="B4511" s="299" t="s">
        <v>183</v>
      </c>
      <c r="C4511" s="125">
        <v>45716</v>
      </c>
      <c r="D4511" s="125">
        <v>45716</v>
      </c>
      <c r="E4511" s="125">
        <v>45716</v>
      </c>
      <c r="G4511" s="127" t="s">
        <v>1871</v>
      </c>
      <c r="H4511" s="128" t="s">
        <v>516</v>
      </c>
      <c r="I4511" s="73" t="s">
        <v>517</v>
      </c>
      <c r="J4511" s="73" t="s">
        <v>1872</v>
      </c>
      <c r="K4511" s="73" t="s">
        <v>166</v>
      </c>
      <c r="L4511" s="129">
        <v>0</v>
      </c>
      <c r="N4511" s="121">
        <v>0</v>
      </c>
      <c r="O4511" s="121">
        <v>10614</v>
      </c>
      <c r="P4511" s="121">
        <v>10614</v>
      </c>
      <c r="Q4511" s="130" t="s">
        <v>681</v>
      </c>
      <c r="R4511" s="131">
        <v>0</v>
      </c>
      <c r="S4511" s="132">
        <v>9394650.650000006</v>
      </c>
      <c r="T4511" s="122" t="s">
        <v>518</v>
      </c>
      <c r="U4511" s="2">
        <v>127105415</v>
      </c>
      <c r="V4511" s="121">
        <v>-478704497</v>
      </c>
      <c r="W4511" s="111">
        <v>549713</v>
      </c>
      <c r="X4511" s="133">
        <v>77301670</v>
      </c>
      <c r="Y4511" s="45"/>
    </row>
    <row r="4512" spans="1:25">
      <c r="A4512" s="299" t="s">
        <v>182</v>
      </c>
      <c r="B4512" s="299" t="s">
        <v>183</v>
      </c>
      <c r="C4512" s="125">
        <v>45716</v>
      </c>
      <c r="D4512" s="125">
        <v>45716</v>
      </c>
      <c r="E4512" s="125">
        <v>45716</v>
      </c>
      <c r="F4512" s="295" t="s">
        <v>1092</v>
      </c>
      <c r="G4512" s="127" t="s">
        <v>1958</v>
      </c>
      <c r="H4512" s="128" t="s">
        <v>1091</v>
      </c>
      <c r="I4512" s="73" t="s">
        <v>764</v>
      </c>
      <c r="J4512" s="73" t="s">
        <v>1090</v>
      </c>
      <c r="K4512" s="73" t="s">
        <v>166</v>
      </c>
      <c r="L4512" s="129">
        <v>0</v>
      </c>
      <c r="N4512" s="121">
        <v>0</v>
      </c>
      <c r="O4512" s="121">
        <v>26690.44</v>
      </c>
      <c r="P4512" s="121">
        <v>26690.44</v>
      </c>
      <c r="Q4512" s="130" t="s">
        <v>681</v>
      </c>
      <c r="R4512" s="131">
        <v>0</v>
      </c>
      <c r="S4512" s="132">
        <v>9421341.0900000054</v>
      </c>
      <c r="T4512" s="122" t="s">
        <v>1090</v>
      </c>
      <c r="U4512" s="2">
        <v>123039038</v>
      </c>
      <c r="V4512" s="121">
        <v>-478554988</v>
      </c>
      <c r="W4512" s="111">
        <v>575658</v>
      </c>
      <c r="X4512" s="133">
        <v>77152373</v>
      </c>
      <c r="Y4512" s="45"/>
    </row>
    <row r="4513" spans="1:25">
      <c r="A4513" s="299" t="s">
        <v>182</v>
      </c>
      <c r="B4513" s="299" t="s">
        <v>183</v>
      </c>
      <c r="C4513" s="125">
        <v>45716</v>
      </c>
      <c r="D4513" s="125">
        <v>45716</v>
      </c>
      <c r="E4513" s="125">
        <v>45716</v>
      </c>
      <c r="F4513" s="295" t="s">
        <v>1095</v>
      </c>
      <c r="G4513" s="127" t="s">
        <v>1959</v>
      </c>
      <c r="H4513" s="128" t="s">
        <v>1094</v>
      </c>
      <c r="I4513" s="73" t="s">
        <v>764</v>
      </c>
      <c r="J4513" s="73" t="s">
        <v>1960</v>
      </c>
      <c r="K4513" s="73" t="s">
        <v>166</v>
      </c>
      <c r="L4513" s="129">
        <v>0</v>
      </c>
      <c r="N4513" s="121">
        <v>0</v>
      </c>
      <c r="O4513" s="121">
        <v>46820</v>
      </c>
      <c r="P4513" s="121">
        <v>46820</v>
      </c>
      <c r="Q4513" s="130" t="s">
        <v>681</v>
      </c>
      <c r="R4513" s="131">
        <v>0</v>
      </c>
      <c r="S4513" s="132">
        <v>9468161.0900000054</v>
      </c>
      <c r="T4513" s="122" t="s">
        <v>1439</v>
      </c>
      <c r="U4513" s="2">
        <v>123037591</v>
      </c>
      <c r="V4513" s="121">
        <v>-478554974</v>
      </c>
      <c r="W4513" s="111">
        <v>575353</v>
      </c>
      <c r="X4513" s="133">
        <v>77152359</v>
      </c>
      <c r="Y4513" s="45"/>
    </row>
    <row r="4514" spans="1:25">
      <c r="A4514" s="299" t="s">
        <v>182</v>
      </c>
      <c r="B4514" s="299" t="s">
        <v>183</v>
      </c>
      <c r="C4514" s="125">
        <v>45716</v>
      </c>
      <c r="D4514" s="125">
        <v>45716</v>
      </c>
      <c r="E4514" s="125">
        <v>45716</v>
      </c>
      <c r="G4514" s="127" t="s">
        <v>1562</v>
      </c>
      <c r="H4514" s="128" t="s">
        <v>324</v>
      </c>
      <c r="I4514" s="73" t="s">
        <v>325</v>
      </c>
      <c r="J4514" s="73" t="s">
        <v>326</v>
      </c>
      <c r="K4514" s="73" t="s">
        <v>166</v>
      </c>
      <c r="L4514" s="129">
        <v>0</v>
      </c>
      <c r="N4514" s="121">
        <v>0</v>
      </c>
      <c r="O4514" s="121">
        <v>36525.79</v>
      </c>
      <c r="P4514" s="121">
        <v>36525.79</v>
      </c>
      <c r="Q4514" s="130" t="s">
        <v>681</v>
      </c>
      <c r="R4514" s="131">
        <v>0</v>
      </c>
      <c r="S4514" s="132">
        <v>9504686.8800000045</v>
      </c>
      <c r="T4514" s="122" t="s">
        <v>326</v>
      </c>
      <c r="U4514" s="2">
        <v>126994590</v>
      </c>
      <c r="V4514" s="121">
        <v>-478674270</v>
      </c>
      <c r="W4514" s="111">
        <v>494646</v>
      </c>
      <c r="X4514" s="133">
        <v>77271477</v>
      </c>
      <c r="Y4514" s="45"/>
    </row>
    <row r="4515" spans="1:25">
      <c r="A4515" s="299" t="s">
        <v>182</v>
      </c>
      <c r="B4515" s="299" t="s">
        <v>183</v>
      </c>
      <c r="C4515" s="125">
        <v>45716</v>
      </c>
      <c r="D4515" s="125">
        <v>45716</v>
      </c>
      <c r="E4515" s="125">
        <v>45716</v>
      </c>
      <c r="G4515" s="127" t="s">
        <v>1562</v>
      </c>
      <c r="H4515" s="128" t="s">
        <v>324</v>
      </c>
      <c r="I4515" s="73" t="s">
        <v>325</v>
      </c>
      <c r="J4515" s="73" t="s">
        <v>1727</v>
      </c>
      <c r="K4515" s="73" t="s">
        <v>166</v>
      </c>
      <c r="L4515" s="129">
        <v>0</v>
      </c>
      <c r="N4515" s="121">
        <v>0</v>
      </c>
      <c r="O4515" s="121">
        <v>3518.68</v>
      </c>
      <c r="P4515" s="121">
        <v>3518.68</v>
      </c>
      <c r="Q4515" s="130" t="s">
        <v>681</v>
      </c>
      <c r="R4515" s="131">
        <v>0</v>
      </c>
      <c r="S4515" s="132">
        <v>9508205.5600000042</v>
      </c>
      <c r="T4515" s="122" t="s">
        <v>326</v>
      </c>
      <c r="U4515" s="2">
        <v>126994589</v>
      </c>
      <c r="V4515" s="121">
        <v>-478926752</v>
      </c>
      <c r="W4515" s="111">
        <v>495416</v>
      </c>
      <c r="X4515" s="133">
        <v>77386462</v>
      </c>
      <c r="Y4515" s="45"/>
    </row>
    <row r="4516" spans="1:25">
      <c r="A4516" s="299" t="s">
        <v>182</v>
      </c>
      <c r="B4516" s="299" t="s">
        <v>183</v>
      </c>
      <c r="C4516" s="125">
        <v>45716</v>
      </c>
      <c r="D4516" s="125">
        <v>45716</v>
      </c>
      <c r="E4516" s="125">
        <v>45716</v>
      </c>
      <c r="F4516" s="295" t="s">
        <v>1140</v>
      </c>
      <c r="G4516" s="127" t="s">
        <v>1988</v>
      </c>
      <c r="H4516" s="128" t="s">
        <v>1139</v>
      </c>
      <c r="I4516" s="73" t="s">
        <v>1002</v>
      </c>
      <c r="J4516" s="73" t="s">
        <v>1989</v>
      </c>
      <c r="K4516" s="73" t="s">
        <v>166</v>
      </c>
      <c r="L4516" s="129">
        <v>0</v>
      </c>
      <c r="N4516" s="121">
        <v>0</v>
      </c>
      <c r="O4516" s="121">
        <v>39269.279999999999</v>
      </c>
      <c r="P4516" s="121">
        <v>39269.279999999999</v>
      </c>
      <c r="Q4516" s="130" t="s">
        <v>681</v>
      </c>
      <c r="R4516" s="131">
        <v>0</v>
      </c>
      <c r="S4516" s="132">
        <v>9547474.8400000036</v>
      </c>
      <c r="T4516" s="122" t="s">
        <v>1138</v>
      </c>
      <c r="U4516" s="2">
        <v>123094265</v>
      </c>
      <c r="V4516" s="121">
        <v>-478556089</v>
      </c>
      <c r="W4516" s="111">
        <v>595336</v>
      </c>
      <c r="X4516" s="133">
        <v>77153474</v>
      </c>
      <c r="Y4516" s="45"/>
    </row>
    <row r="4517" spans="1:25">
      <c r="A4517" s="299" t="s">
        <v>182</v>
      </c>
      <c r="B4517" s="299" t="s">
        <v>183</v>
      </c>
      <c r="C4517" s="125">
        <v>45716</v>
      </c>
      <c r="D4517" s="125">
        <v>45716</v>
      </c>
      <c r="E4517" s="125">
        <v>45716</v>
      </c>
      <c r="F4517" s="295" t="s">
        <v>1127</v>
      </c>
      <c r="G4517" s="127" t="s">
        <v>1978</v>
      </c>
      <c r="H4517" s="128" t="s">
        <v>1126</v>
      </c>
      <c r="I4517" s="73" t="s">
        <v>977</v>
      </c>
      <c r="J4517" s="73" t="s">
        <v>1125</v>
      </c>
      <c r="K4517" s="73" t="s">
        <v>166</v>
      </c>
      <c r="L4517" s="129">
        <v>0</v>
      </c>
      <c r="N4517" s="121">
        <v>0</v>
      </c>
      <c r="O4517" s="121">
        <v>38472.74</v>
      </c>
      <c r="P4517" s="121">
        <v>38472.74</v>
      </c>
      <c r="Q4517" s="130" t="s">
        <v>681</v>
      </c>
      <c r="R4517" s="131">
        <v>0</v>
      </c>
      <c r="S4517" s="132">
        <v>9585947.5800000038</v>
      </c>
      <c r="T4517" s="122" t="s">
        <v>1125</v>
      </c>
      <c r="U4517" s="2">
        <v>126888232</v>
      </c>
      <c r="V4517" s="121">
        <v>-478626377</v>
      </c>
      <c r="W4517" s="111">
        <v>623003</v>
      </c>
      <c r="X4517" s="133">
        <v>77223602</v>
      </c>
      <c r="Y4517" s="45"/>
    </row>
    <row r="4518" spans="1:25">
      <c r="A4518" s="299" t="s">
        <v>206</v>
      </c>
      <c r="B4518" s="299" t="s">
        <v>207</v>
      </c>
      <c r="C4518" s="125">
        <v>45716</v>
      </c>
      <c r="D4518" s="125">
        <v>45716</v>
      </c>
      <c r="E4518" s="125">
        <v>45716</v>
      </c>
      <c r="F4518" s="295" t="s">
        <v>371</v>
      </c>
      <c r="G4518" s="127"/>
      <c r="H4518" s="128" t="s">
        <v>370</v>
      </c>
      <c r="I4518" s="73" t="s">
        <v>372</v>
      </c>
      <c r="J4518" s="73" t="s">
        <v>373</v>
      </c>
      <c r="K4518" s="73" t="s">
        <v>944</v>
      </c>
      <c r="L4518" s="129">
        <v>111665.02</v>
      </c>
      <c r="M4518" s="121">
        <v>100</v>
      </c>
      <c r="N4518" s="121">
        <v>111665.02</v>
      </c>
      <c r="O4518" s="121">
        <v>0</v>
      </c>
      <c r="P4518" s="121">
        <v>111665.02</v>
      </c>
      <c r="Q4518" s="130" t="s">
        <v>681</v>
      </c>
      <c r="R4518" s="131">
        <v>46273128.219999991</v>
      </c>
      <c r="S4518" s="132">
        <v>0</v>
      </c>
      <c r="T4518" s="122" t="s">
        <v>373</v>
      </c>
      <c r="U4518" s="2">
        <v>128207412</v>
      </c>
      <c r="V4518" s="121">
        <v>-477769668</v>
      </c>
      <c r="W4518" s="111">
        <v>583361</v>
      </c>
      <c r="X4518" s="133">
        <v>77097834</v>
      </c>
      <c r="Y4518" s="45"/>
    </row>
    <row r="4519" spans="1:25">
      <c r="A4519" s="299" t="s">
        <v>206</v>
      </c>
      <c r="B4519" s="299" t="s">
        <v>207</v>
      </c>
      <c r="C4519" s="125">
        <v>45716</v>
      </c>
      <c r="D4519" s="125">
        <v>45716</v>
      </c>
      <c r="E4519" s="125">
        <v>45716</v>
      </c>
      <c r="F4519" s="295" t="s">
        <v>371</v>
      </c>
      <c r="G4519" s="127"/>
      <c r="H4519" s="128" t="s">
        <v>370</v>
      </c>
      <c r="I4519" s="73" t="s">
        <v>372</v>
      </c>
      <c r="J4519" s="73" t="s">
        <v>373</v>
      </c>
      <c r="K4519" s="73" t="s">
        <v>993</v>
      </c>
      <c r="L4519" s="129">
        <v>0</v>
      </c>
      <c r="N4519" s="121">
        <v>1116.6500000000001</v>
      </c>
      <c r="O4519" s="121">
        <v>0</v>
      </c>
      <c r="P4519" s="121">
        <v>1116.6500000000001</v>
      </c>
      <c r="Q4519" s="130" t="s">
        <v>681</v>
      </c>
      <c r="R4519" s="131">
        <v>46274244.86999999</v>
      </c>
      <c r="S4519" s="132">
        <v>0</v>
      </c>
      <c r="T4519" s="122" t="s">
        <v>373</v>
      </c>
      <c r="U4519" s="2">
        <v>128207537</v>
      </c>
      <c r="V4519" s="121">
        <v>-477769819</v>
      </c>
      <c r="W4519" s="111"/>
      <c r="X4519" s="133">
        <v>77097886</v>
      </c>
      <c r="Y4519" s="45"/>
    </row>
    <row r="4520" spans="1:25">
      <c r="A4520" s="299" t="s">
        <v>182</v>
      </c>
      <c r="B4520" s="299" t="s">
        <v>183</v>
      </c>
      <c r="C4520" s="125">
        <v>45716</v>
      </c>
      <c r="D4520" s="125">
        <v>45716</v>
      </c>
      <c r="E4520" s="125">
        <v>45716</v>
      </c>
      <c r="F4520" s="295" t="s">
        <v>371</v>
      </c>
      <c r="G4520" s="127" t="s">
        <v>1976</v>
      </c>
      <c r="H4520" s="128" t="s">
        <v>370</v>
      </c>
      <c r="I4520" s="73" t="s">
        <v>372</v>
      </c>
      <c r="J4520" s="73" t="s">
        <v>1109</v>
      </c>
      <c r="K4520" s="73" t="s">
        <v>166</v>
      </c>
      <c r="L4520" s="129">
        <v>0</v>
      </c>
      <c r="N4520" s="121">
        <v>0</v>
      </c>
      <c r="O4520" s="121">
        <v>62778.6</v>
      </c>
      <c r="P4520" s="121">
        <v>62778.6</v>
      </c>
      <c r="Q4520" s="130" t="s">
        <v>681</v>
      </c>
      <c r="R4520" s="131">
        <v>0</v>
      </c>
      <c r="S4520" s="132">
        <v>9648726.1800000034</v>
      </c>
      <c r="T4520" s="122" t="s">
        <v>373</v>
      </c>
      <c r="U4520" s="2">
        <v>127199982</v>
      </c>
      <c r="V4520" s="121">
        <v>-478721573</v>
      </c>
      <c r="W4520" s="111">
        <v>583361</v>
      </c>
      <c r="X4520" s="133">
        <v>77318632</v>
      </c>
      <c r="Y4520" s="45"/>
    </row>
    <row r="4521" spans="1:25">
      <c r="A4521" s="299" t="s">
        <v>182</v>
      </c>
      <c r="B4521" s="299" t="s">
        <v>183</v>
      </c>
      <c r="C4521" s="125">
        <v>45716</v>
      </c>
      <c r="D4521" s="125">
        <v>45716</v>
      </c>
      <c r="E4521" s="125">
        <v>45716</v>
      </c>
      <c r="G4521" s="127" t="s">
        <v>1636</v>
      </c>
      <c r="H4521" s="128" t="s">
        <v>881</v>
      </c>
      <c r="I4521" s="73" t="s">
        <v>204</v>
      </c>
      <c r="J4521" s="73" t="s">
        <v>880</v>
      </c>
      <c r="K4521" s="73" t="s">
        <v>166</v>
      </c>
      <c r="L4521" s="129">
        <v>0</v>
      </c>
      <c r="N4521" s="121">
        <v>0</v>
      </c>
      <c r="O4521" s="121">
        <v>4371.71</v>
      </c>
      <c r="P4521" s="121">
        <v>4371.71</v>
      </c>
      <c r="Q4521" s="130" t="s">
        <v>681</v>
      </c>
      <c r="R4521" s="131">
        <v>0</v>
      </c>
      <c r="S4521" s="132">
        <v>9653097.8900000043</v>
      </c>
      <c r="T4521" s="122" t="s">
        <v>880</v>
      </c>
      <c r="U4521" s="2">
        <v>126979582</v>
      </c>
      <c r="V4521" s="121">
        <v>-478669031</v>
      </c>
      <c r="W4521" s="111">
        <v>533551</v>
      </c>
      <c r="X4521" s="133">
        <v>77266238</v>
      </c>
      <c r="Y4521" s="45"/>
    </row>
    <row r="4522" spans="1:25">
      <c r="A4522" s="228" t="s">
        <v>182</v>
      </c>
      <c r="B4522" s="228" t="s">
        <v>183</v>
      </c>
      <c r="C4522" s="229">
        <v>45716</v>
      </c>
      <c r="D4522" s="229">
        <v>45716</v>
      </c>
      <c r="E4522" s="229">
        <v>45716</v>
      </c>
      <c r="F4522" s="296" t="s">
        <v>203</v>
      </c>
      <c r="G4522" s="230" t="s">
        <v>1887</v>
      </c>
      <c r="H4522" s="231" t="s">
        <v>202</v>
      </c>
      <c r="I4522" s="232" t="s">
        <v>204</v>
      </c>
      <c r="J4522" s="232" t="s">
        <v>205</v>
      </c>
      <c r="K4522" s="232" t="s">
        <v>166</v>
      </c>
      <c r="L4522" s="233">
        <v>0</v>
      </c>
      <c r="M4522" s="234"/>
      <c r="N4522" s="234">
        <v>0</v>
      </c>
      <c r="O4522" s="234">
        <v>1270.3399999999999</v>
      </c>
      <c r="P4522" s="234">
        <v>1270.3399999999999</v>
      </c>
      <c r="Q4522" s="235" t="s">
        <v>681</v>
      </c>
      <c r="R4522" s="236">
        <v>0</v>
      </c>
      <c r="S4522" s="237">
        <v>9654368.2300000042</v>
      </c>
      <c r="T4522" s="238" t="s">
        <v>205</v>
      </c>
      <c r="U4522" s="239">
        <v>126979774</v>
      </c>
      <c r="V4522" s="234">
        <v>-478669115</v>
      </c>
      <c r="W4522" s="240">
        <v>542867</v>
      </c>
      <c r="X4522" s="241">
        <v>77266322</v>
      </c>
      <c r="Y4522" s="242"/>
    </row>
  </sheetData>
  <sheetProtection formatColumns="0" autoFilter="0"/>
  <autoFilter ref="A5:Y4522" xr:uid="{00000000-0001-0000-0600-000000000000}"/>
  <hyperlinks>
    <hyperlink ref="U10" r:id="rId1" display="1843530" xr:uid="{E058781D-D918-4022-B6B8-11E3CDA8E57B}"/>
    <hyperlink ref="U11" r:id="rId2" display="1843658" xr:uid="{2206A41E-A79B-49EC-98B2-6BC5083FCDB7}"/>
    <hyperlink ref="U12" r:id="rId3" display="1843659" xr:uid="{9EB52968-EFBE-45A8-A6D9-2D7AD3CEC45A}"/>
    <hyperlink ref="U14" r:id="rId4" display="62595785" xr:uid="{E1D00230-349F-4B53-8C64-6172DDD6212A}"/>
    <hyperlink ref="U13" r:id="rId5" display="62595785" xr:uid="{E63E0961-983C-4106-9A0D-76911D3FF22A}"/>
    <hyperlink ref="U16" r:id="rId6" display="62595785" xr:uid="{4D7A318A-9041-456D-A3B8-B7AC1E0C2CEE}"/>
    <hyperlink ref="U17" r:id="rId7" display="62595785" xr:uid="{7E4C9404-7AE3-4E67-8880-4A3F1CFE1EF8}"/>
    <hyperlink ref="U18" r:id="rId8" display="62595785" xr:uid="{30A29BB1-8F55-4334-8F5E-72787C4CA9AF}"/>
    <hyperlink ref="U20" r:id="rId9" display="62595785" xr:uid="{E20F14CF-A9DD-431A-ADAC-80810ADC2CCF}"/>
    <hyperlink ref="U21" r:id="rId10" display="62595785" xr:uid="{473FD5C0-E503-4954-8F73-1ECC71F0FBA1}"/>
    <hyperlink ref="U15" r:id="rId11" display="62595785" xr:uid="{330B1E71-5158-4E28-BBEC-444301BA087E}"/>
    <hyperlink ref="U19" r:id="rId12" display="62601029" xr:uid="{9D36BD42-5267-4FCC-86F6-5D72121BDBF0}"/>
    <hyperlink ref="U22" r:id="rId13" display="62539032" xr:uid="{AF80B228-822F-4078-9018-0D027D090319}"/>
    <hyperlink ref="U25" r:id="rId14" display="62757281" xr:uid="{D5C3F244-745C-425F-A957-DED857EF470F}"/>
    <hyperlink ref="U24" r:id="rId15" display="62757239" xr:uid="{03E0A89E-146D-4337-B1E0-F161C6FC1CCD}"/>
    <hyperlink ref="U23" r:id="rId16" display="1852504" xr:uid="{C3626D5A-215A-4A1C-A85D-D0041C209238}"/>
    <hyperlink ref="U26" r:id="rId17" display="1852783" xr:uid="{DC099043-A8F8-457D-8294-823F924073D8}"/>
    <hyperlink ref="U27" r:id="rId18" display="https://cdosuiteplus.us.bank-dns.com/Apps/DealMaintenance/Assets/AssetFacility_Transactions/Loans/AssetLoan_Transactions/Transactions/TransDetail.asp?parm=10759&amp;issue_trans_id=62564498&amp;" xr:uid="{C164B0C2-E17C-4267-99D2-E5C48AADF522}"/>
    <hyperlink ref="U30" r:id="rId19" display="62563213" xr:uid="{A163CEBE-96B7-4F00-B715-FAAC3C126875}"/>
    <hyperlink ref="U29" r:id="rId20" display="62563213" xr:uid="{E4248976-9079-4892-8C38-80773669923F}"/>
    <hyperlink ref="U31" r:id="rId21" display="62820335" xr:uid="{78A66185-60AE-44D0-9FD0-C6D5A4C9949C}"/>
    <hyperlink ref="U28" r:id="rId22" display="62890724" xr:uid="{FD2EFA8F-68DF-4F9C-8272-953C2BB71A9B}"/>
    <hyperlink ref="U34" r:id="rId23" display="62563212" xr:uid="{B9B89E70-ECAF-4AB4-B33B-8F37183F6A3C}"/>
    <hyperlink ref="U32" r:id="rId24" display="62563212" xr:uid="{1B712EA7-409B-4C5C-90A6-C3351D1C1FE3}"/>
    <hyperlink ref="U33" r:id="rId25" display="62563212" xr:uid="{0D69D1CD-1458-4E50-8968-68FE758FF585}"/>
    <hyperlink ref="U36" r:id="rId26" display="63170881" xr:uid="{3CA7495B-5E74-45DC-AD26-59BD65588BC5}"/>
    <hyperlink ref="U37" r:id="rId27" display="63170881" xr:uid="{18C713E4-91E5-44C3-8394-A90B2260EFFB}"/>
    <hyperlink ref="U35" r:id="rId28" display="63170664" xr:uid="{E63E7F99-AD24-4426-A583-0DED6A7E4B47}"/>
    <hyperlink ref="U38" r:id="rId29" display="63292286" xr:uid="{B84D1938-3239-4E56-AC51-F52B49F9791F}"/>
    <hyperlink ref="U39" r:id="rId30" display="63292286" xr:uid="{067A01E9-685B-4127-B623-467CBD4AB976}"/>
    <hyperlink ref="U40" r:id="rId31" display="63292286" xr:uid="{4697FE53-DFF8-49F3-A978-4ACA2C2006BB}"/>
    <hyperlink ref="U41" r:id="rId32" display="63047286" xr:uid="{89353642-2DC0-402C-BAAA-A64137606F66}"/>
    <hyperlink ref="U42" r:id="rId33" display="63179023" xr:uid="{432DF9B2-95AF-4B4F-A7E5-AC791A4F271B}"/>
    <hyperlink ref="U43" r:id="rId34" display="63179023" xr:uid="{84497B56-04BA-48B0-9651-111ECF9AD2A6}"/>
    <hyperlink ref="U54" r:id="rId35" display="63179023" xr:uid="{2C0A995F-4D85-4EB7-8F31-589749C07ADD}"/>
    <hyperlink ref="U55" r:id="rId36" display="63179023" xr:uid="{22ABBB01-98CE-4435-9E0F-16F083F28F2F}"/>
    <hyperlink ref="U47" r:id="rId37" display="63179023" xr:uid="{559255EF-C07A-40DF-8573-FB253261DD32}"/>
    <hyperlink ref="U48" r:id="rId38" display="63179023" xr:uid="{E58B9178-AAA4-4BA8-9BA2-1C98A7037C3E}"/>
    <hyperlink ref="U51" r:id="rId39" display="63179023" xr:uid="{80F226B1-0D52-47E7-B5D6-8D4AFD0037BD}"/>
    <hyperlink ref="U44" r:id="rId40" display="63179023" xr:uid="{0F50BDA4-F49F-4517-91E5-B2D5880346F1}"/>
    <hyperlink ref="U45" r:id="rId41" display="63179023" xr:uid="{F004590E-3EC9-4AA8-972A-11763BD2F81D}"/>
    <hyperlink ref="U53" r:id="rId42" display="63179023" xr:uid="{E8D27C45-C116-419E-8098-E5EC7FF07DED}"/>
    <hyperlink ref="U46" r:id="rId43" display="63179023" xr:uid="{504A9F8B-4CD7-4C92-863F-6998470D5ABF}"/>
    <hyperlink ref="U52" r:id="rId44" display="63289281" xr:uid="{5EBB8BF6-0869-400F-893B-09890548057E}"/>
    <hyperlink ref="U50" r:id="rId45" display="63498835" xr:uid="{2F950C91-EB98-4D7A-B26D-3F27169BF29D}"/>
    <hyperlink ref="U49" r:id="rId46" display="63499880" xr:uid="{2308E2E0-78E1-478E-84FB-0A12F18B275E}"/>
    <hyperlink ref="U57" r:id="rId47" display="62724221" xr:uid="{D324B35F-D7B2-4591-A5B9-02717FE14D8F}"/>
    <hyperlink ref="U56" r:id="rId48" display="62724221" xr:uid="{7B3516FB-FCFE-4F10-B20A-C327D6C6FD36}"/>
    <hyperlink ref="U60" r:id="rId49" display="62579251" xr:uid="{F0AE7998-83C8-4F3D-9EEF-B994F086D53E}"/>
    <hyperlink ref="U59" r:id="rId50" display="62579251" xr:uid="{9307FC32-D119-4F4A-B351-641BB714D570}"/>
    <hyperlink ref="U58" r:id="rId51" display="62579251" xr:uid="{81A662F3-8BE5-4A41-936B-D05D7A4ACE95}"/>
    <hyperlink ref="U61" r:id="rId52" display="63178269" xr:uid="{4AA8C5D6-52C9-4F7C-9E75-2C51CB8D7785}"/>
    <hyperlink ref="U62" r:id="rId53" display="63665888" xr:uid="{A0325818-DDD0-4066-8AA5-06FAA1BEB6B1}"/>
    <hyperlink ref="U63" r:id="rId54" display="63108822" xr:uid="{87B5125A-99EB-42F1-9DFB-E34B93E1B8E2}"/>
    <hyperlink ref="U64" r:id="rId55" display="62820365" xr:uid="{42354001-6368-4D74-AEC8-E5B6BFA9DE93}"/>
    <hyperlink ref="U66" r:id="rId56" display="63012638" xr:uid="{A143A874-0429-4EA3-B19F-7921C475EA70}"/>
    <hyperlink ref="U65" r:id="rId57" display="63012638" xr:uid="{F9F40A2F-DB18-4141-8359-FDDC9D71078D}"/>
    <hyperlink ref="U67" r:id="rId58" display="63965897" xr:uid="{29E7A2C4-E701-4482-ACF5-C1371A8AC3F0}"/>
    <hyperlink ref="U72" r:id="rId59" display="1876061" xr:uid="{588DBFD9-1F1B-4786-BCE1-14420FC063E6}"/>
    <hyperlink ref="U71" r:id="rId60" display="1876063" xr:uid="{3CF6356D-699A-465B-B1C3-8AF080ED69F0}"/>
    <hyperlink ref="U70" r:id="rId61" display="1876064" xr:uid="{3C6B0F39-4CE5-4D5D-A47A-4D4A3DFEBA08}"/>
    <hyperlink ref="U69" r:id="rId62" display="1876065" xr:uid="{72007348-6A04-4FEB-87A1-B679C362E983}"/>
    <hyperlink ref="U68" r:id="rId63" display="323962" xr:uid="{2569B324-AB7C-4E15-BBCB-A7F0BDFDC3E0}"/>
    <hyperlink ref="U73" r:id="rId64" display="323962" xr:uid="{E0C81532-AF20-4D81-B96D-465E755FBABC}"/>
    <hyperlink ref="U76" r:id="rId65" display="64262242" xr:uid="{C6291425-034F-47A6-B7FD-24606203D554}"/>
    <hyperlink ref="U74" r:id="rId66" display="1878028" xr:uid="{2C680112-2B8E-459B-B85B-D04719DA51E3}"/>
    <hyperlink ref="U75" r:id="rId67" display="64226004" xr:uid="{1641EDF9-888B-4B53-A38C-0FA8DE0BF042}"/>
    <hyperlink ref="U77" r:id="rId68" display="1879526" xr:uid="{25D5AB93-828C-4E0D-905F-A17776A21650}"/>
    <hyperlink ref="U79" r:id="rId69" display="1879526" xr:uid="{813D52B3-FEBD-40A2-BA7F-275133779AFF}"/>
    <hyperlink ref="U78" r:id="rId70" display="64123049" xr:uid="{E1B75AB9-917F-4968-8AC5-49C65123A4B4}"/>
    <hyperlink ref="U89" r:id="rId71" display="63307797" xr:uid="{CC8B712D-1524-45E1-9245-6412D27CA324}"/>
    <hyperlink ref="U81" r:id="rId72" display="63307797" xr:uid="{7AEEA147-B11D-4027-A012-D86FC80CC476}"/>
    <hyperlink ref="U83" r:id="rId73" display="63307797" xr:uid="{6125480B-81FC-49B2-903B-E24B100033E5}"/>
    <hyperlink ref="U97" r:id="rId74" display="63307797" xr:uid="{CCADB002-7834-4265-909D-118A54421E01}"/>
    <hyperlink ref="U85" r:id="rId75" display="63307797" xr:uid="{6C8DA69C-AF7B-4BDA-A001-E44EBCB2BF68}"/>
    <hyperlink ref="U87" r:id="rId76" display="63307797" xr:uid="{252A3B03-6FC5-4755-B737-F352422B05D9}"/>
    <hyperlink ref="U93" r:id="rId77" display="63307797" xr:uid="{37DF3606-DFEF-4419-A330-21294C31B120}"/>
    <hyperlink ref="U95" r:id="rId78" display="63307797" xr:uid="{D9FFDABB-F4BF-4D6D-B05A-2CC294DEB03E}"/>
    <hyperlink ref="U91" r:id="rId79" display="63307797" xr:uid="{EA5295AB-72AB-4C0D-8629-ADFB7850AAE8}"/>
    <hyperlink ref="U99" r:id="rId80" display="63307797" xr:uid="{01E3E6B0-DFE7-4C08-8E5F-13186D7BE39C}"/>
    <hyperlink ref="U98" r:id="rId81" display="64096558" xr:uid="{605F173B-98E3-47FB-8E4B-48E42E279A12}"/>
    <hyperlink ref="U82" r:id="rId82" display="64253820" xr:uid="{0276C0C0-342A-4CFF-87F3-A09DE8ABEEED}"/>
    <hyperlink ref="U86" r:id="rId83" display="64390410" xr:uid="{C1D2305E-186D-40D4-BA7A-93D6B278854E}"/>
    <hyperlink ref="U94" r:id="rId84" display="64417195" xr:uid="{63B3ECB1-4D25-4456-B100-07C22D7241F5}"/>
    <hyperlink ref="U96" r:id="rId85" display="64521491" xr:uid="{188E7CFF-2669-4D1F-8650-3FD0A747597A}"/>
    <hyperlink ref="U84" r:id="rId86" display="64615789" xr:uid="{47C21A8A-4DBA-436E-B783-4A60E9A8A6A8}"/>
    <hyperlink ref="U80" r:id="rId87" display="64664144" xr:uid="{64032F13-D58B-4F89-9708-2A30EFBC629A}"/>
    <hyperlink ref="U100" r:id="rId88" display="64872609" xr:uid="{0C7E4B38-AC2C-4A55-A68A-170D36A457D1}"/>
    <hyperlink ref="U90" r:id="rId89" display="64940762" xr:uid="{17FC8ED6-F5F7-4392-B38D-BB034008FEFF}"/>
    <hyperlink ref="U92" r:id="rId90" display="64944635" xr:uid="{7E8F97E0-FAAB-4EA5-8135-5BC58B714F18}"/>
    <hyperlink ref="U88" r:id="rId91" display="64961829" xr:uid="{69464A67-2C1F-4417-AFD3-16459FA9D077}"/>
    <hyperlink ref="U119" r:id="rId92" display="63309214" xr:uid="{3CD309E1-399B-4581-A758-F5F5AC39F403}"/>
    <hyperlink ref="U121" r:id="rId93" display="63309214" xr:uid="{3AA66C9B-CA52-454B-ACA9-0DD3A0421F18}"/>
    <hyperlink ref="U123" r:id="rId94" display="63309214" xr:uid="{B6E3DAFE-EB6A-43DE-B47F-AFA566BA9684}"/>
    <hyperlink ref="U110" r:id="rId95" display="63309214" xr:uid="{82333D66-C29A-4D88-B192-EE3BBBECC7FA}"/>
    <hyperlink ref="U116" r:id="rId96" display="63309214" xr:uid="{3B1222E4-16C3-410A-8EB7-E55D16E85934}"/>
    <hyperlink ref="U113" r:id="rId97" display="63309214" xr:uid="{20195DD6-F822-449B-90D0-E6D1E2AEC494}"/>
    <hyperlink ref="U102" r:id="rId98" display="63309214" xr:uid="{08971D13-8CDA-4917-9F79-16FAE5DF0CC2}"/>
    <hyperlink ref="U108" r:id="rId99" display="63309214" xr:uid="{CB0D93C3-B888-4073-B5B7-738976265925}"/>
    <hyperlink ref="U114" r:id="rId100" display="63309214" xr:uid="{8D0F37B3-B984-47D0-AF5B-7EC1ED54DA6F}"/>
    <hyperlink ref="U105" r:id="rId101" display="63309214" xr:uid="{D3CF55E6-EB4A-4AA3-8487-0CAFBF9A88C1}"/>
    <hyperlink ref="U107" r:id="rId102" display="63309214" xr:uid="{63DFCC22-8C75-4E70-AB5B-EF2A479F8327}"/>
    <hyperlink ref="U124" r:id="rId103" display="65028387" xr:uid="{040A8741-0D12-49B0-A23B-056BF38AD140}"/>
    <hyperlink ref="U109" r:id="rId104" display="64204082" xr:uid="{C201D3DB-4267-4133-9318-69F59CD443A8}"/>
    <hyperlink ref="U112" r:id="rId105" display="64328597" xr:uid="{376311AD-7CB9-4394-B8F7-97D6A1C899CA}"/>
    <hyperlink ref="U101" r:id="rId106" display="64505624" xr:uid="{A04D2EA0-31CB-4BE7-BB26-93E6BB5A2D83}"/>
    <hyperlink ref="U103" r:id="rId107" display="64506328" xr:uid="{3F49DF16-F5CF-4908-8215-2AAAD8F1E8F6}"/>
    <hyperlink ref="U120" r:id="rId108" display="64670926" xr:uid="{314F6A43-8282-41A2-9C8C-F38B7CAAB0E4}"/>
    <hyperlink ref="U104" r:id="rId109" display="64676226" xr:uid="{9B28D253-3776-46A3-A3E7-38EE07F2BBA7}"/>
    <hyperlink ref="U106" r:id="rId110" display="64677297" xr:uid="{1B1586B7-D32D-4B29-9B2A-F6D7E7AFA357}"/>
    <hyperlink ref="U122" r:id="rId111" display="64677974" xr:uid="{7C4D0977-4328-4495-95AB-69E9F458633D}"/>
    <hyperlink ref="U115" r:id="rId112" display="64950998" xr:uid="{292C31FF-D6C5-4603-BE62-4169362ABEA0}"/>
    <hyperlink ref="U111" r:id="rId113" display="64971611" xr:uid="{CB2D452F-ECA0-47F1-8F18-E2DB806D9290}"/>
    <hyperlink ref="U118" r:id="rId114" display="64974148" xr:uid="{6B42791A-3A5C-4FDD-B825-416A8AB493BE}"/>
    <hyperlink ref="U117" r:id="rId115" display="64974558" xr:uid="{913522CD-ACE2-4D1B-8FA2-FA14A6702D75}"/>
    <hyperlink ref="U129" r:id="rId116" display="64175744" xr:uid="{845D2943-8D0C-45F9-96C1-9055FAC14241}"/>
    <hyperlink ref="U133" r:id="rId117" display="64175744" xr:uid="{124D118C-9FBE-4976-9FC2-7C207BCE1DDB}"/>
    <hyperlink ref="U127" r:id="rId118" display="64175744" xr:uid="{4E275FB1-8035-41EB-A710-1D5D157349BE}"/>
    <hyperlink ref="U131" r:id="rId119" display="64175744" xr:uid="{93A5B5B3-D63A-4B60-B39A-9AF146D5CD18}"/>
    <hyperlink ref="U134" r:id="rId120" display="64175744" xr:uid="{0F8C6C24-B66E-41F3-8E63-8F31CAA9A8DA}"/>
    <hyperlink ref="U132" r:id="rId121" display="64927490" xr:uid="{20CD924F-1201-4336-A139-532AB89DDA81}"/>
    <hyperlink ref="U128" r:id="rId122" display="65054228" xr:uid="{A0E44777-F0C7-4D4E-ACA7-49A6789B5188}"/>
    <hyperlink ref="U126" r:id="rId123" display="65054570" xr:uid="{A109DABF-C059-4CA9-928F-E9BCB01979EF}"/>
    <hyperlink ref="U130" r:id="rId124" display="65055326" xr:uid="{650FB6E4-9E24-4B66-B23D-55B3B0F3CA5B}"/>
    <hyperlink ref="U135" r:id="rId125" display="64178909" xr:uid="{112D682E-E002-4368-A655-9A3186EDD6A5}"/>
    <hyperlink ref="U137" r:id="rId126" display="65162847" xr:uid="{46DBB656-BB02-4073-8C5A-05BB423116EE}"/>
    <hyperlink ref="U138" r:id="rId127" display="63769387" xr:uid="{F1D0D93B-7C8E-4DDA-A2FF-C35BE80CF108}"/>
    <hyperlink ref="U140" r:id="rId128" display="65249759" xr:uid="{F82C969F-1C90-4DB2-9EDE-D293739C2B90}"/>
    <hyperlink ref="U139" r:id="rId129" display="65251425" xr:uid="{FC7FF939-6CB6-426F-83FB-989A53A5D9F4}"/>
    <hyperlink ref="U141" r:id="rId130" display="65156002" xr:uid="{196B9EE8-0567-4327-91A4-151E7F689C11}"/>
    <hyperlink ref="U144" r:id="rId131" display="65203610" xr:uid="{048014FF-6982-4093-B35B-6836BE7DE285}"/>
    <hyperlink ref="U143" r:id="rId132" display="65203610" xr:uid="{672C1105-738C-4713-BBB7-A070F5E30475}"/>
    <hyperlink ref="U142" r:id="rId133" display="65271563" xr:uid="{FF003156-6978-44EA-A425-DAE53C440E7A}"/>
    <hyperlink ref="U146" r:id="rId134" display="63886225" xr:uid="{E309C74F-0FDF-4BD4-B8EA-9BB0C3D1C5B6}"/>
    <hyperlink ref="U145" r:id="rId135" display="1897733" xr:uid="{6D906ED6-1EAB-4198-BCA2-AE82995A24D8}"/>
    <hyperlink ref="U147" r:id="rId136" display="1897804" xr:uid="{F532F5C4-7C30-43B0-BDE8-0A5566E8D62D}"/>
    <hyperlink ref="U151" r:id="rId137" display="64009404" xr:uid="{CB2ADA59-F7DB-4856-9DF9-BCCC0CB9E3EE}"/>
    <hyperlink ref="U149" r:id="rId138" display="64009404" xr:uid="{04A49308-CE57-4F7B-837D-F6FEF5B84982}"/>
    <hyperlink ref="U150" r:id="rId139" display="64009404" xr:uid="{CC508046-B54E-440A-B62F-5F94180E1A0C}"/>
    <hyperlink ref="U148" r:id="rId140" display="65245496" xr:uid="{1813091D-BCDA-4EF1-9D03-743B9301B121}"/>
    <hyperlink ref="U152" r:id="rId141" display="65580917" xr:uid="{78DBD34C-8443-48DB-927B-54C9F146120D}"/>
    <hyperlink ref="U153" r:id="rId142" display="1906227" xr:uid="{143BE49B-D8A0-4F31-8192-B6E52CF94EC5}"/>
    <hyperlink ref="U154" r:id="rId143" display="65543733" xr:uid="{275B486F-2A78-46F2-8E24-5663540A4DB2}"/>
    <hyperlink ref="U155" r:id="rId144" display="65850986" xr:uid="{E70A04DC-79C1-4890-B5A2-E8BFDD49CBA4}"/>
    <hyperlink ref="U165" r:id="rId145" display="64096587" xr:uid="{1430FB60-4BB3-4569-A35B-F1139AFF4A13}"/>
    <hyperlink ref="U157" r:id="rId146" display="64096587" xr:uid="{7EA22AF0-4852-4683-9E85-60F67B592F21}"/>
    <hyperlink ref="U161" r:id="rId147" display="64096587" xr:uid="{F5A072C7-7829-42A4-9D2E-7EF0544ECFB8}"/>
    <hyperlink ref="U164" r:id="rId148" display="64096587" xr:uid="{6F6BF349-987E-428B-AE82-881DF9171897}"/>
    <hyperlink ref="U160" r:id="rId149" display="64096587" xr:uid="{CFB0D2D5-5CC2-4D10-9D63-CD53FECDCF95}"/>
    <hyperlink ref="U156" r:id="rId150" display="64096587" xr:uid="{FFDBF34D-35F4-48E1-9BBD-C6700FEA44B6}"/>
    <hyperlink ref="U166" r:id="rId151" display="64096587" xr:uid="{7BAEA215-83AC-4753-8BA1-25A4F9A19B3F}"/>
    <hyperlink ref="U167" r:id="rId152" display="64096587" xr:uid="{4127A636-7069-4E9F-8447-A0C56667E7F4}"/>
    <hyperlink ref="U159" r:id="rId153" display="64096587" xr:uid="{20888973-96A9-4657-AFE6-289C06E208EF}"/>
    <hyperlink ref="U158" r:id="rId154" display="64096587" xr:uid="{92A8E3A3-4EF9-4D32-ADF9-5A5EE929C0F9}"/>
    <hyperlink ref="U163" r:id="rId155" display="65999549" xr:uid="{8F0F15D0-5A88-41D7-924D-FF9C46D216B3}"/>
    <hyperlink ref="U162" r:id="rId156" display="66001860" xr:uid="{9973D59E-EE44-4623-8394-A56C0B204E2F}"/>
    <hyperlink ref="U171" r:id="rId157" display="65502389" xr:uid="{46D085AF-B879-4819-8D46-E01DC4CB3B91}"/>
    <hyperlink ref="U172" r:id="rId158" display="65502389" xr:uid="{479AB2FB-E588-4CFF-9BD3-890630994784}"/>
    <hyperlink ref="U169" r:id="rId159" display="65502389" xr:uid="{36D354D2-54C4-4883-8BC2-69BD744485BE}"/>
    <hyperlink ref="U170" r:id="rId160" display="65502389" xr:uid="{B51D9049-61D2-4AA0-BF70-B1BC21B693EC}"/>
    <hyperlink ref="U174" r:id="rId161" display="65502389" xr:uid="{FD09FB8F-5597-4D47-B78D-2BD86A144AF4}"/>
    <hyperlink ref="U173" r:id="rId162" display="65502389" xr:uid="{DF1C687D-0B7E-4064-8935-E34B1F0CFE81}"/>
    <hyperlink ref="U175" r:id="rId163" display="65502389" xr:uid="{2084C9D2-297F-4799-9DD2-8A04F331A26E}"/>
    <hyperlink ref="U168" r:id="rId164" display="65502389" xr:uid="{8FCE67A0-A6E6-4823-9ED9-ACD69C514EE8}"/>
    <hyperlink ref="U177" r:id="rId165" display="65315014" xr:uid="{301CF5C0-9AB7-4F6C-AC58-B766A50E2F94}"/>
    <hyperlink ref="U176" r:id="rId166" display="66107754" xr:uid="{09571B09-6185-4484-8BBB-36E2B794B029}"/>
    <hyperlink ref="U180" r:id="rId167" display="66074911" xr:uid="{D93F3A86-8BAF-43F0-9698-9536CEC7F48E}"/>
    <hyperlink ref="U181" r:id="rId168" display="66074979" xr:uid="{7B467AB6-490F-43D8-8560-A66E0EE63D40}"/>
    <hyperlink ref="U182" r:id="rId169" display="66099450" xr:uid="{0B63D337-BC2F-440A-9D58-4FC480B7F70E}"/>
    <hyperlink ref="U183" r:id="rId170" display="66099475" xr:uid="{FF4F0EF4-AB9F-476B-BA04-EC17A325FA45}"/>
    <hyperlink ref="U179" r:id="rId171" display="66186204" xr:uid="{ACCB7418-4D10-4F6E-B814-F0B12E18A61C}"/>
    <hyperlink ref="U178" r:id="rId172" display="66187080" xr:uid="{A9BB9FA5-15BA-4375-9D54-6B0BC3C22D7B}"/>
    <hyperlink ref="U185" r:id="rId173" display="66031038" xr:uid="{C62585A8-9011-4302-860E-9A689AD36458}"/>
    <hyperlink ref="U186" r:id="rId174" display="66203885" xr:uid="{AE28FF58-28EF-4B15-ADDE-E893358CB5B0}"/>
    <hyperlink ref="U187" r:id="rId175" display="66320337" xr:uid="{51B3941A-9D5A-4C6B-BCE8-C00B86927C46}"/>
    <hyperlink ref="U195" r:id="rId176" display="65557055" xr:uid="{B091BBE8-E392-4659-AACA-629CF92F99D4}"/>
    <hyperlink ref="U193" r:id="rId177" display="66324484" xr:uid="{3EB2D861-FCB7-4FE4-B136-80274147E640}"/>
    <hyperlink ref="U194" r:id="rId178" display="65557055" xr:uid="{4502D2C4-2470-46E7-90C8-68681D7A8CAE}"/>
    <hyperlink ref="U189" r:id="rId179" display="65557055" xr:uid="{E63BE0E7-01D3-42D7-819F-CDED488168E0}"/>
    <hyperlink ref="U192" r:id="rId180" display="65557055" xr:uid="{87B70233-60D1-4679-96A9-6E6E17E75752}"/>
    <hyperlink ref="U188" r:id="rId181" display="66345231" xr:uid="{4579B45D-16C5-4565-83B9-C45C46728B8E}"/>
    <hyperlink ref="U190" r:id="rId182" display="66345304" xr:uid="{B3CC9973-FF6C-4E66-879C-65E77E659383}"/>
    <hyperlink ref="U191" r:id="rId183" display="66345993" xr:uid="{94C1421B-E80C-493C-9EB0-990745BD36F2}"/>
    <hyperlink ref="U198" r:id="rId184" display="65577447" xr:uid="{EC15C567-A766-4423-88E9-83ABAE8C1F52}"/>
    <hyperlink ref="U197" r:id="rId185" display="65577447" xr:uid="{43D1BD08-942A-4350-B8B7-BB86A1ADB902}"/>
    <hyperlink ref="U196" r:id="rId186" display="66394408" xr:uid="{C0536339-3BD1-4D78-B0D1-70686AFAFAC3}"/>
    <hyperlink ref="U200" r:id="rId187" display="66397254" xr:uid="{0E2A258D-5828-464D-9ED7-EB5DFC3BB4DE}"/>
    <hyperlink ref="U199" r:id="rId188" display="66397245" xr:uid="{FEA93603-28BD-4397-825D-34B1120A11CE}"/>
    <hyperlink ref="U202" r:id="rId189" display="66219755" xr:uid="{67723A08-F27C-444B-9515-448A0D9838AA}"/>
    <hyperlink ref="U203" r:id="rId190" display="66031038" xr:uid="{C2A4E9AD-C7CB-48F5-89B3-A1A08F434365}"/>
    <hyperlink ref="U204" r:id="rId191" display="66614309" xr:uid="{298BE5B5-8B35-4F36-A875-9A87F80EAA81}"/>
    <hyperlink ref="U205" r:id="rId192" display="66614875" xr:uid="{ACE828FA-7442-4BFD-A72E-E8D94CEA5408}"/>
    <hyperlink ref="U206" r:id="rId193" display="66621732" xr:uid="{AB568217-D108-4710-ADB8-FA5C70739850}"/>
    <hyperlink ref="U216" r:id="rId194" display="65909038" xr:uid="{32FADCBD-4422-4053-B55B-A5022ADA7035}"/>
    <hyperlink ref="U217" r:id="rId195" display="65909038" xr:uid="{B57282CD-A640-435B-BECC-5861140F6873}"/>
    <hyperlink ref="U209" r:id="rId196" display="65909038" xr:uid="{07B625BB-6D86-4989-964F-B7023D071283}"/>
    <hyperlink ref="U207" r:id="rId197" display="65909038" xr:uid="{A0D68823-01FD-45AE-9224-3A61A16EC599}"/>
    <hyperlink ref="U208" r:id="rId198" display="65909038" xr:uid="{19C6B57B-DD45-4A20-81B7-721F10B3ED9A}"/>
    <hyperlink ref="U215" r:id="rId199" display="65909038" xr:uid="{82C2C1F0-4934-4075-8E3B-45117CF7E097}"/>
    <hyperlink ref="U214" r:id="rId200" display="65909038" xr:uid="{A4C8998C-C5DD-4261-A02D-65F73083BB61}"/>
    <hyperlink ref="U210" r:id="rId201" display="65909038" xr:uid="{F391016B-6611-432B-B231-B0A9915544F4}"/>
    <hyperlink ref="U211" r:id="rId202" display="65909038" xr:uid="{B38F3237-E6D7-440A-92AD-92786C0B1B15}"/>
    <hyperlink ref="U212" r:id="rId203" display="66754017" xr:uid="{A5A629B2-DD63-4BC0-B3ED-DC51A275F528}"/>
    <hyperlink ref="U213" r:id="rId204" display="66738475" xr:uid="{DCBBEAE9-1B81-4D2B-ACCE-EB66AD1ED249}"/>
    <hyperlink ref="U219" r:id="rId205" display="66168161" xr:uid="{EC17992A-11C7-4454-972F-BF1AB43EB29C}"/>
    <hyperlink ref="U218" r:id="rId206" display="66168161" xr:uid="{D0180A1A-ABF7-4C90-A45F-37962C81BF64}"/>
    <hyperlink ref="U222" r:id="rId207" display="66168161" xr:uid="{19D71413-B9CC-4CE4-836B-93EAD6DAED0A}"/>
    <hyperlink ref="U221" r:id="rId208" display="66168161" xr:uid="{D64CBB5B-496B-4CEE-9CCD-5E80C712D7E6}"/>
    <hyperlink ref="U220" r:id="rId209" display="66785788" xr:uid="{1F9F34BA-7163-4B1D-A0BE-B14B1434140D}"/>
    <hyperlink ref="U223" r:id="rId210" display="66146167" xr:uid="{8DC65EAE-3737-4EA9-95B5-AF61A99FAE16}"/>
    <hyperlink ref="U225" r:id="rId211" display="66844400" xr:uid="{644D37D7-18A3-4A54-87CD-C5DE47C0DED7}"/>
    <hyperlink ref="U224" r:id="rId212" display="66844389" xr:uid="{EC9582EB-5C06-4F61-9BE2-5C98FBC28D53}"/>
    <hyperlink ref="U227" r:id="rId213" display="63409262" xr:uid="{EFED1CC3-97AA-415C-8AA9-A2EADFA12205}"/>
    <hyperlink ref="U226" r:id="rId214" display="64807661" xr:uid="{8AF13C1D-F16D-4A55-A9F6-B1C06C66DD88}"/>
    <hyperlink ref="U230" r:id="rId215" display="63409262" xr:uid="{CCF60896-166D-4EAF-A706-1391AB44C3A5}"/>
    <hyperlink ref="U229" r:id="rId216" display="63409262" xr:uid="{AE23D187-C458-45BA-9B60-4AD992B674CF}"/>
    <hyperlink ref="U228" r:id="rId217" display="1935114" xr:uid="{2972E16A-D269-4F1A-B3AA-0B1BC37D500D}"/>
    <hyperlink ref="U236" r:id="rId218" display="66946792" xr:uid="{C31FCD68-9C83-4339-9F59-06BA58B21309}"/>
    <hyperlink ref="U237" r:id="rId219" display="65990519" xr:uid="{FA64247C-E6DB-4F02-915E-44451D08BC82}"/>
    <hyperlink ref="U238" r:id="rId220" display="66943720" xr:uid="{2E5B9B0C-0B3C-4054-8846-28F09B6DCAF9}"/>
    <hyperlink ref="U231" r:id="rId221" display="65874297" xr:uid="{B456134F-06CB-4214-A867-743F750C841C}"/>
    <hyperlink ref="U235" r:id="rId222" display="66946780" xr:uid="{7D84E5BC-5133-449D-B8DF-2536E1C80B1A}"/>
    <hyperlink ref="U234" r:id="rId223" display="66367943" xr:uid="{81DE235E-DF9C-44FB-9673-7C37959FA32B}"/>
    <hyperlink ref="U233" r:id="rId224" display="65877186" xr:uid="{ADF47320-08C4-425B-A59E-BC90684D11C1}"/>
    <hyperlink ref="U232" r:id="rId225" display="65544208" xr:uid="{7BEA5F54-969D-4FD2-B6B7-B63612D99477}"/>
    <hyperlink ref="U243" r:id="rId226" display="64183685" xr:uid="{7AD57DD8-0A58-4FDB-A31A-7468B501DEBB}"/>
    <hyperlink ref="U240" r:id="rId227" display="1936499" xr:uid="{35B6A83F-F731-43A0-83A8-F028CD6900AC}"/>
    <hyperlink ref="U244" r:id="rId228" display="64183685" xr:uid="{6E799281-8511-4C11-BEF8-D194A6847743}"/>
    <hyperlink ref="U241" r:id="rId229" display="1936506" xr:uid="{A39DF1D8-E786-4BB8-B370-7816D84D3622}"/>
    <hyperlink ref="U245" r:id="rId230" display="65320677" xr:uid="{AC314E69-49A1-4A1B-9EE1-E6E27FA134BC}"/>
    <hyperlink ref="U242" r:id="rId231" display="66590714" xr:uid="{36469297-3A4E-471F-B8AA-BE12F1F04236}"/>
    <hyperlink ref="U247" r:id="rId232" display="65688425" xr:uid="{514A0A90-6A05-46DD-9FC4-DD96661820C4}"/>
    <hyperlink ref="U239" r:id="rId233" display="1936653" xr:uid="{C587B878-D75A-4251-812A-1DA48450713B}"/>
    <hyperlink ref="U246" r:id="rId234" display="66181775" xr:uid="{E494D6A9-DC13-4EC2-8384-2367B2745965}"/>
    <hyperlink ref="U248" r:id="rId235" display="66891110" xr:uid="{E312A3BB-27B9-4E2C-9E75-A4EE73B33BC8}"/>
    <hyperlink ref="U250" r:id="rId236" display="66218639" xr:uid="{EEAFCDF9-7D52-4449-94A0-D6B55C2066D8}"/>
    <hyperlink ref="U249" r:id="rId237" display="66218654" xr:uid="{12A818EF-38D8-4095-AC8E-98589FAD6F0D}"/>
    <hyperlink ref="U252" r:id="rId238" display="63633118" xr:uid="{6D8CF064-2D6D-4B1E-8B2C-425A98A93967}"/>
    <hyperlink ref="U253" r:id="rId239" display="63633118" xr:uid="{423079CC-BFD7-4E16-94E6-C071F7813FE6}"/>
    <hyperlink ref="U251" r:id="rId240" display="63633118" xr:uid="{62DC52BB-AEA8-4CB3-ABD9-70D78272C25D}"/>
    <hyperlink ref="U254" r:id="rId241" display="65763720" xr:uid="{1F92D5C6-78C3-43FA-AA8D-743BE7002836}"/>
    <hyperlink ref="U255" r:id="rId242" display="67035760" xr:uid="{3E74AE72-68E2-4472-8C52-474F41FD027A}"/>
    <hyperlink ref="U257" r:id="rId243" display="66311467" xr:uid="{7EFF6BDF-1E80-43FA-B3E8-019AF4A4F143}"/>
    <hyperlink ref="U262" r:id="rId244" display="1940060" xr:uid="{1837A782-BF51-4016-81FD-FB822188A7FA}"/>
    <hyperlink ref="U261" r:id="rId245" display="1940059" xr:uid="{34596D9E-27DA-41F7-9A15-76E2CECA4B52}"/>
    <hyperlink ref="U259" r:id="rId246" display="67166284" xr:uid="{4E19487B-9148-41E5-8C63-8E167D7A76A0}"/>
    <hyperlink ref="U258" r:id="rId247" display="1940127" xr:uid="{E9742014-4F58-4933-845D-7E85EF654818}"/>
    <hyperlink ref="U260" r:id="rId248" display="67166283" xr:uid="{9738C4A5-6331-4891-92D8-31AEA49E2E17}"/>
    <hyperlink ref="U268" r:id="rId249" display="1940914" xr:uid="{B9ACE201-2872-474B-B678-2D384AFEDDC4}"/>
    <hyperlink ref="U269" r:id="rId250" display="1940916" xr:uid="{BAC8178E-95F1-4B71-8AF6-C1616DDFBD13}"/>
    <hyperlink ref="U265" r:id="rId251" display="1940919" xr:uid="{E2DAA0E5-91BB-477E-94D4-B4EDA6FCA1AF}"/>
    <hyperlink ref="U266" r:id="rId252" display="1940920" xr:uid="{4FBB9673-17BE-4BA6-8BD0-6CD692CADF31}"/>
    <hyperlink ref="U267" r:id="rId253" display="1940922" xr:uid="{C0216108-5DA0-4191-B4BD-3C263786BEB1}"/>
    <hyperlink ref="U263" r:id="rId254" display="341551" xr:uid="{1BAA438D-4FE2-4A83-BC9B-2DCE4DA869D2}"/>
    <hyperlink ref="U270" r:id="rId255" display="341551" xr:uid="{3334CD19-30D3-4F09-BB77-2E7054CDDE15}"/>
    <hyperlink ref="U264" r:id="rId256" display="341551" xr:uid="{5543A73A-0ABE-4D15-A080-BB9F6E16B1DD}"/>
    <hyperlink ref="U272" r:id="rId257" display="67573109" xr:uid="{33210399-330F-448E-A4B7-8CD38A052301}"/>
    <hyperlink ref="U273" r:id="rId258" display="67573104" xr:uid="{60AE5934-8756-4F82-B37F-C0A74705BFE7}"/>
    <hyperlink ref="U271" r:id="rId259" display="67132386" xr:uid="{26589B6B-9DE8-4806-A113-F55A24015129}"/>
    <hyperlink ref="U276" r:id="rId260" display="63875112" xr:uid="{2A6B5992-088C-4693-A1B5-E87E44C24510}"/>
    <hyperlink ref="U275" r:id="rId261" display="63875112" xr:uid="{6077AAB0-BCD2-4A43-83D2-27691425AA28}"/>
    <hyperlink ref="U277" r:id="rId262" display="63875112" xr:uid="{CE0915C9-36A7-4C51-9D06-B29A8899CBEF}"/>
    <hyperlink ref="U274" r:id="rId263" display="67257457" xr:uid="{34BFCF75-36C1-4F66-B065-37BECDA5B9D4}"/>
    <hyperlink ref="U287" r:id="rId264" display="64392285" xr:uid="{EB7E1CAE-974B-4A27-846D-AD0103BA3DD9}"/>
    <hyperlink ref="U296" r:id="rId265" display="64392285" xr:uid="{88593EFF-9461-4865-8097-2F39A0B23FF6}"/>
    <hyperlink ref="U297" r:id="rId266" display="64392285" xr:uid="{E447C7E5-6558-4D5D-8158-3840E11978AF}"/>
    <hyperlink ref="U299" r:id="rId267" display="64392285" xr:uid="{A7CAD360-8E47-416E-9FBF-916AFD8F5DCD}"/>
    <hyperlink ref="U309" r:id="rId268" display="64392285" xr:uid="{8D56AB5A-592A-46C7-BE8F-AA961D5E1C30}"/>
    <hyperlink ref="U304" r:id="rId269" display="64392285" xr:uid="{EF34D62E-0448-4071-A5A9-E259D2FE76A0}"/>
    <hyperlink ref="U289" r:id="rId270" display="64392285" xr:uid="{86DAF61F-F86B-4210-8758-D66E77692244}"/>
    <hyperlink ref="U282" r:id="rId271" display="64392285" xr:uid="{76C85FB9-B153-445E-AD31-562BCC47808A}"/>
    <hyperlink ref="U278" r:id="rId272" display="64392285" xr:uid="{418EA98F-788C-4D4B-846C-FD8E1318A916}"/>
    <hyperlink ref="U290" r:id="rId273" display="64392285" xr:uid="{F3BFA599-B0B3-4D81-99C2-07B7BC3DC5F8}"/>
    <hyperlink ref="U292" r:id="rId274" display="64392285" xr:uid="{0451EBE0-A220-422C-8E14-2F9DDA4875BD}"/>
    <hyperlink ref="U293" r:id="rId275" display="64392285" xr:uid="{014E4117-94F8-4FF3-A5E4-319FC313BF85}"/>
    <hyperlink ref="U312" r:id="rId276" display="64392285" xr:uid="{D6C286FB-3793-4609-9261-CA96DEDDECE3}"/>
    <hyperlink ref="U313" r:id="rId277" display="64392285" xr:uid="{5D42E789-0FBE-4CB0-A2F8-7E184C20DBE8}"/>
    <hyperlink ref="U302" r:id="rId278" display="64392285" xr:uid="{E17A1F2F-1A21-4E9C-8CC3-79EDAF62233C}"/>
    <hyperlink ref="U307" r:id="rId279" display="64392285" xr:uid="{D3BCC598-A85D-4D2B-9A44-468874F5D9F7}"/>
    <hyperlink ref="U303" r:id="rId280" display="67404009" xr:uid="{4A4DF088-FA7C-404B-A50D-8D093E6FE381}"/>
    <hyperlink ref="U291" r:id="rId281" display="67457666" xr:uid="{2EDAEC50-AC62-4255-9AAF-11F3871A953F}"/>
    <hyperlink ref="U298" r:id="rId282" display="67501041" xr:uid="{620E46E1-372A-45C2-A5CD-7B9FFD2FDDB6}"/>
    <hyperlink ref="U281" r:id="rId283" display="67551451" xr:uid="{B4D33B31-E066-4FB6-8621-C83C7728F19F}"/>
    <hyperlink ref="U286" r:id="rId284" display="67582503" xr:uid="{2A128AEC-A7E7-41FA-98A9-FDE355CF3C5D}"/>
    <hyperlink ref="U280" r:id="rId285" display="67589013" xr:uid="{FD368DD2-CAD4-4B0F-9D97-1DB68C419232}"/>
    <hyperlink ref="U279" r:id="rId286" display="67590049" xr:uid="{EFAF50D9-1B0B-4482-9361-589CB1720431}"/>
    <hyperlink ref="U308" r:id="rId287" display="67594373" xr:uid="{1F566E24-D4E4-432A-9BAD-2EC475B34BF6}"/>
    <hyperlink ref="U285" r:id="rId288" display="67613072" xr:uid="{8E3CA26A-7DCB-42CE-9175-0A09A5922CDF}"/>
    <hyperlink ref="U294" r:id="rId289" display="67842995" xr:uid="{E5302520-8A33-411F-BA95-86D0B428BA31}"/>
    <hyperlink ref="U301" r:id="rId290" display="67873191" xr:uid="{99A2FA6F-DC58-4E37-B1E5-DF5505EC37C0}"/>
    <hyperlink ref="U306" r:id="rId291" display="67908864" xr:uid="{0B87BEF7-9FC7-41F1-90AC-F0FB428ADB5B}"/>
    <hyperlink ref="U300" r:id="rId292" display="67948333" xr:uid="{31195771-D05E-41A4-864F-D6E40C11BF35}"/>
    <hyperlink ref="U314" r:id="rId293" display="1945541" xr:uid="{235D5B7D-B3C6-4A94-AEC1-7AB3BCEB3F49}"/>
    <hyperlink ref="U295" r:id="rId294" display="67990618" xr:uid="{E81ED8A4-0CD0-481B-84F8-586E56E6C783}"/>
    <hyperlink ref="U283" r:id="rId295" display="68002164" xr:uid="{3903FDCC-B807-4E8F-9323-7AFFF6B9D5E7}"/>
    <hyperlink ref="U288" r:id="rId296" display="68050417" xr:uid="{3FE168DC-C07E-445B-927A-C4C77C46BB99}"/>
    <hyperlink ref="U310" r:id="rId297" display="68071882" xr:uid="{2D1E6656-8497-4555-8933-08EF7D9B5EE7}"/>
    <hyperlink ref="U284" r:id="rId298" display="68077119" xr:uid="{53FB1517-4C4F-4973-BD99-6C0DEC033754}"/>
    <hyperlink ref="U311" r:id="rId299" display="68107369" xr:uid="{5AC80B95-14AA-437C-A05C-9AD19EB8B10D}"/>
    <hyperlink ref="U305" r:id="rId300" display="68130637" xr:uid="{1A02ED07-161E-4FAA-BF3A-CF4713B0EB3F}"/>
    <hyperlink ref="U315" r:id="rId301" display="66754344" xr:uid="{0DCD3D46-E742-4654-B710-BAD9DCFABA80}"/>
    <hyperlink ref="U316" r:id="rId302" display="66754344" xr:uid="{D9295EF1-E375-4642-8389-B3C3B919B3C7}"/>
    <hyperlink ref="U318" r:id="rId303" display="68225473" xr:uid="{CB60105F-F359-4037-8A8E-E4DF50FC5B92}"/>
    <hyperlink ref="U317" r:id="rId304" display="67742469" xr:uid="{6599BFE6-1E6F-4CBC-8090-4C265BD49FE5}"/>
    <hyperlink ref="U319" r:id="rId305" display="67298249" xr:uid="{07695337-8DF3-47AE-B096-60AC17A1C588}"/>
    <hyperlink ref="U325" r:id="rId306" display="67295041" xr:uid="{3A753D20-AFB2-45BB-A06E-3C1045D81E58}"/>
    <hyperlink ref="U322" r:id="rId307" display="67295041" xr:uid="{C16585FA-BDE9-4101-8676-58816647D016}"/>
    <hyperlink ref="U320" r:id="rId308" display="68409042" xr:uid="{D73AB134-91E9-4FD5-B098-E040F36CFDEE}"/>
    <hyperlink ref="U323" r:id="rId309" display="67295041" xr:uid="{8F6B614A-FB42-471C-B858-C6E043CD35D5}"/>
    <hyperlink ref="U329" r:id="rId310" display="67295041" xr:uid="{FE9F6191-6445-4E8D-BFDB-BF22F00717FE}"/>
    <hyperlink ref="U328" r:id="rId311" display="68209177" xr:uid="{5EB8B876-988C-410F-A3B1-6224572E6CC5}"/>
    <hyperlink ref="U327" r:id="rId312" display="68209520" xr:uid="{567A3322-D47B-41CD-9371-028B87B7E2E7}"/>
    <hyperlink ref="U324" r:id="rId313" display="68218915" xr:uid="{60743232-F033-4857-80FB-7E48862C43F8}"/>
    <hyperlink ref="U321" r:id="rId314" display="68409395" xr:uid="{057C62DE-E8A4-4F56-B7C0-970CA746B019}"/>
    <hyperlink ref="U326" r:id="rId315" display="68424151" xr:uid="{D31F6D74-56E4-4F88-B84C-6C25F81E1DF5}"/>
    <hyperlink ref="U330" r:id="rId316" display="68458072" xr:uid="{7BA1903C-3ECA-42ED-A8AC-1A7C75BD2345}"/>
    <hyperlink ref="U331" r:id="rId317" display="68456265" xr:uid="{952C4CF5-8ADE-44FC-8692-93AC23C12267}"/>
    <hyperlink ref="U332" r:id="rId318" display="67097361" xr:uid="{2D3A9AA2-7FB2-4A00-AC09-6A826F4F96BB}"/>
    <hyperlink ref="U333" r:id="rId319" display="68319214" xr:uid="{AD299807-D892-4786-B000-311295CA2EA1}"/>
    <hyperlink ref="U334" r:id="rId320" display="68494047" xr:uid="{317D42E5-9403-47DC-A3D0-DDEE0F37C357}"/>
    <hyperlink ref="U335" r:id="rId321" display="1954137" xr:uid="{394E3EB0-D6E3-4851-99B5-8BC6244CFB6D}"/>
    <hyperlink ref="U337" r:id="rId322" display="64927444" xr:uid="{B8392067-920A-441B-A59B-3F74E008FEC8}"/>
    <hyperlink ref="U336" r:id="rId323" display="67968850" xr:uid="{CAE4664B-AA4B-41A7-8E16-66CEB4CAE732}"/>
    <hyperlink ref="U343" r:id="rId324" display="67950320" xr:uid="{13E209EF-ED27-4CEF-83CB-4D21E9EC0204}"/>
    <hyperlink ref="U345" r:id="rId325" display="67950320" xr:uid="{05CDE4D3-6540-440C-BA24-9BC29AC052F5}"/>
    <hyperlink ref="U338" r:id="rId326" display="1955135" xr:uid="{6957B768-AD57-4EFC-BE57-34E0A6A6CD9F}"/>
    <hyperlink ref="U339" r:id="rId327" display="1955136" xr:uid="{A0CD6F7D-3A40-4770-AE67-6027AEF77EC7}"/>
    <hyperlink ref="U347" r:id="rId328" display="67950320" xr:uid="{02FFAB28-68A9-4CBF-969D-1808920F7701}"/>
    <hyperlink ref="U344" r:id="rId329" display="67950320" xr:uid="{6E2E4C61-FA6B-483D-8508-BB0010EDE2D5}"/>
    <hyperlink ref="U346" r:id="rId330" display="67950320" xr:uid="{295D190B-323D-4CBB-A7D7-5AB311DDDD73}"/>
    <hyperlink ref="U340" r:id="rId331" display="67950320" xr:uid="{6E6C6EE6-F1E2-4B6D-AEB7-07C2EAD6CBE6}"/>
    <hyperlink ref="U341" r:id="rId332" display="67950320" xr:uid="{B27063FF-8B12-4E58-9783-0D22BD1173D0}"/>
    <hyperlink ref="U342" r:id="rId333" display="67950230" xr:uid="{5694A62A-F28D-406B-AB9B-73648F9B95DD}"/>
    <hyperlink ref="U348" r:id="rId334" display="68656732" xr:uid="{36469D4A-4B03-463C-896F-F56C8AFF6055}"/>
    <hyperlink ref="U355" r:id="rId335" display="67807644" xr:uid="{9B30152E-795A-4D54-B12A-BF7D6F2D14D0}"/>
    <hyperlink ref="U356" r:id="rId336" display="68567123" xr:uid="{D88E326A-B45A-48F9-BE4F-97FF0FFBB1D0}"/>
    <hyperlink ref="U350" r:id="rId337" display="67807644" xr:uid="{5047E237-4F39-4D98-B76F-3081C1CF16DD}"/>
    <hyperlink ref="U353" r:id="rId338" display="67807644" xr:uid="{F6CDF7C6-CF58-4A5C-927A-AA97E37453B2}"/>
    <hyperlink ref="U351" r:id="rId339" display="67807644" xr:uid="{FC369528-10F6-4EC7-8C7D-407EDAC41EB5}"/>
    <hyperlink ref="U359" r:id="rId340" display="67807644" xr:uid="{A851B227-D464-438D-A892-FAE369313168}"/>
    <hyperlink ref="U357" r:id="rId341" display="67807644" xr:uid="{623D2120-28CA-4D6C-8DF6-0E9B76241B3B}"/>
    <hyperlink ref="U354" r:id="rId342" display="67807623" xr:uid="{6E7C2C31-AB7F-40EA-AFD9-14C6876EEE76}"/>
    <hyperlink ref="U358" r:id="rId343" display="67874597" xr:uid="{1197803B-52F8-4D0B-8C26-E97055469745}"/>
    <hyperlink ref="U352" r:id="rId344" display="68367927" xr:uid="{F5EC5894-12A5-4DE3-9FAD-0611A705B528}"/>
    <hyperlink ref="U349" r:id="rId345" display="68836259" xr:uid="{AAE4526A-EB54-4BD2-8AAC-597962B14EBD}"/>
    <hyperlink ref="U360" r:id="rId346" display="1973064" xr:uid="{D5E9A302-C2E8-49B6-A3F3-07C1BED35593}"/>
    <hyperlink ref="U365" r:id="rId347" display="62546753" xr:uid="{9899CE49-A809-448A-B071-DC449D1BE20D}"/>
    <hyperlink ref="U371" r:id="rId348" display="62546753" xr:uid="{235132A7-3992-4FC3-A07E-BBA1D76E9894}"/>
    <hyperlink ref="U372" r:id="rId349" display="62546753" xr:uid="{6980EE60-F633-474E-AA6C-4F6D205653A3}"/>
    <hyperlink ref="U366" r:id="rId350" display="62546753" xr:uid="{B247283B-F477-4D39-AF3B-32A24226FFB0}"/>
    <hyperlink ref="U367" r:id="rId351" display="62546753" xr:uid="{0837B8AC-31D5-4F73-A16B-F46E29D8FB1B}"/>
    <hyperlink ref="U369" r:id="rId352" display="62546753" xr:uid="{B027932B-40B5-48C8-ABF8-3478AE3CFD27}"/>
    <hyperlink ref="U370" r:id="rId353" display="62546753" xr:uid="{F3D6F8B3-7A1D-4D19-BD91-4D7588A6B5DA}"/>
    <hyperlink ref="U362" r:id="rId354" display="62546753" xr:uid="{98261746-E38F-4042-B9F3-60A9278F16FF}"/>
    <hyperlink ref="U364" r:id="rId355" display="62546753" xr:uid="{C401F0B1-9FB4-48A4-8A27-8A3043A8C855}"/>
    <hyperlink ref="U363" r:id="rId356" display="62546753" xr:uid="{B8D01477-E6F2-4668-BEAA-BB0969F57834}"/>
    <hyperlink ref="U361" r:id="rId357" display="69116199" xr:uid="{2488DFC5-86CA-4B5B-8A27-BABEE4FC3E70}"/>
    <hyperlink ref="U368" r:id="rId358" display="69128683" xr:uid="{71B7DF68-1E89-47F4-88A9-A7C3C97F4864}"/>
    <hyperlink ref="U375" r:id="rId359" display="68841906" xr:uid="{8721B0FA-C4AB-4E2E-ADEA-0617A8199F38}"/>
    <hyperlink ref="U374" r:id="rId360" display="68841906" xr:uid="{81886FDC-2ADB-4B7C-A243-B574523361BB}"/>
    <hyperlink ref="U373" r:id="rId361" display="68841906" xr:uid="{5F429EDA-C234-4B24-AF84-18FD6AAC203A}"/>
    <hyperlink ref="U376" r:id="rId362" display="69235325" xr:uid="{D1072B80-46BF-4F04-9CEC-FCE238E8F586}"/>
    <hyperlink ref="U377" r:id="rId363" display="68632416" xr:uid="{9FF0F4B5-A5FF-44C4-952A-9661958C31A9}"/>
    <hyperlink ref="U378" r:id="rId364" display="1982097" xr:uid="{FAFD213E-747E-41DF-84CA-E582AE5732F9}"/>
    <hyperlink ref="U379" r:id="rId365" display="69428267" xr:uid="{2D4AD7A9-078A-4DB5-974D-3C045B4B9C1F}"/>
    <hyperlink ref="U380" r:id="rId366" display="69463622" xr:uid="{41BD30A6-32B5-438B-B262-A3B8840BD1DC}"/>
    <hyperlink ref="U381" r:id="rId367" display="66466173" xr:uid="{E8A7E2E7-F676-49FF-8715-50D42FCD44AD}"/>
    <hyperlink ref="U382" r:id="rId368" display="66466173" xr:uid="{32F63FDC-5E09-4825-90F9-BBA2EDD5D88C}"/>
    <hyperlink ref="U386" r:id="rId369" display="68650380" xr:uid="{704C5C2C-BF39-4FBD-AA66-28D55DBC85FC}"/>
    <hyperlink ref="U383" r:id="rId370" display="69524750" xr:uid="{5D1DBF10-00BD-45E1-BCB8-9B57D21F654A}"/>
    <hyperlink ref="U385" r:id="rId371" display="68650380" xr:uid="{79F1184C-F1E8-4D8D-9980-F9EE2A64CC63}"/>
    <hyperlink ref="U384" r:id="rId372" display="68650380" xr:uid="{0BDCCB8B-9AAE-4552-AAD8-7821AA3E5880}"/>
    <hyperlink ref="U387" r:id="rId373" display="66462274" xr:uid="{C1E9E289-EE7B-488B-B0FE-9F1242A8B85C}"/>
    <hyperlink ref="U388" r:id="rId374" display="69410960" xr:uid="{3274AD13-CF31-4CF8-85CC-0A83AF01FA0C}"/>
    <hyperlink ref="U390" r:id="rId375" display="69821889" xr:uid="{A638A60B-0C8A-43D3-91FD-A0199B4534B6}"/>
    <hyperlink ref="U389" r:id="rId376" display="69821889" xr:uid="{DA6016FB-D2EE-4A8D-971F-AEFF5FCD1E4B}"/>
    <hyperlink ref="U394" r:id="rId377" display="66570482" xr:uid="{650CBB74-ACA0-4662-830F-CB80EE76E91E}"/>
    <hyperlink ref="U392" r:id="rId378" display="66570482" xr:uid="{007EF97C-7C8D-4A92-BCCB-EE8C0C2A7487}"/>
    <hyperlink ref="U391" r:id="rId379" display="66570482" xr:uid="{F928EADE-08B0-48B0-84D0-8D27C0C84FDF}"/>
    <hyperlink ref="U401" r:id="rId380" display="66570482" xr:uid="{05D26FF0-5538-46EB-83F1-CC09E91C92FF}"/>
    <hyperlink ref="U396" r:id="rId381" display="66570482" xr:uid="{55DD4D34-4EE2-45F6-A51A-C434360E1F90}"/>
    <hyperlink ref="U395" r:id="rId382" display="66570482" xr:uid="{66BF4A05-D98D-4D68-BD9C-C9A29EB29014}"/>
    <hyperlink ref="U399" r:id="rId383" display="66570482" xr:uid="{2317B9EC-7AE1-4824-B031-62025C959F5D}"/>
    <hyperlink ref="U400" r:id="rId384" display="66570482" xr:uid="{CD8333B2-0E95-4ABF-A74C-63ECAF5A7BF8}"/>
    <hyperlink ref="U393" r:id="rId385" display="66570482" xr:uid="{6807FA25-97FD-426C-8F04-F449EE83C699}"/>
    <hyperlink ref="U402" r:id="rId386" display="66570482" xr:uid="{E79B9498-21A7-49F3-8C5D-3B807FDBBA2C}"/>
    <hyperlink ref="U398" r:id="rId387" display="69926146" xr:uid="{1B17EA45-3346-4863-80E1-C741AAA0B1E5}"/>
    <hyperlink ref="U397" r:id="rId388" display="69928175" xr:uid="{11FFDB36-EDAD-4878-8F14-B7A4BE7CAF94}"/>
    <hyperlink ref="U408" r:id="rId389" display="69297267" xr:uid="{780133E1-A31F-4023-8C52-5DDE24C52D0D}"/>
    <hyperlink ref="U407" r:id="rId390" display="69297267" xr:uid="{F0E064DD-0042-4F23-A62F-2AE83FB9D6A3}"/>
    <hyperlink ref="U404" r:id="rId391" display="69297267" xr:uid="{D099B911-4D05-4AB5-ADF3-B77E49151972}"/>
    <hyperlink ref="U403" r:id="rId392" display="69297267" xr:uid="{6951D659-EEB3-4591-841E-DB92592F672E}"/>
    <hyperlink ref="U406" r:id="rId393" display="66973670" xr:uid="{1B4D1F00-6B9C-4F75-A691-75DD10534709}"/>
    <hyperlink ref="U410" r:id="rId394" display="67035571" xr:uid="{24DBBE7D-B7A3-4908-8833-66138700D085}"/>
    <hyperlink ref="U409" r:id="rId395" display="67035571" xr:uid="{6D2692FE-502E-4596-8D13-086A9295E148}"/>
    <hyperlink ref="U411" r:id="rId396" display="70199954" xr:uid="{E28C46D4-76D9-4C92-8AC8-301AC8CB7FCA}"/>
    <hyperlink ref="U412" r:id="rId397" display="67025050" xr:uid="{A496F5C0-C033-4F18-AEB9-F87AB50A08CF}"/>
    <hyperlink ref="U413" r:id="rId398" display="70275822" xr:uid="{136B81DB-EB52-403B-BE99-630C82B71F61}"/>
    <hyperlink ref="U414" r:id="rId399" display="362239" xr:uid="{7F77988B-BF56-4F3A-A994-A2304E45A400}"/>
    <hyperlink ref="U419" r:id="rId400" display="2005327" xr:uid="{162BC984-150E-47B8-A700-53905294DFE5}"/>
    <hyperlink ref="U420" r:id="rId401" display="2005328" xr:uid="{4428216D-15D8-4972-8BE0-DD86A17547B8}"/>
    <hyperlink ref="U418" r:id="rId402" display="2005329" xr:uid="{16EE69C0-0589-44DA-9E2F-CBDBEDA1719D}"/>
    <hyperlink ref="U416" r:id="rId403" display="2005330" xr:uid="{10229313-11B7-44C4-98A4-9CC0DC6949C6}"/>
    <hyperlink ref="U417" r:id="rId404" display="2005331" xr:uid="{B5353A2B-C0F3-496F-8038-2AA6366EB8B1}"/>
    <hyperlink ref="U415" r:id="rId405" display="69515893" xr:uid="{95166E60-51DB-4B99-BA34-4F266C76E75C}"/>
    <hyperlink ref="U421" r:id="rId406" display="362239" xr:uid="{EBAC61F2-C365-4364-804D-26859F800ABE}"/>
    <hyperlink ref="U423" r:id="rId407" display="70306399" xr:uid="{2FB1ABD6-4FE1-419E-B0A6-D4F91397D8A2}"/>
    <hyperlink ref="U422" r:id="rId408" display="2005180" xr:uid="{CBC29B5E-7091-4F4D-9EA2-6824B179D72E}"/>
    <hyperlink ref="U424" r:id="rId409" display="69596832" xr:uid="{FB11AB6E-1A68-47F3-B3E1-4C30F916F8AC}"/>
    <hyperlink ref="U425" r:id="rId410" display="70417048" xr:uid="{A8858015-7A5C-4FE9-8E25-F8CF4BFF4BC7}"/>
    <hyperlink ref="U430" r:id="rId411" display="70392972" xr:uid="{1ADA4402-85F6-4F99-9639-84070B0FF489}"/>
    <hyperlink ref="U431" r:id="rId412" display="70392972" xr:uid="{53583DCC-6843-4E7B-BFA5-B8312EBAEA2E}"/>
    <hyperlink ref="U432" r:id="rId413" display="70392972" xr:uid="{4281FFC2-0734-4102-8E6C-1205D1EA774F}"/>
    <hyperlink ref="U433" r:id="rId414" display="70392972" xr:uid="{FDC1D3AC-8E58-4AAB-94DD-3C0AFB27CF02}"/>
    <hyperlink ref="U426" r:id="rId415" display="70529266" xr:uid="{1F3D5180-A56C-435A-9A45-19D69BEEBA24}"/>
    <hyperlink ref="U427" r:id="rId416" display="70529268" xr:uid="{313621B9-2BA4-4357-A8E2-48CC2A0C88E0}"/>
    <hyperlink ref="U428" r:id="rId417" display="70531215" xr:uid="{B374ACBA-DCBD-46B1-ACB8-8652315D2E08}"/>
    <hyperlink ref="U429" r:id="rId418" display="70531217" xr:uid="{441E050F-3394-455A-96DC-66DAB51F6E2B}"/>
    <hyperlink ref="U450" r:id="rId419" display="67551404" xr:uid="{616EFDFF-F82D-4401-9A04-54C5B166E321}"/>
    <hyperlink ref="U446" r:id="rId420" display="67551404" xr:uid="{66D64760-7FB7-4E24-B356-F261C89280FA}"/>
    <hyperlink ref="U454" r:id="rId421" display="67551404" xr:uid="{5F31B987-DB8A-4189-83FE-5B075EB889A8}"/>
    <hyperlink ref="U435" r:id="rId422" display="67551404" xr:uid="{EA5ABE20-8651-4F96-8010-E68186F0EEB9}"/>
    <hyperlink ref="U452" r:id="rId423" display="67551404" xr:uid="{DFDE30EA-D065-4927-8F4C-6187AB87F75A}"/>
    <hyperlink ref="U470" r:id="rId424" display="67551404" xr:uid="{37A41803-A4EF-41CC-B157-EFD74150C3DD}"/>
    <hyperlink ref="U464" r:id="rId425" display="67551404" xr:uid="{05DBC40B-6C44-4E91-83CC-7A820A762557}"/>
    <hyperlink ref="U444" r:id="rId426" display="67551404" xr:uid="{84443071-2399-480D-838B-06F89A257C94}"/>
    <hyperlink ref="U468" r:id="rId427" display="67551404" xr:uid="{E370206D-0F95-4F8F-96F1-2DE065C3DFAA}"/>
    <hyperlink ref="U475" r:id="rId428" display="67551404" xr:uid="{6D33AD8A-8335-41D7-87CC-456376310E1B}"/>
    <hyperlink ref="U460" r:id="rId429" display="67551404" xr:uid="{7712D83D-EECB-4624-9D09-69EEE09E7DED}"/>
    <hyperlink ref="U457" r:id="rId430" display="67551404" xr:uid="{3BA18FD6-A204-4430-85DA-50296A4DE9D8}"/>
    <hyperlink ref="U478" r:id="rId431" display="67551404" xr:uid="{A488B897-0EB5-4BC4-8772-002B6B127A9B}"/>
    <hyperlink ref="U473" r:id="rId432" display="67551404" xr:uid="{B3EE9475-058E-4D00-A527-468B2EFE955D}"/>
    <hyperlink ref="U456" r:id="rId433" display="67551404" xr:uid="{AFCD999C-911F-45CE-92AA-1364896AE0E8}"/>
    <hyperlink ref="U448" r:id="rId434" display="67551404" xr:uid="{AE0B79A3-C8D5-41AC-B54F-D7F1BCBCF686}"/>
    <hyperlink ref="U479" r:id="rId435" display="67551404" xr:uid="{96F0B66C-3216-4AFA-A1A9-23D4BF3F6AEE}"/>
    <hyperlink ref="U440" r:id="rId436" display="67551404" xr:uid="{D3C1ADDF-8869-4585-8C4D-3C02A0A8AE22}"/>
    <hyperlink ref="U466" r:id="rId437" display="67551404" xr:uid="{15C1D56D-C45E-4F9B-A2FA-75D0A5D845A2}"/>
    <hyperlink ref="U471" r:id="rId438" display="71339974" xr:uid="{E69B75EA-BBCA-4F92-B49A-2BA13659ED90}"/>
    <hyperlink ref="U438" r:id="rId439" display="67551404" xr:uid="{2C59ADA6-3447-4D2B-BFAA-7BF0294AE04C}"/>
    <hyperlink ref="U436" r:id="rId440" display="70392952" xr:uid="{26BC5098-9F39-4FD5-A82A-97925A2976A5}"/>
    <hyperlink ref="U437" r:id="rId441" display="70392954" xr:uid="{B7699C90-CF1F-451E-AA6E-60A17D538210}"/>
    <hyperlink ref="U465" r:id="rId442" display="70460606" xr:uid="{7862AB88-0ED1-4E86-A0B7-E654CA75C1EF}"/>
    <hyperlink ref="U474" r:id="rId443" display="70473441" xr:uid="{25EB6D98-EC46-4D04-BBCA-E9B8A290B13C}"/>
    <hyperlink ref="U434" r:id="rId444" display="70508569" xr:uid="{52992F7A-DC71-4BD1-94FE-415D8EDD501C}"/>
    <hyperlink ref="U459" r:id="rId445" display="70525640" xr:uid="{0BE86B78-3C05-4DA2-9D16-17F08E9D3D3D}"/>
    <hyperlink ref="U467" r:id="rId446" display="70572037" xr:uid="{61BFDD08-2A97-49AB-98EC-F7FA4674FCE1}"/>
    <hyperlink ref="U441" r:id="rId447" display="70703558" xr:uid="{65832A89-E1A2-4381-A697-F731FD6BBD82}"/>
    <hyperlink ref="U453" r:id="rId448" display="70784519" xr:uid="{05A89187-B306-4675-8C80-7C28FF84EED9}"/>
    <hyperlink ref="U447" r:id="rId449" display="70795062" xr:uid="{32AFCB02-1038-4310-A56C-ABFFB7062221}"/>
    <hyperlink ref="U445" r:id="rId450" display="70795226" xr:uid="{9D4B03EB-CAE9-44FB-B7D7-C07232AF2C46}"/>
    <hyperlink ref="U439" r:id="rId451" display="70922307" xr:uid="{4991AF65-893B-4EA9-AD46-DCEAFEC42B39}"/>
    <hyperlink ref="U458" r:id="rId452" display="70929404" xr:uid="{CD1712E0-F29B-432B-8BE8-B7743119E917}"/>
    <hyperlink ref="U461" r:id="rId453" display="71003553" xr:uid="{3E94B383-A2DF-46ED-91C8-5BFB4CDF22C5}"/>
    <hyperlink ref="U462" r:id="rId454" display="71011878" xr:uid="{2B0A8AC1-1548-40D5-A746-83E987F944B3}"/>
    <hyperlink ref="U477" r:id="rId455" display="71023161" xr:uid="{ECAB970B-D725-4D00-B03E-D7167C692E64}"/>
    <hyperlink ref="U442" r:id="rId456" display="71047659" xr:uid="{8633D46D-0456-42EE-B668-A55BC1837BFF}"/>
    <hyperlink ref="U480" r:id="rId457" display="71049329" xr:uid="{0EA468FD-1366-44A6-B278-2D07B7C3F4F1}"/>
    <hyperlink ref="U481" r:id="rId458" display="2010574" xr:uid="{B16F95D8-6464-46B8-8377-054503C31B40}"/>
    <hyperlink ref="U455" r:id="rId459" display="71228503" xr:uid="{652497CC-6F03-4204-8B1E-0F9BA2CFE0E4}"/>
    <hyperlink ref="U472" r:id="rId460" display="71236619" xr:uid="{83374539-412D-4A41-A541-ADEA5773E9E3}"/>
    <hyperlink ref="U443" r:id="rId461" display="71246384" xr:uid="{BA8E4943-1C74-4A34-A209-869CF5D48ADC}"/>
    <hyperlink ref="U449" r:id="rId462" display="71253313" xr:uid="{CDA70F63-433D-4DCC-AE22-FB9627C10320}"/>
    <hyperlink ref="U451" r:id="rId463" display="71258935" xr:uid="{B476DD2D-13D9-4978-B04A-CFDA24D7754F}"/>
    <hyperlink ref="U463" r:id="rId464" display="71270421" xr:uid="{6D6F8C9D-1ECD-4DC8-BE0E-9B3FB7679B9D}"/>
    <hyperlink ref="U476" r:id="rId465" display="71278839" xr:uid="{DCA36751-8EEE-4E1B-BA10-258C600AF70E}"/>
    <hyperlink ref="U469" r:id="rId466" display="71336417" xr:uid="{94143E0A-8A45-4482-B580-8AB254F5A215}"/>
    <hyperlink ref="U483" r:id="rId467" display="70071225" xr:uid="{2D1ED393-21FA-4927-9220-5BF9ECAB068B}"/>
    <hyperlink ref="U482" r:id="rId468" display="70071225" xr:uid="{7B3C772E-98EF-4CE9-8D34-98C16E2E5AE1}"/>
    <hyperlink ref="U488" r:id="rId469" display="71429029" xr:uid="{9B4005D4-0B0B-4510-B150-87EA49ECE60C}"/>
    <hyperlink ref="U489" r:id="rId470" display="71429029" xr:uid="{A6FDACBC-6CB4-43B1-89E6-488B483DA026}"/>
    <hyperlink ref="U487" r:id="rId471" display="71450931" xr:uid="{C0580924-9209-4EBE-A2FC-7E5FF571CE2B}"/>
    <hyperlink ref="U486" r:id="rId472" display="71440728" xr:uid="{C99194AD-038A-4510-A3AF-FD0E3FC8310D}"/>
    <hyperlink ref="U484" r:id="rId473" display="69690721" xr:uid="{42ACD64B-7828-4B36-AEAF-12C27913D5F7}"/>
    <hyperlink ref="U485" r:id="rId474" display="69762349" xr:uid="{372DF746-4910-4BA3-8106-DB78B419B683}"/>
    <hyperlink ref="U490" r:id="rId475" display="70076657" xr:uid="{DFE65B98-8216-43AF-9107-74AB9D4789E0}"/>
    <hyperlink ref="U491" r:id="rId476" display="2019723" xr:uid="{DB01BE18-9DB2-430B-94F1-43E289979982}"/>
    <hyperlink ref="U492" r:id="rId477" display="70072544" xr:uid="{B6340DC7-1EA9-40A2-B274-63FF5ACE0698}"/>
    <hyperlink ref="U494" r:id="rId478" display="70207836" xr:uid="{97803E59-215A-4B48-ADDD-364027CDFCAE}"/>
    <hyperlink ref="U493" r:id="rId479" display="2025424" xr:uid="{BFED3D83-1512-49C6-B3F8-714792EDBBEE}"/>
    <hyperlink ref="U495" r:id="rId480" display="70786399" xr:uid="{8BF3E512-7450-4E25-B1B2-307627D24AB0}"/>
    <hyperlink ref="U499" r:id="rId481" display="69530234" xr:uid="{714D3D03-B782-400F-BB7F-E5D87C021B23}"/>
    <hyperlink ref="U498" r:id="rId482" display="69530234" xr:uid="{3A79E2BC-F7DC-4604-9BA2-770C675F872D}"/>
    <hyperlink ref="U497" r:id="rId483" display="71880813" xr:uid="{ABBC1734-B9F3-4B1C-8D93-6B96D27DA0A0}"/>
    <hyperlink ref="U496" r:id="rId484" display="71884372" xr:uid="{6B5A0FAE-E3E5-4223-B596-47ED2324C7E4}"/>
    <hyperlink ref="U504" r:id="rId485" display="70386089" xr:uid="{B446FEBA-2DF8-4FE4-9EEA-6B356BB658D8}"/>
    <hyperlink ref="U501" r:id="rId486" display="70386089" xr:uid="{6E99F689-9222-4504-9948-29EC9264892F}"/>
    <hyperlink ref="U503" r:id="rId487" display="70386089" xr:uid="{20DFC14C-FB32-4149-95EC-95D86462C4FD}"/>
    <hyperlink ref="U502" r:id="rId488" display="71360346" xr:uid="{71043206-CDDD-4FB4-B43A-E18649B98A0D}"/>
    <hyperlink ref="U500" r:id="rId489" display="71360055" xr:uid="{D3107DAD-48D7-4629-A0AA-26099838D259}"/>
    <hyperlink ref="U505" r:id="rId490" display="2034032" xr:uid="{829BF36B-ED9E-4863-9B4B-FEB7C1322C71}"/>
    <hyperlink ref="U506" r:id="rId491" display="71884636" xr:uid="{6BA943FC-6FDD-4792-9B48-AF06E38F2571}"/>
    <hyperlink ref="U513" r:id="rId492" display="70416825" xr:uid="{88E45772-C716-438D-AC92-92897A711086}"/>
    <hyperlink ref="U511" r:id="rId493" display="70416825" xr:uid="{F794E2E2-14C2-4004-9EC8-24AA46EA40EC}"/>
    <hyperlink ref="U512" r:id="rId494" display="70416825" xr:uid="{D2BB05C0-0661-4B12-A3A1-F09415B1EDC4}"/>
    <hyperlink ref="U509" r:id="rId495" display="70416825" xr:uid="{1B394021-FC6A-4C97-B43A-899A12317D46}"/>
    <hyperlink ref="U510" r:id="rId496" display="70416825" xr:uid="{276CD433-4CB2-49DA-8D09-8CF23CF6D9F5}"/>
    <hyperlink ref="U507" r:id="rId497" display="71878915" xr:uid="{7244A49B-4B8C-46DB-BBB0-6245E27027A6}"/>
    <hyperlink ref="U508" r:id="rId498" display="71218024" xr:uid="{E50A8651-1CCC-4225-8E01-EF12996FA10F}"/>
    <hyperlink ref="U524" r:id="rId499" display="70782202" xr:uid="{8B7F5D87-AC22-4CFB-B975-14F7E4165D37}"/>
    <hyperlink ref="U522" r:id="rId500" display="70782202" xr:uid="{4A7A5D61-E349-48C6-AC06-DB37BFE409EF}"/>
    <hyperlink ref="U527" r:id="rId501" display="70782202" xr:uid="{44C5D3B9-3EFB-4F15-84DC-FE412746DC85}"/>
    <hyperlink ref="U525" r:id="rId502" display="70782202" xr:uid="{E5AA6F61-E8DD-4625-91BA-11DF3E8FEA57}"/>
    <hyperlink ref="U516" r:id="rId503" display="70782202" xr:uid="{26C4DAD4-35D3-4915-B726-1E94958565CA}"/>
    <hyperlink ref="U515" r:id="rId504" display="70782202" xr:uid="{2490EFC6-2029-4BE7-9706-382C304DAFEF}"/>
    <hyperlink ref="U523" r:id="rId505" display="70782202" xr:uid="{7F838D77-604C-47D4-AC7F-2037EDD5F710}"/>
    <hyperlink ref="U528" r:id="rId506" display="70782202" xr:uid="{8E47631B-FED5-4E28-94B4-F824DC3F6C6C}"/>
    <hyperlink ref="U529" r:id="rId507" display="70782202" xr:uid="{003A596B-D56D-4EB1-80B9-D61D251FE02F}"/>
    <hyperlink ref="U519" r:id="rId508" display="70782202" xr:uid="{F039D517-4E24-4078-A6DF-28E905C47301}"/>
    <hyperlink ref="U517" r:id="rId509" display="70782202" xr:uid="{7BDE43C9-BF4B-400D-B6F5-063D716B7C6E}"/>
    <hyperlink ref="U521" r:id="rId510" display="70782202" xr:uid="{7775337E-F835-40DD-8780-DC0531B750E2}"/>
    <hyperlink ref="U520" r:id="rId511" display="70782202" xr:uid="{D66AA7B3-C39B-4083-8C43-7913B31C4EA9}"/>
    <hyperlink ref="U526" r:id="rId512" display="70782202" xr:uid="{3D9187FC-F9E1-43E2-9AE1-51B91695C2AF}"/>
    <hyperlink ref="U518" r:id="rId513" display="72315116" xr:uid="{71B607E6-8874-4DF7-BB76-AE37D11EECC2}"/>
    <hyperlink ref="U514" r:id="rId514" display="2040993" xr:uid="{37A8A887-E1C5-4614-AEDF-3545097BE98A}"/>
    <hyperlink ref="U530" r:id="rId515" display="2041028" xr:uid="{A752473E-B754-4636-8042-6DF9BCD78A30}"/>
    <hyperlink ref="U531" r:id="rId516" display="72395947" xr:uid="{669F8176-9A98-44B6-BFA9-D2B29EC4E2FE}"/>
    <hyperlink ref="U532" r:id="rId517" display="72395947" xr:uid="{68DDBB2B-1784-43E1-87A7-4977E34E5E19}"/>
    <hyperlink ref="U533" r:id="rId518" display="72459656" xr:uid="{3A387CFA-8526-4884-9204-D63F7D3C398B}"/>
    <hyperlink ref="U534" r:id="rId519" display="72535294" xr:uid="{3216DAF0-65CE-4E3B-8208-2EC47E30105A}"/>
    <hyperlink ref="U535" r:id="rId520" display="71705198" xr:uid="{3E81C259-8304-475C-A75C-B48994553671}"/>
    <hyperlink ref="U536" r:id="rId521" display="71705198" xr:uid="{39B8E4B9-0549-4899-ADE4-03BFF7234B73}"/>
    <hyperlink ref="U537" r:id="rId522" display="2056036" xr:uid="{33B3CDBE-4FF5-431F-90ED-7BC624BF3A5B}"/>
    <hyperlink ref="U538" r:id="rId523" display="71244033" xr:uid="{323581E5-2DFE-4FBC-A916-E42FC9198F4F}"/>
    <hyperlink ref="U540" r:id="rId524" display="71877688" xr:uid="{CFDF91D9-6F94-46FF-A6F4-F67D629E535F}"/>
    <hyperlink ref="U539" r:id="rId525" display="71877688" xr:uid="{B19BFF9E-2232-48C7-867C-FD8D2FF9D46C}"/>
    <hyperlink ref="U543" r:id="rId526" display="72908526" xr:uid="{FEAE7A98-6CEC-4F56-8675-F65E294657A2}"/>
    <hyperlink ref="U541" r:id="rId527" display="2059275" xr:uid="{2D1C469F-ED26-4686-BB69-C79DF28CF5DA}"/>
    <hyperlink ref="U542" r:id="rId528" display="72908599" xr:uid="{827A0B27-C130-4C4D-9801-0569BD321AA0}"/>
    <hyperlink ref="U547" r:id="rId529" display="72555512" xr:uid="{1223D515-83D1-4280-9853-1F886F76CDF3}"/>
    <hyperlink ref="U546" r:id="rId530" display="72070303" xr:uid="{152999E4-CC7A-4C11-B003-A495ED0482FA}"/>
    <hyperlink ref="U545" r:id="rId531" display="72090757" xr:uid="{C185C88E-361D-447E-92AE-6296ED7FD481}"/>
    <hyperlink ref="U544" r:id="rId532" display="72090532" xr:uid="{7B1B6589-D1F6-4247-8159-992312E6DEE7}"/>
    <hyperlink ref="U548" r:id="rId533" display="71945973" xr:uid="{3299EB54-4DF9-4D05-A137-CC2980466DF2}"/>
    <hyperlink ref="U558" r:id="rId534" display="66522058" xr:uid="{566F325B-DD2A-43F3-A778-9A13AB40EC1F}"/>
    <hyperlink ref="U557" r:id="rId535" display="66522058" xr:uid="{260A3476-A783-4149-A4D5-64ECD787F913}"/>
    <hyperlink ref="U554" r:id="rId536" display="66522058" xr:uid="{985375F4-17C8-4E7E-BF3B-CF8B7B5B05B1}"/>
    <hyperlink ref="U567" r:id="rId537" display="66522058" xr:uid="{B99C4633-A694-4F63-AD3A-A27851733672}"/>
    <hyperlink ref="U556" r:id="rId538" display="66522058" xr:uid="{2B482AE1-A0E4-495C-94C2-73218A153717}"/>
    <hyperlink ref="U568" r:id="rId539" display="66522058" xr:uid="{B88E5B6F-031F-40C2-8CE0-511D5BF46B5B}"/>
    <hyperlink ref="U569" r:id="rId540" display="66522058" xr:uid="{5F2B4B5B-57C9-426D-8975-C8928F29A1D8}"/>
    <hyperlink ref="U559" r:id="rId541" display="66522058" xr:uid="{DAD45DDB-9121-4AED-8582-A6A9F5532EC1}"/>
    <hyperlink ref="U560" r:id="rId542" display="66522058" xr:uid="{AB027B5F-11D9-414F-99D4-420536728715}"/>
    <hyperlink ref="U555" r:id="rId543" display="66522058" xr:uid="{5DED131D-B4E3-4D5C-B1B6-976C5CDCE5C7}"/>
    <hyperlink ref="U565" r:id="rId544" display="66522058" xr:uid="{6200F069-7743-47D5-96C0-54F00BAC0C82}"/>
    <hyperlink ref="U553" r:id="rId545" display="66522058" xr:uid="{D1F628E0-367A-4BD4-8667-954ED0016803}"/>
    <hyperlink ref="U552" r:id="rId546" display="66522058" xr:uid="{E8343D38-37A0-458A-8C49-E3137BF6483D}"/>
    <hyperlink ref="U566" r:id="rId547" display="66522058" xr:uid="{B009FCCF-ECC6-4266-9866-0F90685BE553}"/>
    <hyperlink ref="U549" r:id="rId548" display="66522058" xr:uid="{6710EC05-16A2-42A0-8624-960FCAB0ACD1}"/>
    <hyperlink ref="U551" r:id="rId549" display="66522058" xr:uid="{37529AAD-8536-4F79-BC74-0C574C416C29}"/>
    <hyperlink ref="U550" r:id="rId550" display="66522058" xr:uid="{84444740-0726-4350-9858-B5476E125C3D}"/>
    <hyperlink ref="U562" r:id="rId551" display="66522058" xr:uid="{A8AAB1B2-B0CB-41B1-B588-E9DF6EF5F2F1}"/>
    <hyperlink ref="U563" r:id="rId552" display="66522058" xr:uid="{971E333A-1A0A-4777-93D8-C88F4897C689}"/>
    <hyperlink ref="U564" r:id="rId553" display="66522058" xr:uid="{9C1AF78A-98FC-486D-BA20-8E5A205D5980}"/>
    <hyperlink ref="U561" r:id="rId554" display="73257614" xr:uid="{C3B9EC02-DAFF-42CD-8E2C-237BC2BC94A3}"/>
    <hyperlink ref="U573" r:id="rId555" display="72610059" xr:uid="{ADCC5E5B-CED8-4216-9285-6B6AE66F28EF}"/>
    <hyperlink ref="U570" r:id="rId556" display="72610059" xr:uid="{F586906F-A79C-4482-967C-779E60AE15F4}"/>
    <hyperlink ref="U571" r:id="rId557" display="72610059" xr:uid="{9BE8894C-D916-4F6E-B708-8C7C657D0996}"/>
    <hyperlink ref="U572" r:id="rId558" display="72610059" xr:uid="{3EEE820B-C451-4CAA-919A-EA1A6F429B95}"/>
    <hyperlink ref="U574" r:id="rId559" display="72610059" xr:uid="{0E832149-8B76-4842-AA16-95FAF4F6D148}"/>
    <hyperlink ref="U575" r:id="rId560" display="2067427" xr:uid="{FB473806-581C-4A07-A14B-037B2E6D0C6D}"/>
    <hyperlink ref="U577" r:id="rId561" display="73357643" xr:uid="{F0B9DCBD-6621-4DA8-97DA-1688B7F3F996}"/>
    <hyperlink ref="U578" r:id="rId562" display="73357708" xr:uid="{B13F3EA6-9412-4B87-87BE-B30B70DA8ED4}"/>
    <hyperlink ref="U579" r:id="rId563" display="73357551" xr:uid="{7E2B0DAF-08EB-48B0-90A5-462F0691F1FD}"/>
    <hyperlink ref="U576" r:id="rId564" display="73357605" xr:uid="{FF8AD84A-0A4C-4F14-9B0A-60DD715D8BF2}"/>
    <hyperlink ref="U582" r:id="rId565" display="70194526" xr:uid="{33E55AFF-0F0C-4B67-8386-756572B7BBE5}"/>
    <hyperlink ref="U580" r:id="rId566" display="70194526" xr:uid="{BDD0C1E6-1689-4563-84F3-C34F0273A913}"/>
    <hyperlink ref="U581" r:id="rId567" display="70194526" xr:uid="{22DD5B69-DFD8-4EC8-A362-0C4A97DFA93B}"/>
    <hyperlink ref="U584" r:id="rId568" display="385739" xr:uid="{5ABCA183-91A8-444C-87F0-410DA20AFD19}"/>
    <hyperlink ref="U589" r:id="rId569" display="2076933" xr:uid="{6CB1022B-5D9A-44E7-BA8C-AE5A39533A9B}"/>
    <hyperlink ref="U590" r:id="rId570" display="2076935" xr:uid="{C2CDC36A-2423-4B57-93BD-9F73C54E1A6D}"/>
    <hyperlink ref="U586" r:id="rId571" display="2076937" xr:uid="{1382E1C1-DD87-4FFD-A047-F64262032A68}"/>
    <hyperlink ref="U587" r:id="rId572" display="2076938" xr:uid="{D842985C-7E44-4ABA-ACDB-4175F7FCBAEE}"/>
    <hyperlink ref="U588" r:id="rId573" display="2076940" xr:uid="{076D60E5-C03C-4C6C-966C-942239D1C8AD}"/>
    <hyperlink ref="U591" r:id="rId574" display="385739" xr:uid="{A2C0613B-7313-4912-AA12-22B45331E99A}"/>
    <hyperlink ref="U583" r:id="rId575" display="2074814" xr:uid="{0ECCC48E-B8D5-4DCE-923E-E41DCE063513}"/>
    <hyperlink ref="U585" r:id="rId576" display="70411567" xr:uid="{D4FD7154-A349-41BE-B1FE-574FD0027B29}"/>
    <hyperlink ref="U592" r:id="rId577" display="72074401" xr:uid="{653E0E33-5E12-40A4-9CC2-914870B52309}"/>
    <hyperlink ref="U593" r:id="rId578" display="73411539" xr:uid="{43B45D53-B85B-4DB6-96BB-C22FBF90E2DB}"/>
    <hyperlink ref="U594" r:id="rId579" display="2079467" xr:uid="{E2592068-C053-46BB-A61C-5516297DE74D}"/>
    <hyperlink ref="U595" r:id="rId580" display="2081231" xr:uid="{19E818E4-83C5-4DCA-B800-28F614F63B1A}"/>
    <hyperlink ref="U599" r:id="rId581" display="73997140" xr:uid="{255F80BF-70E6-4ED6-B4A8-0CF41FEF0BE8}"/>
    <hyperlink ref="U605" r:id="rId582" display="73997140" xr:uid="{E0AA978D-6F78-4A62-A383-5BC8AD307AC4}"/>
    <hyperlink ref="U607" r:id="rId583" display="73997140" xr:uid="{835CAC5D-9A06-4265-9869-D19F40EE0DE3}"/>
    <hyperlink ref="U597" r:id="rId584" display="73997140" xr:uid="{EF7E6AEF-1358-4753-9AD0-BCCFA316A311}"/>
    <hyperlink ref="U603" r:id="rId585" display="73997140" xr:uid="{65550B10-DD86-4EAE-825A-B9D8D4D44F51}"/>
    <hyperlink ref="U601" r:id="rId586" display="73997140" xr:uid="{4136E64F-0906-4DEA-9AF4-00160FA9A275}"/>
    <hyperlink ref="U609" r:id="rId587" display="73997140" xr:uid="{FD6A44F5-2EAF-4375-BB23-7DE6FC28A047}"/>
    <hyperlink ref="U611" r:id="rId588" display="73997140" xr:uid="{13CBD22B-4179-4CC9-A27A-0FF7FF6EC8F0}"/>
    <hyperlink ref="U602" r:id="rId589" display="73841955" xr:uid="{A1F83531-EBF3-42B4-8E92-69EBB00FC25E}"/>
    <hyperlink ref="U598" r:id="rId590" display="73997188" xr:uid="{7DFF2D55-EC31-4766-BCB0-F6635916E5D6}"/>
    <hyperlink ref="U604" r:id="rId591" display="73997502" xr:uid="{17AE5B02-4646-4EB1-86FB-E6EA220EB52E}"/>
    <hyperlink ref="U606" r:id="rId592" display="73999866" xr:uid="{46769BA0-20AF-4613-A658-E2E04BE691C9}"/>
    <hyperlink ref="U596" r:id="rId593" display="74277211" xr:uid="{6C42E80B-E423-4F2C-9776-E5FB13CC4606}"/>
    <hyperlink ref="U600" r:id="rId594" display="74584282" xr:uid="{8F6E7683-4BA8-49A9-BEC1-C1DCB3E46B78}"/>
    <hyperlink ref="U608" r:id="rId595" display="74660927" xr:uid="{F30B81B0-0FB6-4DC5-8DD7-8C56EE57DC92}"/>
    <hyperlink ref="U610" r:id="rId596" display="74663480" xr:uid="{66DE0D1F-FCD7-4F21-B89E-58F7C4EC0CB1}"/>
    <hyperlink ref="U615" r:id="rId597" display="71392692" xr:uid="{79CA85FE-F76E-4631-99A6-15832E0BD548}"/>
    <hyperlink ref="U633" r:id="rId598" display="71392692" xr:uid="{4B8F6769-8C85-4132-BCF8-933089A27C96}"/>
    <hyperlink ref="U621" r:id="rId599" display="71392692" xr:uid="{277C0CE7-7696-4454-B4C3-BCD4AFF397C5}"/>
    <hyperlink ref="U624" r:id="rId600" display="71392692" xr:uid="{763CD920-2FCB-4EBD-AF0F-E1AE4C6A90C6}"/>
    <hyperlink ref="U617" r:id="rId601" display="71392692" xr:uid="{C6B42F4A-7E39-4DFD-871C-FF12FD31950C}"/>
    <hyperlink ref="U632" r:id="rId602" display="71392692" xr:uid="{36183267-3BA3-4287-AA37-8FA909D38AA5}"/>
    <hyperlink ref="U619" r:id="rId603" display="71392692" xr:uid="{967F76F6-DF23-4A06-B5AB-F322DDE85186}"/>
    <hyperlink ref="U631" r:id="rId604" display="71392692" xr:uid="{203F9828-4B99-4EB3-A821-B6CF75571049}"/>
    <hyperlink ref="U628" r:id="rId605" display="71392692" xr:uid="{8823AFC3-EB84-4D32-B9D1-F5070BC22575}"/>
    <hyperlink ref="U629" r:id="rId606" display="71392692" xr:uid="{560BF09B-1119-434F-8E0A-764A182052E3}"/>
    <hyperlink ref="U616" r:id="rId607" display="74024512" xr:uid="{5F1EB4F6-F6DF-49E3-ACA9-19A32A73BD81}"/>
    <hyperlink ref="U625" r:id="rId608" display="74130543" xr:uid="{03297B0D-51FD-44CA-9D2A-FEABA07019C9}"/>
    <hyperlink ref="U623" r:id="rId609" display="74144185" xr:uid="{F07F8D37-223B-4C0D-853B-BFFC366C3903}"/>
    <hyperlink ref="U618" r:id="rId610" display="74168763" xr:uid="{9288752F-D757-40F8-A485-05DC8DC8A00E}"/>
    <hyperlink ref="U622" r:id="rId611" display="74218106" xr:uid="{7773CCC3-AD1C-42B7-88DB-F3A81C0561AD}"/>
    <hyperlink ref="U626" r:id="rId612" display="74329454" xr:uid="{419E31B8-3A40-4B50-A565-B212D653D26C}"/>
    <hyperlink ref="U634" r:id="rId613" display="74641261" xr:uid="{FBB6615F-D0C4-46D8-906E-D149506D65FF}"/>
    <hyperlink ref="U613" r:id="rId614" display="74719752" xr:uid="{9F7AD354-379B-492C-B1F2-D88284A320E8}"/>
    <hyperlink ref="U614" r:id="rId615" display="74725004" xr:uid="{56083E60-E26B-4A6A-9B9A-EC019D69E6A2}"/>
    <hyperlink ref="U612" r:id="rId616" display="74782237" xr:uid="{147E7438-FBF8-4FAA-A605-27C161BC8D26}"/>
    <hyperlink ref="U620" r:id="rId617" display="74838049" xr:uid="{4B8DEDAD-4DE6-4D06-9A82-E33FE46B0B54}"/>
    <hyperlink ref="U627" r:id="rId618" display="74844768" xr:uid="{20686044-0144-4F10-B1BF-CCEA7C007A6D}"/>
    <hyperlink ref="U630" r:id="rId619" display="74900620" xr:uid="{4F416D58-B6F4-4FAB-BDB6-779104F0C5A7}"/>
    <hyperlink ref="U637" r:id="rId620" display="70787432" xr:uid="{D17FD983-46DB-4A0E-B407-F14F880443DD}"/>
    <hyperlink ref="U654" r:id="rId621" display="70787432" xr:uid="{F349E12C-0BDF-4FBF-A035-F92ED01C3F33}"/>
    <hyperlink ref="U645" r:id="rId622" display="70787432" xr:uid="{FF54C768-BC03-4E0F-9A31-736BB35CFD89}"/>
    <hyperlink ref="U657" r:id="rId623" display="74918165" xr:uid="{54D0CD58-05AA-4AF6-A497-AD48E817F841}"/>
    <hyperlink ref="U647" r:id="rId624" display="70787432" xr:uid="{5D4FD778-E1A2-4244-A2E1-5F8869272049}"/>
    <hyperlink ref="U656" r:id="rId625" display="70787432" xr:uid="{676F336B-83FB-4F07-9B79-B51BA71B9A82}"/>
    <hyperlink ref="U648" r:id="rId626" display="70787432" xr:uid="{B0894E6D-FF57-4E9D-B86E-A2D2C0A3408A}"/>
    <hyperlink ref="U649" r:id="rId627" display="70787432" xr:uid="{42993298-6A8F-41F9-B921-933D13A05BFC}"/>
    <hyperlink ref="U650" r:id="rId628" display="70787432" xr:uid="{6F207E5D-F324-43DE-ADBD-2D97C01538AB}"/>
    <hyperlink ref="U640" r:id="rId629" display="70787432" xr:uid="{0093A110-269A-4504-919F-B27FB97EC908}"/>
    <hyperlink ref="U641" r:id="rId630" display="70787432" xr:uid="{10F647F4-345A-4D1F-808C-2E0CFDB1CE77}"/>
    <hyperlink ref="U643" r:id="rId631" display="70787432" xr:uid="{148343C4-D620-4A26-83E1-09995D809496}"/>
    <hyperlink ref="U646" r:id="rId632" display="73946865" xr:uid="{0B39AB51-1261-4F73-A303-4F614B4D9383}"/>
    <hyperlink ref="U655" r:id="rId633" display="74080491" xr:uid="{5E602846-EF39-4F90-B0CF-3E4176524F71}"/>
    <hyperlink ref="U653" r:id="rId634" display="74283832" xr:uid="{8BCDC74B-75F8-4AA4-87E1-7DDDB3D56893}"/>
    <hyperlink ref="U639" r:id="rId635" display="74714743" xr:uid="{878B5CDD-B7BA-4000-AD3B-8663D3FF4280}"/>
    <hyperlink ref="U638" r:id="rId636" display="74714747" xr:uid="{C538E684-9DDC-4A34-9D64-7226DB9279A1}"/>
    <hyperlink ref="U652" r:id="rId637" display="74918051" xr:uid="{8DD2A22D-9502-4740-AEC0-85EBDB13ADA3}"/>
    <hyperlink ref="U644" r:id="rId638" display="74918132" xr:uid="{C3F0D9EA-7E54-434F-A1D1-B4ACBFEF099F}"/>
    <hyperlink ref="U636" r:id="rId639" display="74921730" xr:uid="{E478E525-6BCE-460C-BE5D-1D829A3F7F0F}"/>
    <hyperlink ref="U651" r:id="rId640" display="74937793" xr:uid="{265B3E69-D93E-4E98-B0C4-729B05CBB089}"/>
    <hyperlink ref="U642" r:id="rId641" display="74947353" xr:uid="{56867E03-41DC-4222-90D3-211890D119E9}"/>
    <hyperlink ref="U635" r:id="rId642" display="388371" xr:uid="{F6C63E7B-1554-4462-9540-C325E6FDFB22}"/>
    <hyperlink ref="U658" r:id="rId643" display="75032908" xr:uid="{821EA02F-2BEC-4858-B760-8DAC6E9019B7}"/>
    <hyperlink ref="U660" r:id="rId644" display="70795141" xr:uid="{2430487F-5A3A-4469-A17A-43B5948181FF}"/>
    <hyperlink ref="U659" r:id="rId645" display="70795141" xr:uid="{D8B5C368-A947-4D69-ADD7-82FCA65AB979}"/>
    <hyperlink ref="U662" r:id="rId646" display="71442609" xr:uid="{F87F1B79-52D2-4BD9-BF1D-EEADE5A7595E}"/>
    <hyperlink ref="U661" r:id="rId647" display="75168107" xr:uid="{235F4B29-AA3D-4D27-8154-737685D43103}"/>
    <hyperlink ref="U665" r:id="rId648" display="71558049" xr:uid="{7A728C0B-9DA9-4830-8EB4-6B2BBB75F394}"/>
    <hyperlink ref="U666" r:id="rId649" display="71558049" xr:uid="{3B8A20AE-7601-4B33-94E3-C1817C7F3568}"/>
    <hyperlink ref="U667" r:id="rId650" display="71558049" xr:uid="{BCAB001B-8235-4DE3-9945-4A3AB60B2EBC}"/>
    <hyperlink ref="U668" r:id="rId651" display="71558049" xr:uid="{3860448D-42D7-485B-90A9-DA219F50CC60}"/>
    <hyperlink ref="U663" r:id="rId652" display="71558049" xr:uid="{27C373D4-3187-4103-8A8B-6C05B20C4E35}"/>
    <hyperlink ref="U664" r:id="rId653" display="75379323" xr:uid="{B8B4854B-B613-4347-B663-69E0B3CD0026}"/>
    <hyperlink ref="U683" r:id="rId654" display="71853503" xr:uid="{2D1C4A67-7865-49BB-9687-2AA776F204C9}"/>
    <hyperlink ref="U677" r:id="rId655" display="71853503" xr:uid="{0D120D9F-1473-4F4A-B573-E702BD7F82BC}"/>
    <hyperlink ref="U673" r:id="rId656" display="71853503" xr:uid="{AABF1A8D-8881-43E1-9C97-D1485375C545}"/>
    <hyperlink ref="U679" r:id="rId657" display="71853503" xr:uid="{3E7F84E5-F27E-46AE-AF41-174918B35717}"/>
    <hyperlink ref="U681" r:id="rId658" display="71853503" xr:uid="{0FF60006-5159-461F-8E0D-AB3FD434F599}"/>
    <hyperlink ref="U671" r:id="rId659" display="74613600" xr:uid="{8FC6F0C3-EB35-4793-9C2F-2621E4F485CA}"/>
    <hyperlink ref="U675" r:id="rId660" display="74618019" xr:uid="{E0ADFE32-2339-4919-A7BA-E2A68039F24C}"/>
    <hyperlink ref="U670" r:id="rId661" display="74621023" xr:uid="{9B9FB5CB-86AC-48E1-8BFB-8714B293617B}"/>
    <hyperlink ref="U678" r:id="rId662" display="74721701" xr:uid="{4C97180B-37E5-46F3-A5D7-9B58026801E8}"/>
    <hyperlink ref="U680" r:id="rId663" display="74722279" xr:uid="{0FA26F9F-1F7E-4CFB-A8A9-423E5AFD70A1}"/>
    <hyperlink ref="U684" r:id="rId664" display="75432992" xr:uid="{9C70DB0F-2002-497E-86DC-354B7FFAF3C0}"/>
    <hyperlink ref="U674" r:id="rId665" display="75433091" xr:uid="{C5488A1C-A403-4E9F-8293-B28EA13C71C9}"/>
    <hyperlink ref="U682" r:id="rId666" display="75433168" xr:uid="{00AAD62E-2FA9-4F33-A39A-198A933B54C3}"/>
    <hyperlink ref="U676" r:id="rId667" display="75433247" xr:uid="{9A9D863D-A1A3-4380-B2C7-3EBC44597A1D}"/>
    <hyperlink ref="U669" r:id="rId668" display="75433341" xr:uid="{80EECCC1-D761-41D9-9CA5-D20F042EAFA6}"/>
    <hyperlink ref="U672" r:id="rId669" display="75433857" xr:uid="{E4210FA5-119E-4DA7-B5A8-13DCE25083C2}"/>
    <hyperlink ref="U686" r:id="rId670" display="73786383" xr:uid="{052F11E2-86E2-44B2-947F-E2B7AD27D811}"/>
    <hyperlink ref="U685" r:id="rId671" display="73786383" xr:uid="{7A29E780-F81E-426A-BFAE-5FFC9981B37A}"/>
    <hyperlink ref="U687" r:id="rId672" display="2111456" xr:uid="{CF7F31CF-F410-4ED5-808A-75373E790D49}"/>
    <hyperlink ref="U697" r:id="rId673" display="73999857" xr:uid="{A9AFC042-D344-4194-B668-3515170032C2}"/>
    <hyperlink ref="U691" r:id="rId674" display="73999857" xr:uid="{FB6C3547-620A-4631-BC93-5B6125CC5D53}"/>
    <hyperlink ref="U688" r:id="rId675" display="73999857" xr:uid="{C9742764-37C3-4E2A-92A5-FA943836A59A}"/>
    <hyperlink ref="U690" r:id="rId676" display="73999857" xr:uid="{42CE1B7F-49E9-47AE-97A3-CBD8759DE8DF}"/>
    <hyperlink ref="U692" r:id="rId677" display="73999857" xr:uid="{726E3FF2-52CD-4D54-B2BB-BD9A03C5837A}"/>
    <hyperlink ref="U689" r:id="rId678" display="73999857" xr:uid="{2FA26703-5C1E-45C9-97E7-9DF8C1C80FBC}"/>
    <hyperlink ref="U696" r:id="rId679" display="73999857" xr:uid="{ACD77016-28C5-4BD6-B599-F8CC60947B13}"/>
    <hyperlink ref="U695" r:id="rId680" display="73999857" xr:uid="{89A7A9FB-06CA-4BD8-B8A7-BC837F19D26F}"/>
    <hyperlink ref="U694" r:id="rId681" display="73999857" xr:uid="{35C5AC50-0792-4B7E-9C05-58D4891AB671}"/>
    <hyperlink ref="U693" r:id="rId682" display="73999857" xr:uid="{8019409F-5AED-4610-8EB2-B7DABCC15DB1}"/>
    <hyperlink ref="U698" r:id="rId683" display="75802687" xr:uid="{539FE471-17AD-43C5-A226-4BA14A2B06FB}"/>
    <hyperlink ref="U700" r:id="rId684" display="75276238" xr:uid="{C51E1257-5699-4817-A87B-4188B3ACAB62}"/>
    <hyperlink ref="U701" r:id="rId685" display="76042739" xr:uid="{EF7281F5-D0A1-4D34-A0FD-D43118253F3C}"/>
    <hyperlink ref="U702" r:id="rId686" display="74947792" xr:uid="{56193AF5-B295-412C-BE79-3E41926518A7}"/>
    <hyperlink ref="U703" r:id="rId687" display="73947288" xr:uid="{03A97E41-847E-4A78-8742-DCB94BF57E34}"/>
    <hyperlink ref="U704" r:id="rId688" display="76363384" xr:uid="{C01DCB51-03EE-42C4-9239-77C0B70A3155}"/>
    <hyperlink ref="U709" r:id="rId689" display="73141270" xr:uid="{6F3A5EE0-C370-4A35-8DA8-7ECA9770DBDC}"/>
    <hyperlink ref="U713" r:id="rId690" display="73141270" xr:uid="{6F1C3700-14F5-4EF5-8D22-DD2AFB0D9873}"/>
    <hyperlink ref="U706" r:id="rId691" display="73141270" xr:uid="{E5270ECD-35A6-4207-A3BD-6589A9BEA6E2}"/>
    <hyperlink ref="U705" r:id="rId692" display="73141270" xr:uid="{8B75C986-2847-4F9E-BBD9-BF3F72268AD5}"/>
    <hyperlink ref="U708" r:id="rId693" display="73141270" xr:uid="{2E74DAFA-BA71-449D-9230-A27AA8FE6FDB}"/>
    <hyperlink ref="U711" r:id="rId694" display="73141270" xr:uid="{0CB465E5-9C4A-43FB-8FF4-009C6F7852B6}"/>
    <hyperlink ref="U712" r:id="rId695" display="73141270" xr:uid="{A239FD6F-DE8A-42B6-8F41-9954600232D2}"/>
    <hyperlink ref="U710" r:id="rId696" display="73141270" xr:uid="{686A7FAD-6515-4B29-B2AF-438AA39FFF28}"/>
    <hyperlink ref="U707" r:id="rId697" display="73141270" xr:uid="{BA8B38C2-E5B7-454E-B509-4D2DDF2285B6}"/>
    <hyperlink ref="U719" r:id="rId698" display="75716513" xr:uid="{2FF154CB-B69A-4AD2-B65B-08B2E9F5D3DE}"/>
    <hyperlink ref="U718" r:id="rId699" display="75716513" xr:uid="{DB254B7E-4DC4-4707-BB04-E52520A67916}"/>
    <hyperlink ref="U714" r:id="rId700" display="75716513" xr:uid="{A40942D2-A021-4A2B-8C91-25DB613456CE}"/>
    <hyperlink ref="U715" r:id="rId701" display="75716513" xr:uid="{C2A0BC82-7CEB-4327-9BEE-21E3B1D09744}"/>
    <hyperlink ref="U716" r:id="rId702" display="75716513" xr:uid="{C8862AF3-9664-4F7B-AFAC-47CF5FE1BF2B}"/>
    <hyperlink ref="U721" r:id="rId703" display="75802040" xr:uid="{38C83254-7A52-48DF-AFA1-203662DAF1E7}"/>
    <hyperlink ref="U724" r:id="rId704" display="75830594" xr:uid="{628DD362-DDCD-4472-8754-2DC388F4FEEA}"/>
    <hyperlink ref="U723" r:id="rId705" display="75830594" xr:uid="{AC8F5D31-3B65-45FE-BF82-33C7DF927686}"/>
    <hyperlink ref="U722" r:id="rId706" display="74715816" xr:uid="{BA3055A5-4CC1-435C-A168-1B00519970AE}"/>
    <hyperlink ref="U729" r:id="rId707" display="https://cdosuiteplus.us.bank-dns.com/Apps/DealMaintenance/Assets/AssetFacility_Transactions/Loans/AssetLoan_Transactions/Transactions/TransDetail.asp?parm=10759&amp;issue_trans_id=76838589&amp;" xr:uid="{7BA1349F-E501-4B4A-B706-06E862998E31}"/>
    <hyperlink ref="U727" r:id="rId708" display="https://cdosuiteplus.us.bank-dns.com/Apps/DealMaintenance/Assets/AssetFacility_Transactions/Loans/AssetLoan_Transactions/Transactions/TransDetail.asp?parm=10759&amp;issue_trans_id=73683655&amp;" xr:uid="{BCE5482A-5912-4512-BE6C-1B9D53829A64}"/>
    <hyperlink ref="U728" r:id="rId709" display="https://cdosuiteplus.us.bank-dns.com/Apps/DealMaintenance/Assets/AssetFacility_Transactions/Loans/AssetLoan_Transactions/Transactions/TransDetail.asp?parm=10759&amp;issue_trans_id=75249666&amp;" xr:uid="{15371EDC-9183-4332-B1A2-4214E36EC8CF}"/>
    <hyperlink ref="U726" r:id="rId710" display="76842817" xr:uid="{1B1F2C97-3FB1-48CA-883B-1AF099B46416}"/>
    <hyperlink ref="U731" r:id="rId711" display="73678559" xr:uid="{921B013C-EC2B-42F2-B2D8-080A2C46E1AD}"/>
    <hyperlink ref="U737" r:id="rId712" display="https://cdosuiteplus.us.bank-dns.com/Apps/DealMaintenance/Assets/AssetFacility_Transactions/Loans/AssetLoan_Transactions/Transactions/TransDetail.asp?parm=10759&amp;issue_trans_id=75040660&amp;" xr:uid="{7A156587-7543-46FF-A562-F94C3BE427F3}"/>
    <hyperlink ref="U734" r:id="rId713" display="https://cdosuiteplus.us.bank-dns.com/Apps/DealMaintenance/Assets/AssetFacility_Transactions/Loans/AssetLoan_Transactions/Transactions/TransDetail.asp?parm=10759&amp;issue_trans_id=77129590&amp;" xr:uid="{863B3CB4-AC1C-4F9F-AD1B-AA880285965D}"/>
    <hyperlink ref="U735" r:id="rId714" display="https://cdosuiteplus.us.bank-dns.com/Apps/DealMaintenance/Assets/AssetFacility_Transactions/Loans/AssetLoan_Transactions/Transactions/TransDetail.asp?parm=10759&amp;issue_trans_id=75042385&amp;" xr:uid="{DF3A8B78-F463-4192-8881-6305361B58E9}"/>
    <hyperlink ref="U736" r:id="rId715" display="https://cdosuiteplus.us.bank-dns.com/Apps/DealMaintenance/Assets/AssetFacility_Transactions/Loans/AssetLoan_Transactions/Transactions/TransDetail.asp?parm=10759&amp;issue_trans_id=75889629&amp;" xr:uid="{14057C4D-5CDC-4117-A8A2-212929EE8B4D}"/>
    <hyperlink ref="U733" r:id="rId716" display="77129565" xr:uid="{382A6EF5-18DB-4D36-A271-71F8321FFD89}"/>
    <hyperlink ref="U738" r:id="rId717" display="77156692" xr:uid="{0D698039-6BD0-4A72-ABEC-41383B8BD8CF}"/>
    <hyperlink ref="U740" r:id="rId718" display="71244321" xr:uid="{CED85E56-7CE3-41CF-8E50-9D0689C3A3F9}"/>
    <hyperlink ref="U739" r:id="rId719" display="75046384" xr:uid="{DC4AC04F-8C4B-48F0-BE80-B35C202BB660}"/>
    <hyperlink ref="U741" r:id="rId720" display="408794" xr:uid="{28012929-712C-4B0C-BE3D-9CC3F1C0BF23}"/>
    <hyperlink ref="U745" r:id="rId721" display="2152431" xr:uid="{EFF1F7CC-CABC-4A89-A984-190EF2A557C9}"/>
    <hyperlink ref="U746" r:id="rId722" display="2152432" xr:uid="{E1A7DECF-58FE-4D87-AB4B-921D847902E3}"/>
    <hyperlink ref="U742" r:id="rId723" display="2152433" xr:uid="{A74B0E99-4E16-4AA7-8723-7F2FF86F07F3}"/>
    <hyperlink ref="U743" r:id="rId724" display="2152434" xr:uid="{CCD4266B-B6C0-4B52-A295-25FE603F87C0}"/>
    <hyperlink ref="U744" r:id="rId725" display="2152435" xr:uid="{987FB195-A9CC-49A7-B4DC-A4416A97734D}"/>
    <hyperlink ref="U747" r:id="rId726" display="408794" xr:uid="{1C9AE478-1E40-4147-A70A-0D03A84FC918}"/>
    <hyperlink ref="U748" r:id="rId727" display="77205704" xr:uid="{942DC970-E682-4DB6-9D9E-D8EF0600E0F1}"/>
    <hyperlink ref="U749" r:id="rId728" display="2152336" xr:uid="{7140AAE0-E59C-43F7-AF09-AC1F454F267C}"/>
    <hyperlink ref="U752" r:id="rId729" display="76705275" xr:uid="{67DA7246-D65A-48A9-997F-E2AD0D2D4C03}"/>
    <hyperlink ref="U751" r:id="rId730" display="77236407" xr:uid="{DE01691B-3A4C-4BC2-AA64-391CD3E13612}"/>
    <hyperlink ref="U750" r:id="rId731" display="77236938" xr:uid="{9C32C882-0298-4568-BE5B-8E3B6D399BFC}"/>
    <hyperlink ref="U753" r:id="rId732" display="77236755" xr:uid="{4AA8E75D-D78A-415D-BD17-9C667BA005CA}"/>
    <hyperlink ref="U754" r:id="rId733" display="https://cdosuiteplus.us.bank-dns.com/Apps/DealMaintenance/Assets/AssetFacility_Transactions/Loans/AssetLoan_Transactions/Transactions/TransDetail.asp?parm=10759&amp;issue_trans_id=76351413&amp;" xr:uid="{EFE7E953-FD2A-4450-B90D-033D34E4371B}"/>
    <hyperlink ref="U758" r:id="rId734" display="https://cdosuiteplus.us.bank-dns.com/Apps/DealMaintenance/Assets/AssetFacility_Transactions/Loans/AssetLoan_Transactions/Transactions/TransDetail.asp?parm=10759&amp;issue_trans_id=73799455&amp;" xr:uid="{95BC89F7-E8FD-41AE-B1A3-A80DBE5D9C4C}"/>
    <hyperlink ref="U757" r:id="rId735" display="https://cdosuiteplus.us.bank-dns.com/Apps/DealMaintenance/Assets/AssetFacility_Transactions/Loans/AssetLoan_Transactions/Transactions/TransDetail.asp?parm=10759&amp;issue_trans_id=73813998&amp;" xr:uid="{73AD6F13-B678-484B-971B-7AC89672B84D}"/>
    <hyperlink ref="U759" r:id="rId736" display="https://cdosuiteplus.us.bank-dns.com/Apps/DealMaintenance/Assets/AssetFacility_Transactions/Loans/AssetLoan_Transactions/Transactions/TransDetail.asp?parm=10759&amp;issue_trans_id=75528545&amp;" xr:uid="{8B68560B-E9C7-404B-92CA-908DB43FB8EA}"/>
    <hyperlink ref="U756" r:id="rId737" display="74833168" xr:uid="{CA135832-40E2-4F43-9EEF-61D83834B5DE}"/>
    <hyperlink ref="U761" r:id="rId738" display="76317555" xr:uid="{0D9DDBCE-6059-4E7D-BB63-3FB4586FC26D}"/>
    <hyperlink ref="U760" r:id="rId739" display="77293219" xr:uid="{45F010FA-D65D-40A1-B6A3-C9FE4136B436}"/>
    <hyperlink ref="U762" r:id="rId740" display="2157633" xr:uid="{BDE23197-02D0-44EF-BCE9-B8FD2C419145}"/>
    <hyperlink ref="U763" r:id="rId741" display="2158011" xr:uid="{3BF14ABF-7DDB-4293-AC4E-A0B7742A4C02}"/>
    <hyperlink ref="U796" r:id="rId742" display="77596367" xr:uid="{C6EDA7FE-1EDB-4255-8089-FBE6FB187788}"/>
    <hyperlink ref="U791" r:id="rId743" display="77596367" xr:uid="{E70772C2-1A8C-4384-99C6-A7A76724863E}"/>
    <hyperlink ref="U782" r:id="rId744" display="77596367" xr:uid="{D22FE4D6-677B-4D3B-99E1-DD7285E58E62}"/>
    <hyperlink ref="U765" r:id="rId745" display="77596367" xr:uid="{AB11CF8A-179A-4F82-ACE6-EA090BBE2152}"/>
    <hyperlink ref="U774" r:id="rId746" display="77596367" xr:uid="{E1120C11-28BF-4BBD-849F-53DAA207382F}"/>
    <hyperlink ref="U800" r:id="rId747" display="77596367" xr:uid="{DF2B8560-A8E4-4320-98AC-491DAAB83177}"/>
    <hyperlink ref="U778" r:id="rId748" display="77596367" xr:uid="{0DAFBEA2-1AA9-4FE6-82B9-D7CF36C250AD}"/>
    <hyperlink ref="U776" r:id="rId749" display="77596367" xr:uid="{5D566EDD-CD30-4447-8316-4458490B4734}"/>
    <hyperlink ref="U784" r:id="rId750" display="77596367" xr:uid="{7E843B33-9071-4A47-BA81-6B20524C39E0}"/>
    <hyperlink ref="U780" r:id="rId751" display="77596367" xr:uid="{99A48AF0-BC37-404F-80BC-B20036E72156}"/>
    <hyperlink ref="U804" r:id="rId752" display="77596367" xr:uid="{8555B9FC-7414-4C70-8814-0A420F7EA46F}"/>
    <hyperlink ref="U788" r:id="rId753" display="77596367" xr:uid="{C67A2D64-1DFE-44C6-9E3C-36B75A2BE495}"/>
    <hyperlink ref="U803" r:id="rId754" display="77596367" xr:uid="{9E4D24D2-4FE5-40A7-B5E8-ADBE6737E4DB}"/>
    <hyperlink ref="U805" r:id="rId755" display="77596367" xr:uid="{99F340B6-3CB4-42E7-920E-9A92630E533C}"/>
    <hyperlink ref="U798" r:id="rId756" display="77596367" xr:uid="{3A5D1DC3-295F-4A43-B85A-0DCD0A1360EC}"/>
    <hyperlink ref="U767" r:id="rId757" display="77596367" xr:uid="{5BA677D9-39C4-4574-91C1-C72060C86F9D}"/>
    <hyperlink ref="U769" r:id="rId758" display="77596367" xr:uid="{99B7B079-1195-4C95-88A5-C727D1F4C256}"/>
    <hyperlink ref="U786" r:id="rId759" display="77596367" xr:uid="{116620CC-A227-4DBF-8265-419F57AB3B0F}"/>
    <hyperlink ref="U807" r:id="rId760" display="77596367" xr:uid="{070404A5-996F-4181-8B06-89E38059BF90}"/>
    <hyperlink ref="U793" r:id="rId761" display="77596367" xr:uid="{2554DB5B-7ED9-4B33-9F0F-EF26CD6440B1}"/>
    <hyperlink ref="U764" r:id="rId762" display="77267829" xr:uid="{8B05F79F-DCFB-4E04-97D8-8AACCB68C802}"/>
    <hyperlink ref="U787" r:id="rId763" display="77267953" xr:uid="{E6DDF0A6-7489-4703-8241-992AC4E54962}"/>
    <hyperlink ref="U785" r:id="rId764" display="77268231" xr:uid="{2E63EF26-2896-4AB5-8E55-D47535869A66}"/>
    <hyperlink ref="U781" r:id="rId765" display="77269073" xr:uid="{DB19AAE3-54F0-4B14-9E2A-69B535615E23}"/>
    <hyperlink ref="U779" r:id="rId766" display="77270854" xr:uid="{E7BD49C2-4862-4684-98BB-350C740910E8}"/>
    <hyperlink ref="U783" r:id="rId767" display="77283612" xr:uid="{8F2C4DA4-8EFA-4FEE-8C7D-E89A1BA87F46}"/>
    <hyperlink ref="U797" r:id="rId768" display="77340725" xr:uid="{DB4F5F8C-6CC8-42EB-B347-BDBF013EEDBF}"/>
    <hyperlink ref="U766" r:id="rId769" display="77471033" xr:uid="{8C713F79-32A5-4758-AEAA-7F2E25B22B3A}"/>
    <hyperlink ref="U789" r:id="rId770" display="77579760" xr:uid="{35772FEC-2593-4C84-9CFB-E0BAA9C6C8F0}"/>
    <hyperlink ref="U795" r:id="rId771" display="77595879" xr:uid="{E0D63328-933A-43F6-9484-61F96C01B340}"/>
    <hyperlink ref="U790" r:id="rId772" display="77654537" xr:uid="{F197D276-DBB7-4D30-B42E-80CFC7420D16}"/>
    <hyperlink ref="U772" r:id="rId773" display="77870058" xr:uid="{FCEA0502-03D2-4F53-8853-BAE89EDE449B}"/>
    <hyperlink ref="U777" r:id="rId774" display="77876580" xr:uid="{1FE11782-C134-4CD2-B15D-4996B2B626DE}"/>
    <hyperlink ref="U768" r:id="rId775" display="77887880" xr:uid="{626E2451-C4FA-4185-9DB0-004FF3310DB5}"/>
    <hyperlink ref="U775" r:id="rId776" display="77888145" xr:uid="{2E86A3CF-73F0-4714-91DA-AAA519151A16}"/>
    <hyperlink ref="U799" r:id="rId777" display="77938391" xr:uid="{A698121B-B9B1-4688-8E10-1256EBC29BC1}"/>
    <hyperlink ref="U771" r:id="rId778" display="78021735" xr:uid="{73237773-D7BD-4432-8D10-34E7406E889A}"/>
    <hyperlink ref="U770" r:id="rId779" display="78021737" xr:uid="{A9B68604-43EF-4483-BD5F-F8AFCD835429}"/>
    <hyperlink ref="U773" r:id="rId780" display="78120703" xr:uid="{A126D5E9-9C5B-4F58-8772-C401987A08AD}"/>
    <hyperlink ref="U794" r:id="rId781" display="78201029" xr:uid="{536573CE-4CA5-42A8-A1A9-6693C3D09464}"/>
    <hyperlink ref="U801" r:id="rId782" display="78216519" xr:uid="{5B28D7D8-FCF0-4D72-9BB9-69E19FC4F02E}"/>
    <hyperlink ref="U806" r:id="rId783" display="78240803" xr:uid="{B6F2C979-D37F-4487-ABDE-41D0433A23FB}"/>
    <hyperlink ref="U792" r:id="rId784" display="78288817" xr:uid="{63D9A131-7F7E-4BDA-B095-1789F79D5066}"/>
    <hyperlink ref="U802" r:id="rId785" display="78314172" xr:uid="{345B9CA0-DE00-4964-BC5D-6067C45F0412}"/>
    <hyperlink ref="U814" r:id="rId786" display="74138768" xr:uid="{784421F2-3C44-4D32-AD7F-3D881F6E2993}"/>
    <hyperlink ref="U815" r:id="rId787" display="74138768" xr:uid="{69437D48-AF8D-44F1-B2A4-28FE6A815695}"/>
    <hyperlink ref="U817" r:id="rId788" display="74138768" xr:uid="{545EE98E-2FFA-4313-9EEA-BFA04512A74C}"/>
    <hyperlink ref="U812" r:id="rId789" display="74138768" xr:uid="{1C632D55-6725-41A3-9A41-34569BEFD495}"/>
    <hyperlink ref="U808" r:id="rId790" display="74138768" xr:uid="{49027749-44CC-412D-BDC0-C81A87E2BD04}"/>
    <hyperlink ref="U809" r:id="rId791" display="74138768" xr:uid="{CEBA5C48-E2AA-47CD-9F7C-8AEF9C320273}"/>
    <hyperlink ref="U810" r:id="rId792" display="74138768" xr:uid="{4A50F73E-D771-4D8B-876B-26DD99D94934}"/>
    <hyperlink ref="U816" r:id="rId793" display="74910485" xr:uid="{B36D9C51-D180-4301-AD84-C6DD2F7D0851}"/>
    <hyperlink ref="U811" r:id="rId794" display="78333078" xr:uid="{B501069F-7680-4102-817E-DEEAA0CC00A5}"/>
    <hyperlink ref="U813" r:id="rId795" display="78398611" xr:uid="{2D4F567E-A010-4504-98C0-8F38CBE88A55}"/>
    <hyperlink ref="U821" r:id="rId796" display="74724428" xr:uid="{244A8C01-BA72-4EB4-96C2-2B45340F84EC}"/>
    <hyperlink ref="U819" r:id="rId797" display="74724428" xr:uid="{F522E38A-ADAF-403E-9D8B-76244F7EF1BE}"/>
    <hyperlink ref="U823" r:id="rId798" display="74724428" xr:uid="{A92608FF-0112-4B22-90C2-63EF5C33BD3C}"/>
    <hyperlink ref="U820" r:id="rId799" display="78000346" xr:uid="{08068225-BDD2-42BF-90A2-FDE9B6328F65}"/>
    <hyperlink ref="U818" r:id="rId800" display="78423532" xr:uid="{6A30B0C7-39B3-40F9-B5F9-CF204C7A3604}"/>
    <hyperlink ref="U822" r:id="rId801" display="78440396" xr:uid="{4887C612-8005-4642-AEB8-25B959B1A9D7}"/>
    <hyperlink ref="U824" r:id="rId802" display="78467180" xr:uid="{1876569B-6427-438C-951A-2DF68EE964AD}"/>
    <hyperlink ref="U830" r:id="rId803" display="74068168" xr:uid="{9623E6C5-3B22-433E-B57A-90A3502055C4}"/>
    <hyperlink ref="U836" r:id="rId804" display="74068168" xr:uid="{236856C0-4D99-4B66-A430-B631DCE365E1}"/>
    <hyperlink ref="U834" r:id="rId805" display="74068168" xr:uid="{333E16F6-564A-4ABB-A9D9-E1721C9F9BF0}"/>
    <hyperlink ref="U832" r:id="rId806" display="74068168" xr:uid="{5E5AF14E-7D25-4632-BBD5-0A8E7626C859}"/>
    <hyperlink ref="U841" r:id="rId807" display="74068168" xr:uid="{282B1869-F887-4D0F-BD72-0FE68A43E6BF}"/>
    <hyperlink ref="U839" r:id="rId808" display="74068168" xr:uid="{AF7780CA-14A4-4B57-AE73-323D3558A9E2}"/>
    <hyperlink ref="U828" r:id="rId809" display="74068168" xr:uid="{7FAE312C-2F30-46DE-B8B6-28FF2E49260E}"/>
    <hyperlink ref="U826" r:id="rId810" display="74068168" xr:uid="{EEC8FD08-1F53-4416-8279-B1EBDC5821E6}"/>
    <hyperlink ref="U837" r:id="rId811" display="74068168" xr:uid="{52D3167B-702E-4656-A870-55C599A8FA8C}"/>
    <hyperlink ref="U843" r:id="rId812" display="74068168" xr:uid="{9B12576A-D03A-49DC-B0E8-0B5D3EDF754A}"/>
    <hyperlink ref="U835" r:id="rId813" display="78071492" xr:uid="{66CCB338-7B74-40A0-9814-F2C60E56613B}"/>
    <hyperlink ref="U833" r:id="rId814" display="78494919" xr:uid="{7C1A3A50-74FF-47CD-BDE0-886BCF728FC7}"/>
    <hyperlink ref="U831" r:id="rId815" display="78495536" xr:uid="{E0A6D53C-4471-43B3-9BA8-866D8152B66E}"/>
    <hyperlink ref="U827" r:id="rId816" display="78497247" xr:uid="{447D713A-940D-4997-B335-33A5472C5BC8}"/>
    <hyperlink ref="U838" r:id="rId817" display="78473827" xr:uid="{EFDC357E-CBE8-4320-A6F5-F827095A83F6}"/>
    <hyperlink ref="U825" r:id="rId818" display="78536781" xr:uid="{77A02AAF-0FCA-4FF8-943A-E987C5684BA5}"/>
    <hyperlink ref="U829" r:id="rId819" display="78537397" xr:uid="{52AD7159-BCB3-4049-B22E-9E6B26D20786}"/>
    <hyperlink ref="U840" r:id="rId820" display="78538363" xr:uid="{1F30AF39-F69D-4A08-950F-8612F2BFA203}"/>
    <hyperlink ref="U842" r:id="rId821" display="78538389" xr:uid="{2CF735A0-7D37-43CB-B219-B4FEF6A51C12}"/>
    <hyperlink ref="U844" r:id="rId822" display="76665699" xr:uid="{441EBBDB-F4A7-4F4F-9BB2-3A1523A89DDA}"/>
    <hyperlink ref="U847" r:id="rId823" display="https://cdosuiteplus.us.bank-dns.com/Apps/DealMaintenance/Assets/AssetFacility_Transactions/Loans/AssetLoan_Transactions/Transactions/TransDetail.asp?parm=10759&amp;issue_trans_id=75422290&amp;" xr:uid="{274F5539-A1C7-49F3-8BAE-73AFF23566C3}"/>
    <hyperlink ref="U848" r:id="rId824" display="71244028" xr:uid="{10F05B6E-3EB6-472C-AF98-F2FE9EAB884F}"/>
    <hyperlink ref="U849" r:id="rId825" display="78174541" xr:uid="{18AEA38F-9471-4253-94DE-273182A8CCC1}"/>
    <hyperlink ref="U846" r:id="rId826" display="78176418" xr:uid="{8AE942F5-2F63-49C0-BFDA-E2E792881A37}"/>
    <hyperlink ref="U851" r:id="rId827" display="77156692" xr:uid="{25A4BFDB-8A78-473F-A490-A46059525A27}"/>
    <hyperlink ref="U854" r:id="rId828" display="78913734" xr:uid="{9D17636B-5D09-4D4B-848A-B89A573EE8F8}"/>
    <hyperlink ref="U853" r:id="rId829" display="78913811" xr:uid="{91D11DCB-1B15-4CA1-8D65-0F97EF682C73}"/>
    <hyperlink ref="U855" r:id="rId830" display="78913845" xr:uid="{37FE7D4E-E532-4728-92B7-A44AD83E7EC0}"/>
    <hyperlink ref="U850" r:id="rId831" display="2177766" xr:uid="{1EF718FC-60EB-428D-93BB-1CCCFFF11CC7}"/>
    <hyperlink ref="U852" r:id="rId832" display="77156692" xr:uid="{A45E1952-C527-4E37-8D01-DD08AD05D42F}"/>
    <hyperlink ref="U856" r:id="rId833" display="71840052" xr:uid="{DAE7D3A1-1DB1-4F73-A1F6-4D682CB56F59}"/>
    <hyperlink ref="U857" r:id="rId834" display="75425026" xr:uid="{8B5ED766-5E3B-4C0A-AB2A-3A733B13FA97}"/>
    <hyperlink ref="U858" r:id="rId835" display="75425026" xr:uid="{82F6291A-7E6E-463A-90F8-4BB6C19CD650}"/>
    <hyperlink ref="U860" r:id="rId836" display="75425026" xr:uid="{81A22837-2044-4644-B459-C29CDE28D3DC}"/>
    <hyperlink ref="U868" r:id="rId837" display="75425026" xr:uid="{0D923910-336B-4F0D-9768-579011F39EA6}"/>
    <hyperlink ref="U869" r:id="rId838" display="75425026" xr:uid="{4C34CC5B-21EF-4996-A586-D1B293B920AF}"/>
    <hyperlink ref="U865" r:id="rId839" display="75425026" xr:uid="{F629A4EF-6115-45CE-BD29-8182AB5A565A}"/>
    <hyperlink ref="U866" r:id="rId840" display="75425026" xr:uid="{6B446AF8-0FB3-4BD4-86CA-F7653F28E196}"/>
    <hyperlink ref="U867" r:id="rId841" display="75425026" xr:uid="{E9F4EF96-EF41-4096-9D02-E1A9E9DC9451}"/>
    <hyperlink ref="U864" r:id="rId842" display="75425026" xr:uid="{65A6049B-6EF5-4C8D-8432-E416409E2578}"/>
    <hyperlink ref="U863" r:id="rId843" display="75425026" xr:uid="{8E4AAFEB-27F2-49F9-A6FC-8AA3FAFBC1B5}"/>
    <hyperlink ref="U861" r:id="rId844" display="75425026" xr:uid="{35B14412-7A2D-4677-AE49-4A10B80367F6}"/>
    <hyperlink ref="U859" r:id="rId845" display="74445876" xr:uid="{4D6B9CA6-642E-4856-8261-9101B673ED05}"/>
    <hyperlink ref="U862" r:id="rId846" display="77584732" xr:uid="{52271609-65EF-41BB-83C1-3B27DA8C8534}"/>
    <hyperlink ref="U876" r:id="rId847" display="75422260" xr:uid="{A85DA3B3-04DD-4E26-BF83-0CD8D8061103}"/>
    <hyperlink ref="U875" r:id="rId848" display="77351105" xr:uid="{2F239FD9-021E-44CE-8261-A7DFD54A48D5}"/>
    <hyperlink ref="U873" r:id="rId849" display="2186578" xr:uid="{AC6EC9CB-F2C4-4012-BB35-9A8370D6AB1F}"/>
    <hyperlink ref="U889" r:id="rId850" display="79148109" xr:uid="{7FFFE000-EFE6-46E1-B506-41093264AAAC}"/>
    <hyperlink ref="U888" r:id="rId851" display="79148112" xr:uid="{D7BBBE2D-4205-4E3F-9933-B4DA488C6AA6}"/>
    <hyperlink ref="U887" r:id="rId852" display="79148103" xr:uid="{BE86EC12-7F3E-499F-8B4C-7BF665C89502}"/>
    <hyperlink ref="U931" r:id="rId853" display="2189092" xr:uid="{FAA4DA58-7F0E-4ABF-AB32-06138D1E3C9E}"/>
    <hyperlink ref="U895" r:id="rId854" display="76284643" xr:uid="{208B5E87-6984-4250-82AD-253D5DDFE8C9}"/>
    <hyperlink ref="U920" r:id="rId855" display="76284643" xr:uid="{567DEE25-0E9F-40A5-A52F-1DD5B588D82B}"/>
    <hyperlink ref="U916" r:id="rId856" display="76284643" xr:uid="{EB54951F-A2D8-47CC-A120-639453E4FADC}"/>
    <hyperlink ref="U917" r:id="rId857" display="76284643" xr:uid="{66E48F9C-9900-47A1-905D-4413C1FD68FD}"/>
    <hyperlink ref="U898" r:id="rId858" display="76284643" xr:uid="{9B853C9A-ACA9-4FD3-8D92-DA249D082A66}"/>
    <hyperlink ref="U923" r:id="rId859" display="76284643" xr:uid="{BFA006F5-0B7A-4192-A5D0-8DE4B16D1AC2}"/>
    <hyperlink ref="U905" r:id="rId860" display="76284643" xr:uid="{077AF9ED-0BCB-4707-847F-76D06F844F97}"/>
    <hyperlink ref="U906" r:id="rId861" display="76284643" xr:uid="{3232C37E-4C1B-4048-89A9-F174323D1081}"/>
    <hyperlink ref="U909" r:id="rId862" display="76284643" xr:uid="{33933A3D-E10F-4806-A58C-8B4D5419120E}"/>
    <hyperlink ref="U910" r:id="rId863" display="76284643" xr:uid="{28D5C01B-B17F-401D-8582-6D7FE71E3163}"/>
    <hyperlink ref="U911" r:id="rId864" display="76284643" xr:uid="{502B9413-3115-4E4E-A27B-D2B5F65777DB}"/>
    <hyperlink ref="U912" r:id="rId865" display="76284643" xr:uid="{BC6B5A00-5DAB-46DC-AA03-E07A5DDF8452}"/>
    <hyperlink ref="U913" r:id="rId866" display="76284643" xr:uid="{1C3A2576-3E49-449C-8E8B-8CC1027AE8DA}"/>
    <hyperlink ref="U904" r:id="rId867" display="74079735" xr:uid="{EE47876D-ECDD-4E8B-9387-D26FFACE36CF}"/>
    <hyperlink ref="U894" r:id="rId868" display="75413362" xr:uid="{2DDEDFCB-E184-4517-930A-E0316B53EB4C}"/>
    <hyperlink ref="U897" r:id="rId869" display="77765590" xr:uid="{DAA898FB-877D-452B-944A-52B47F7D2739}"/>
    <hyperlink ref="U919" r:id="rId870" display="78120601" xr:uid="{9EDF1481-BADC-4B8E-856A-01F3EEDBC5DA}"/>
    <hyperlink ref="U915" r:id="rId871" display="78444549" xr:uid="{6F63A4D2-6E4A-4094-856A-B3D2EF41C403}"/>
    <hyperlink ref="U922" r:id="rId872" display="78498257" xr:uid="{CD1F981C-EB06-4CAC-85EA-4DA80F4B9109}"/>
    <hyperlink ref="U902" r:id="rId873" display="78453508" xr:uid="{E27C0739-90CB-4350-B60A-955D27099010}"/>
    <hyperlink ref="U933" r:id="rId874" display="78436560" xr:uid="{0526D958-0061-4373-8CB6-8A308FD6CFAB}"/>
    <hyperlink ref="U937" r:id="rId875" display="78436560" xr:uid="{04F5E7F7-DDB7-44DB-84FB-CE2B9A1E69A3}"/>
    <hyperlink ref="U942" r:id="rId876" display="78436560" xr:uid="{CCE3E61B-97EF-4668-A264-D4A83AC4CBC4}"/>
    <hyperlink ref="U936" r:id="rId877" display="78436560" xr:uid="{57C92494-2CFC-4F1A-9F0A-D1BB9DEF1046}"/>
    <hyperlink ref="U934" r:id="rId878" display="78436560" xr:uid="{3457C5FE-33B6-4729-A82A-76456F92267B}"/>
    <hyperlink ref="U935" r:id="rId879" display="78436560" xr:uid="{3B8E309F-AEB6-44EB-B5AF-CE4115711644}"/>
    <hyperlink ref="U938" r:id="rId880" display="78436560" xr:uid="{33053564-4F88-47A3-A490-7D72C28BD0C1}"/>
    <hyperlink ref="U940" r:id="rId881" display="78436560" xr:uid="{51E010E5-A30F-4915-A3D4-453A699079ED}"/>
    <hyperlink ref="U941" r:id="rId882" display="78436560" xr:uid="{DACEF6A2-C957-40AD-B90F-C67B9EBF189F}"/>
    <hyperlink ref="U932" r:id="rId883" display="78436560" xr:uid="{0955C878-6DDB-477B-AB10-778BFAA88986}"/>
    <hyperlink ref="U939" r:id="rId884" display="78436560" xr:uid="{5ED590FE-58CB-4089-989B-89EAA7536558}"/>
    <hyperlink ref="U944" r:id="rId885" display="79485187" xr:uid="{3A4F835E-A76E-4E0E-8D1F-BD9A23CD2AA0}"/>
    <hyperlink ref="U943" r:id="rId886" display="79485187" xr:uid="{ABB37DDB-E927-4233-9817-FF192EC95C8D}"/>
    <hyperlink ref="U953" r:id="rId887" display="77966792" xr:uid="{60CA5CBB-785F-4BD3-937D-AFE7E973F13E}"/>
    <hyperlink ref="U951" r:id="rId888" display="77966792" xr:uid="{62AEB583-13C4-4C23-BE2B-ED5B0FE856CC}"/>
    <hyperlink ref="U952" r:id="rId889" display="77966792" xr:uid="{BC8A6782-FA0D-4C87-BAC3-E1B9D384C8CD}"/>
    <hyperlink ref="U945" r:id="rId890" display="77966792" xr:uid="{3AD080C9-E30B-4995-8936-AFD700AB8D5A}"/>
    <hyperlink ref="U949" r:id="rId891" display="77966792" xr:uid="{BFD03885-3B9C-481B-AD17-705F5768E1AF}"/>
    <hyperlink ref="U948" r:id="rId892" display="77966792" xr:uid="{CB5975C4-09F2-41A2-BBCF-4F73C2B66ACE}"/>
    <hyperlink ref="U950" r:id="rId893" display="77966577" xr:uid="{99C7F80C-132E-4064-B00E-48AEB5A58DDB}"/>
    <hyperlink ref="U946" r:id="rId894" display="78467598" xr:uid="{BCC1DCA6-DFAF-45D9-A473-5D02CCAEE93D}"/>
    <hyperlink ref="U947" r:id="rId895" display="79557322" xr:uid="{653C24D6-D48A-4E16-8AF0-A9667583CAA3}"/>
    <hyperlink ref="U954" r:id="rId896" display="78646868" xr:uid="{ACE4B8E6-4661-4F1D-BF64-9619C04F1EB6}"/>
    <hyperlink ref="U957" r:id="rId897" display="78646868" xr:uid="{CCB48FDE-40BC-4E43-8654-FB3135D65FEC}"/>
    <hyperlink ref="U955" r:id="rId898" display="79575027" xr:uid="{FBDEC9AD-5F70-4CA4-BA55-DCA217CBCEBD}"/>
    <hyperlink ref="U956" r:id="rId899" display="79575338" xr:uid="{92311FFE-2FE4-4E01-8B79-BA77895B7643}"/>
    <hyperlink ref="U958" r:id="rId900" display="78175668" xr:uid="{CE87EC38-BD8C-4E0C-BD73-1818B100FBD6}"/>
    <hyperlink ref="U959" r:id="rId901" display="75045147" xr:uid="{FA80E75F-4E56-496E-8645-300CF3A73B2C}"/>
    <hyperlink ref="U960" r:id="rId902" display="79513499" xr:uid="{F4D19CDD-0FC9-4953-A6A5-D60C5AAFA8F2}"/>
    <hyperlink ref="U962" r:id="rId903" display="79605762" xr:uid="{A2C07401-1AEF-44BC-A9F1-B84C95038341}"/>
    <hyperlink ref="U963" r:id="rId904" display="79616661" xr:uid="{B0973E27-B215-40C0-B1F7-03CC2A345641}"/>
    <hyperlink ref="U961" r:id="rId905" display="79617187" xr:uid="{9651F7BD-A173-401F-BB27-BC75BA5F85D1}"/>
    <hyperlink ref="U964" r:id="rId906" display="78469183" xr:uid="{0171AF18-2125-4A09-A8B5-BE8055A38610}"/>
    <hyperlink ref="U966" r:id="rId907" display="78407801" xr:uid="{22F0BB90-D500-494C-91D5-252545F033F0}"/>
    <hyperlink ref="U965" r:id="rId908" display="79638621" xr:uid="{330DB82C-3BE6-45DA-8983-F18E765DDF67}"/>
    <hyperlink ref="U967" r:id="rId909" display="79503876" xr:uid="{7A2A5814-5337-47BD-A265-051C1C88E9D3}"/>
    <hyperlink ref="U968" r:id="rId910" display="79733087" xr:uid="{EE08120C-0C7A-428B-ADF7-F6A5A05D6E6E}"/>
    <hyperlink ref="U969" r:id="rId911" display="79733415" xr:uid="{99EA0F6A-3E92-46FA-8145-293E13756831}"/>
    <hyperlink ref="U971" r:id="rId912" display="79747764" xr:uid="{D9656888-AF02-47D8-AD7A-2C3D3BBC8F2A}"/>
    <hyperlink ref="U970" r:id="rId913" display="79751135" xr:uid="{2B142703-DB95-476D-9563-A41B8EF7625B}"/>
    <hyperlink ref="U972" r:id="rId914" display="75890492" xr:uid="{139CC2C5-7E33-4716-AC86-19F01D00F2EA}"/>
    <hyperlink ref="U975" r:id="rId915" display="78475994" xr:uid="{6C5654B8-AD08-4C01-89B0-822178C7AC1F}"/>
    <hyperlink ref="U976" r:id="rId916" display="78475994" xr:uid="{493FE075-C715-4971-876C-B32E94B60F4B}"/>
    <hyperlink ref="U974" r:id="rId917" display="79855763" xr:uid="{F4F79963-4750-4E49-B14C-6F4EFC157FDB}"/>
    <hyperlink ref="U978" r:id="rId918" display="76363369" xr:uid="{DF41D5D3-D73E-4094-9E6A-2E236B48D38F}"/>
    <hyperlink ref="U977" r:id="rId919" display="79895542" xr:uid="{D95A12E3-A7B2-43B9-A700-EA0ED7C6B794}"/>
    <hyperlink ref="U979" r:id="rId920" display="79868888" xr:uid="{D73546D1-57AC-48D9-BE62-CCCEB4339A20}"/>
    <hyperlink ref="U989" r:id="rId921" display="74947820" xr:uid="{6A3646B3-C894-470B-A098-5107194A2E14}"/>
    <hyperlink ref="U988" r:id="rId922" display="74947820" xr:uid="{194423FD-863E-49AE-8E09-CD975830416A}"/>
    <hyperlink ref="U986" r:id="rId923" display="74947820" xr:uid="{F357507C-45C8-40E0-8420-F51608E8D54A}"/>
    <hyperlink ref="U993" r:id="rId924" display="74947820" xr:uid="{3C7266F9-BAC0-46E8-BA6D-5B408D65629D}"/>
    <hyperlink ref="U984" r:id="rId925" display="74947820" xr:uid="{6504B387-2602-4B81-824D-E956C6A81D8A}"/>
    <hyperlink ref="U982" r:id="rId926" display="74947820" xr:uid="{19C92CB8-73B2-489E-9F8B-C820E5D9C937}"/>
    <hyperlink ref="U990" r:id="rId927" display="74947820" xr:uid="{6C4578E5-A852-41DF-840A-12232788DAC8}"/>
    <hyperlink ref="U991" r:id="rId928" display="74947820" xr:uid="{D768D4E8-E364-485C-9288-8B4C6A40C5A2}"/>
    <hyperlink ref="U987" r:id="rId929" display="74947820" xr:uid="{BFB7FDF3-8F0C-4280-AB87-57F7E525CFEF}"/>
    <hyperlink ref="U985" r:id="rId930" display="74947820" xr:uid="{6BD4E52A-38F5-4BB6-AC7C-B9CF972884DF}"/>
    <hyperlink ref="U992" r:id="rId931" display="74947820" xr:uid="{29984DCE-9647-4232-AB9F-C4EB39330455}"/>
    <hyperlink ref="U983" r:id="rId932" display="80086390" xr:uid="{DB12B8E3-3EB8-432A-802B-54AD472F6713}"/>
    <hyperlink ref="U981" r:id="rId933" display="80275032" xr:uid="{41451E5A-80BD-4FD8-AE33-8BBF601720E6}"/>
    <hyperlink ref="U980" r:id="rId934" display="2212076" xr:uid="{7FCA9860-0E01-44D1-8DB6-54F6034B311D}"/>
    <hyperlink ref="U998" r:id="rId935" display="79513493" xr:uid="{47798693-7282-4477-B0BC-DD9962B332BA}"/>
    <hyperlink ref="U995" r:id="rId936" display="79513493" xr:uid="{1DF66AFC-E680-4F15-BEB1-FAD42B1E47A1}"/>
    <hyperlink ref="U994" r:id="rId937" display="79513493" xr:uid="{767E0A35-0664-427B-A7F6-D5C45F98E4C8}"/>
    <hyperlink ref="U996" r:id="rId938" display="79513493" xr:uid="{76A54631-18CD-405F-83B6-D2D1DCEEFAD2}"/>
    <hyperlink ref="U997" r:id="rId939" display="79513493" xr:uid="{D8B11201-1A11-4056-9B72-C0946A1C7C3A}"/>
    <hyperlink ref="U1002" r:id="rId940" display="79377151" xr:uid="{C5E75C37-F182-4AE0-AFAB-7299004BA256}"/>
    <hyperlink ref="U999" r:id="rId941" display="79377151" xr:uid="{09E53FC1-B69F-4E80-ACC9-7D1A3880B000}"/>
    <hyperlink ref="U1000" r:id="rId942" display="78470144" xr:uid="{6070CDC1-2C42-4FA3-B6C4-B98A928D00A5}"/>
    <hyperlink ref="U1001" r:id="rId943" display="78469638" xr:uid="{FDCC66B1-4E1C-4A21-93A9-3DCE82D5E8E7}"/>
    <hyperlink ref="U1005" r:id="rId944" display="80462355" xr:uid="{832CDDF9-27F4-4AA6-8383-D4D13F64A3AA}"/>
    <hyperlink ref="U1003" r:id="rId945" display="78407341" xr:uid="{73BC64D6-A560-49AE-8898-19126F170FA5}"/>
    <hyperlink ref="U1004" r:id="rId946" display="80475576" xr:uid="{74D70077-D493-4335-9DE2-65D5EE9F1208}"/>
    <hyperlink ref="U1006" r:id="rId947" display="80593227" xr:uid="{D8BDE6A1-C2EA-420E-AD5E-B96D78202177}"/>
    <hyperlink ref="U1008" r:id="rId948" display="80641611" xr:uid="{59B5A4D9-6950-45DB-A88E-687CA4DB192B}"/>
    <hyperlink ref="U1009" r:id="rId949" display="80641611" xr:uid="{B338B050-8396-4A74-A82C-132DA20903A2}"/>
    <hyperlink ref="U1010" r:id="rId950" display="80641611" xr:uid="{807472F9-7728-47FC-9B40-6C25270FA5DD}"/>
    <hyperlink ref="U1011" r:id="rId951" display="80641611" xr:uid="{8632C9F8-1943-42DD-AE4D-4863573DD036}"/>
    <hyperlink ref="U1007" r:id="rId952" display="80635750" xr:uid="{04F48C5C-5099-450D-A875-792070463553}"/>
    <hyperlink ref="U1012" r:id="rId953" display="79103374" xr:uid="{A2FB4406-5811-4DC4-A861-6D761F1285CD}"/>
    <hyperlink ref="U1013" r:id="rId954" display="79103374" xr:uid="{476FE906-8D0C-4864-8CE0-F068DB0F1455}"/>
    <hyperlink ref="U1019" r:id="rId955" display="77069549" xr:uid="{70873960-DCB4-4AFE-9B0F-2C2257C9CC1D}"/>
    <hyperlink ref="U1015" r:id="rId956" display="77069549" xr:uid="{AD4EA873-A97F-446C-A105-42FD7D220B77}"/>
    <hyperlink ref="U1014" r:id="rId957" display="77069549" xr:uid="{F1486393-8A2A-4789-9203-400CD7DF6457}"/>
    <hyperlink ref="U1018" r:id="rId958" display="77069549" xr:uid="{7A47B0DC-F966-41DB-A4E9-C940820E4F83}"/>
    <hyperlink ref="U1017" r:id="rId959" display="77069549" xr:uid="{65C14D56-1B19-464B-B94B-05DEBA4F02D1}"/>
    <hyperlink ref="U1022" r:id="rId960" display="https://cdosuiteplus.us.bank-dns.com/Apps/DealMaintenance/Assets/AssetFacility_Transactions/Loans/AssetLoan_Transactions/Transactions/TransDetail.asp?parm=10759&amp;issue_trans_id=79837523&amp;" xr:uid="{36AF9110-381B-462C-BB2B-5E79D5B0A797}"/>
    <hyperlink ref="U1023" r:id="rId961" display="https://cdosuiteplus.us.bank-dns.com/Apps/DealMaintenance/Assets/AssetFacility_Transactions/Loans/AssetLoan_Transactions/Transactions/TransDetail.asp?parm=10759&amp;issue_trans_id=79597891&amp;" xr:uid="{A23CB0C8-9052-43BA-852B-7DA4EA5387AF}"/>
    <hyperlink ref="U1021" r:id="rId962" display="78511746" xr:uid="{84A65FCE-93F6-490D-89F1-6DFB5E702D47}"/>
    <hyperlink ref="U1033" r:id="rId963" display="2226850" xr:uid="{C9D5C62C-9751-45E0-AEE0-59CC0792BB48}"/>
    <hyperlink ref="U1034" r:id="rId964" display="2226852" xr:uid="{7D22644A-D828-4938-8FCC-A3AC48DFD899}"/>
    <hyperlink ref="U1030" r:id="rId965" display="2226853" xr:uid="{DB0D73B5-E19F-4F6F-805B-1707739C77CE}"/>
    <hyperlink ref="U1031" r:id="rId966" display="2226854" xr:uid="{D667AA29-262C-4C65-8F52-156E6F0170DF}"/>
    <hyperlink ref="U1032" r:id="rId967" display="2226855" xr:uid="{986A9DE5-40BB-402A-9186-48ACAE8BB0B8}"/>
    <hyperlink ref="U1025" r:id="rId968" display="427187" xr:uid="{549F3B09-8FB3-4766-B8B6-7A103CA4907C}"/>
    <hyperlink ref="U1028" r:id="rId969" display="https://cdosuiteplus.us.bank-dns.com/Apps/DealMaintenance/Assets/AssetFacility_Transactions/Loans/AssetLoan_Transactions/Transactions/TransDetail.asp?parm=10759&amp;issue_trans_id=79871914&amp;" xr:uid="{D5E4B7C7-4539-4F93-A6B8-CAB31C612E25}"/>
    <hyperlink ref="U1029" r:id="rId970" display="https://cdosuiteplus.us.bank-dns.com/Apps/DealMaintenance/Assets/AssetFacility_Transactions/Loans/AssetLoan_Transactions/Transactions/TransDetail.asp?parm=10759&amp;issue_trans_id=79217356&amp;" xr:uid="{A1AD7BC0-1176-406D-BE67-B63BC102AF4F}"/>
    <hyperlink ref="U1035" r:id="rId971" display="427187" xr:uid="{2CC856DF-89F2-421A-BD86-921021F02E87}"/>
    <hyperlink ref="U1027" r:id="rId972" display="https://cdosuiteplus.us.bank-dns.com/Apps/DealMaintenance/Assets/AssetFacility_Transactions/Loans/AssetLoan_Transactions/Transactions/TransDetail.asp?parm=10759&amp;issue_trans_id=80803924&amp;" xr:uid="{1F9158B2-0237-42F1-8B84-13D6F52485AE}"/>
    <hyperlink ref="U1037" r:id="rId973" display="80874960" xr:uid="{C6C49923-1E22-478D-BCFD-467A4A84D66B}"/>
    <hyperlink ref="U1038" r:id="rId974" display="80868776" xr:uid="{718149B0-AB03-4D29-9908-2F02422267C2}"/>
    <hyperlink ref="U1036" r:id="rId975" display="80880715" xr:uid="{84AEA646-525A-4283-960E-3C5E4DB3FD79}"/>
    <hyperlink ref="U1039" r:id="rId976" display="78407490" xr:uid="{5C8D9668-AEC7-4163-BA80-B11DDB185B22}"/>
    <hyperlink ref="U1040" r:id="rId977" display="80895246" xr:uid="{5F66AE2C-7253-445E-AAD0-27A9BC709F98}"/>
    <hyperlink ref="U1041" r:id="rId978" display="77283836" xr:uid="{22DDA523-80BE-420C-922B-D1B6D62435B0}"/>
    <hyperlink ref="U1043" r:id="rId979" display="81405637" xr:uid="{185F8D39-E86E-4943-AF02-07DBFCAD61A0}"/>
    <hyperlink ref="U1042" r:id="rId980" display="81762279" xr:uid="{9B446D77-96FD-43CC-B44A-DECEF45A3FF7}"/>
    <hyperlink ref="U1053" r:id="rId981" display="81588670" xr:uid="{F4F0D110-07FC-4F09-9118-D9C4002A1B2D}"/>
    <hyperlink ref="U1044" r:id="rId982" display="81588670" xr:uid="{A3DB61BB-A27E-4718-9142-4A6DDA7FAA22}"/>
    <hyperlink ref="U1056" r:id="rId983" display="81588670" xr:uid="{92B4D920-F52E-42F3-AF87-2D8E13222B68}"/>
    <hyperlink ref="U1062" r:id="rId984" display="81588670" xr:uid="{F6144770-D3E3-46C1-B30F-75293C7324A4}"/>
    <hyperlink ref="U1050" r:id="rId985" display="81588670" xr:uid="{9768583E-5061-4126-A76F-F509DC8A8451}"/>
    <hyperlink ref="U1048" r:id="rId986" display="81588670" xr:uid="{09AED392-E4C3-441A-8752-3ED014A66760}"/>
    <hyperlink ref="U1060" r:id="rId987" display="81588670" xr:uid="{FF7E8330-B9AD-4A40-AE0F-4BBAA8C47C53}"/>
    <hyperlink ref="U1046" r:id="rId988" display="81588670" xr:uid="{7E109C3F-525B-4542-887F-9E83C78BD7CA}"/>
    <hyperlink ref="U1047" r:id="rId989" display="80993161" xr:uid="{80AC0C65-A672-4778-9426-BE3E92FEA15C}"/>
    <hyperlink ref="U1051" r:id="rId990" display="81035213" xr:uid="{2203EF85-5237-44FD-BFAD-9EA1615A9361}"/>
    <hyperlink ref="U1045" r:id="rId991" display="81189339" xr:uid="{09292401-5D74-4746-A68A-DA58F4964CB0}"/>
    <hyperlink ref="U1059" r:id="rId992" display="81277431" xr:uid="{F318ACA7-2F17-4C0E-8480-4B0A1595302E}"/>
    <hyperlink ref="U1055" r:id="rId993" display="81326521" xr:uid="{C1026992-305F-4895-90FF-12D0CFE97E74}"/>
    <hyperlink ref="U1052" r:id="rId994" display="81588908" xr:uid="{6A963576-C6D8-4838-9035-E571F8ECE3AD}"/>
    <hyperlink ref="U1054" r:id="rId995" display="81656785" xr:uid="{C4AF1A57-D352-4C16-8489-8AD966FAAF91}"/>
    <hyperlink ref="U1058" r:id="rId996" display="81748222" xr:uid="{7183194C-4F82-401B-B77D-DD42B5C92CC1}"/>
    <hyperlink ref="U1049" r:id="rId997" display="81803511" xr:uid="{125BC8A1-65CC-4E3B-A5DC-C829003E57A0}"/>
    <hyperlink ref="U1061" r:id="rId998" display="81806755" xr:uid="{B45C13B4-A399-4AE6-A035-7C0FB239E624}"/>
    <hyperlink ref="U1057" r:id="rId999" display="81807403" xr:uid="{99EED0E1-298C-42CE-91BA-45899466A06E}"/>
    <hyperlink ref="U1081" r:id="rId1000" display="80942740" xr:uid="{EF62EEFA-B256-4ABB-B470-34B6BF080704}"/>
    <hyperlink ref="U1090" r:id="rId1001" display="80942740" xr:uid="{2B587C1F-17EA-4F60-9803-D2A1EC6C6134}"/>
    <hyperlink ref="U1067" r:id="rId1002" display="80942740" xr:uid="{8A251CDD-1A54-429A-BB6D-08D0A5002CD0}"/>
    <hyperlink ref="U1079" r:id="rId1003" display="80942740" xr:uid="{C4F752A6-7465-4009-87B3-7B3B696D974E}"/>
    <hyperlink ref="U1064" r:id="rId1004" display="80942740" xr:uid="{B97B40E4-206B-485D-AD60-1452D08AB302}"/>
    <hyperlink ref="U1072" r:id="rId1005" display="80942740" xr:uid="{92DA8594-94A8-4C1E-8034-37A017FD7399}"/>
    <hyperlink ref="U1075" r:id="rId1006" display="80942740" xr:uid="{5BBAAF2F-B619-467D-B5D7-C54DDA5BC696}"/>
    <hyperlink ref="U1088" r:id="rId1007" display="80942740" xr:uid="{DBC1D9AE-6EE9-41FB-801A-7D0939FB9AA7}"/>
    <hyperlink ref="U1083" r:id="rId1008" display="80942740" xr:uid="{C4DDD7B0-91C5-443B-802C-E7B9E262FC15}"/>
    <hyperlink ref="U1084" r:id="rId1009" display="80942740" xr:uid="{461D2701-F6CA-4237-8DF9-434B8BCFE3FC}"/>
    <hyperlink ref="U1077" r:id="rId1010" display="80942740" xr:uid="{82508A0A-08C4-4FCD-9B69-5EAA38971617}"/>
    <hyperlink ref="U1086" r:id="rId1011" display="80942740" xr:uid="{EE616761-CB17-4582-9A22-4835D7F9061E}"/>
    <hyperlink ref="U1069" r:id="rId1012" display="80942740" xr:uid="{12C10394-F807-46F6-963C-12F9BAB976CE}"/>
    <hyperlink ref="U1068" r:id="rId1013" display="80942740" xr:uid="{F7B45F5E-76DF-47CB-88C7-F4887839B8E5}"/>
    <hyperlink ref="U1070" r:id="rId1014" display="80942740" xr:uid="{137E0D4C-E494-4BE1-91C2-94E3B7D595C3}"/>
    <hyperlink ref="U1065" r:id="rId1015" display="80942740" xr:uid="{3F6483B2-7928-4051-A273-EF7C4B9CEB93}"/>
    <hyperlink ref="U1078" r:id="rId1016" display="74552890" xr:uid="{8300F184-5715-4C77-995D-83B0ABD9C585}"/>
    <hyperlink ref="U1063" r:id="rId1017" display="80823806" xr:uid="{57479885-2437-4B99-B310-68C7E233FA89}"/>
    <hyperlink ref="U1074" r:id="rId1018" display="81030772" xr:uid="{D84ECA2C-91E4-4DCC-8525-4387B950EFD1}"/>
    <hyperlink ref="U1076" r:id="rId1019" display="81032116" xr:uid="{9F1D1742-1799-4466-A520-D2C93D94F95D}"/>
    <hyperlink ref="U1080" r:id="rId1020" display="81257459" xr:uid="{8DF9A54D-4728-4FFF-8710-930C31738CD9}"/>
    <hyperlink ref="U1066" r:id="rId1021" display="81598373" xr:uid="{4A86F552-08E9-4D2E-9EE5-4E9681CEB93A}"/>
    <hyperlink ref="U1089" r:id="rId1022" display="81854398" xr:uid="{75B573E1-AA8D-4D92-A626-2A4103C9A102}"/>
    <hyperlink ref="U1085" r:id="rId1023" display="81920719" xr:uid="{2EAA8CF2-95F6-40D0-A005-1D93D27F822E}"/>
    <hyperlink ref="U1082" r:id="rId1024" display="81933607" xr:uid="{A667CBA4-D06E-4B79-9032-D555D64F1450}"/>
    <hyperlink ref="U1071" r:id="rId1025" display="82001388" xr:uid="{4652D069-3093-44C6-9E2A-BC7539072F53}"/>
    <hyperlink ref="U1073" r:id="rId1026" display="82014923" xr:uid="{8305198B-DA18-4DFA-8101-7D241952CF6D}"/>
    <hyperlink ref="U1087" r:id="rId1027" display="82085090" xr:uid="{CF95C2C3-FB15-40D7-8F00-1540B6916263}"/>
    <hyperlink ref="U1091" r:id="rId1028" display="82191273" xr:uid="{A9D6C2E8-EE34-4EB8-835D-3496DCEAA024}"/>
    <hyperlink ref="U1092" r:id="rId1029" display="82159820" xr:uid="{D0CEE85E-99B5-4017-AF55-3BE36EBC4395}"/>
    <hyperlink ref="U1098" r:id="rId1030" display="80727139" xr:uid="{ED6E2A77-4A37-4B73-84A7-436F666B2AE9}"/>
    <hyperlink ref="U1093" r:id="rId1031" display="81226028" xr:uid="{A6B8689B-6A44-4A3B-BC72-DC6C70F862B1}"/>
    <hyperlink ref="U1094" r:id="rId1032" display="81227102" xr:uid="{BDB60FD9-409E-41E5-919B-32AF96449B2D}"/>
    <hyperlink ref="U1095" r:id="rId1033" display="81228939" xr:uid="{9DC8179C-A31F-4421-8804-7B4F8618CE3C}"/>
    <hyperlink ref="U1096" r:id="rId1034" display="78404936" xr:uid="{E96639C8-D7FD-424A-8DB7-C0897DF0B16B}"/>
    <hyperlink ref="U1097" r:id="rId1035" display="82294366" xr:uid="{B46CC176-3BF4-4F39-A342-896B3ED4EDB1}"/>
    <hyperlink ref="U1101" r:id="rId1036" display="78003630" xr:uid="{5D0D2CD8-BF58-44A2-BE4D-9906BA9872AC}"/>
    <hyperlink ref="U1100" r:id="rId1037" display="82322441" xr:uid="{DAE6554A-FA8B-45A3-9B4D-E3EAEEE4E92C}"/>
    <hyperlink ref="U1099" r:id="rId1038" display="82329865" xr:uid="{DA6C4BBD-8D03-4B04-BB56-4AC130B2A590}"/>
    <hyperlink ref="U1102" r:id="rId1039" display="78407453" xr:uid="{DC4DA9C6-A191-4F91-9CE9-B12EB1DFAE88}"/>
    <hyperlink ref="U1103" r:id="rId1040" display="82335581" xr:uid="{BDCEC88C-9240-4563-8CDE-301F69297233}"/>
    <hyperlink ref="U1104" r:id="rId1041" display="78407407" xr:uid="{088CFB0B-EAFF-4250-9A62-FA407DFCE266}"/>
    <hyperlink ref="U1110" r:id="rId1042" display="80471897" xr:uid="{DADE7587-A606-46BE-A50A-33FAF5C40F35}"/>
    <hyperlink ref="U1109" r:id="rId1043" display="81992543" xr:uid="{04919A0C-BCDA-43CB-9772-FF53172AD102}"/>
    <hyperlink ref="U1105" r:id="rId1044" display="2241994" xr:uid="{F583F134-D8E9-4FA7-AF89-E0D9FC2CC681}"/>
    <hyperlink ref="U1111" r:id="rId1045" display="78407605" xr:uid="{AB772F03-4CBA-4C34-8494-64A58400D8F8}"/>
    <hyperlink ref="U1106" r:id="rId1046" display="2243343" xr:uid="{56D32661-7537-474F-95A6-01B5B6766C50}"/>
    <hyperlink ref="U1107" r:id="rId1047" display="82372818" xr:uid="{9EA05E71-3BAC-48B6-95C9-332EBF1C0CE6}"/>
    <hyperlink ref="U1108" r:id="rId1048" display="78404924" xr:uid="{DCE3E92D-D4A1-4682-8438-CF70102567C5}"/>
    <hyperlink ref="U1118" r:id="rId1049" display="81997737" xr:uid="{9CBBB600-384B-42F3-8E36-054CC823D356}"/>
    <hyperlink ref="U1114" r:id="rId1050" display="81997737" xr:uid="{05C1502B-734B-4B37-B505-3901B7A7FCF4}"/>
    <hyperlink ref="U1116" r:id="rId1051" display="81997759" xr:uid="{AE3404F1-FE5C-4E3B-94DC-0A37062BCC7B}"/>
    <hyperlink ref="U1117" r:id="rId1052" display="81997725" xr:uid="{332DFEBF-E7F8-4F4F-90EA-439A5B305C43}"/>
    <hyperlink ref="U1115" r:id="rId1053" display="82478197" xr:uid="{E9B662E7-9E49-4473-B224-157C7F916A93}"/>
    <hyperlink ref="U1113" r:id="rId1054" display="82478370" xr:uid="{05BEE391-5A5E-43A4-8FAF-86FA05B842AF}"/>
    <hyperlink ref="U1120" r:id="rId1055" display="77888425" xr:uid="{E022B141-F60D-4D13-87F2-3803EE71886B}"/>
    <hyperlink ref="U1123" r:id="rId1056" display="77888425" xr:uid="{312D5796-7E57-42B3-ABF6-FC78512AB713}"/>
    <hyperlink ref="U1122" r:id="rId1057" display="82327695" xr:uid="{782ED53F-9F9D-4E7D-98E3-C0DC22851F2D}"/>
    <hyperlink ref="U1119" r:id="rId1058" display="82503511" xr:uid="{82BE2A03-7674-4846-8B67-55D557C71F83}"/>
    <hyperlink ref="U1121" r:id="rId1059" display="78405102" xr:uid="{95A881AD-12AA-4264-912B-0C411ACD31EB}"/>
    <hyperlink ref="U1136" r:id="rId1060" display="77340841" xr:uid="{304A84B5-2928-4E82-8193-39D2806F40A8}"/>
    <hyperlink ref="U1132" r:id="rId1061" display="77340841" xr:uid="{562D261A-07C6-402E-9A2A-40807257DDEE}"/>
    <hyperlink ref="U1134" r:id="rId1062" display="77340841" xr:uid="{4423F61A-C652-4D65-889A-34982F15F62B}"/>
    <hyperlink ref="U1128" r:id="rId1063" display="77340841" xr:uid="{79033CA0-6DD7-437D-86AB-0D00E94BFADD}"/>
    <hyperlink ref="U1130" r:id="rId1064" display="77340841" xr:uid="{E5A17F48-0B87-4C7F-A6CE-EF61CDD81E08}"/>
    <hyperlink ref="U1138" r:id="rId1065" display="77340841" xr:uid="{E34B5398-EE0C-47D0-9A43-E8C730429F04}"/>
    <hyperlink ref="U1139" r:id="rId1066" display="77340841" xr:uid="{00F7464C-0671-45EE-B6F7-C5E544A69B79}"/>
    <hyperlink ref="U1141" r:id="rId1067" display="77340841" xr:uid="{008C868F-9E57-4449-9D89-393318AE57ED}"/>
    <hyperlink ref="U1143" r:id="rId1068" display="77340841" xr:uid="{B44849C5-C807-4D22-A007-BB371EA3D167}"/>
    <hyperlink ref="U1144" r:id="rId1069" display="77340841" xr:uid="{6EC7F177-54FB-4F7D-B796-F9E917AF42FC}"/>
    <hyperlink ref="U1145" r:id="rId1070" display="77340841" xr:uid="{6FDD16FE-EF26-42F9-B8C5-BECCF2992483}"/>
    <hyperlink ref="U1147" r:id="rId1071" display="77340841" xr:uid="{EBDC14CF-21B5-481B-AA47-4694F4B028B4}"/>
    <hyperlink ref="U1148" r:id="rId1072" display="77340841" xr:uid="{5F2B76AA-F202-4949-B567-6B6A9B6DA8A8}"/>
    <hyperlink ref="U1126" r:id="rId1073" display="82546340" xr:uid="{C9CD9C4D-5F23-4850-91C4-DADAF47DBBA4}"/>
    <hyperlink ref="U1125" r:id="rId1074" display="82546356" xr:uid="{7047ACED-D50A-4B86-B626-10B65E42BA8B}"/>
    <hyperlink ref="U1124" r:id="rId1075" display="82546391" xr:uid="{06E28FEA-ED39-456C-BFD7-DF0BE1EF9A68}"/>
    <hyperlink ref="U1137" r:id="rId1076" display="81481736" xr:uid="{D8896A2F-C311-4DD4-A70D-A1742150F231}"/>
    <hyperlink ref="U1142" r:id="rId1077" display="81634947" xr:uid="{D94CE8CA-6249-416D-9463-5EEE2C7D7D43}"/>
    <hyperlink ref="U1146" r:id="rId1078" display="81825993" xr:uid="{FF9FA788-49C5-45FA-BC6A-A8888769497D}"/>
    <hyperlink ref="U1133" r:id="rId1079" display="81854627" xr:uid="{9257A6C0-0044-4C6E-B7C7-29158BDEDB95}"/>
    <hyperlink ref="U1131" r:id="rId1080" display="81854771" xr:uid="{1266E891-C6D5-47A7-90F9-CCAD7187C97C}"/>
    <hyperlink ref="U1140" r:id="rId1081" display="82484843" xr:uid="{100BAE53-5F75-44CA-8124-13306A54FBB5}"/>
    <hyperlink ref="U1135" r:id="rId1082" display="82538876" xr:uid="{C76CB0C1-CD79-40DD-8EE6-E8369DECC559}"/>
    <hyperlink ref="U1127" r:id="rId1083" display="82539558" xr:uid="{0262D4FF-1BD2-4136-942A-6E0A1552173D}"/>
    <hyperlink ref="U1155" r:id="rId1084" display="78960545" xr:uid="{D2F710A9-ADC4-4E1D-B624-9BDF29AADB29}"/>
    <hyperlink ref="U1153" r:id="rId1085" display="82115894" xr:uid="{C0F3F3CB-1B5E-4F48-BCD2-BE9E7670E262}"/>
    <hyperlink ref="U1154" r:id="rId1086" display="82402915" xr:uid="{35F6FE88-B700-41C6-AEF6-54D4615CF2E8}"/>
    <hyperlink ref="U1157" r:id="rId1087" display="82613926" xr:uid="{55C3C9FD-B9BD-4BE8-AACA-6E319A264D58}"/>
    <hyperlink ref="U1156" r:id="rId1088" display="82591909" xr:uid="{78EDF59C-AF3B-4BF7-8866-AC0DD9FD37F9}"/>
    <hyperlink ref="U1158" r:id="rId1089" display="82546505" xr:uid="{9A005710-7277-44E8-BB82-955A8E9D1A37}"/>
    <hyperlink ref="U1159" r:id="rId1090" display="78407266" xr:uid="{F76B497A-9CF1-4FC0-BC87-3227A231B872}"/>
    <hyperlink ref="U1162" r:id="rId1091" display="82546469" xr:uid="{5E8994C6-1AC3-4DB3-95E5-A8D1424DCF21}"/>
    <hyperlink ref="U1163" r:id="rId1092" display="82546469" xr:uid="{386EDCF8-83A2-4A39-82D6-AA2D5F67AE46}"/>
    <hyperlink ref="U1161" r:id="rId1093" display="82546469" xr:uid="{0FC5C6C6-8F03-4527-BEA0-B60D79253DD3}"/>
    <hyperlink ref="U1160" r:id="rId1094" display="78405056" xr:uid="{8BD292E2-847E-4A39-813F-13F2B4E40E2B}"/>
    <hyperlink ref="U1172" r:id="rId1095" display="80722944" xr:uid="{79A24FBB-6CF0-4FE8-9B5F-46E2E196A507}"/>
    <hyperlink ref="U1175" r:id="rId1096" display="80722944" xr:uid="{8D617DDB-5104-44EC-8638-6A827A1CCFA1}"/>
    <hyperlink ref="U1168" r:id="rId1097" display="80722944" xr:uid="{C2E45F6A-5950-4EF2-B102-BCD903A5E94B}"/>
    <hyperlink ref="U1166" r:id="rId1098" display="80722944" xr:uid="{BF656373-B42B-493C-91BB-B3AEA0CABA4D}"/>
    <hyperlink ref="U1174" r:id="rId1099" display="82179965" xr:uid="{139F3892-1C27-494B-B188-85ABF306BAFC}"/>
    <hyperlink ref="U1173" r:id="rId1100" display="82721653" xr:uid="{DAE6CB52-D67A-4CCC-95E7-5B13F418DF00}"/>
    <hyperlink ref="U1169" r:id="rId1101" display="78419852" xr:uid="{09B50EF1-19DB-4023-A47E-12A64A0FD7E7}"/>
    <hyperlink ref="U1170" r:id="rId1102" display="82823297" xr:uid="{31347163-E46B-493D-B221-46E615A5A1A8}"/>
    <hyperlink ref="U1171" r:id="rId1103" display="82842244" xr:uid="{7983BEBD-383E-4B96-89CD-61C01713E263}"/>
    <hyperlink ref="U1167" r:id="rId1104" display="82844080" xr:uid="{2CEAC93B-FCED-4B84-A272-AD504D9B76C5}"/>
    <hyperlink ref="U1165" r:id="rId1105" display="82882895" xr:uid="{CA10015D-0776-4907-BD12-BA503AB59101}"/>
    <hyperlink ref="U1176" r:id="rId1106" display="80950800" xr:uid="{31BF04B5-7CAD-4FF5-98FE-8B90A43EEC4B}"/>
    <hyperlink ref="U1177" r:id="rId1107" display="80950800" xr:uid="{143C2A36-E3A1-4272-891E-D1A04483B0F7}"/>
    <hyperlink ref="U1182" r:id="rId1108" display="75626394" xr:uid="{4FC7E9C4-4362-4223-A249-B75222E526C0}"/>
    <hyperlink ref="U1186" r:id="rId1109" display="75626394" xr:uid="{8F264390-D3B1-4B46-A072-7613E627B758}"/>
    <hyperlink ref="U1180" r:id="rId1110" display="75626394" xr:uid="{833FA9A4-675D-4D2F-9898-81B0402912C5}"/>
    <hyperlink ref="U1181" r:id="rId1111" display="75626394" xr:uid="{90BAD583-3507-42D7-B609-8E6CA342AD25}"/>
    <hyperlink ref="U1187" r:id="rId1112" display="75626394" xr:uid="{DDE38312-3F8C-4CD2-A3B8-247F73E6B1E4}"/>
    <hyperlink ref="U1179" r:id="rId1113" display="75626394" xr:uid="{9F0E02FF-6B67-46D9-90AF-D3F6FE2C5173}"/>
    <hyperlink ref="U1188" r:id="rId1114" display="75626394" xr:uid="{47A7B63B-12F4-466F-BF49-7E9FCEB7F7C1}"/>
    <hyperlink ref="U1189" r:id="rId1115" display="75626394" xr:uid="{9DFBF329-191A-4DFE-8B14-6DFCFF43FC2C}"/>
    <hyperlink ref="U1184" r:id="rId1116" display="75626394" xr:uid="{844EEA27-798F-4094-8644-DF9C9BFF571B}"/>
    <hyperlink ref="U1178" r:id="rId1117" display="75626394" xr:uid="{711F5781-39A3-45D2-94C7-A579294FEAE0}"/>
    <hyperlink ref="U1185" r:id="rId1118" display="75626394" xr:uid="{8CAE574A-E709-40D6-A6D1-67B8B41FF004}"/>
    <hyperlink ref="U1183" r:id="rId1119" display="83060400" xr:uid="{41BB2F2B-B345-463D-B28D-452DF6EEAE63}"/>
    <hyperlink ref="U1191" r:id="rId1120" display="81970959" xr:uid="{4B88CCDA-892F-448A-934F-5CA7AAC1E0E2}"/>
    <hyperlink ref="U1190" r:id="rId1121" display="81970959" xr:uid="{75A543B3-547F-4B3D-AE8E-4F231A48654E}"/>
    <hyperlink ref="U1192" r:id="rId1122" display="81970959" xr:uid="{B54C553E-0CBF-4E5E-9BBA-5E2025B4A99A}"/>
    <hyperlink ref="U1193" r:id="rId1123" display="79623984" xr:uid="{AC404418-98F0-4515-B775-7E632B80984C}"/>
    <hyperlink ref="U1194" r:id="rId1124" display="79623984" xr:uid="{859A8523-CA94-4A48-9EEF-C5F99C84E73E}"/>
    <hyperlink ref="U1195" r:id="rId1125" display="78418479" xr:uid="{F887D308-B5E4-4C25-BF75-1052ABEF0C6C}"/>
    <hyperlink ref="U1197" r:id="rId1126" display="83184302" xr:uid="{FFC502CC-787E-479E-81EF-4C07D345834E}"/>
    <hyperlink ref="U1196" r:id="rId1127" display="83184457" xr:uid="{9CACFA0B-4BFF-4ED6-9560-96B8303D7177}"/>
    <hyperlink ref="U1200" r:id="rId1128" display="https://cdosuiteplus.us.bank-dns.com/Apps/DealMaintenance/Assets/AssetFacility_Transactions/Loans/AssetLoan_Transactions/Transactions/TransDetail.asp?parm=10759&amp;issue_trans_id=81992008&amp;" xr:uid="{73949E6D-4CC0-4874-88CE-E8EFF2FC1E96}"/>
    <hyperlink ref="U1201" r:id="rId1129" display="https://cdosuiteplus.us.bank-dns.com/Apps/DealMaintenance/Assets/AssetFacility_Transactions/Loans/AssetLoan_Transactions/Transactions/TransDetail.asp?parm=10759&amp;issue_trans_id=82679189&amp;" xr:uid="{7A5788DF-EBF3-4AA8-A4E1-A25D6B3857CA}"/>
    <hyperlink ref="U1202" r:id="rId1130" display="83288206" xr:uid="{DECE07E0-CCE9-4FA6-9CF2-A303852BAED1}"/>
    <hyperlink ref="U1203" r:id="rId1131" display="https://cdosuiteplus.us.bank-dns.com/Apps/DealMaintenance/Assets/AssetFacility_Transactions/FacilityTransactions/TransDetail.asp?parm=10759&amp;facility_trans_id=78420162&amp;" xr:uid="{41E62AAE-1C1B-4DB5-97A6-53B03788BBBA}"/>
    <hyperlink ref="U1204" r:id="rId1132" display="81822440" xr:uid="{8CD79FF3-D2C5-4FD2-A90F-65F4E6A087C1}"/>
    <hyperlink ref="U1210" r:id="rId1133" display="82110696" xr:uid="{FAE0BDE2-1D62-499D-8FB4-56CC0DFDF78D}"/>
    <hyperlink ref="U1209" r:id="rId1134" display="80904106" xr:uid="{4F53AF57-1F7E-42F3-879B-6434FECBFFF2}"/>
    <hyperlink ref="U1208" r:id="rId1135" display="82110884" xr:uid="{162D24BF-B088-46A5-B75C-0BE4BB69C85B}"/>
    <hyperlink ref="U1211" r:id="rId1136" display="78948691" xr:uid="{4C3970A3-0E36-4811-8FCB-09F9AD7598BC}"/>
    <hyperlink ref="U1212" r:id="rId1137" display="78948691" xr:uid="{86D98A2F-8933-41BC-9FA4-72D3D4E1E46C}"/>
    <hyperlink ref="U1213" r:id="rId1138" display="78948691" xr:uid="{79B47309-810C-44FB-8B8B-EBE945D10814}"/>
    <hyperlink ref="U1214" r:id="rId1139" display="78405009" xr:uid="{4091A374-9702-492E-8141-8218B9B27509}"/>
    <hyperlink ref="U1215" r:id="rId1140" display="83527286" xr:uid="{36F7C087-A981-4094-ABF4-76B5F71B23E7}"/>
    <hyperlink ref="U1217" r:id="rId1141" display="83527286" xr:uid="{8BAD18AE-980D-4FCC-A7F6-92035B8AF6A7}"/>
    <hyperlink ref="U1216" r:id="rId1142" display="83370454" xr:uid="{B9B8BF8A-5F87-4DEF-8157-B92F29DB9B57}"/>
    <hyperlink ref="U1218" r:id="rId1143" display="83527286" xr:uid="{D284B086-D2DA-4DA8-9410-2E7499AF67DA}"/>
    <hyperlink ref="U1223" r:id="rId1144" display="81677831" xr:uid="{60BE680E-A578-4C57-AF23-2167411812DE}"/>
    <hyperlink ref="U1224" r:id="rId1145" display="81677831" xr:uid="{1CB73D23-9AF5-40B8-BE96-C01BBBED6189}"/>
    <hyperlink ref="U1222" r:id="rId1146" display="83583657" xr:uid="{6994300B-88D3-4080-AF4A-32C51364651D}"/>
    <hyperlink ref="U1220" r:id="rId1147" display="83584078" xr:uid="{A0C2E3B0-1F55-48DF-94F9-5D081690BB0C}"/>
    <hyperlink ref="U1221" r:id="rId1148" display="83584473" xr:uid="{8AA000A0-B474-4104-9841-F910D2936733}"/>
    <hyperlink ref="U1225" r:id="rId1149" display="83549291" xr:uid="{6F14404C-37EC-453F-91D6-2F8A869698E6}"/>
    <hyperlink ref="U1226" r:id="rId1150" display="83549291" xr:uid="{89A7FEB2-61F1-4B21-A719-D23623D7A153}"/>
    <hyperlink ref="U1231" r:id="rId1151" display="83680491" xr:uid="{9849C26C-2318-48E8-978F-850EE96CE3CA}"/>
    <hyperlink ref="U1228" r:id="rId1152" display="83680501" xr:uid="{B72D93E7-B01C-453C-A705-76DF153A4E3A}"/>
    <hyperlink ref="U1232" r:id="rId1153" display="83680519" xr:uid="{F4F34EF5-A7CE-4CDD-B50F-CA56209F3690}"/>
    <hyperlink ref="U1229" r:id="rId1154" display="83680528" xr:uid="{E787E845-581F-48B4-9B41-7382463BD521}"/>
    <hyperlink ref="U1233" r:id="rId1155" display="83680599" xr:uid="{03A28158-7C6A-4E32-AFDA-2FCDE481FF3F}"/>
    <hyperlink ref="U1230" r:id="rId1156" display="83680628" xr:uid="{6FD0AE1E-19F0-48B9-A0C9-47D231F5879C}"/>
    <hyperlink ref="U1227" r:id="rId1157" display="83680491" xr:uid="{10A2F667-A342-4E4E-A847-70FFDE5D0B37}"/>
    <hyperlink ref="U1235" r:id="rId1158" display="80980191" xr:uid="{D03BFF5D-2665-4BE7-931F-50EABCAE2AB0}"/>
    <hyperlink ref="U1236" r:id="rId1159" display="80980191" xr:uid="{0EA84122-AC5F-42BC-9044-EE63DF7A1B1E}"/>
    <hyperlink ref="U1234" r:id="rId1160" display="83436783" xr:uid="{82A9BF73-C388-4DA8-8C84-CC3D85672DF7}"/>
    <hyperlink ref="U1238" r:id="rId1161" display="83655968" xr:uid="{9E4DA23C-F2C9-4BEC-8802-5701BD4EFC25}"/>
    <hyperlink ref="U1239" r:id="rId1162" display="83655968" xr:uid="{735058D7-3E08-47CA-9A44-220E8E919A78}"/>
    <hyperlink ref="U1240" r:id="rId1163" display="83995460" xr:uid="{E4635114-0C02-43EF-85BD-9C9AEF7A7C9D}"/>
    <hyperlink ref="U1241" r:id="rId1164" display="83585562" xr:uid="{6A0668A0-4BA6-42B8-AAC7-E2859E2187E5}"/>
    <hyperlink ref="U1243" r:id="rId1165" display="83375753" xr:uid="{F73FE266-DF5B-4C5F-8283-A2C75C71A39E}"/>
    <hyperlink ref="U1245" r:id="rId1166" display="83376053" xr:uid="{5E6D2B27-20BB-4BB9-84A1-C4529209953F}"/>
    <hyperlink ref="U1244" r:id="rId1167" display="83376718" xr:uid="{BE95D170-B72F-4470-BEDA-38FAB074DC67}"/>
    <hyperlink ref="U1242" r:id="rId1168" display="84000377" xr:uid="{820D8161-0D1B-45AA-A34A-9CA282D36265}"/>
    <hyperlink ref="U1250" r:id="rId1169" display="83651249" xr:uid="{9943D55F-8D67-41F4-A715-26C50C688793}"/>
    <hyperlink ref="U1249" r:id="rId1170" display="83651252" xr:uid="{0A3C4E35-F364-44AA-ADD6-18BCD4C757B4}"/>
    <hyperlink ref="U1258" r:id="rId1171" display="83651249" xr:uid="{777B50A6-45B2-43A2-B061-013CA61DC499}"/>
    <hyperlink ref="U1263" r:id="rId1172" display="83651249" xr:uid="{C0EE20FB-4F9E-45DE-8F5F-4BBD4066F0D9}"/>
    <hyperlink ref="U1260" r:id="rId1173" display="83651249" xr:uid="{3FEBD11A-ACFF-450E-93CC-CDEF4FF14FA2}"/>
    <hyperlink ref="U1257" r:id="rId1174" display="83651249" xr:uid="{0C3ED138-5008-403F-A8F0-852E8C5C7278}"/>
    <hyperlink ref="U1267" r:id="rId1175" display="83651249" xr:uid="{E5CA8787-05A6-41AD-8BB3-CA9AC9EDB812}"/>
    <hyperlink ref="U1266" r:id="rId1176" display="83651249" xr:uid="{7D9897FA-4A9B-44E9-9BEC-B504069C67A5}"/>
    <hyperlink ref="U1255" r:id="rId1177" display="83651249" xr:uid="{9C12C9F1-90F8-4D92-B918-B694563F5F7D}"/>
    <hyperlink ref="U1254" r:id="rId1178" display="83651249" xr:uid="{36718FDD-544D-4EFB-BB80-1F35AF0ABD0A}"/>
    <hyperlink ref="U1253" r:id="rId1179" display="83651249" xr:uid="{1260E676-D371-44EA-ACB2-163B8788270D}"/>
    <hyperlink ref="U1264" r:id="rId1180" display="83651249" xr:uid="{A8E4EE94-F37E-4630-9B67-BEAEDDD909EE}"/>
    <hyperlink ref="U1252" r:id="rId1181" display="83651249" xr:uid="{853DEF33-EDDE-4A43-B0BD-711C6639A45C}"/>
    <hyperlink ref="U1251" r:id="rId1182" display="83651249" xr:uid="{42FE0F2A-D336-4383-8CF4-E757E383CC9E}"/>
    <hyperlink ref="U1268" r:id="rId1183" display="83651249" xr:uid="{C531A202-F3DD-4F85-8E0B-595520D6C247}"/>
    <hyperlink ref="U1269" r:id="rId1184" display="83651249" xr:uid="{298548E8-4F7F-4BBF-921C-F0CED9445FAE}"/>
    <hyperlink ref="U1256" r:id="rId1185" display="83651249" xr:uid="{CD806A94-99F2-4D03-8D06-1F4CF309CD08}"/>
    <hyperlink ref="U1265" r:id="rId1186" display="83651249" xr:uid="{F1E9150C-3875-4DB1-94C7-374DCBC41165}"/>
    <hyperlink ref="U1247" r:id="rId1187" display="83651249" xr:uid="{7E72A334-9C7D-4B03-A68C-373DC2F58301}"/>
    <hyperlink ref="U1246" r:id="rId1188" display="83651249" xr:uid="{D4556057-35F1-4656-A8ED-9FD78CCC7308}"/>
    <hyperlink ref="U1248" r:id="rId1189" display="83651249" xr:uid="{BF5E3DA1-08FA-44A5-ACAB-752581CFB15F}"/>
    <hyperlink ref="U1259" r:id="rId1190" display="83651249" xr:uid="{06FB0B54-F13C-495E-9655-61C31BFE1237}"/>
    <hyperlink ref="U1261" r:id="rId1191" display="65544144" xr:uid="{EC78A310-3223-4AE3-A6AD-C5B3211ACD5E}"/>
    <hyperlink ref="U1262" r:id="rId1192" display="84091620" xr:uid="{295E855F-6BA5-4B6D-A57E-87126A261088}"/>
    <hyperlink ref="U1270" r:id="rId1193" display="80465784" xr:uid="{AEBCD9D1-EE6B-4D9E-B32F-B39DDF01B754}"/>
    <hyperlink ref="U1271" r:id="rId1194" display="84219967" xr:uid="{94776B4D-1744-477B-ABBF-CA07B1B1E8FA}"/>
    <hyperlink ref="U1273" r:id="rId1195" display="83656077" xr:uid="{DE68A8BB-A6FE-4123-A01D-0055C0C871BA}"/>
    <hyperlink ref="U1272" r:id="rId1196" display="83656077" xr:uid="{6DFC3980-47BC-4FB3-81A4-D4FB76BF0C60}"/>
    <hyperlink ref="U1274" r:id="rId1197" display="84303156" xr:uid="{CA2F520C-8DD0-4BC8-ACF4-71B60D2B18D7}"/>
    <hyperlink ref="U1275" r:id="rId1198" display="83370166" xr:uid="{C36C046A-86BB-415B-8D94-2A8FBF7927EE}"/>
    <hyperlink ref="U1283" r:id="rId1199" display="83257163" xr:uid="{5443E2AE-9449-4F24-A460-6987EBF389AB}"/>
    <hyperlink ref="U1280" r:id="rId1200" display="83257163" xr:uid="{900134F3-6CEF-4371-A03B-C2F869181A96}"/>
    <hyperlink ref="U1278" r:id="rId1201" display="84315394" xr:uid="{A255BABE-4431-44FD-AF88-E5174FF4D3E7}"/>
    <hyperlink ref="U1277" r:id="rId1202" display="84315396" xr:uid="{FC2B1922-4094-4D65-8C86-FCAA9BE5F0AF}"/>
    <hyperlink ref="U1281" r:id="rId1203" display="78408074" xr:uid="{94C48D71-39B3-4424-B3BF-B3135578A00F}"/>
    <hyperlink ref="U1282" r:id="rId1204" display="84315126" xr:uid="{32668EDD-8224-4CB1-9352-0D6290AA35A3}"/>
    <hyperlink ref="U1276" r:id="rId1205" display="83428532" xr:uid="{05F79244-7312-45AB-B2B5-BD0B385D0539}"/>
    <hyperlink ref="U1284" r:id="rId1206" display="80808306" xr:uid="{C5576FBE-0013-47BA-A780-8E70F01B151F}"/>
    <hyperlink ref="U1279" r:id="rId1207" display="83184276" xr:uid="{E531779C-92CD-4FE2-AF78-88EEB260E556}"/>
    <hyperlink ref="U1286" r:id="rId1208" display="81405988" xr:uid="{D19DC5F8-2653-481E-AA53-134699D39BC4}"/>
    <hyperlink ref="U1287" r:id="rId1209" display="81405988" xr:uid="{4121DDC6-9021-418F-9238-4E113E534B0C}"/>
    <hyperlink ref="U1285" r:id="rId1210" display="81405988" xr:uid="{20597040-690B-4469-B229-DA01396BD10D}"/>
    <hyperlink ref="U1288" r:id="rId1211" display="80950799" xr:uid="{9310755E-1624-473C-A8AC-AD2007969D26}"/>
    <hyperlink ref="U1289" r:id="rId1212" display="80950799" xr:uid="{DE8C658D-FE87-46AF-B579-905D5CB8BAD0}"/>
    <hyperlink ref="U1290" r:id="rId1213" display="80950799" xr:uid="{669F058B-05B1-409D-AE1D-264B22775E51}"/>
    <hyperlink ref="U1292" r:id="rId1214" display="84452048" xr:uid="{A3DC3D6B-660A-4C99-8FFC-15521C2F1EB3}"/>
    <hyperlink ref="U1291" r:id="rId1215" display="84452705" xr:uid="{40333C83-1015-450E-9605-CF2F825C80C7}"/>
    <hyperlink ref="U1296" r:id="rId1216" display="2301019" xr:uid="{43416F9D-2574-4CCB-9936-C9EC2B84A569}"/>
    <hyperlink ref="U1293" r:id="rId1217" display="450900" xr:uid="{D945280D-71C0-4D33-97B3-474BC5F1D969}"/>
    <hyperlink ref="U1295" r:id="rId1218" display="83655988" xr:uid="{A6815616-5983-4E56-A98E-17D3E3642FA0}"/>
    <hyperlink ref="U1294" r:id="rId1219" display="83645363" xr:uid="{F56FAC45-0C8B-4727-B9D5-3D4E3EDFCBAC}"/>
    <hyperlink ref="U1311" r:id="rId1220" display="450900" xr:uid="{A87B37FD-B4A0-4A5A-AE47-FD1B990909F3}"/>
    <hyperlink ref="U1309" r:id="rId1221" display="450900" xr:uid="{74EED7E9-430C-4B18-A4AB-C794BC0D0B15}"/>
    <hyperlink ref="U1305" r:id="rId1222" display="450900" xr:uid="{E6EBF591-2B04-44B8-BF63-822B90ECC7B0}"/>
    <hyperlink ref="U1306" r:id="rId1223" display="450900" xr:uid="{7C44FCB9-69E7-4BDA-83B5-3727AF120F6C}"/>
    <hyperlink ref="U1307" r:id="rId1224" display="450900" xr:uid="{1FFE684C-2524-4F10-BA02-E242F21F280F}"/>
    <hyperlink ref="U1308" r:id="rId1225" display="450900" xr:uid="{DADEDADA-46AB-4113-A8B1-2473B047D15D}"/>
    <hyperlink ref="U1310" r:id="rId1226" display="450900" xr:uid="{DAD586EF-69C3-47FC-93AF-146B1A80D890}"/>
    <hyperlink ref="U1303" r:id="rId1227" display="450900" xr:uid="{3342DF76-5F50-4073-9793-056D1C6B96DD}"/>
    <hyperlink ref="U1299" r:id="rId1228" display="450900" xr:uid="{5679AFD9-0C70-4AC6-8D31-3E8BC20C2901}"/>
    <hyperlink ref="U1304" r:id="rId1229" display="450900" xr:uid="{F585B9A4-EF1E-424A-9AD0-9EAA68301222}"/>
    <hyperlink ref="U1298" r:id="rId1230" display="450900" xr:uid="{9A8DC603-3DA2-48EC-A9C4-E56C6C1373B0}"/>
    <hyperlink ref="U1300" r:id="rId1231" display="450900" xr:uid="{22F921F1-7C1E-4051-9FB3-BB3BCAF8DB17}"/>
    <hyperlink ref="U1301" r:id="rId1232" display="450900" xr:uid="{4E58B298-294C-461C-AE5E-804B18B191A0}"/>
    <hyperlink ref="U1302" r:id="rId1233" display="450900" xr:uid="{C8202CC6-B864-47AC-8BDD-BB616101CC09}"/>
    <hyperlink ref="U1331" r:id="rId1234" display="2301020" xr:uid="{2F328F98-EDD2-42A1-8E9B-DC962B462181}"/>
    <hyperlink ref="U1330" r:id="rId1235" display="2301021" xr:uid="{9AAF8D88-D325-474B-854A-1A681DEE95C2}"/>
    <hyperlink ref="U1327" r:id="rId1236" display="2301022" xr:uid="{FD8DC38B-B523-4264-B8A2-61B984D56103}"/>
    <hyperlink ref="U1328" r:id="rId1237" display="2301023" xr:uid="{0BF8337E-DF15-4185-AB40-079834404F55}"/>
    <hyperlink ref="U1329" r:id="rId1238" display="2301024" xr:uid="{9354898E-4D27-4EF5-B859-0C9E00BE5CDE}"/>
    <hyperlink ref="U1326" r:id="rId1239" display="84441574" xr:uid="{E221305C-6D85-491A-99CA-54C85CBD08B4}"/>
    <hyperlink ref="U1314" r:id="rId1240" display="84441574" xr:uid="{51343F86-AC21-4C8B-A852-C0AC6EBB8EBE}"/>
    <hyperlink ref="U1324" r:id="rId1241" display="84441574" xr:uid="{82C47617-4F1F-4CDE-9E67-02F5BC326FC2}"/>
    <hyperlink ref="U1317" r:id="rId1242" display="84441574" xr:uid="{FF884A48-35C0-4A2E-9DF7-8470DEC58B27}"/>
    <hyperlink ref="U1318" r:id="rId1243" display="84441574" xr:uid="{0A3242E6-9547-4D9C-A968-C630FB609745}"/>
    <hyperlink ref="U1319" r:id="rId1244" display="84441574" xr:uid="{F62670C6-2E9D-4081-B43D-4E6CDB31C6A9}"/>
    <hyperlink ref="U1320" r:id="rId1245" display="84441574" xr:uid="{9CA5D373-FC0F-4D37-838D-153627D14D87}"/>
    <hyperlink ref="U1321" r:id="rId1246" display="84441574" xr:uid="{7E5B676C-8B99-41B4-B607-B33240CD7231}"/>
    <hyperlink ref="U1322" r:id="rId1247" display="84441574" xr:uid="{CB2F9406-5D68-44E8-AFDD-11B653F28163}"/>
    <hyperlink ref="U1323" r:id="rId1248" display="84441574" xr:uid="{D5454B0D-CB17-4121-8288-88BAD0F3F502}"/>
    <hyperlink ref="U1325" r:id="rId1249" display="84531181" xr:uid="{9C2A818C-15D4-46C5-BEAB-A7E86539A203}"/>
    <hyperlink ref="U1315" r:id="rId1250" display="83287809" xr:uid="{5AA60C06-B2F5-4DCC-977C-29ABE5A396DF}"/>
    <hyperlink ref="U1316" r:id="rId1251" display="83288628" xr:uid="{D80A02CC-C753-4A3B-84F2-AE9920C5D2B2}"/>
    <hyperlink ref="U1312" r:id="rId1252" display="84389928" xr:uid="{A1F302B3-3520-4ED0-8D5E-FA9808D99218}"/>
    <hyperlink ref="U1313" r:id="rId1253" display="84509447" xr:uid="{FCDE33BD-BF78-462A-9BFB-9B66E2AB28A0}"/>
    <hyperlink ref="U1334" r:id="rId1254" display="83655943" xr:uid="{AC1633C6-1DD9-43D2-A010-DBD755F19354}"/>
    <hyperlink ref="U1333" r:id="rId1255" display="83655943" xr:uid="{F64669CE-77D4-44C7-BB89-B98AC6315B2C}"/>
    <hyperlink ref="U1332" r:id="rId1256" display="83923135" xr:uid="{49D05520-D05A-49F1-BCBC-5FE5A94DFCAE}"/>
    <hyperlink ref="U1335" r:id="rId1257" display="2302669" xr:uid="{E8DF814D-FE0F-4CBA-976D-B5864C6A70F7}"/>
    <hyperlink ref="U1339" r:id="rId1258" display="2303810" xr:uid="{46B049D2-BFC7-4679-AB7A-566052EB83D0}"/>
    <hyperlink ref="U1338" r:id="rId1259" display="84606645" xr:uid="{711855E6-BEFC-423A-A002-0FA763D7B066}"/>
    <hyperlink ref="U1336" r:id="rId1260" display="84604181" xr:uid="{2C867E57-19DF-48ED-B4DB-000B690BECC8}"/>
    <hyperlink ref="U1340" r:id="rId1261" display="83996965" xr:uid="{E8617CF4-B07A-4F21-9979-B8944A2F1851}"/>
    <hyperlink ref="U1369" r:id="rId1262" display="84531172" xr:uid="{AC796B19-658B-42A8-9249-B8915E23811B}"/>
    <hyperlink ref="U1359" r:id="rId1263" display="84531172" xr:uid="{0FB75E05-9FCC-4856-B353-60481B9D10A9}"/>
    <hyperlink ref="U1361" r:id="rId1264" display="84531172" xr:uid="{D2A5C07F-49C4-4D3B-9011-670351CF34F8}"/>
    <hyperlink ref="U1374" r:id="rId1265" display="84531172" xr:uid="{27ABD076-7C39-4F66-9C96-D2DFF9580DEF}"/>
    <hyperlink ref="U1383" r:id="rId1266" display="84531172" xr:uid="{EF18737A-6892-4B64-ADC5-88AEE41A2BC2}"/>
    <hyperlink ref="U1343" r:id="rId1267" display="84531172" xr:uid="{BB6ED6D7-5E78-427E-9C6E-A736CD2B8DF2}"/>
    <hyperlink ref="U1342" r:id="rId1268" display="84531172" xr:uid="{72608C1F-2BC7-411F-B0A6-1724855E0A8E}"/>
    <hyperlink ref="U1352" r:id="rId1269" display="84531172" xr:uid="{36217117-C2DE-4458-BDF3-95BECF3128B5}"/>
    <hyperlink ref="U1388" r:id="rId1270" display="84531172" xr:uid="{8136B304-F26D-41FB-B1D9-702AA712BA34}"/>
    <hyperlink ref="U1356" r:id="rId1271" display="84531172" xr:uid="{B9D632D9-DD69-43D0-AC68-C118BE4B647F}"/>
    <hyperlink ref="U1349" r:id="rId1272" display="84531172" xr:uid="{2D9ECF43-A53F-4FE3-A99F-D48B872D0977}"/>
    <hyperlink ref="U1367" r:id="rId1273" display="84531172" xr:uid="{340DFC19-540A-41D4-86BC-556D70FBE161}"/>
    <hyperlink ref="U1390" r:id="rId1274" display="84531172" xr:uid="{E26E691D-6E04-419A-9FE9-BDDDDAD64CED}"/>
    <hyperlink ref="U1354" r:id="rId1275" display="84531172" xr:uid="{50F16124-C934-465E-B22D-ED4A8152AB76}"/>
    <hyperlink ref="U1364" r:id="rId1276" display="84531172" xr:uid="{45178072-F353-4B5C-BDB5-C96A8D74580E}"/>
    <hyperlink ref="U1371" r:id="rId1277" display="84531172" xr:uid="{29CB364C-381D-4A4A-8A7A-408856537B1B}"/>
    <hyperlink ref="U1385" r:id="rId1278" display="84531172" xr:uid="{BBA8B687-F69C-417A-8127-7B01727553F6}"/>
    <hyperlink ref="U1387" r:id="rId1279" display="84531172" xr:uid="{4EB292DF-7D5A-4AA5-A433-AEE37A3D754F}"/>
    <hyperlink ref="U1365" r:id="rId1280" display="84531172" xr:uid="{D9C9BA89-526B-4272-AB7C-2F852D34EEAE}"/>
    <hyperlink ref="U1347" r:id="rId1281" display="84531172" xr:uid="{42060DF2-7169-4384-AE3C-F8F634DCA9D4}"/>
    <hyperlink ref="U1375" r:id="rId1282" display="84531172" xr:uid="{A063A078-030C-4C52-BE28-697F8E590E75}"/>
    <hyperlink ref="U1380" r:id="rId1283" display="84531172" xr:uid="{7FD0085E-852A-4EE0-A1FC-D179F71C4616}"/>
    <hyperlink ref="U1381" r:id="rId1284" display="84531172" xr:uid="{C00B7EF2-8810-4306-8460-27EC403251FD}"/>
    <hyperlink ref="U1396" r:id="rId1285" display="84531172" xr:uid="{E3151485-C572-44F7-B75C-2250E533FA40}"/>
    <hyperlink ref="U1377" r:id="rId1286" display="84531172" xr:uid="{AB70FB25-B855-4FD7-B7D8-19B70DA6F4EF}"/>
    <hyperlink ref="U1378" r:id="rId1287" display="84531172" xr:uid="{1FF10664-3EB3-4D6F-AA6F-F29FD3808200}"/>
    <hyperlink ref="U1353" r:id="rId1288" display="84549075" xr:uid="{73C8F21C-A049-4729-AC33-F9549056AFF4}"/>
    <hyperlink ref="U1389" r:id="rId1289" display="84583725" xr:uid="{6BE8BCEC-EB89-4F0A-A7B8-8DD0B22BBE67}"/>
    <hyperlink ref="U1358" r:id="rId1290" display="84601142" xr:uid="{89A33ADC-D229-4B95-B26D-499630497458}"/>
    <hyperlink ref="U1360" r:id="rId1291" display="84601817" xr:uid="{09F95EA3-D7DF-4ECA-96BB-B0CEF91BB91F}"/>
    <hyperlink ref="U1373" r:id="rId1292" display="84603518" xr:uid="{58F769E8-8529-4869-8094-078E2AEB1712}"/>
    <hyperlink ref="U1355" r:id="rId1293" display="84608197" xr:uid="{D40AB6AE-04C8-402F-906B-7DD8C2656384}"/>
    <hyperlink ref="U1384" r:id="rId1294" display="84650439" xr:uid="{AC604E14-BE10-413E-A28C-EA4C54CC68A8}"/>
    <hyperlink ref="U1370" r:id="rId1295" display="84681384" xr:uid="{84A9A89E-5D9F-492A-857C-1843558DB54A}"/>
    <hyperlink ref="U1348" r:id="rId1296" display="84681610" xr:uid="{B47EA48F-ACED-48B3-ACCF-C66003596065}"/>
    <hyperlink ref="U1362" r:id="rId1297" display="84714218" xr:uid="{EEDF06B8-1A07-4CE8-90C7-ED4A75916729}"/>
    <hyperlink ref="U1341" r:id="rId1298" display="84726899" xr:uid="{4804B7B0-55BC-4E05-9141-648A4EE2FC7A}"/>
    <hyperlink ref="U1366" r:id="rId1299" display="84761977" xr:uid="{8C689CE6-099F-4A8E-9675-1E9269906AF1}"/>
    <hyperlink ref="U1368" r:id="rId1300" display="84803598" xr:uid="{899CCE6A-08B6-41D5-8190-B0ABF0FC604E}"/>
    <hyperlink ref="U1357" r:id="rId1301" display="84945311" xr:uid="{AD153D0E-CA7E-48C4-BD31-A2B9497FC6AE}"/>
    <hyperlink ref="U1346" r:id="rId1302" display="85086658" xr:uid="{C940219C-6C12-47BB-B27A-6B160ABA1404}"/>
    <hyperlink ref="U1351" r:id="rId1303" display="85092737" xr:uid="{E4C826CC-78C7-4711-8CDD-F850E569276D}"/>
    <hyperlink ref="U1350" r:id="rId1304" display="85095091" xr:uid="{E200DFFF-8864-4D5E-BE8D-FF2A89867198}"/>
    <hyperlink ref="U1363" r:id="rId1305" display="85447600" xr:uid="{7AD412D8-B2CF-48AC-AEBE-3711BF03E2C5}"/>
    <hyperlink ref="U1386" r:id="rId1306" display="85459658" xr:uid="{BF0576F5-B7F5-4A42-8B69-2AFBC06762B9}"/>
    <hyperlink ref="U1382" r:id="rId1307" display="85486607" xr:uid="{9966F76C-1E1F-4EA4-9371-EB1C8250CA36}"/>
    <hyperlink ref="U1391" r:id="rId1308" display="85552796" xr:uid="{CD3E168F-D692-44CC-8C9D-8C950DF24CF0}"/>
    <hyperlink ref="U1372" r:id="rId1309" display="85592392" xr:uid="{27707619-174E-483D-99CE-A33FD9BF579D}"/>
    <hyperlink ref="U1379" r:id="rId1310" display="85727236" xr:uid="{FBF12975-43E6-475F-B9C1-3F84F9A625A5}"/>
    <hyperlink ref="U1395" r:id="rId1311" display="85743544" xr:uid="{7CF1175A-AE03-4AFD-851A-EA308DC1A14C}"/>
    <hyperlink ref="U1376" r:id="rId1312" display="85800773" xr:uid="{E3794832-A35F-4E0B-9578-EA907A3BCC56}"/>
    <hyperlink ref="U1398" r:id="rId1313" display="85064730" xr:uid="{87E8BB3D-A7B8-488E-B4DB-19C83B28BF43}"/>
    <hyperlink ref="U1393" r:id="rId1314" display="85064730" xr:uid="{A85EDD9F-BFC3-4640-8E39-FC89190C8863}"/>
    <hyperlink ref="U1345" r:id="rId1315" display="85064730" xr:uid="{47FADB0C-6851-4C08-A0A8-E1A1391F9BF8}"/>
    <hyperlink ref="U1394" r:id="rId1316" display="85064730" xr:uid="{76B22106-2602-47C2-BF2A-70856B0BEA91}"/>
    <hyperlink ref="U1397" r:id="rId1317" display="84599824" xr:uid="{CCA3B1E7-23C2-4DAD-8D8E-4C9A5C6DB7F6}"/>
    <hyperlink ref="U1344" r:id="rId1318" display="85130074" xr:uid="{520C6F17-0BE2-4F46-AE99-3A09A7A69C1E}"/>
    <hyperlink ref="U1392" r:id="rId1319" display="85846300" xr:uid="{FC98E710-4671-487C-813C-74B6B6099AD3}"/>
    <hyperlink ref="U1406" r:id="rId1320" display="84171868" xr:uid="{6CFD77C3-FF67-41F0-B64C-B9492CF3F459}"/>
    <hyperlink ref="U1409" r:id="rId1321" display="84171868" xr:uid="{B042724D-B981-4D8D-8D17-B9E3930A3F5C}"/>
    <hyperlink ref="U1402" r:id="rId1322" display="84171868" xr:uid="{AB67CB2D-AC71-4DAD-B30A-B28C930133E3}"/>
    <hyperlink ref="U1404" r:id="rId1323" display="84171868" xr:uid="{FD6ACC3E-1CA1-4706-8DB3-91CEB5AEDAF3}"/>
    <hyperlink ref="U1400" r:id="rId1324" display="84171868" xr:uid="{DAD67841-ADBA-4D9F-AB03-7FACEF73E212}"/>
    <hyperlink ref="U1407" r:id="rId1325" display="84171868" xr:uid="{76FB2D3D-5583-4172-87FE-3FA34A2F8EA4}"/>
    <hyperlink ref="U1399" r:id="rId1326" display="84637960" xr:uid="{8585C2E7-2DF9-4102-BAB6-2382A17E5B4C}"/>
    <hyperlink ref="U1403" r:id="rId1327" display="84640118" xr:uid="{17742C7C-D1F2-43ED-A9FC-9D6A9FEB992D}"/>
    <hyperlink ref="U1401" r:id="rId1328" display="84897751" xr:uid="{66C89396-9D01-426F-A121-D9E787885103}"/>
    <hyperlink ref="U1408" r:id="rId1329" display="85857345" xr:uid="{2909BCFD-0931-4001-9BAD-34C20D6B90EB}"/>
    <hyperlink ref="U1405" r:id="rId1330" display="85920813" xr:uid="{8DE53D97-2013-4C7F-A9F4-4A91A3684C73}"/>
    <hyperlink ref="U1414" r:id="rId1331" display="81635409" xr:uid="{C67CDD89-65F6-445A-B5A8-2FE40B67A8AE}"/>
    <hyperlink ref="U1412" r:id="rId1332" display="81635409" xr:uid="{16225578-AF8B-49E6-AA8F-52F2B4641C53}"/>
    <hyperlink ref="U1413" r:id="rId1333" display="85998244" xr:uid="{145B2176-D701-46F7-B36D-11E9E3F4BDE9}"/>
    <hyperlink ref="U1410" r:id="rId1334" display="86005083" xr:uid="{E8F53F0D-BE1A-4925-99D5-07DAF00D2A01}"/>
    <hyperlink ref="U1411" r:id="rId1335" display="86016875" xr:uid="{B6094F02-283D-46CF-8FF1-FF1F01938ECD}"/>
    <hyperlink ref="U1415" r:id="rId1336" display="84601240" xr:uid="{F3159B2E-669A-442F-9868-87BB9B41D34A}"/>
    <hyperlink ref="U1418" r:id="rId1337" display="82615410" xr:uid="{76654C92-5758-4A9D-8E20-F0175D028D56}"/>
    <hyperlink ref="U1419" r:id="rId1338" display="85954689" xr:uid="{63BEA7C4-E9A1-4A81-B180-D0D1064AC94D}"/>
    <hyperlink ref="U1421" r:id="rId1339" display="86172859" xr:uid="{25687823-90CF-43C4-993E-2B49ECF2C090}"/>
    <hyperlink ref="U1420" r:id="rId1340" display="86021420" xr:uid="{5C493D38-3579-4585-9113-56999003A262}"/>
    <hyperlink ref="U1422" r:id="rId1341" display="86172897" xr:uid="{2C5FBF66-70DB-4C91-A157-6005E92AF75C}"/>
    <hyperlink ref="U1425" r:id="rId1342" display="84226803" xr:uid="{C7A15F30-CB59-4B58-BDB6-1C414703D66B}"/>
    <hyperlink ref="U1424" r:id="rId1343" display="85890248" xr:uid="{D9BCEEA0-E54D-4B2C-A88C-80DDE58E9A67}"/>
    <hyperlink ref="U1423" r:id="rId1344" display="86179267" xr:uid="{8CB54FC6-1095-42D1-B3DD-4D9CABA8B014}"/>
    <hyperlink ref="U1427" r:id="rId1345" display="82208631" xr:uid="{5953CDF0-B39F-4DBF-9EA2-791D81EC5A40}"/>
    <hyperlink ref="U1435" r:id="rId1346" display="82208631" xr:uid="{CDA66C1C-8D6C-4956-9B6B-5C36AFBD0E92}"/>
    <hyperlink ref="U1432" r:id="rId1347" display="82208631" xr:uid="{4BC9C949-AC3F-493E-AE80-85DCAD3A0756}"/>
    <hyperlink ref="U1429" r:id="rId1348" display="82208631" xr:uid="{42B23FB2-0CD7-4609-BFCB-DE35DD9537FE}"/>
    <hyperlink ref="U1426" r:id="rId1349" display="78605726" xr:uid="{3F6C53E2-9BA5-4BD8-BC99-A9631811FACF}"/>
    <hyperlink ref="U1434" r:id="rId1350" display="82208631" xr:uid="{F7803ACC-6B97-463E-8DB5-30AB65F564A6}"/>
    <hyperlink ref="U1436" r:id="rId1351" display="82208631" xr:uid="{05660D66-4EB4-4F91-B6F4-EB65DE1FB988}"/>
    <hyperlink ref="U1433" r:id="rId1352" display="85440947" xr:uid="{2D92837D-5CD6-4ED2-B2F1-F49E6BFCA418}"/>
    <hyperlink ref="U1430" r:id="rId1353" display="86001707" xr:uid="{90F0A1DD-1412-41ED-BA0E-895B55AEABC7}"/>
    <hyperlink ref="U1431" r:id="rId1354" display="86259458" xr:uid="{B9701447-1CA3-4403-803B-3A4DB62D0625}"/>
    <hyperlink ref="U1428" r:id="rId1355" display="86267062" xr:uid="{2F130841-1704-4057-B91D-31F8682A8A7B}"/>
    <hyperlink ref="U1439" r:id="rId1356" display="81965575" xr:uid="{8EA7E5A0-2509-4201-95BC-5ABF78D184C4}"/>
    <hyperlink ref="U1437" r:id="rId1357" display="81965575" xr:uid="{874EB850-3825-432E-90B9-2B3B9DCCD99B}"/>
    <hyperlink ref="U1438" r:id="rId1358" display="86293547" xr:uid="{494E8493-887C-4AE0-9EFA-0609ADC2B8E1}"/>
    <hyperlink ref="U1449" r:id="rId1359" display="81303462" xr:uid="{FB98F172-8907-4611-A433-8FE300CEA569}"/>
    <hyperlink ref="U1443" r:id="rId1360" display="81303462" xr:uid="{58613F50-84CA-47F1-962A-8433F90E3E87}"/>
    <hyperlink ref="U1461" r:id="rId1361" display="81303462" xr:uid="{A41E797A-DDBE-484E-9D5A-9F7B0F33CA61}"/>
    <hyperlink ref="U1450" r:id="rId1362" display="81303462" xr:uid="{23209989-8E37-4932-8EEC-1B29269B570D}"/>
    <hyperlink ref="U1446" r:id="rId1363" display="81303462" xr:uid="{6DDBC8FB-233D-43EF-B7B8-1FC8732AC8E4}"/>
    <hyperlink ref="U1453" r:id="rId1364" display="81303462" xr:uid="{2C0D7112-5068-4474-9259-5E33286BA3BD}"/>
    <hyperlink ref="U1459" r:id="rId1365" display="81303462" xr:uid="{16779281-C732-4AC8-A70A-66A99410EE7E}"/>
    <hyperlink ref="U1455" r:id="rId1366" display="81303462" xr:uid="{5DBF5970-ACA9-440D-B7C4-2F8CA700C678}"/>
    <hyperlink ref="U1463" r:id="rId1367" display="81303462" xr:uid="{72B85A2E-5920-4D66-8C6F-BB7CB0B2018E}"/>
    <hyperlink ref="U1447" r:id="rId1368" display="81303462" xr:uid="{1268BEA7-24DD-4F19-B5C2-EB3DAA4ACB5B}"/>
    <hyperlink ref="U1456" r:id="rId1369" display="81303462" xr:uid="{33EA6DC2-87A4-42D2-901B-DB63C6087146}"/>
    <hyperlink ref="U1451" r:id="rId1370" display="81303462" xr:uid="{B56CD847-F0D9-4AA8-9E0D-CD5B1F99D92F}"/>
    <hyperlink ref="U1465" r:id="rId1371" display="81303462" xr:uid="{DB1DCA69-53B5-4A04-87BB-74EEE8624DDC}"/>
    <hyperlink ref="U1444" r:id="rId1372" display="81303462" xr:uid="{BBEA4B59-22B6-4FAF-81C1-4D7F10276549}"/>
    <hyperlink ref="U1441" r:id="rId1373" display="81303462" xr:uid="{198DD7C6-EDE8-42B6-A7B4-365E4D016F0B}"/>
    <hyperlink ref="U1448" r:id="rId1374" display="84613072" xr:uid="{5197B183-634F-4CCF-BE80-713CD0677BEA}"/>
    <hyperlink ref="U1445" r:id="rId1375" display="85486429" xr:uid="{75185EE1-ED8B-45C0-9868-C449D6AF8B92}"/>
    <hyperlink ref="U1464" r:id="rId1376" display="85501935" xr:uid="{FF1E3D9D-F960-4742-8F30-BDE251626288}"/>
    <hyperlink ref="U1460" r:id="rId1377" display="85888519" xr:uid="{3FDAF83D-A01A-43DF-A5CC-3029E25D1B53}"/>
    <hyperlink ref="U1457" r:id="rId1378" display="85894323" xr:uid="{FBC4D28E-3216-4ACD-944D-6FDB012AE309}"/>
    <hyperlink ref="U1442" r:id="rId1379" display="86325495" xr:uid="{3CFC462A-2EE3-4BB3-AFA5-417574670D2E}"/>
    <hyperlink ref="U1452" r:id="rId1380" display="86342301" xr:uid="{959BAD7A-A2CF-4614-BDB6-0DE1345FDB5C}"/>
    <hyperlink ref="U1458" r:id="rId1381" display="86342991" xr:uid="{24746EB8-E6D7-4F03-B824-99A3AFD00325}"/>
    <hyperlink ref="U1454" r:id="rId1382" display="86344025" xr:uid="{229C92CA-ADF0-4DE1-AFCD-FF924A533902}"/>
    <hyperlink ref="U1462" r:id="rId1383" display="86344455" xr:uid="{5C06D8BA-F9B8-4CF0-A6FA-BBDE07F49C7D}"/>
    <hyperlink ref="U1440" r:id="rId1384" display="86349465" xr:uid="{9EBEA45D-FB43-4065-A18F-67DDC78A277F}"/>
    <hyperlink ref="U1470" r:id="rId1385" display="85985462" xr:uid="{7BE409AB-0EC1-4612-BDE3-BF384459BC24}"/>
    <hyperlink ref="U1469" r:id="rId1386" display="85985462" xr:uid="{2718C0D4-5D0E-456B-AA0E-144CC5565C49}"/>
    <hyperlink ref="U1471" r:id="rId1387" display="85985462" xr:uid="{591E4EFB-386D-4892-BA61-2F53AC4FCC97}"/>
    <hyperlink ref="U1467" r:id="rId1388" display="85878009" xr:uid="{C3237483-33D5-4ECB-B0C0-71AFC22BEA15}"/>
    <hyperlink ref="U1468" r:id="rId1389" display="86165979" xr:uid="{4492AF81-A85B-4831-9234-AAF5FED64065}"/>
    <hyperlink ref="U1466" r:id="rId1390" display="86384994" xr:uid="{59D0213E-3A58-4725-8F46-FE4195766A4D}"/>
    <hyperlink ref="U1477" r:id="rId1391" display="86407633" xr:uid="{492507F4-F588-49E5-95B8-8B4C029601A3}"/>
    <hyperlink ref="U1479" r:id="rId1392" display="86407633" xr:uid="{CE4C7516-F27E-4459-B0FC-43337D54F5EF}"/>
    <hyperlink ref="U1472" r:id="rId1393" display="2326301" xr:uid="{E9B4595B-AE4C-4FBF-8546-DEEE1D7255A4}"/>
    <hyperlink ref="U1475" r:id="rId1394" display="86409611" xr:uid="{A062D367-48EE-4FB0-9B4F-9CABFEECB8A7}"/>
    <hyperlink ref="U1476" r:id="rId1395" display="86409912" xr:uid="{73A330FC-129C-412E-ACF9-BB1DAC79D915}"/>
    <hyperlink ref="U1478" r:id="rId1396" display="86435807" xr:uid="{D0E75BB2-F6F4-4DF3-BCCC-F41C4DD9960D}"/>
    <hyperlink ref="U1489" r:id="rId1397" display="84532230" xr:uid="{1196BC7A-8ABA-4634-854B-786174EA5597}"/>
    <hyperlink ref="U1488" r:id="rId1398" display="84532230" xr:uid="{0D26F0D6-370B-4EF2-A951-3483CCE1A97C}"/>
    <hyperlink ref="U1481" r:id="rId1399" display="84532230" xr:uid="{9FC29AB5-FFEE-4939-BF6B-AE47EAB4D581}"/>
    <hyperlink ref="U1484" r:id="rId1400" display="84532230" xr:uid="{08777D8E-0D07-4D1A-B006-4458412976D7}"/>
    <hyperlink ref="U1485" r:id="rId1401" display="84532230" xr:uid="{8A34C7F0-CB03-45D2-99A0-A87AD7146F46}"/>
    <hyperlink ref="U1486" r:id="rId1402" display="84532230" xr:uid="{986A4130-C645-4DFC-8AFB-4C3DCE379ADD}"/>
    <hyperlink ref="U1487" r:id="rId1403" display="84532230" xr:uid="{AA48C25F-5649-40FE-B648-2440096065FA}"/>
    <hyperlink ref="U1480" r:id="rId1404" display="83488752" xr:uid="{9BF0BACF-2FA1-4E85-B198-4A52A15ABEDA}"/>
    <hyperlink ref="U1482" r:id="rId1405" display="86484644" xr:uid="{7B65FA02-8934-4066-A3DC-64CEC6F3B4AA}"/>
    <hyperlink ref="U1483" r:id="rId1406" display="86484648" xr:uid="{D78DEC24-B930-4381-A930-48B8755508F0}"/>
    <hyperlink ref="U1500" r:id="rId1407" display="83875732" xr:uid="{7A2F7652-F0FD-43E0-B8CC-5341D0CFFDB8}"/>
    <hyperlink ref="U1498" r:id="rId1408" display="83875732" xr:uid="{77EC1139-86DD-47EE-B270-9F76B6DB78A3}"/>
    <hyperlink ref="U1491" r:id="rId1409" display="86495277" xr:uid="{7F2F8770-8BDD-476F-B777-05FA2EE3AF79}"/>
    <hyperlink ref="U1493" r:id="rId1410" display="83875732" xr:uid="{E4585D99-6273-403E-BE39-3C20A46171B9}"/>
    <hyperlink ref="U1494" r:id="rId1411" display="83875732" xr:uid="{2A840FE8-A5A3-4EF9-BB1B-13AA321B5037}"/>
    <hyperlink ref="U1510" r:id="rId1412" display="85928257" xr:uid="{B957D926-7FC8-46EA-954A-C35A57551BDA}"/>
    <hyperlink ref="U1520" r:id="rId1413" display="83875732" xr:uid="{5FA92307-8414-4EE9-B46A-515A22BC53EA}"/>
    <hyperlink ref="U1502" r:id="rId1414" display="83875732" xr:uid="{E7729FFB-0149-4AD8-81AF-CEFE113B2B9F}"/>
    <hyperlink ref="U1503" r:id="rId1415" display="83875732" xr:uid="{D9224CD5-F78D-4907-86DE-153D1B71996B}"/>
    <hyperlink ref="U1504" r:id="rId1416" display="83875732" xr:uid="{4BC76DEB-C0EC-4612-81D3-8EDAB5EEF54A}"/>
    <hyperlink ref="U1505" r:id="rId1417" display="83875732" xr:uid="{B7455371-F454-4355-9EEF-2DD040F92564}"/>
    <hyperlink ref="U1507" r:id="rId1418" display="83875732" xr:uid="{2D8590AC-D76B-4C07-BBB9-21F8D45E2297}"/>
    <hyperlink ref="U1508" r:id="rId1419" display="83875732" xr:uid="{E9E0AD84-A67B-4BF9-AE94-14DB79CBDFF5}"/>
    <hyperlink ref="U1509" r:id="rId1420" display="83875732" xr:uid="{10E8DF6B-DF8F-4DF6-8E26-6891832289BB}"/>
    <hyperlink ref="U1496" r:id="rId1421" display="83875732" xr:uid="{E05510E0-41E9-4B2B-B1A1-8F2008A98CC2}"/>
    <hyperlink ref="U1518" r:id="rId1422" display="83875732" xr:uid="{C00DECC1-52B3-4926-9EC7-92820023525E}"/>
    <hyperlink ref="U1515" r:id="rId1423" display="83875732" xr:uid="{1F172719-544F-4F9C-A557-F01E0AD7DCF0}"/>
    <hyperlink ref="U1499" r:id="rId1424" display="84935657" xr:uid="{C7360DFD-5594-4AB4-9B74-DFEAF61A7C33}"/>
    <hyperlink ref="U1497" r:id="rId1425" display="84945263" xr:uid="{FBAAFCEF-00AD-4CA0-84B0-F7AA15633D65}"/>
    <hyperlink ref="U1519" r:id="rId1426" display="85937173" xr:uid="{C1C9398B-1820-4DB4-85E8-D866912FC0CD}"/>
    <hyperlink ref="U1517" r:id="rId1427" display="86187128" xr:uid="{5D8F9FF5-02D4-4DAF-8701-4E0E31BAD533}"/>
    <hyperlink ref="U1514" r:id="rId1428" display="86236956" xr:uid="{B0797F0F-9277-4027-BDAE-6E45081DC600}"/>
    <hyperlink ref="U1516" r:id="rId1429" display="86342998" xr:uid="{8E179E20-285E-4714-BEDA-8B92C13F686B}"/>
    <hyperlink ref="U1492" r:id="rId1430" display="86495482" xr:uid="{8C0417B3-CD7F-4A7C-823A-2FF86AF0E653}"/>
    <hyperlink ref="U1511" r:id="rId1431" display="https://cdosuiteplus.us.bank-dns.com/Apps/DealMaintenance/Assets/AssetFacility_Transactions/FacilityTransactions/TransDetail.asp?parm=10759&amp;facility_trans_id=105867269&amp;" xr:uid="{A024F895-7FED-4F17-89C1-9B77A6592897}"/>
    <hyperlink ref="U1501" r:id="rId1432" display="86497140" xr:uid="{68827588-3DB6-4377-B3DF-EB5F0AAF96E7}"/>
    <hyperlink ref="U1495" r:id="rId1433" display="86497629" xr:uid="{E3DE16F2-AAB1-45AD-9C10-678E20E100F8}"/>
    <hyperlink ref="U1490" r:id="rId1434" display="86510347" xr:uid="{EF07F160-5DF9-42F0-9271-2FD592B9E901}"/>
    <hyperlink ref="U1527" r:id="rId1435" display="84475510" xr:uid="{D80D2CE7-78F9-4FD3-95B6-00BDE8A0105F}"/>
    <hyperlink ref="U1529" r:id="rId1436" display="84475510" xr:uid="{CECCB87A-2A1E-476D-BD86-D86F9BBD92B3}"/>
    <hyperlink ref="U1528" r:id="rId1437" display="84475510" xr:uid="{0E9F152C-2C49-4C5A-A203-E05606265866}"/>
    <hyperlink ref="U1525" r:id="rId1438" display="86542805" xr:uid="{183AA262-A0A6-44CF-BF4B-95295DC0E809}"/>
    <hyperlink ref="U1524" r:id="rId1439" display="86542806" xr:uid="{7E9DA172-C075-4A76-9C20-3B4F7BF1E39B}"/>
    <hyperlink ref="U1521" r:id="rId1440" display="86021555" xr:uid="{52A054AF-44EA-4132-A114-3E0BDAC58789}"/>
    <hyperlink ref="U1522" r:id="rId1441" display="86180365" xr:uid="{5050BB81-6D56-4512-8800-E422F904BA12}"/>
    <hyperlink ref="U1523" r:id="rId1442" display="83429391" xr:uid="{FB1F20F0-C3E4-416B-9D9E-7B70CA06763B}"/>
    <hyperlink ref="U1526" r:id="rId1443" display="86542825" xr:uid="{67E4EA10-E5C6-482E-855B-80E00DC562E5}"/>
    <hyperlink ref="U1530" r:id="rId1444" display="86531009" xr:uid="{47E48284-6F32-434F-8E20-4462FD095058}"/>
    <hyperlink ref="U1533" r:id="rId1445" display="81369774" xr:uid="{8123F380-A380-488B-A1B0-2CB39FC89958}"/>
    <hyperlink ref="U1534" r:id="rId1446" display="81369774" xr:uid="{39F8DF43-D2FC-4556-AA1A-F07217449FB8}"/>
    <hyperlink ref="U1531" r:id="rId1447" display="86613734" xr:uid="{C0F03FED-7FA7-4BC6-9AB8-62CA0FA53DE9}"/>
    <hyperlink ref="U1532" r:id="rId1448" display="86613841" xr:uid="{79FC2233-1D9C-49D5-9E6F-65C83D79A797}"/>
    <hyperlink ref="U1535" r:id="rId1449" display="75329164" xr:uid="{321179B5-28EF-4D4F-9386-B6F0FA8D650B}"/>
    <hyperlink ref="U1536" r:id="rId1450" display="75329164" xr:uid="{69877A52-B743-4C40-BBE9-F83F5BC0DF62}"/>
    <hyperlink ref="U1537" r:id="rId1451" display="75329164" xr:uid="{F960D834-3644-4AAB-86FC-DAF2C467289C}"/>
    <hyperlink ref="U1538" r:id="rId1452" display="75329164" xr:uid="{D65BD0A6-7705-4ED0-8A22-9D6BDF276494}"/>
    <hyperlink ref="U1539" r:id="rId1453" display="75329164" xr:uid="{0578E0AB-C2FE-49A0-B18F-693DA4542270}"/>
    <hyperlink ref="U1540" r:id="rId1454" display="75329164" xr:uid="{E093D922-4DE2-4C5C-91AE-BE4E65CC336E}"/>
    <hyperlink ref="U1541" r:id="rId1455" display="75329164" xr:uid="{66C6A9B4-3674-4C71-BA2D-DE6DE0218B0B}"/>
    <hyperlink ref="U1542" r:id="rId1456" display="75329164" xr:uid="{C51D8D39-A2E6-449F-9CCF-76FD654E8562}"/>
    <hyperlink ref="U1543" r:id="rId1457" display="75329164" xr:uid="{3F63C88F-44D0-4775-BD3D-0E0EC665FC11}"/>
    <hyperlink ref="U1544" r:id="rId1458" display="75329164" xr:uid="{66140488-AAB8-4342-957D-FBBE9E04B2BD}"/>
    <hyperlink ref="U1545" r:id="rId1459" display="75329164" xr:uid="{AB350DA2-86F6-4922-AA3D-D1267DACF864}"/>
    <hyperlink ref="U1546" r:id="rId1460" display="75329164" xr:uid="{ABC03E90-4FC3-435A-83BE-4798121D0572}"/>
    <hyperlink ref="U1547" r:id="rId1461" display="75329164" xr:uid="{848D31C2-2C9A-4E5F-8A6D-D65A3DF945E7}"/>
    <hyperlink ref="U1567" r:id="rId1462" display="75329164" xr:uid="{89E3477B-33B9-429E-88D7-B63792EA5F16}"/>
    <hyperlink ref="U1564" r:id="rId1463" display="75329164" xr:uid="{FEDF41C4-A53C-40B2-9EC0-7EDC2069E3F4}"/>
    <hyperlink ref="U1549" r:id="rId1464" display="75329164" xr:uid="{F27C4E4D-BCA8-494E-B8DD-6518D5394B3E}"/>
    <hyperlink ref="U1561" r:id="rId1465" display="75329164" xr:uid="{403DC774-BE5C-4C4A-BC1F-E46DA290ADCB}"/>
    <hyperlink ref="U1552" r:id="rId1466" display="75329164" xr:uid="{C2090D70-F5BA-4860-AE85-5DF46B5A1324}"/>
    <hyperlink ref="U1548" r:id="rId1467" display="75329164" xr:uid="{1B508F58-5182-4DF2-88F4-A5E4C7316762}"/>
    <hyperlink ref="U1553" r:id="rId1468" display="75329164" xr:uid="{1BC3085B-01AF-4F6A-9459-B5B0A5C887BB}"/>
    <hyperlink ref="U1551" r:id="rId1469" display="75329164" xr:uid="{6143B8AD-D87D-45C3-8DEE-6E12E4B50331}"/>
    <hyperlink ref="U1550" r:id="rId1470" display="75329164" xr:uid="{3635E967-5E39-4DD9-830F-3C30F93FDA89}"/>
    <hyperlink ref="U1565" r:id="rId1471" display="75329164" xr:uid="{DDBC43CE-757E-4EBA-BADB-8697A9BF32B1}"/>
    <hyperlink ref="U1554" r:id="rId1472" display="75329164" xr:uid="{80BF8274-B70E-47EF-BECE-77CB2CFD48ED}"/>
    <hyperlink ref="U1566" r:id="rId1473" display="75329164" xr:uid="{CFF21138-3B93-40E3-9D97-C142B672CDC2}"/>
    <hyperlink ref="U1555" r:id="rId1474" display="75329164" xr:uid="{72EE6FD9-1DF0-41DD-A112-D10D2B7085F1}"/>
    <hyperlink ref="U1563" r:id="rId1475" display="75329164" xr:uid="{5D51D9A2-FA0D-46A6-8416-29A9165CA39F}"/>
    <hyperlink ref="U1568" r:id="rId1476" display="75329164" xr:uid="{902C8542-1D04-45EE-9AF6-5348BB44A2EC}"/>
    <hyperlink ref="U1559" r:id="rId1477" display="75329164" xr:uid="{2434645F-10E8-4C88-A2DA-8CAE72B02E5D}"/>
    <hyperlink ref="U1569" r:id="rId1478" display="75329164" xr:uid="{72D5C82F-4F33-42A7-A4DD-DECD972BE2B2}"/>
    <hyperlink ref="U1560" r:id="rId1479" display="75329164" xr:uid="{8370D97C-FD2E-42D3-8AFE-4CC6D016D751}"/>
    <hyperlink ref="U1562" r:id="rId1480" display="75329164" xr:uid="{5A88E0B5-46B3-405B-B6F8-9700B71E9900}"/>
    <hyperlink ref="U1556" r:id="rId1481" display="75329164" xr:uid="{76CDC5B7-3C65-4477-BC75-974BEB38AE48}"/>
    <hyperlink ref="U1557" r:id="rId1482" display="75329164" xr:uid="{2BA758AA-A05F-44DB-A0BA-DBBB0A820D8C}"/>
    <hyperlink ref="U1558" r:id="rId1483" display="75329164" xr:uid="{CBF9F738-0811-45F0-BA37-08A6EC2495AB}"/>
    <hyperlink ref="U1570" r:id="rId1484" display="75329164" xr:uid="{371FBDE7-D3C0-447F-B8C7-89993617D192}"/>
    <hyperlink ref="U1572" r:id="rId1485" display="86754460" xr:uid="{43D63569-D78E-4931-94A1-EF9BF6C15C46}"/>
    <hyperlink ref="U1571" r:id="rId1486" display="86754461" xr:uid="{F16991D1-EBD1-4CD5-A32F-7257845FF66B}"/>
    <hyperlink ref="U1586" r:id="rId1487" display="82843666" xr:uid="{C8B4F580-DA9E-4264-9005-57CC7E65FFE7}"/>
    <hyperlink ref="U1576" r:id="rId1488" display="82843666" xr:uid="{333DA29C-68DC-4C57-8263-682B9AC6F7AD}"/>
    <hyperlink ref="U1578" r:id="rId1489" display="82843666" xr:uid="{0F2D0229-5E7A-4A3F-BAB7-74F317989990}"/>
    <hyperlink ref="U1577" r:id="rId1490" display="82843666" xr:uid="{67A25411-C7B6-4DD2-9C3E-36142109AB48}"/>
    <hyperlink ref="U1595" r:id="rId1491" display="82843666" xr:uid="{A7BCFE60-4D6C-4D1D-AABA-61B3DF68B6F9}"/>
    <hyperlink ref="U1600" r:id="rId1492" display="82843666" xr:uid="{8BCDF789-B0E3-4D1D-8AD5-8A83367E4F98}"/>
    <hyperlink ref="U1594" r:id="rId1493" display="82843666" xr:uid="{F5A4EB43-4DFC-4764-AF25-7A30384A20A7}"/>
    <hyperlink ref="U1590" r:id="rId1494" display="82843666" xr:uid="{0FCFF057-4749-489C-A823-590BC94A5344}"/>
    <hyperlink ref="U1580" r:id="rId1495" display="82843666" xr:uid="{2443BDE7-F23C-479F-B324-519A42FC906C}"/>
    <hyperlink ref="U1593" r:id="rId1496" display="82843666" xr:uid="{19231A48-55F1-4A9D-B461-46E183FFAA75}"/>
    <hyperlink ref="U1601" r:id="rId1497" display="82843666" xr:uid="{C29F5011-4A28-40F0-93D8-E99564747344}"/>
    <hyperlink ref="U1596" r:id="rId1498" display="82843666" xr:uid="{23A76C21-6957-4593-9BA0-FACACED0FBBC}"/>
    <hyperlink ref="U1579" r:id="rId1499" display="82843666" xr:uid="{C6BF4B36-1DBE-4992-851C-6867605A5DAB}"/>
    <hyperlink ref="U1574" r:id="rId1500" display="82843666" xr:uid="{937E91A2-D3DC-48A0-8474-49CF84CB5280}"/>
    <hyperlink ref="U1575" r:id="rId1501" display="82843666" xr:uid="{9F86C986-DB7E-46F8-B5DD-50535A954AE6}"/>
    <hyperlink ref="U1588" r:id="rId1502" display="82843666" xr:uid="{D9C83677-6C5A-41E0-8844-994C9846DB1A}"/>
    <hyperlink ref="U1589" r:id="rId1503" display="82843666" xr:uid="{25BBE148-C8E3-43C1-A3E5-C2B2DE0085B4}"/>
    <hyperlink ref="U1583" r:id="rId1504" display="82843666" xr:uid="{EDDA89A5-CCC2-4EFF-8613-937C5C84F013}"/>
    <hyperlink ref="U1584" r:id="rId1505" display="82843666" xr:uid="{D6E415CB-94D4-4FD5-8F6B-A0155B046829}"/>
    <hyperlink ref="U1585" r:id="rId1506" display="82843666" xr:uid="{5278A335-1E03-4CBE-8674-271854F5E905}"/>
    <hyperlink ref="U1591" r:id="rId1507" display="82843666" xr:uid="{6654765F-F742-4DDA-B5ED-6DB91691C61B}"/>
    <hyperlink ref="U1592" r:id="rId1508" display="82843666" xr:uid="{3D2F7289-D2BB-48A8-8E51-0D06AE19F318}"/>
    <hyperlink ref="U1587" r:id="rId1509" display="86293226" xr:uid="{49386ED7-6544-4DED-9063-659E64BE61B8}"/>
    <hyperlink ref="U1581" r:id="rId1510" display="86525035" xr:uid="{AE21EB3B-D8D4-404A-ADB2-4F31D250C1D9}"/>
    <hyperlink ref="U1573" r:id="rId1511" display="86954234" xr:uid="{7E14D9C8-6030-4A52-8C3C-3A59B65169C5}"/>
    <hyperlink ref="U1582" r:id="rId1512" display="86958863" xr:uid="{0A3DE143-DC97-46B2-A783-6C1DDFA7503C}"/>
    <hyperlink ref="U1605" r:id="rId1513" display="83213441" xr:uid="{0B4DB850-BBF5-4730-AD73-FDA6ED6C8015}"/>
    <hyperlink ref="U1603" r:id="rId1514" display="83213441" xr:uid="{B16CA351-DAF3-448B-B601-C9F29ADA16FA}"/>
    <hyperlink ref="U1602" r:id="rId1515" display="83213441" xr:uid="{34B3DBB8-CE7E-4C43-A044-3083560757EE}"/>
    <hyperlink ref="U1604" r:id="rId1516" display="83213441" xr:uid="{44668EF2-6CAA-4D4F-9CDF-A8387C7699CC}"/>
    <hyperlink ref="U1626" r:id="rId1517" display="86945540" xr:uid="{306D3CE0-2612-4A95-BF03-9EC2BEEE1F27}"/>
    <hyperlink ref="U1611" r:id="rId1518" display="86945540" xr:uid="{3D4553C6-8DFA-43C2-ABFB-C6777A00CF25}"/>
    <hyperlink ref="U1620" r:id="rId1519" display="86945540" xr:uid="{C8D99046-2D4E-4659-8B26-D24EF16E699C}"/>
    <hyperlink ref="U1621" r:id="rId1520" display="86945540" xr:uid="{1400BC96-6868-4F23-994A-D47FA0EE7024}"/>
    <hyperlink ref="U1625" r:id="rId1521" display="86945540" xr:uid="{16A55E87-6655-4834-938B-BEBBB9CDB5CA}"/>
    <hyperlink ref="U1622" r:id="rId1522" display="86945540" xr:uid="{5145AE93-2AE6-4997-B98E-CF7A531EAA11}"/>
    <hyperlink ref="U1631" r:id="rId1523" display="86945540" xr:uid="{12059685-CF14-4962-9A23-07C56ECBE778}"/>
    <hyperlink ref="U1632" r:id="rId1524" display="86945540" xr:uid="{8041AC07-DC96-460B-BB7C-F433D69F75A3}"/>
    <hyperlink ref="U1612" r:id="rId1525" display="86945540" xr:uid="{AFC3EABD-415E-4E3F-8412-B4F9F3BFFC88}"/>
    <hyperlink ref="U1613" r:id="rId1526" display="86945540" xr:uid="{86631BE8-7FE9-4B42-9CF3-AA3CDAC062F1}"/>
    <hyperlink ref="U1618" r:id="rId1527" display="86945540" xr:uid="{802FBFB9-9AE2-4E81-AA57-A52F399FAF4C}"/>
    <hyperlink ref="U1619" r:id="rId1528" display="86945540" xr:uid="{3C06E26C-E60D-4069-A355-0A35C8CF4761}"/>
    <hyperlink ref="U1615" r:id="rId1529" display="86945540" xr:uid="{4A160C17-527F-4FF7-B55D-1FDDADF8357D}"/>
    <hyperlink ref="U1616" r:id="rId1530" display="86945540" xr:uid="{F90E51D8-52E3-40E4-B177-DC18A312A9CF}"/>
    <hyperlink ref="U1617" r:id="rId1531" display="86945540" xr:uid="{8EE75A9A-104E-40C1-9DA8-1A758B2F2D1F}"/>
    <hyperlink ref="U1610" r:id="rId1532" display="86945540" xr:uid="{5AF42089-0994-43B5-8887-C96B6573C614}"/>
    <hyperlink ref="U1623" r:id="rId1533" display="86945540" xr:uid="{03D65A1D-C3C5-48BF-9779-93C32AB4E52B}"/>
    <hyperlink ref="U1624" r:id="rId1534" display="86945540" xr:uid="{42055ADA-97BF-4B9F-9536-90B12426019A}"/>
    <hyperlink ref="U1627" r:id="rId1535" display="86945540" xr:uid="{01F2834D-F1C3-4C23-99F2-8A4E3B29896D}"/>
    <hyperlink ref="U1608" r:id="rId1536" display="86945540" xr:uid="{038F567D-213D-4BDD-9A28-FD1A844E9D1D}"/>
    <hyperlink ref="U1609" r:id="rId1537" display="86945540" xr:uid="{4EC18382-1FB9-48EC-9646-C6BF1B79B48E}"/>
    <hyperlink ref="U1606" r:id="rId1538" display="86945540" xr:uid="{72872F82-0FC1-47DA-B2FA-4E8A761A9AD8}"/>
    <hyperlink ref="U1607" r:id="rId1539" display="86945540" xr:uid="{3821C245-B0A3-4ED0-B108-B40D5BD41237}"/>
    <hyperlink ref="U1630" r:id="rId1540" display="87094821" xr:uid="{96BE3F82-75A5-4D24-A6FB-46021865EF9B}"/>
    <hyperlink ref="U1629" r:id="rId1541" display="87094840" xr:uid="{6FA636DE-BE49-4BD6-80C3-4CCA42552765}"/>
    <hyperlink ref="U1614" r:id="rId1542" display="84406229" xr:uid="{63A6BED6-2C41-4FC7-BFBB-7517CF9B1A8E}"/>
    <hyperlink ref="U1628" r:id="rId1543" display="86294290" xr:uid="{42E72A50-EE05-47B3-9991-8C636CD8BA5C}"/>
    <hyperlink ref="U1633" r:id="rId1544" display="87105064" xr:uid="{BA17DEDC-24D1-49AD-A79B-98A61B177FCE}"/>
    <hyperlink ref="U1637" r:id="rId1545" display="87119111" xr:uid="{FEF4DA58-81A4-46C7-854A-5FC696C68499}"/>
    <hyperlink ref="U1636" r:id="rId1546" display="87119311" xr:uid="{53A073CB-A114-4B94-9802-E8CAF5C4FB16}"/>
    <hyperlink ref="U1634" r:id="rId1547" display="87105064" xr:uid="{FA08B5BD-B672-4A0D-B2DB-84B0845DB067}"/>
    <hyperlink ref="U1635" r:id="rId1548" display="87105064" xr:uid="{CD07F35D-8E64-4A75-9723-AF32FEFF380A}"/>
    <hyperlink ref="U1640" r:id="rId1549" display="83226550" xr:uid="{91F54250-5928-4B83-A913-E544EE7F77F8}"/>
    <hyperlink ref="U1639" r:id="rId1550" display="87150209" xr:uid="{1074F6D0-9452-42FF-A765-6EB492F687ED}"/>
    <hyperlink ref="U1638" r:id="rId1551" display="87150238" xr:uid="{C4472070-D438-41D7-A77D-40F4108FE25B}"/>
    <hyperlink ref="U1641" r:id="rId1552" display="87183392" xr:uid="{4A070DBC-6E06-4E60-A9EE-12C40D7608BD}"/>
    <hyperlink ref="U1643" r:id="rId1553" display="86445521" xr:uid="{CE5684B0-DE1E-4013-9531-521C915E25D8}"/>
    <hyperlink ref="U1642" r:id="rId1554" display="87212952" xr:uid="{76D8C26F-3707-4117-9025-A1B8EFC3A4FC}"/>
    <hyperlink ref="U1646" r:id="rId1555" display="87236275" xr:uid="{260CA5B1-19D1-4127-AE9F-ACB392A92F88}"/>
    <hyperlink ref="U1644" r:id="rId1556" display="87236293" xr:uid="{3561CE00-0B91-40B5-9742-4D3F788C3F10}"/>
    <hyperlink ref="U1647" r:id="rId1557" display="87236320" xr:uid="{138FF896-DB17-4392-B616-E00A2F98B3EB}"/>
    <hyperlink ref="U1645" r:id="rId1558" display="87236332" xr:uid="{5687A3FB-AED9-4F08-97F4-DE7AE02A600E}"/>
    <hyperlink ref="U1652" r:id="rId1559" display="78498282" xr:uid="{118A5FF4-ED92-40B2-B1C2-9137944E8663}"/>
    <hyperlink ref="U1653" r:id="rId1560" display="78498282" xr:uid="{5A1EB243-E3E9-47E7-B8C1-A706E3A91D82}"/>
    <hyperlink ref="U1649" r:id="rId1561" display="78498282" xr:uid="{9F5DE2A7-141F-4061-A3B4-C3003A32369A}"/>
    <hyperlink ref="U1648" r:id="rId1562" display="78498282" xr:uid="{43B4FD67-0E0C-4E06-BCB4-4F3171C9A6FC}"/>
    <hyperlink ref="U1650" r:id="rId1563" display="78498282" xr:uid="{63353D91-64F8-438B-B615-95121450DBDD}"/>
    <hyperlink ref="U1654" r:id="rId1564" display="86445667" xr:uid="{7598C5D6-C7DA-4FD2-A420-AE7D86861079}"/>
    <hyperlink ref="U1655" r:id="rId1565" display="86445621" xr:uid="{8CD3E69A-11AF-49FD-9F37-09BD76709EB0}"/>
    <hyperlink ref="U1651" r:id="rId1566" display="87314292" xr:uid="{5807FDBD-C1A0-4634-BAF0-9442504F4F1C}"/>
    <hyperlink ref="U1657" r:id="rId1567" display="87341266" xr:uid="{44CA39A7-6D02-4B4E-B3AD-6D2AFECE7D83}"/>
    <hyperlink ref="U1656" r:id="rId1568" display="87341269" xr:uid="{D06AF6DE-18DF-4C4B-A8DD-D312AFDDFBE3}"/>
    <hyperlink ref="U1660" r:id="rId1569" display="81369633" xr:uid="{563FE369-5AAB-44F2-BF1A-A5E9AC227C42}"/>
    <hyperlink ref="U1661" r:id="rId1570" display="81369633" xr:uid="{7E3F2FEA-8053-4597-A3B1-DE25A4DEBE9F}"/>
    <hyperlink ref="U1662" r:id="rId1571" display="81369633" xr:uid="{7D60A341-44B6-44FD-A55B-337572A3B1E1}"/>
    <hyperlink ref="U1663" r:id="rId1572" display="81369633" xr:uid="{7BC04A03-C4E6-4FFF-ABF8-F5037C601148}"/>
    <hyperlink ref="U1665" r:id="rId1573" display="81369633" xr:uid="{EB755D04-F9AF-4FE9-82DF-C147B5E4245B}"/>
    <hyperlink ref="U1664" r:id="rId1574" display="81369633" xr:uid="{AED80FD3-EC59-4A0A-9BC1-DA5F7EFCD80F}"/>
    <hyperlink ref="U1658" r:id="rId1575" display="87279932" xr:uid="{EDB903B9-1969-4EEA-8044-638BD89ED352}"/>
    <hyperlink ref="U1659" r:id="rId1576" display="87408985" xr:uid="{0107870A-A3A3-459D-8649-DDC65FD437C5}"/>
    <hyperlink ref="U1666" r:id="rId1577" display="86276561" xr:uid="{97B9428C-1F89-48D1-B8D7-15FD2489F59C}"/>
    <hyperlink ref="U1667" r:id="rId1578" display="86436538" xr:uid="{73A910C7-D098-4B53-B1B2-332BFBD6449A}"/>
    <hyperlink ref="U1669" r:id="rId1579" display="87472756" xr:uid="{549E6ADF-BF93-4347-B867-594AB3F72AEC}"/>
    <hyperlink ref="U1670" r:id="rId1580" display="87472756" xr:uid="{A7D04E2D-87CC-4733-98AC-72C2C49AF1C8}"/>
    <hyperlink ref="U1668" r:id="rId1581" display="87477899" xr:uid="{AA23A222-05AB-4D6A-8DC9-F5B72E42317B}"/>
    <hyperlink ref="U1671" r:id="rId1582" display="83874476" xr:uid="{B93DB02E-55A2-403E-936B-6A4BA4FC4CA9}"/>
    <hyperlink ref="U1672" r:id="rId1583" display="83874476" xr:uid="{694D1805-D9AD-44BF-AB94-81D675F885B8}"/>
    <hyperlink ref="U1673" r:id="rId1584" display="78407545" xr:uid="{4A325523-A470-4E66-A1C5-3DA782134DF9}"/>
    <hyperlink ref="U1674" r:id="rId1585" display="87511302" xr:uid="{C4A789F9-06D9-4BBE-9F3C-FC0D492B3554}"/>
    <hyperlink ref="U1677" r:id="rId1586" display="87533958" xr:uid="{E7364741-F247-4C17-916E-BCAF1E7B8795}"/>
    <hyperlink ref="U1675" r:id="rId1587" display="87533959" xr:uid="{9BEB48A0-357D-4456-98FE-67A365085886}"/>
    <hyperlink ref="U1678" r:id="rId1588" display="87534485" xr:uid="{F8CAD23C-DD34-4F55-AFC8-41F42AD70CAA}"/>
    <hyperlink ref="U1676" r:id="rId1589" display="87534486" xr:uid="{345D6F36-1A30-47B4-9FD2-D12D470431F6}"/>
    <hyperlink ref="U1682" r:id="rId1590" display="87464435" xr:uid="{AB3DCC0C-4777-40A6-A792-E2008A26A34E}"/>
    <hyperlink ref="U1683" r:id="rId1591" display="87464435" xr:uid="{B31A5E03-6ECD-4737-A948-BB3F131DA3B5}"/>
    <hyperlink ref="U1679" r:id="rId1592" display="86294891" xr:uid="{406DD067-9505-4A4A-9622-8FECBFA5FD9C}"/>
    <hyperlink ref="U1680" r:id="rId1593" display="86294110" xr:uid="{15C5841B-9D92-4B65-ADE6-864E76BF9297}"/>
    <hyperlink ref="U1681" r:id="rId1594" display="86543842" xr:uid="{19D1C0EE-CC63-4ED5-90B8-E97C567DB1FF}"/>
    <hyperlink ref="U1685" r:id="rId1595" display="84271938" xr:uid="{036C4BD0-9937-4202-9250-69990BB2DDF0}"/>
    <hyperlink ref="U1684" r:id="rId1596" display="84271938" xr:uid="{79300027-D040-4914-B077-28336608512F}"/>
    <hyperlink ref="U1688" r:id="rId1597" display="87773171" xr:uid="{35F67B6D-24C9-4E25-812B-BC78FD2A251F}"/>
    <hyperlink ref="U1687" r:id="rId1598" display="87773192" xr:uid="{A8ACB86B-1114-489C-AFF1-506F2061BCFF}"/>
    <hyperlink ref="U1690" r:id="rId1599" display="87773171" xr:uid="{42E197B2-2718-4899-BB1B-BA95CD963517}"/>
    <hyperlink ref="U1691" r:id="rId1600" display="87773171" xr:uid="{54D5BAD2-F8B3-4B61-B527-6EB8D4F77896}"/>
    <hyperlink ref="U1692" r:id="rId1601" display="87773171" xr:uid="{CEAC55FB-5098-4DC3-B569-C35608C4AE39}"/>
    <hyperlink ref="U1693" r:id="rId1602" display="87773171" xr:uid="{56731236-E423-497E-8997-04216886381A}"/>
    <hyperlink ref="U1686" r:id="rId1603" display="86020930" xr:uid="{3431D95B-8D89-489C-869B-A237260FDC4A}"/>
    <hyperlink ref="U1689" r:id="rId1604" display="87773167" xr:uid="{126D09B7-7D59-4CEE-8AAC-DB652DBC4412}"/>
    <hyperlink ref="U1705" r:id="rId1605" display="83965336" xr:uid="{D3318760-4713-4D56-83C6-C12BA46E4796}"/>
    <hyperlink ref="U1709" r:id="rId1606" display="83965336" xr:uid="{BB941918-6069-4DAE-BE9A-D87D4FFAE594}"/>
    <hyperlink ref="U1708" r:id="rId1607" display="83965336" xr:uid="{3A79EBD5-8C75-4376-B942-4ABA6507FA93}"/>
    <hyperlink ref="U1700" r:id="rId1608" display="83965336" xr:uid="{81C86C79-A412-4EA0-8BBC-43B7F82BEA71}"/>
    <hyperlink ref="U1703" r:id="rId1609" display="83965336" xr:uid="{0606D24C-402A-4B6F-A79A-A507BB107F74}"/>
    <hyperlink ref="U1712" r:id="rId1610" display="83965336" xr:uid="{387CCC45-E946-43C8-81D7-F28181CDE014}"/>
    <hyperlink ref="U1702" r:id="rId1611" display="83965336" xr:uid="{0B654124-FE60-4EA5-A741-B8F1ECE20E1F}"/>
    <hyperlink ref="U1704" r:id="rId1612" display="83965336" xr:uid="{660A4495-DF11-4553-B464-0DE092CBFBF5}"/>
    <hyperlink ref="U1694" r:id="rId1613" display="83965336" xr:uid="{DC35CD50-00FF-461A-8FE1-C5C50E4E09AA}"/>
    <hyperlink ref="U1710" r:id="rId1614" display="83965336" xr:uid="{901E7A65-3967-419A-BBF7-59A9C6869E17}"/>
    <hyperlink ref="U1707" r:id="rId1615" display="83965336" xr:uid="{D2B58B6A-5C8A-4B92-BF6E-9BFB27E18BF0}"/>
    <hyperlink ref="U1706" r:id="rId1616" display="83965336" xr:uid="{1BD8BC82-2753-4AAA-8DC5-1F4BFB422E5D}"/>
    <hyperlink ref="U1711" r:id="rId1617" display="83965336" xr:uid="{CBD1C191-D35D-42DF-A1EE-C0971E724968}"/>
    <hyperlink ref="U1713" r:id="rId1618" display="83965336" xr:uid="{3C08E8CF-6506-409E-A44A-029E6A00F56E}"/>
    <hyperlink ref="U1696" r:id="rId1619" display="83965336" xr:uid="{9AFDB138-5CDB-4513-8622-B38829B293C6}"/>
    <hyperlink ref="U1698" r:id="rId1620" display="83965336" xr:uid="{C1A8FA43-0710-4149-B300-A027817B8697}"/>
    <hyperlink ref="U1701" r:id="rId1621" display="83965336" xr:uid="{21784D0C-6D7B-486E-AECF-AA7CD9948FA3}"/>
    <hyperlink ref="U1695" r:id="rId1622" display="87649794" xr:uid="{D4A76136-A01C-4FDA-A486-F28A23EBE4AF}"/>
    <hyperlink ref="U1697" r:id="rId1623" display="87649922" xr:uid="{5B32F7EE-C09C-4D49-A5AC-83D22F00121F}"/>
    <hyperlink ref="U1699" r:id="rId1624" display="87518393" xr:uid="{2DAC3226-65E7-498D-A31D-3F908FCAFC27}"/>
    <hyperlink ref="U1723" r:id="rId1625" display="86903693" xr:uid="{3F87AA6B-E253-47CC-8017-40052E75958A}"/>
    <hyperlink ref="U1715" r:id="rId1626" display="86903693" xr:uid="{1F1F737D-A2AC-4D54-8CC6-070ACEC2A93E}"/>
    <hyperlink ref="U1714" r:id="rId1627" display="86903693" xr:uid="{310B0BB8-E135-486E-9367-44115E8F640D}"/>
    <hyperlink ref="U1716" r:id="rId1628" display="86903693" xr:uid="{BE5BF528-19F0-432D-8D0E-7A58C5EC8F23}"/>
    <hyperlink ref="U1718" r:id="rId1629" display="86903693" xr:uid="{356CE504-5159-438E-93CF-36940FE5F16B}"/>
    <hyperlink ref="U1719" r:id="rId1630" display="https://cdosuiteplus.us.bank-dns.com/Apps/DealMaintenance/Assets/AssetFacility_Transactions/Loans/AssetLoan_Transactions/Transactions/TransDetail.asp?parm=10759&amp;issue_trans_id=87913056&amp;" xr:uid="{9675FFF8-0E70-4D7C-A294-7225C30F6787}"/>
    <hyperlink ref="U1722" r:id="rId1631" display="86903693" xr:uid="{71B20CE6-1378-48A5-91CE-662B967BBB8C}"/>
    <hyperlink ref="U1724" r:id="rId1632" display="86903693" xr:uid="{E6376463-0E3E-4118-95BC-1A126A1931D1}"/>
    <hyperlink ref="U1717" r:id="rId1633" display="86903693" xr:uid="{E7BB0D44-D0F5-4C1C-92D5-82BA9E370526}"/>
    <hyperlink ref="U1721" r:id="rId1634" display="87718516" xr:uid="{E9912D93-DF0C-4232-8666-81838B54B484}"/>
    <hyperlink ref="U1725" r:id="rId1635" display="87078994" xr:uid="{6147A64E-3AF6-450E-B8BE-5443240707A9}"/>
    <hyperlink ref="U1726" r:id="rId1636" display="87078994" xr:uid="{3B505AAA-4601-44E8-AA86-FAC8FA88BCAF}"/>
    <hyperlink ref="U1728" r:id="rId1637" display="88033486" xr:uid="{D3F035BD-E323-4702-ACF9-74C72C9D4F5C}"/>
    <hyperlink ref="U1729" r:id="rId1638" display="88033457" xr:uid="{FCA085C3-90F6-4E5F-8CA3-C21515461411}"/>
    <hyperlink ref="U1730" r:id="rId1639" display="88033486" xr:uid="{48A758D5-974C-4B6E-AAB0-236446B00F85}"/>
    <hyperlink ref="U1731" r:id="rId1640" display="88033486" xr:uid="{0F53CFB1-6EC3-4334-A08F-C8F612DB8C2C}"/>
    <hyperlink ref="U1727" r:id="rId1641" display="87518368" xr:uid="{6656DCD0-A6C9-4139-AAF0-C3A6F396B5E5}"/>
    <hyperlink ref="U1732" r:id="rId1642" display="84146993" xr:uid="{70D0CA05-2C2A-41EF-8151-B1881940CD04}"/>
    <hyperlink ref="U1734" r:id="rId1643" display="88087633" xr:uid="{BF0E3B37-6461-4684-AD4A-F150F242D9CE}"/>
    <hyperlink ref="U1733" r:id="rId1644" display="88087633" xr:uid="{4917A436-4615-4617-BE80-546E5B47528F}"/>
    <hyperlink ref="U1739" r:id="rId1645" display="88122712" xr:uid="{857513DE-8414-4051-A8E4-4B897D93FD3A}"/>
    <hyperlink ref="U1741" r:id="rId1646" display="88122712" xr:uid="{2BC82451-5DCE-4F5A-ACE5-0F286B958D9A}"/>
    <hyperlink ref="U1736" r:id="rId1647" display="88122712" xr:uid="{146E719B-94AD-4B76-9542-5BD2743DE395}"/>
    <hyperlink ref="U1737" r:id="rId1648" display="88122712" xr:uid="{6EFB10F1-CD06-43E5-88AD-64190C52DD38}"/>
    <hyperlink ref="U1738" r:id="rId1649" display="88122707" xr:uid="{00F29342-9809-4089-ADFD-D1E85C35865C}"/>
    <hyperlink ref="U1740" r:id="rId1650" display="88122740" xr:uid="{B19F088E-B745-4E70-A829-1EB19C04AC71}"/>
    <hyperlink ref="U1735" r:id="rId1651" display="88137346" xr:uid="{60BA2047-895C-4BF3-B410-B4DAB1FB88F1}"/>
    <hyperlink ref="U1744" r:id="rId1652" display="88138732" xr:uid="{9441C345-B607-43AF-A262-E103240E45CD}"/>
    <hyperlink ref="U1743" r:id="rId1653" display="88138732" xr:uid="{947AE638-8621-40B3-939D-C4013B9CB9E7}"/>
    <hyperlink ref="U1742" r:id="rId1654" display="88154067" xr:uid="{81D2A8F0-D4CC-45D8-8757-D59E2F59E0C5}"/>
    <hyperlink ref="U1755" r:id="rId1655" display="88200570" xr:uid="{272C006A-A537-4005-930D-140AF3CAD15D}"/>
    <hyperlink ref="U1754" r:id="rId1656" display="88200570" xr:uid="{A5B48630-BC17-4D03-92E7-4CC441E53742}"/>
    <hyperlink ref="U1758" r:id="rId1657" display="88189164" xr:uid="{C8F4AD1E-62A7-43BD-813C-1675EFB4FCBE}"/>
    <hyperlink ref="U1756" r:id="rId1658" display="88200248" xr:uid="{6B0C29E4-BCC8-411F-A531-487AB9628719}"/>
    <hyperlink ref="U1757" r:id="rId1659" display="88200259" xr:uid="{0D46BF64-DD81-4F35-8298-503159462963}"/>
    <hyperlink ref="U1759" r:id="rId1660" display="84282761" xr:uid="{4273868F-52A4-4FD8-B802-6069671A7E91}"/>
    <hyperlink ref="U1760" r:id="rId1661" display="88320832" xr:uid="{6D11EEE9-A589-45EA-A113-333B49829B9D}"/>
    <hyperlink ref="U1761" r:id="rId1662" display="88320832" xr:uid="{C44C1A8D-472B-4ED1-8AB2-E44626D238CF}"/>
    <hyperlink ref="U1766" r:id="rId1663" display="84428397" xr:uid="{A969A75E-86EB-414B-B4F3-90B76858F356}"/>
    <hyperlink ref="U1762" r:id="rId1664" display="84428397" xr:uid="{6C7D33EE-8FAE-4501-8B26-04C372036B6D}"/>
    <hyperlink ref="U1763" r:id="rId1665" display="84428397" xr:uid="{BB101018-2305-4A92-9F9C-5CE33E0AA8CA}"/>
    <hyperlink ref="U1764" r:id="rId1666" display="84428397" xr:uid="{0967E12A-5C5D-4DD6-AC65-DD8C015B3E0F}"/>
    <hyperlink ref="U1765" r:id="rId1667" display="84428397" xr:uid="{680F636B-706C-42BA-822B-3573A7490123}"/>
    <hyperlink ref="U1767" r:id="rId1668" display="84428397" xr:uid="{C80054E2-CDA1-4E38-951D-4F08B4EAAFAB}"/>
    <hyperlink ref="U1768" r:id="rId1669" display="483963" xr:uid="{F575E284-C84A-4359-9A62-07CA63152775}"/>
    <hyperlink ref="U1770" r:id="rId1670" display="483963" xr:uid="{7E5EBC7A-851D-4551-9A24-F8614864EEDD}"/>
    <hyperlink ref="U1769" r:id="rId1671" display="88353575" xr:uid="{84611646-B91C-4775-AC73-694B1543E166}"/>
    <hyperlink ref="U1771" r:id="rId1672" display="87483602" xr:uid="{7EF3BD2B-5574-4598-9562-329A969CA644}"/>
    <hyperlink ref="U1772" r:id="rId1673" display="2379306" xr:uid="{75495E8B-C167-4BCE-892F-66A0F6981558}"/>
    <hyperlink ref="U1774" r:id="rId1674" display="2379545" xr:uid="{FA3B51E6-8EA8-46E5-9EAC-05BB0200E933}"/>
    <hyperlink ref="U1773" r:id="rId1675" display="88451416" xr:uid="{214A0C55-4536-47D7-8199-A7610F8A45D5}"/>
    <hyperlink ref="U1781" r:id="rId1676" display="2377937" xr:uid="{FDD0F593-F10A-4424-8671-034671DC1331}"/>
    <hyperlink ref="U1782" r:id="rId1677" display="2377938" xr:uid="{47334F48-9ACC-4647-9418-80BA6AF4B650}"/>
    <hyperlink ref="U1778" r:id="rId1678" display="2377939" xr:uid="{2C29E6D6-4C54-4655-9BB8-05C54DBA9335}"/>
    <hyperlink ref="U1779" r:id="rId1679" display="2377940" xr:uid="{CC52988D-CD89-4D54-90D8-0FB283AF72F7}"/>
    <hyperlink ref="U1780" r:id="rId1680" display="2377941" xr:uid="{4322CF8A-4ABF-4C21-A5D7-B955BEC151A7}"/>
    <hyperlink ref="U1775" r:id="rId1681" display="88342808" xr:uid="{A3A6C64B-0BAD-4B51-A798-CE5675CD8535}"/>
    <hyperlink ref="U1776" r:id="rId1682" display="88342808" xr:uid="{B14A29E6-18FA-4005-A701-55A846D9291A}"/>
    <hyperlink ref="U1777" r:id="rId1683" display="88342808" xr:uid="{58562C3A-8B61-4375-B05F-AD5082D63A0F}"/>
    <hyperlink ref="U1783" r:id="rId1684" display="87560210" xr:uid="{F600DB22-2BCD-46C8-93DC-A57E67047974}"/>
    <hyperlink ref="U1784" r:id="rId1685" display="88513307" xr:uid="{A25D6350-79E0-4CF1-B07A-349EDAFBF0DF}"/>
    <hyperlink ref="U1785" r:id="rId1686" display="2382476" xr:uid="{A6847BB9-A3C8-45B2-9D1E-7CE87A2E0A04}"/>
    <hyperlink ref="U1823" r:id="rId1687" display="87720504" xr:uid="{231AE5E6-A712-46DD-B6B5-4844FDC45451}"/>
    <hyperlink ref="U1853" r:id="rId1688" display="87720504" xr:uid="{8DED67E7-5940-4CA8-89C1-4CAE4C57A4E9}"/>
    <hyperlink ref="U1791" r:id="rId1689" display="87720504" xr:uid="{4EEB8D09-1E06-4F08-A7D1-DF48D19B3218}"/>
    <hyperlink ref="U1814" r:id="rId1690" display="87720504" xr:uid="{858C3AF0-61BF-498D-A0A2-277C59EB7491}"/>
    <hyperlink ref="U1797" r:id="rId1691" display="87720504" xr:uid="{B2D44A32-6FF4-4A5E-B015-95B257C5D403}"/>
    <hyperlink ref="U1855" r:id="rId1692" display="87720504" xr:uid="{2EA34D03-A952-4BF5-B33D-6C8AAF3066CB}"/>
    <hyperlink ref="U1787" r:id="rId1693" display="87720504" xr:uid="{EDEC5084-5F4A-4967-AB4F-B3D726B66301}"/>
    <hyperlink ref="U1800" r:id="rId1694" display="87720504" xr:uid="{F36AC30A-E47F-41A4-8F53-D10ECAAB96D0}"/>
    <hyperlink ref="U1840" r:id="rId1695" display="87720504" xr:uid="{F59C96CC-53B1-49F6-A5AC-7FC19186DB60}"/>
    <hyperlink ref="U1816" r:id="rId1696" display="87720504" xr:uid="{CF1EC586-AB3C-4613-8062-B602F5B880E9}"/>
    <hyperlink ref="U1825" r:id="rId1697" display="87720504" xr:uid="{A9D58C95-F47A-478B-B37C-16E86391A8A5}"/>
    <hyperlink ref="U1838" r:id="rId1698" display="87720504" xr:uid="{48CC3FA6-DE2F-43C1-AD3F-7425FD78ED85}"/>
    <hyperlink ref="U1829" r:id="rId1699" display="87720504" xr:uid="{20D96772-64BA-43CA-9212-58922056CD8F}"/>
    <hyperlink ref="U1821" r:id="rId1700" display="87720504" xr:uid="{539BFA18-5510-479F-9D0A-EAAC910E2E7C}"/>
    <hyperlink ref="U1806" r:id="rId1701" display="87720504" xr:uid="{B1E7B15D-125A-47F8-A53A-F752F1613169}"/>
    <hyperlink ref="U1802" r:id="rId1702" display="87720504" xr:uid="{8333966C-ED33-4A60-BE5B-A628647C5140}"/>
    <hyperlink ref="U1827" r:id="rId1703" display="87720504" xr:uid="{A0182A2B-E348-40BC-BBF0-AFCC741F1691}"/>
    <hyperlink ref="U1841" r:id="rId1704" display="87720504" xr:uid="{DC99BE6C-4AF5-438F-87C6-1EE4B04F797E}"/>
    <hyperlink ref="U1850" r:id="rId1705" display="87720504" xr:uid="{1C75D369-1D7B-4DE6-A54E-A12AEAD5D4C8}"/>
    <hyperlink ref="U1844" r:id="rId1706" display="87720504" xr:uid="{16F3141C-57A8-4B8C-8914-1BFDF2777B0B}"/>
    <hyperlink ref="U1809" r:id="rId1707" display="87720504" xr:uid="{DA2059CB-BD4D-44D2-A5DA-02A10B707671}"/>
    <hyperlink ref="U1835" r:id="rId1708" display="87720504" xr:uid="{FDE1B1EF-D3DF-41D8-A642-BA70B85AC1CF}"/>
    <hyperlink ref="U1811" r:id="rId1709" display="87720504" xr:uid="{48F3FDA0-1BE8-41AE-9449-4007F598EE33}"/>
    <hyperlink ref="U1819" r:id="rId1710" display="87720504" xr:uid="{8F85DF47-73F6-47CA-A675-33E08921042B}"/>
    <hyperlink ref="U1847" r:id="rId1711" display="87720504" xr:uid="{14EA998F-1EBC-42F4-BD9D-56E7E02D9BC4}"/>
    <hyperlink ref="U1836" r:id="rId1712" display="87720504" xr:uid="{8F3C7710-BE3F-4324-9834-656F3F2C5A6B}"/>
    <hyperlink ref="U1831" r:id="rId1713" display="87720504" xr:uid="{5FFB7645-B5BE-44FD-882D-AE2AAE2B0514}"/>
    <hyperlink ref="U1843" r:id="rId1714" display="87720504" xr:uid="{CE9CD215-84C8-4785-B936-C0623DF2DE87}"/>
    <hyperlink ref="U1803" r:id="rId1715" display="87720504" xr:uid="{A5218227-7C2C-437F-B9E2-56B4B42F6FD1}"/>
    <hyperlink ref="U1807" r:id="rId1716" display="87720504" xr:uid="{CBE1AABA-F10E-47F0-98F9-1AF09B792965}"/>
    <hyperlink ref="U1789" r:id="rId1717" display="87720504" xr:uid="{D96C2E14-7302-4AC6-B57F-EAC51118A7BA}"/>
    <hyperlink ref="U1820" r:id="rId1718" display="88184856" xr:uid="{F8F15AA3-4437-403D-A7DC-5EE765D26804}"/>
    <hyperlink ref="U1818" r:id="rId1719" display="88460350" xr:uid="{C914A0E2-1EB7-4319-849D-0A22A31830ED}"/>
    <hyperlink ref="U1801" r:id="rId1720" display="88520374" xr:uid="{7E7E114A-1DD9-40DB-9315-8BD608F8FBC4}"/>
    <hyperlink ref="U1804" r:id="rId1721" display="88520944" xr:uid="{42918582-761F-4AB4-9C1A-8BAF2DF88323}"/>
    <hyperlink ref="U1813" r:id="rId1722" display="88527174" xr:uid="{36AA94B1-8924-4B83-A768-C17E9688E897}"/>
    <hyperlink ref="U1849" r:id="rId1723" display="88531521" xr:uid="{359B67DC-0CD7-40F4-A89A-CDD48C4EBC39}"/>
    <hyperlink ref="U1815" r:id="rId1724" display="88544817" xr:uid="{0A229F3D-1045-49AB-BCDA-A25FAA92E4EE}"/>
    <hyperlink ref="U1837" r:id="rId1725" display="88553181" xr:uid="{BC98BE71-ADA2-4A92-9CE0-85D60997577F}"/>
    <hyperlink ref="U1826" r:id="rId1726" display="88573635" xr:uid="{113DAFB5-3018-4F1D-8385-DDDF80528031}"/>
    <hyperlink ref="U1792" r:id="rId1727" display="88591507" xr:uid="{82EB310A-BD28-4FD8-8CA3-D7E7C76BD399}"/>
    <hyperlink ref="U1808" r:id="rId1728" display="88616469" xr:uid="{668D2AB5-6D97-4410-8544-F6BDC2C46703}"/>
    <hyperlink ref="U1839" r:id="rId1729" display="88647209" xr:uid="{31DC2D51-C561-4689-B048-80CE5DC24782}"/>
    <hyperlink ref="U1810" r:id="rId1730" display="88648125" xr:uid="{74BDD688-36CD-452E-A002-19BEC6B2E262}"/>
    <hyperlink ref="U1786" r:id="rId1731" display="88656104" xr:uid="{46BC402E-2633-42AD-B8C8-8744AE000D0B}"/>
    <hyperlink ref="U1828" r:id="rId1732" display="88668172" xr:uid="{625CA3F7-2C62-4B52-AD9F-E9C818EF1F1D}"/>
    <hyperlink ref="U1799" r:id="rId1733" display="88679716" xr:uid="{7495A7D0-FB4C-4C3B-8542-FF5ED8CA4D0F}"/>
    <hyperlink ref="U1812" r:id="rId1734" display="88797067" xr:uid="{D78CE9AA-B75D-4C88-B6CB-EB4C0469A23E}"/>
    <hyperlink ref="U1817" r:id="rId1735" display="88894519" xr:uid="{0E5A2757-A1F4-47CB-880A-150AA2D063F9}"/>
    <hyperlink ref="U1790" r:id="rId1736" display="88968815" xr:uid="{237FDED8-88B6-4E1E-8A7E-B37E295FC1FF}"/>
    <hyperlink ref="U1796" r:id="rId1737" display="89026984" xr:uid="{A88B49B8-95EA-4489-B511-9C8D2C3A8BB7}"/>
    <hyperlink ref="U1793" r:id="rId1738" display="89134957" xr:uid="{CBE8E633-E076-4ECC-BBC4-747D6B0B7BEE}"/>
    <hyperlink ref="U1795" r:id="rId1739" display="89135155" xr:uid="{503834BA-857D-4781-A7E2-07CC88C507F7}"/>
    <hyperlink ref="U1854" r:id="rId1740" display="89139966" xr:uid="{7B1CE33D-C18D-4314-9C73-60E6AD70F9AB}"/>
    <hyperlink ref="U1832" r:id="rId1741" display="89251742" xr:uid="{B4528C94-47E9-4E08-BD8E-299ECADDE70B}"/>
    <hyperlink ref="U1822" r:id="rId1742" display="89262574" xr:uid="{438E77A0-2A4E-4FB9-A608-F7C733FDE51A}"/>
    <hyperlink ref="U1845" r:id="rId1743" display="89298167" xr:uid="{8719C34A-7D76-4D2C-8319-E198B4BB87B7}"/>
    <hyperlink ref="U1852" r:id="rId1744" display="89377213" xr:uid="{AD9625D0-9686-4B47-9383-3358BF863CF0}"/>
    <hyperlink ref="U1833" r:id="rId1745" display="89388415" xr:uid="{20361F54-A251-465F-B65C-1B257FA526AD}"/>
    <hyperlink ref="U1834" r:id="rId1746" display="89429419" xr:uid="{3E1AF294-5F2B-498D-B008-B7884AA5850B}"/>
    <hyperlink ref="U1830" r:id="rId1747" display="89437361" xr:uid="{745FB969-3D45-4051-A73D-FBD08BFD92E1}"/>
    <hyperlink ref="U1824" r:id="rId1748" display="89437931" xr:uid="{6762949A-5F0B-4327-8D49-8E17CDAFD770}"/>
    <hyperlink ref="U1842" r:id="rId1749" display="89449120" xr:uid="{E709F554-53F1-4E29-AD99-BB0E1DD42DEE}"/>
    <hyperlink ref="U1788" r:id="rId1750" display="89462905" xr:uid="{4316A72B-89CC-4434-8C3C-FABBC645D6E8}"/>
    <hyperlink ref="U1851" r:id="rId1751" display="89470988" xr:uid="{7E040F65-529E-4006-8DEA-81BEE9D083AD}"/>
    <hyperlink ref="U1848" r:id="rId1752" display="89474836" xr:uid="{6051A7F6-A841-4267-9155-663400D8F334}"/>
    <hyperlink ref="U1846" r:id="rId1753" display="89495892" xr:uid="{84F9DE3A-3E55-4064-8307-4C9A39C03DE5}"/>
    <hyperlink ref="U1798" r:id="rId1754" display="89567903" xr:uid="{8519149E-A49C-4F49-9F8F-2BDD9BFF22EE}"/>
    <hyperlink ref="U1794" r:id="rId1755" display="89596403" xr:uid="{143C9C2F-EAEF-4601-8662-3CFAC3CC21F8}"/>
    <hyperlink ref="U1805" r:id="rId1756" display="89602238" xr:uid="{7AA91EC0-08E5-431F-891B-D839CFEC3064}"/>
    <hyperlink ref="U1866" r:id="rId1757" display="85838648" xr:uid="{D9F7C27D-0217-4D95-BA97-EFFA0E442BEC}"/>
    <hyperlink ref="U1874" r:id="rId1758" display="85838648" xr:uid="{D909A031-8375-4260-80A1-235DEC6DB23F}"/>
    <hyperlink ref="U1864" r:id="rId1759" display="85838648" xr:uid="{9CA6390B-D101-462A-B376-89F2AA3E11B9}"/>
    <hyperlink ref="U1868" r:id="rId1760" display="85838648" xr:uid="{A4372ADF-32E4-4868-87B5-20F44B43C6AD}"/>
    <hyperlink ref="U1861" r:id="rId1761" display="85838648" xr:uid="{C1CC0FC1-65DF-4852-9FFD-F6E083D7A787}"/>
    <hyperlink ref="U1875" r:id="rId1762" display="85838648" xr:uid="{3AE5E6FA-BAEF-47B5-971E-5E84FAEDD37B}"/>
    <hyperlink ref="U1872" r:id="rId1763" display="85838648" xr:uid="{FA480EBE-95DB-4AE0-BCEE-742FA257C3BA}"/>
    <hyperlink ref="U1871" r:id="rId1764" display="85838648" xr:uid="{E804DF4E-F1F0-41D2-979B-9A7337DF84A3}"/>
    <hyperlink ref="U1877" r:id="rId1765" display="85838648" xr:uid="{F83190B7-E990-4DB4-A558-54B4CB1787D3}"/>
    <hyperlink ref="U1858" r:id="rId1766" display="85838648" xr:uid="{7E44265E-7F69-4F1E-BDEC-7A93C496ED04}"/>
    <hyperlink ref="U1856" r:id="rId1767" display="487159" xr:uid="{40C08CBA-B674-46CA-B0F1-27D15125079C}"/>
    <hyperlink ref="U1857" r:id="rId1768" display="85838648" xr:uid="{77FC4C65-E8C2-4F93-9D1E-19EC544F41EF}"/>
    <hyperlink ref="U1859" r:id="rId1769" display="85838648" xr:uid="{2ED9AFB7-7CCC-407F-8059-631D206D7039}"/>
    <hyperlink ref="U1860" r:id="rId1770" display="89348072" xr:uid="{D560300D-1EB7-4010-86DE-E3C319F40518}"/>
    <hyperlink ref="U1865" r:id="rId1771" display="89568690" xr:uid="{058FDB0D-DDA1-4B5B-8E5A-F641DF6E4479}"/>
    <hyperlink ref="U1863" r:id="rId1772" display="89631432" xr:uid="{70BD4FE5-74C7-4D89-9C4D-FFFAFFD4303E}"/>
    <hyperlink ref="U1870" r:id="rId1773" display="89689644" xr:uid="{0D070908-4743-495C-BDAE-BD5F8B5FEE5D}"/>
    <hyperlink ref="U1876" r:id="rId1774" display="89697497" xr:uid="{6DB203E6-822C-4CA4-A559-E55A8BC70363}"/>
    <hyperlink ref="U1867" r:id="rId1775" display="89700912" xr:uid="{EFD37515-CBEA-46C1-B42A-68217EE2FEFA}"/>
    <hyperlink ref="U1862" r:id="rId1776" display="89720714" xr:uid="{51CC2B6F-176A-4185-9EF0-DEF2845B3CD0}"/>
    <hyperlink ref="U1869" r:id="rId1777" display="89724543" xr:uid="{C9C36CC4-8D5A-435C-8B86-4640A65394AC}"/>
    <hyperlink ref="U1873" r:id="rId1778" display="89761958" xr:uid="{FF18A2AE-DC9C-48F9-830E-E29C41BF078A}"/>
    <hyperlink ref="U1880" r:id="rId1779" display="88653897" xr:uid="{D4B6B46E-89CD-4267-B018-F203183D41CE}"/>
    <hyperlink ref="U1879" r:id="rId1780" display="89809565" xr:uid="{5D16CB50-100E-4365-946F-79F22B4172E7}"/>
    <hyperlink ref="U1878" r:id="rId1781" display="89810372" xr:uid="{B281D4C5-4D4B-4774-B269-E57ADA53D66F}"/>
    <hyperlink ref="U1881" r:id="rId1782" display="86169944" xr:uid="{8431E3B6-38F7-4294-B231-E84ABD28D1C5}"/>
    <hyperlink ref="U1904" r:id="rId1783" display="86169944" xr:uid="{E08F3F48-BB6F-4532-9648-3959D22F0E8E}"/>
    <hyperlink ref="U1906" r:id="rId1784" display="86169944" xr:uid="{63F83262-7514-4A0E-8E3F-3007067CF8D2}"/>
    <hyperlink ref="U1905" r:id="rId1785" display="86169944" xr:uid="{AF2B0404-51CA-4CFA-A2FE-C7A10099409C}"/>
    <hyperlink ref="U1895" r:id="rId1786" display="89888842" xr:uid="{7CDA51C2-9F3F-4592-82C0-A266C5EEA9DD}"/>
    <hyperlink ref="U1883" r:id="rId1787" display="89888863" xr:uid="{D6BC842C-AE4C-4957-9A1A-AF614F2E14F4}"/>
    <hyperlink ref="U1896" r:id="rId1788" display="89889017" xr:uid="{A850091C-924B-4A0C-B277-FED56C93F1B0}"/>
    <hyperlink ref="U1891" r:id="rId1789" display="89889038" xr:uid="{FC9E5A72-4608-485A-B1AF-A803FFAA64E1}"/>
    <hyperlink ref="U1897" r:id="rId1790" display="89889140" xr:uid="{ABF2F520-8268-4A0C-8748-D4A9BC0536F7}"/>
    <hyperlink ref="U1892" r:id="rId1791" display="89889161" xr:uid="{3058F8F1-03D7-485C-B4C1-A331650ED87B}"/>
    <hyperlink ref="U1898" r:id="rId1792" display="89889267" xr:uid="{BA1EFCA0-6137-4F6E-9AB5-86815626C3E2}"/>
    <hyperlink ref="U1893" r:id="rId1793" display="89889308" xr:uid="{B13146DF-CA9A-4514-AB3D-C0A48AA27354}"/>
    <hyperlink ref="U1884" r:id="rId1794" display="89889318" xr:uid="{49646C95-16AA-462A-8ED4-3C58839136D8}"/>
    <hyperlink ref="U1885" r:id="rId1795" display="89889209" xr:uid="{AF077D88-D7D8-4FC3-8AB9-CFE98A1FFF90}"/>
    <hyperlink ref="U1894" r:id="rId1796" display="89888855" xr:uid="{33178457-4E47-46EE-B1DF-867C5D8C6C14}"/>
    <hyperlink ref="U1886" r:id="rId1797" display="89889091" xr:uid="{C0B0F4C4-2972-4450-815B-B149ABE8B052}"/>
    <hyperlink ref="U1882" r:id="rId1798" display="86169944" xr:uid="{78A5ADEF-EDCE-405E-A5CC-40E4596C5BC9}"/>
    <hyperlink ref="U1903" r:id="rId1799" display="https://cdosuiteplus.us.bank-dns.com/Apps/DealMaintenance/Assets/AssetFacility_Transactions/FacilityTransactions/TransDetail.asp?parm=10759&amp;facility_trans_id=90843859&amp;" xr:uid="{D3099F04-8484-4D43-B88A-D030C4E8E303}"/>
    <hyperlink ref="U1888" r:id="rId1800" display="89839728" xr:uid="{903D4BB2-BFE1-4EEA-B2C1-4545EA8E5C61}"/>
    <hyperlink ref="U1901" r:id="rId1801" display="89888809" xr:uid="{C08C0E6B-60AC-4BB4-A47E-6BC36B534198}"/>
    <hyperlink ref="U1887" r:id="rId1802" display="89839802" xr:uid="{4E0EE399-A333-43D4-BD65-ABC1B4501CA3}"/>
    <hyperlink ref="U1902" r:id="rId1803" display="89888896" xr:uid="{8C16B430-79A1-479B-9DBB-682EFD3BF85F}"/>
    <hyperlink ref="U1889" r:id="rId1804" display="89839915" xr:uid="{F72DABB8-5782-447A-AFB5-71AADB67AE7F}"/>
    <hyperlink ref="U1899" r:id="rId1805" display="89889120" xr:uid="{4BF9AC96-9EF8-4071-9E71-8710709C9F1B}"/>
    <hyperlink ref="U1890" r:id="rId1806" display="89839862" xr:uid="{1FDB1214-417F-41E6-AA42-9DE045B3F35A}"/>
    <hyperlink ref="U1900" r:id="rId1807" display="89889249" xr:uid="{398D8890-38FD-4F7A-9200-5DBF81E8168E}"/>
    <hyperlink ref="U1907" r:id="rId1808" display="84179376" xr:uid="{B9128656-DD30-4B37-BABA-504AB62B45BD}"/>
    <hyperlink ref="U1908" r:id="rId1809" display="89691979" xr:uid="{BB6E5F24-F33B-4428-931B-3E5660E51801}"/>
    <hyperlink ref="U1912" r:id="rId1810" display="89935378" xr:uid="{E7427095-518C-443B-8C3F-0FEABFD38A69}"/>
    <hyperlink ref="U1910" r:id="rId1811" display="89935378" xr:uid="{F3A63D06-7DEE-407C-9579-EB8055BC40D0}"/>
    <hyperlink ref="U1909" r:id="rId1812" display="89435310" xr:uid="{1B2CD89A-3B28-4884-844D-2160D69098CF}"/>
    <hyperlink ref="U1911" r:id="rId1813" display="89935358" xr:uid="{BE7CC425-314F-4547-BDE4-5F28C22B190F}"/>
    <hyperlink ref="U1914" r:id="rId1814" display="88144026" xr:uid="{F8D17922-7F5E-43C2-A891-F319C4B43DED}"/>
    <hyperlink ref="U1916" r:id="rId1815" display="88144026" xr:uid="{55C42283-5FB2-4479-980B-32B65EBEF630}"/>
    <hyperlink ref="U1913" r:id="rId1816" display="88144026" xr:uid="{3272C5A4-2719-470F-8A9C-69F544B938CA}"/>
    <hyperlink ref="U1915" r:id="rId1817" display="90093941" xr:uid="{4A32DC7D-AF1E-4B25-89A5-C0DD95ED4DEE}"/>
    <hyperlink ref="U1917" r:id="rId1818" display="https://cdosuiteplus.us.bank-dns.com/Apps/DealMaintenance/Assets/AssetFacility_Transactions/FacilityTransactions/TransDetail.asp?parm=10759&amp;facility_trans_id=105873256&amp;" xr:uid="{F4221C65-A780-4232-A52C-B899D6B3566E}"/>
    <hyperlink ref="U1942" r:id="rId1819" display="90182572" xr:uid="{9049C7C4-A852-4765-9BAE-E91F899CE020}"/>
    <hyperlink ref="U1927" r:id="rId1820" display="90182572" xr:uid="{A6F1C2D8-2749-4D8E-8477-A89B095CF486}"/>
    <hyperlink ref="U1925" r:id="rId1821" display="90182572" xr:uid="{20E9AF8F-FDA5-43C0-A7FD-F7211D80CE5A}"/>
    <hyperlink ref="U1919" r:id="rId1822" display="90182572" xr:uid="{C0C3F00A-5F04-4F54-8047-32C8A03E5087}"/>
    <hyperlink ref="U1922" r:id="rId1823" display="90182572" xr:uid="{C0AD47AD-0C6E-4AA6-A055-57A664524A77}"/>
    <hyperlink ref="U1923" r:id="rId1824" display="90182572" xr:uid="{14FDBDFC-34CC-4C9A-84C6-94E7B8E08C4A}"/>
    <hyperlink ref="U1920" r:id="rId1825" display="90189079" xr:uid="{5FD94409-3F1C-4BA5-9B77-4D6304FCC2FC}"/>
    <hyperlink ref="U1929" r:id="rId1826" display="90182572" xr:uid="{AE4BA9E4-913D-4639-9418-00909013BC8C}"/>
    <hyperlink ref="U1930" r:id="rId1827" display="90182572" xr:uid="{6501E1AF-F0EC-4FC7-B5E5-61658A11A240}"/>
    <hyperlink ref="U1931" r:id="rId1828" display="90182572" xr:uid="{970F112D-134A-4FEB-9EDE-E987BCA2B898}"/>
    <hyperlink ref="U1932" r:id="rId1829" display="90182572" xr:uid="{65D61EC2-65D4-46D9-9876-CFEE9F1B2DA0}"/>
    <hyperlink ref="U1935" r:id="rId1830" display="90182572" xr:uid="{1C335C76-FAE9-4F20-AA74-F9E9D4D406D7}"/>
    <hyperlink ref="U1934" r:id="rId1831" display="90182572" xr:uid="{2EEC64D4-D9E9-4EC4-8808-1AF68EBBCF46}"/>
    <hyperlink ref="U1936" r:id="rId1832" display="90182572" xr:uid="{30C6B08D-D875-4700-BBD0-02DB4A250224}"/>
    <hyperlink ref="U1939" r:id="rId1833" display="90182572" xr:uid="{7EA7946D-18E0-4004-98F3-0B5D1579CFEE}"/>
    <hyperlink ref="U1940" r:id="rId1834" display="90182572" xr:uid="{C6E9E166-5485-4C53-AB24-3F443C326C80}"/>
    <hyperlink ref="U1941" r:id="rId1835" display="90182572" xr:uid="{63D59326-D1A2-44A1-AC94-69AC66429D79}"/>
    <hyperlink ref="U1944" r:id="rId1836" display="90182572" xr:uid="{BF82F0D5-A551-42EE-891D-2B60E65B593E}"/>
    <hyperlink ref="U1926" r:id="rId1837" display="88763547" xr:uid="{0A4BB438-53E6-4E98-BEEB-25A6B6027BEA}"/>
    <hyperlink ref="U1924" r:id="rId1838" display="89593979" xr:uid="{7ADA65E2-1CD9-4325-AA30-9F150572637A}"/>
    <hyperlink ref="U1943" r:id="rId1839" display="89650552" xr:uid="{3CF9A918-0C9E-4443-99AA-7F04D0747675}"/>
    <hyperlink ref="U1918" r:id="rId1840" display="90188918" xr:uid="{6571758E-E392-4AA2-91B7-41263981FCF7}"/>
    <hyperlink ref="U1921" r:id="rId1841" display="90190343" xr:uid="{0B71B01A-73DF-48D8-9804-E7C0FA734372}"/>
    <hyperlink ref="U1928" r:id="rId1842" display="90190437" xr:uid="{3066917A-4F40-4080-82B3-38489F7E3879}"/>
    <hyperlink ref="U1933" r:id="rId1843" display="90190509" xr:uid="{2B9CC1F6-6ABD-4204-963F-C72C38E5554A}"/>
    <hyperlink ref="U1938" r:id="rId1844" display="90190626" xr:uid="{DF9019F0-1AE9-441B-B780-645B9E480303}"/>
    <hyperlink ref="U1950" r:id="rId1845" display="89785577" xr:uid="{776649EF-2313-4A13-9AA1-74BB51F262D9}"/>
    <hyperlink ref="U1948" r:id="rId1846" display="89785577" xr:uid="{7A3BFB29-CF6C-4B1A-AA00-165DABDDE4B8}"/>
    <hyperlink ref="U1954" r:id="rId1847" display="89785577" xr:uid="{FDCE10CD-2296-4871-85D0-1F9310BC865D}"/>
    <hyperlink ref="U1955" r:id="rId1848" display="89785577" xr:uid="{D0A5642B-3273-4635-88FD-FF171F7E38F1}"/>
    <hyperlink ref="U1952" r:id="rId1849" display="89785577" xr:uid="{A2B14B43-C6B8-4AB5-BB32-5DDB54237CD0}"/>
    <hyperlink ref="U1946" r:id="rId1850" display="89797844" xr:uid="{EEF1DEA5-50F2-423F-B5C0-480DC0415F4C}"/>
    <hyperlink ref="U1951" r:id="rId1851" display="89949222" xr:uid="{8C170D6E-3ECE-4E1A-8184-CD4184FCD933}"/>
    <hyperlink ref="U1945" r:id="rId1852" display="90216372" xr:uid="{41C59AA1-0B47-4089-AF2B-95BEB9C87398}"/>
    <hyperlink ref="U1947" r:id="rId1853" display="90216510" xr:uid="{C1754864-D2FC-442C-A62E-CB6CE5879FEB}"/>
    <hyperlink ref="U1953" r:id="rId1854" display="90216626" xr:uid="{3222E053-0FB8-4E71-8A08-3A99156B1E69}"/>
    <hyperlink ref="U1956" r:id="rId1855" display="88397448" xr:uid="{B2B6FD7C-5867-4FE6-80DC-1EC7AF933401}"/>
    <hyperlink ref="U1959" r:id="rId1856" display="90027347" xr:uid="{669B3BDE-70EC-4613-9533-572364F87113}"/>
    <hyperlink ref="U1958" r:id="rId1857" display="89847829" xr:uid="{AE8C789C-28EF-40B6-B304-F4A500CDDA0D}"/>
    <hyperlink ref="U1974" r:id="rId1858" display="https://cdosuiteplus.us.bank-dns.com/Apps/DealMaintenance/Assets/AssetFacility_Transactions/Loans/AssetLoan_Transactions/Transactions/TransDetail.asp?parm=10759&amp;issue_trans_id=87474328&amp;" xr:uid="{D5760953-C2C6-4451-A3CF-15152B75DB67}"/>
    <hyperlink ref="U1975" r:id="rId1859" display="https://cdosuiteplus.us.bank-dns.com/Apps/DealMaintenance/Assets/AssetFacility_Transactions/Loans/AssetLoan_Transactions/Transactions/TransDetail.asp?parm=10759&amp;issue_trans_id=89762632&amp;" xr:uid="{8DF4CCB2-F974-4F0C-BCF3-75F7C3CEFD80}"/>
    <hyperlink ref="U1978" r:id="rId1860" display="86476440" xr:uid="{8901EF9A-93BC-4D23-8676-276AC7E03AFF}"/>
    <hyperlink ref="U1976" r:id="rId1861" display="90345658" xr:uid="{3A58B693-9AB1-4837-B352-A78C088ED573}"/>
    <hyperlink ref="U1977" r:id="rId1862" display="90346172" xr:uid="{F153361E-8095-4A58-9BC7-A76BD2089164}"/>
    <hyperlink ref="U1979" r:id="rId1863" display="89393820" xr:uid="{B1F1165B-CE0B-4C91-8B62-619B0EEF35B5}"/>
    <hyperlink ref="U1981" r:id="rId1864" display="90301713" xr:uid="{AB134904-BC7F-4F9C-B764-829E51329D61}"/>
    <hyperlink ref="U1982" r:id="rId1865" display="90301713" xr:uid="{F7294064-0B9C-443A-ABA7-292073FF7192}"/>
    <hyperlink ref="U1983" r:id="rId1866" display="90301713" xr:uid="{9BE3EF0C-8421-4380-BF6D-CBE3E2A2C2DC}"/>
    <hyperlink ref="U1984" r:id="rId1867" display="90301713" xr:uid="{7DF52D77-EF4F-4F7C-B372-D5FCFC99326A}"/>
    <hyperlink ref="U1985" r:id="rId1868" display="90301713" xr:uid="{31998D50-FB93-4C7A-A5DB-42BC1B5D985B}"/>
    <hyperlink ref="U1986" r:id="rId1869" display="90301713" xr:uid="{FEBCC1AA-218F-4E30-966F-32E568490E16}"/>
    <hyperlink ref="U1988" r:id="rId1870" display="90301713" xr:uid="{E74BE115-9ADB-4586-BEA8-7B5178D86445}"/>
    <hyperlink ref="U1989" r:id="rId1871" display="90301713" xr:uid="{661118B0-B7C8-46F0-91A5-8A69D9CB15C9}"/>
    <hyperlink ref="U1990" r:id="rId1872" display="90301713" xr:uid="{B1264B76-7849-4F5E-BC59-9DD81E3048DF}"/>
    <hyperlink ref="U1991" r:id="rId1873" display="90301713" xr:uid="{BE4A329F-E0D5-47FE-A105-4021D98EFD38}"/>
    <hyperlink ref="U1987" r:id="rId1874" display="90301713" xr:uid="{7C3B6A8A-EEA7-4D5A-AF7F-7D40E5EBF593}"/>
    <hyperlink ref="U1992" r:id="rId1875" display="90301713" xr:uid="{1B526E5F-DE09-4F5C-878C-07A87A594814}"/>
    <hyperlink ref="U1993" r:id="rId1876" display="89844679" xr:uid="{A3C92F34-FFE3-45AD-87E1-DEBAE5CF962A}"/>
    <hyperlink ref="U1994" r:id="rId1877" display="90044934" xr:uid="{DC11E53C-4FFC-4B3F-90F3-A41D71AD4495}"/>
    <hyperlink ref="U1980" r:id="rId1878" display="90727610" xr:uid="{7619ED09-5644-4CCA-A522-E4B8F102AA86}"/>
    <hyperlink ref="U2001" r:id="rId1879" display="88460409" xr:uid="{AB5F183D-DD80-41FD-84A9-749347F5559B}"/>
    <hyperlink ref="U2011" r:id="rId1880" display="88460409" xr:uid="{EA74206E-64B2-48CE-92F9-988956FBB87A}"/>
    <hyperlink ref="U1998" r:id="rId1881" display="88460409" xr:uid="{BB30796E-194C-4741-A1B3-FDC8C33429A0}"/>
    <hyperlink ref="U1997" r:id="rId1882" display="88460409" xr:uid="{CA15D565-26B6-4857-9CBC-77457E361B81}"/>
    <hyperlink ref="U2008" r:id="rId1883" display="88460409" xr:uid="{A21143A3-E977-404E-9107-313223EF3D01}"/>
    <hyperlink ref="U2015" r:id="rId1884" display="88460409" xr:uid="{E301591C-E6C7-4ECA-B330-4696AC6CFD31}"/>
    <hyperlink ref="U2002" r:id="rId1885" display="88460409" xr:uid="{40CE533F-9C59-4D12-BA44-EB9F53D99BFA}"/>
    <hyperlink ref="U2000" r:id="rId1886" display="88460409" xr:uid="{392FDF92-8D79-41AC-BAAA-1995E083BD80}"/>
    <hyperlink ref="U1996" r:id="rId1887" display="88460409" xr:uid="{694E404E-9075-48CF-B88B-5D79C855173F}"/>
    <hyperlink ref="U2006" r:id="rId1888" display="88460409" xr:uid="{890CBB8D-E8DE-426E-9EB3-60B5ED8A7D3C}"/>
    <hyperlink ref="U2014" r:id="rId1889" display="88460409" xr:uid="{35DE0A80-3DD3-4CB1-8091-1287124EFE8D}"/>
    <hyperlink ref="U2009" r:id="rId1890" display="88460409" xr:uid="{0920EAFC-A5FE-4ED8-9963-8080C2B987A8}"/>
    <hyperlink ref="U2010" r:id="rId1891" display="88460409" xr:uid="{D9EA7A59-448A-44BE-99F8-5ED22D7253CC}"/>
    <hyperlink ref="U2018" r:id="rId1892" display="88460409" xr:uid="{97C9D8DD-B9D0-43F8-B797-8EF1A30C2263}"/>
    <hyperlink ref="U2016" r:id="rId1893" display="88460409" xr:uid="{4F7F4763-A7E6-47FB-AC0E-4661ED44D562}"/>
    <hyperlink ref="U2004" r:id="rId1894" display="88460409" xr:uid="{E4BCB5DD-63A3-48DB-AB51-058FC062AB55}"/>
    <hyperlink ref="U2005" r:id="rId1895" display="88460409" xr:uid="{3D807531-E9BC-4E43-992A-0E141542AD22}"/>
    <hyperlink ref="U2007" r:id="rId1896" display="88460409" xr:uid="{34AD2A41-BED4-4078-89A1-EB6BDEB2E10A}"/>
    <hyperlink ref="U2019" r:id="rId1897" display="88460409" xr:uid="{CD887741-9238-4FB9-B89A-DACCA2E6CF6D}"/>
    <hyperlink ref="U1995" r:id="rId1898" display="88460409" xr:uid="{23216FDD-43D7-41C9-802B-3096191D1811}"/>
    <hyperlink ref="U2013" r:id="rId1899" display="88460409" xr:uid="{DE0669BD-838E-4518-A23A-5224040FF808}"/>
    <hyperlink ref="U2012" r:id="rId1900" display="88460409" xr:uid="{841999BB-9639-4FE1-B588-13D53E18BAC2}"/>
    <hyperlink ref="U2017" r:id="rId1901" display="88460409" xr:uid="{1AD540C4-310F-4142-8057-D74D5F73AF19}"/>
    <hyperlink ref="U2020" r:id="rId1902" display="88460409" xr:uid="{174417E7-08B1-43D0-8B0C-D123314D89AD}"/>
    <hyperlink ref="U2003" r:id="rId1903" display="88460409" xr:uid="{D69736EC-A7FE-49EA-8E9B-1C49248B7D04}"/>
    <hyperlink ref="U1999" r:id="rId1904" display="88460409" xr:uid="{DE61FCA8-1606-4FBC-9447-6686C84C2405}"/>
    <hyperlink ref="U2024" r:id="rId1905" display="90063621" xr:uid="{61238E67-7F91-4548-B68B-DF8374560BB3}"/>
    <hyperlink ref="U2022" r:id="rId1906" display="90063621" xr:uid="{3F0B9DD9-75F9-4CB9-9B9F-A33540C31E5B}"/>
    <hyperlink ref="U2021" r:id="rId1907" display="90063621" xr:uid="{FACBDD91-A805-4274-A9DA-95E1D2F66799}"/>
    <hyperlink ref="U2023" r:id="rId1908" display="90063621" xr:uid="{5E7D7F42-9446-4E2C-B2BE-BD9511E5AFA3}"/>
    <hyperlink ref="U2025" r:id="rId1909" display="90063621" xr:uid="{424ED016-04D6-4112-96CD-CEB010461614}"/>
    <hyperlink ref="U2029" r:id="rId1910" display="87079834" xr:uid="{C867B77A-E2E7-405A-B260-7EB9C6204F44}"/>
    <hyperlink ref="U2027" r:id="rId1911" display="87079834" xr:uid="{511B7915-A530-45A9-A373-565D50D28760}"/>
    <hyperlink ref="U2028" r:id="rId1912" display="87079834" xr:uid="{11E9855E-FDC3-41EE-9DFD-7C749A2DBE68}"/>
    <hyperlink ref="U2026" r:id="rId1913" display="2420703" xr:uid="{EA76D8B3-BC51-427F-9584-D8DDD9545E92}"/>
    <hyperlink ref="U2031" r:id="rId1914" display="90917961" xr:uid="{7296E025-B05C-4D86-8108-B09CCF6BF9B6}"/>
    <hyperlink ref="U2030" r:id="rId1915" display="89586098" xr:uid="{4A9355FA-B9E0-4753-A100-441BFC3AACF8}"/>
    <hyperlink ref="U2034" r:id="rId1916" display="90809412" xr:uid="{16C37AE6-84A5-4E2B-922A-4099FD20709F}"/>
    <hyperlink ref="U2035" r:id="rId1917" display="90809412" xr:uid="{D8C6DC84-D6AA-48C9-BCAD-0EA81506B91F}"/>
    <hyperlink ref="U2033" r:id="rId1918" display="90262353" xr:uid="{47498678-0AEE-4404-9915-08660BFF5B59}"/>
    <hyperlink ref="U2032" r:id="rId1919" display="89586969" xr:uid="{C8E8DCD1-F322-469A-BE7C-C5C8E683F730}"/>
    <hyperlink ref="U2037" r:id="rId1920" display="90444048" xr:uid="{AA4813AA-A106-412C-831F-A21433C631BF}"/>
    <hyperlink ref="U2036" r:id="rId1921" display="90444048" xr:uid="{28424976-7310-4C89-AF57-390ACACA6322}"/>
    <hyperlink ref="U2038" r:id="rId1922" display="91019404" xr:uid="{ED7D03AA-B555-44EA-9CC1-868C983C93B8}"/>
    <hyperlink ref="U2044" r:id="rId1923" display="91020078" xr:uid="{3089CED1-04A4-442E-BC65-D0E1349FB2E1}"/>
    <hyperlink ref="U2041" r:id="rId1924" display="91020302" xr:uid="{474FF1A7-9087-4F20-9B45-F17F60B5C862}"/>
    <hyperlink ref="U2039" r:id="rId1925" display="91019404" xr:uid="{3FF6CE7D-D46D-4764-A94D-753B0FF31C7A}"/>
    <hyperlink ref="U2040" r:id="rId1926" display="91019404" xr:uid="{A07A7237-03E7-4D1E-BA46-105772C18C3C}"/>
    <hyperlink ref="U2045" r:id="rId1927" display="91019404" xr:uid="{53CC2479-800A-42FD-BD5B-4F2FD97E082C}"/>
    <hyperlink ref="U2046" r:id="rId1928" display="91019404" xr:uid="{0083B8B6-5F54-4B0C-834C-E54C4BEA2B08}"/>
    <hyperlink ref="U2042" r:id="rId1929" display="91019404" xr:uid="{3F7252D5-9982-4FF4-B32A-B37A3B78D577}"/>
    <hyperlink ref="U2043" r:id="rId1930" display="91019404" xr:uid="{24B83BC7-2D26-44FE-983A-9AA25BF65D44}"/>
    <hyperlink ref="U2047" r:id="rId1931" display="91052686" xr:uid="{00A3B6A9-3B3A-4C7A-B752-8B398F425113}"/>
    <hyperlink ref="U2048" r:id="rId1932" display="91206390" xr:uid="{5F33A0F2-6E8A-4FAC-A355-580F664494AF}"/>
    <hyperlink ref="U2049" r:id="rId1933" display="90060333" xr:uid="{7DBCF5CE-3F19-41A0-8018-17C9115DC306}"/>
    <hyperlink ref="U2050" r:id="rId1934" display="91311682" xr:uid="{DD711A73-2837-4713-9C71-5606AFBD3781}"/>
    <hyperlink ref="U2052" r:id="rId1935" display="91311928" xr:uid="{BBB589BD-72E6-4047-89FA-F8607D26C091}"/>
    <hyperlink ref="U2051" r:id="rId1936" display="91314800" xr:uid="{2816A713-FBA8-4925-B3CD-92A81CB6AC98}"/>
    <hyperlink ref="U2054" r:id="rId1937" display="77319111" xr:uid="{8810E21A-19A1-4E81-A8D9-7DB29B8F1496}"/>
    <hyperlink ref="U2055" r:id="rId1938" display="77319111" xr:uid="{7E2182E4-9DD9-446A-B2B0-74392FE91CA6}"/>
    <hyperlink ref="U2056" r:id="rId1939" display="77319111" xr:uid="{1FF4B4D2-8C0F-4168-B8A5-EE601414E6D9}"/>
    <hyperlink ref="U2053" r:id="rId1940" display="77319111" xr:uid="{C3DB2AA0-D3FA-462E-95CC-AC0966090887}"/>
    <hyperlink ref="U2057" r:id="rId1941" display="90234238" xr:uid="{D9B5E9AD-6FBF-4DDA-A39D-B267D54A1DF7}"/>
    <hyperlink ref="U2058" r:id="rId1942" display="91022282" xr:uid="{29FB5F17-9DB1-4160-A35A-D6AE8211834E}"/>
    <hyperlink ref="U2061" r:id="rId1943" display="90293187" xr:uid="{85A1880E-EAD6-495C-B5E0-BDD9B938EAB1}"/>
    <hyperlink ref="U2060" r:id="rId1944" display="91318633" xr:uid="{C649BE46-13B5-467F-855E-61DE266BB390}"/>
    <hyperlink ref="U2059" r:id="rId1945" display="91473234" xr:uid="{1F28D44C-51ED-40BD-9E66-D03256CF6176}"/>
    <hyperlink ref="U2062" r:id="rId1946" display="90292683" xr:uid="{26ECF826-AC0A-4BAC-A49A-8B8517EA2B5A}"/>
    <hyperlink ref="U2063" r:id="rId1947" display="87515407" xr:uid="{CA9B46F4-7D08-4971-821D-EACA2CDC8A92}"/>
    <hyperlink ref="U2066" r:id="rId1948" display="91674107" xr:uid="{8CBB162F-330D-46B9-89BB-FB9B527D358C}"/>
    <hyperlink ref="U2065" r:id="rId1949" display="91674110" xr:uid="{0BA44B5E-B406-4E90-A22E-940EB40BC1C5}"/>
    <hyperlink ref="U2064" r:id="rId1950" display="91318665" xr:uid="{5B1F6B6B-CEEE-4DB3-A4FF-293A2B29F57C}"/>
    <hyperlink ref="U2078" r:id="rId1951" display="87727643" xr:uid="{9B4085DA-02E3-4BA4-9B8E-E680AAE75180}"/>
    <hyperlink ref="U2083" r:id="rId1952" display="87727643" xr:uid="{64036046-AE3E-45C3-981D-C60DFF88E98E}"/>
    <hyperlink ref="U2081" r:id="rId1953" display="87727643" xr:uid="{939561CD-C259-4EB0-A143-4F65C445D73F}"/>
    <hyperlink ref="U2067" r:id="rId1954" display="87727643" xr:uid="{2281FE2D-44AB-4EFC-BCA7-5DA3928AC308}"/>
    <hyperlink ref="U2070" r:id="rId1955" display="87727643" xr:uid="{B2769868-9EA0-402E-BF0A-5D46F1683950}"/>
    <hyperlink ref="U2069" r:id="rId1956" display="87727643" xr:uid="{167B33A2-5E37-4F86-96FF-1E1F25AFC335}"/>
    <hyperlink ref="U2091" r:id="rId1957" display="87727643" xr:uid="{751A28D6-D478-49E6-B849-A55154438477}"/>
    <hyperlink ref="U2080" r:id="rId1958" display="87727643" xr:uid="{AA8C5287-32C5-4248-BC12-65277810CE6D}"/>
    <hyperlink ref="U2079" r:id="rId1959" display="87727643" xr:uid="{5AEE99E2-1772-49F8-8A15-F31D49453543}"/>
    <hyperlink ref="U2092" r:id="rId1960" display="87727643" xr:uid="{EB0AA51E-28DD-4950-9362-E1DDA6202C7E}"/>
    <hyperlink ref="U2088" r:id="rId1961" display="87727643" xr:uid="{0EB1A207-E7F1-43F0-832B-FD6AF62877DE}"/>
    <hyperlink ref="U2086" r:id="rId1962" display="87727643" xr:uid="{7D14B34E-0629-4021-A90C-D354803282A3}"/>
    <hyperlink ref="U2087" r:id="rId1963" display="87727643" xr:uid="{1DE79893-2061-422A-85F7-C912F2C0DF66}"/>
    <hyperlink ref="U2084" r:id="rId1964" display="87727643" xr:uid="{01317B0A-58AE-45FB-9923-4798295C3777}"/>
    <hyperlink ref="U2089" r:id="rId1965" display="87727643" xr:uid="{C679D416-62E8-4D56-BD33-6C19B6EBEAFB}"/>
    <hyperlink ref="U2072" r:id="rId1966" display="87727643" xr:uid="{F3AF7F3D-93F8-44A9-9239-3B0ECCA5D0B8}"/>
    <hyperlink ref="U2071" r:id="rId1967" display="87727643" xr:uid="{BF704C66-F368-4DFC-AB2B-B675CDFF0159}"/>
    <hyperlink ref="U2085" r:id="rId1968" display="87727643" xr:uid="{C2BA2E6B-AD54-4D45-8B79-D755A37A89F1}"/>
    <hyperlink ref="U2068" r:id="rId1969" display="87727643" xr:uid="{03D57E61-A6E1-4EF8-9674-5B21A5D792F8}"/>
    <hyperlink ref="U2090" r:id="rId1970" display="87727643" xr:uid="{B261EF9A-8EB1-4C60-AC27-A85230FBFB7B}"/>
    <hyperlink ref="U2082" r:id="rId1971" display="87727643" xr:uid="{312FBA59-76C6-41FE-9497-A6897DBE03C5}"/>
    <hyperlink ref="U2093" r:id="rId1972" display="87727643" xr:uid="{B230F4E1-4BF6-4616-A3BF-D4A7029C72DD}"/>
    <hyperlink ref="U2096" r:id="rId1973" display="87727643" xr:uid="{F2A4DFDB-3361-487B-9991-A3BE9B8CFC02}"/>
    <hyperlink ref="U2097" r:id="rId1974" display="87727643" xr:uid="{83923520-7F08-48C2-8215-2C7104EF04BF}"/>
    <hyperlink ref="U2094" r:id="rId1975" display="87727643" xr:uid="{9457A54C-26A9-4416-AE64-FF87D9A1CC87}"/>
    <hyperlink ref="U2073" r:id="rId1976" display="87727643" xr:uid="{7706A7BE-780A-46B3-862F-574D2C45C33A}"/>
    <hyperlink ref="U2075" r:id="rId1977" display="87727643" xr:uid="{FC9394C2-5975-44F8-B04E-BA3CABC7A38C}"/>
    <hyperlink ref="U2076" r:id="rId1978" display="87727643" xr:uid="{4FC3AAD8-9532-448D-AA28-767C2AD0F17D}"/>
    <hyperlink ref="U2077" r:id="rId1979" display="87727643" xr:uid="{59BF9A79-3663-4CDB-8855-BB462EADE69A}"/>
    <hyperlink ref="U2074" r:id="rId1980" display="87727643" xr:uid="{DC61FD92-631B-470B-8686-839B04675146}"/>
    <hyperlink ref="U2095" r:id="rId1981" display="87727643" xr:uid="{2BD20499-BC2A-4DB8-941A-3C5FB901EF45}"/>
    <hyperlink ref="U2101" r:id="rId1982" display="87919312" xr:uid="{08CF54A8-5577-4DBF-9EAF-6D7CBB2F5051}"/>
    <hyperlink ref="U2098" r:id="rId1983" display="87919312" xr:uid="{96C3F887-DD21-4D66-B329-B431EF02BB31}"/>
    <hyperlink ref="U2099" r:id="rId1984" display="87919312" xr:uid="{FD1FD7D1-D80D-4D2E-846C-E439BCEF7AF5}"/>
    <hyperlink ref="U2106" r:id="rId1985" display="87919312" xr:uid="{4F3E34A4-B058-4C61-B5A7-4A6A192243A2}"/>
    <hyperlink ref="U2104" r:id="rId1986" display="87919312" xr:uid="{D6A33361-21C1-44CC-902B-360E716C816D}"/>
    <hyperlink ref="U2108" r:id="rId1987" display="87919312" xr:uid="{D6FE0CEE-63B2-48CC-BE3F-67F911505AC9}"/>
    <hyperlink ref="U2103" r:id="rId1988" display="91898221" xr:uid="{7963265D-C78E-4AEC-B381-EBD309479573}"/>
    <hyperlink ref="U2105" r:id="rId1989" display="91902501" xr:uid="{F403A3B4-BCCA-4B6E-A2B3-A5350780BE05}"/>
    <hyperlink ref="U2107" r:id="rId1990" display="91902253" xr:uid="{67D0D10D-0D9C-4A6F-AE1D-89E473A59E7D}"/>
    <hyperlink ref="U2100" r:id="rId1991" display="87919312" xr:uid="{19E6B5DF-7CA3-4868-93F8-6C460F2DB777}"/>
    <hyperlink ref="U2102" r:id="rId1992" display="87919312" xr:uid="{8965AEC2-2512-4BBF-9763-7D1B0B6E3B82}"/>
    <hyperlink ref="U2110" r:id="rId1993" display="91887097" xr:uid="{049EA9D0-8A05-447D-ACE6-8DF31AF70997}"/>
    <hyperlink ref="U2111" r:id="rId1994" display="91887119" xr:uid="{F2304A13-5CAE-4695-A65D-EF83E630B02A}"/>
    <hyperlink ref="U2109" r:id="rId1995" display="91264565" xr:uid="{198B226F-08ED-43F0-9EAE-190E869F313D}"/>
    <hyperlink ref="U2112" r:id="rId1996" display="87564461" xr:uid="{0170E5F9-6039-47E5-B017-DF0151E39C3C}"/>
    <hyperlink ref="U2113" r:id="rId1997" display="2448844" xr:uid="{7D3BFBF5-AB4F-46F5-B4C0-B3B60E18EB80}"/>
    <hyperlink ref="U2115" r:id="rId1998" display="2448846" xr:uid="{2D05FBCE-8A48-4E75-9E77-2362A49238B3}"/>
    <hyperlink ref="U2114" r:id="rId1999" display="91996806" xr:uid="{B4C9EF63-2CE2-44D9-B659-9072F11923B7}"/>
    <hyperlink ref="U2117" r:id="rId2000" display="88020744" xr:uid="{0D3E310B-3241-4F3B-B5EB-8A553F193C9B}"/>
    <hyperlink ref="U2116" r:id="rId2001" display="88020744" xr:uid="{D75D93A9-C4F6-4E26-9F38-D8D69A430480}"/>
    <hyperlink ref="U2118" r:id="rId2002" display="88020744" xr:uid="{16AE5D52-AD38-45C3-B297-AF57D7F99675}"/>
    <hyperlink ref="U2119" r:id="rId2003" display="92021807" xr:uid="{897EE7FE-9B64-4A1B-99A7-CFD1BB2460DB}"/>
    <hyperlink ref="U2120" r:id="rId2004" display="87929855" xr:uid="{CB54A718-EA43-493B-8C8B-72FE80C09146}"/>
    <hyperlink ref="U2121" r:id="rId2005" display="87807959" xr:uid="{388451BB-1CE4-428B-9503-EC2D53BA69CE}"/>
    <hyperlink ref="U2122" r:id="rId2006" display="https://cdosuiteplus.us.bank-dns.com/Apps/DealMaintenance/Assets/AssetFacility_Transactions/Loans/AssetLoan_Transactions/Transactions/TransDetail.asp?parm=10759&amp;issue_trans_id=87807961&amp;" xr:uid="{84F5EEF9-5B4D-4A32-A188-9A6BFAF07817}"/>
    <hyperlink ref="U2125" r:id="rId2007" display="92310362" xr:uid="{ECC07CF9-B7C1-4605-8921-821375E3AF55}"/>
    <hyperlink ref="U2124" r:id="rId2008" display="2454602" xr:uid="{830BE559-8D9B-4164-9649-BDE9AE354FEB}"/>
    <hyperlink ref="U2126" r:id="rId2009" display="91977661" xr:uid="{521FEE2A-99F6-487E-B9B3-41942F4AFD34}"/>
    <hyperlink ref="U2127" r:id="rId2010" display="91980467" xr:uid="{628F1806-EECC-4D63-82FB-BC40D77DC7F2}"/>
    <hyperlink ref="U2132" r:id="rId2011" display="2457340" xr:uid="{C25A67A7-51D0-4E4A-83E6-B5AEF76AAE84}"/>
    <hyperlink ref="U2133" r:id="rId2012" display="2457342" xr:uid="{82EB8A24-8BFC-450F-A42D-7A2B7E6340F4}"/>
    <hyperlink ref="U2129" r:id="rId2013" display="2457343" xr:uid="{7D661214-A911-4F19-AC95-97430D16BD13}"/>
    <hyperlink ref="U2130" r:id="rId2014" display="2457344" xr:uid="{49977CC9-BDCE-4ED7-8438-A89912610F9E}"/>
    <hyperlink ref="U2131" r:id="rId2015" display="2457345" xr:uid="{8C7EE9CC-F885-49B2-B125-8D3F73ABF2A3}"/>
    <hyperlink ref="U2128" r:id="rId2016" display="505922" xr:uid="{6A8A5952-7183-4CCC-A874-03C03A4EE707}"/>
    <hyperlink ref="U2134" r:id="rId2017" display="505922" xr:uid="{FE548834-88C1-479F-81ED-92B5C322C12B}"/>
    <hyperlink ref="U2135" r:id="rId2018" display="91528309" xr:uid="{895ECC99-E5FB-42C9-891E-B9881F814E75}"/>
    <hyperlink ref="U2136" r:id="rId2019" display="91528309" xr:uid="{0AF92BD2-91B5-467F-957B-A294B76C8F07}"/>
    <hyperlink ref="U2139" r:id="rId2020" display="92489769" xr:uid="{FD52D86C-8F0A-4819-A67A-BF132ED2750B}"/>
    <hyperlink ref="U2138" r:id="rId2021" display="92489772" xr:uid="{4A5BA37D-4A39-400A-8FA2-D647B09ED623}"/>
    <hyperlink ref="U2137" r:id="rId2022" display="91264629" xr:uid="{121FA9C1-C64A-4854-83C4-12AEA7B12788}"/>
    <hyperlink ref="U2140" r:id="rId2023" display="90900383" xr:uid="{826EC861-8A22-4341-8574-4614755333FC}"/>
    <hyperlink ref="U2160" r:id="rId2024" display="91391196" xr:uid="{206E9048-1D89-4B4B-B928-5567D4440C8D}"/>
    <hyperlink ref="U2161" r:id="rId2025" display="91391196" xr:uid="{9E707F64-7C43-4C47-9FD3-396A9A5BBE6B}"/>
    <hyperlink ref="U2155" r:id="rId2026" display="91391196" xr:uid="{4419EB2A-AC93-4598-A8DC-D8E63950DFBC}"/>
    <hyperlink ref="U2156" r:id="rId2027" display="91391196" xr:uid="{62519844-0BC2-4991-B175-95FB7B299A0B}"/>
    <hyperlink ref="U2157" r:id="rId2028" display="91391196" xr:uid="{AF1FC4DB-F920-4862-AF4C-C0526C1159EC}"/>
    <hyperlink ref="U2154" r:id="rId2029" display="91391196" xr:uid="{BFACC6DB-A5C1-48DD-83EB-5D07332C60FD}"/>
    <hyperlink ref="U2158" r:id="rId2030" display="91391196" xr:uid="{2011C04E-3C9F-4CDB-9CF9-6FD438F827AF}"/>
    <hyperlink ref="U2144" r:id="rId2031" display="91391196" xr:uid="{DB39F51D-9A94-41DF-87A2-10AEDBABCD0F}"/>
    <hyperlink ref="U2145" r:id="rId2032" display="91391196" xr:uid="{CF07391F-C073-4CDB-A0B1-76FDFC52BE50}"/>
    <hyperlink ref="U2147" r:id="rId2033" display="91391196" xr:uid="{A13B4C6F-87FF-437F-BC2D-8166AC63CDB0}"/>
    <hyperlink ref="U2146" r:id="rId2034" display="91391196" xr:uid="{B895966D-6686-4C12-92A6-68B400F34AA1}"/>
    <hyperlink ref="U2143" r:id="rId2035" display="91391196" xr:uid="{F3375B09-BB4B-4F44-81B7-AAC2F942F228}"/>
    <hyperlink ref="U2141" r:id="rId2036" display="86259467" xr:uid="{1E3565D4-3411-4CD7-988B-9034676841FF}"/>
    <hyperlink ref="U2150" r:id="rId2037" display="92564018" xr:uid="{C956C4EB-D455-4F3C-920F-96987745CF5D}"/>
    <hyperlink ref="U2151" r:id="rId2038" display="92564115" xr:uid="{3BD0E459-AC07-4FEA-84CC-A8DAE2637536}"/>
    <hyperlink ref="U2153" r:id="rId2039" display="92564161" xr:uid="{77194184-DF78-4CCC-8BA2-E55DC33EB6D2}"/>
    <hyperlink ref="U2152" r:id="rId2040" display="92564652" xr:uid="{75198B71-19E8-4CB3-ADE1-D6B562239F9F}"/>
    <hyperlink ref="U2142" r:id="rId2041" display="92565070" xr:uid="{4EE3E426-CC5E-456D-BD0B-6D4566A95448}"/>
    <hyperlink ref="U2164" r:id="rId2042" display="86889294" xr:uid="{7F449A57-6279-4784-97B6-D19AEC8D96FB}"/>
    <hyperlink ref="U2165" r:id="rId2043" display="86889294" xr:uid="{CE9B7B35-A85F-4E0A-B2C5-901668C1297F}"/>
    <hyperlink ref="U2166" r:id="rId2044" display="86889294" xr:uid="{39C3E3DC-EE90-4E2F-803A-1CD83B8F816C}"/>
    <hyperlink ref="U2162" r:id="rId2045" display="86889294" xr:uid="{7252600C-14A0-4059-B590-C08FD51B1098}"/>
    <hyperlink ref="U2163" r:id="rId2046" display="86889294" xr:uid="{8C71EE0B-D44C-40EA-B6A9-62A6D92C8257}"/>
    <hyperlink ref="U2167" r:id="rId2047" display="86889294" xr:uid="{4B511E01-A7B4-44F2-8DF3-DC5FC6112EF1}"/>
    <hyperlink ref="U2172" r:id="rId2048" display="2462080" xr:uid="{66B8BC40-0E12-46F3-8E1D-77CE48E17937}"/>
    <hyperlink ref="U2170" r:id="rId2049" display="https://cdosuiteplus.us.bank-dns.com/Apps/DealMaintenance/Assets/AssetFacility_Transactions/Loans/AssetLoan_Transactions/Transactions/TransDetail.asp?parm=10759&amp;issue_trans_id=92496088&amp;" xr:uid="{BF9D6D61-5719-4DF5-A71C-0776F27C3A60}"/>
    <hyperlink ref="U2169" r:id="rId2050" display="92496088" xr:uid="{0819097F-3E6D-448E-B2C6-049313B86441}"/>
    <hyperlink ref="U2168" r:id="rId2051" display="92496088" xr:uid="{5EF73C42-8C65-4DDE-B838-9ADB1CFFF35E}"/>
    <hyperlink ref="U2171" r:id="rId2052" display="92566141" xr:uid="{D65D460C-D33F-4385-8BB5-F68B6E8DFBB6}"/>
    <hyperlink ref="U2173" r:id="rId2053" display="76551395" xr:uid="{C9DDEF17-20AC-4C7B-B860-1C83D9FA3F73}"/>
    <hyperlink ref="U2174" r:id="rId2054" display="76551395" xr:uid="{4C464882-66A5-4042-AA29-06295F19C218}"/>
    <hyperlink ref="U2175" r:id="rId2055" display="76551395" xr:uid="{F5EBC5EB-0D75-4DD8-BD52-2CBE3091276E}"/>
    <hyperlink ref="U2176" r:id="rId2056" display="76551395" xr:uid="{71D985C8-7B5E-41E8-BF15-ABF374EBD98A}"/>
    <hyperlink ref="U2177" r:id="rId2057" display="76551395" xr:uid="{4BEB3D85-7854-44F3-B2D7-4A863F4A1B38}"/>
    <hyperlink ref="U2178" r:id="rId2058" display="76551395" xr:uid="{8E79AE99-138D-47EC-B440-392740930E9E}"/>
    <hyperlink ref="U2179" r:id="rId2059" display="76551395" xr:uid="{80FB2672-0CE1-4BBD-9B4C-411D48B60B55}"/>
    <hyperlink ref="U2180" r:id="rId2060" display="76551395" xr:uid="{36497A3D-5390-435D-9E4D-540A1E5EA0C5}"/>
    <hyperlink ref="U2181" r:id="rId2061" display="76551395" xr:uid="{7C0D0145-591E-42BC-AB12-EA01BBAB8404}"/>
    <hyperlink ref="U2182" r:id="rId2062" display="76551395" xr:uid="{B36332A2-E39E-482A-96BB-11FECF421CD2}"/>
    <hyperlink ref="U2183" r:id="rId2063" display="76551395" xr:uid="{DD347EE6-5DF0-41CD-96C3-EF7E5CCC899D}"/>
    <hyperlink ref="U2184" r:id="rId2064" display="76551395" xr:uid="{8414D48A-BFCF-4199-BC39-E3DD38BE2300}"/>
    <hyperlink ref="U2185" r:id="rId2065" display="93365968" xr:uid="{4654804F-2E04-4840-B3B8-10AB50AB576C}"/>
    <hyperlink ref="U2222" r:id="rId2066" display="88545499" xr:uid="{DF7B3366-4E10-4997-A8FC-8690622496C5}"/>
    <hyperlink ref="U2260" r:id="rId2067" display="88545499" xr:uid="{8EAF008F-5911-434C-9D21-6892C4E5B232}"/>
    <hyperlink ref="U2191" r:id="rId2068" display="88545499" xr:uid="{A760E809-F555-469E-A1F1-7CCF3B652E7D}"/>
    <hyperlink ref="U2189" r:id="rId2069" display="88545499" xr:uid="{F55B4B96-3880-4EBD-9F18-832EE60A9112}"/>
    <hyperlink ref="U2220" r:id="rId2070" display="88545499" xr:uid="{1D5E1354-CB01-4228-9D9E-D4D8BE66A3F5}"/>
    <hyperlink ref="U2193" r:id="rId2071" display="88545499" xr:uid="{6D34ADB6-77F7-4F24-B9DB-54B407481778}"/>
    <hyperlink ref="U2229" r:id="rId2072" display="88545499" xr:uid="{42B89075-E588-4A62-98AC-19C5E0122E9B}"/>
    <hyperlink ref="U2258" r:id="rId2073" display="88545499" xr:uid="{F0A9D202-7DC3-47F2-B4B3-562323734D53}"/>
    <hyperlink ref="U2209" r:id="rId2074" display="88545499" xr:uid="{8FF17F5C-7830-4FAA-A489-9B8A97145736}"/>
    <hyperlink ref="U2206" r:id="rId2075" display="88545499" xr:uid="{68F4D237-4F64-4F99-9898-9C614EF97541}"/>
    <hyperlink ref="U2280" r:id="rId2076" display="88545499" xr:uid="{BCE5143E-CE7F-4035-9633-3312AE0634B0}"/>
    <hyperlink ref="U2271" r:id="rId2077" display="88545499" xr:uid="{22A924D8-DF9C-418E-B62F-0DE55873A8D3}"/>
    <hyperlink ref="U2187" r:id="rId2078" display="88545499" xr:uid="{4867B170-83CA-4756-A754-3A882120FD41}"/>
    <hyperlink ref="U2237" r:id="rId2079" display="88545499" xr:uid="{C32CC946-CCE1-4690-BB5C-DF473D4BABAB}"/>
    <hyperlink ref="U2202" r:id="rId2080" display="88545499" xr:uid="{0830E369-F85D-49AD-A4E4-CA88E92879C5}"/>
    <hyperlink ref="U2200" r:id="rId2081" display="88545499" xr:uid="{F5C51C81-9A8A-4594-82D3-55349B9DE8C8}"/>
    <hyperlink ref="U2241" r:id="rId2082" display="88545499" xr:uid="{83084818-1B7B-4B70-9672-D87295D9D375}"/>
    <hyperlink ref="U2251" r:id="rId2083" display="88545499" xr:uid="{7A9A07D6-E94D-40C4-BA10-A5C8D6E7C1A0}"/>
    <hyperlink ref="U2210" r:id="rId2084" display="88545499" xr:uid="{850705D7-C695-4841-BF22-9EF3969893C6}"/>
    <hyperlink ref="U2207" r:id="rId2085" display="88545499" xr:uid="{6B5A0142-834C-4A24-B372-0995A174D73A}"/>
    <hyperlink ref="U2265" r:id="rId2086" display="88545499" xr:uid="{253DA1CF-5F22-4413-B871-C22FB3637A96}"/>
    <hyperlink ref="U2217" r:id="rId2087" display="88545499" xr:uid="{53CF7C2D-85E0-4EB4-8F55-E2583560AB5F}"/>
    <hyperlink ref="U2247" r:id="rId2088" display="88545499" xr:uid="{D1687EFE-6DBA-4485-9656-E86705459D3A}"/>
    <hyperlink ref="U2214" r:id="rId2089" display="88545499" xr:uid="{E489FCDF-B454-4B0A-9E30-DC4C58F6D825}"/>
    <hyperlink ref="U2212" r:id="rId2090" display="88545499" xr:uid="{01FF620F-D8CB-48C8-821A-D159A3689F7C}"/>
    <hyperlink ref="U2239" r:id="rId2091" display="88545499" xr:uid="{C08721AD-1093-4137-8B3B-79D36F662346}"/>
    <hyperlink ref="U2195" r:id="rId2092" display="88545499" xr:uid="{E4245241-4EC7-4BFA-A7EC-C6BC95273754}"/>
    <hyperlink ref="U2231" r:id="rId2093" display="88545499" xr:uid="{A1D6516F-C324-4C25-8D65-2E6624CBF4F9}"/>
    <hyperlink ref="U2243" r:id="rId2094" display="88545499" xr:uid="{BDA1AEE1-629B-4D89-8F88-882B6DE1D944}"/>
    <hyperlink ref="U2264" r:id="rId2095" display="88545499" xr:uid="{A625E57D-B45A-4295-8FEC-B4E29CB3F9F2}"/>
    <hyperlink ref="U2262" r:id="rId2096" display="88545499" xr:uid="{0F9138FA-8F8B-46FB-B578-954741B83DF1}"/>
    <hyperlink ref="U2227" r:id="rId2097" display="88545499" xr:uid="{CAE437F7-EFBB-4AD1-B28B-DBFC487469E3}"/>
    <hyperlink ref="U2249" r:id="rId2098" display="88545499" xr:uid="{E7B88668-F8B7-48A0-BE4A-355FA4A8162C}"/>
    <hyperlink ref="U2204" r:id="rId2099" display="88545499" xr:uid="{366EC78E-6993-4CAC-BD41-DF7C244A448F}"/>
    <hyperlink ref="U2273" r:id="rId2100" display="88545499" xr:uid="{7A4A0649-C96C-4721-AC53-7BD96F7DA6BC}"/>
    <hyperlink ref="U2254" r:id="rId2101" display="88545499" xr:uid="{B5BA9E46-2073-44D7-95D1-5ED567AB7092}"/>
    <hyperlink ref="U2278" r:id="rId2102" display="88545499" xr:uid="{BC0DFBF1-A1F7-4025-9384-887FBB0FAFC6}"/>
    <hyperlink ref="U2245" r:id="rId2103" display="88545499" xr:uid="{8CCCBC2B-9C88-4A62-ACA5-C9EA3158FE71}"/>
    <hyperlink ref="U2224" r:id="rId2104" display="88545499" xr:uid="{ED51869E-DA29-4BB9-A432-EE3835F9D33E}"/>
    <hyperlink ref="U2276" r:id="rId2105" display="88545499" xr:uid="{0016C48D-E545-41D9-BBFC-3D88012D1456}"/>
    <hyperlink ref="U2233" r:id="rId2106" display="88545499" xr:uid="{4D186CE1-66F9-4BC9-844C-E6272ED8AE6F}"/>
    <hyperlink ref="U2234" r:id="rId2107" display="88545499" xr:uid="{F54325CF-FE7C-434E-AD8A-48F0D84D1221}"/>
    <hyperlink ref="U2235" r:id="rId2108" display="88545499" xr:uid="{C5783836-AABA-4398-B574-D1B8328B9ABA}"/>
    <hyperlink ref="U2256" r:id="rId2109" display="88545499" xr:uid="{9AE06D12-75CC-4C86-9775-E3A070C33D89}"/>
    <hyperlink ref="U2221" r:id="rId2110" display="92469362" xr:uid="{0569C44A-5B18-499E-8383-283C9262D603}"/>
    <hyperlink ref="U2279" r:id="rId2111" display="92494833" xr:uid="{C6934A66-10C4-4832-9B7D-811C6583F535}"/>
    <hyperlink ref="U2272" r:id="rId2112" display="92552736" xr:uid="{30D37F6A-92EE-4192-9578-BEBE8B3EB78D}"/>
    <hyperlink ref="U2252" r:id="rId2113" display="92558161" xr:uid="{3E0F2FF0-E2F0-4E9F-B50C-8607D3E03922}"/>
    <hyperlink ref="U2226" r:id="rId2114" display="92560818" xr:uid="{E3B9A14E-C86C-459D-8346-AB919CA66746}"/>
    <hyperlink ref="U2216" r:id="rId2115" display="92596306" xr:uid="{A96F2B8E-EA3E-4740-BF73-CE402CE75C2B}"/>
    <hyperlink ref="U2186" r:id="rId2116" display="92603465" xr:uid="{9CAF0796-1E8F-46F2-86B1-74EC2D5D9C6B}"/>
    <hyperlink ref="U2257" r:id="rId2117" display="92606639" xr:uid="{E8EE9648-E065-4402-A7AA-1F159805C555}"/>
    <hyperlink ref="U2205" r:id="rId2118" display="92610994" xr:uid="{1F4B957B-4FB0-451A-A835-B7E45EDA438D}"/>
    <hyperlink ref="U2208" r:id="rId2119" display="92611082" xr:uid="{95DB0633-B579-4E5A-AEFD-40FF9B95DBA2}"/>
    <hyperlink ref="U2248" r:id="rId2120" display="92612149" xr:uid="{548605A8-8868-47AE-BE36-049E2C314F73}"/>
    <hyperlink ref="U2194" r:id="rId2121" display="92709285" xr:uid="{649471E2-7FE8-44C2-9305-F7E53BC7AB21}"/>
    <hyperlink ref="U2199" r:id="rId2122" display="92717932" xr:uid="{2BDA4D12-01E4-48BF-8CF2-52499EA0CC2E}"/>
    <hyperlink ref="U2236" r:id="rId2123" display="92761980" xr:uid="{22DCAC2E-8F92-4312-96ED-A20770A60296}"/>
    <hyperlink ref="U2259" r:id="rId2124" display="92781888" xr:uid="{F3DFE073-FE19-4637-9233-FB161F13157E}"/>
    <hyperlink ref="U2238" r:id="rId2125" display="92820502" xr:uid="{ECE177AB-EB2A-4D6C-BD43-31FDDB1F257F}"/>
    <hyperlink ref="U2190" r:id="rId2126" display="92824247" xr:uid="{88D0DFE2-6FE7-46AD-A6B2-9922D90810D8}"/>
    <hyperlink ref="U2240" r:id="rId2127" display="92846018" xr:uid="{CF4BC18D-EE47-4B73-9A85-9A39B5DDD616}"/>
    <hyperlink ref="U2192" r:id="rId2128" display="92913694" xr:uid="{93476B14-1405-45EB-BE63-EB7CABC181D7}"/>
    <hyperlink ref="U2246" r:id="rId2129" display="92928479" xr:uid="{8A8FC43A-BCF9-4825-9991-240F84C49877}"/>
    <hyperlink ref="U2188" r:id="rId2130" display="92969489" xr:uid="{F3F5C5A1-3C45-4E3D-8791-A9A61DEE8B11}"/>
    <hyperlink ref="U2219" r:id="rId2131" display="93043144" xr:uid="{D3110E23-071A-4F40-BD16-7D714DCCBF77}"/>
    <hyperlink ref="U2213" r:id="rId2132" display="93060361" xr:uid="{5123C254-6D42-44ED-A8F2-3C0C3B3FB695}"/>
    <hyperlink ref="U2211" r:id="rId2133" display="93062543" xr:uid="{C25EE70C-9B72-4AF3-B470-E61EF1F523B9}"/>
    <hyperlink ref="U2242" r:id="rId2134" display="93068405" xr:uid="{12D57B9D-5D5D-40B5-A37B-0D37A5EFBB6E}"/>
    <hyperlink ref="U2230" r:id="rId2135" display="93071757" xr:uid="{1D0A6247-2598-425C-9AD5-70858F11B4C6}"/>
    <hyperlink ref="U2268" r:id="rId2136" display="93071848" xr:uid="{90672D55-6969-4F60-8ED0-6A42AC181B12}"/>
    <hyperlink ref="U2269" r:id="rId2137" display="93081904" xr:uid="{3F18BBF3-3A02-4519-B7D1-E645834B00B3}"/>
    <hyperlink ref="U2266" r:id="rId2138" display="93106527" xr:uid="{0021B84C-2B80-463F-BBCC-DD574105CD47}"/>
    <hyperlink ref="U2225" r:id="rId2139" display="93141498" xr:uid="{FE43F680-6A38-486E-A162-A90440782BE4}"/>
    <hyperlink ref="U2275" r:id="rId2140" display="93172446" xr:uid="{BE9958D8-D889-476E-800E-F797B8A84C23}"/>
    <hyperlink ref="U2250" r:id="rId2141" display="93570746" xr:uid="{283A9AFC-F672-4366-AADB-950EDFAB93A6}"/>
    <hyperlink ref="U2263" r:id="rId2142" display="93592523" xr:uid="{D62DF098-A25C-4006-9E2C-CE9136F3F6B6}"/>
    <hyperlink ref="U2228" r:id="rId2143" display="93596374" xr:uid="{303B99DB-155B-4905-9E59-2BDD3EC84870}"/>
    <hyperlink ref="U2197" r:id="rId2144" display="93631843" xr:uid="{383364BD-4B05-4E6F-BD4B-1C4D907E61B8}"/>
    <hyperlink ref="U2203" r:id="rId2145" display="93644311" xr:uid="{424A8D78-9E68-4A0A-81BF-DAD785BB1946}"/>
    <hyperlink ref="U2196" r:id="rId2146" display="93645371" xr:uid="{9840E97F-08D7-409A-BE8B-0B3D1171BED9}"/>
    <hyperlink ref="U2261" r:id="rId2147" display="93646831" xr:uid="{75C1CDFF-68DE-4454-84A3-67EAA9C5FAB3}"/>
    <hyperlink ref="U2198" r:id="rId2148" display="93649494" xr:uid="{7C3DCDC6-54D1-4D12-9288-DB19D3017E2D}"/>
    <hyperlink ref="U2274" r:id="rId2149" display="93742244" xr:uid="{AA4CD309-27AF-4794-BB1B-BE09EEE86FF4}"/>
    <hyperlink ref="U2277" r:id="rId2150" display="93756611" xr:uid="{4FF03E09-DC2C-4833-9F47-CBD47E06DD34}"/>
    <hyperlink ref="U2253" r:id="rId2151" display="93797278" xr:uid="{A9547FD8-362A-4E87-8737-8C8F1ED85CB9}"/>
    <hyperlink ref="U2215" r:id="rId2152" display="93804311" xr:uid="{3C0ECEF9-1731-4617-913A-0C5AD68B3BCE}"/>
    <hyperlink ref="U2270" r:id="rId2153" display="93818788" xr:uid="{B9A9BEFE-9980-4DBE-9E26-848E571E1908}"/>
    <hyperlink ref="U2267" r:id="rId2154" display="93830415" xr:uid="{2B50E4EF-E041-4AB8-BCB3-5EBC3EA96D72}"/>
    <hyperlink ref="U2223" r:id="rId2155" display="93835071" xr:uid="{1B9F617A-79EB-4D2F-8C61-CA5DACF2ED92}"/>
    <hyperlink ref="U2244" r:id="rId2156" display="https://cdosuiteplus.us.bank-dns.com/Apps/DealMaintenance/Assets/AssetFacility_Transactions/FacilityTransactions/TransDetail.asp?parm=10759&amp;facility_trans_id=105878968&amp;" xr:uid="{210A65C2-3CE2-4232-AE52-08E558B8BFF5}"/>
    <hyperlink ref="U2218" r:id="rId2157" display="93844308" xr:uid="{509C6609-737B-41E3-ABDF-78049C65B142}"/>
    <hyperlink ref="U2201" r:id="rId2158" display="93854213" xr:uid="{4FAF6BB2-427D-485C-A860-DBBD94507B4D}"/>
    <hyperlink ref="U2232" r:id="rId2159" display="93856144" xr:uid="{0D5A93AE-9628-4D3A-8218-6B5ED910D550}"/>
    <hyperlink ref="U2255" r:id="rId2160" display="93879151" xr:uid="{9265069D-0F87-4F3B-A42C-5A35AAAED3BF}"/>
    <hyperlink ref="U2294" r:id="rId2161" display="89568399" xr:uid="{07EAE809-4638-4EF8-9979-77F0747F48BF}"/>
    <hyperlink ref="U2299" r:id="rId2162" display="89568399" xr:uid="{F7BFF1E1-A831-4043-A748-78348FAE5BFD}"/>
    <hyperlink ref="U2296" r:id="rId2163" display="89568399" xr:uid="{9A277C2E-5FEA-4F09-8BD9-7FBE50465DBA}"/>
    <hyperlink ref="U2303" r:id="rId2164" display="89568399" xr:uid="{7E917225-DB42-4D65-B58E-9066C93EE116}"/>
    <hyperlink ref="U2290" r:id="rId2165" display="89568399" xr:uid="{7F82E73B-3FBE-4B84-A629-E793B86F1834}"/>
    <hyperlink ref="U2284" r:id="rId2166" display="89568399" xr:uid="{664550CD-297F-4CC6-BC29-68E9E8E2684E}"/>
    <hyperlink ref="U2288" r:id="rId2167" display="89568399" xr:uid="{878319CF-AD2A-47F8-A98E-B671E5A7E851}"/>
    <hyperlink ref="U2292" r:id="rId2168" display="89568399" xr:uid="{14E4F0BF-AE5C-49BA-BBF1-DD6968476C62}"/>
    <hyperlink ref="U2287" r:id="rId2169" display="93938368" xr:uid="{1BCD73C4-9FB7-4321-B4DD-4F21F6509FFC}"/>
    <hyperlink ref="U2291" r:id="rId2170" display="93939304" xr:uid="{E5B7323E-3129-4604-9B84-990A413600ED}"/>
    <hyperlink ref="U2289" r:id="rId2171" display="93939722" xr:uid="{F633D9C6-FA46-4496-AEA0-89267BDADAFC}"/>
    <hyperlink ref="U2305" r:id="rId2172" display="89568399" xr:uid="{880767B3-CFDF-4501-BE31-893798C4BBD9}"/>
    <hyperlink ref="U2282" r:id="rId2173" display="89568399" xr:uid="{FFE0B726-9A8A-481C-926C-2E5CAC53EB89}"/>
    <hyperlink ref="U2286" r:id="rId2174" display="89568399" xr:uid="{84C6562B-0073-4F33-9105-98558082B2EF}"/>
    <hyperlink ref="U2301" r:id="rId2175" display="89568399" xr:uid="{C813F636-C5B6-49A1-B1FA-AAF2C0FE73C4}"/>
    <hyperlink ref="U2295" r:id="rId2176" display="92300013" xr:uid="{22D2EEA2-9475-4C93-A8F4-AE02212B788A}"/>
    <hyperlink ref="U2302" r:id="rId2177" display="92989527" xr:uid="{0F1FC8A4-4202-4A72-9F7F-B0F7F7EA4F09}"/>
    <hyperlink ref="U2297" r:id="rId2178" display="93107655" xr:uid="{B817E5F9-641B-4CDC-8165-0EDA026E565D}"/>
    <hyperlink ref="U2293" r:id="rId2179" display="93487191" xr:uid="{01E41F07-CE49-4B88-9CBD-88D78C9ABA79}"/>
    <hyperlink ref="U2285" r:id="rId2180" display="93635404" xr:uid="{503EA6DB-7565-40E1-8A3B-0403C6D5382A}"/>
    <hyperlink ref="U2283" r:id="rId2181" display="93636340" xr:uid="{53A78E2C-EE56-4924-BC2C-ED2065F31DFE}"/>
    <hyperlink ref="U2298" r:id="rId2182" display="93896357" xr:uid="{52B831D8-2EAB-46B9-9AC7-58D41F621693}"/>
    <hyperlink ref="U2304" r:id="rId2183" display="93979133" xr:uid="{90D614C3-6BB8-49BF-822A-498261111C08}"/>
    <hyperlink ref="U2281" r:id="rId2184" display="93979211" xr:uid="{AA055996-757D-4366-9F01-DFF011A02D0E}"/>
    <hyperlink ref="U2300" r:id="rId2185" display="93993051" xr:uid="{58CF1259-1BE8-4217-A598-078DD8CCB8E9}"/>
    <hyperlink ref="U2306" r:id="rId2186" display="94011696" xr:uid="{AABBE9A0-1E56-4612-8207-FABD5D6EAAB8}"/>
    <hyperlink ref="U2308" r:id="rId2187" display="91155031" xr:uid="{A45A290F-AC30-4104-937E-469DA58AA091}"/>
    <hyperlink ref="U2312" r:id="rId2188" display="94236398" xr:uid="{780D9C22-997F-4D08-B299-1C29DA740C84}"/>
    <hyperlink ref="U2311" r:id="rId2189" display="94237822" xr:uid="{EF6B6873-93A6-44A6-A230-535AC6DF4C42}"/>
    <hyperlink ref="U2313" r:id="rId2190" display="94234273" xr:uid="{6F7BFF64-AA43-40DB-9D78-3373E69196AA}"/>
    <hyperlink ref="U2314" r:id="rId2191" display="94234273" xr:uid="{707F4792-2700-49D7-B784-035087207FDF}"/>
    <hyperlink ref="U2319" r:id="rId2192" display="93994337" xr:uid="{D19BE5CE-F234-4BA5-B711-6DA988D52180}"/>
    <hyperlink ref="U2318" r:id="rId2193" display="94369844" xr:uid="{FA9E5530-291B-4A6F-84BE-FFFF227C15AE}"/>
    <hyperlink ref="U2317" r:id="rId2194" display="94371781" xr:uid="{FCEFA1CF-3973-41B2-8BE4-38CE713EE251}"/>
    <hyperlink ref="U2315" r:id="rId2195" display="94372173" xr:uid="{DCD9D16A-CD29-415B-A351-C5942ECF3B05}"/>
    <hyperlink ref="U2316" r:id="rId2196" display="94372958" xr:uid="{4DCCBB7E-C754-4E82-9FA2-B4EFF2ABBFB8}"/>
    <hyperlink ref="U2321" r:id="rId2197" display="94373128" xr:uid="{C4AA796B-45C7-4DF5-BA7C-73D98E219729}"/>
    <hyperlink ref="U2320" r:id="rId2198" display="94373148" xr:uid="{ECA8F1EA-C445-4B55-B65D-F3CE77A56D98}"/>
    <hyperlink ref="U2322" r:id="rId2199" display="94373185" xr:uid="{5E6033F5-8F33-4D12-B861-A92F45F5B88D}"/>
    <hyperlink ref="U2346" r:id="rId2200" display="94373225" xr:uid="{3B05605E-4200-4C66-941F-B5EEDB0D696B}"/>
    <hyperlink ref="U2326" r:id="rId2201" display="94373278" xr:uid="{7D997D61-3856-45D4-BBF2-26B4804D5D20}"/>
    <hyperlink ref="U2324" r:id="rId2202" display="94373326" xr:uid="{F3E723F6-0FF7-41AE-9E10-94022DC990FC}"/>
    <hyperlink ref="U2325" r:id="rId2203" display="94373390" xr:uid="{B9A30621-4800-41D9-B93C-5B0EC48FAFA4}"/>
    <hyperlink ref="U2329" r:id="rId2204" display="94373691" xr:uid="{2CA416FF-3E2C-4541-BEAF-223085CEF91A}"/>
    <hyperlink ref="U2345" r:id="rId2205" display="94375897" xr:uid="{43BB729C-C240-44A8-9255-9CE42A72FAE1}"/>
    <hyperlink ref="U2344" r:id="rId2206" display="94376377" xr:uid="{2F3C9A2D-3028-4F15-BEF3-565DE67157CA}"/>
    <hyperlink ref="U2330" r:id="rId2207" display="94376446" xr:uid="{0BC72C55-7F43-44A6-A753-EE985407FDF9}"/>
    <hyperlink ref="U2332" r:id="rId2208" display="94376972" xr:uid="{36487DFC-E81E-4625-8DF1-E1EBC99AD828}"/>
    <hyperlink ref="U2331" r:id="rId2209" display="94377306" xr:uid="{A2CF8F0B-77FF-4869-89B5-F213E14DB7AE}"/>
    <hyperlink ref="U2335" r:id="rId2210" display="94377342" xr:uid="{0E873059-94AE-4435-BDA1-EF8355C82D98}"/>
    <hyperlink ref="U2334" r:id="rId2211" display="94377732" xr:uid="{7E432C1B-F2BB-4A04-B415-19C80A982424}"/>
    <hyperlink ref="U2336" r:id="rId2212" display="94377778" xr:uid="{69AD4B68-F415-4E97-A7AE-0665555F19A2}"/>
    <hyperlink ref="U2371" r:id="rId2213" display="2479323" xr:uid="{2AE6541D-EB8E-40CF-BA88-4EE6A85F250A}"/>
    <hyperlink ref="U2337" r:id="rId2214" display="94380164" xr:uid="{F4B6CC30-CE1D-4715-8E05-671FF72E1105}"/>
    <hyperlink ref="U2340" r:id="rId2215" display="94380280" xr:uid="{C5C75CBB-6123-4A08-B9D0-728F71A76D2A}"/>
    <hyperlink ref="U2339" r:id="rId2216" display="94380327" xr:uid="{2AF9DA7F-EAA4-4205-A4D1-2D15EC16747B}"/>
    <hyperlink ref="U2341" r:id="rId2217" display="94380383" xr:uid="{E706B356-862C-48FD-A328-917B85BD8884}"/>
    <hyperlink ref="U2342" r:id="rId2218" display="94380442" xr:uid="{6DDCD90B-DFC3-40AF-9D74-6407B23CDDED}"/>
    <hyperlink ref="U2343" r:id="rId2219" display="94380481" xr:uid="{07C6ED00-0739-41F8-BE61-3D3F20A564BC}"/>
    <hyperlink ref="U2323" r:id="rId2220" display="94379788" xr:uid="{14E07430-F3CA-443E-9FEA-D5B1DAF9388B}"/>
    <hyperlink ref="U2349" r:id="rId2221" display="https://cdosuiteplus.us.bank-dns.com/Apps/DealMaintenance/Assets/AssetFacility_Transactions/FacilityTransactions/TransDetail.asp?parm=10759&amp;facility_trans_id=94620441&amp;" xr:uid="{8F6F9DA6-87C1-4C0A-B4E3-92D1E6247DD0}"/>
    <hyperlink ref="U2347" r:id="rId2222" display="94380681" xr:uid="{89A49DFF-43C2-4784-89E1-531E4A8280A4}"/>
    <hyperlink ref="U2348" r:id="rId2223" display="94380751" xr:uid="{FA7B5C47-E756-416D-B933-61F2E9FD103C}"/>
    <hyperlink ref="U2353" r:id="rId2224" display="https://cdosuiteplus.us.bank-dns.com/Apps/DealMaintenance/Assets/AssetFacility_Transactions/FacilityTransactions/TransDetail.asp?parm=10759&amp;facility_trans_id=94381021&amp;" xr:uid="{B3920DD3-114A-4787-856E-BBE50FBDB2DD}"/>
    <hyperlink ref="U2351" r:id="rId2225" display="94381266" xr:uid="{905F4D0E-AB96-489F-BCC2-44E6ADE02BF3}"/>
    <hyperlink ref="U2352" r:id="rId2226" display="94381333" xr:uid="{1102E1EA-662B-4690-93B1-2B559A9DA8F0}"/>
    <hyperlink ref="U2350" r:id="rId2227" display="94382028" xr:uid="{A4422018-5DC5-4B98-B7FB-1DB62A2BA6EA}"/>
    <hyperlink ref="U2354" r:id="rId2228" display="94382091" xr:uid="{2362F1AC-4F8C-4CB1-8A8F-4DC2CDF85360}"/>
    <hyperlink ref="U2369" r:id="rId2229" display="94382134" xr:uid="{CA60A88C-1DE2-4B58-9F91-6835C7D9364F}"/>
    <hyperlink ref="U2355" r:id="rId2230" display="94382216" xr:uid="{2139B1FC-51E3-477F-BD99-700303A77A05}"/>
    <hyperlink ref="U2356" r:id="rId2231" display="94382313" xr:uid="{DE02E49A-1380-4016-9047-1848437D2178}"/>
    <hyperlink ref="U2357" r:id="rId2232" display="94382477" xr:uid="{4009CFDE-D0F5-42C6-BC2E-7370793D2F2F}"/>
    <hyperlink ref="U2338" r:id="rId2233" display="94383487" xr:uid="{1185B5DF-B5AF-494A-A621-A1530E159A4F}"/>
    <hyperlink ref="U2359" r:id="rId2234" display="94383528" xr:uid="{4B02194D-CBE3-490E-A1CE-51BF2008B856}"/>
    <hyperlink ref="U2360" r:id="rId2235" display="94383586" xr:uid="{B6BECF5E-0983-4241-8A17-C554C6156A9E}"/>
    <hyperlink ref="U2368" r:id="rId2236" display="94383656" xr:uid="{DA44CA75-341F-406D-9145-B75D8A106C15}"/>
    <hyperlink ref="U2361" r:id="rId2237" display="94383714" xr:uid="{0E584A4A-4DE3-4E93-88CD-7B109DD48701}"/>
    <hyperlink ref="U2362" r:id="rId2238" display="94383750" xr:uid="{CE8043F6-458B-4BAD-B9D3-BACC4F1D3E26}"/>
    <hyperlink ref="U2358" r:id="rId2239" display="94383781" xr:uid="{BC5EF46E-F665-4AD4-9C03-994E25A36082}"/>
    <hyperlink ref="U2367" r:id="rId2240" display="94383810" xr:uid="{45FB8D4A-8BA7-4D54-8CA2-7A33E801F25B}"/>
    <hyperlink ref="U2363" r:id="rId2241" display="94383831" xr:uid="{F294186A-AE62-40C1-A7B7-C2A74D6C89F0}"/>
    <hyperlink ref="U2365" r:id="rId2242" display="94383880" xr:uid="{267AA83A-4C55-4DC7-891E-FACD2534EA2C}"/>
    <hyperlink ref="U2364" r:id="rId2243" display="94383908" xr:uid="{47A44B35-05AF-47F7-9F1A-99877189D877}"/>
    <hyperlink ref="U2333" r:id="rId2244" display="94383961" xr:uid="{CEB05CDA-C4A9-4406-BE31-77C8B0069C3F}"/>
    <hyperlink ref="U2366" r:id="rId2245" display="94384001" xr:uid="{1EC7EC3A-B073-40CC-A33C-443F99C94F02}"/>
    <hyperlink ref="U2327" r:id="rId2246" display="94385390" xr:uid="{85F42667-A8B8-4394-8C03-1906F3048395}"/>
    <hyperlink ref="U2328" r:id="rId2247" display="94385411" xr:uid="{08F84952-55EE-466D-B853-DF6A5CC8A1FC}"/>
    <hyperlink ref="U2370" r:id="rId2248" display="94385672" xr:uid="{F7D69A79-D9EE-4C68-B071-C3E3687F1C5C}"/>
    <hyperlink ref="U2372" r:id="rId2249" display="90206829" xr:uid="{1697B720-C5EA-4E6C-A779-319BBEB7EA22}"/>
    <hyperlink ref="U2382" r:id="rId2250" display="90206829" xr:uid="{4343B25F-4244-450C-A2F7-731759B10954}"/>
    <hyperlink ref="U2374" r:id="rId2251" display="90206829" xr:uid="{90905519-557A-49CF-8C68-DA6B1E23D285}"/>
    <hyperlink ref="U2380" r:id="rId2252" display="90206829" xr:uid="{5DA02537-4F01-4250-889C-33EE1A173B9B}"/>
    <hyperlink ref="U2377" r:id="rId2253" display="90206829" xr:uid="{CAE7017A-F586-4E31-A1B2-A2ABA67ED330}"/>
    <hyperlink ref="U2381" r:id="rId2254" display="94190599" xr:uid="{D5CF75DE-0E91-4435-ABA6-E96CBE9DAA78}"/>
    <hyperlink ref="U2379" r:id="rId2255" display="94229716" xr:uid="{BFBAD4F7-201B-4F85-A38C-191F144730DE}"/>
    <hyperlink ref="U2373" r:id="rId2256" display="94410531" xr:uid="{840DF7B9-0CFC-409F-A888-1BA4A9134A60}"/>
    <hyperlink ref="U2376" r:id="rId2257" display="94422776" xr:uid="{CE863C6D-6C28-4BEC-A762-12E1D92B4957}"/>
    <hyperlink ref="U2375" r:id="rId2258" display="94424015" xr:uid="{5A32818A-27E0-41E5-B666-3E39E7C4372C}"/>
    <hyperlink ref="U2384" r:id="rId2259" display="92430475" xr:uid="{B12FEE4C-36E8-4865-AF34-FE06B3A6336E}"/>
    <hyperlink ref="U2383" r:id="rId2260" display="92430475" xr:uid="{0B7E8A32-2A64-40DE-8788-53A3B67283CA}"/>
    <hyperlink ref="U2386" r:id="rId2261" display="94010557" xr:uid="{B76CB62C-F901-4D0F-A4C4-8348967F2364}"/>
    <hyperlink ref="U2387" r:id="rId2262" display="94010557" xr:uid="{17E89952-1315-4782-A5A1-89D00F9D0868}"/>
    <hyperlink ref="U2385" r:id="rId2263" display="93972971" xr:uid="{A42B4369-C923-4146-9BFF-A6CE472248C4}"/>
    <hyperlink ref="U2390" r:id="rId2264" display="89964539" xr:uid="{4EA16630-0ABF-481C-BF1C-9DBB59967046}"/>
    <hyperlink ref="U2396" r:id="rId2265" display="94132057" xr:uid="{CEEEB483-6D9C-4653-B804-325EB4281316}"/>
    <hyperlink ref="U2397" r:id="rId2266" display="89964539" xr:uid="{E61FA86D-98B7-42B6-8BFE-145AA3ED2B49}"/>
    <hyperlink ref="U2394" r:id="rId2267" display="89964539" xr:uid="{685B9BAD-0B11-48E8-A874-DD9D6D1250CF}"/>
    <hyperlink ref="U2399" r:id="rId2268" display="89964539" xr:uid="{18D0BBAA-272B-4463-A312-5B9B26A090F7}"/>
    <hyperlink ref="U2395" r:id="rId2269" display="89964539" xr:uid="{F574F3B7-3CEA-46CC-9B72-2F78A4AC997D}"/>
    <hyperlink ref="U2393" r:id="rId2270" display="94144829" xr:uid="{55809B48-AFC8-421F-B65E-26AFE8FEDD77}"/>
    <hyperlink ref="U2392" r:id="rId2271" display="89964539" xr:uid="{64F57A32-2668-4CA6-9516-C29DCCD51277}"/>
    <hyperlink ref="U2401" r:id="rId2272" display="89964539" xr:uid="{60CDF2BE-1234-4E29-9312-F7EEA2EF75B0}"/>
    <hyperlink ref="U2389" r:id="rId2273" display="93890652" xr:uid="{D81CA02A-785D-43C1-BE92-DA6E43804C3B}"/>
    <hyperlink ref="U2400" r:id="rId2274" display="93992199" xr:uid="{CB45D3A1-DF12-4AE4-B9C7-C933814DB842}"/>
    <hyperlink ref="U2398" r:id="rId2275" display="94104441" xr:uid="{BEA3705D-FD0C-431C-8F35-EC430C07A676}"/>
    <hyperlink ref="U2391" r:id="rId2276" display="94373085" xr:uid="{548AE146-95A7-4209-9B1E-E683A2D4317D}"/>
    <hyperlink ref="U2388" r:id="rId2277" display="94380903" xr:uid="{78704520-9C24-4EF0-9EED-E24D367D634B}"/>
    <hyperlink ref="U2408" r:id="rId2278" display="89322068" xr:uid="{E83253FB-2370-4BF7-B73D-DA33E22AE6CF}"/>
    <hyperlink ref="U2406" r:id="rId2279" display="89322068" xr:uid="{3FE8E83A-A39D-4251-952D-5230C8F84D06}"/>
    <hyperlink ref="U2407" r:id="rId2280" display="89322068" xr:uid="{BD1DA872-72FC-47D9-BA8C-AA6E6C630760}"/>
    <hyperlink ref="U2413" r:id="rId2281" display="89322068" xr:uid="{0729E163-541F-46EC-80A8-D2C631DC99BA}"/>
    <hyperlink ref="U2414" r:id="rId2282" display="89322068" xr:uid="{E8044A8A-B29D-4032-9A75-0A56B48D5AB1}"/>
    <hyperlink ref="U2410" r:id="rId2283" display="89322068" xr:uid="{3BA3FAD6-2871-4111-853A-2F5F8A79B61C}"/>
    <hyperlink ref="U2404" r:id="rId2284" display="89322068" xr:uid="{B1D16A57-B7C3-4F1E-BEAC-9AF8C587285E}"/>
    <hyperlink ref="U2402" r:id="rId2285" display="94611928" xr:uid="{64D3D407-8D37-46A0-B10F-8C44EE85248C}"/>
    <hyperlink ref="U2405" r:id="rId2286" display="94620981" xr:uid="{89F926DB-91C2-41CD-9690-775F331E4315}"/>
    <hyperlink ref="U2412" r:id="rId2287" display="94621444" xr:uid="{7E8D6465-BC02-4A13-A56D-4AFD4289C7E8}"/>
    <hyperlink ref="U2409" r:id="rId2288" display="94625685" xr:uid="{1FE34EB1-8B1B-4402-9DE7-DA75F74509BF}"/>
    <hyperlink ref="U2416" r:id="rId2289" display="94627864" xr:uid="{4AEA12D7-09B7-49C0-BB71-6BD2ABF1F87E}"/>
    <hyperlink ref="U2417" r:id="rId2290" display="94627864" xr:uid="{AA4CAD7F-67A7-4E3D-BAE4-B637194B7E2D}"/>
    <hyperlink ref="U2415" r:id="rId2291" display="94620555" xr:uid="{47DCA211-DD4F-463F-9A73-8D61E2B2FE09}"/>
    <hyperlink ref="U2419" r:id="rId2292" display="90271369" xr:uid="{ADA9C731-8A74-4BB2-BCCC-5291D194BB8E}"/>
    <hyperlink ref="U2421" r:id="rId2293" display="90271369" xr:uid="{4E1A3B17-BD69-43D2-A6A8-FC40F55A8A61}"/>
    <hyperlink ref="U2420" r:id="rId2294" display="90271369" xr:uid="{41B108BA-AA14-4E5F-A254-7B3D47245523}"/>
    <hyperlink ref="U2418" r:id="rId2295" display="90271369" xr:uid="{127EFE60-C9F1-427C-8241-F0673B895992}"/>
    <hyperlink ref="U2423" r:id="rId2296" display="94723668" xr:uid="{674048D0-699F-42FE-9D98-BA91ABDCA733}"/>
    <hyperlink ref="U2431" r:id="rId2297" display="92301120" xr:uid="{14BBB0B4-ED3F-4D91-98B2-F95636CFE7A8}"/>
    <hyperlink ref="U2433" r:id="rId2298" display="92301120" xr:uid="{56F59B7A-B8F2-436F-BA4C-40747B577EFC}"/>
    <hyperlink ref="U2443" r:id="rId2299" display="92301120" xr:uid="{FDBBE9EE-246B-4C4E-8C6D-5914EC5E3125}"/>
    <hyperlink ref="U2429" r:id="rId2300" display="92301120" xr:uid="{88E6248D-C084-4998-960D-AB2A163FB47D}"/>
    <hyperlink ref="U2442" r:id="rId2301" display="92301120" xr:uid="{D15B46ED-FF81-4145-A982-6DFB2ED6AFC9}"/>
    <hyperlink ref="U2448" r:id="rId2302" display="92301120" xr:uid="{0B3B4BE8-B3D8-483D-AB99-677492305C1E}"/>
    <hyperlink ref="U2446" r:id="rId2303" display="92301120" xr:uid="{8FF97ACB-3DE1-401F-91D9-2212FE3BB9D6}"/>
    <hyperlink ref="U2447" r:id="rId2304" display="92301120" xr:uid="{46224A64-28CA-4FE9-8957-565EB36A65FA}"/>
    <hyperlink ref="U2432" r:id="rId2305" display="92301120" xr:uid="{E8658977-995B-47A5-8F56-263CCA9754BF}"/>
    <hyperlink ref="U2452" r:id="rId2306" display="92301120" xr:uid="{EA242DE0-CE32-460D-8E30-4DC4820BE223}"/>
    <hyperlink ref="U2450" r:id="rId2307" display="92301120" xr:uid="{CB4384E2-DEC6-477A-82A9-863470C73594}"/>
    <hyperlink ref="U2453" r:id="rId2308" display="92301120" xr:uid="{60E03BC9-D4F1-4F9B-880F-3E8AAF78C316}"/>
    <hyperlink ref="U2454" r:id="rId2309" display="92301120" xr:uid="{9EAAAD34-D942-4EEE-8302-A9CD7C18C086}"/>
    <hyperlink ref="U2435" r:id="rId2310" display="92301120" xr:uid="{5DF935A0-C5FD-4FF5-85A2-2C80E82D6901}"/>
    <hyperlink ref="U2437" r:id="rId2311" display="92301120" xr:uid="{6A1315A9-7EC6-4330-8B66-CAF8E3A06760}"/>
    <hyperlink ref="U2438" r:id="rId2312" display="92301120" xr:uid="{12B9828D-7620-48DD-B269-F19C96FC5AD2}"/>
    <hyperlink ref="U2428" r:id="rId2313" display="92301120" xr:uid="{5FDFECE5-B2C6-4F85-B41B-FE54BE725BDD}"/>
    <hyperlink ref="U2424" r:id="rId2314" display="92301120" xr:uid="{B652A06A-6949-4D1F-BA62-E38070931B69}"/>
    <hyperlink ref="U2425" r:id="rId2315" display="92301120" xr:uid="{3904EF96-70C0-49CD-948B-A031B37AECDA}"/>
    <hyperlink ref="U2449" r:id="rId2316" display="92301120" xr:uid="{69BE7072-9AD2-4367-B397-A3D0A64129A5}"/>
    <hyperlink ref="U2436" r:id="rId2317" display="92301120" xr:uid="{2E9D6EB8-E015-4243-B102-3BBFA3D32BDD}"/>
    <hyperlink ref="U2434" r:id="rId2318" display="92301120" xr:uid="{CA0EED64-C398-4204-8007-E2281ABCB972}"/>
    <hyperlink ref="U2439" r:id="rId2319" display="92301120" xr:uid="{BAFF0D98-ED38-4CAA-9725-39ED8A38812B}"/>
    <hyperlink ref="U2440" r:id="rId2320" display="92301120" xr:uid="{73955E29-F5F0-4C0A-9B19-D293C247B622}"/>
    <hyperlink ref="U2441" r:id="rId2321" display="92301120" xr:uid="{634020CE-6B44-4BF9-89FC-61F6A5C2C7ED}"/>
    <hyperlink ref="U2444" r:id="rId2322" display="92301120" xr:uid="{0DA13D38-8C94-4BBC-8A9A-3FCB00F3E52C}"/>
    <hyperlink ref="U2445" r:id="rId2323" display="92301120" xr:uid="{6F30E58E-97E6-4664-B66F-04CAA460FFC7}"/>
    <hyperlink ref="U2451" r:id="rId2324" display="92301120" xr:uid="{3B5C5B51-C930-4BD0-BC18-4B75D397088E}"/>
    <hyperlink ref="U2426" r:id="rId2325" display="92301120" xr:uid="{E8C708E8-E025-485C-865E-94844E0C3E20}"/>
    <hyperlink ref="U2427" r:id="rId2326" display="92301120" xr:uid="{A3A68085-45C3-48FA-9F5D-70EE8469204F}"/>
    <hyperlink ref="U2430" r:id="rId2327" display="94723442" xr:uid="{C3F5907F-AF52-4307-B8D1-C96D839D40A5}"/>
    <hyperlink ref="U2457" r:id="rId2328" display="93633035" xr:uid="{4F0C230C-5E06-447E-A0F0-BFA5C798854E}"/>
    <hyperlink ref="U2455" r:id="rId2329" display="93633035" xr:uid="{DCD19241-177D-4C24-8A67-ACC5730DC164}"/>
    <hyperlink ref="U2460" r:id="rId2330" display="93633035" xr:uid="{6B913302-DDB6-4512-A5DB-F20A8DCFD876}"/>
    <hyperlink ref="U2459" r:id="rId2331" display="93633035" xr:uid="{8AC271D6-6329-4ADF-A6E8-8C59DD720674}"/>
    <hyperlink ref="U2458" r:id="rId2332" display="95250472" xr:uid="{C30BED2C-89A8-432C-B479-6B026018BBE2}"/>
    <hyperlink ref="U2456" r:id="rId2333" display="95250610" xr:uid="{16C675E9-0CBB-4113-A7A0-55822B7C44DE}"/>
    <hyperlink ref="U2461" r:id="rId2334" display="95276181" xr:uid="{701158E9-C04D-4A4C-B326-596F1FCD26BD}"/>
    <hyperlink ref="U2463" r:id="rId2335" display="93646923" xr:uid="{EA16C0C3-6F58-4B83-AB10-B82F05892C89}"/>
    <hyperlink ref="U2462" r:id="rId2336" display="93646923" xr:uid="{1AD0655B-7476-4DF7-8955-B302732BE9E7}"/>
    <hyperlink ref="U2464" r:id="rId2337" display="93646923" xr:uid="{36290803-F388-42DD-8FE9-74DDCECC669A}"/>
    <hyperlink ref="U2466" r:id="rId2338" display="95410111" xr:uid="{36A1FD41-86ED-42A6-B8DD-5527C3FF8F2D}"/>
    <hyperlink ref="U2471" r:id="rId2339" display="95487786" xr:uid="{604C13CC-37B3-462D-9382-266C621215A1}"/>
    <hyperlink ref="U2468" r:id="rId2340" display="95487786" xr:uid="{6A20CA4C-C2D6-4A79-AECF-CD1CD0F19343}"/>
    <hyperlink ref="U2470" r:id="rId2341" display="95487965" xr:uid="{3E964E49-C995-43B4-AAFB-4B12EBCCB8B3}"/>
    <hyperlink ref="U2473" r:id="rId2342" display="95489702" xr:uid="{F0ACAD20-C164-4A81-88B2-A5D5F4E230F5}"/>
    <hyperlink ref="U2467" r:id="rId2343" display="2511663" xr:uid="{2CB47431-C0A6-4386-B18D-4310F2DA1E62}"/>
    <hyperlink ref="U2474" r:id="rId2344" display="2511747" xr:uid="{8A542AD7-B6B9-4497-8425-CB342DF1293B}"/>
    <hyperlink ref="U2478" r:id="rId2345" display="95487786" xr:uid="{5210F963-2D37-4920-AA2C-2A417E58CAD6}"/>
    <hyperlink ref="U2477" r:id="rId2346" display="95487786" xr:uid="{AEDA5FEF-6E42-4332-898C-BEAD3043DE6D}"/>
    <hyperlink ref="U2475" r:id="rId2347" display="95487786" xr:uid="{92CC085F-6324-41AC-800A-A1D477D6E364}"/>
    <hyperlink ref="U2476" r:id="rId2348" display="95233497" xr:uid="{75B77570-C56A-4F9C-9B08-9A2A1EBC0B9A}"/>
    <hyperlink ref="U2479" r:id="rId2349" display="93898147" xr:uid="{A25C1B0D-1565-4F54-9FDE-A7B815BE6327}"/>
    <hyperlink ref="U2484" r:id="rId2350" display="93898147" xr:uid="{C55E3DD4-3F06-4543-ADFB-711676B9022A}"/>
    <hyperlink ref="U2485" r:id="rId2351" display="93898147" xr:uid="{9695DE7F-8075-409E-8F9D-7D47EE66166D}"/>
    <hyperlink ref="U2487" r:id="rId2352" display="93898147" xr:uid="{205CBD25-683A-4204-BD16-4BB195152684}"/>
    <hyperlink ref="U2486" r:id="rId2353" display="93898147" xr:uid="{C3C5E1E7-E2D0-402D-AD03-3177A89EB566}"/>
    <hyperlink ref="U2482" r:id="rId2354" display="93898147" xr:uid="{AAD5CC97-89DE-4A89-A08E-B5E43822280C}"/>
    <hyperlink ref="U2483" r:id="rId2355" display="93898147" xr:uid="{7EA9BB54-109B-44D8-BFC9-3701D7EF3309}"/>
    <hyperlink ref="U2480" r:id="rId2356" display="93898147" xr:uid="{7E677B26-46FD-4F10-82ED-33EDF9B0F393}"/>
    <hyperlink ref="U2481" r:id="rId2357" display="93898147" xr:uid="{1AE7AD76-C987-4871-B2CA-12BD071C5A1D}"/>
    <hyperlink ref="U2488" r:id="rId2358" display="95637663" xr:uid="{DB2B72C2-E283-4A74-BA85-BB78671F65F6}"/>
    <hyperlink ref="U2489" r:id="rId2359" display="95647995" xr:uid="{A2C05ECF-0A71-4E35-A46F-31BB50DE74A0}"/>
    <hyperlink ref="U2492" r:id="rId2360" display="95648017" xr:uid="{5FCB0B00-F90D-43D3-9B8E-8F39122A08D3}"/>
    <hyperlink ref="U2490" r:id="rId2361" display="95648055" xr:uid="{F15A71E9-9918-421D-858C-7D028CCEEEF3}"/>
    <hyperlink ref="U2491" r:id="rId2362" display="95648062" xr:uid="{290045D7-981A-4BDC-AED8-4061CC8533C4}"/>
    <hyperlink ref="U2493" r:id="rId2363" display="95647965" xr:uid="{888FA0B6-AC06-4759-A2E8-F65E4826EAA4}"/>
    <hyperlink ref="U2494" r:id="rId2364" display="93646923" xr:uid="{289B5AE1-B307-4758-9074-0F5871AE9EAD}"/>
    <hyperlink ref="U2495" r:id="rId2365" display="93646923" xr:uid="{D8BDD098-9FCF-43DE-AC44-617F10512200}"/>
    <hyperlink ref="U2496" r:id="rId2366" display="95233563" xr:uid="{CF43468B-18D7-47C1-8260-E2F8564E7F77}"/>
    <hyperlink ref="U2497" r:id="rId2367" display="95146649" xr:uid="{8623C307-C2F0-4679-A0B2-20D6F6F56BBA}"/>
    <hyperlink ref="U2498" r:id="rId2368" display="95233632" xr:uid="{12E5BD38-47A6-4FBF-857E-EFC8BAF4EE2A}"/>
    <hyperlink ref="U2500" r:id="rId2369" display="94660036" xr:uid="{CD5200FD-8036-4779-BFD7-4DD49D12AD5F}"/>
    <hyperlink ref="U2499" r:id="rId2370" display="95845655" xr:uid="{6E067212-98BB-4070-90E7-C43B4C43CA6C}"/>
    <hyperlink ref="U2502" r:id="rId2371" display="95874438" xr:uid="{85033A87-D0EB-49A0-B877-4BB6A47133F6}"/>
    <hyperlink ref="U2501" r:id="rId2372" display="95874669" xr:uid="{B700C69E-51EA-4238-BE32-9B892AE98EEC}"/>
    <hyperlink ref="U2503" r:id="rId2373" display="94691411" xr:uid="{B3ED0C40-D3CA-44BC-A553-3DBF48DE4AD1}"/>
    <hyperlink ref="U2507" r:id="rId2374" display="91971065" xr:uid="{08D1ECCA-129C-4244-A4F8-F262FD7CAA3F}"/>
    <hyperlink ref="U2505" r:id="rId2375" display="95783769" xr:uid="{0B13A6A4-1FFF-45BB-9A84-15EEE2B2FF11}"/>
    <hyperlink ref="U2504" r:id="rId2376" display="91971065" xr:uid="{9808367B-69E1-4644-8776-2F0F54A06980}"/>
    <hyperlink ref="U2506" r:id="rId2377" display="91971065" xr:uid="{43E58B21-B93B-45FD-91F5-7E4B6A93FCBA}"/>
    <hyperlink ref="U2511" r:id="rId2378" display="94723643" xr:uid="{8BE1A68F-AB01-4D9A-8B1E-D9B650F5672B}"/>
    <hyperlink ref="U2512" r:id="rId2379" display="94723643" xr:uid="{BB301906-4A64-47C3-BA64-4F34B170D9CD}"/>
    <hyperlink ref="U2515" r:id="rId2380" display="94723643" xr:uid="{5A84D2E9-5012-40FD-8061-B24B645B2236}"/>
    <hyperlink ref="U2509" r:id="rId2381" display="94723643" xr:uid="{C0B8810F-FB29-403D-8DA4-498E485B4A5A}"/>
    <hyperlink ref="U2508" r:id="rId2382" display="94723643" xr:uid="{05764E91-25A2-4CE4-A996-C1E1814C56D9}"/>
    <hyperlink ref="U2516" r:id="rId2383" display="94723643" xr:uid="{7E9637C7-D944-43C5-A29C-3E559686E40B}"/>
    <hyperlink ref="U2513" r:id="rId2384" display="94723643" xr:uid="{18D9CB85-CB32-42DB-8C20-8AFCC2811EAC}"/>
    <hyperlink ref="U2517" r:id="rId2385" display="94723643" xr:uid="{91175EA8-2F77-4976-A009-138B8309DC35}"/>
    <hyperlink ref="U2514" r:id="rId2386" display="94723643" xr:uid="{2D29A3CE-8641-40B6-89CF-A7F4599C2559}"/>
    <hyperlink ref="U2510" r:id="rId2387" display="96180162" xr:uid="{DBAF87C6-5994-4421-BD80-6CC2F994C284}"/>
    <hyperlink ref="U2524" r:id="rId2388" display="95032623" xr:uid="{768A0315-7D10-4055-A989-2BC6569EAB97}"/>
    <hyperlink ref="U2527" r:id="rId2389" display="95032623" xr:uid="{D7DBE12A-BF94-47EE-BF58-3682D6BC64D2}"/>
    <hyperlink ref="U2525" r:id="rId2390" display="95032623" xr:uid="{2DA36EBD-6694-49F2-9AD1-1109902B54F6}"/>
    <hyperlink ref="U2519" r:id="rId2391" display="95032623" xr:uid="{5D48A0DF-5CA5-43A0-90EC-15904E69B07C}"/>
    <hyperlink ref="U2521" r:id="rId2392" display="95032623" xr:uid="{36427220-9831-4AAE-A311-9835E0FAAAC3}"/>
    <hyperlink ref="U2520" r:id="rId2393" display="96341692" xr:uid="{E3D5EE3E-75E8-44F6-8119-D85B45075E3B}"/>
    <hyperlink ref="U2518" r:id="rId2394" display="96341802" xr:uid="{DE79C64B-90AF-47FB-87B9-2148904A3F58}"/>
    <hyperlink ref="U2526" r:id="rId2395" display="95032623" xr:uid="{DA79A9A3-E9A8-4935-9BDE-8E51292A0EDC}"/>
    <hyperlink ref="U2523" r:id="rId2396" display="95032623" xr:uid="{0DA9EFC3-45CC-4616-A4FA-985479E558CE}"/>
    <hyperlink ref="U2528" r:id="rId2397" display="95032623" xr:uid="{4B1E77D1-75B0-4FBB-BEE6-A3537C8916C6}"/>
    <hyperlink ref="U2522" r:id="rId2398" display="96263250" xr:uid="{2EA4FAAB-9660-4524-9F60-99D544C33372}"/>
    <hyperlink ref="U2529" r:id="rId2399" display="96416601" xr:uid="{8FEFA96F-8731-40E2-9DD9-9B519101C960}"/>
    <hyperlink ref="U2556" r:id="rId2400" display="96116572" xr:uid="{E775F9E3-5ABA-4F6C-B3A2-E068778A59A3}"/>
    <hyperlink ref="U2560" r:id="rId2401" display="96116572" xr:uid="{F32DA36D-EF55-4AC9-84D1-D421CB2F3B6A}"/>
    <hyperlink ref="U2559" r:id="rId2402" display="96116572" xr:uid="{0F11E542-C36D-4804-9245-7B4223F9D861}"/>
    <hyperlink ref="U2557" r:id="rId2403" display="96116572" xr:uid="{3269D967-DBE1-48B7-B6BB-F374B5253782}"/>
    <hyperlink ref="U2543" r:id="rId2404" display="96116572" xr:uid="{92232727-52C7-4B2D-AA6F-F0A2EA2F36EE}"/>
    <hyperlink ref="U2544" r:id="rId2405" display="96116572" xr:uid="{5B5A151B-392C-4A62-9F36-2C8BDF669931}"/>
    <hyperlink ref="U2547" r:id="rId2406" display="96116572" xr:uid="{E133E035-A454-445F-8A48-BD265B38A708}"/>
    <hyperlink ref="U2549" r:id="rId2407" display="96116572" xr:uid="{65D92A2F-6CCE-4487-8C76-A810061DEA93}"/>
    <hyperlink ref="U2550" r:id="rId2408" display="96116572" xr:uid="{992C8022-4A6D-47E9-99BD-3264D3B03C37}"/>
    <hyperlink ref="U2551" r:id="rId2409" display="96116572" xr:uid="{C0C6E212-323A-4A62-A36A-DBFD0345B7E6}"/>
    <hyperlink ref="U2545" r:id="rId2410" display="96116572" xr:uid="{1D3DFADB-13EE-4700-8C52-D84FC701E00B}"/>
    <hyperlink ref="U2546" r:id="rId2411" display="96116572" xr:uid="{E66DBBEA-8AD6-4D04-A714-D015676053FE}"/>
    <hyperlink ref="U2548" r:id="rId2412" display="96116572" xr:uid="{BB1FCAD9-9171-4E27-8405-1C78CF56EE4D}"/>
    <hyperlink ref="U2552" r:id="rId2413" display="96116572" xr:uid="{7016BB80-69AE-495E-96F0-A618E43D95DA}"/>
    <hyperlink ref="U2553" r:id="rId2414" display="96116572" xr:uid="{80C1718B-061D-4CC3-BAA4-F98694C37181}"/>
    <hyperlink ref="U2531" r:id="rId2415" display="96116572" xr:uid="{0E6915D2-ACD5-479D-A021-9576D8832AB9}"/>
    <hyperlink ref="U2533" r:id="rId2416" display="96116572" xr:uid="{F64839CD-3372-4C43-9656-21A4AEF78D9F}"/>
    <hyperlink ref="U2530" r:id="rId2417" display="96116572" xr:uid="{F34A5006-8388-416B-BDC0-C989B1146D41}"/>
    <hyperlink ref="U2532" r:id="rId2418" display="96116572" xr:uid="{32DE8AC6-BF2D-4821-A9C0-67E8D7EBCD31}"/>
    <hyperlink ref="U2536" r:id="rId2419" display="96116572" xr:uid="{409EC47D-2ADD-4ED6-8083-6CBF1BC40E70}"/>
    <hyperlink ref="U2537" r:id="rId2420" display="96116572" xr:uid="{25C9A4E1-943C-4210-87F3-4CBD206EA618}"/>
    <hyperlink ref="U2538" r:id="rId2421" display="96116572" xr:uid="{8C7879DB-A398-4485-9B4A-6AA87560D9BD}"/>
    <hyperlink ref="U2535" r:id="rId2422" display="96116572" xr:uid="{118E7D6D-08AB-4077-B7A0-8909A3E2D8EC}"/>
    <hyperlink ref="U2534" r:id="rId2423" display="96116572" xr:uid="{58FA9400-AD41-4A5E-9758-301A46B9E2CF}"/>
    <hyperlink ref="U2539" r:id="rId2424" display="96116572" xr:uid="{FC51226F-8B34-4FAB-ADFC-530595917239}"/>
    <hyperlink ref="U2540" r:id="rId2425" display="96116572" xr:uid="{4AE67732-1031-448F-A3D1-9DE897D7D602}"/>
    <hyperlink ref="U2541" r:id="rId2426" display="96116572" xr:uid="{66FF12D2-D8EA-41BC-839B-B838B8168A2D}"/>
    <hyperlink ref="U2542" r:id="rId2427" display="96116572" xr:uid="{7BAD0C3C-6F1C-4880-9294-959FE5E7D12D}"/>
    <hyperlink ref="U2554" r:id="rId2428" display="96116572" xr:uid="{7BCE69E4-EFF7-442F-BD49-AD42255037E6}"/>
    <hyperlink ref="U2563" r:id="rId2429" display="92387655" xr:uid="{CED8280B-4662-480B-8AC5-F4D533B0B58A}"/>
    <hyperlink ref="U2565" r:id="rId2430" display="92387655" xr:uid="{6CF021F3-A11A-454D-AFFD-1B7859048A49}"/>
    <hyperlink ref="U2566" r:id="rId2431" display="92387655" xr:uid="{015F2CD9-6258-4481-8ED6-357F983F71C2}"/>
    <hyperlink ref="U2568" r:id="rId2432" display="92387655" xr:uid="{44B5C9D7-975A-41EA-ACB5-427B4CCD161A}"/>
    <hyperlink ref="U2567" r:id="rId2433" display="92387655" xr:uid="{0AD15E2E-CFED-4C4F-99EC-492D35F4A8D2}"/>
    <hyperlink ref="U2571" r:id="rId2434" display="92387655" xr:uid="{F2F6A232-572F-45EB-975A-9B5ADC20AACF}"/>
    <hyperlink ref="U2572" r:id="rId2435" display="92387655" xr:uid="{8C56060B-8724-4110-8E57-19969EDE5E30}"/>
    <hyperlink ref="U2574" r:id="rId2436" display="92387655" xr:uid="{A8EBA7B6-1F0B-43D2-924D-907F4E959813}"/>
    <hyperlink ref="U2576" r:id="rId2437" display="92387655" xr:uid="{0F1D7AA6-8FBD-48B2-A8F1-7CCEB1866D14}"/>
    <hyperlink ref="U2573" r:id="rId2438" display="92387655" xr:uid="{15E2532C-074F-4FD3-9C52-62A0E1856203}"/>
    <hyperlink ref="U2561" r:id="rId2439" display="92387655" xr:uid="{B99CC384-9442-43EB-B588-573AFD8CF28F}"/>
    <hyperlink ref="U2569" r:id="rId2440" display="92387655" xr:uid="{74ED084D-9E27-407F-9B35-E550ADCFC284}"/>
    <hyperlink ref="U2564" r:id="rId2441" display="92387655" xr:uid="{F6BABE90-F22B-4F17-8BE0-02F5048F6E71}"/>
    <hyperlink ref="U2562" r:id="rId2442" display="92387655" xr:uid="{36F953FF-4813-4AE8-B581-DC8AAF316A11}"/>
    <hyperlink ref="U2575" r:id="rId2443" display="96447626" xr:uid="{3BA3C03A-49F4-4E03-91BB-F944EEBBB3DA}"/>
    <hyperlink ref="U2570" r:id="rId2444" display="96462321" xr:uid="{E35B1A97-CFA7-4617-9E0B-8797BCD1C1A4}"/>
    <hyperlink ref="U2577" r:id="rId2445" display="95360140" xr:uid="{B8BE52B5-0F33-44A7-B202-604831849F39}"/>
    <hyperlink ref="U2579" r:id="rId2446" display="95360140" xr:uid="{FD843F35-D31C-4422-9C26-6C226828E79A}"/>
    <hyperlink ref="U2580" r:id="rId2447" display="95360140" xr:uid="{97CF73C7-073E-4691-8BD3-5C70984584A4}"/>
    <hyperlink ref="U2581" r:id="rId2448" display="95360140" xr:uid="{AC12C019-C581-4F0C-B14E-FE3F7C9510CB}"/>
    <hyperlink ref="U2582" r:id="rId2449" display="95360140" xr:uid="{084E6AF7-1174-4995-9F81-1D3668BA5F94}"/>
    <hyperlink ref="U2583" r:id="rId2450" display="95360140" xr:uid="{CB2D20F5-E360-4047-BCDB-AAEC41B027B9}"/>
    <hyperlink ref="U2584" r:id="rId2451" display="95360140" xr:uid="{6E7AAA11-C3F3-439E-A00D-3F9666AFF1B6}"/>
    <hyperlink ref="U2578" r:id="rId2452" display="95360140" xr:uid="{13F3BD15-F065-44A3-BE8A-0B8DA80A895F}"/>
    <hyperlink ref="U2585" r:id="rId2453" display="95360140" xr:uid="{457F5FAD-184A-4420-95E7-9492A1746C42}"/>
    <hyperlink ref="U2586" r:id="rId2454" display="94834655" xr:uid="{94767E3D-81B8-48B1-A881-40C031BD8CDB}"/>
    <hyperlink ref="U2587" r:id="rId2455" display="91975060" xr:uid="{2D535ACB-B855-4B51-875E-7BA27B433C94}"/>
    <hyperlink ref="U2589" r:id="rId2456" display="92310446" xr:uid="{5AF1C80F-3C8E-4782-8F12-50FC4DC185DE}"/>
    <hyperlink ref="U2588" r:id="rId2457" display="96738114" xr:uid="{0EB3BEE6-8DB7-43BE-88E2-AB3E9E158156}"/>
    <hyperlink ref="U2596" r:id="rId2458" display="2537441" xr:uid="{E9168D26-D32C-46E3-9128-FCFDCF336B94}"/>
    <hyperlink ref="U2597" r:id="rId2459" display="2537442" xr:uid="{8D89B605-1B1D-4124-817B-76562415DD3C}"/>
    <hyperlink ref="U2595" r:id="rId2460" display="2537444" xr:uid="{C525A808-2251-47AF-81AE-9C92CBF5F5C8}"/>
    <hyperlink ref="U2591" r:id="rId2461" display="2537446" xr:uid="{A47D6698-6985-495B-8590-2FCFC150E66C}"/>
    <hyperlink ref="U2592" r:id="rId2462" display="2537447" xr:uid="{8DC2B1D9-2F66-45FD-BBD1-A309916A3DC4}"/>
    <hyperlink ref="U2593" r:id="rId2463" display="2537449" xr:uid="{35F58C9A-2E92-4179-AA5B-7D196E7D6F78}"/>
    <hyperlink ref="U2594" r:id="rId2464" display="2537450" xr:uid="{90D1B488-F779-4A60-9F65-EEE244B164B6}"/>
    <hyperlink ref="U2590" r:id="rId2465" display="522426" xr:uid="{09D67CC3-96B2-4BC5-B87B-A57DEE3A9D02}"/>
    <hyperlink ref="U2598" r:id="rId2466" display="522426" xr:uid="{31E01A68-2785-47F6-98C1-BDC56D65B314}"/>
    <hyperlink ref="U2599" r:id="rId2467" display="96720803" xr:uid="{7A27A11C-C9C8-477C-BDCF-68318CA39905}"/>
    <hyperlink ref="U2600" r:id="rId2468" display="93942792" xr:uid="{BB66C60C-4D7D-4741-A27E-0D14A07751F5}"/>
    <hyperlink ref="U2601" r:id="rId2469" display="93942792" xr:uid="{EE213537-1710-426D-80D3-ABEA2B642DEF}"/>
    <hyperlink ref="U2602" r:id="rId2470" display="93942792" xr:uid="{1FF571B1-FE0B-4DF9-A0D2-744083ADC5B4}"/>
    <hyperlink ref="U2605" r:id="rId2471" display="2541319" xr:uid="{68DF3E24-94A1-4963-98DB-A4AC0C94FE41}"/>
    <hyperlink ref="U2606" r:id="rId2472" display="97608971" xr:uid="{7322B34F-DE26-457D-B548-DACDA82E00C5}"/>
    <hyperlink ref="U2614" r:id="rId2473" display="93068255" xr:uid="{7176408E-1310-4CF3-8D4A-319D4FC22906}"/>
    <hyperlink ref="U2608" r:id="rId2474" display="93068255" xr:uid="{0F5512B7-86F4-461A-A96E-AA268E5745DB}"/>
    <hyperlink ref="U2623" r:id="rId2475" display="93068255" xr:uid="{EEFF7B06-75D9-4C12-A804-3E9E77ECB603}"/>
    <hyperlink ref="U2617" r:id="rId2476" display="93068255" xr:uid="{9FF6CA3B-A378-4C5B-A4B4-4A4D5C2468BB}"/>
    <hyperlink ref="U2633" r:id="rId2477" display="93068255" xr:uid="{6A6C2F12-C484-446A-A3DF-96FCF313E7C1}"/>
    <hyperlink ref="U2607" r:id="rId2478" display="93068255" xr:uid="{0B4CE2C2-0DFD-4589-817D-94C36535F420}"/>
    <hyperlink ref="U2632" r:id="rId2479" display="93068255" xr:uid="{57A8839E-51D8-4E02-9B64-DE9AC6D96CA3}"/>
    <hyperlink ref="U2627" r:id="rId2480" display="93068255" xr:uid="{FF6A623D-8D2E-4BDF-BAFE-B0104A33A2C0}"/>
    <hyperlink ref="U2609" r:id="rId2481" display="93068255" xr:uid="{24F74D71-32D3-4445-B2D9-894347665EF1}"/>
    <hyperlink ref="U2615" r:id="rId2482" display="93068255" xr:uid="{9B5FDDB6-CA5B-4296-9BC4-4036750F008A}"/>
    <hyperlink ref="U2612" r:id="rId2483" display="93068255" xr:uid="{F3A29879-FFD3-4842-A3B7-94998F0B6506}"/>
    <hyperlink ref="U2634" r:id="rId2484" display="93068255" xr:uid="{BC335D1C-5A3E-4796-A75F-3A4806B3FE52}"/>
    <hyperlink ref="U2619" r:id="rId2485" display="93068255" xr:uid="{D6994CAF-1572-49B6-850B-27E84AFC4DC9}"/>
    <hyperlink ref="U2637" r:id="rId2486" display="93068255" xr:uid="{521AD388-D5F2-4106-A863-85F3B5873013}"/>
    <hyperlink ref="U2626" r:id="rId2487" display="93068255" xr:uid="{6DEA1215-48DF-49DA-B30D-DAA898AC736C}"/>
    <hyperlink ref="U2621" r:id="rId2488" display="93068255" xr:uid="{48CD2928-F757-4DBE-AFFA-1657421BD6CF}"/>
    <hyperlink ref="U2639" r:id="rId2489" display="93068255" xr:uid="{38F1412A-5FCB-4151-ADEF-AD11250DA781}"/>
    <hyperlink ref="U2616" r:id="rId2490" display="96944450" xr:uid="{769C445A-9C3E-4D0F-A0B6-289A149265EA}"/>
    <hyperlink ref="U2618" r:id="rId2491" display="96962829" xr:uid="{18F24056-929D-4BE6-B92B-2908313D0AB2}"/>
    <hyperlink ref="U2625" r:id="rId2492" display="96964043" xr:uid="{FCF8F3D9-85E8-40FC-9B82-B8EFAE17A6C9}"/>
    <hyperlink ref="U2630" r:id="rId2493" display="97012270" xr:uid="{1027ABB8-564F-42D6-956A-3D8C6DB896D0}"/>
    <hyperlink ref="U2631" r:id="rId2494" display="97018642" xr:uid="{3333970E-DC02-4448-8128-85150C323F03}"/>
    <hyperlink ref="U2611" r:id="rId2495" display="97030502" xr:uid="{AE552E3A-1AA1-4F42-B5E8-E61986E670B8}"/>
    <hyperlink ref="U2613" r:id="rId2496" display="97044288" xr:uid="{63DA2383-92E1-46E8-9D03-0D2C4AC0415F}"/>
    <hyperlink ref="U2635" r:id="rId2497" display="97061837" xr:uid="{0F35800B-D07D-4890-8974-7CF14215A64C}"/>
    <hyperlink ref="U2628" r:id="rId2498" display="97064054" xr:uid="{1137B2B5-FC65-4EF5-8142-4A976838A102}"/>
    <hyperlink ref="U2620" r:id="rId2499" display="97072965" xr:uid="{300CE829-AECF-467E-A0E8-7024F493CC15}"/>
    <hyperlink ref="U2610" r:id="rId2500" display="97305556" xr:uid="{06ADA6D3-DBA9-4601-8891-8A2E43A3CB6A}"/>
    <hyperlink ref="U2629" r:id="rId2501" display="97385216" xr:uid="{CF7B44D3-36E5-4947-A9BE-8E78FD2E0482}"/>
    <hyperlink ref="U2636" r:id="rId2502" display="97989131" xr:uid="{37B3B21E-945B-452C-B0AB-18D3D652DEEE}"/>
    <hyperlink ref="U2622" r:id="rId2503" display="98133891" xr:uid="{9D9B3A87-2154-45E7-9AD6-19B17BB5EC53}"/>
    <hyperlink ref="U2638" r:id="rId2504" display="98165697" xr:uid="{2A6F8122-90DB-4D05-9F7B-754435604908}"/>
    <hyperlink ref="U2624" r:id="rId2505" display="98274078" xr:uid="{2F03D0E6-1819-48F9-AFD8-CFC3B1049A82}"/>
    <hyperlink ref="U2651" r:id="rId2506" display="https://cdosuiteplus.us.bank-dns.com/Apps/DealMaintenance/Assets/AssetFacility_Transactions/Loans/AssetLoan_Transactions/Transactions/TransDetail.asp?parm=10759&amp;issue_trans_id=96420832&amp;" xr:uid="{5124E6AF-B517-41D5-98B7-27D3A038CB78}"/>
    <hyperlink ref="U2649" r:id="rId2507" display="https://cdosuiteplus.us.bank-dns.com/Apps/DealMaintenance/Assets/AssetFacility_Transactions/Loans/AssetLoan_Transactions/Transactions/TransDetail.asp?parm=10759&amp;issue_trans_id=93504579&amp;" xr:uid="{D5017CD5-0414-44C0-8838-9D3B85C7B542}"/>
    <hyperlink ref="U2652" r:id="rId2508" display="https://cdosuiteplus.us.bank-dns.com/Apps/DealMaintenance/Assets/AssetFacility_Transactions/Loans/AssetLoan_Transactions/Transactions/TransDetail.asp?parm=10759&amp;issue_trans_id=93757120&amp;" xr:uid="{515C22ED-0243-4FB2-B318-2D728BF12DE5}"/>
    <hyperlink ref="U2643" r:id="rId2509" display="https://cdosuiteplus.us.bank-dns.com/Apps/DealMaintenance/Assets/AssetFacility_Transactions/Loans/AssetLoan_Transactions/Transactions/TransDetail.asp?parm=10759&amp;issue_trans_id=94973716&amp;" xr:uid="{7C600267-258F-41AD-A1CF-0A4F122EAA9F}"/>
    <hyperlink ref="U2646" r:id="rId2510" display="https://cdosuiteplus.us.bank-dns.com/Apps/DealMaintenance/Assets/AssetFacility_Transactions/Loans/AssetLoan_Transactions/Transactions/TransDetail.asp?parm=10759&amp;issue_trans_id=94973724&amp;" xr:uid="{CA7412C2-BE35-403C-B34E-AE0CD5BD9F4D}"/>
    <hyperlink ref="U2641" r:id="rId2511" display="https://cdosuiteplus.us.bank-dns.com/Apps/DealMaintenance/Assets/AssetFacility_Transactions/Loans/AssetLoan_Transactions/Transactions/TransDetail.asp?parm=10759&amp;issue_trans_id=96248653&amp;" xr:uid="{E9DE17BA-F3C5-4A61-8814-000452E5D69E}"/>
    <hyperlink ref="U2647" r:id="rId2512" display="https://cdosuiteplus.us.bank-dns.com/Apps/DealMaintenance/Assets/AssetFacility_Transactions/Loans/AssetLoan_Transactions/Transactions/TransDetail.asp?parm=10759&amp;issue_trans_id=96663927&amp;" xr:uid="{47DDFE10-4B89-4F2F-85C2-A8963E92DB5A}"/>
    <hyperlink ref="U2644" r:id="rId2513" display="https://cdosuiteplus.us.bank-dns.com/Apps/DealMaintenance/Assets/AssetFacility_Transactions/Loans/AssetLoan_Transactions/Transactions/TransDetail.asp?parm=10759&amp;issue_trans_id=96665336&amp;" xr:uid="{550F07D2-A8A3-449F-AFF1-C744928801A2}"/>
    <hyperlink ref="U2650" r:id="rId2514" display="96962351" xr:uid="{9D8F8FF5-90BC-48BD-BCCC-3B5513A2531A}"/>
    <hyperlink ref="U2645" r:id="rId2515" display="97618657" xr:uid="{8CBEA796-1C7E-4345-A63C-41E3507919B1}"/>
    <hyperlink ref="U2642" r:id="rId2516" display="97619097" xr:uid="{83C8F75A-E3C9-44A5-BB3C-1A210F68D80D}"/>
    <hyperlink ref="U2640" r:id="rId2517" display="97807221" xr:uid="{194D997D-2A88-4F39-839A-8B7FA76E91A8}"/>
    <hyperlink ref="U2648" r:id="rId2518" display="98275377" xr:uid="{8DD3A340-FF99-4A97-A49D-AEA9875872F1}"/>
    <hyperlink ref="U2656" r:id="rId2519" display="96493496" xr:uid="{FFE17D4A-E1A1-4A6C-900C-5A0B1D03CF01}"/>
    <hyperlink ref="U2670" r:id="rId2520" display="96493496" xr:uid="{9F51B86E-91CD-41AF-97B6-CF1EECE0C792}"/>
    <hyperlink ref="U2666" r:id="rId2521" display="96493496" xr:uid="{F19031A9-62CA-47D9-8161-2BBC2B7AB3BF}"/>
    <hyperlink ref="U2664" r:id="rId2522" display="96493496" xr:uid="{43E5C03D-87E4-4582-A8D4-A17BD851CDBE}"/>
    <hyperlink ref="U2659" r:id="rId2523" display="96493496" xr:uid="{0805ECA6-1EE1-43E5-BA4A-FE2176E76087}"/>
    <hyperlink ref="U2660" r:id="rId2524" display="96493496" xr:uid="{DE37268F-7E76-437D-8251-A094B22FD9B4}"/>
    <hyperlink ref="U2668" r:id="rId2525" display="96493496" xr:uid="{715ABE9E-95FF-4DF4-8C57-5CB97368ABD7}"/>
    <hyperlink ref="U2663" r:id="rId2526" display="96493496" xr:uid="{C1BEFFAD-0CC8-4F49-BB6C-2E38A60F3245}"/>
    <hyperlink ref="U2662" r:id="rId2527" display="96493496" xr:uid="{7414CE53-8712-4275-9E22-2D5703391423}"/>
    <hyperlink ref="U2669" r:id="rId2528" display="97079367" xr:uid="{1D17CECA-12D3-4560-A1EB-82CEF988DA29}"/>
    <hyperlink ref="U2655" r:id="rId2529" display="97682884" xr:uid="{C437E815-FBFB-4738-BBDE-7CAD417FB197}"/>
    <hyperlink ref="U2665" r:id="rId2530" display="98430852" xr:uid="{3AB408EC-9216-49C0-B8D9-6C1C0014E35C}"/>
    <hyperlink ref="U2658" r:id="rId2531" display="98455410" xr:uid="{B4334C7D-3682-43CF-887A-FCC559806806}"/>
    <hyperlink ref="U2654" r:id="rId2532" display="2551791" xr:uid="{22C3A839-D88A-488B-95BD-1D4E63EE9C80}"/>
    <hyperlink ref="U2657" r:id="rId2533" display="98468025" xr:uid="{11E87AAC-DEF1-42B7-9843-1E918AA54066}"/>
    <hyperlink ref="U2661" r:id="rId2534" display="98079925" xr:uid="{E65F1502-3F69-48E8-8178-D90A97FA10B5}"/>
    <hyperlink ref="U2667" r:id="rId2535" display="98476716" xr:uid="{EE59F54C-CF05-49FC-A420-23CC018B088C}"/>
    <hyperlink ref="U2680" r:id="rId2536" display="96286930" xr:uid="{06313308-30EE-4685-9CC6-1862C7A1602E}"/>
    <hyperlink ref="U2678" r:id="rId2537" display="96286930" xr:uid="{01213EB3-D999-468E-A23B-A22E1ADB6ADD}"/>
    <hyperlink ref="U2681" r:id="rId2538" display="96286930" xr:uid="{FC29E000-3639-4A6E-B301-505B7B2318DB}"/>
    <hyperlink ref="U2676" r:id="rId2539" display="98562561" xr:uid="{EA79810D-65D6-49A8-B893-37048D006725}"/>
    <hyperlink ref="U2675" r:id="rId2540" display="98562562" xr:uid="{C5858431-25FE-4585-B800-1B9E93762C7A}"/>
    <hyperlink ref="U2671" r:id="rId2541" display="96286930" xr:uid="{B05C4169-69F4-4E94-A902-685A701B2DE4}"/>
    <hyperlink ref="U2679" r:id="rId2542" display="96286930" xr:uid="{A00FE04B-D638-4119-9020-048AA77D42CE}"/>
    <hyperlink ref="U2674" r:id="rId2543" display="96681281" xr:uid="{F48C58B6-1B12-44E3-AAA0-E8017E54C05D}"/>
    <hyperlink ref="U2677" r:id="rId2544" display="98562674" xr:uid="{5FC26BDD-8F1B-4C5E-B884-ADA76FA57114}"/>
    <hyperlink ref="U2672" r:id="rId2545" display="98591140" xr:uid="{7ACEC4A2-FA18-42AD-BB4D-F6D34E4DC889}"/>
    <hyperlink ref="U2682" r:id="rId2546" display="93230075" xr:uid="{A474D6E1-3FF7-42D9-98C1-871869D1DB59}"/>
    <hyperlink ref="U2684" r:id="rId2547" display="93230075" xr:uid="{F2867A42-3DB6-4CC8-B255-A250FF18945B}"/>
    <hyperlink ref="U2686" r:id="rId2548" display="93230075" xr:uid="{41A63D67-540B-44F3-993E-2014A08693A1}"/>
    <hyperlink ref="U2683" r:id="rId2549" display="97864019" xr:uid="{E0412D2A-3FFD-4A87-8562-249B569DD25A}"/>
    <hyperlink ref="U2687" r:id="rId2550" display="https://cdosuiteplus.us.bank-dns.com/Apps/DealMaintenance/Assets/AssetFacility_Transactions/FacilityTransactions/TransDetail.asp?parm=10759&amp;facility_trans_id=100431547&amp;" xr:uid="{2DFE7EF6-2264-4B9A-BA16-05C393216D39}"/>
    <hyperlink ref="U2685" r:id="rId2551" display="98668894" xr:uid="{E71837DA-1D18-427A-9EFC-A75E1016CE0A}"/>
    <hyperlink ref="U2693" r:id="rId2552" display="98643685" xr:uid="{104AF798-46AF-4CE7-9310-2FD653D1CCB1}"/>
    <hyperlink ref="U2694" r:id="rId2553" display="98643685" xr:uid="{2F087A02-540C-4E58-90D4-4E4B3C9D05F4}"/>
    <hyperlink ref="U2696" r:id="rId2554" display="98643685" xr:uid="{1B6D4314-CDFA-4F62-ABA2-4064EA259AFF}"/>
    <hyperlink ref="U2691" r:id="rId2555" display="98643685" xr:uid="{045F42E8-A441-47E1-AE4E-B1203C672967}"/>
    <hyperlink ref="U2697" r:id="rId2556" display="98643685" xr:uid="{0F9717EC-4078-48B5-9110-C71137CA92FD}"/>
    <hyperlink ref="U2689" r:id="rId2557" display="98643685" xr:uid="{49985CAC-2B23-4CFC-B484-EC0D3D6BBBCD}"/>
    <hyperlink ref="U2699" r:id="rId2558" display="98643685" xr:uid="{9C7DE038-6D76-44B0-A42C-B34A974B9D56}"/>
    <hyperlink ref="U2688" r:id="rId2559" display="97495980" xr:uid="{35772FE9-46D8-4F0C-A20C-709CC18EE87A}"/>
    <hyperlink ref="U2690" r:id="rId2560" display="98050538" xr:uid="{89F26C2F-8C48-4A11-8DA8-12FC32536ACC}"/>
    <hyperlink ref="U2695" r:id="rId2561" display="98361353" xr:uid="{DC878242-3BCC-41BF-B5C2-71E25B0D2F5D}"/>
    <hyperlink ref="U2692" r:id="rId2562" display="98670006" xr:uid="{DE5E14C9-B723-47F4-9B11-8F91CCEF241F}"/>
    <hyperlink ref="U2698" r:id="rId2563" display="98670069" xr:uid="{FB06D1D4-141F-473C-B078-C1270A162DB7}"/>
    <hyperlink ref="U2705" r:id="rId2564" display="98757430" xr:uid="{B31C25CA-BE02-4224-A34A-0876B14990CD}"/>
    <hyperlink ref="U2703" r:id="rId2565" display="98757430" xr:uid="{BE0F720B-CA8B-468E-A72F-44C5F5BA6BAF}"/>
    <hyperlink ref="U2704" r:id="rId2566" display="98757430" xr:uid="{62E8D20A-BC5D-48A7-ABE3-270BD19D7B70}"/>
    <hyperlink ref="U2707" r:id="rId2567" display="98757430" xr:uid="{36C2CDF0-1B72-4C62-88C4-AFC8B740CB2F}"/>
    <hyperlink ref="U2708" r:id="rId2568" display="98757430" xr:uid="{53DE55B8-3D7F-4729-918C-982A9551FEA2}"/>
    <hyperlink ref="U2709" r:id="rId2569" display="98757430" xr:uid="{F6C3DEB0-FEEE-42CE-BE8A-F82DF3B2E96A}"/>
    <hyperlink ref="U2714" r:id="rId2570" display="98757430" xr:uid="{4F90EFDF-E621-482C-ACA8-B1FCC46AB7A1}"/>
    <hyperlink ref="U2721" r:id="rId2571" display="98757430" xr:uid="{F4935588-00FD-4F41-A0CD-2935B9DE4469}"/>
    <hyperlink ref="U2701" r:id="rId2572" display="98757430" xr:uid="{F7E71FDD-DE7C-4284-8501-BCBA51381A09}"/>
    <hyperlink ref="U2702" r:id="rId2573" display="98757430" xr:uid="{23D04385-559C-405F-BC6D-6F0F7F0F340C}"/>
    <hyperlink ref="U2712" r:id="rId2574" display="98757430" xr:uid="{9B67F6E0-004A-44FF-97AD-1C65F5993DAC}"/>
    <hyperlink ref="U2713" r:id="rId2575" display="98757430" xr:uid="{A1985A9C-AEBA-4098-AFBB-733AA297DC00}"/>
    <hyperlink ref="U2719" r:id="rId2576" display="98757430" xr:uid="{8979D841-E491-47DC-855C-6EA1AE895AE6}"/>
    <hyperlink ref="U2720" r:id="rId2577" display="98757430" xr:uid="{38DF72CE-23A3-4AD3-8AB3-335232AFCFEA}"/>
    <hyperlink ref="U2715" r:id="rId2578" display="98757430" xr:uid="{7EBC483E-3641-4222-BA07-B4AF0A863BB9}"/>
    <hyperlink ref="U2717" r:id="rId2579" display="98757430" xr:uid="{0A67385C-14B7-4B2E-8F66-1993F2417FE4}"/>
    <hyperlink ref="U2718" r:id="rId2580" display="98757430" xr:uid="{03F3CAA6-77CD-4A5F-8AC9-384B5ECB89BD}"/>
    <hyperlink ref="U2710" r:id="rId2581" display="98757430" xr:uid="{B51A1223-1853-473F-8758-FB7367CC6055}"/>
    <hyperlink ref="U2716" r:id="rId2582" display="98767762" xr:uid="{EB3AD943-CA39-4151-B55C-614A579D150F}"/>
    <hyperlink ref="U2711" r:id="rId2583" display="97968576" xr:uid="{87963AA6-C515-45B7-A03C-FA2DEB7022D1}"/>
    <hyperlink ref="U2700" r:id="rId2584" display="98222240" xr:uid="{4AC119EF-8A14-466C-9417-BF05968EC211}"/>
    <hyperlink ref="U2706" r:id="rId2585" display="98757237" xr:uid="{4685BBBF-140D-4D95-8566-2FD9B6662E70}"/>
    <hyperlink ref="U2722" r:id="rId2586" display="98575172" xr:uid="{61CC2EE0-5EA5-40F7-8979-7F95582E73C2}"/>
    <hyperlink ref="U2723" r:id="rId2587" display="98575172" xr:uid="{E33BA4DA-8C70-4BE1-84CA-298615E40C74}"/>
    <hyperlink ref="U2728" r:id="rId2588" display="98853138" xr:uid="{BAC88494-8A70-4A72-B6D7-99BB2B58B7F9}"/>
    <hyperlink ref="U2726" r:id="rId2589" display="98853138" xr:uid="{33B71CDD-11F3-42BA-BED8-4FA8AB5AA502}"/>
    <hyperlink ref="U2727" r:id="rId2590" display="98853138" xr:uid="{89AB0C5E-B168-4BDE-B81A-5320E269F84F}"/>
    <hyperlink ref="U2730" r:id="rId2591" display="98853138" xr:uid="{88FA4FFE-11E6-4DFB-BA68-E77C94B5DA53}"/>
    <hyperlink ref="U2725" r:id="rId2592" display="98225986" xr:uid="{E65ECD11-56F3-4DE6-BEFA-F47277E4B757}"/>
    <hyperlink ref="U2731" r:id="rId2593" display="94461544" xr:uid="{2F9AB78D-AE0B-4EEB-8EBC-FA9DF5F37C1D}"/>
    <hyperlink ref="U2734" r:id="rId2594" display="94461544" xr:uid="{E733BD8F-2F43-4773-8004-EF407B9FF7D7}"/>
    <hyperlink ref="U2732" r:id="rId2595" display="98929017" xr:uid="{FDECEBC9-D113-4A83-9931-301206A11FDA}"/>
    <hyperlink ref="U2737" r:id="rId2596" display="98929039" xr:uid="{2522C9C0-534F-4B0C-861A-D07BE5DCA672}"/>
    <hyperlink ref="U2735" r:id="rId2597" display="94461544" xr:uid="{5E98D6EB-5D5C-4BCC-B731-415098B48900}"/>
    <hyperlink ref="U2736" r:id="rId2598" display="94461544" xr:uid="{BED6E48B-89C5-49C0-A085-5004E4EB4E60}"/>
    <hyperlink ref="U2738" r:id="rId2599" display="96502824" xr:uid="{3B8E2220-477B-4124-9955-A0C3F282EEEA}"/>
    <hyperlink ref="U2733" r:id="rId2600" display="98922303" xr:uid="{EFDF32D1-C2BF-43D0-B8C0-CF2A9C3475C5}"/>
    <hyperlink ref="U2739" r:id="rId2601" display="98951610" xr:uid="{FA875402-7FAC-40FD-85C3-8815E6C01F7D}"/>
    <hyperlink ref="U2744" r:id="rId2602" display="95880235" xr:uid="{06781F70-6932-45CC-8066-8EE1949468F8}"/>
    <hyperlink ref="U2743" r:id="rId2603" display="98414345" xr:uid="{460A0199-29D6-4487-A217-3585C829E01E}"/>
    <hyperlink ref="U2741" r:id="rId2604" display="98853759" xr:uid="{777FEB30-5909-42F3-8DDE-4F5B2561C46A}"/>
    <hyperlink ref="U2742" r:id="rId2605" display="98989419" xr:uid="{756C7CEB-8E8B-44BE-88FC-EC91D8D93194}"/>
    <hyperlink ref="U2745" r:id="rId2606" display="99089887" xr:uid="{7C699764-B0CC-4085-8F91-B34874E99436}"/>
    <hyperlink ref="U2746" r:id="rId2607" display="99089887" xr:uid="{40D462C6-6770-441E-96CD-255F2FD47C00}"/>
    <hyperlink ref="U2747" r:id="rId2608" display="98912531" xr:uid="{5D74BDE5-98E9-451E-A0BB-E0C8E1CA5777}"/>
    <hyperlink ref="U2749" r:id="rId2609" display="94604274" xr:uid="{CC478526-41BC-435A-AD79-72233B84EF60}"/>
    <hyperlink ref="U2748" r:id="rId2610" display="99142047" xr:uid="{2FE6D70D-5B21-4A5A-8C36-60AD257CFA50}"/>
    <hyperlink ref="U2750" r:id="rId2611" display="97699750" xr:uid="{DB14B043-61AC-408D-98D7-624A9FE2D8B0}"/>
    <hyperlink ref="U2751" r:id="rId2612" display="97690317" xr:uid="{F6487471-6049-4634-9BAF-1712C44A23F0}"/>
    <hyperlink ref="U2763" r:id="rId2613" display="95247508" xr:uid="{24CC37A4-0EFB-4332-9AAD-E0C4DB31AB88}"/>
    <hyperlink ref="U2756" r:id="rId2614" display="95247508" xr:uid="{ECDD1A3B-3089-4B5E-9E64-173349DA3EFE}"/>
    <hyperlink ref="U2758" r:id="rId2615" display="95247508" xr:uid="{0AEEFAD0-71D6-4CC0-8435-660240DBF274}"/>
    <hyperlink ref="U2753" r:id="rId2616" display="95247508" xr:uid="{C37AD2BA-BA6D-4A14-BEDD-E7F3C272B3A1}"/>
    <hyperlink ref="U2761" r:id="rId2617" display="95247508" xr:uid="{853002CA-A020-4FA5-9D9A-080B726084BE}"/>
    <hyperlink ref="U2754" r:id="rId2618" display="95247508" xr:uid="{32787E22-310A-4C54-A483-F4803480D9A8}"/>
    <hyperlink ref="U2762" r:id="rId2619" display="95247508" xr:uid="{5F298397-893A-4B6E-A66E-FADB5FE765B2}"/>
    <hyperlink ref="U2757" r:id="rId2620" display="https://cdosuiteplus.us.bank-dns.com/Apps/DealMaintenance/Assets/AssetFacility_Transactions/Loans/AssetLoan_Transactions/Transactions/TransDetail.asp?parm=10759&amp;issue_trans_id=99199468&amp;" xr:uid="{08F0D830-4E3E-4AE4-B133-2C342EAED399}"/>
    <hyperlink ref="U2764" r:id="rId2621" display="95247508" xr:uid="{AD37A4E5-E0F5-491E-91D8-DE2B990B0287}"/>
    <hyperlink ref="U2765" r:id="rId2622" display="95247508" xr:uid="{89014395-DFE0-4517-A53E-729583958044}"/>
    <hyperlink ref="U2755" r:id="rId2623" display="95247508" xr:uid="{64E8940F-2406-44A6-BAAA-2B7FC06F44C4}"/>
    <hyperlink ref="U2770" r:id="rId2624" display="98419363" xr:uid="{7212A142-709B-434B-9278-A3C5FC0A3204}"/>
    <hyperlink ref="U2766" r:id="rId2625" display="98419363" xr:uid="{4F1FC266-804D-4FF1-B94B-1620F06A270F}"/>
    <hyperlink ref="U2769" r:id="rId2626" display="98419363" xr:uid="{90D89D4C-5713-4396-8AAF-67E8C5A0332C}"/>
    <hyperlink ref="U2768" r:id="rId2627" display="98419363" xr:uid="{F1061C9A-2BEE-40CD-959D-84D03D22C567}"/>
    <hyperlink ref="U2767" r:id="rId2628" display="99816068" xr:uid="{387589FD-AC2C-4DF3-82B3-CE185AB7741E}"/>
    <hyperlink ref="U2771" r:id="rId2629" display="2587666" xr:uid="{D9B781C2-4915-48E8-A285-542F66BAE703}"/>
    <hyperlink ref="U2772" r:id="rId2630" display="2587666" xr:uid="{C7413076-01B7-4DF0-9FAA-A617F5C91267}"/>
    <hyperlink ref="U2773" r:id="rId2631" display="2587666" xr:uid="{D27A41D1-9B13-47DF-82B1-2C1E3EA7A17F}"/>
    <hyperlink ref="U2776" r:id="rId2632" display="2587666" xr:uid="{65A1F1CF-E010-46EF-845C-87F5BA6DA361}"/>
    <hyperlink ref="U2774" r:id="rId2633" display="99832536" xr:uid="{9DFDCDF5-27AC-4618-BC7D-4B15A3CC857B}"/>
    <hyperlink ref="U2775" r:id="rId2634" display="99878984" xr:uid="{28FB9B72-0853-4824-AC1C-EF48D4F52881}"/>
    <hyperlink ref="U2777" r:id="rId2635" display="99894017" xr:uid="{FDD0B6EE-CA89-4DC7-AFF5-64C17C2DD29C}"/>
    <hyperlink ref="U2778" r:id="rId2636" display="2587667" xr:uid="{28E94507-2ED2-49C1-8AB1-D0F79D495080}"/>
    <hyperlink ref="U2779" r:id="rId2637" display="2587667" xr:uid="{61A3DFBE-87B1-43B0-A507-F05DD9E3FB1D}"/>
    <hyperlink ref="U2780" r:id="rId2638" display="96894866" xr:uid="{7C1B8241-100B-4B5F-B7E7-79D2AAD294F1}"/>
    <hyperlink ref="U2781" r:id="rId2639" display="100110166" xr:uid="{CA00B158-1616-4AC1-A388-FEEAC3CCB4A6}"/>
    <hyperlink ref="U2783" r:id="rId2640" display="100330362" xr:uid="{E496B210-A196-4FAE-A264-F84169737934}"/>
    <hyperlink ref="U2785" r:id="rId2641" display="100371586" xr:uid="{BBC4D5F9-F5E3-4574-953B-EAB01DA4904C}"/>
    <hyperlink ref="U2786" r:id="rId2642" display="100371586" xr:uid="{4597F42F-0883-4A5B-A50F-DCBF435BAB1C}"/>
    <hyperlink ref="U2784" r:id="rId2643" display="100371573" xr:uid="{95D9F5AC-799B-459D-89DD-8B6827D7F1F9}"/>
    <hyperlink ref="U2787" r:id="rId2644" display="100408832" xr:uid="{EF7165E3-C4C0-419E-BBB9-D380F5099226}"/>
    <hyperlink ref="U2790" r:id="rId2645" display="https://cdosuiteplus.us.bank-dns.com/Apps/DealMaintenance/Assets/AssetFacility_Transactions/Loans/AssetLoan_Transactions/Transactions/TransDetail.asp?parm=10759&amp;issue_trans_id=100432153&amp;" xr:uid="{4B137F7F-04FF-482F-B42A-9029C640CD77}"/>
    <hyperlink ref="U2791" r:id="rId2646" display="https://cdosuiteplus.us.bank-dns.com/Apps/DealMaintenance/Assets/AssetFacility_Transactions/Loans/AssetLoan_Transactions/Transactions/TransDetail.asp?parm=10759&amp;issue_trans_id=100432154&amp;" xr:uid="{4A2BC9FA-8D80-44F0-9997-43ECBCA4DF38}"/>
    <hyperlink ref="U2792" r:id="rId2647" display="93230075" xr:uid="{2CE4E4FA-4B71-46A7-B74A-2789978A80C5}"/>
    <hyperlink ref="U2793" r:id="rId2648" display="93230075" xr:uid="{3E3B0DE0-E43D-4BDF-8BF8-E0316837081F}"/>
    <hyperlink ref="U2797" r:id="rId2649" display="99119086" xr:uid="{8286E53A-7920-4098-AD61-BB86D905D006}"/>
    <hyperlink ref="U2795" r:id="rId2650" display="99119086" xr:uid="{4ABE612E-F7BD-4A7C-996E-5FF7FE6D6890}"/>
    <hyperlink ref="U2796" r:id="rId2651" display="99119086" xr:uid="{24EF3A09-D23C-4C54-B17B-9A0241456AE0}"/>
    <hyperlink ref="U2794" r:id="rId2652" display="100512265" xr:uid="{C9BBB5C2-F796-4265-B816-47BDEAFB80C8}"/>
    <hyperlink ref="U2798" r:id="rId2653" display="99234496" xr:uid="{DC925866-FDF9-41EE-B932-2D5477228227}"/>
    <hyperlink ref="U2799" r:id="rId2654" display="100559979" xr:uid="{6465D961-3495-424B-A0B4-6FFF83B0F0D5}"/>
    <hyperlink ref="U2801" r:id="rId2655" display="95976005" xr:uid="{33662A29-2B76-4613-9F79-92D259A47857}"/>
    <hyperlink ref="U2800" r:id="rId2656" display="95976005" xr:uid="{25DCD006-2C98-4353-84BB-BDE31AE4F8DF}"/>
    <hyperlink ref="U2806" r:id="rId2657" display="99669941" xr:uid="{5D7D5335-1ADE-438B-84AA-137EE27BA484}"/>
    <hyperlink ref="U2817" r:id="rId2658" display="100844273" xr:uid="{4B1F82C7-F75D-4BD7-9809-AC26DFF6DE67}"/>
    <hyperlink ref="U2815" r:id="rId2659" display="99669941" xr:uid="{27CBB0DC-5BE5-4CC4-945C-9D62299330F2}"/>
    <hyperlink ref="U2816" r:id="rId2660" display="99669941" xr:uid="{4591D81B-9E60-403C-9CE4-57BA7E1AF2E3}"/>
    <hyperlink ref="U2818" r:id="rId2661" display="99669941" xr:uid="{AFDCD4D1-D50C-4B65-AA91-B71B6DB0E24A}"/>
    <hyperlink ref="U2805" r:id="rId2662" display="99669941" xr:uid="{E97A4429-8DFD-458F-B0C6-7F9E777F2C27}"/>
    <hyperlink ref="U2819" r:id="rId2663" display="99669941" xr:uid="{977DACC2-A94E-4CEC-95DC-78FE47DB7413}"/>
    <hyperlink ref="U2814" r:id="rId2664" display="99669941" xr:uid="{16B9F800-7435-4A8D-9FC0-BC463071DCB8}"/>
    <hyperlink ref="U2809" r:id="rId2665" display="99669941" xr:uid="{9B64A406-054B-408B-97D5-4293D7A7AAE8}"/>
    <hyperlink ref="U2808" r:id="rId2666" display="https://cdosuiteplus.us.bank-dns.com/Apps/DealMaintenance/Assets/AssetFacility_Transactions/Loans/AssetLoan_Transactions/Transactions/TransDetail.asp?parm=10759&amp;issue_trans_id=99636044&amp;" xr:uid="{D3CC830F-858D-4D1F-A50D-1313539E656B}"/>
    <hyperlink ref="U2821" r:id="rId2667" display="99669941" xr:uid="{196CACEF-72CF-4FB1-9028-9B4A571822AD}"/>
    <hyperlink ref="U2813" r:id="rId2668" display="99669941" xr:uid="{7D7AB13F-6EE1-4941-8A47-3668E1662D6C}"/>
    <hyperlink ref="U2810" r:id="rId2669" display="99669941" xr:uid="{402C9C9D-CB6B-4D5A-888A-D3FB00E92862}"/>
    <hyperlink ref="U2807" r:id="rId2670" display="99669941" xr:uid="{F42C71C9-E2F0-4185-BBA3-4843A5910363}"/>
    <hyperlink ref="U2822" r:id="rId2671" display="99669941" xr:uid="{5CFAB764-4D06-4E4A-9584-20F0240B5E0B}"/>
    <hyperlink ref="U2803" r:id="rId2672" display="99669941" xr:uid="{D357490B-89EC-4C4E-8537-669618F8F422}"/>
    <hyperlink ref="U2820" r:id="rId2673" display="99669941" xr:uid="{DD12781C-447E-4944-955E-CED8802D73A0}"/>
    <hyperlink ref="U2804" r:id="rId2674" display="100791555" xr:uid="{C518B71C-A38B-4FD7-A0BB-47E927A95832}"/>
    <hyperlink ref="U2802" r:id="rId2675" display="100791655" xr:uid="{965919F7-4FED-48CB-A2F0-D890B229C319}"/>
    <hyperlink ref="U2811" r:id="rId2676" display="100902273" xr:uid="{71B2A1CC-B5E2-4841-9146-FED7346D8963}"/>
    <hyperlink ref="U2812" r:id="rId2677" display="100902287" xr:uid="{8A3B5277-063A-479F-A51F-E8F4FEA819F9}"/>
    <hyperlink ref="U2823" r:id="rId2678" display="99843442" xr:uid="{C1363579-76DE-4F97-9F86-DDB6797B9EDC}"/>
    <hyperlink ref="U2824" r:id="rId2679" display="99843442" xr:uid="{DD318022-8F4D-4423-9E66-30D2DBBBD050}"/>
    <hyperlink ref="U2826" r:id="rId2680" display="https://cdosuiteplus.us.bank-dns.com/Apps/DealMaintenance/Assets/AssetFacility_Transactions/FacilityTransactions/TransDetail.asp?parm=10759&amp;facility_trans_id=100211031&amp;" xr:uid="{826B57AD-3366-4990-8A62-635CDE007EF6}"/>
    <hyperlink ref="U2825" r:id="rId2681" display="100211446" xr:uid="{63D93DFF-C786-4555-9A93-4068EE82E870}"/>
    <hyperlink ref="U2827" r:id="rId2682" display="2610791" xr:uid="{444B963E-DCFD-4289-9D15-1A21587DA36E}"/>
    <hyperlink ref="U2828" r:id="rId2683" display="2610792" xr:uid="{1452C6BA-5D2D-4D52-B0F4-DB9D183BE8E7}"/>
    <hyperlink ref="U2830" r:id="rId2684" display="2610791" xr:uid="{CFCB65A1-7313-4202-A5A8-FC6B8BECF7E7}"/>
    <hyperlink ref="U2829" r:id="rId2685" display="100982590" xr:uid="{37DF2EC8-D333-49EF-9227-70868C19E814}"/>
    <hyperlink ref="U2831" r:id="rId2686" display="101025983" xr:uid="{5E9F4FEE-23D7-4FF2-838D-EB0136C7F26D}"/>
    <hyperlink ref="U2832" r:id="rId2687" display="100492410" xr:uid="{1B155920-3050-4C51-89E0-8ED1F768E350}"/>
    <hyperlink ref="U2833" r:id="rId2688" display="100958424" xr:uid="{006E87C2-31F7-423D-871D-5A14A73DB28D}"/>
    <hyperlink ref="U2834" r:id="rId2689" display="https://cdosuiteplus.us.bank-dns.com/Apps/DealMaintenance/Assets/AssetFacility_Transactions/Loans/AssetLoan_Transactions/Transactions/TransDetail.asp?parm=10759&amp;issue_trans_id=101115226&amp;" xr:uid="{C2410551-66C5-4C13-B5CE-71E79D6F8545}"/>
    <hyperlink ref="U2835" r:id="rId2690" display="101138042" xr:uid="{3EE643C4-740A-4477-8297-E3F6BEAF1790}"/>
    <hyperlink ref="U2838" r:id="rId2691" display="101139796" xr:uid="{47B86AC0-1C50-4A54-B170-2B071851254E}"/>
    <hyperlink ref="U2840" r:id="rId2692" display="101139801" xr:uid="{9F3A393B-4CFA-4B24-A8C2-837DE401AEAA}"/>
    <hyperlink ref="U2841" r:id="rId2693" display="101140531" xr:uid="{8CBA114C-E367-4FCC-883C-5ED495E566D1}"/>
    <hyperlink ref="U2839" r:id="rId2694" display="101140534" xr:uid="{61253E71-CE49-4D76-B348-8836793ABF96}"/>
    <hyperlink ref="U2836" r:id="rId2695" display="100987598" xr:uid="{0992BB5D-3BA8-421B-B947-4EE8875230D1}"/>
    <hyperlink ref="U2837" r:id="rId2696" display="100986631" xr:uid="{C1F9F0C1-E5B3-431E-B551-89656F0AD7F6}"/>
    <hyperlink ref="U2842" r:id="rId2697" display="101138048" xr:uid="{882ECD99-EA93-4683-9D39-5CF59C1AE5B0}"/>
    <hyperlink ref="U2845" r:id="rId2698" display="101179674" xr:uid="{39298578-C2B5-41BC-A328-2DF8B50AD498}"/>
    <hyperlink ref="U2844" r:id="rId2699" display="101179675" xr:uid="{F58B4B8E-669F-4F38-98BB-D1B511DD921F}"/>
    <hyperlink ref="U2843" r:id="rId2700" display="100985209" xr:uid="{B5317660-5A18-4920-9942-5CAB57D5B8C2}"/>
    <hyperlink ref="U2846" r:id="rId2701" display="101179673" xr:uid="{A2DE80E4-D07D-4901-B23A-C90A8866C83D}"/>
    <hyperlink ref="U2847" r:id="rId2702" display="101099065" xr:uid="{E8442281-6866-4B69-BDDE-0FC950453619}"/>
    <hyperlink ref="U2848" r:id="rId2703" display="94461544" xr:uid="{4E54FBA1-EBAA-4BD2-9F1E-1E398BA4CBD6}"/>
    <hyperlink ref="U2849" r:id="rId2704" display="100985805" xr:uid="{95CB7F72-8BAC-439E-9EC8-6658026A5864}"/>
    <hyperlink ref="U2850" r:id="rId2705" display="101099041" xr:uid="{59BB5C28-5E3A-449E-9CD3-4189D409AB56}"/>
    <hyperlink ref="U2851" r:id="rId2706" display="101286993" xr:uid="{7BF4941E-B4AE-4FA7-AA04-C8B78C1EAD47}"/>
    <hyperlink ref="U2852" r:id="rId2707" display="539272" xr:uid="{BDFFF273-4724-4711-AD5E-7ED4B154C244}"/>
    <hyperlink ref="U2864" r:id="rId2708" display="2620240" xr:uid="{8A905354-F2BF-436D-8642-FC9CEC6E3A53}"/>
    <hyperlink ref="U2865" r:id="rId2709" display="2620241" xr:uid="{17C837C9-192F-466C-A3B6-407837CE35DC}"/>
    <hyperlink ref="U2861" r:id="rId2710" display="2620242" xr:uid="{47633A3C-4F72-491A-A122-7B6BDD3115FE}"/>
    <hyperlink ref="U2862" r:id="rId2711" display="2620243" xr:uid="{4701D0F7-0A24-43F7-BB58-B7C1BDF7EC72}"/>
    <hyperlink ref="U2863" r:id="rId2712" display="2620246" xr:uid="{268E204D-EDE0-4C40-AC16-2AEF23A5495A}"/>
    <hyperlink ref="U2860" r:id="rId2713" display="99045705" xr:uid="{F29BBD29-95A9-4C68-B7E0-202386755796}"/>
    <hyperlink ref="U2854" r:id="rId2714" display="99045705" xr:uid="{A804CE83-5CF5-47FB-A3AE-D5801F0F1420}"/>
    <hyperlink ref="U2855" r:id="rId2715" display="99045705" xr:uid="{B544501A-E578-4854-8C16-D7989A5AA5E0}"/>
    <hyperlink ref="U2856" r:id="rId2716" display="99045705" xr:uid="{A31A4C5F-C6CF-4785-AE70-B8CFFC6AA36D}"/>
    <hyperlink ref="U2866" r:id="rId2717" display="539272" xr:uid="{23F4BE0D-0F16-4652-BF9C-4227F5D52D9F}"/>
    <hyperlink ref="U2858" r:id="rId2718" display="https://cdosuiteplus.us.bank-dns.com/Apps/DealMaintenance/Assets/AssetFacility_Transactions/Loans/AssetLoan_Transactions/Transactions/TransDetail.asp?parm=10759&amp;issue_trans_id=94067466&amp;" xr:uid="{29D735C4-0E02-4FBB-BD65-720A5A4D5232}"/>
    <hyperlink ref="U2859" r:id="rId2719" display="https://cdosuiteplus.us.bank-dns.com/Apps/DealMaintenance/Assets/AssetFacility_Transactions/Loans/AssetLoan_Transactions/Transactions/TransDetail.asp?parm=10759&amp;issue_trans_id=94086293&amp;" xr:uid="{D2E20315-AE7A-4647-B9CF-F80C9977B4D9}"/>
    <hyperlink ref="U2853" r:id="rId2720" display="101306261" xr:uid="{64797851-B9E4-4844-ADB6-1F88D080FB28}"/>
    <hyperlink ref="U2870" r:id="rId2721" display="100334616" xr:uid="{7E6E36DB-FEE7-4161-A574-F11D409FB3F4}"/>
    <hyperlink ref="U2869" r:id="rId2722" display="100334616" xr:uid="{C8FA7381-751E-4CD7-B076-34B466220588}"/>
    <hyperlink ref="U2868" r:id="rId2723" display="101368635" xr:uid="{CD191676-EBE2-4D70-9CF7-C3D60CB8F60C}"/>
    <hyperlink ref="U2871" r:id="rId2724" display="100435627" xr:uid="{DBB7F49A-6120-43CA-908D-87B0C7130E05}"/>
    <hyperlink ref="U2872" r:id="rId2725" display="100515699" xr:uid="{7DB6DBA7-4783-45B7-A2CE-344BAC0C9DFA}"/>
    <hyperlink ref="U2903" r:id="rId2726" display="100791121" xr:uid="{7CB5AE0B-1607-484A-8074-535A50C55CD9}"/>
    <hyperlink ref="U2873" r:id="rId2727" display="100791121" xr:uid="{3C605A4B-B02E-477A-9476-1200D3515841}"/>
    <hyperlink ref="U2885" r:id="rId2728" display="100791121" xr:uid="{F1449A78-F685-4DCF-913C-A69757FD115D}"/>
    <hyperlink ref="U2877" r:id="rId2729" display="100791121" xr:uid="{78D7222A-C8FA-445F-B279-9FCC7A2CBAA9}"/>
    <hyperlink ref="U2881" r:id="rId2730" display="100791121" xr:uid="{8A40D061-203F-427B-87FB-9D8991C2458C}"/>
    <hyperlink ref="U2891" r:id="rId2731" display="100791121" xr:uid="{B6F0DA37-F465-404B-BEC1-37126F32D5BC}"/>
    <hyperlink ref="U2893" r:id="rId2732" display="100791121" xr:uid="{353DBEFA-488D-41EE-9DE1-EEB73DCD76A1}"/>
    <hyperlink ref="U2894" r:id="rId2733" display="100791121" xr:uid="{114E11F6-C403-4D3E-A886-C3F6CCA10108}"/>
    <hyperlink ref="U2899" r:id="rId2734" display="100791121" xr:uid="{BA1D2F1A-3F8E-4680-874B-3A6B8D96621A}"/>
    <hyperlink ref="U2913" r:id="rId2735" display="100791121" xr:uid="{B732EAF9-FDAC-49C8-8B30-7554AE15BBC8}"/>
    <hyperlink ref="U2896" r:id="rId2736" display="100791121" xr:uid="{4AA3E6B4-5AB1-41E7-A055-5C4D6057C1A0}"/>
    <hyperlink ref="U2887" r:id="rId2737" display="100791121" xr:uid="{4988A2E2-3DD2-45FE-891A-C933C7DEA8C2}"/>
    <hyperlink ref="U2911" r:id="rId2738" display="100791121" xr:uid="{76659D7A-0FF2-4793-B2CD-2B3BA133BAC5}"/>
    <hyperlink ref="U2908" r:id="rId2739" display="100791121" xr:uid="{A3820246-9066-489E-BA0B-58C8499816A4}"/>
    <hyperlink ref="U2882" r:id="rId2740" display="100791121" xr:uid="{B4E1A7FB-6A56-4DCE-8EE6-A1E46FB07389}"/>
    <hyperlink ref="U2915" r:id="rId2741" display="100791121" xr:uid="{EE6CE021-0547-4708-8CE6-B9D36CB75BDB}"/>
    <hyperlink ref="U2878" r:id="rId2742" display="100791121" xr:uid="{79414E66-EC7E-4274-ADA5-EB91AD6D055D}"/>
    <hyperlink ref="U2901" r:id="rId2743" display="100791121" xr:uid="{817037FE-2BD8-4B32-99E7-81368568A7D6}"/>
    <hyperlink ref="U2895" r:id="rId2744" display="101458569" xr:uid="{4F5637D8-BFC8-4CB5-B796-52817771A0B3}"/>
    <hyperlink ref="U2900" r:id="rId2745" display="101468864" xr:uid="{15AE3996-305F-4ECD-BE68-110692C59CA6}"/>
    <hyperlink ref="U2892" r:id="rId2746" display="101472757" xr:uid="{53E05606-56F7-4138-8D95-C4839E4B0724}"/>
    <hyperlink ref="U2884" r:id="rId2747" display="101473615" xr:uid="{E990A07E-ED85-4C39-808C-07BDA1E1A9DA}"/>
    <hyperlink ref="U2886" r:id="rId2748" display="101506091" xr:uid="{6D79F4F7-D03C-4D6D-87C7-DAF9D13F0C07}"/>
    <hyperlink ref="U2874" r:id="rId2749" display="101569982" xr:uid="{61B2679D-373E-4904-BEBE-393F015B89E8}"/>
    <hyperlink ref="U2909" r:id="rId2750" display="101579963" xr:uid="{0A5820D3-6F2B-486C-A145-2AA60FA440C3}"/>
    <hyperlink ref="U2875" r:id="rId2751" display="101585133" xr:uid="{D551C7FD-BE5E-4E7C-B33B-6EF18A06D3BA}"/>
    <hyperlink ref="U2876" r:id="rId2752" display="101586891" xr:uid="{2BA7D7FE-07B7-4FD1-A345-5AB25EC10DAC}"/>
    <hyperlink ref="U2880" r:id="rId2753" display="101622678" xr:uid="{1A8A2737-8F07-4F8E-A214-3A33A6D89380}"/>
    <hyperlink ref="U2879" r:id="rId2754" display="101623454" xr:uid="{EA056387-C1BD-46AA-B28F-F1B133F82BAE}"/>
    <hyperlink ref="U2904" r:id="rId2755" display="101658323" xr:uid="{FCE3577B-B1EE-4D87-ACCD-96A4616B2094}"/>
    <hyperlink ref="U2914" r:id="rId2756" display="101761462" xr:uid="{7E21494D-B0B0-4E97-8712-DFA05E33F356}"/>
    <hyperlink ref="U2905" r:id="rId2757" display="101946959" xr:uid="{78CBC130-36E0-42E5-9B47-40F2F7FC2DA4}"/>
    <hyperlink ref="U2890" r:id="rId2758" display="101955265" xr:uid="{EC91F222-AF5F-4F1F-B35A-378CDE59ABAC}"/>
    <hyperlink ref="U2889" r:id="rId2759" display="101998967" xr:uid="{FD7701AC-E5C1-483E-8706-1F902240B0A5}"/>
    <hyperlink ref="U2888" r:id="rId2760" display="102000218" xr:uid="{CDA2B14A-B950-4820-A629-5AAC06D192C2}"/>
    <hyperlink ref="U2906" r:id="rId2761" display="102023276" xr:uid="{E67057F5-34B0-460F-B9EF-CD631C708321}"/>
    <hyperlink ref="U2902" r:id="rId2762" display="102217743" xr:uid="{D555C8B4-FB7C-4425-8CB8-09C6D8BDE276}"/>
    <hyperlink ref="U2907" r:id="rId2763" display="102228197" xr:uid="{C2015046-10C1-46B2-810F-A33EE6C76523}"/>
    <hyperlink ref="U2898" r:id="rId2764" display="102244817" xr:uid="{E2342F60-8C8C-4A7A-8597-B9AD0CFBBE87}"/>
    <hyperlink ref="U2916" r:id="rId2765" display="102436733" xr:uid="{7D2286D7-429A-40D3-8C7E-CA35E1143595}"/>
    <hyperlink ref="U2897" r:id="rId2766" display="102482805" xr:uid="{7FF38B30-97D5-4E7F-9CE0-767D465E4410}"/>
    <hyperlink ref="U2912" r:id="rId2767" display="102608976" xr:uid="{512A79C5-7C79-41E9-A068-0A44B891F1E2}"/>
    <hyperlink ref="U2910" r:id="rId2768" display="102664890" xr:uid="{418A723C-BE9E-488C-A31B-25AE6866F312}"/>
    <hyperlink ref="U2919" r:id="rId2769" display="101948618" xr:uid="{3BB87D78-D4D4-46B7-9E68-26CA6A4641BC}"/>
    <hyperlink ref="U2926" r:id="rId2770" display="101948618" xr:uid="{39087A99-1EFB-441E-A208-F566149C4FB0}"/>
    <hyperlink ref="U2920" r:id="rId2771" display="101948618" xr:uid="{2DC61539-EB7C-4387-880B-4539DEAA82CE}"/>
    <hyperlink ref="U2924" r:id="rId2772" display="101948618" xr:uid="{2BEC7A27-ADD8-401E-B84F-FE5467931D2D}"/>
    <hyperlink ref="U2925" r:id="rId2773" display="101948618" xr:uid="{B8C52561-795E-41CA-BF81-C4F5F96D8172}"/>
    <hyperlink ref="U2918" r:id="rId2774" display="101815047" xr:uid="{99A889C0-4E7D-4A48-B339-F30470BFD04E}"/>
    <hyperlink ref="U2917" r:id="rId2775" display="102084596" xr:uid="{A72CD618-4A17-4DD7-92C9-185F7CF2F49E}"/>
    <hyperlink ref="U2921" r:id="rId2776" display="102720400" xr:uid="{75635533-FF0B-444E-8432-E5FB34288414}"/>
    <hyperlink ref="U2922" r:id="rId2777" display="102735923" xr:uid="{01F572BC-EA18-423D-8B5D-611FC9ECD929}"/>
    <hyperlink ref="U2923" r:id="rId2778" display="102765796" xr:uid="{358212D8-99D1-4F3E-8DFA-A8B8E8B331EC}"/>
    <hyperlink ref="U2935" r:id="rId2779" display="2634104" xr:uid="{9584E10B-2867-4FAB-B270-143112FF28A3}"/>
    <hyperlink ref="U2931" r:id="rId2780" display="98444289" xr:uid="{DD7C9485-F260-497A-BF65-0B3DE8B30D94}"/>
    <hyperlink ref="U2934" r:id="rId2781" display="98444289" xr:uid="{C69FA370-0207-439A-92F2-19000E2DCFED}"/>
    <hyperlink ref="U2929" r:id="rId2782" display="98444289" xr:uid="{94D117B5-0E0D-4A5D-9723-3C5AF07353A8}"/>
    <hyperlink ref="U2927" r:id="rId2783" display="2632548" xr:uid="{83B42E29-EC6B-45CE-A3DE-39A7B74499D1}"/>
    <hyperlink ref="U2928" r:id="rId2784" display="2632549" xr:uid="{922957F5-04BE-46FB-B9D8-4C5927B93DD9}"/>
    <hyperlink ref="U2932" r:id="rId2785" display="98444289" xr:uid="{94E7F963-6CF8-4672-B266-7ADF6B6A4636}"/>
    <hyperlink ref="U2933" r:id="rId2786" display="102215588" xr:uid="{ADC8AFBA-7F87-4218-9300-780C5962BEA5}"/>
    <hyperlink ref="U2930" r:id="rId2787" display="102664814" xr:uid="{9D6A9A3D-FCB2-49A5-A017-C4A634169DEE}"/>
    <hyperlink ref="U2937" r:id="rId2788" display="102919278" xr:uid="{6CBD5E3E-DBD7-4EFF-A848-AE7FD1C8D773}"/>
    <hyperlink ref="U2939" r:id="rId2789" display="102919278" xr:uid="{4509D8E5-FBB3-4E68-A1B9-00D0A43F8DC9}"/>
    <hyperlink ref="U2936" r:id="rId2790" display="102503103" xr:uid="{C6108F11-8708-4421-B1FB-FA806866E62D}"/>
    <hyperlink ref="U2938" r:id="rId2791" display="102941388" xr:uid="{FC72427C-9DB9-4E2C-864A-7C3028CA5DE7}"/>
    <hyperlink ref="U2952" r:id="rId2792" display="100241261" xr:uid="{D54E4BD2-FDBD-4F2C-95DB-DE6C5C6817F6}"/>
    <hyperlink ref="U2957" r:id="rId2793" display="100241261" xr:uid="{16D18FC0-912D-4074-9374-02E5E188E0A3}"/>
    <hyperlink ref="U2948" r:id="rId2794" display="100241261" xr:uid="{4C4161C0-7D65-4D8F-B6A8-D925522C3B13}"/>
    <hyperlink ref="U2960" r:id="rId2795" display="100241261" xr:uid="{A23275C4-AB38-4872-9146-A735024FD36A}"/>
    <hyperlink ref="U2967" r:id="rId2796" display="100241261" xr:uid="{B8C8AA01-5842-4230-AA25-07BFE182C457}"/>
    <hyperlink ref="U2950" r:id="rId2797" display="100241261" xr:uid="{C76E8050-6EEC-47AA-BCE9-75E3092E2334}"/>
    <hyperlink ref="U2959" r:id="rId2798" display="100241261" xr:uid="{B51087FC-09B3-406D-A62E-DF11942FA25E}"/>
    <hyperlink ref="U2962" r:id="rId2799" display="100241261" xr:uid="{2C0F9893-F262-4EF1-AD6C-004840747A47}"/>
    <hyperlink ref="U2946" r:id="rId2800" display="https://cdosuiteplus.us.bank-dns.com/Apps/DealMaintenance/Assets/AssetFacility_Transactions/Loans/AssetLoan_Transactions/Transactions/TransDetail.asp?parm=10759&amp;issue_trans_id=98598570&amp;" xr:uid="{33DC50FF-5AE2-4E7E-97D8-242B54429D8E}"/>
    <hyperlink ref="U2944" r:id="rId2801" display="100241261" xr:uid="{CB00FFEA-165D-4AA3-B1E0-866541ABE7E1}"/>
    <hyperlink ref="U2954" r:id="rId2802" display="100241261" xr:uid="{017CF078-2A7E-4527-AE5F-DC36145CEE60}"/>
    <hyperlink ref="U2949" r:id="rId2803" display="101482246" xr:uid="{D441F42A-DA49-47E9-90A5-EE16D7AD9660}"/>
    <hyperlink ref="U2961" r:id="rId2804" display="102698884" xr:uid="{F545A6CD-3A35-4D55-84B0-880A200DF52D}"/>
    <hyperlink ref="U2947" r:id="rId2805" display="102864838" xr:uid="{F2560FD0-54DA-4CCF-AC05-F5268E26E592}"/>
    <hyperlink ref="U2941" r:id="rId2806" display="102869856" xr:uid="{599BF54B-8ED1-4239-A78B-C556E0E06105}"/>
    <hyperlink ref="U2951" r:id="rId2807" display="102958599" xr:uid="{1A7B47CA-46AF-41EC-A09C-7ECAA11D8DBD}"/>
    <hyperlink ref="U2956" r:id="rId2808" display="102964176" xr:uid="{FB754E3D-2DC1-4445-891E-E30926E216E2}"/>
    <hyperlink ref="U2940" r:id="rId2809" display="102964542" xr:uid="{9216215C-7459-438F-8040-B66FE9BBBB36}"/>
    <hyperlink ref="U2958" r:id="rId2810" display="102965658" xr:uid="{8D29B1E2-5B3F-44E9-B01E-10B8093CA571}"/>
    <hyperlink ref="U2965" r:id="rId2811" display="102967457" xr:uid="{0A6AF642-71B6-437A-B505-8641306742F7}"/>
    <hyperlink ref="U2966" r:id="rId2812" display="102968169" xr:uid="{35352D58-0993-4804-85C0-7A93A10D6CFB}"/>
    <hyperlink ref="U2942" r:id="rId2813" display="102972153" xr:uid="{6B9DFD7F-B71D-480B-9E13-104C55846B96}"/>
    <hyperlink ref="U2943" r:id="rId2814" display="102972437" xr:uid="{722415A7-5444-4A2A-8F1C-A3857F7D9F27}"/>
    <hyperlink ref="U2953" r:id="rId2815" display="102974228" xr:uid="{1E16D031-D277-4C2F-BB4E-667419966022}"/>
    <hyperlink ref="U2968" r:id="rId2816" display="103033333" xr:uid="{97AC5BF4-B785-4D33-A0E0-E295739969F9}"/>
    <hyperlink ref="U2969" r:id="rId2817" display="101108975" xr:uid="{4CEEFBBE-2EC6-4321-A361-10FB519ADF3B}"/>
    <hyperlink ref="U2970" r:id="rId2818" display="101108975" xr:uid="{75245882-5F20-4C59-93B8-6E506DB3D3AB}"/>
    <hyperlink ref="U2972" r:id="rId2819" display="103203237" xr:uid="{F2E2E648-DD8D-4AB5-8403-86DB7F46B741}"/>
    <hyperlink ref="U2973" r:id="rId2820" display="103358100" xr:uid="{20CC5B95-455C-48BC-A1BD-4F23A768C190}"/>
    <hyperlink ref="U2976" r:id="rId2821" display="100402198" xr:uid="{A70424C5-B518-48DB-851D-12C55A6A0259}"/>
    <hyperlink ref="U2977" r:id="rId2822" display="103161154" xr:uid="{42678B54-AF51-43A8-997A-F5215450E746}"/>
    <hyperlink ref="U2979" r:id="rId2823" display="97160178" xr:uid="{F33B9BBC-33BC-4388-BD15-91925E6166BA}"/>
    <hyperlink ref="U2980" r:id="rId2824" display="97160178" xr:uid="{7CE76E03-9A62-4C5A-8E67-98B2AC874A3A}"/>
    <hyperlink ref="U2982" r:id="rId2825" display="97160178" xr:uid="{20B0A2A4-27B1-44ED-8267-92CF3325EE4D}"/>
    <hyperlink ref="U2981" r:id="rId2826" display="103358973" xr:uid="{CC599148-A333-48BA-90C5-998274C8E1C0}"/>
    <hyperlink ref="U2983" r:id="rId2827" display="101474585" xr:uid="{AAF4B88F-7C6D-4C4E-9D5C-98A5825A9E88}"/>
    <hyperlink ref="U2984" r:id="rId2828" display="101474585" xr:uid="{7702C33C-7B8B-41A6-880F-8F4CEEB11762}"/>
    <hyperlink ref="U2986" r:id="rId2829" display="103550046" xr:uid="{050CD020-6754-4BD3-A874-0A04D9CF93A5}"/>
    <hyperlink ref="U2987" r:id="rId2830" display="103550046" xr:uid="{9D407189-F706-4B84-97CE-074E6D2BD705}"/>
    <hyperlink ref="U2989" r:id="rId2831" display="103550046" xr:uid="{3D3C8DEE-036A-4A16-BB4A-45D79A4B61FC}"/>
    <hyperlink ref="U2988" r:id="rId2832" display="103570762" xr:uid="{574D36CD-9E3E-4401-9BAF-81996F335728}"/>
    <hyperlink ref="U2990" r:id="rId2833" display="103161406" xr:uid="{65613BE4-E0C1-4EAA-8A80-1F4B4C91B934}"/>
    <hyperlink ref="U2985" r:id="rId2834" display="103634497" xr:uid="{BF0B8B14-75EB-40AB-ACCB-61DB2BF6A1DD}"/>
    <hyperlink ref="U2991" r:id="rId2835" display="103673804" xr:uid="{6C47914A-E581-4827-9CDD-B3927B618F7F}"/>
    <hyperlink ref="U2999" r:id="rId2836" display="103863606" xr:uid="{7C7749FE-DDBF-42C5-BA65-6B6897362733}"/>
    <hyperlink ref="U2996" r:id="rId2837" display="103863606" xr:uid="{CF7669AD-9BA0-4FFA-9E67-EC9465684C4D}"/>
    <hyperlink ref="U2997" r:id="rId2838" display="103863606" xr:uid="{36E89CBA-D4C7-47BA-BD93-344542ED2059}"/>
    <hyperlink ref="U3000" r:id="rId2839" display="103863606" xr:uid="{D3B24AED-BF02-4EE3-90C8-354B5361DA84}"/>
    <hyperlink ref="U2998" r:id="rId2840" display="103863215" xr:uid="{43023202-C8A8-49A5-BA83-725CBB174A1B}"/>
    <hyperlink ref="U2995" r:id="rId2841" display="103877936" xr:uid="{91D79545-2BE5-41D4-ADE6-20A52455D225}"/>
    <hyperlink ref="U2994" r:id="rId2842" display="103878350" xr:uid="{2EA1AC88-2D2C-466C-8047-D4C1FB536E9B}"/>
    <hyperlink ref="U2992" r:id="rId2843" display="103703306" xr:uid="{4044A941-D4DD-4BA1-8B09-613D2D708A96}"/>
    <hyperlink ref="U2993" r:id="rId2844" display="103697308" xr:uid="{B7CFD5ED-D6DD-4EBA-82CB-5514B7AE1974}"/>
    <hyperlink ref="U3002" r:id="rId2845" display="https://cdosuiteplus.us.bank-dns.com/Apps/DealMaintenance/Assets/AssetFacility_Transactions/Loans/AssetLoan_Transactions/Transactions/TransDetail.asp?parm=10759&amp;issue_trans_id=101884593&amp;" xr:uid="{10BF9C5D-A120-4155-8944-FDB3B9488ACE}"/>
    <hyperlink ref="U3003" r:id="rId2846" display="https://cdosuiteplus.us.bank-dns.com/Apps/DealMaintenance/Assets/AssetFacility_Transactions/Loans/AssetLoan_Transactions/Transactions/TransDetail.asp?parm=10759&amp;issue_trans_id=101964291&amp;" xr:uid="{B0DC1D09-6FB7-4F72-B332-AE400BC39234}"/>
    <hyperlink ref="U3017" r:id="rId2847" display="https://cdosuiteplus.us.bank-dns.com/Apps/DealMaintenance/Assets/AssetFacility_Transactions/Loans/AssetLoan_Transactions/Transactions/TransDetail.asp?parm=10759&amp;issue_trans_id=100526206&amp;" xr:uid="{D4008687-AA9B-46F6-942F-E04D6BF0FBF6}"/>
    <hyperlink ref="U3011" r:id="rId2848" display="https://cdosuiteplus.us.bank-dns.com/Apps/DealMaintenance/Assets/AssetFacility_Transactions/Loans/AssetLoan_Transactions/Transactions/TransDetail.asp?parm=10759&amp;issue_trans_id=101458603&amp;" xr:uid="{DA5F388C-2822-48A5-9777-4E5816671148}"/>
    <hyperlink ref="U3022" r:id="rId2849" display="https://cdosuiteplus.us.bank-dns.com/Apps/DealMaintenance/Assets/AssetFacility_Transactions/Loans/AssetLoan_Transactions/Transactions/TransDetail.asp?parm=10759&amp;issue_trans_id=101762100&amp;" xr:uid="{94C0BE14-21CB-4A8B-900B-C4CC5A00ADA2}"/>
    <hyperlink ref="U3021" r:id="rId2850" display="https://cdosuiteplus.us.bank-dns.com/Apps/DealMaintenance/Assets/AssetFacility_Transactions/Loans/AssetLoan_Transactions/Transactions/TransDetail.asp?parm=10759&amp;issue_trans_id=101966067&amp;" xr:uid="{8CD07856-BFE5-4741-A5F6-8BE196EAD87F}"/>
    <hyperlink ref="U3015" r:id="rId2851" display="https://cdosuiteplus.us.bank-dns.com/Apps/DealMaintenance/Assets/AssetFacility_Transactions/Loans/AssetLoan_Transactions/Transactions/TransDetail.asp?parm=10759&amp;issue_trans_id=102005454&amp;" xr:uid="{0F0DBFDA-995B-42F6-8E17-D9F14973E818}"/>
    <hyperlink ref="U3014" r:id="rId2852" display="https://cdosuiteplus.us.bank-dns.com/Apps/DealMaintenance/Assets/AssetFacility_Transactions/Loans/AssetLoan_Transactions/Transactions/TransDetail.asp?parm=10759&amp;issue_trans_id=102217553&amp;" xr:uid="{C082AAAA-D6D0-4F9B-B973-A63AAE74C2BA}"/>
    <hyperlink ref="U3005" r:id="rId2853" display="https://cdosuiteplus.us.bank-dns.com/Apps/DealMaintenance/Assets/AssetFacility_Transactions/Loans/AssetLoan_Transactions/Transactions/TransDetail.asp?parm=10759&amp;issue_trans_id=102731734&amp;" xr:uid="{D8BC7B95-5ECF-4B26-A783-E941DAB8BF55}"/>
    <hyperlink ref="U3024" r:id="rId2854" display="https://cdosuiteplus.us.bank-dns.com/Apps/DealMaintenance/Assets/AssetFacility_Transactions/Loans/AssetLoan_Transactions/Transactions/TransDetail.asp?parm=10759&amp;issue_trans_id=101295267&amp;" xr:uid="{7361A444-917A-4F59-8F22-7B2D426C1C63}"/>
    <hyperlink ref="U3004" r:id="rId2855" display="104011668" xr:uid="{3D7D7F7D-DF6B-4C58-B43A-64A88128375B}"/>
    <hyperlink ref="U3007" r:id="rId2856" display="https://cdosuiteplus.us.bank-dns.com/Apps/DealMaintenance/Assets/AssetFacility_Transactions/Loans/AssetLoan_Transactions/Transactions/TransDetail.asp?parm=10759&amp;issue_trans_id=100791753&amp;" xr:uid="{ED5784A6-4D9E-42D0-9A3B-0FBA148D8415}"/>
    <hyperlink ref="U3016" r:id="rId2857" display="104011988" xr:uid="{9C0429CD-F886-4B6D-8245-AC80A7041A7B}"/>
    <hyperlink ref="U3001" r:id="rId2858" display="104012140" xr:uid="{81164C6B-680F-46CE-B0E7-16804D0E35D9}"/>
    <hyperlink ref="U3025" r:id="rId2859" display="https://cdosuiteplus.us.bank-dns.com/Apps/DealMaintenance/Assets/AssetFacility_Transactions/Loans/AssetLoan_Transactions/Transactions/TransDetail.asp?parm=10759&amp;issue_trans_id=102737554&amp;" xr:uid="{00B2E420-409F-4C73-950F-9AB6885C97CA}"/>
    <hyperlink ref="U3009" r:id="rId2860" display="https://cdosuiteplus.us.bank-dns.com/Apps/DealMaintenance/Assets/AssetFacility_Transactions/Loans/AssetLoan_Transactions/Transactions/TransDetail.asp?parm=10759&amp;issue_trans_id=102235815&amp;" xr:uid="{41F33AD4-73B6-4C50-9778-0135C9ADF7F9}"/>
    <hyperlink ref="U3018" r:id="rId2861" display="https://cdosuiteplus.us.bank-dns.com/Apps/DealMaintenance/Assets/AssetFacility_Transactions/Loans/AssetLoan_Transactions/Transactions/TransDetail.asp?parm=10759&amp;issue_trans_id=100526205&amp;" xr:uid="{9A0B488C-A272-48D2-855E-06F46EBD223F}"/>
    <hyperlink ref="U3013" r:id="rId2862" display="https://cdosuiteplus.us.bank-dns.com/Apps/DealMaintenance/Assets/AssetFacility_Transactions/Loans/AssetLoan_Transactions/Transactions/TransDetail.asp?parm=10759&amp;issue_trans_id=104040852&amp;" xr:uid="{ED607FCD-9165-4EE7-8265-C2E71A0EC05C}"/>
    <hyperlink ref="U3012" r:id="rId2863" display="104040973" xr:uid="{61A2ADF3-BBDF-4973-B016-3B3D7D6DF499}"/>
    <hyperlink ref="U3020" r:id="rId2864" display="https://cdosuiteplus.us.bank-dns.com/Apps/DealMaintenance/Assets/AssetFacility_Transactions/Loans/AssetLoan_Transactions/Transactions/TransDetail.asp?parm=10759&amp;issue_trans_id=103858120&amp;" xr:uid="{AA64C6F6-90D9-46E0-BD7A-D2AC6422ECBA}"/>
    <hyperlink ref="U3019" r:id="rId2865" display="https://cdosuiteplus.us.bank-dns.com/Apps/DealMaintenance/Assets/AssetFacility_Transactions/Loans/AssetLoan_Transactions/Transactions/TransDetail.asp?parm=10759&amp;issue_trans_id=104041343&amp;" xr:uid="{80BEAAD9-3812-45FB-9051-5A6F6716E267}"/>
    <hyperlink ref="U3010" r:id="rId2866" display="103958420" xr:uid="{8146F139-8285-45DF-9A8A-8312D18BC238}"/>
    <hyperlink ref="U3028" r:id="rId2867" display="103603781" xr:uid="{D95F0B9B-E719-4A6B-AF6E-8B9902B7253F}"/>
    <hyperlink ref="U3026" r:id="rId2868" display="103603781" xr:uid="{EAA8A342-EA29-4A68-99B3-3C2431A37E02}"/>
    <hyperlink ref="U3027" r:id="rId2869" display="103603781" xr:uid="{C9C90555-DD94-43EF-B6F6-E560DB1F9F75}"/>
    <hyperlink ref="U3029" r:id="rId2870" display="103603781" xr:uid="{9132B391-629A-41C2-A123-28B6CB46B719}"/>
    <hyperlink ref="U3030" r:id="rId2871" display="2670945" xr:uid="{E0B675A7-8770-4B0A-9966-B2A625844713}"/>
    <hyperlink ref="U3031" r:id="rId2872" display="2670946" xr:uid="{15845396-2E73-4D82-BBCE-A1A73972A861}"/>
    <hyperlink ref="U3032" r:id="rId2873" display="https://cdosuiteplus.us.bank-dns.com/Apps/DealMaintenance/Assets/AssetFacility_Transactions/FacilityTransactions/TransDetail.asp?parm=10759&amp;facility_trans_id=105121035&amp;" xr:uid="{33431162-AB45-4B66-82C1-01708AFBFBB8}"/>
    <hyperlink ref="U3034" r:id="rId2874" display="104239814" xr:uid="{ADD1DECE-66E2-4FB0-B10D-04AA13D6C5A2}"/>
    <hyperlink ref="U3035" r:id="rId2875" display="104239816" xr:uid="{1AACED3B-6590-42C0-8D95-9C53A96AA11C}"/>
    <hyperlink ref="U3033" r:id="rId2876" display="103703814" xr:uid="{486289FB-9FE6-424F-AED4-0D0BBACE10CA}"/>
    <hyperlink ref="U3036" r:id="rId2877" display="104239790" xr:uid="{ECCB441F-BBCD-47D3-A3FE-2581C1F64ED0}"/>
    <hyperlink ref="U3042" r:id="rId2878" display="104241808" xr:uid="{56A25BFC-8805-4FDF-8CB9-877848F9A00F}"/>
    <hyperlink ref="U3040" r:id="rId2879" display="104241821" xr:uid="{170791B0-7EBB-4FEC-AA73-67451AC1BB40}"/>
    <hyperlink ref="U3043" r:id="rId2880" display="104241834" xr:uid="{EB5FA974-BAF8-4DF1-850F-8B43E8C49556}"/>
    <hyperlink ref="U3041" r:id="rId2881" display="104241837" xr:uid="{86FAF6CE-A9E3-425D-9A1C-E290723F3FA7}"/>
    <hyperlink ref="U3038" r:id="rId2882" display="101458445" xr:uid="{B01858E0-24CC-4AF4-B374-14E43C0317CC}"/>
    <hyperlink ref="U3045" r:id="rId2883" display="104241815" xr:uid="{358ED6D5-F39F-40A6-ABD8-7884FA63BB0F}"/>
    <hyperlink ref="U3039" r:id="rId2884" display="101458489" xr:uid="{C8D05DD5-8E94-4028-BC67-5D5BEB9A6156}"/>
    <hyperlink ref="U3044" r:id="rId2885" display="104241831" xr:uid="{661EA489-BD0C-4572-8268-4D13CCE743DB}"/>
    <hyperlink ref="U3037" r:id="rId2886" display="2676888" xr:uid="{3FC838A6-7B9D-43A1-87E5-579EC9B86A10}"/>
    <hyperlink ref="U3047" r:id="rId2887" display="103621333" xr:uid="{ABA6BC4E-EC65-4FD2-8D05-349234390F5F}"/>
    <hyperlink ref="U3048" r:id="rId2888" display="104122572" xr:uid="{59F1966B-2369-40FD-BF77-97613325955E}"/>
    <hyperlink ref="U3049" r:id="rId2889" display="104123517" xr:uid="{E88D0B9C-ECC6-4F6E-BF54-01F967FB1EAC}"/>
    <hyperlink ref="U3046" r:id="rId2890" display="104321001" xr:uid="{A55C35F1-559F-479E-AA85-1E809AEB1AD2}"/>
    <hyperlink ref="U3050" r:id="rId2891" display="104339236" xr:uid="{8360CA8C-38AC-49D3-BAF7-E261B7CC84BA}"/>
    <hyperlink ref="U3051" r:id="rId2892" display="103090187" xr:uid="{90D84AF0-9BCA-4470-A775-519CE5B4EAFE}"/>
    <hyperlink ref="U3052" r:id="rId2893" display="103090187" xr:uid="{F22D6A3C-894F-44BC-B3E9-80FBDBF8946C}"/>
    <hyperlink ref="U3053" r:id="rId2894" display="104410237" xr:uid="{1B18EBAF-7B4C-4B38-A246-60AFEBBF8522}"/>
    <hyperlink ref="U3055" r:id="rId2895" display="https://cdosuiteplus.us.bank-dns.com/Apps/DealMaintenance/Assets/AssetFacility_Transactions/Loans/AssetLoan_Transactions/Transactions/TransDetail.asp?parm=10759&amp;issue_trans_id=99636044&amp;" xr:uid="{53858CD8-734D-481F-9DF4-C4F1E6F2B2B4}"/>
    <hyperlink ref="U3056" r:id="rId2896" display="104123543" xr:uid="{65D927F2-B078-4CCC-9150-AD3A0B6622C0}"/>
    <hyperlink ref="U3057" r:id="rId2897" display="62773430" xr:uid="{558A716A-91CD-4731-A3CC-01E4F6CECD27}"/>
    <hyperlink ref="U3058" r:id="rId2898" display="104430145" xr:uid="{8F49DC25-EFC3-42A7-9D99-5887C33434C9}"/>
    <hyperlink ref="U3059" r:id="rId2899" display="104592853" xr:uid="{84668EEA-E7A2-4DE2-A758-0447828A9B0F}"/>
    <hyperlink ref="U3060" r:id="rId2900" display="104592855" xr:uid="{76D8D409-59BD-432C-AD4C-B0FFD69B9CFA}"/>
    <hyperlink ref="U3061" r:id="rId2901" display="104427892" xr:uid="{AA147ADA-E674-4982-BC6D-4CB8DC215974}"/>
    <hyperlink ref="U3062" r:id="rId2902" display="2686040" xr:uid="{CD7E2A40-61A0-410C-ADFA-F1582172DEF8}"/>
    <hyperlink ref="U3064" r:id="rId2903" display="103455744" xr:uid="{FB5BFC1E-32E3-456D-8A18-584224F67423}"/>
    <hyperlink ref="U3065" r:id="rId2904" display="103455744" xr:uid="{E2F50772-9615-47B2-8B6A-9E21BD65D3E4}"/>
    <hyperlink ref="U3063" r:id="rId2905" display="104637625" xr:uid="{91B262C4-D9FE-41FC-B8E4-D276C1EBF706}"/>
    <hyperlink ref="U3067" r:id="rId2906" display="103659244" xr:uid="{9BC927F9-AB5E-4F49-8D5D-9E9C7A8B6748}"/>
    <hyperlink ref="U3066" r:id="rId2907" display="104659165" xr:uid="{B6D379A3-9CAA-4357-8742-C168E097C432}"/>
    <hyperlink ref="U3068" r:id="rId2908" display="100559985" xr:uid="{59B438DF-B9DA-49E0-95D2-413C2337E395}"/>
    <hyperlink ref="U3077" r:id="rId2909" display="96204488" xr:uid="{75E4BBD4-CCCC-46BE-B1B1-295D8330E183}"/>
    <hyperlink ref="U3084" r:id="rId2910" display="96204488" xr:uid="{E3956223-ECB1-4CE2-9A70-0ED755742839}"/>
    <hyperlink ref="U3087" r:id="rId2911" display="96204488" xr:uid="{A4321720-0AF4-434E-A624-DD473C4B66E5}"/>
    <hyperlink ref="U3083" r:id="rId2912" display="96204488" xr:uid="{9111E071-B19E-4D54-94F7-75CD15C59E8E}"/>
    <hyperlink ref="U3076" r:id="rId2913" display="96204488" xr:uid="{98C22AC5-A4FE-463D-8878-16EF19BF8688}"/>
    <hyperlink ref="U3075" r:id="rId2914" display="96204488" xr:uid="{00C19129-821F-471E-B05B-FF31B20B9ADF}"/>
    <hyperlink ref="U3074" r:id="rId2915" display="96204488" xr:uid="{3D6EB926-05F4-4281-A84D-CB980BC96674}"/>
    <hyperlink ref="U3072" r:id="rId2916" display="96204488" xr:uid="{731ADED1-8B5F-4096-82AF-A228BB7F4B8E}"/>
    <hyperlink ref="U3086" r:id="rId2917" display="96204488" xr:uid="{5D0D3B96-C13F-4B73-BB15-EC4264C2CB23}"/>
    <hyperlink ref="U3080" r:id="rId2918" display="96204488" xr:uid="{0D179821-12E0-4E7F-8871-718BE2985F93}"/>
    <hyperlink ref="U3081" r:id="rId2919" display="96204488" xr:uid="{45905E92-3AC0-4AB3-AE06-A7229CCA7C8A}"/>
    <hyperlink ref="U3069" r:id="rId2920" display="96204488" xr:uid="{C7B8FAC1-010B-44FA-85C3-DD454B22BE28}"/>
    <hyperlink ref="U3079" r:id="rId2921" display="96204488" xr:uid="{3555F61A-447B-452B-8309-B973E5C9442F}"/>
    <hyperlink ref="U3088" r:id="rId2922" display="96204488" xr:uid="{2C8CADF4-5EF5-4F7F-B3D4-F450908C2320}"/>
    <hyperlink ref="U3085" r:id="rId2923" display="96204488" xr:uid="{CEB6110B-6E21-48D9-9BA6-9055A3B2B059}"/>
    <hyperlink ref="U3070" r:id="rId2924" display="96204488" xr:uid="{E0873D03-B5EE-4DCB-A8F0-2E8C7A46956D}"/>
    <hyperlink ref="U3082" r:id="rId2925" display="96204488" xr:uid="{372D51D0-1B2A-434C-87DD-515EE358A644}"/>
    <hyperlink ref="U3078" r:id="rId2926" display="https://cdosuiteplus.us.bank-dns.com/Apps/DealMaintenance/Assets/AssetFacility_Transactions/Loans/AssetLoan_Transactions/Transactions/TransDetail.asp?parm=10759&amp;issue_trans_id=103750197&amp;" xr:uid="{E845ACBA-AEB1-4E57-AC30-490F00429341}"/>
    <hyperlink ref="U3089" r:id="rId2927" display="https://cdosuiteplus.us.bank-dns.com/Apps/DealMaintenance/Assets/AssetFacility_Transactions/Loans/AssetLoan_Transactions/Transactions/TransDetail.asp?parm=10759&amp;issue_trans_id=103660469&amp;" xr:uid="{B3FC9B30-E2D6-4156-B572-EBF1A203D995}"/>
    <hyperlink ref="U3090" r:id="rId2928" display="https://cdosuiteplus.us.bank-dns.com/Apps/DealMaintenance/Assets/AssetFacility_Transactions/Loans/AssetLoan_Transactions/Transactions/TransDetail.asp?parm=10759&amp;issue_trans_id=104056692&amp;" xr:uid="{6F007688-94D7-4A8A-AFEE-7D30797ADE8F}"/>
    <hyperlink ref="U3073" r:id="rId2929" display="104662895" xr:uid="{ADADB5DD-33E4-4A2A-ABC0-7ED102343A02}"/>
    <hyperlink ref="U3071" r:id="rId2930" display="104662912" xr:uid="{2F190E9C-E3AC-4EDB-88B8-E3AFFD8DA877}"/>
    <hyperlink ref="U3091" r:id="rId2931" display="104088875" xr:uid="{FDBD45F1-6224-460A-A3E3-6B697E61A47F}"/>
    <hyperlink ref="U3095" r:id="rId2932" display="104088875" xr:uid="{35B78FBD-CAFD-4C37-B7E3-9BF4BA9D45BC}"/>
    <hyperlink ref="U3094" r:id="rId2933" display="105046179" xr:uid="{460603F5-FC4E-48F1-9B2B-B76E62B0F185}"/>
    <hyperlink ref="U3092" r:id="rId2934" display="105068664" xr:uid="{FB006757-08D7-4543-AC19-590A3A87BF20}"/>
    <hyperlink ref="U3093" r:id="rId2935" display="105068668" xr:uid="{1B93CF07-35FB-4CEC-881A-2CF7C9921964}"/>
    <hyperlink ref="U3096" r:id="rId2936" display="2696285" xr:uid="{0C3B7FBF-78FC-416F-AC60-0F41C0F5868D}"/>
    <hyperlink ref="U3097" r:id="rId2937" display="2696286" xr:uid="{65DD891A-5C41-4880-A35E-11B5A08147B7}"/>
    <hyperlink ref="U3099" r:id="rId2938" display="2696285" xr:uid="{33A8F9A4-0551-457C-84DB-036523BDEC6F}"/>
    <hyperlink ref="U3098" r:id="rId2939" display="2696285" xr:uid="{02B298B9-D085-470C-9605-7C89ED72B870}"/>
    <hyperlink ref="U3108" r:id="rId2940" display="https://cdosuiteplus.us.bank-dns.com/Apps/DealMaintenance/Assets/AssetFacility_Transactions/Loans/AssetLoan_Transactions/Transactions/TransDetail.asp?parm=10759&amp;issue_trans_id=104168308&amp;" xr:uid="{D11261F6-4EA6-4A55-BB56-D08B2E313A14}"/>
    <hyperlink ref="U3107" r:id="rId2941" display="99139323" xr:uid="{61C724F7-2A16-4F6D-AE2F-519A40899951}"/>
    <hyperlink ref="U3106" r:id="rId2942" display="105121006" xr:uid="{00ADED01-4D3E-4718-91E9-3697B780C01D}"/>
    <hyperlink ref="U3101" r:id="rId2943" display="105121341" xr:uid="{EFB3E837-B455-4C12-AC02-FB06029770D9}"/>
    <hyperlink ref="U3112" r:id="rId2944" display="105120893" xr:uid="{A8A36F9F-319A-455D-BE44-CDFCB4985110}"/>
    <hyperlink ref="U3111" r:id="rId2945" display="105120893" xr:uid="{9B759411-2A61-4A2D-A01D-157E584FE1BD}"/>
    <hyperlink ref="U3113" r:id="rId2946" display="105120774" xr:uid="{99892431-C538-4369-9BF7-6EE2256F8DC7}"/>
    <hyperlink ref="U3109" r:id="rId2947" display="105178365" xr:uid="{E20CD952-AF51-4D57-B76B-05B7D5E027F5}"/>
    <hyperlink ref="U3110" r:id="rId2948" display="105178377" xr:uid="{BCC8A80A-1F0F-4619-BC4B-2D1D89DE27D2}"/>
    <hyperlink ref="U3114" r:id="rId2949" display="105220296" xr:uid="{5FC7E025-CE63-48DA-BC94-4E7EF00A7D75}"/>
    <hyperlink ref="U3115" r:id="rId2950" display="104297494" xr:uid="{63AD90F1-EA91-4055-BB04-ED1E38892340}"/>
    <hyperlink ref="U3116" r:id="rId2951" display="104297494" xr:uid="{220C31E4-707E-416C-95B9-7EF1CDF20D18}"/>
    <hyperlink ref="U3123" r:id="rId2952" display="2708971" xr:uid="{2F1E486E-3FCB-4BA7-8306-4C8BFA283F56}"/>
    <hyperlink ref="U3122" r:id="rId2953" display="2708972" xr:uid="{2122141D-AC3C-4AE9-AEF9-8BACEC743E02}"/>
    <hyperlink ref="U3119" r:id="rId2954" display="2708973" xr:uid="{40CC5B2B-01C3-4851-8653-97935C232615}"/>
    <hyperlink ref="U3120" r:id="rId2955" display="2708974" xr:uid="{9DCEAE67-F4E8-4879-9DA8-36AD37C4962A}"/>
    <hyperlink ref="U3121" r:id="rId2956" display="2708975" xr:uid="{74548D52-D3F3-43BF-9E3F-27ACF107A836}"/>
    <hyperlink ref="U3117" r:id="rId2957" display="553307" xr:uid="{604E7B6D-4247-41D5-8C01-F3886E2FC371}"/>
    <hyperlink ref="U3124" r:id="rId2958" display="553307" xr:uid="{D3D54B2A-4F73-4983-A2D0-1C1D0CE38C1E}"/>
    <hyperlink ref="U3118" r:id="rId2959" display="105179509" xr:uid="{38C4125C-79B5-4EAD-A80B-521F8F8BA101}"/>
    <hyperlink ref="U3125" r:id="rId2960" display="https://cdosuiteplus.us.bank-dns.com/Apps/DealMaintenance/Assets/AssetFacility_Transactions/Loans/AssetLoan_Transactions/Transactions/TransDetail.asp?parm=10759&amp;issue_trans_id=104616950&amp;" xr:uid="{24C2555E-FB3D-48E6-B22A-C70ADDDF827A}"/>
    <hyperlink ref="U3128" r:id="rId2961" display="https://cdosuiteplus.us.bank-dns.com/Apps/DealMaintenance/Assets/AssetFacility_Transactions/Loans/AssetLoan_Transactions/Transactions/TransDetail.asp?parm=10759&amp;issue_trans_id=104588578&amp;" xr:uid="{6D4E18D0-DF66-4C20-8751-C5886F500EFD}"/>
    <hyperlink ref="U3129" r:id="rId2962" display="https://cdosuiteplus.us.bank-dns.com/Apps/DealMaintenance/Assets/AssetFacility_Transactions/Loans/AssetLoan_Transactions/Transactions/TransDetail.asp?parm=10759&amp;issue_trans_id=104679603&amp;" xr:uid="{043E39BD-3ADE-4B97-8AD0-2124633D699B}"/>
    <hyperlink ref="U3127" r:id="rId2963" display="https://cdosuiteplus.us.bank-dns.com/Apps/DealMaintenance/Assets/AssetFacility_Transactions/Loans/AssetLoan_Transactions/Transactions/TransDetail.asp?parm=10759&amp;issue_trans_id=87807959&amp;" xr:uid="{E242D942-02DE-46B1-99A6-B1D6B817C033}"/>
    <hyperlink ref="U3134" r:id="rId2964" display="2712986" xr:uid="{446E4867-DF4C-4992-8559-7B41408A1724}"/>
    <hyperlink ref="U3130" r:id="rId2965" display="106332516" xr:uid="{C6C5DC15-9E42-4807-9AAF-79BFACB722ED}"/>
    <hyperlink ref="U3131" r:id="rId2966" display="106332516" xr:uid="{8EDCED99-3A96-4CC0-973F-B91524A06EDD}"/>
    <hyperlink ref="U3132" r:id="rId2967" display="105880693" xr:uid="{588DFD0E-8137-4F0A-A1BC-67AC0F48613B}"/>
    <hyperlink ref="U3133" r:id="rId2968" display="105748304" xr:uid="{638EB1C7-685C-4AF9-833B-BA101A949D4F}"/>
    <hyperlink ref="U3138" r:id="rId2969" display="105571329" xr:uid="{42603F56-26A5-4632-A78C-A8AD2CD198C6}"/>
    <hyperlink ref="U3190" r:id="rId2970" display="105571329" xr:uid="{D9B8B2E2-DEAE-4CC9-8881-EDADA22F212E}"/>
    <hyperlink ref="U3162" r:id="rId2971" display="105571329" xr:uid="{D1C71630-68D2-47CA-AEB8-CDA665157174}"/>
    <hyperlink ref="U3161" r:id="rId2972" display="105571329" xr:uid="{B9310670-4BD0-4240-B0E8-C3D123AE6EE6}"/>
    <hyperlink ref="U3166" r:id="rId2973" display="105571329" xr:uid="{C109E0E0-44AF-489B-A4B5-D6097BB51AF6}"/>
    <hyperlink ref="U3174" r:id="rId2974" display="105571329" xr:uid="{B00E7BCD-28EB-4B82-83F8-0588CD28A265}"/>
    <hyperlink ref="U3145" r:id="rId2975" display="105571329" xr:uid="{45AFB091-5393-4060-9028-D35AE8B17231}"/>
    <hyperlink ref="U3156" r:id="rId2976" display="105571329" xr:uid="{54B65527-80FC-4054-BB44-16C02790A568}"/>
    <hyperlink ref="U3149" r:id="rId2977" display="105571329" xr:uid="{E5730D75-F9E7-4AEC-9850-A70C611C3A4E}"/>
    <hyperlink ref="U3136" r:id="rId2978" display="105571329" xr:uid="{2924869E-EB56-4C93-9496-944F1C633C01}"/>
    <hyperlink ref="U3172" r:id="rId2979" display="105571329" xr:uid="{43A1D052-9D57-47ED-9D0F-E6C2880AE6FD}"/>
    <hyperlink ref="U3170" r:id="rId2980" display="105571329" xr:uid="{597BEBDC-84C0-45C8-B4FF-A2144C71C434}"/>
    <hyperlink ref="U3143" r:id="rId2981" display="105571329" xr:uid="{0B01B0B8-AB1D-46B6-8CDA-D186D6B68079}"/>
    <hyperlink ref="U3199" r:id="rId2982" display="105571329" xr:uid="{BC115887-5E26-4702-92E5-B2C64F234265}"/>
    <hyperlink ref="U3150" r:id="rId2983" display="105571329" xr:uid="{FE5483C7-5DA1-45C6-957B-09D025E27B7D}"/>
    <hyperlink ref="U3141" r:id="rId2984" display="105571329" xr:uid="{E0BC5D45-68C8-47D7-B35B-DC74B687738F}"/>
    <hyperlink ref="U3195" r:id="rId2985" display="105571329" xr:uid="{DF6E0A86-05B5-40DB-845B-A4FD43050319}"/>
    <hyperlink ref="U3146" r:id="rId2986" display="105571329" xr:uid="{016151BA-44A7-40B4-855F-7D0F5B1A925A}"/>
    <hyperlink ref="U3181" r:id="rId2987" display="105571329" xr:uid="{684A6236-A930-45B5-B0CF-329DF99BCE83}"/>
    <hyperlink ref="U3194" r:id="rId2988" display="105571329" xr:uid="{3CC9C8F4-7A2C-4EE8-9D72-1CF2F36CA618}"/>
    <hyperlink ref="U3164" r:id="rId2989" display="105571329" xr:uid="{1E9145A9-3CD3-4B70-8BE1-A5CC86D45DD7}"/>
    <hyperlink ref="U3177" r:id="rId2990" display="105571329" xr:uid="{B0042560-6B35-40C5-8C56-9CB03A5159FF}"/>
    <hyperlink ref="U3201" r:id="rId2991" display="105571329" xr:uid="{19A9489F-2497-41FB-9A6A-16C6417ED2B0}"/>
    <hyperlink ref="U3179" r:id="rId2992" display="105571329" xr:uid="{20E066CB-5E5D-4D48-87FA-AE70E3FB6E00}"/>
    <hyperlink ref="U3182" r:id="rId2993" display="105571329" xr:uid="{528CFADC-8653-427F-89F2-27F76104CC50}"/>
    <hyperlink ref="U3175" r:id="rId2994" display="105571329" xr:uid="{59926CE4-17FC-4233-A820-D01561FB1540}"/>
    <hyperlink ref="U3158" r:id="rId2995" display="105571329" xr:uid="{4CC84BE6-E212-4780-B5AF-D53CB0D65811}"/>
    <hyperlink ref="U3188" r:id="rId2996" display="105571329" xr:uid="{E3288E49-90ED-4086-9292-B1D81C981E87}"/>
    <hyperlink ref="U3192" r:id="rId2997" display="105571329" xr:uid="{4DE08AAD-3197-4BCD-B134-EE61D77A81D9}"/>
    <hyperlink ref="U3183" r:id="rId2998" display="105571329" xr:uid="{4BBB9E95-612C-449D-8E39-2B046490DAED}"/>
    <hyperlink ref="U3204" r:id="rId2999" display="https://cdosuiteplus.us.bank-dns.com/Apps/DealMaintenance/Assets/AssetFacility_Transactions/Loans/AssetLoan_Transactions/Transactions/TransDetail.asp?parm=10759&amp;issue_trans_id=104939739&amp;" xr:uid="{BDDA406D-CB0A-4E47-B4D7-54D59CE21A7E}"/>
    <hyperlink ref="U3159" r:id="rId3000" display="105571329" xr:uid="{2103C845-084E-4102-B34B-90805230A6BB}"/>
    <hyperlink ref="U3173" r:id="rId3001" display="105653199" xr:uid="{6AF033A8-2987-4FCE-A278-F56505D3619D}"/>
    <hyperlink ref="U3137" r:id="rId3002" display="105689244" xr:uid="{DD4E2948-EEB8-477F-8B6D-9B83E36BA80F}"/>
    <hyperlink ref="U3184" r:id="rId3003" display="105711419" xr:uid="{D5D57C6A-B70F-4A82-8646-E0812638A8B9}"/>
    <hyperlink ref="U3163" r:id="rId3004" display="105725034" xr:uid="{60F9911F-3246-42B8-B865-3B6BDEA8EB7A}"/>
    <hyperlink ref="U3171" r:id="rId3005" display="105748220" xr:uid="{8CDD6F8D-47F2-4BE3-98D1-318C044956EF}"/>
    <hyperlink ref="U3186" r:id="rId3006" display="105847964" xr:uid="{BFE1FBDC-9B8B-40C1-84CD-187AD47C5C63}"/>
    <hyperlink ref="U3135" r:id="rId3007" display="105881802" xr:uid="{239F6648-229B-4E28-8894-FBBFF8A3196E}"/>
    <hyperlink ref="U3176" r:id="rId3008" display="105895698" xr:uid="{B6CE8BED-E828-45B3-83E9-07E3F71AF0E9}"/>
    <hyperlink ref="U3139" r:id="rId3009" display="105904285" xr:uid="{2F5B3033-5ED9-40A5-A619-309AEDE85435}"/>
    <hyperlink ref="U3157" r:id="rId3010" display="106012942" xr:uid="{58C1DF64-B382-41BF-9578-1B35F2EE0449}"/>
    <hyperlink ref="U3155" r:id="rId3011" display="106044996" xr:uid="{853846BF-3B0A-4E25-898E-60C40D97F2A5}"/>
    <hyperlink ref="U3154" r:id="rId3012" display="106049127" xr:uid="{9278D79C-257B-49BB-ACB6-139D2810B0D9}"/>
    <hyperlink ref="U3189" r:id="rId3013" display="106057722" xr:uid="{B09D6B02-491F-4B01-BAA0-4856F3B39EB3}"/>
    <hyperlink ref="U3185" r:id="rId3014" display="106098331" xr:uid="{B432A4D4-D786-46A5-8C1B-0122A0A452E7}"/>
    <hyperlink ref="U3151" r:id="rId3015" display="106241725" xr:uid="{BBD01A96-D663-4AF1-BD88-01C746D20BDA}"/>
    <hyperlink ref="U3142" r:id="rId3016" display="106274413" xr:uid="{3E5FE29C-F7F0-4F2B-901D-74152C8E7E1A}"/>
    <hyperlink ref="U3160" r:id="rId3017" display="106319367" xr:uid="{4A46E4E0-D75E-40FD-9A2F-5102CBCFB1BF}"/>
    <hyperlink ref="U3152" r:id="rId3018" display="106337884" xr:uid="{D9B865A1-3495-40D7-A337-78FBDDFA5AF0}"/>
    <hyperlink ref="U3140" r:id="rId3019" display="106389214" xr:uid="{07FA3190-B2F5-4EBC-B708-CFA3B30061A8}"/>
    <hyperlink ref="U3169" r:id="rId3020" display="106434988" xr:uid="{055D703F-F0B4-4F0D-918C-513A78337378}"/>
    <hyperlink ref="U3165" r:id="rId3021" display="106488297" xr:uid="{C1F56AD6-3116-4B29-BF73-6FDC613A60ED}"/>
    <hyperlink ref="U3193" r:id="rId3022" display="106620151" xr:uid="{F2ECA88C-CDAB-406F-93BD-5699C6EE9BCF}"/>
    <hyperlink ref="U3187" r:id="rId3023" display="106639948" xr:uid="{FAE63CF5-85DA-4F04-937E-B1B7DE197395}"/>
    <hyperlink ref="U3200" r:id="rId3024" display="106666261" xr:uid="{D9FC05E7-A149-4DCE-9C69-CEB8F2BAACEC}"/>
    <hyperlink ref="U3196" r:id="rId3025" display="106710133" xr:uid="{5F3DAC19-4EA7-4076-A833-A3B34705A667}"/>
    <hyperlink ref="U3178" r:id="rId3026" display="106717333" xr:uid="{B24BE9B3-DE5F-4C07-8D14-DA3C5E4C0690}"/>
    <hyperlink ref="U3167" r:id="rId3027" display="106719017" xr:uid="{6AF941B3-9F60-4DCF-9B63-7EB336F482D7}"/>
    <hyperlink ref="U3144" r:id="rId3028" display="106722404" xr:uid="{8CDFB3D5-53ED-4BA7-8A1C-AB37C2A35A20}"/>
    <hyperlink ref="U3180" r:id="rId3029" display="106729320" xr:uid="{0701FE1F-DF8F-464C-B5AE-557525EBDF1A}"/>
    <hyperlink ref="U3148" r:id="rId3030" display="106735080" xr:uid="{656ADAEE-F291-46FF-BB1C-31B6EBFDDC35}"/>
    <hyperlink ref="U3147" r:id="rId3031" display="106735214" xr:uid="{C308593F-CE92-47C2-AA62-34467D1D0C03}"/>
    <hyperlink ref="U3197" r:id="rId3032" display="106756899" xr:uid="{2FE09C3F-5917-4935-9392-BDCC7643A767}"/>
    <hyperlink ref="U3202" r:id="rId3033" display="106757512" xr:uid="{FDF74813-67FA-4C31-B26E-ED038827BBE6}"/>
    <hyperlink ref="U3203" r:id="rId3034" display="106757671" xr:uid="{0C4B02EB-5170-4D4E-AA60-AB01262CCF13}"/>
    <hyperlink ref="U3198" r:id="rId3035" display="106768398" xr:uid="{15A471CA-6891-4043-8A03-2553F02444AB}"/>
    <hyperlink ref="U3153" r:id="rId3036" display="106776398" xr:uid="{060D6C4F-F179-4CA8-BE25-F75461220DA8}"/>
    <hyperlink ref="U3168" r:id="rId3037" display="106792916" xr:uid="{D72435BA-073D-4C80-AAA8-1E1C249CF26A}"/>
    <hyperlink ref="U3191" r:id="rId3038" display="106794031" xr:uid="{DF29BBC9-A535-44F2-84E2-9DD6F5958008}"/>
    <hyperlink ref="U3208" r:id="rId3039" display="101775059" xr:uid="{AA01F3C6-93CB-40F4-982A-4F561070C745}"/>
    <hyperlink ref="U3207" r:id="rId3040" display="101775059" xr:uid="{C2F18023-90A6-43B7-998E-1EDBDC4FC785}"/>
    <hyperlink ref="U3206" r:id="rId3041" display="101775059" xr:uid="{BB5D1678-0D77-455C-8A14-890CCD405D33}"/>
    <hyperlink ref="U3205" r:id="rId3042" display="106166460" xr:uid="{941A0FE5-F371-4AF6-9EEB-7E417900E486}"/>
    <hyperlink ref="U3214" r:id="rId3043" display="103297177" xr:uid="{6447365D-FD0F-4748-B047-5E02D1F339C5}"/>
    <hyperlink ref="U3216" r:id="rId3044" display="103297177" xr:uid="{5F2A9520-33D7-4177-B361-3E3F96823338}"/>
    <hyperlink ref="U3219" r:id="rId3045" display="103297177" xr:uid="{8C5B4A6F-F112-40DE-BC58-5F802A0C2334}"/>
    <hyperlink ref="U3209" r:id="rId3046" display="2719898" xr:uid="{68B61CA3-4064-46EE-BA5B-991399AB6145}"/>
    <hyperlink ref="U3210" r:id="rId3047" display="2719899" xr:uid="{B05B8854-9FF0-472C-BCF1-E5E342C046A5}"/>
    <hyperlink ref="U3212" r:id="rId3048" display="103297177" xr:uid="{6896DB67-134D-4025-A558-015D518BD1A6}"/>
    <hyperlink ref="U3229" r:id="rId3049" display="103297177" xr:uid="{343B6DDE-992B-447F-B18F-702FF61C1AD8}"/>
    <hyperlink ref="U3230" r:id="rId3050" display="103297177" xr:uid="{FD5325D7-58A1-4409-BAE4-E468B86FBF20}"/>
    <hyperlink ref="U3231" r:id="rId3051" display="103297177" xr:uid="{BE80C29E-E93B-49EC-BCA1-1F98FD19D20A}"/>
    <hyperlink ref="U3224" r:id="rId3052" display="103297177" xr:uid="{16FED46A-82AA-459A-8847-429B2B91877E}"/>
    <hyperlink ref="U3221" r:id="rId3053" display="103297177" xr:uid="{479387BA-244F-48D7-ACA8-7A6D76F80F2C}"/>
    <hyperlink ref="U3217" r:id="rId3054" display="103297177" xr:uid="{F01635AD-F2B9-40CA-8640-EA3CC39DF5DC}"/>
    <hyperlink ref="U3211" r:id="rId3055" display="83668447" xr:uid="{943EBA6A-7EB3-4FE8-B9A9-42953DD9A27F}"/>
    <hyperlink ref="U3226" r:id="rId3056" display="86196467" xr:uid="{6A538C8F-1DD2-4604-B12B-1A86BE04B8D8}"/>
    <hyperlink ref="U3227" r:id="rId3057" display="89952827" xr:uid="{DA08AECB-370F-4AF9-87DF-8D69D3D091CB}"/>
    <hyperlink ref="U3228" r:id="rId3058" display="93079401" xr:uid="{5393AE1A-0ADD-4C46-8BED-0A3BC3BCF7B8}"/>
    <hyperlink ref="U3215" r:id="rId3059" display="105606872" xr:uid="{A3DEB0DA-5932-4A0F-AF0D-CC819CEB91E0}"/>
    <hyperlink ref="U3218" r:id="rId3060" display="106412850" xr:uid="{FC8CDCD6-9439-4B93-818D-2C789A1C0F42}"/>
    <hyperlink ref="U3225" r:id="rId3061" display="106942832" xr:uid="{BCA6A350-A7CC-4205-95B4-6BC63D565DE3}"/>
    <hyperlink ref="U3223" r:id="rId3062" display="106954055" xr:uid="{7B7E1E79-F6EE-4FF8-BBF6-06257118735E}"/>
    <hyperlink ref="U3213" r:id="rId3063" display="106955007" xr:uid="{9F54291E-96D7-4F54-8CA3-8EE13277BBF5}"/>
    <hyperlink ref="U3222" r:id="rId3064" display="106967864" xr:uid="{7BD56FFE-768C-4EBF-BC54-66B0294FFF44}"/>
    <hyperlink ref="U3220" r:id="rId3065" display="106968023" xr:uid="{B2C6B731-C0C1-437F-96C7-113C17A27E29}"/>
    <hyperlink ref="U3234" r:id="rId3066" display="102848842" xr:uid="{BBF67BED-EED3-4848-AB37-820269AA2B13}"/>
    <hyperlink ref="U3233" r:id="rId3067" display="102848842" xr:uid="{DD58229B-4B0B-419F-AA5C-153C938E4757}"/>
    <hyperlink ref="U3232" r:id="rId3068" display="107078688" xr:uid="{11CDE4C5-AEDB-47FF-8AA2-6AEF59051173}"/>
    <hyperlink ref="U3237" r:id="rId3069" display="107079523" xr:uid="{3B7D8479-9F21-411E-9527-2B37B6E9C322}"/>
    <hyperlink ref="U3235" r:id="rId3070" display="107113801" xr:uid="{A8411685-97A3-4690-BAF3-A9835CA8B9DF}"/>
    <hyperlink ref="U3236" r:id="rId3071" display="107078547" xr:uid="{7068C8DD-A533-4F3D-BAFD-9C7433CBB4C5}"/>
    <hyperlink ref="U3238" r:id="rId3072" display="107231301" xr:uid="{FE02AA2E-6C9E-410C-849D-82FF8B2EFD5F}"/>
    <hyperlink ref="U3239" r:id="rId3073" display="107354646" xr:uid="{EB99F641-AEA6-4DFB-A7B1-77003B49EB47}"/>
    <hyperlink ref="U3241" r:id="rId3074" display="107354646" xr:uid="{01F0D70B-65B4-46A3-A327-D200A33A283E}"/>
    <hyperlink ref="U3240" r:id="rId3075" display="107354646" xr:uid="{AA437295-0851-4A70-9B50-73114093117D}"/>
    <hyperlink ref="U3246" r:id="rId3076" display="105749714" xr:uid="{3F1BA4E4-E62C-4461-956F-B9CB648E0032}"/>
    <hyperlink ref="U3249" r:id="rId3077" display="107382230" xr:uid="{46DAB420-9133-4328-8016-1780DB98FB30}"/>
    <hyperlink ref="U3250" r:id="rId3078" display="107383944" xr:uid="{1AD01CFD-39C5-4A9B-A9AF-4B9AD6E5BDDD}"/>
    <hyperlink ref="U3251" r:id="rId3079" display="107384029" xr:uid="{B04039A7-5888-4FFC-AD21-E2A521A998FE}"/>
    <hyperlink ref="U3248" r:id="rId3080" display="107384205" xr:uid="{5DF0954B-71B0-48AD-B70C-4A6E7CFCC51B}"/>
    <hyperlink ref="U3264" r:id="rId3081" display="104099099" xr:uid="{6D06F226-2C19-4A0B-B81F-FC841D2EF847}"/>
    <hyperlink ref="U3265" r:id="rId3082" display="104099099" xr:uid="{34111BFC-A172-4FDE-9F56-F438D9788D23}"/>
    <hyperlink ref="U3266" r:id="rId3083" display="104099099" xr:uid="{0F973497-6ECB-44AD-84DB-B5DB66401F9E}"/>
    <hyperlink ref="U3256" r:id="rId3084" display="104099099" xr:uid="{6BEB9183-732B-4577-83B5-50BB09EEB8AF}"/>
    <hyperlink ref="U3253" r:id="rId3085" display="104099099" xr:uid="{F273EF61-1FE4-442F-A1F2-57E4B6F61A33}"/>
    <hyperlink ref="U3267" r:id="rId3086" display="https://cdosuiteplus.us.bank-dns.com/Apps/DealMaintenance/Assets/AssetFacility_Transactions/Loans/AssetLoan_Transactions/Transactions/TransDetail.asp?parm=10759&amp;issue_trans_id=106988458&amp;" xr:uid="{DFA32526-346A-4662-9080-7010A6A72E66}"/>
    <hyperlink ref="U3252" r:id="rId3087" display="106320059" xr:uid="{BCBE33B9-DB96-4344-BD62-8C5F139286A1}"/>
    <hyperlink ref="U3254" r:id="rId3088" display="106798607" xr:uid="{988D786A-F865-4971-95A5-50E3B086CD78}"/>
    <hyperlink ref="U3255" r:id="rId3089" display="106798680" xr:uid="{D4DB5033-31F2-458B-ADEE-CEA49C7A98DB}"/>
    <hyperlink ref="U3262" r:id="rId3090" display="107698942" xr:uid="{3F75F567-79E5-4E3A-B5DC-CB325C69B80F}"/>
    <hyperlink ref="U3257" r:id="rId3091" display="107699209" xr:uid="{09AD8A81-5384-4C32-A60A-CFF856E9CCD0}"/>
    <hyperlink ref="U3263" r:id="rId3092" display="107699618" xr:uid="{44D783CD-950F-4EB6-AD06-164BD3ED6E09}"/>
    <hyperlink ref="U3258" r:id="rId3093" display="107701664" xr:uid="{7E3BCAEA-9875-46BF-B642-F4503D61A7BE}"/>
    <hyperlink ref="U3259" r:id="rId3094" display="107701726" xr:uid="{EF8D71F5-62EE-4229-B5E2-01249ACEF31D}"/>
    <hyperlink ref="U3260" r:id="rId3095" display="107701728" xr:uid="{0120ABE4-F30A-4B55-8967-E22896C8AF28}"/>
    <hyperlink ref="U3261" r:id="rId3096" display="107701731" xr:uid="{17147467-8644-4311-96CE-844FDA016486}"/>
    <hyperlink ref="U3268" r:id="rId3097" display="106068096" xr:uid="{7E6601A4-4B46-42BD-AC3B-65A82F2ED13B}"/>
    <hyperlink ref="U3270" r:id="rId3098" display="106068096" xr:uid="{4A2ED04A-C6B9-4070-80B9-DD7AD0DD229D}"/>
    <hyperlink ref="U3269" r:id="rId3099" display="106068096" xr:uid="{300804D9-9E2D-4423-A84C-94D9C6B5B3CA}"/>
    <hyperlink ref="U3275" r:id="rId3100" display="107076541" xr:uid="{5FD60019-3E23-4AD3-A5C5-E82F3F4435BB}"/>
    <hyperlink ref="U3274" r:id="rId3101" display="107076541" xr:uid="{0251822C-937D-4FC1-AD52-1C219122E1B7}"/>
    <hyperlink ref="U3273" r:id="rId3102" display="107076541" xr:uid="{A7E80A47-9427-474A-9E0E-F90DA9D58D19}"/>
    <hyperlink ref="U3271" r:id="rId3103" display="108009481" xr:uid="{88BAE00B-2251-4603-85B5-786CB12718A0}"/>
    <hyperlink ref="U3272" r:id="rId3104" display="108011080" xr:uid="{A477CD39-7476-41D3-B33E-9CFE05F0793F}"/>
    <hyperlink ref="U3280" r:id="rId3105" display="https://cdosuiteplus.us.bank-dns.com/Apps/DealMaintenance/Assets/AssetFacility_Transactions/FacilityTransactions/TransDetail.asp?parm=10759&amp;facility_trans_id=108015342&amp;" xr:uid="{956BF13D-BC3A-4CD1-86AD-69A8193CAFA9}"/>
    <hyperlink ref="U3282" r:id="rId3106" display="107845489" xr:uid="{7932C3F4-49EC-4DE1-8311-AA86FF87E1DC}"/>
    <hyperlink ref="U3281" r:id="rId3107" display="107845489" xr:uid="{7932016D-9BCE-44F7-9962-F664707A9D78}"/>
    <hyperlink ref="U3283" r:id="rId3108" display="107845489" xr:uid="{4C78B06F-6DF4-4B2A-AE69-B224C19CF2BE}"/>
    <hyperlink ref="U3279" r:id="rId3109" display="107845489" xr:uid="{DBD35E7A-1E26-4477-84BE-F8E198689B8C}"/>
    <hyperlink ref="U3276" r:id="rId3110" display="107845489" xr:uid="{4F947DA6-4946-4173-8432-0F9E807F65D1}"/>
    <hyperlink ref="U3278" r:id="rId3111" display="107845489" xr:uid="{0F9FCAFA-CF85-4ECA-97DC-C5CD543B9AA2}"/>
    <hyperlink ref="U3277" r:id="rId3112" display="107845489" xr:uid="{7A053D2C-EDE8-4320-8090-83C38312EA28}"/>
    <hyperlink ref="U3284" r:id="rId3113" display="107845489" xr:uid="{951CA6AE-15E8-4586-8561-9BB08710EB8C}"/>
    <hyperlink ref="U3289" r:id="rId3114" display="104145047" xr:uid="{293464E0-4340-4715-8C2B-ED66C7066585}"/>
    <hyperlink ref="U3286" r:id="rId3115" display="104145047" xr:uid="{8E01784F-84C7-4FD4-8792-D2457FA10183}"/>
    <hyperlink ref="U3287" r:id="rId3116" display="104145047" xr:uid="{D2EDB8C9-A413-44AC-9F16-E25B2FD7E03A}"/>
    <hyperlink ref="U3288" r:id="rId3117" display="104145047" xr:uid="{08EAFF68-9FAE-4252-8FA1-6261F0D34943}"/>
    <hyperlink ref="U3285" r:id="rId3118" display="2755967" xr:uid="{33031E0D-B74A-447B-899C-CB78CF47E4C6}"/>
    <hyperlink ref="U3290" r:id="rId3119" display="2761139" xr:uid="{9FEF30A6-9F76-4F7B-857A-CB0478C61A67}"/>
    <hyperlink ref="U3291" r:id="rId3120" display="2761140" xr:uid="{96E01713-F9F3-4242-9709-E5D8504A71EC}"/>
    <hyperlink ref="U3298" r:id="rId3121" display="2761139" xr:uid="{F377A533-89D0-4DAE-AF48-2424474477BA}"/>
    <hyperlink ref="U3295" r:id="rId3122" display="107506450" xr:uid="{E9CDF5BF-B248-451B-9F8E-A82E80D14964}"/>
    <hyperlink ref="U3302" r:id="rId3123" display="107506153" xr:uid="{E05833E2-F08E-4307-BA6E-80584946E9BC}"/>
    <hyperlink ref="U3300" r:id="rId3124" display="https://cdosuiteplus.us.bank-dns.com/Apps/DealMaintenance/Assets/AssetFacility_Transactions/FacilityTransactions/TransDetail.asp?parm=10759&amp;facility_trans_id=108345235&amp;" xr:uid="{502C1032-76A1-4BE6-A18E-E1E8E18DB1BD}"/>
    <hyperlink ref="U3301" r:id="rId3125" display="https://cdosuiteplus.us.bank-dns.com/Apps/DealMaintenance/Assets/AssetFacility_Transactions/FacilityTransactions/TransDetail.asp?parm=10759&amp;facility_trans_id=108345662&amp;" xr:uid="{EAE15EBF-A6AF-4855-9330-F0C612E6E0B4}"/>
    <hyperlink ref="U3303" r:id="rId3126" display="107507246" xr:uid="{A5B93085-A21A-4662-A81E-68399B6A6BDB}"/>
    <hyperlink ref="U3294" r:id="rId3127" display="107506346" xr:uid="{45DEF445-AD7A-46AA-8E99-CEA1DFB45289}"/>
    <hyperlink ref="U3293" r:id="rId3128" display="107507278" xr:uid="{09A9D10F-B87D-48D7-95B4-C9AC5470A8B8}"/>
    <hyperlink ref="U3292" r:id="rId3129" display="https://cdosuiteplus.us.bank-dns.com/Apps/DealMaintenance/Assets/AssetFacility_Transactions/FacilityTransactions/TransDetail.asp?parm=10759&amp;facility_trans_id=107506579&amp;" xr:uid="{2B9F5B73-B6B5-4D41-9116-041F0B085F05}"/>
    <hyperlink ref="U3296" r:id="rId3130" display="107382841" xr:uid="{7C900D01-0D8D-4648-ACD4-7F7C04743A02}"/>
    <hyperlink ref="U3299" r:id="rId3131" display="107384528" xr:uid="{7AB69142-87F4-43DA-A447-BA2DC0FE16B7}"/>
    <hyperlink ref="U3304" r:id="rId3132" display="107506805" xr:uid="{D079D64B-82A7-4A1F-A879-21F8051E2AAD}"/>
    <hyperlink ref="U3305" r:id="rId3133" display="108344668" xr:uid="{245795CD-3139-4E07-AEBA-60711229F8B1}"/>
    <hyperlink ref="U3308" r:id="rId3134" display="108344668" xr:uid="{7DCA288B-79A1-4091-8007-C4AC1BD0FCD1}"/>
    <hyperlink ref="U3307" r:id="rId3135" display="107390089" xr:uid="{1748B05E-1CFD-44BD-93DB-835A5B7937A8}"/>
    <hyperlink ref="U3310" r:id="rId3136" display="104254115" xr:uid="{0C6133CA-E543-4D31-AB9A-D9DEBC22EA7E}"/>
    <hyperlink ref="U3309" r:id="rId3137" display="104254115" xr:uid="{B1D44356-FADE-46B4-929C-2521241059AB}"/>
    <hyperlink ref="U3311" r:id="rId3138" display="108290475" xr:uid="{F3B012C8-8BE9-4B6F-8867-6C640F0969EE}"/>
    <hyperlink ref="U3312" r:id="rId3139" display="https://cdosuiteplus.us.bank-dns.com/Apps/DealMaintenance/Assets/AssetFacility_Transactions/FacilityTransactions/TransDetail.asp?parm=10759&amp;facility_trans_id=112104234&amp;" xr:uid="{F4DB0CC7-E7B1-4B82-8B97-A2EA633FE2C1}"/>
    <hyperlink ref="U3314" r:id="rId3140" display="107327904" xr:uid="{7D48B786-36B4-4870-ADF5-A9A723598626}"/>
    <hyperlink ref="U3315" r:id="rId3141" display="107327904" xr:uid="{284098DD-08D4-4DCF-97BE-315CFD96C18D}"/>
    <hyperlink ref="U3316" r:id="rId3142" display="107327904" xr:uid="{568D7CE9-85F1-4184-BCA3-40FB2F2691C9}"/>
    <hyperlink ref="U3313" r:id="rId3143" display="108490474" xr:uid="{77F729E0-6699-4AE4-9F4C-EBA325D9D0D0}"/>
    <hyperlink ref="U3317" r:id="rId3144" display="107383625" xr:uid="{04B2A0CF-9D84-4E30-A4C7-DB0A38BA73A0}"/>
    <hyperlink ref="U3319" r:id="rId3145" display="107713261" xr:uid="{AFAC692F-69B0-41FF-9A1D-A51AC0317D0F}"/>
    <hyperlink ref="U3318" r:id="rId3146" display="107713261" xr:uid="{ADCD3E13-59F3-4D70-B1B9-2441D74BBDB6}"/>
    <hyperlink ref="U3322" r:id="rId3147" display="108969152" xr:uid="{28618BCE-893E-46BD-8B48-4B841D2262D2}"/>
    <hyperlink ref="U3320" r:id="rId3148" display="109105779" xr:uid="{1600FE6A-BC23-4ACD-8B68-C5C11FA5743F}"/>
    <hyperlink ref="U3321" r:id="rId3149" display="109106287" xr:uid="{00BFCE15-C779-4128-9A05-47BE34A755A2}"/>
    <hyperlink ref="U3339" r:id="rId3150" display="104770886" xr:uid="{165519D1-09D6-4041-BC14-735B4736C0CC}"/>
    <hyperlink ref="U3336" r:id="rId3151" display="104770886" xr:uid="{FC8E9FF5-E57A-427F-9451-4BD563DE95D7}"/>
    <hyperlink ref="U3328" r:id="rId3152" display="104770886" xr:uid="{273FE27E-64F0-435C-AD92-7FA7ED75171F}"/>
    <hyperlink ref="U3337" r:id="rId3153" display="104770886" xr:uid="{67002F7A-7CD4-497D-B14B-9E657B15E778}"/>
    <hyperlink ref="U3335" r:id="rId3154" display="104770886" xr:uid="{EE5577B5-E19D-47E1-808A-40E82708E7D8}"/>
    <hyperlink ref="U3333" r:id="rId3155" display="104770886" xr:uid="{69007B1D-1C23-4396-AFA3-B132CE55B654}"/>
    <hyperlink ref="U3323" r:id="rId3156" display="104770886" xr:uid="{12A07489-20B6-4E95-AFC8-3DE51B402140}"/>
    <hyperlink ref="U3338" r:id="rId3157" display="104770886" xr:uid="{0E2EBE3B-4244-48FB-8A41-DDF5157F7515}"/>
    <hyperlink ref="U3324" r:id="rId3158" display="104770886" xr:uid="{F2ED9C75-B3B9-4D78-93D8-9995AF158A66}"/>
    <hyperlink ref="U3325" r:id="rId3159" display="104770886" xr:uid="{36AED810-F16D-426A-B622-505E7CDCA687}"/>
    <hyperlink ref="U3341" r:id="rId3160" display="104770886" xr:uid="{0984EAEB-331A-4AD4-B0B1-743E67F0E510}"/>
    <hyperlink ref="U3331" r:id="rId3161" display="104770886" xr:uid="{3B07B94E-A054-4F5A-AF0E-D63B1BC72167}"/>
    <hyperlink ref="U3327" r:id="rId3162" display="104770886" xr:uid="{8B37F63E-E693-4C04-93BB-8054D2B21BEE}"/>
    <hyperlink ref="U3340" r:id="rId3163" display="104770886" xr:uid="{BFB977F5-9304-4551-992E-59577D350262}"/>
    <hyperlink ref="U3342" r:id="rId3164" display="104770886" xr:uid="{2A5AFB1B-95A0-4298-A92E-17D6E66D3EA9}"/>
    <hyperlink ref="U3334" r:id="rId3165" display="104770886" xr:uid="{9CC5E447-5EEA-4C3B-B441-FF3A79D20FF1}"/>
    <hyperlink ref="U3343" r:id="rId3166" display="104770886" xr:uid="{319E5312-A8AA-416A-997A-2913757B6499}"/>
    <hyperlink ref="U3330" r:id="rId3167" display="104770886" xr:uid="{46EC52A1-9954-4F4D-B9C4-A0E8FB82455B}"/>
    <hyperlink ref="U3332" r:id="rId3168" display="104770886" xr:uid="{E7A46192-0ECF-4478-A26F-34BF106E5962}"/>
    <hyperlink ref="U3329" r:id="rId3169" display="104770886" xr:uid="{F2317A4C-1B0E-4934-8EB7-3E666312A3AB}"/>
    <hyperlink ref="U3326" r:id="rId3170" display="104770886" xr:uid="{4B9C4858-9C41-44DA-BDE3-170F85AE7223}"/>
    <hyperlink ref="U3344" r:id="rId3171" display="108140949" xr:uid="{BBD09F70-A832-4DD2-8F78-72DB75AD13EC}"/>
    <hyperlink ref="U3345" r:id="rId3172" display="108140949" xr:uid="{BC4C5DFA-70CE-4B1E-9A59-F90C89E7DBBA}"/>
    <hyperlink ref="U3346" r:id="rId3173" display="109334399" xr:uid="{C21DA65B-E699-42F2-99C5-04D83F72672F}"/>
    <hyperlink ref="U3347" r:id="rId3174" display="109334403" xr:uid="{A88FD2CD-909F-403E-8222-9570DA38219B}"/>
    <hyperlink ref="U3349" r:id="rId3175" display="108140949" xr:uid="{6537F6FB-0320-4AFB-B178-1752E8FF683A}"/>
    <hyperlink ref="U3348" r:id="rId3176" display="109334378" xr:uid="{32B1B07F-DBE9-420D-8EA8-F5FA004AFB2A}"/>
    <hyperlink ref="U3352" r:id="rId3177" display="104960482" xr:uid="{F7C4A178-579C-41F0-9437-C29FA6F2EAA6}"/>
    <hyperlink ref="U3353" r:id="rId3178" display="104960482" xr:uid="{DD34A1B3-A6FA-455F-9E04-81E6E8296097}"/>
    <hyperlink ref="U3350" r:id="rId3179" display="2783915" xr:uid="{BDEB9378-941E-4319-B2E9-8D409301EBDD}"/>
    <hyperlink ref="U3351" r:id="rId3180" display="2783916" xr:uid="{BD91A113-ACD9-429D-AF2F-0600E1648EF7}"/>
    <hyperlink ref="U3354" r:id="rId3181" display="104960482" xr:uid="{A476F0D7-66B5-4556-9A7F-2454BE7D419A}"/>
    <hyperlink ref="U3355" r:id="rId3182" display="https://cdosuiteplus.us.bank-dns.com/Apps/DealMaintenance/Assets/AssetFacility_Transactions/FacilityTransactions/TransDetail.asp?parm=10759&amp;facility_trans_id=109376352&amp;" xr:uid="{1D8CC634-99C1-4400-8AE1-8119F4355DEE}"/>
    <hyperlink ref="U3356" r:id="rId3183" display="108324132" xr:uid="{8F24C51C-3607-47F5-A5F9-EC4CCE497E4D}"/>
    <hyperlink ref="U3357" r:id="rId3184" display="107383797" xr:uid="{BA8A1ABD-948D-4856-8D22-71FFA99FE335}"/>
    <hyperlink ref="U3358" r:id="rId3185" display="105275255" xr:uid="{9121A468-3ADB-4DCC-B11E-6E7E7D0950FB}"/>
    <hyperlink ref="U3360" r:id="rId3186" display="109627645" xr:uid="{674CD283-9B63-4A96-99D0-79DB1B6678A3}"/>
    <hyperlink ref="U3359" r:id="rId3187" display="109626839" xr:uid="{A1F7C9D2-F5B5-4B30-8B2B-2139FC703DA6}"/>
    <hyperlink ref="U3361" r:id="rId3188" display="108746115" xr:uid="{F5DC7F6C-5EDC-4AB1-85CB-D9486C84CCBE}"/>
    <hyperlink ref="U3362" r:id="rId3189" display="108746403" xr:uid="{7F2026C1-08C6-4D98-9757-4165C5BB55EE}"/>
    <hyperlink ref="U3369" r:id="rId3190" display="2795585" xr:uid="{DA7213D6-4B1A-4400-82F9-3D4852FF30E5}"/>
    <hyperlink ref="U3370" r:id="rId3191" display="2795586" xr:uid="{21066AC4-352F-4A51-AAC6-87B49BEE9360}"/>
    <hyperlink ref="U3366" r:id="rId3192" display="2795587" xr:uid="{E1909F89-C847-4024-93A2-BE5853ACD3E3}"/>
    <hyperlink ref="U3367" r:id="rId3193" display="2795597" xr:uid="{34C32F41-6F24-48A1-9AF0-EE9A45DDD947}"/>
    <hyperlink ref="U3368" r:id="rId3194" display="2795598" xr:uid="{51A36922-9611-4010-836D-C62FF1C8CBB2}"/>
    <hyperlink ref="U3363" r:id="rId3195" display="566290" xr:uid="{F5608985-79F0-4EC3-981D-947D6632C819}"/>
    <hyperlink ref="U3365" r:id="rId3196" display="109835611" xr:uid="{04904416-8CD5-4D38-84AE-E6AB119A702B}"/>
    <hyperlink ref="U3371" r:id="rId3197" display="566290" xr:uid="{052AA232-6134-4860-A8A8-D59CD80BA2E7}"/>
    <hyperlink ref="U3364" r:id="rId3198" display="109835700" xr:uid="{8D2FAC6F-44F6-489A-8865-A5E4FBD7BA7B}"/>
    <hyperlink ref="U3373" r:id="rId3199" display="109986244" xr:uid="{BA935532-E05E-4E89-B24B-B3FA11647E2D}"/>
    <hyperlink ref="U3372" r:id="rId3200" display="109987091" xr:uid="{48C05FB1-F0B7-4B81-A66E-1AA45EF7BE23}"/>
    <hyperlink ref="U3374" r:id="rId3201" display="109987144" xr:uid="{6D9CB240-19F8-4198-966A-B980851D8A41}"/>
    <hyperlink ref="U3375" r:id="rId3202" display="109987534" xr:uid="{8A717282-2112-4C48-8EA5-610F901A5FFB}"/>
    <hyperlink ref="U3377" r:id="rId3203" display="109655975" xr:uid="{44A85A5C-9F2B-498B-9DB9-36C02AA36A6B}"/>
    <hyperlink ref="U3378" r:id="rId3204" display="109655975" xr:uid="{5CA911A3-7B3E-45E2-B802-539F3C41D1B9}"/>
    <hyperlink ref="U3376" r:id="rId3205" display="109655975" xr:uid="{4AB9F241-EB86-4837-B34F-B57B4706B874}"/>
    <hyperlink ref="U3383" r:id="rId3206" display="567001" xr:uid="{AA99E962-0A62-479E-8862-BC28B34F8B3B}"/>
    <hyperlink ref="U3380" r:id="rId3207" display="110466322" xr:uid="{A3AB5C1E-2316-4847-A0B3-7054AB65A80A}"/>
    <hyperlink ref="U3382" r:id="rId3208" display="2799321" xr:uid="{27C35E73-0389-42B5-89BC-42A37248BF82}"/>
    <hyperlink ref="U3379" r:id="rId3209" display="567001" xr:uid="{3895432D-9551-40F2-BC44-A40E4B7B572A}"/>
    <hyperlink ref="U3381" r:id="rId3210" display="110765510" xr:uid="{9A02E04E-14F0-46CF-975B-A5DDE065897A}"/>
    <hyperlink ref="U3409" r:id="rId3211" display="107022992" xr:uid="{739DEAF4-B12B-45BC-8ED5-F394A514D37C}"/>
    <hyperlink ref="U3385" r:id="rId3212" display="107022992" xr:uid="{0DC22BFB-A943-4076-AF72-13FEA3C5C06A}"/>
    <hyperlink ref="U3389" r:id="rId3213" display="107022992" xr:uid="{984199B8-1606-4D19-BFE4-8FFBB4339643}"/>
    <hyperlink ref="U3412" r:id="rId3214" display="107022992" xr:uid="{3050938F-F1F0-437C-A6D4-049CC39F498E}"/>
    <hyperlink ref="U3387" r:id="rId3215" display="107022992" xr:uid="{84F7511D-8FC3-40F5-9E12-63B49C9C888E}"/>
    <hyperlink ref="U3416" r:id="rId3216" display="107022992" xr:uid="{FAD60DC1-0D18-4EE3-96BB-0FD8F8419657}"/>
    <hyperlink ref="U3392" r:id="rId3217" display="107022992" xr:uid="{ABF07D80-FA7E-4344-A3F0-2E4739CA1C9B}"/>
    <hyperlink ref="U3414" r:id="rId3218" display="107022992" xr:uid="{8B368996-D78F-4B33-9CCE-F71E0CBEDC34}"/>
    <hyperlink ref="U3399" r:id="rId3219" display="107022992" xr:uid="{06865DC5-6119-49C3-86DC-0F6A2D5743CC}"/>
    <hyperlink ref="U3395" r:id="rId3220" display="107022992" xr:uid="{49585688-86BE-4810-B4DB-0845414BC0AE}"/>
    <hyperlink ref="U3404" r:id="rId3221" display="107022992" xr:uid="{36E2C1C5-7DA6-476A-84B9-A5FB5011BE48}"/>
    <hyperlink ref="U3421" r:id="rId3222" display="107022992" xr:uid="{A0861183-B0BB-4E92-9C34-E9C1C1B2AA0E}"/>
    <hyperlink ref="U3424" r:id="rId3223" display="107022992" xr:uid="{BC6140BF-5D2C-409B-80DE-8E957EA74F27}"/>
    <hyperlink ref="U3422" r:id="rId3224" display="107022992" xr:uid="{6E62BE51-4C98-4F56-BDC3-6B73682FAD73}"/>
    <hyperlink ref="U3405" r:id="rId3225" display="107022992" xr:uid="{0C19F6E5-3D86-441F-8F2D-3C17DBC7B3D5}"/>
    <hyperlink ref="U3400" r:id="rId3226" display="107022992" xr:uid="{05C702B7-726E-42EF-B33C-E5FD155E48AB}"/>
    <hyperlink ref="U3396" r:id="rId3227" display="107022992" xr:uid="{9550BF79-FFCF-4DC5-97A6-661EDC55B6CE}"/>
    <hyperlink ref="U3407" r:id="rId3228" display="107022992" xr:uid="{AD6CE6FA-1286-4BB5-9BE1-A092487CAF3B}"/>
    <hyperlink ref="U3402" r:id="rId3229" display="107022992" xr:uid="{6CA75F83-3C46-42CC-A575-EA105593B2A4}"/>
    <hyperlink ref="U3398" r:id="rId3230" display="110029280" xr:uid="{2BDFDA0F-F87E-4951-A77E-DB120FBA6C45}"/>
    <hyperlink ref="U3397" r:id="rId3231" display="110029330" xr:uid="{16BAE082-D5EA-45B1-A369-89AA9DE391E3}"/>
    <hyperlink ref="U3394" r:id="rId3232" display="110029397" xr:uid="{602E9AE0-7651-4E43-BD10-8F69281188C2}"/>
    <hyperlink ref="U3393" r:id="rId3233" display="110029618" xr:uid="{DE98287B-E0A1-415B-88B2-D4C43F4C9015}"/>
    <hyperlink ref="U3418" r:id="rId3234" display="110118727" xr:uid="{E110E91A-92D4-416C-BBFD-EB82726414B8}"/>
    <hyperlink ref="U3386" r:id="rId3235" display="110153857" xr:uid="{47648FB5-4924-4EAD-908A-003126C086DE}"/>
    <hyperlink ref="U3410" r:id="rId3236" display="110355109" xr:uid="{0813B654-6912-451A-8337-E7CE18402B8A}"/>
    <hyperlink ref="U3408" r:id="rId3237" display="110356493" xr:uid="{643CC1B1-94C8-446E-9480-4598E71D12B2}"/>
    <hyperlink ref="U3415" r:id="rId3238" display="110357642" xr:uid="{9290D1AD-251B-48E6-BCEC-3BE6ECF079D7}"/>
    <hyperlink ref="U3384" r:id="rId3239" display="110512460" xr:uid="{71A41455-A766-46B0-A64F-CC03CC87C782}"/>
    <hyperlink ref="U3388" r:id="rId3240" display="110544320" xr:uid="{655A8E17-C2AC-4AAB-BD18-2B0F560F772B}"/>
    <hyperlink ref="U3390" r:id="rId3241" display="110689410" xr:uid="{32887682-F9B8-4836-A76B-7FD9CC6A1837}"/>
    <hyperlink ref="U3423" r:id="rId3242" display="110739755" xr:uid="{EA7EFD57-423A-404F-8A86-13329B88CAB6}"/>
    <hyperlink ref="U3413" r:id="rId3243" display="110784879" xr:uid="{5282B8AA-E054-4DE3-A88F-DADDEB85EAB6}"/>
    <hyperlink ref="U3406" r:id="rId3244" display="110890116" xr:uid="{B4B86F1D-12F1-4FD8-B703-2F0E72D9D224}"/>
    <hyperlink ref="U3401" r:id="rId3245" display="110910474" xr:uid="{1A432519-63E0-42AC-86B5-2525708D1B05}"/>
    <hyperlink ref="U3417" r:id="rId3246" display="110914773" xr:uid="{6A956D13-B11F-40F7-AB63-46CA52EAB7D8}"/>
    <hyperlink ref="U3403" r:id="rId3247" display="110915308" xr:uid="{8E111263-988A-4A53-990E-7AFAACF5ABEB}"/>
    <hyperlink ref="U3391" r:id="rId3248" display="110934228" xr:uid="{1B7F51A9-892C-4500-8F5A-E736CBDC8396}"/>
    <hyperlink ref="U3420" r:id="rId3249" display="110951208" xr:uid="{E0A30392-0D07-4F03-A8C0-A287431DB0A7}"/>
    <hyperlink ref="U3419" r:id="rId3250" display="110953424" xr:uid="{18288A91-8E22-4C4E-9888-C09ED59FBEFC}"/>
    <hyperlink ref="U3411" r:id="rId3251" display="110955908" xr:uid="{542C6995-A0E8-4BE5-BD36-1EEB5EF6BF67}"/>
    <hyperlink ref="U3435" r:id="rId3252" display="105748374" xr:uid="{6E79013E-3799-40DE-AE42-5C00C4030E7F}"/>
    <hyperlink ref="U3439" r:id="rId3253" display="105748374" xr:uid="{5BF7FC4C-E8FB-4B69-B2A7-A8F8E3B82074}"/>
    <hyperlink ref="U3443" r:id="rId3254" display="105748374" xr:uid="{05BAF1B3-8444-466C-8E78-CCE3DF59DD1E}"/>
    <hyperlink ref="U3433" r:id="rId3255" display="105748374" xr:uid="{32AEE4FB-26B3-4AC4-BDBD-7245F2A716BB}"/>
    <hyperlink ref="U3426" r:id="rId3256" display="105748374" xr:uid="{CFF74E93-0710-4FC3-9C2E-259FB1DA43DB}"/>
    <hyperlink ref="U3437" r:id="rId3257" display="105748374" xr:uid="{5ECA2DB1-384C-4FE2-8BFE-2DF73E98F13D}"/>
    <hyperlink ref="U3446" r:id="rId3258" display="105748374" xr:uid="{95D3D2AE-DB97-437C-B9EB-3C6245CF7BC8}"/>
    <hyperlink ref="U3447" r:id="rId3259" display="105748374" xr:uid="{E97A6417-DC95-4670-9879-79618A790894}"/>
    <hyperlink ref="U3445" r:id="rId3260" display="110056517" xr:uid="{638CD2E7-E5EC-4671-9CA0-D413E5E38F68}"/>
    <hyperlink ref="U3438" r:id="rId3261" display="110065637" xr:uid="{74485836-92A8-4EA5-A6CE-391B3E81D9AC}"/>
    <hyperlink ref="U3434" r:id="rId3262" display="110216577" xr:uid="{F956D654-0DAD-4137-8A03-9CB5B11206C1}"/>
    <hyperlink ref="U3425" r:id="rId3263" display="110286724" xr:uid="{27BF8962-FEDE-47ED-8195-DF8AD2B10607}"/>
    <hyperlink ref="U3441" r:id="rId3264" display="110589225" xr:uid="{6C03988A-9A55-4C23-AB26-2D87E78E904A}"/>
    <hyperlink ref="U3440" r:id="rId3265" display="110702506" xr:uid="{5A2BCEF5-C01E-4C5F-A0E3-632690787074}"/>
    <hyperlink ref="U3428" r:id="rId3266" display="110845323" xr:uid="{D942E22D-5E1D-42AA-B418-231B6865C0AB}"/>
    <hyperlink ref="U3431" r:id="rId3267" display="111035310" xr:uid="{967D8B28-E38C-437E-A5CD-3B4EAFF3DA78}"/>
    <hyperlink ref="U3430" r:id="rId3268" display="111038446" xr:uid="{B86162E4-5623-4736-8E39-719A7DF12E04}"/>
    <hyperlink ref="U3429" r:id="rId3269" display="111150999" xr:uid="{BDD8FC32-0E04-4950-B482-19982FFA7E56}"/>
    <hyperlink ref="U3432" r:id="rId3270" display="111151038" xr:uid="{58FD9E7D-5CB8-411C-81A7-A521707E01FF}"/>
    <hyperlink ref="U3427" r:id="rId3271" display="111151397" xr:uid="{1676D347-0C27-4328-AC6F-E1ED9D61274B}"/>
    <hyperlink ref="U3442" r:id="rId3272" display="111216852" xr:uid="{8452050C-8594-44F0-B585-48129A02042D}"/>
    <hyperlink ref="U3436" r:id="rId3273" display="111257932" xr:uid="{B614047D-A2EE-49DA-B7B1-9681BEFDD4C2}"/>
    <hyperlink ref="U3444" r:id="rId3274" display="111258073" xr:uid="{913A2522-BA62-4C32-83C7-632F14D0750C}"/>
    <hyperlink ref="U3449" r:id="rId3275" display="106833520" xr:uid="{8FE0B379-A79C-49A1-B0A6-AB9748D0A254}"/>
    <hyperlink ref="U3460" r:id="rId3276" display="106833520" xr:uid="{0358DBF9-308B-4085-8FE9-F08F518FB394}"/>
    <hyperlink ref="U3451" r:id="rId3277" display="106833520" xr:uid="{60C94444-6E1E-41B7-92AA-0625D241F71A}"/>
    <hyperlink ref="U3452" r:id="rId3278" display="106833520" xr:uid="{4915E112-B443-4131-97FB-19864043072A}"/>
    <hyperlink ref="U3458" r:id="rId3279" display="106833520" xr:uid="{02874393-1B0A-4263-A257-5143442AAD7F}"/>
    <hyperlink ref="U3459" r:id="rId3280" display="106833520" xr:uid="{AA261F45-A103-46E9-B5B2-7782160F02D1}"/>
    <hyperlink ref="U3456" r:id="rId3281" display="106833520" xr:uid="{E4C1514F-9003-4945-98B4-77178DEDEF28}"/>
    <hyperlink ref="U3454" r:id="rId3282" display="106833520" xr:uid="{F6F160BF-AAA0-4893-8D43-216CA11B0AFA}"/>
    <hyperlink ref="U3455" r:id="rId3283" display="110361584" xr:uid="{5EC66192-42AB-48E7-A5DD-EAB2A33801E6}"/>
    <hyperlink ref="U3453" r:id="rId3284" display="110361601" xr:uid="{B777B6F5-70B3-439E-8EC1-7F45D63191F0}"/>
    <hyperlink ref="U3457" r:id="rId3285" display="110725643" xr:uid="{1FC34CC6-3A7F-424A-9F49-EBFD2AB5E32F}"/>
    <hyperlink ref="U3450" r:id="rId3286" display="111132165" xr:uid="{F4B41007-40A8-40C2-A63A-597EE19CE004}"/>
    <hyperlink ref="U3448" r:id="rId3287" display="111372792" xr:uid="{76C859A5-98AC-45BC-9425-2C502B691B18}"/>
    <hyperlink ref="U3461" r:id="rId3288" display="111421480" xr:uid="{6BBCB399-F092-44BF-A66A-384647E301F2}"/>
    <hyperlink ref="U3462" r:id="rId3289" display="2803232" xr:uid="{886BEC42-DB0C-43A7-9996-EE215A5207B5}"/>
    <hyperlink ref="U3463" r:id="rId3290" display="2803233" xr:uid="{BA235F59-09E9-4078-828E-31D1AD77F707}"/>
    <hyperlink ref="U3465" r:id="rId3291" display="2803232" xr:uid="{ED3C5AF0-34FE-4D2E-B60C-B1682FC309EF}"/>
    <hyperlink ref="U3464" r:id="rId3292" display="111029815" xr:uid="{EBE88B7D-B57E-402B-BD9E-C817279B47A3}"/>
    <hyperlink ref="U3481" r:id="rId3293" display="108350674" xr:uid="{3A7433D9-A5E4-42F7-9C07-D118E39AAF45}"/>
    <hyperlink ref="U3471" r:id="rId3294" display="108350674" xr:uid="{8D593339-4016-43A9-9EB5-F6D0196E2325}"/>
    <hyperlink ref="U3472" r:id="rId3295" display="108350674" xr:uid="{281B0977-699C-4545-B608-311854BB07E5}"/>
    <hyperlink ref="U3476" r:id="rId3296" display="108350674" xr:uid="{8EE32A10-40A7-4F29-B87F-AA0D95C573ED}"/>
    <hyperlink ref="U3479" r:id="rId3297" display="108350674" xr:uid="{191DC124-4F4C-4952-AA5D-FA8C063D6522}"/>
    <hyperlink ref="U3469" r:id="rId3298" display="108350674" xr:uid="{629275A5-030D-4125-A5E8-7B500C24DC8E}"/>
    <hyperlink ref="U3474" r:id="rId3299" display="https://cdosuiteplus.us.bank-dns.com/Apps/DealMaintenance/Assets/AssetFacility_Transactions/Loans/AssetLoan_Transactions/Transactions/TransDetail.asp?parm=10759&amp;issue_trans_id=106059736&amp;" xr:uid="{4B7F3831-1796-4152-AC28-DE1E5C2796F5}"/>
    <hyperlink ref="U3467" r:id="rId3300" display="108350674" xr:uid="{B98B6529-4980-4B6E-9481-0EA943392E9D}"/>
    <hyperlink ref="U3470" r:id="rId3301" display="110780687" xr:uid="{38A12838-C60F-44A4-AE60-DEBE2FB3443D}"/>
    <hyperlink ref="U3477" r:id="rId3302" display="111261488" xr:uid="{DF4A95A9-F7DC-4C47-80C1-4BC86D1DAF6A}"/>
    <hyperlink ref="U3468" r:id="rId3303" display="111474475" xr:uid="{C11EE062-5818-4830-A029-3327C559A12F}"/>
    <hyperlink ref="U3480" r:id="rId3304" display="111597784" xr:uid="{13E69A68-91EE-4211-BD30-33259C080194}"/>
    <hyperlink ref="U3475" r:id="rId3305" display="111628269" xr:uid="{F935D691-70F3-444D-8744-E48A4E244A8C}"/>
    <hyperlink ref="U3478" r:id="rId3306" display="111628402" xr:uid="{C769FFA4-2A8B-4BDE-A7F4-96F2D76B4246}"/>
    <hyperlink ref="U3473" r:id="rId3307" display="111629789" xr:uid="{093FAAC0-2342-4A01-BF42-12A4E121DFEC}"/>
    <hyperlink ref="U3482" r:id="rId3308" display="106974095" xr:uid="{83A4A9C3-C282-4B93-8865-E167427501B5}"/>
    <hyperlink ref="U3484" r:id="rId3309" display="110953743" xr:uid="{8AD9C62D-D895-455A-93B2-9D4F3691E6F6}"/>
    <hyperlink ref="U3483" r:id="rId3310" display="110955683" xr:uid="{3D9B26C8-007F-48E8-BB48-9E7FE2E11800}"/>
    <hyperlink ref="U3486" r:id="rId3311" display="106236630" xr:uid="{FC7280AF-F340-443C-AF8E-88C70FA4EBA8}"/>
    <hyperlink ref="U3487" r:id="rId3312" display="106236630" xr:uid="{7343D7F1-9EE1-46F3-983F-403716FAF14C}"/>
    <hyperlink ref="U3490" r:id="rId3313" display="106236630" xr:uid="{B3407B58-8B3C-4D0A-9F95-15AF5A9B531B}"/>
    <hyperlink ref="U3488" r:id="rId3314" display="106236630" xr:uid="{573EE3EA-52F3-4FA1-A7B3-3CEA06A217EC}"/>
    <hyperlink ref="U3493" r:id="rId3315" display="106236630" xr:uid="{E17F9AB6-E772-429E-9BC2-C16566863D89}"/>
    <hyperlink ref="U3491" r:id="rId3316" display="111454156" xr:uid="{A6E46D0F-F973-4593-A990-74AF169C64BC}"/>
    <hyperlink ref="U3489" r:id="rId3317" display="111778186" xr:uid="{69E9F594-7749-4874-89DE-57DDC11F8E1E}"/>
    <hyperlink ref="U3485" r:id="rId3318" display="111778235" xr:uid="{F45CC0E6-1AA6-4395-89B3-AED6CDE0607B}"/>
    <hyperlink ref="U3492" r:id="rId3319" display="111786057" xr:uid="{4FAE2234-8BD1-4B9A-AC80-DB548306B38E}"/>
    <hyperlink ref="U3494" r:id="rId3320" display="111928079" xr:uid="{691CEF30-28D8-4101-83F8-C5D7EA21D8AC}"/>
    <hyperlink ref="U3497" r:id="rId3321" display="112042244" xr:uid="{04AE355B-0EB0-4692-BFB2-78ED3A55878D}"/>
    <hyperlink ref="U3496" r:id="rId3322" display="112042254" xr:uid="{A43406ED-6482-4970-B2D8-AEA80894DB8B}"/>
    <hyperlink ref="U3495" r:id="rId3323" display="112042216" xr:uid="{BFB2BCCA-3C43-47C9-B408-88C51AD7B6BF}"/>
    <hyperlink ref="U3498" r:id="rId3324" display="2823983" xr:uid="{8864AFBA-F907-4A47-B08B-43DF3887E756}"/>
    <hyperlink ref="U3499" r:id="rId3325" display="111829144" xr:uid="{9D87E2D8-3477-473A-8B03-CFA1CD66F4D1}"/>
    <hyperlink ref="U3500" r:id="rId3326" display="111829144" xr:uid="{CB3D845B-BEC1-4F3D-882D-913EF4AC0E0F}"/>
    <hyperlink ref="U3501" r:id="rId3327" display="2830244" xr:uid="{4225D190-32ED-45A4-ACDD-71C6DC4E452D}"/>
    <hyperlink ref="U3508" r:id="rId3328" display="78399384" xr:uid="{DAA3D450-4681-4398-8970-0D88F89CCF05}"/>
    <hyperlink ref="U3509" r:id="rId3329" display="78399384" xr:uid="{6801AC35-AA91-421D-B4AF-7583DDAD1B05}"/>
    <hyperlink ref="U3510" r:id="rId3330" display="78399384" xr:uid="{640DF034-1C39-4DE0-90E1-61EE0AF265D7}"/>
    <hyperlink ref="U3511" r:id="rId3331" display="78399384" xr:uid="{B47F2650-AAC4-473D-8431-27FB3153D9D6}"/>
    <hyperlink ref="U3512" r:id="rId3332" display="78399384" xr:uid="{39C32511-1B26-4743-8A41-838431757420}"/>
    <hyperlink ref="U3513" r:id="rId3333" display="78399384" xr:uid="{385E28BA-EB2A-4C8F-A06C-EDABF542E351}"/>
    <hyperlink ref="U3514" r:id="rId3334" display="78399384" xr:uid="{2B3B3096-F0B5-449A-BBE4-A00BE7D75DFC}"/>
    <hyperlink ref="U3515" r:id="rId3335" display="78399384" xr:uid="{95E66B4F-EC22-4FA4-91A3-5320E975C294}"/>
    <hyperlink ref="U3516" r:id="rId3336" display="78399384" xr:uid="{57CF8A74-6586-4BAD-965A-E7DB39DA6EC5}"/>
    <hyperlink ref="U3502" r:id="rId3337" display="112162631" xr:uid="{52B496CD-0637-4B09-8CDB-6E56F6AB2EAA}"/>
    <hyperlink ref="U3503" r:id="rId3338" display="112162646" xr:uid="{799FADEE-B88D-46C9-AC5C-76C8D891DEC1}"/>
    <hyperlink ref="U3504" r:id="rId3339" display="112162653" xr:uid="{EAA2B3EC-09B5-4EB3-9A7E-1FCD0128C30E}"/>
    <hyperlink ref="U3505" r:id="rId3340" display="112162670" xr:uid="{FA6E949B-3133-48F0-8787-FF2F8A57F36A}"/>
    <hyperlink ref="U3506" r:id="rId3341" display="112162673" xr:uid="{029545E9-FC6D-4E61-9506-F3D188781AC7}"/>
    <hyperlink ref="U3507" r:id="rId3342" display="112162692" xr:uid="{16DFA991-5F19-486F-BA31-7279705A3B5C}"/>
    <hyperlink ref="U3518" r:id="rId3343" display="112204177" xr:uid="{FC47587A-DC86-4DD7-A92F-9000828E0BE1}"/>
    <hyperlink ref="U3519" r:id="rId3344" display="112204181" xr:uid="{30113CC0-A913-4CD4-8D34-1600FC4E8E4A}"/>
    <hyperlink ref="U3520" r:id="rId3345" display="112204095" xr:uid="{049FEAD1-8C32-4D2E-AB13-6E6A7616835B}"/>
    <hyperlink ref="U3525" r:id="rId3346" display="111194715" xr:uid="{2DBBF980-011F-4696-B881-B3DBCA83B9F3}"/>
    <hyperlink ref="U3526" r:id="rId3347" display="111194715" xr:uid="{0EC8E3D4-4A62-44A6-ABAC-BC718AD475C5}"/>
    <hyperlink ref="U3527" r:id="rId3348" display="111194715" xr:uid="{FC571AD6-294A-47C7-B53B-088329372D87}"/>
    <hyperlink ref="U3528" r:id="rId3349" display="111194715" xr:uid="{EDCC0724-B588-4D5B-A1FA-2E79925F3914}"/>
    <hyperlink ref="U3522" r:id="rId3350" display="111194715" xr:uid="{197BD05B-9167-4574-9350-883D15129471}"/>
    <hyperlink ref="U3524" r:id="rId3351" display="111194715" xr:uid="{D7AEF7B0-C93F-44F4-BF26-E524417B60F7}"/>
    <hyperlink ref="U3521" r:id="rId3352" display="112634751" xr:uid="{DF6E2741-4772-4BB3-B88D-1FDE6B87C8A6}"/>
    <hyperlink ref="U3523" r:id="rId3353" display="112635273" xr:uid="{7F7E84E9-0C1F-471B-AE85-0CDA0A9EFD83}"/>
    <hyperlink ref="U3530" r:id="rId3354" display="110029555" xr:uid="{619C7516-077A-43E6-82A7-D5A4A911E0CF}"/>
    <hyperlink ref="U3531" r:id="rId3355" display="110029555" xr:uid="{4DE43137-BB97-4E48-9BBA-ED4D77E952D0}"/>
    <hyperlink ref="U3529" r:id="rId3356" display="110029555" xr:uid="{F8539BB0-3FA9-45B3-996E-E6942A9662D2}"/>
    <hyperlink ref="U3542" r:id="rId3357" display="110029555" xr:uid="{8E95AA15-6254-45BF-ACA7-2CC242EBFCBD}"/>
    <hyperlink ref="U3543" r:id="rId3358" display="110029555" xr:uid="{6DA312E2-4B1D-4B71-81AE-B6EF8F89B7E9}"/>
    <hyperlink ref="U3534" r:id="rId3359" display="110029555" xr:uid="{6C2155F2-28C1-4991-8773-4D44840C0FCA}"/>
    <hyperlink ref="U3532" r:id="rId3360" display="110029555" xr:uid="{EB02F5D5-A7BD-451A-ADAA-B735607B38AE}"/>
    <hyperlink ref="U3541" r:id="rId3361" display="110029555" xr:uid="{3BFB2E7C-E1A5-4070-96FD-7E21F71A94A6}"/>
    <hyperlink ref="U3539" r:id="rId3362" display="110029555" xr:uid="{8C052724-BCCA-4551-AE25-FB18F6342B30}"/>
    <hyperlink ref="U3540" r:id="rId3363" display="110029555" xr:uid="{3D395067-A854-41FA-B485-8A5BE62F8D80}"/>
    <hyperlink ref="U3544" r:id="rId3364" display="110029555" xr:uid="{5FE6A8F8-E248-418C-9A69-3EE6616C8973}"/>
    <hyperlink ref="U3536" r:id="rId3365" display="110029555" xr:uid="{FFB8DA32-3E57-4289-90F7-995F7802F5D6}"/>
    <hyperlink ref="U3537" r:id="rId3366" display="110029555" xr:uid="{23F51270-68B6-4F62-B0F3-44267A32029D}"/>
    <hyperlink ref="U3538" r:id="rId3367" display="110029555" xr:uid="{3A58A28E-F2B5-47D8-9752-D2D8D6FEA10E}"/>
    <hyperlink ref="U3535" r:id="rId3368" display="110029555" xr:uid="{7C831FEC-432C-402C-9898-06D5C0B9CAB7}"/>
    <hyperlink ref="U3533" r:id="rId3369" display="112691325" xr:uid="{F9261AE0-8DC4-40E1-9E50-CEC41A7F7388}"/>
    <hyperlink ref="U3546" r:id="rId3370" display="112585659" xr:uid="{1042256F-9C3D-4103-97DA-F6BC02443C75}"/>
    <hyperlink ref="U3547" r:id="rId3371" display="112585659" xr:uid="{3ED1B95F-943B-4A5D-A9B7-D2E215A3AFB5}"/>
    <hyperlink ref="U3545" r:id="rId3372" display="112585659" xr:uid="{9AA54E9F-1CB0-4595-A0B0-0297C9C36834}"/>
    <hyperlink ref="U3548" r:id="rId3373" display="112585659" xr:uid="{9671BE67-9D0B-4AD5-A711-DE46104CB755}"/>
    <hyperlink ref="U3549" r:id="rId3374" display="112761098" xr:uid="{D2C00208-EEE8-40FC-A87C-49B47510FD06}"/>
    <hyperlink ref="U3550" r:id="rId3375" display="2848454" xr:uid="{B13F4DD3-ECE3-4AA7-879B-371974323744}"/>
    <hyperlink ref="U3551" r:id="rId3376" display="2848455" xr:uid="{F87DCCAC-7D69-479B-9985-EC5D3DB04889}"/>
    <hyperlink ref="U3552" r:id="rId3377" display="2850340" xr:uid="{C12DDA64-7C6B-4B15-9BDE-960B148FA409}"/>
    <hyperlink ref="U3553" r:id="rId3378" display="112691445" xr:uid="{D64FE588-E947-489F-96EA-26645118BB92}"/>
    <hyperlink ref="U3554" r:id="rId3379" display="112691458" xr:uid="{35D1020E-EAB1-4A18-B11A-EF0B6013DDEB}"/>
    <hyperlink ref="U3555" r:id="rId3380" display="112691445" xr:uid="{1E3FF494-21E3-4205-A194-1693C6C9E770}"/>
    <hyperlink ref="U3556" r:id="rId3381" display="112691445" xr:uid="{A3011691-381B-4ABA-BDB1-81604555FA07}"/>
    <hyperlink ref="U3558" r:id="rId3382" display="108495454" xr:uid="{83058556-4DBE-4D6D-B68C-1498AE226FC3}"/>
    <hyperlink ref="U3557" r:id="rId3383" display="112824809" xr:uid="{CC7B6FD7-110C-4015-83C8-DCDA88C9099A}"/>
    <hyperlink ref="U3560" r:id="rId3384" display="108404119" xr:uid="{E6279F23-6CD1-4182-8BBD-38CD1A422253}"/>
    <hyperlink ref="U3561" r:id="rId3385" display="108404119" xr:uid="{5FF62210-A670-4989-8213-AADED7B4E782}"/>
    <hyperlink ref="U3559" r:id="rId3386" display="113008611" xr:uid="{916CEBEB-5778-41FC-BC05-194A3085AAD1}"/>
    <hyperlink ref="U3564" r:id="rId3387" display="112824383" xr:uid="{54D6690D-66BC-414E-B2E3-353EC282E0D8}"/>
    <hyperlink ref="U3563" r:id="rId3388" display="112824836" xr:uid="{BA242528-1D08-4DE5-99C5-851FAAC330EE}"/>
    <hyperlink ref="U3562" r:id="rId3389" display="112825031" xr:uid="{D0800AE6-8274-43CB-A2F9-A7BE34DACF3B}"/>
    <hyperlink ref="U3568" r:id="rId3390" display="113063029" xr:uid="{833383A7-79FF-4885-AF69-4E33E6394EDC}"/>
    <hyperlink ref="U3569" r:id="rId3391" display="113077019" xr:uid="{646F8FE9-8CB0-484A-BCD9-FFAB90108557}"/>
    <hyperlink ref="U3567" r:id="rId3392" display="113062987" xr:uid="{89D8DD7E-B596-4CDE-AF09-6F6DD60F09EE}"/>
    <hyperlink ref="U3566" r:id="rId3393" display="113076869" xr:uid="{00F98BD1-E70F-4F5B-AE74-D9B54E9A9ED5}"/>
    <hyperlink ref="U3565" r:id="rId3394" display="113076920" xr:uid="{7A082FA1-7528-4F69-9306-2348D29FCFB5}"/>
    <hyperlink ref="U3570" r:id="rId3395" display="113161164" xr:uid="{71E4C668-AE84-43C3-A767-9F7227DE7041}"/>
    <hyperlink ref="U3571" r:id="rId3396" display="113161164" xr:uid="{9BCC1DFF-37F4-442F-ACB2-FE98DC8C14A1}"/>
    <hyperlink ref="U3572" r:id="rId3397" display="113161164" xr:uid="{FAE966B6-1C43-477B-9911-DFBBA58F2A71}"/>
    <hyperlink ref="U3573" r:id="rId3398" display="113199629" xr:uid="{83F29D79-C96A-4CD0-8CC4-01EDE98E94BB}"/>
    <hyperlink ref="U3575" r:id="rId3399" display="113199629" xr:uid="{9859DAFE-1FC3-4950-92A4-B6769510F778}"/>
    <hyperlink ref="U3574" r:id="rId3400" display="111628232" xr:uid="{A5BE843C-7FB2-4DBE-9F22-A767A6B9E537}"/>
    <hyperlink ref="U3576" r:id="rId3401" display="2858704" xr:uid="{BD791193-8BC4-4B60-80B0-35B762BD09A8}"/>
    <hyperlink ref="U3578" r:id="rId3402" display="112824079" xr:uid="{5B46F5F3-BF03-4BC7-B49B-F67FF6E6C048}"/>
    <hyperlink ref="U3577" r:id="rId3403" display="2860114" xr:uid="{75CC0A6A-CD7C-42DC-A4CB-93AE936F4778}"/>
    <hyperlink ref="U3579" r:id="rId3404" display="112015242" xr:uid="{911E65FE-4FBC-48D4-B90E-6F145D35C51E}"/>
    <hyperlink ref="U3580" r:id="rId3405" display="112015242" xr:uid="{4428AADE-C122-43BA-BDD0-CBE0041428C6}"/>
    <hyperlink ref="U3581" r:id="rId3406" display="113002085" xr:uid="{087DB3E2-D32D-42AE-8155-B46145912092}"/>
    <hyperlink ref="U3583" r:id="rId3407" display="2864765" xr:uid="{A864D123-BF05-4E3F-AC83-355625E9D375}"/>
    <hyperlink ref="U3582" r:id="rId3408" display="112824733" xr:uid="{F8EC74FC-BF15-4AAF-8ACF-DC6EC839C939}"/>
    <hyperlink ref="U3587" r:id="rId3409" display="112355298" xr:uid="{D34ECF37-35AB-490F-9DED-3275CD92F354}"/>
    <hyperlink ref="U3588" r:id="rId3410" display="112355298" xr:uid="{DC2BBA75-CBDC-420F-8BFC-D4EBC660C553}"/>
    <hyperlink ref="U3584" r:id="rId3411" display="112355298" xr:uid="{3300D675-DE66-44ED-9C87-D1F8C633CD43}"/>
    <hyperlink ref="U3585" r:id="rId3412" display="112355298" xr:uid="{4093B918-DB44-4477-93B7-B229897B812E}"/>
    <hyperlink ref="U3586" r:id="rId3413" display="112355298" xr:uid="{404F9975-66EA-4A8E-9C33-FE7AC6481A04}"/>
    <hyperlink ref="U3589" r:id="rId3414" display="112394842" xr:uid="{1B396FE1-E953-45FC-911D-D2FE49582CA6}"/>
    <hyperlink ref="U3590" r:id="rId3415" display="112394842" xr:uid="{C6E2419E-87ED-4F1B-8D88-8BBE76317132}"/>
    <hyperlink ref="U3596" r:id="rId3416" display="109079699" xr:uid="{344C5DF9-047F-46CF-A20A-92FF89F9C2AC}"/>
    <hyperlink ref="U3601" r:id="rId3417" display="109079699" xr:uid="{AECF528D-CFFA-4610-86F0-8A384C16737A}"/>
    <hyperlink ref="U3603" r:id="rId3418" display="109079699" xr:uid="{17F7A275-5147-41B6-B464-69310B4B2C2A}"/>
    <hyperlink ref="U3604" r:id="rId3419" display="109079699" xr:uid="{79708027-CC70-482E-9CF8-DF23F412023A}"/>
    <hyperlink ref="U3591" r:id="rId3420" display="109079699" xr:uid="{7BFDEAFC-F020-48E7-9924-4BEEFFEFB767}"/>
    <hyperlink ref="U3597" r:id="rId3421" display="109079699" xr:uid="{8EFD371D-4B17-429B-B053-7E3F659FACF8}"/>
    <hyperlink ref="U3594" r:id="rId3422" display="109079699" xr:uid="{DBF63DD3-17FC-44C5-B0BC-7AD59429ED1E}"/>
    <hyperlink ref="U3605" r:id="rId3423" display="109079699" xr:uid="{3191FDB2-7C31-4272-A7CA-2D95DE5F8F8E}"/>
    <hyperlink ref="U3602" r:id="rId3424" display="109079699" xr:uid="{D18C240A-3263-46D8-AE54-DDB4633499FA}"/>
    <hyperlink ref="U3592" r:id="rId3425" display="109079699" xr:uid="{AEB348DC-7C98-4FB6-8405-D390E4C3721C}"/>
    <hyperlink ref="U3593" r:id="rId3426" display="109079699" xr:uid="{A34360EB-3BD6-447D-9BD2-5CF0485983E0}"/>
    <hyperlink ref="U3600" r:id="rId3427" display="109079699" xr:uid="{2D68F943-63FA-4D1A-811E-55BE4B7E6083}"/>
    <hyperlink ref="U3595" r:id="rId3428" display="109079699" xr:uid="{65643D25-8B41-4865-8B2E-78C687096EE5}"/>
    <hyperlink ref="U3598" r:id="rId3429" display="109079699" xr:uid="{C7540840-435C-43AB-8FF5-E8B550915ACA}"/>
    <hyperlink ref="U3599" r:id="rId3430" display="109079699" xr:uid="{1D2581C8-7821-4A86-9AB8-5B6CEBDFC07D}"/>
    <hyperlink ref="U3606" r:id="rId3431" display="109079699" xr:uid="{564BC122-2243-4F57-A686-675BEE2C9BFE}"/>
    <hyperlink ref="U3611" r:id="rId3432" display="113905849" xr:uid="{9C82E602-7D2A-4187-A918-6B366065F207}"/>
    <hyperlink ref="U3608" r:id="rId3433" display="113905849" xr:uid="{274EF5EE-58F2-4064-9301-67C618D68846}"/>
    <hyperlink ref="U3607" r:id="rId3434" display="113905849" xr:uid="{652BABB4-33C8-460E-94B6-E0488D002F26}"/>
    <hyperlink ref="U3610" r:id="rId3435" display="113905849" xr:uid="{C35E48CD-6364-4A82-B56A-4D8CDF4D3E46}"/>
    <hyperlink ref="U3612" r:id="rId3436" display="113905849" xr:uid="{D0260F75-2D68-4C80-BF62-3E2583A804BD}"/>
    <hyperlink ref="U3609" r:id="rId3437" display="113999020" xr:uid="{4CFAA15D-AAF7-481A-9030-BAA03665FA6F}"/>
    <hyperlink ref="U3626" r:id="rId3438" display="114084246" xr:uid="{706BBBAA-D72F-4AF6-BC56-87530E3C79E4}"/>
    <hyperlink ref="U3621" r:id="rId3439" display="114084246" xr:uid="{41B48BB1-AFC2-452B-A0D7-1CDF5759F2A0}"/>
    <hyperlink ref="U3622" r:id="rId3440" display="114084246" xr:uid="{5F350E4A-E564-407F-A772-2E922B989871}"/>
    <hyperlink ref="U3613" r:id="rId3441" display="2874155" xr:uid="{66688289-4863-44C7-916A-5673CAAD42C1}"/>
    <hyperlink ref="U3614" r:id="rId3442" display="2874156" xr:uid="{746DFBCA-1CC7-42D0-82C5-9C0ABC98DD4F}"/>
    <hyperlink ref="U3624" r:id="rId3443" display="114013413" xr:uid="{0292CFE0-160B-4F8F-A580-3AAE0BEF8F81}"/>
    <hyperlink ref="U3625" r:id="rId3444" display="114014437" xr:uid="{542B7290-C14E-444A-A88A-B4F517EA6C71}"/>
    <hyperlink ref="U3619" r:id="rId3445" display="114113992" xr:uid="{A55EB0CB-0C72-4919-80B3-29A0857A86CB}"/>
    <hyperlink ref="U3615" r:id="rId3446" display="113645050" xr:uid="{3EA08712-36D7-4190-8724-9D618DF750C0}"/>
    <hyperlink ref="U3617" r:id="rId3447" display="113647049" xr:uid="{873BAB9D-9B52-4CAF-A585-36D981B60594}"/>
    <hyperlink ref="U3616" r:id="rId3448" display="114012210" xr:uid="{89C9E24E-98A6-415C-964F-79D7714F7F1C}"/>
    <hyperlink ref="U3627" r:id="rId3449" display="114128345" xr:uid="{11F66465-04B1-465A-8607-DF2480688772}"/>
    <hyperlink ref="U3618" r:id="rId3450" display="113652171" xr:uid="{B323CD55-AC92-4C40-8329-6D477CF27F82}"/>
    <hyperlink ref="U3623" r:id="rId3451" display="113652903" xr:uid="{E7878B15-6FE9-4FA1-BF7A-E5560086FB40}"/>
    <hyperlink ref="U3620" r:id="rId3452" display="113658167" xr:uid="{FD4D934D-2946-493F-BE24-3EABA557177F}"/>
    <hyperlink ref="U3628" r:id="rId3453" display="113524232" xr:uid="{E2364DAA-6CB0-4094-A147-E640286C4E98}"/>
    <hyperlink ref="U3629" r:id="rId3454" display="113646048" xr:uid="{4FB99202-CA14-4F0A-9964-5D93DE102615}"/>
    <hyperlink ref="U3630" r:id="rId3455" display="114177725" xr:uid="{8BBB6F2E-BCFA-4F39-88E7-DE92F95D31FC}"/>
    <hyperlink ref="U3631" r:id="rId3456" display="112804605" xr:uid="{FBB2F1CF-F91F-435A-A537-8DCF1D29B0A4}"/>
    <hyperlink ref="U3644" r:id="rId3457" display="112950618" xr:uid="{C7952009-35A4-4A87-B28B-C7EB5318FA3F}"/>
    <hyperlink ref="U3634" r:id="rId3458" display="112950618" xr:uid="{0B5884E8-DAD7-4974-853E-9B8FF08BAE9C}"/>
    <hyperlink ref="U3640" r:id="rId3459" display="112950618" xr:uid="{85326186-A4B7-40C5-8EEF-EFA5362A5629}"/>
    <hyperlink ref="U3641" r:id="rId3460" display="112950618" xr:uid="{8BF17D80-0C20-423A-9FC4-FAC4CF58418B}"/>
    <hyperlink ref="U3642" r:id="rId3461" display="112950618" xr:uid="{A69A1528-8F25-41BC-B491-C700943DCBD4}"/>
    <hyperlink ref="U3643" r:id="rId3462" display="112950618" xr:uid="{26FE9544-78EB-4A9A-B486-FDC91D5AA11D}"/>
    <hyperlink ref="U3638" r:id="rId3463" display="114309439" xr:uid="{D839DABD-9AE2-442B-A8C5-AB66EF0FFC53}"/>
    <hyperlink ref="U3635" r:id="rId3464" display="112950618" xr:uid="{4732FB27-C374-4B07-B82C-D351D9BDABDB}"/>
    <hyperlink ref="U3636" r:id="rId3465" display="112950618" xr:uid="{CA0FFFD3-BD43-4277-A632-CE828410EDDF}"/>
    <hyperlink ref="U3632" r:id="rId3466" display="114309458" xr:uid="{FCC19F23-C331-4EB9-92E5-A77A9E86510A}"/>
    <hyperlink ref="U3637" r:id="rId3467" display="112950618" xr:uid="{BB62B908-07CA-4D6A-BC6B-C8227E566685}"/>
    <hyperlink ref="U3633" r:id="rId3468" display="114259175" xr:uid="{3904C4F0-D77B-4336-A953-FF52F7BE27E0}"/>
    <hyperlink ref="U3639" r:id="rId3469" display="114259957" xr:uid="{042DB42F-0663-4DBB-A673-3298962DAC33}"/>
    <hyperlink ref="U3647" r:id="rId3470" display="113653324" xr:uid="{6697BCEE-38F6-4791-AA3B-0B9F5B3F8205}"/>
    <hyperlink ref="U3645" r:id="rId3471" display="114268891" xr:uid="{3AEEE4D8-CDED-4019-807B-8D9C25E58A37}"/>
    <hyperlink ref="U3648" r:id="rId3472" display="114268482" xr:uid="{4D51E7A7-620E-44B2-A101-239215ED21D0}"/>
    <hyperlink ref="U3649" r:id="rId3473" display="114357394" xr:uid="{77D9C62F-1FE7-440B-80EE-4665AEE061DB}"/>
    <hyperlink ref="U3646" r:id="rId3474" display="114283758" xr:uid="{B3EAFECD-06EB-4A0F-A38C-64F08A6636C7}"/>
    <hyperlink ref="U3650" r:id="rId3475" display="113653662" xr:uid="{AAEAD322-8977-4EB8-8E62-AE9FA53C0645}"/>
    <hyperlink ref="U3652" r:id="rId3476" display="113646083" xr:uid="{DDC887CE-7C59-4A77-8225-8206F89962A7}"/>
    <hyperlink ref="U3651" r:id="rId3477" display="2880961" xr:uid="{904DB7D3-D44C-43E6-8089-D8FA2366C333}"/>
    <hyperlink ref="U3655" r:id="rId3478" display="2880964" xr:uid="{9E8E1AEA-B20B-405F-8F02-0E30CBBBB0FD}"/>
    <hyperlink ref="U3653" r:id="rId3479" display="113654294" xr:uid="{F0CA7D99-0A7C-4FAA-9378-61236B9EFFA2}"/>
    <hyperlink ref="U3654" r:id="rId3480" display="2881196" xr:uid="{6B0A64B2-EADF-4D61-B9DD-B874962A16FA}"/>
    <hyperlink ref="U3658" r:id="rId3481" display="114526077" xr:uid="{B01073F6-3897-4E62-99C1-FE26906BA59B}"/>
    <hyperlink ref="U3659" r:id="rId3482" display="114526077" xr:uid="{024E5DBF-AD5C-4095-9042-358A6844C536}"/>
    <hyperlink ref="U3657" r:id="rId3483" display="114527169" xr:uid="{E2638611-1303-4DB0-A373-B880A500A210}"/>
    <hyperlink ref="U3656" r:id="rId3484" display="114527183" xr:uid="{CCAB90C5-B071-48E4-8966-AA543266D20F}"/>
    <hyperlink ref="U3660" r:id="rId3485" display="109326717" xr:uid="{D0086666-842A-4AAB-ACC8-E99CA9A2FE82}"/>
    <hyperlink ref="U3662" r:id="rId3486" display="107960333" xr:uid="{ADA15E3F-68A8-468B-A28D-FFE2F2A397F1}"/>
    <hyperlink ref="U3661" r:id="rId3487" display="107960333" xr:uid="{AE6DA050-BBFF-4F61-AEB5-D6A3E4932C37}"/>
    <hyperlink ref="U3671" r:id="rId3488" display="2884702" xr:uid="{7F5F588C-58BC-4186-AC80-69A475CEE486}"/>
    <hyperlink ref="U3669" r:id="rId3489" display="2884704" xr:uid="{A9C71906-A781-4742-84C1-4DC462B1FFEE}"/>
    <hyperlink ref="U3666" r:id="rId3490" display="2884705" xr:uid="{E6021AEF-C1F4-452A-B5D1-5C401C0E2454}"/>
    <hyperlink ref="U3667" r:id="rId3491" display="2884706" xr:uid="{BA3FED53-CBFF-49EA-9656-4CFCF1BF5BE5}"/>
    <hyperlink ref="U3668" r:id="rId3492" display="2884707" xr:uid="{9B5B27D2-B3EA-4293-BC4B-C0D936C5EDA8}"/>
    <hyperlink ref="U3670" r:id="rId3493" display="2884708" xr:uid="{3458A221-DC4F-4F11-9DEA-919E76B18F0A}"/>
    <hyperlink ref="U3663" r:id="rId3494" display="583134" xr:uid="{6D091708-3E67-4B62-9FC6-AAA1B8832D1D}"/>
    <hyperlink ref="U3672" r:id="rId3495" display="2884703" xr:uid="{DCC7EC87-78E5-48E5-A29E-2CEB7018AB52}"/>
    <hyperlink ref="U3665" r:id="rId3496" display="113332849" xr:uid="{886C7F27-845B-408D-9068-3240AB302BFA}"/>
    <hyperlink ref="U3673" r:id="rId3497" display="583134" xr:uid="{BF5F3B17-6439-4F77-9519-1E03521B517B}"/>
    <hyperlink ref="U3664" r:id="rId3498" display="114686249" xr:uid="{EA82569B-BD58-4150-A73D-80D5C845CB23}"/>
    <hyperlink ref="U3674" r:id="rId3499" display="113333319" xr:uid="{B4B2998B-08DF-4F3F-9DA8-03BD0A99E7F6}"/>
    <hyperlink ref="U3675" r:id="rId3500" display="2888021" xr:uid="{C93B69CC-D616-42E3-8B02-C464CCFFD632}"/>
    <hyperlink ref="U3676" r:id="rId3501" display="115661066" xr:uid="{836E39CC-C219-43AD-8558-E84F64AACF7E}"/>
    <hyperlink ref="U3705" r:id="rId3502" display="115561066" xr:uid="{8A47EF69-4466-4AB1-8B2C-1008D750C3FD}"/>
    <hyperlink ref="U3680" r:id="rId3503" display="115561066" xr:uid="{3732265E-76DB-4A02-A92B-85CFA1F6E0A6}"/>
    <hyperlink ref="U3690" r:id="rId3504" display="115561066" xr:uid="{85F3C561-59D3-485E-92C7-8E6AB2C134AF}"/>
    <hyperlink ref="U3693" r:id="rId3505" display="115561066" xr:uid="{195488EE-E8A0-4FCB-A417-1AC10FB7D660}"/>
    <hyperlink ref="U3710" r:id="rId3506" display="115561066" xr:uid="{2274B167-42D7-46B1-A26F-82B460505BDD}"/>
    <hyperlink ref="U3701" r:id="rId3507" display="115561066" xr:uid="{8FEA26BE-9F14-4195-B7DB-B1EF31BACDCE}"/>
    <hyperlink ref="U3682" r:id="rId3508" display="115561066" xr:uid="{A18A1E02-EB2F-47F7-9A38-5053849190B0}"/>
    <hyperlink ref="U3736" r:id="rId3509" display="115561066" xr:uid="{CC5AFA3A-40D2-4E70-A0C0-D4984176B6E0}"/>
    <hyperlink ref="U3722" r:id="rId3510" display="115561066" xr:uid="{5F581739-6A18-440C-92BB-C61808565D75}"/>
    <hyperlink ref="U3712" r:id="rId3511" display="115561066" xr:uid="{BAD26EDF-2616-471A-9E54-292C3FACB866}"/>
    <hyperlink ref="U3696" r:id="rId3512" display="115561066" xr:uid="{3F6E719A-310C-4B5F-894D-DE0EA865C77A}"/>
    <hyperlink ref="U3714" r:id="rId3513" display="115561066" xr:uid="{D149058C-02C9-48E3-9272-CBBC1DCC4EAC}"/>
    <hyperlink ref="U3685" r:id="rId3514" display="115561066" xr:uid="{386A7970-3B15-448D-A82D-F953006CE986}"/>
    <hyperlink ref="U3733" r:id="rId3515" display="115561066" xr:uid="{A44C94BD-75D3-4B32-821B-1C5EDF2FA461}"/>
    <hyperlink ref="U3678" r:id="rId3516" display="115561066" xr:uid="{6F4A8CDB-FE7A-4512-90A8-23DAEDF22DF8}"/>
    <hyperlink ref="U3694" r:id="rId3517" display="115561066" xr:uid="{7A028AF3-095F-4C89-BD8D-675F503ACC24}"/>
    <hyperlink ref="U3691" r:id="rId3518" display="115561066" xr:uid="{C0BB02B9-DAEA-4604-89EA-C98F2BADDF10}"/>
    <hyperlink ref="U3729" r:id="rId3519" display="115561066" xr:uid="{7F570564-1A60-4E4A-9066-44F9D818810C}"/>
    <hyperlink ref="U3730" r:id="rId3520" display="115561066" xr:uid="{EC883CD1-2593-48B2-92B4-731D39753B13}"/>
    <hyperlink ref="U3688" r:id="rId3521" display="115561066" xr:uid="{ADE9D299-1634-465B-9D07-AD3F9E1C538C}"/>
    <hyperlink ref="U3726" r:id="rId3522" display="115561066" xr:uid="{F22DE5A1-D204-4F2C-A64C-B883FF056247}"/>
    <hyperlink ref="U3727" r:id="rId3523" display="115561066" xr:uid="{F7B35851-501C-435E-A3C1-F5C315F41822}"/>
    <hyperlink ref="U3706" r:id="rId3524" display="115561066" xr:uid="{8750B3F6-C843-458A-B693-B79555E9C670}"/>
    <hyperlink ref="U3737" r:id="rId3525" display="115561066" xr:uid="{F4247F3F-AA0C-4B8E-AA07-D20E4684D953}"/>
    <hyperlink ref="U3738" r:id="rId3526" display="115561066" xr:uid="{5177A211-ABAF-4967-B4DD-EF38C3FD5B43}"/>
    <hyperlink ref="U3720" r:id="rId3527" display="115561066" xr:uid="{D37BB365-E9EE-4A49-BBB7-A1D492E0A848}"/>
    <hyperlink ref="U3684" r:id="rId3528" display="115561066" xr:uid="{414473CA-FCCB-421C-9D9E-01425B262CC5}"/>
    <hyperlink ref="U3715" r:id="rId3529" display="115561066" xr:uid="{D817DF43-BA65-40C8-9082-0DA457315DAB}"/>
    <hyperlink ref="U3717" r:id="rId3530" display="115561066" xr:uid="{80296D33-9469-4E50-A601-B8AA23EF2C11}"/>
    <hyperlink ref="U3719" r:id="rId3531" display="115561066" xr:uid="{FA40BD21-DDB2-4A99-A379-00CD4FFE077B}"/>
    <hyperlink ref="U3699" r:id="rId3532" display="115561066" xr:uid="{EB2A362C-627E-4443-9566-2B1D28634EA1}"/>
    <hyperlink ref="U3739" r:id="rId3533" display="115561066" xr:uid="{1FA9A555-798C-45DF-BA91-B823DBA6055C}"/>
    <hyperlink ref="U3740" r:id="rId3534" display="115561066" xr:uid="{7AD18A0E-6AA9-4829-AFFD-D509C5FBFA79}"/>
    <hyperlink ref="U3716" r:id="rId3535" display="114869256" xr:uid="{054DEE77-F8B0-43B4-8C99-41EF56FDCA41}"/>
    <hyperlink ref="U3713" r:id="rId3536" display="114873680" xr:uid="{F78FCB28-CED9-4A8B-896F-340ECE89F874}"/>
    <hyperlink ref="U3700" r:id="rId3537" display="114954971" xr:uid="{A6A9B964-0D65-4C48-A4F1-AF2902719481}"/>
    <hyperlink ref="U3687" r:id="rId3538" display="114957428" xr:uid="{6E36E1AB-205B-437C-9204-1FF4FB5FF22A}"/>
    <hyperlink ref="U3728" r:id="rId3539" display="115102406" xr:uid="{AC31F0E1-3852-4621-95DF-C527658B04D8}"/>
    <hyperlink ref="U3681" r:id="rId3540" display="115130008" xr:uid="{4B6DBA28-A47F-453D-B030-B32C944670DD}"/>
    <hyperlink ref="U3735" r:id="rId3541" display="115189088" xr:uid="{0EF4D2B8-5EB9-4C7A-96EA-627994030AFF}"/>
    <hyperlink ref="U3709" r:id="rId3542" display="115489576" xr:uid="{3074E6E2-4450-45BD-AC38-B788FF41546E}"/>
    <hyperlink ref="U3704" r:id="rId3543" display="115561004" xr:uid="{05BC50EC-BBDD-4CAB-91C4-911E9BFF6D31}"/>
    <hyperlink ref="U3686" r:id="rId3544" display="115658281" xr:uid="{B343104B-90BF-40D2-B856-914DD58BA58A}"/>
    <hyperlink ref="U3723" r:id="rId3545" display="115694841" xr:uid="{8A1EA86F-57DE-4451-A0F6-7159FBBAD861}"/>
    <hyperlink ref="U3724" r:id="rId3546" display="115701512" xr:uid="{CB1B7DAD-1035-419F-8B46-485ECE9341FC}"/>
    <hyperlink ref="U3689" r:id="rId3547" display="115733602" xr:uid="{98C51DA4-D4E2-47B2-BFC0-9807643AEB55}"/>
    <hyperlink ref="U3679" r:id="rId3548" display="115756255" xr:uid="{F3E5DD64-9161-4986-AFF8-22A38B55AABE}"/>
    <hyperlink ref="U3718" r:id="rId3549" display="115803149" xr:uid="{282D49B2-70A1-4648-8180-82AC5E936396}"/>
    <hyperlink ref="U3725" r:id="rId3550" display="115862600" xr:uid="{10BE9E4D-B3B9-4836-93A6-5E0DD3C06899}"/>
    <hyperlink ref="U3683" r:id="rId3551" display="115894862" xr:uid="{4BCCD3AB-D937-4D51-B93E-A06ADF41AF4D}"/>
    <hyperlink ref="U3677" r:id="rId3552" display="115903095" xr:uid="{AF9DFB86-D6F5-4ABE-94C7-125F3D547298}"/>
    <hyperlink ref="U3695" r:id="rId3553" display="115912555" xr:uid="{012F699E-5B64-4C2E-8138-55BE0CD4052B}"/>
    <hyperlink ref="U3721" r:id="rId3554" display="115915848" xr:uid="{7E18368E-7895-4879-8A21-5C3DC67B22F6}"/>
    <hyperlink ref="U3732" r:id="rId3555" display="115919482" xr:uid="{A876A277-8310-4E29-A1AC-225FAE020D44}"/>
    <hyperlink ref="U3692" r:id="rId3556" display="115922796" xr:uid="{F7C2A993-2ADF-497B-A8AE-A390957B9562}"/>
    <hyperlink ref="U3703" r:id="rId3557" display="115926485" xr:uid="{707AEED8-FEF0-4211-96AA-18780D8193C1}"/>
    <hyperlink ref="U3711" r:id="rId3558" display="115928077" xr:uid="{00F99983-6FF9-4379-B88C-8780EF5E4FB3}"/>
    <hyperlink ref="U3697" r:id="rId3559" display="115929494" xr:uid="{FCCB8EC3-3013-4C25-9391-FEE769662C25}"/>
    <hyperlink ref="U3708" r:id="rId3560" display="https://cdosuiteplus.us.bank-dns.com/Apps/DealMaintenance/Assets/AssetFacility_Transactions/FacilityTransactions/TransDetail.asp?parm=10759&amp;facility_trans_id=116628671&amp;" xr:uid="{5837F79E-8425-4F47-8227-F457BCEAB4DC}"/>
    <hyperlink ref="U3707" r:id="rId3561" display="115961304" xr:uid="{E0682BE5-99B6-4E6E-B4B9-D62F5F088FEF}"/>
    <hyperlink ref="U3698" r:id="rId3562" display="115963168" xr:uid="{DEB68FC8-8C44-45A4-8154-E36BF36EF4AD}"/>
    <hyperlink ref="U3702" r:id="rId3563" display="115980523" xr:uid="{8F8CDDDE-1C09-4D91-9522-181627CD3A16}"/>
    <hyperlink ref="U3734" r:id="rId3564" display="115999642" xr:uid="{0852EE2E-83CE-4785-B8D8-87A324DA8D8E}"/>
    <hyperlink ref="U3731" r:id="rId3565" display="116000681" xr:uid="{81C1AB2B-D91B-4DFD-9991-8A709A46D563}"/>
    <hyperlink ref="U3749" r:id="rId3566" display="110356507" xr:uid="{01B45EA9-9D15-4C5F-AC9F-C3A3F87DA320}"/>
    <hyperlink ref="U3747" r:id="rId3567" display="110356507" xr:uid="{744EBF3A-C9EF-4D7B-A461-EECAB8B3FD0D}"/>
    <hyperlink ref="U3751" r:id="rId3568" display="110356507" xr:uid="{37B4E130-A4B8-4A9F-A504-1264A7C886A4}"/>
    <hyperlink ref="U3745" r:id="rId3569" display="110356507" xr:uid="{C96B285E-9860-4AEC-A97C-399E973FDF5A}"/>
    <hyperlink ref="U3742" r:id="rId3570" display="110356507" xr:uid="{42E10098-8E63-413F-8241-8996F7A2F3FD}"/>
    <hyperlink ref="U3743" r:id="rId3571" display="110356507" xr:uid="{E73CAF79-7E74-4359-91EB-CB2184497C36}"/>
    <hyperlink ref="U3750" r:id="rId3572" display="115713125" xr:uid="{1ADDCA12-3305-4BB7-94EC-C19673673142}"/>
    <hyperlink ref="U3746" r:id="rId3573" display="115981349" xr:uid="{6E5E8F50-2DA3-4C29-9ED1-859B98587DDF}"/>
    <hyperlink ref="U3752" r:id="rId3574" display="116106114" xr:uid="{C55D2635-DFC9-46AD-895C-B5EB3A6565BA}"/>
    <hyperlink ref="U3744" r:id="rId3575" display="116116333" xr:uid="{8509D44C-6AA9-4E06-9506-B967E06289FD}"/>
    <hyperlink ref="U3748" r:id="rId3576" display="116154425" xr:uid="{FD7A5B1A-AA4E-4822-933A-4F108384D93D}"/>
    <hyperlink ref="U3741" r:id="rId3577" display="116197153" xr:uid="{BC5E31E6-0E3C-429D-B74D-C464AB179AE0}"/>
    <hyperlink ref="U3763" r:id="rId3578" display="110817098" xr:uid="{9CBF464F-590E-4065-B2ED-F409E48E11A5}"/>
    <hyperlink ref="U3761" r:id="rId3579" display="110817098" xr:uid="{413508CA-29E6-49C9-A3F7-55650E7549C5}"/>
    <hyperlink ref="U3756" r:id="rId3580" display="110817098" xr:uid="{764AC0F7-93AE-45CB-947A-2E3C1CF69060}"/>
    <hyperlink ref="U3760" r:id="rId3581" display="110817098" xr:uid="{766C90DE-F5CA-4937-B1D1-0FE76EFB0348}"/>
    <hyperlink ref="U3753" r:id="rId3582" display="2898289" xr:uid="{7698B472-0635-41D1-944D-65D64A6F5703}"/>
    <hyperlink ref="U3754" r:id="rId3583" display="2898290" xr:uid="{F831ACBB-2ADD-4181-9A94-16F39A87D2D8}"/>
    <hyperlink ref="U3758" r:id="rId3584" display="110817098" xr:uid="{A56460A1-627E-4826-B43A-7AD5794CC358}"/>
    <hyperlink ref="U3757" r:id="rId3585" display="115806635" xr:uid="{0AC839E0-3F43-4F17-B3FE-F78A4F690D5D}"/>
    <hyperlink ref="U3759" r:id="rId3586" display="116236809" xr:uid="{4213332E-37A2-4EFF-9EB8-AC04F13DCC53}"/>
    <hyperlink ref="U3755" r:id="rId3587" display="116237076" xr:uid="{6C88C6C8-CCFB-4824-B3EE-E93DACC911D8}"/>
    <hyperlink ref="U3762" r:id="rId3588" display="116288188" xr:uid="{2CE14178-F507-4B7F-B36E-F0FE6EB80394}"/>
    <hyperlink ref="U3765" r:id="rId3589" display="114156150" xr:uid="{211FB918-DBFC-4CA7-B685-6264106B081A}"/>
    <hyperlink ref="U3764" r:id="rId3590" display="116347142" xr:uid="{E46743CC-4B45-44DA-ACCF-0FC43D9F0A50}"/>
    <hyperlink ref="U3766" r:id="rId3591" display="114354861" xr:uid="{ADB23B84-BBD1-49C2-8222-1B825D150F31}"/>
    <hyperlink ref="U3767" r:id="rId3592" display="116495833" xr:uid="{12990ECA-4986-4E98-85D2-C93D1D2362D2}"/>
    <hyperlink ref="U3769" r:id="rId3593" display="116495833" xr:uid="{D3CB5E85-AA14-4358-9D39-666001151412}"/>
    <hyperlink ref="U3768" r:id="rId3594" display="116350287" xr:uid="{8DFF107D-49EE-4278-B870-DFA404131707}"/>
    <hyperlink ref="U3770" r:id="rId3595" display="116350512" xr:uid="{B720DF8A-FB15-4467-B303-7C8A1F3A3D70}"/>
    <hyperlink ref="U3777" r:id="rId3596" display="2901968" xr:uid="{5CF848AD-F8DE-486B-A533-450D6C44CE9C}"/>
    <hyperlink ref="U3774" r:id="rId3597" display="2901968" xr:uid="{9876B0D5-853A-4F6B-BB8B-D0C4E45CD33A}"/>
    <hyperlink ref="U3775" r:id="rId3598" display="2901968" xr:uid="{5C10960A-1EA1-4FBE-A57E-60A2DB7D7C61}"/>
    <hyperlink ref="U3773" r:id="rId3599" display="116215792" xr:uid="{9A855B52-F811-4F23-80DD-2C2DCBB149F6}"/>
    <hyperlink ref="U3776" r:id="rId3600" display="116350756" xr:uid="{2BD13C78-8E30-4521-BEFA-B210608D2289}"/>
    <hyperlink ref="U3771" r:id="rId3601" display="113686766" xr:uid="{97DF2EB0-1E86-4EDB-92B4-214E36676D99}"/>
    <hyperlink ref="U3772" r:id="rId3602" display="113687823" xr:uid="{89192042-B4C5-4B87-A383-D321086133EA}"/>
    <hyperlink ref="U3788" r:id="rId3603" display="107960333" xr:uid="{989F2C10-DC2C-4D17-A8BB-A7B1394E5654}"/>
    <hyperlink ref="U3785" r:id="rId3604" display="107960333" xr:uid="{36CCD871-CF97-4A2B-9A2B-5C3F8C02B282}"/>
    <hyperlink ref="U3786" r:id="rId3605" display="107960333" xr:uid="{2CFC2B09-D40D-4F69-8F47-6AB121C2E19D}"/>
    <hyperlink ref="U3796" r:id="rId3606" display="107960333" xr:uid="{9EB26C02-D9E9-4706-9AC0-019B960A0168}"/>
    <hyperlink ref="U3780" r:id="rId3607" display="107960333" xr:uid="{9BE4ED5B-538E-45BC-A3A6-9CEC94AB70DA}"/>
    <hyperlink ref="U3778" r:id="rId3608" display="116784488" xr:uid="{2A5D1369-DA92-41E0-9E8F-3440AA7E9FB1}"/>
    <hyperlink ref="U3790" r:id="rId3609" display="107960333" xr:uid="{7E19F3A9-DE1C-4B88-BB34-005F68065473}"/>
    <hyperlink ref="U3783" r:id="rId3610" display="107960333" xr:uid="{7D52DC48-18AB-42A2-AF60-05DFB81141BE}"/>
    <hyperlink ref="U3792" r:id="rId3611" display="107960333" xr:uid="{D79E7CAE-8515-42ED-BEF4-B1A559A06986}"/>
    <hyperlink ref="U3797" r:id="rId3612" display="107960333" xr:uid="{20438B29-ECB5-483E-A479-1FA3B8F15541}"/>
    <hyperlink ref="U3779" r:id="rId3613" display="115945448" xr:uid="{A81EF36C-17B4-42F1-814A-C00611937D16}"/>
    <hyperlink ref="U3793" r:id="rId3614" display="115953567" xr:uid="{0B3F84C0-834F-4124-94D8-BD3FBF25B3AA}"/>
    <hyperlink ref="U3794" r:id="rId3615" display="115954600" xr:uid="{E84694D2-78A8-4947-B343-44C81734AEBA}"/>
    <hyperlink ref="U3787" r:id="rId3616" display="116093735" xr:uid="{ED8D165E-CE9B-463E-9E19-0587AA984010}"/>
    <hyperlink ref="U3789" r:id="rId3617" display="116112023" xr:uid="{E5F82125-C700-4354-911D-52884EF0C15F}"/>
    <hyperlink ref="U3784" r:id="rId3618" display="116783646" xr:uid="{81C4156D-5F51-4A4C-98C5-3A5E6683C67F}"/>
    <hyperlink ref="U3795" r:id="rId3619" display="116783757" xr:uid="{ECB91F8C-28F4-4C25-A4B9-C3F9B0AD4293}"/>
    <hyperlink ref="U3781" r:id="rId3620" display="116785902" xr:uid="{255A123A-3AF1-4A03-A57B-19918323773C}"/>
    <hyperlink ref="U3782" r:id="rId3621" display="116787930" xr:uid="{6FB5AC9F-DEDA-4B76-BBB2-D88C8F1D03D3}"/>
    <hyperlink ref="U3791" r:id="rId3622" display="116788113" xr:uid="{79169B13-3BCD-4472-94F8-53CD83DF577D}"/>
    <hyperlink ref="U3806" r:id="rId3623" display="111594904" xr:uid="{608B7872-AEB0-42D0-9530-01945B80D270}"/>
    <hyperlink ref="U3805" r:id="rId3624" display="111594904" xr:uid="{0A904489-5CD8-47E5-A400-7CE7F22D5C1E}"/>
    <hyperlink ref="U3801" r:id="rId3625" display="111594904" xr:uid="{F9962348-AF66-4AC5-91BB-485E34722035}"/>
    <hyperlink ref="U3802" r:id="rId3626" display="111594904" xr:uid="{10A6B811-AE35-40DE-B4C2-B24C695D93F3}"/>
    <hyperlink ref="U3803" r:id="rId3627" display="111594904" xr:uid="{1DBD6FF4-91D4-417D-AE06-6FC5D7D6CB07}"/>
    <hyperlink ref="U3798" r:id="rId3628" display="2913616" xr:uid="{47F379CB-D83A-4E00-AEDB-93B05D8D63CB}"/>
    <hyperlink ref="U3804" r:id="rId3629" display="116827741" xr:uid="{AF03ECA2-27F4-443F-939E-2CE326EE45FE}"/>
    <hyperlink ref="U3800" r:id="rId3630" display="116829332" xr:uid="{5CA8FFF2-FBBF-445C-9996-8E61E9105228}"/>
    <hyperlink ref="U3799" r:id="rId3631" display="116832072" xr:uid="{340E755C-0245-466A-B5CE-CCB8FCBA2718}"/>
    <hyperlink ref="U3808" r:id="rId3632" display="116832182" xr:uid="{B6FF3C85-8F23-486A-ACB2-326065E9024E}"/>
    <hyperlink ref="U3811" r:id="rId3633" display="116832235" xr:uid="{DB65FE64-BFED-4AC5-AE4F-11B4904AC396}"/>
    <hyperlink ref="U3810" r:id="rId3634" display="116832297" xr:uid="{478AD1A7-5CCD-4CF5-A6C7-568CD98D773D}"/>
    <hyperlink ref="U3807" r:id="rId3635" display="116832451" xr:uid="{29697E38-7996-4DDB-AA12-A045AE60D9E7}"/>
    <hyperlink ref="U3812" r:id="rId3636" display="116350447" xr:uid="{C7ED7899-A9DC-40AD-B11C-6750ACC5DF88}"/>
    <hyperlink ref="U3813" r:id="rId3637" display="116350891" xr:uid="{D4212AFF-9AE1-4A4D-9B46-F3A780A8226B}"/>
    <hyperlink ref="U3817" r:id="rId3638" display="116847507" xr:uid="{47E0281D-B374-493C-96B2-1ADB0C582470}"/>
    <hyperlink ref="U3816" r:id="rId3639" display="116973291" xr:uid="{7536291B-09B1-4C0B-830B-D35B88CF1950}"/>
    <hyperlink ref="U3818" r:id="rId3640" display="116973294" xr:uid="{0B554478-8C4F-4378-B93B-0DB92F2FB752}"/>
    <hyperlink ref="U3815" r:id="rId3641" display="116975304" xr:uid="{6F52ECFC-1086-4322-8276-FF3B9E7E35C8}"/>
    <hyperlink ref="U3814" r:id="rId3642" display="116975510" xr:uid="{DB57C21D-6C82-40B4-B926-A90337B27DFE}"/>
    <hyperlink ref="U3819" r:id="rId3643" display="114609396" xr:uid="{9D56F556-166D-4B2B-84B1-5F8247EA6B9F}"/>
    <hyperlink ref="U3820" r:id="rId3644" display="114609456" xr:uid="{E0FB713E-2EAF-48F8-9F9C-87B251EDE2A5}"/>
    <hyperlink ref="U3822" r:id="rId3645" display="104097640" xr:uid="{C82597CC-8726-4EC0-931D-4284BA4BA173}"/>
    <hyperlink ref="U3823" r:id="rId3646" display="117066951" xr:uid="{51CC8413-0C74-431C-85E4-C0133668797F}"/>
    <hyperlink ref="U3824" r:id="rId3647" display="117078614" xr:uid="{24A53651-50E7-434A-8756-E9FF9EBFF590}"/>
    <hyperlink ref="U3825" r:id="rId3648" display="117078614" xr:uid="{9A4C136D-E2C8-4767-B53F-3BF0D5CDBC2B}"/>
    <hyperlink ref="U3826" r:id="rId3649" display="117078614" xr:uid="{847AEB9E-080D-4295-AA6A-98138B02EE57}"/>
    <hyperlink ref="U3827" r:id="rId3650" display="116304007" xr:uid="{123D7779-EC6C-46E6-9C6B-DE38D6F209EA}"/>
    <hyperlink ref="U3837" r:id="rId3651" display="114552480" xr:uid="{19097674-479F-431D-89C9-843A11439A48}"/>
    <hyperlink ref="U3838" r:id="rId3652" display="114552480" xr:uid="{736CA342-18A3-4F78-8B1A-52497861ACD0}"/>
    <hyperlink ref="U3829" r:id="rId3653" display="114552480" xr:uid="{343DCE16-054B-4E19-845B-41F252DBC9CA}"/>
    <hyperlink ref="U3846" r:id="rId3654" display="114552480" xr:uid="{CB766059-497D-4E6D-9BF2-BD6768F2351A}"/>
    <hyperlink ref="U3831" r:id="rId3655" display="114552480" xr:uid="{3900BE9F-55E1-4727-AA90-2B6BFCAD2EB3}"/>
    <hyperlink ref="U3834" r:id="rId3656" display="114552480" xr:uid="{AD5E8E48-089B-4A19-B3DE-464B827437A8}"/>
    <hyperlink ref="U3852" r:id="rId3657" display="114552480" xr:uid="{D32A1240-7F0A-4187-A8DD-D0AD089ABF31}"/>
    <hyperlink ref="U3853" r:id="rId3658" display="114552480" xr:uid="{EAB4987B-8958-4FB4-ABBE-996070788700}"/>
    <hyperlink ref="U3847" r:id="rId3659" display="114552480" xr:uid="{08BD591E-BB96-4C52-AC68-EB39E39DFF5C}"/>
    <hyperlink ref="U3850" r:id="rId3660" display="114552480" xr:uid="{2102971F-4BE4-4198-9A6F-689F845AF646}"/>
    <hyperlink ref="U3840" r:id="rId3661" display="114552480" xr:uid="{3497492B-399D-4561-81F4-699139B6C4A8}"/>
    <hyperlink ref="U3841" r:id="rId3662" display="114552480" xr:uid="{A97AE20E-1F6B-462B-AE03-A1A13B88CC27}"/>
    <hyperlink ref="U3836" r:id="rId3663" display="114552480" xr:uid="{C85ADAEC-F4D4-4450-9A95-F7B0CE3B6F0C}"/>
    <hyperlink ref="U3828" r:id="rId3664" display="114552480" xr:uid="{4C8E812A-2223-4282-AFC1-4038B8158505}"/>
    <hyperlink ref="U3851" r:id="rId3665" display="114552480" xr:uid="{F6229CAA-72B4-4274-9C5C-DD3043EE9F0F}"/>
    <hyperlink ref="U3833" r:id="rId3666" display="114552480" xr:uid="{3064E735-2BCC-4F73-9D03-036CBE857EE3}"/>
    <hyperlink ref="U3844" r:id="rId3667" display="114552480" xr:uid="{0B488A59-6506-4F53-8481-56C9D72707D6}"/>
    <hyperlink ref="U3842" r:id="rId3668" display="114552480" xr:uid="{E1DD3101-D2D0-4F6C-9111-9D4F8C240D3B}"/>
    <hyperlink ref="U3843" r:id="rId3669" display="114552480" xr:uid="{B231E7BC-4856-4610-A426-89B6F963F798}"/>
    <hyperlink ref="U3845" r:id="rId3670" display="114552480" xr:uid="{AB804E46-C94F-4EA7-927D-00D84076F23D}"/>
    <hyperlink ref="U3848" r:id="rId3671" display="117164524" xr:uid="{9AFCFEB3-CE4D-40C4-9DB7-4042604558FA}"/>
    <hyperlink ref="U3835" r:id="rId3672" display="117205375" xr:uid="{051675EB-0505-460B-B532-DF5141787C4A}"/>
    <hyperlink ref="U3830" r:id="rId3673" display="117230262" xr:uid="{7CA58275-750A-43EB-B720-8CB39714FCEE}"/>
    <hyperlink ref="U3849" r:id="rId3674" display="117531210" xr:uid="{A9DF972D-6047-4E74-8A41-2CF0BEB3A6EC}"/>
    <hyperlink ref="U3832" r:id="rId3675" display="117637712" xr:uid="{A85409DA-EC5B-41F7-B6CA-D87AF9391A8D}"/>
    <hyperlink ref="U3856" r:id="rId3676" display="115804047" xr:uid="{F515C693-9A28-4F67-80D9-C847B470B711}"/>
    <hyperlink ref="U3854" r:id="rId3677" display="115804047" xr:uid="{4DAF252A-0416-408E-87BA-EAAA6BB305CB}"/>
    <hyperlink ref="U3855" r:id="rId3678" display="115804047" xr:uid="{B6522A47-6457-459F-A99C-209556CEBFFE}"/>
    <hyperlink ref="U3859" r:id="rId3679" display="https://cdosuiteplus.us.bank-dns.com/Apps/DealMaintenance/Assets/AssetFacility_Transactions/Loans/AssetLoan_Transactions/Transactions/TransDetail.asp?parm=10759&amp;issue_trans_id=112893492&amp;" xr:uid="{A4E95A9D-F878-49EF-A879-3E2617C4AB21}"/>
    <hyperlink ref="U3857" r:id="rId3680" display="2936387" xr:uid="{E74F91C3-1A87-42E1-9C99-D6307B37EE38}"/>
    <hyperlink ref="U3858" r:id="rId3681" display="2936388" xr:uid="{F3054977-1F86-4C26-A087-4B761AE08CDE}"/>
    <hyperlink ref="U3860" r:id="rId3682" display="https://cdosuiteplus.us.bank-dns.com/Apps/DealMaintenance/Assets/AssetFacility_Transactions/Loans/AssetLoan_Transactions/Transactions/TransDetail.asp?parm=10759&amp;issue_trans_id=117713441&amp;" xr:uid="{656009B9-C7BD-4A8C-A0F9-3C6AAF2FADFD}"/>
    <hyperlink ref="U3862" r:id="rId3683" display="117174260" xr:uid="{BC8F895C-1250-4893-AC97-670F09D8175A}"/>
    <hyperlink ref="U3864" r:id="rId3684" display="117174260" xr:uid="{810BE99D-3FC2-4A8D-99FA-6BC57BD4AFF9}"/>
    <hyperlink ref="U3863" r:id="rId3685" display="117174260" xr:uid="{D75077A6-8686-4285-8923-FA59D375D0FC}"/>
    <hyperlink ref="U3865" r:id="rId3686" display="117829941" xr:uid="{AB1D6E81-2856-465E-AEF3-2D14CFF6B46F}"/>
    <hyperlink ref="U3866" r:id="rId3687" display="117755831" xr:uid="{FF1E98F8-661F-4A44-868B-C80627C20CDA}"/>
    <hyperlink ref="U3867" r:id="rId3688" display="117755831" xr:uid="{90BE6B4D-C8D3-4F1F-9FA0-A121E8D42D3C}"/>
    <hyperlink ref="U3868" r:id="rId3689" display="117977577" xr:uid="{D4C93F34-2679-46CE-82A1-799778E0E070}"/>
    <hyperlink ref="U3869" r:id="rId3690" display="118065455" xr:uid="{C1C7E19C-68BA-4879-824F-661C1F104B20}"/>
    <hyperlink ref="U3870" r:id="rId3691" display="118240159" xr:uid="{E45A9EF2-87A9-4DE7-8D30-44D3B49E08FB}"/>
    <hyperlink ref="U3872" r:id="rId3692" display="117036829" xr:uid="{A727AA7D-70A8-4388-960C-FA012D6C26E1}"/>
    <hyperlink ref="U3871" r:id="rId3693" display="118256324" xr:uid="{AC668A38-F030-4B75-93D0-B5B86547A434}"/>
    <hyperlink ref="U3873" r:id="rId3694" display="116891994" xr:uid="{BB6D56CC-6EBC-4F7A-80B7-7C2EEF428C0A}"/>
    <hyperlink ref="U3874" r:id="rId3695" display="118438447" xr:uid="{AEB50455-7272-4A12-8B49-7FAFB8DB2B0E}"/>
    <hyperlink ref="U3876" r:id="rId3696" display="118438447" xr:uid="{E6C120DB-7B3D-4646-9BE2-D5630D687A38}"/>
    <hyperlink ref="U3875" r:id="rId3697" display="118570749" xr:uid="{76A6F06D-201C-45C7-BD9B-4B5B6FA4FD36}"/>
    <hyperlink ref="U3892" r:id="rId3698" display="109087246" xr:uid="{CADBE14C-1C36-408A-9D5A-BC487502FBD5}"/>
    <hyperlink ref="U3890" r:id="rId3699" display="109087246" xr:uid="{F1162528-BFCD-46F1-B0B4-3842DFC78189}"/>
    <hyperlink ref="U3889" r:id="rId3700" display="109087246" xr:uid="{FC6B80B6-AB0A-4B3B-9AFD-E29DAA6E1C2D}"/>
    <hyperlink ref="U3886" r:id="rId3701" display="109087246" xr:uid="{155373AA-1888-4D82-ACCA-49C8057201B7}"/>
    <hyperlink ref="U3891" r:id="rId3702" display="109087246" xr:uid="{8F9C7CA7-7467-4E08-9A66-99A705031C8B}"/>
    <hyperlink ref="U3896" r:id="rId3703" display="109087246" xr:uid="{A601BA5B-61D8-4A39-A0C5-E1D147D5A399}"/>
    <hyperlink ref="U3893" r:id="rId3704" display="109087246" xr:uid="{66500DBF-23E7-4AE0-844B-8B745E79BF73}"/>
    <hyperlink ref="U3882" r:id="rId3705" display="109087246" xr:uid="{C499C705-3615-45C2-A314-9CD9A8340DC1}"/>
    <hyperlink ref="U3878" r:id="rId3706" display="109087246" xr:uid="{4884ECAF-9230-48D2-9B37-BA686FF4E6BC}"/>
    <hyperlink ref="U3897" r:id="rId3707" display="109087246" xr:uid="{EAB41784-54A5-46E3-8A43-F6C96D988BC3}"/>
    <hyperlink ref="U3898" r:id="rId3708" display="109087246" xr:uid="{40635D7A-245D-4BD8-AD4C-937D6B0EE197}"/>
    <hyperlink ref="U3901" r:id="rId3709" display="109087246" xr:uid="{63876965-F783-4D5F-9730-98C5E25F71FF}"/>
    <hyperlink ref="U3880" r:id="rId3710" display="109087246" xr:uid="{B48C0C9B-433B-4CE3-9668-092D2B2FEC7F}"/>
    <hyperlink ref="U3884" r:id="rId3711" display="109087246" xr:uid="{316A7FB0-B27A-4F14-B4D1-77ABD43CB1D2}"/>
    <hyperlink ref="U3888" r:id="rId3712" display="109087246" xr:uid="{10ED3BD7-90A3-4E0C-913F-3659EECE1871}"/>
    <hyperlink ref="U3902" r:id="rId3713" display="109087246" xr:uid="{F1C577E8-3BBD-4019-984C-0CABD252A311}"/>
    <hyperlink ref="U3903" r:id="rId3714" display="109087246" xr:uid="{3AB584F7-6D1C-4059-9C1A-217A0E02F990}"/>
    <hyperlink ref="U3904" r:id="rId3715" display="109087246" xr:uid="{798F2051-B0BC-481F-B947-A07BF7766F5F}"/>
    <hyperlink ref="U3894" r:id="rId3716" display="109087246" xr:uid="{AF648F4E-AE93-446F-8451-960C6F6AEA53}"/>
    <hyperlink ref="U3895" r:id="rId3717" display="109087246" xr:uid="{49151A64-98EE-4E09-8833-2B66EEDE4335}"/>
    <hyperlink ref="U3885" r:id="rId3718" display="109087246" xr:uid="{9BE976F3-5E9E-4996-AE30-5C3E8E4A7C61}"/>
    <hyperlink ref="U3877" r:id="rId3719" display="109087246" xr:uid="{FF61EDFB-428B-413B-80A3-04F391395404}"/>
    <hyperlink ref="U3883" r:id="rId3720" display="109087246" xr:uid="{4497A0B7-803E-4B7B-AE22-1D11A31A06EE}"/>
    <hyperlink ref="U3881" r:id="rId3721" display="118402136" xr:uid="{56158CCB-BE22-48E2-A091-3A78FE22A386}"/>
    <hyperlink ref="U3879" r:id="rId3722" display="118402387" xr:uid="{7FD7EA3C-448C-4A96-BAFD-342E5FB12B53}"/>
    <hyperlink ref="U3887" r:id="rId3723" display="118747394" xr:uid="{DBF9DD47-C7D4-41C7-A3BC-3F533E9F074B}"/>
    <hyperlink ref="U3900" r:id="rId3724" display="118774666" xr:uid="{2537974E-FC81-407B-820D-12C6369CF02F}"/>
    <hyperlink ref="U3899" r:id="rId3725" display="118774700" xr:uid="{27C47505-8EE8-461D-9061-894F65FAB1A2}"/>
    <hyperlink ref="U3908" r:id="rId3726" display="117630075" xr:uid="{F935B03D-11C7-43D4-8984-643C0FB46ED7}"/>
    <hyperlink ref="U3905" r:id="rId3727" display="117630075" xr:uid="{F5B8922B-0FB8-4479-93E2-BA25942C9ADF}"/>
    <hyperlink ref="U3906" r:id="rId3728" display="117630075" xr:uid="{0EF6CCA2-5826-4D6D-B7F1-52C83B33A82D}"/>
    <hyperlink ref="U3909" r:id="rId3729" display="117630075" xr:uid="{554D50DF-F60C-4BD5-94F6-23B3248E545C}"/>
    <hyperlink ref="U3907" r:id="rId3730" display="117630075" xr:uid="{0D500CA2-FE62-417F-BDBC-6F724FC7A4B1}"/>
    <hyperlink ref="U3910" r:id="rId3731" display="118894185" xr:uid="{0F72D707-5130-4049-A9F8-743E714AD8BE}"/>
    <hyperlink ref="U3911" r:id="rId3732" display="118903697" xr:uid="{FCAF529B-9F1A-40D5-8BFE-98D4CBB199BF}"/>
    <hyperlink ref="U3913" r:id="rId3733" display="113988949" xr:uid="{22A70066-CE80-45D8-B322-84E534560D39}"/>
    <hyperlink ref="U3914" r:id="rId3734" display="113988949" xr:uid="{FCA84492-CB59-4ECC-8860-40866E04F2E7}"/>
    <hyperlink ref="U3915" r:id="rId3735" display="118914241" xr:uid="{8F6D4C2E-B6FA-4484-A221-580311C7C5C9}"/>
    <hyperlink ref="U3912" r:id="rId3736" display="118903972" xr:uid="{524DF73E-B48A-4F64-B49C-F817765653F6}"/>
    <hyperlink ref="U3916" r:id="rId3737" display="118904351" xr:uid="{427D2402-30F9-450E-88CD-E7026580A477}"/>
    <hyperlink ref="U3917" r:id="rId3738" display="117879646" xr:uid="{89FC8BD7-C6BC-4121-BDBC-442BDE65114D}"/>
    <hyperlink ref="U3918" r:id="rId3739" display="117879646" xr:uid="{E5FE9F66-0D00-4936-966D-8B1761431FC9}"/>
    <hyperlink ref="U3920" r:id="rId3740" display="118988348" xr:uid="{2DB31E10-6E15-4341-8748-23E1A8104595}"/>
    <hyperlink ref="U3919" r:id="rId3741" display="118988364" xr:uid="{DC3D0644-D172-4042-BCC0-8E3969BDABA0}"/>
    <hyperlink ref="U3921" r:id="rId3742" display="2964280" xr:uid="{755396A0-5C8A-4DEF-8468-53B77C35D140}"/>
    <hyperlink ref="U3922" r:id="rId3743" display="2964281" xr:uid="{EA86AF49-3530-45F5-A1DE-F058BFB4A3FD}"/>
    <hyperlink ref="U3923" r:id="rId3744" display="119027934" xr:uid="{51C7B7C4-7A71-4E2F-85CD-75713824AF23}"/>
    <hyperlink ref="U3924" r:id="rId3745" display="119029722" xr:uid="{F14907F4-E7B5-4723-936A-5F840428081F}"/>
    <hyperlink ref="U3925" r:id="rId3746" display="2973395" xr:uid="{0FBF108A-A736-440B-9A7A-7A78D1DB9EC8}"/>
    <hyperlink ref="U3931" r:id="rId3747" display="2976539" xr:uid="{B2134738-A74F-4EFB-BA0E-F5044D25C37A}"/>
    <hyperlink ref="U3932" r:id="rId3748" display="2976540" xr:uid="{F2537D21-2418-4B7C-AE23-ABB299B2253C}"/>
    <hyperlink ref="U3928" r:id="rId3749" display="2976541" xr:uid="{A0C7D368-2BAD-49B4-998F-40834A79E664}"/>
    <hyperlink ref="U3929" r:id="rId3750" display="2976543" xr:uid="{E1FCA6EE-4D9D-48A9-96EC-EDA2968861DE}"/>
    <hyperlink ref="U3930" r:id="rId3751" display="2976544" xr:uid="{77E49963-AA02-4F07-830D-F40BA816EE91}"/>
    <hyperlink ref="U3926" r:id="rId3752" display="603101" xr:uid="{F4A90CAF-9277-4E87-955F-FEF31EF3F440}"/>
    <hyperlink ref="U3927" r:id="rId3753" display="118227586" xr:uid="{EFDB25DC-30CE-4BB3-BB3D-9D91EF117AC2}"/>
    <hyperlink ref="U3933" r:id="rId3754" display="603101" xr:uid="{77A1FEAC-37CA-48BF-A35C-DE0201241CA1}"/>
    <hyperlink ref="U3935" r:id="rId3755" display="118227568" xr:uid="{B70E0879-20F1-4001-BEB8-21215CDFC14B}"/>
    <hyperlink ref="U3934" r:id="rId3756" display="119247931" xr:uid="{BA4F1CCE-AB4E-4F54-A99B-0A88B27409A9}"/>
    <hyperlink ref="U3936" r:id="rId3757" display="104097640" xr:uid="{71FD60ED-823B-4392-898C-3111373D8336}"/>
    <hyperlink ref="U3937" r:id="rId3758" display="119502528" xr:uid="{92DAB6FA-1589-4280-AC17-9E23FC7FC02B}"/>
    <hyperlink ref="U3938" r:id="rId3759" display="119503142" xr:uid="{2193AB10-0D47-4D4E-9419-915A324FACE8}"/>
    <hyperlink ref="U3942" r:id="rId3760" display="119591578" xr:uid="{8DC4159F-F898-4BA4-9CE2-F40DD1F911F2}"/>
    <hyperlink ref="U3944" r:id="rId3761" display="119591578" xr:uid="{C5377207-3EE1-46C4-9EDE-755D65604B06}"/>
    <hyperlink ref="U3978" r:id="rId3762" display="119591578" xr:uid="{8E6EDF7B-1176-4E16-A713-84E2C3FC078C}"/>
    <hyperlink ref="U3940" r:id="rId3763" display="119591578" xr:uid="{00BB631D-55A3-4C31-A9E8-9F5A7858BCA3}"/>
    <hyperlink ref="U3966" r:id="rId3764" display="119591578" xr:uid="{2C75D70F-0A91-4C1C-9013-C28A87677CCA}"/>
    <hyperlink ref="U3974" r:id="rId3765" display="119591578" xr:uid="{65FF380F-3A01-41F7-97D7-0EB2647C2136}"/>
    <hyperlink ref="U3971" r:id="rId3766" display="119591578" xr:uid="{3DFE35EB-DAFE-411C-A785-8E8D4019D23F}"/>
    <hyperlink ref="U3972" r:id="rId3767" display="119591578" xr:uid="{7BC45781-5C3F-4176-8D8B-29982B3E8C03}"/>
    <hyperlink ref="U3959" r:id="rId3768" display="119591578" xr:uid="{306A3D08-B4D0-4D8A-BBFF-5A2BACC8EB86}"/>
    <hyperlink ref="U3984" r:id="rId3769" display="119591578" xr:uid="{81E62F45-72CC-46F0-8F2E-B0AD9AB77A44}"/>
    <hyperlink ref="U3980" r:id="rId3770" display="119591578" xr:uid="{B1723A7D-D686-4507-8C0F-FA121A6CE4CC}"/>
    <hyperlink ref="U3953" r:id="rId3771" display="119591578" xr:uid="{A421B197-0068-4A46-BAC9-DDF549326599}"/>
    <hyperlink ref="U3962" r:id="rId3772" display="119591578" xr:uid="{F35DF080-51D3-4A02-AD12-2DE3DD44571A}"/>
    <hyperlink ref="U3986" r:id="rId3773" display="119591578" xr:uid="{1E969ADB-015E-40C5-AB75-345030B0F71D}"/>
    <hyperlink ref="U3993" r:id="rId3774" display="119591578" xr:uid="{4D99ABCD-59AC-4E6B-BC99-8A37FFE8EF73}"/>
    <hyperlink ref="U3949" r:id="rId3775" display="119591578" xr:uid="{3EB875D6-FD3C-449B-945D-C987478837DE}"/>
    <hyperlink ref="U3956" r:id="rId3776" display="119591578" xr:uid="{0C7281D2-5190-490C-8A88-62400C0E2F3F}"/>
    <hyperlink ref="U3954" r:id="rId3777" display="119591578" xr:uid="{3FEFE773-B6DC-42E7-9112-451ED40DBA92}"/>
    <hyperlink ref="U3988" r:id="rId3778" display="119591578" xr:uid="{CEFCC603-0358-4BB3-8A53-571A797C49DA}"/>
    <hyperlink ref="U3991" r:id="rId3779" display="119591578" xr:uid="{119BBC4B-07C6-495B-A2C3-7E75242412CA}"/>
    <hyperlink ref="U3976" r:id="rId3780" display="119591578" xr:uid="{70700EEB-2B0D-47BD-935B-0E6ABA685562}"/>
    <hyperlink ref="U3963" r:id="rId3781" display="119591578" xr:uid="{4743244D-7268-440F-AA6A-7754A007177E}"/>
    <hyperlink ref="U3965" r:id="rId3782" display="119591578" xr:uid="{8514EF0C-3189-4543-BCB3-93E9AE7A7150}"/>
    <hyperlink ref="U3947" r:id="rId3783" display="119591578" xr:uid="{2BC9D742-23C8-4C63-944E-9A8A34EC8F25}"/>
    <hyperlink ref="U3989" r:id="rId3784" display="119591578" xr:uid="{5F9E6E3D-3150-47CA-AF44-F9F1CDF5768A}"/>
    <hyperlink ref="U3951" r:id="rId3785" display="119591578" xr:uid="{340ADAC4-EC44-42D0-8F85-630869130274}"/>
    <hyperlink ref="U3969" r:id="rId3786" display="119591578" xr:uid="{73C9963A-BEE4-4C87-A1CF-8B8EEAF4896F}"/>
    <hyperlink ref="U3957" r:id="rId3787" display="119591578" xr:uid="{E143373F-3F8C-4672-B67F-0F8017309AAC}"/>
    <hyperlink ref="U3983" r:id="rId3788" display="119591578" xr:uid="{0BADE3D5-2E4B-4DB5-BD37-3BE4E91E5F08}"/>
    <hyperlink ref="U3994" r:id="rId3789" display="119306674" xr:uid="{EDFF97DB-3D34-4394-B00B-F1A591621F6E}"/>
    <hyperlink ref="U3987" r:id="rId3790" display="119434988" xr:uid="{F0884257-AF4A-400B-BFB3-A31785BF2053}"/>
    <hyperlink ref="U3975" r:id="rId3791" display="119458128" xr:uid="{1ED98354-3216-4197-AB7A-DAC473FD42E7}"/>
    <hyperlink ref="U3950" r:id="rId3792" display="119463086" xr:uid="{43F54AD3-A4AD-4E8D-821B-4AB386D12B4E}"/>
    <hyperlink ref="U3979" r:id="rId3793" display="119485197" xr:uid="{37067CBA-5D56-408C-89AD-63A771E99F92}"/>
    <hyperlink ref="U3990" r:id="rId3794" display="119511012" xr:uid="{6F8F8A4F-3CBB-4272-8A11-A3E75AFA7BC5}"/>
    <hyperlink ref="U3967" r:id="rId3795" display="119525609" xr:uid="{98BAF388-A1FD-418E-A791-908AD6E58BC6}"/>
    <hyperlink ref="U3941" r:id="rId3796" display="119591558" xr:uid="{A3548C26-0640-4D12-A9DE-436BA3B325D9}"/>
    <hyperlink ref="U3955" r:id="rId3797" display="119635524" xr:uid="{442FBF81-6D3E-4972-8999-9C424E72E7C1}"/>
    <hyperlink ref="U3952" r:id="rId3798" display="119635929" xr:uid="{1124F228-B262-42A3-BA74-D3AA1AC52941}"/>
    <hyperlink ref="U3948" r:id="rId3799" display="119650967" xr:uid="{94F76260-33FD-4AD6-855A-8B4E0E2A2638}"/>
    <hyperlink ref="U3992" r:id="rId3800" display="119668706" xr:uid="{5F343EBA-C340-4BE4-B177-8B7A54E7DA8F}"/>
    <hyperlink ref="U3960" r:id="rId3801" display="119701023" xr:uid="{5DA3F547-4F4D-4856-872C-F271060894B4}"/>
    <hyperlink ref="U3977" r:id="rId3802" display="119758763" xr:uid="{DE6D4F2B-205A-4C9E-A68C-2A1AF8D8EDEC}"/>
    <hyperlink ref="U3973" r:id="rId3803" display="120192836" xr:uid="{CD1F4F18-EF3C-47A1-9CC6-F5133B169F57}"/>
    <hyperlink ref="U3985" r:id="rId3804" display="120246282" xr:uid="{9C636F88-BBA2-4BE5-AC4D-F377E032E166}"/>
    <hyperlink ref="U3964" r:id="rId3805" display="120381235" xr:uid="{E0C1EA13-BCC2-4AEA-BB5B-E4D842562B0E}"/>
    <hyperlink ref="U3958" r:id="rId3806" display="120414870" xr:uid="{DA4A4730-D341-40A0-992C-2C00DD74490C}"/>
    <hyperlink ref="U3968" r:id="rId3807" display="120416174" xr:uid="{29C7A1B3-EEBD-4C3E-AA5E-04324CCB2525}"/>
    <hyperlink ref="U3982" r:id="rId3808" display="120504147" xr:uid="{F40A4521-480F-4538-AB9F-68ABE8B91CD2}"/>
    <hyperlink ref="U3970" r:id="rId3809" display="120549201" xr:uid="{1AFE275F-40A6-489C-9319-41F3B0445951}"/>
    <hyperlink ref="U3943" r:id="rId3810" display="120551366" xr:uid="{8C705A7E-EF70-448E-9B80-18DB44FE8B57}"/>
    <hyperlink ref="U3939" r:id="rId3811" display="120554926" xr:uid="{FD436241-B1D7-4758-9FC5-572ED309EF24}"/>
    <hyperlink ref="U3946" r:id="rId3812" display="120561754" xr:uid="{C4D83DC2-F1D0-4C5D-A7EF-FD01E75F4FEA}"/>
    <hyperlink ref="U3961" r:id="rId3813" display="120563371" xr:uid="{AC446944-495A-49FC-BDE9-D95DDFAA1A5E}"/>
    <hyperlink ref="U3981" r:id="rId3814" display="120573902" xr:uid="{3CC77B25-5544-47CF-9954-EE33750078CB}"/>
    <hyperlink ref="U3998" r:id="rId3815" display="119373505" xr:uid="{1834C897-F6C5-491E-BBAA-F4F7952031FB}"/>
    <hyperlink ref="U4002" r:id="rId3816" display="119373505" xr:uid="{07D0EF51-ADEC-4946-9AEA-F75B3AE612CA}"/>
    <hyperlink ref="U3996" r:id="rId3817" display="119373505" xr:uid="{57D15ECB-FFE1-4F5D-B53A-288CD7C9E0FE}"/>
    <hyperlink ref="U4003" r:id="rId3818" display="119373505" xr:uid="{39937E59-8C70-41AE-8A00-BF1461588CFA}"/>
    <hyperlink ref="U4000" r:id="rId3819" display="119373505" xr:uid="{3E5C7158-EE6C-411B-BE58-A0AD1BF2AD61}"/>
    <hyperlink ref="U3997" r:id="rId3820" display="120154767" xr:uid="{7B0EC128-2C80-4B3C-AF69-0E917A5EF225}"/>
    <hyperlink ref="U4001" r:id="rId3821" display="120553078" xr:uid="{630F9CBF-FDEB-476D-B795-9AE0AC5CEE83}"/>
    <hyperlink ref="U3995" r:id="rId3822" display="120677415" xr:uid="{F7CB8FC0-7495-4C9B-B394-177D5CB57608}"/>
    <hyperlink ref="U4007" r:id="rId3823" display="118215525" xr:uid="{883409EC-97C9-4A03-B096-290E044DE073}"/>
    <hyperlink ref="U4005" r:id="rId3824" display="118215525" xr:uid="{B3C19C41-C43A-4D19-AB74-523E73260FC7}"/>
    <hyperlink ref="U4009" r:id="rId3825" display="118215525" xr:uid="{B6DB6D40-4705-4390-92E1-8A0A09A42797}"/>
    <hyperlink ref="U4010" r:id="rId3826" display="118215525" xr:uid="{6BE9864A-8048-42F5-A46C-6C298D042B6C}"/>
    <hyperlink ref="U4011" r:id="rId3827" display="120748304" xr:uid="{D2F5E87D-6019-4FC8-9784-1981A05F29E6}"/>
    <hyperlink ref="U4006" r:id="rId3828" display="120750992" xr:uid="{0D12AF96-1B0C-4E08-BC93-0B93CB0CB987}"/>
    <hyperlink ref="U4004" r:id="rId3829" display="120755158" xr:uid="{75991998-FE34-4555-A1D6-37375722A7F7}"/>
    <hyperlink ref="U4008" r:id="rId3830" display="120778549" xr:uid="{71BDC32E-12BC-4244-BCEC-36BE51392AF8}"/>
    <hyperlink ref="U4020" r:id="rId3831" display="116472577" xr:uid="{C32B6A94-A55B-4280-BC87-B6C0A3AB121C}"/>
    <hyperlink ref="U4036" r:id="rId3832" display="116472577" xr:uid="{F1DB7FF4-AF81-437E-BFA5-23C72F427D19}"/>
    <hyperlink ref="U4021" r:id="rId3833" display="116472577" xr:uid="{8A9AA6D0-57A0-4633-BA21-DF00306861D6}"/>
    <hyperlink ref="U4038" r:id="rId3834" display="116472577" xr:uid="{1E50B2BE-423B-4ADA-A83C-EC8E496B4F93}"/>
    <hyperlink ref="U4014" r:id="rId3835" display="116472577" xr:uid="{568D509B-28B0-4275-9840-FD4197823FF2}"/>
    <hyperlink ref="U4051" r:id="rId3836" display="116472577" xr:uid="{ED8CF4B7-4BD1-456D-BAA7-7EFE2DEAFCCB}"/>
    <hyperlink ref="U4032" r:id="rId3837" display="116472577" xr:uid="{F6F60A91-D910-417F-8991-677B3F9FF6AE}"/>
    <hyperlink ref="U4012" r:id="rId3838" display="120823460" xr:uid="{CF9167A3-A1C0-476D-AE8B-FF00A91F4213}"/>
    <hyperlink ref="U4058" r:id="rId3839" display="116472577" xr:uid="{EBCAFB26-EA01-4EBD-8DFC-DD2C6FCEC809}"/>
    <hyperlink ref="U4031" r:id="rId3840" display="116472577" xr:uid="{2BB6F382-4553-4400-AE7E-B22063B031DD}"/>
    <hyperlink ref="U4018" r:id="rId3841" display="116472577" xr:uid="{E6169E06-63B4-4FEF-B092-03FC4253F263}"/>
    <hyperlink ref="U4016" r:id="rId3842" display="116472577" xr:uid="{3286AC42-01FA-4CD5-9CE6-7A3AAD115820}"/>
    <hyperlink ref="U4017" r:id="rId3843" display="116472577" xr:uid="{604DFB94-64F5-422F-9432-68753E056086}"/>
    <hyperlink ref="U4022" r:id="rId3844" display="116472577" xr:uid="{30C22B0F-AEB9-43CD-B3CE-DD5800FDADE4}"/>
    <hyperlink ref="U4043" r:id="rId3845" display="116472577" xr:uid="{FD1BBCEF-E67F-4D55-8144-837B85B4A023}"/>
    <hyperlink ref="U4044" r:id="rId3846" display="116472577" xr:uid="{003D28C9-4B6D-4D1D-84E6-78852DC331FA}"/>
    <hyperlink ref="U4026" r:id="rId3847" display="116472577" xr:uid="{6D0824FF-A518-4E52-B59A-0EC7F9219916}"/>
    <hyperlink ref="U4053" r:id="rId3848" display="116472577" xr:uid="{62AA12A0-38BF-47AE-B203-2A69DACE7A71}"/>
    <hyperlink ref="U4049" r:id="rId3849" display="116472577" xr:uid="{D42718A0-05B2-4BAB-86BE-DE2A87F146D1}"/>
    <hyperlink ref="U4039" r:id="rId3850" display="116472577" xr:uid="{25C1B752-FE5D-45FA-A74D-DFB285C4B0B4}"/>
    <hyperlink ref="U4040" r:id="rId3851" display="116472577" xr:uid="{7B49CD7A-DA27-4CC5-8875-78C142CCDB1A}"/>
    <hyperlink ref="U4041" r:id="rId3852" display="116472577" xr:uid="{2FD4D4AF-8B9A-461F-BC87-F07150F1CDD3}"/>
    <hyperlink ref="U4056" r:id="rId3853" display="116472577" xr:uid="{D19E1AD4-670E-433E-B07E-728E74D2A764}"/>
    <hyperlink ref="U4029" r:id="rId3854" display="116472577" xr:uid="{AF9E9193-CB8C-48E9-90FC-003092FCD881}"/>
    <hyperlink ref="U4047" r:id="rId3855" display="116472577" xr:uid="{C6525F27-8CAA-411A-BA6A-5EDB9AEE6A0A}"/>
    <hyperlink ref="U4025" r:id="rId3856" display="119446125" xr:uid="{34B18521-3A0C-4E65-90C9-081C01FAC994}"/>
    <hyperlink ref="U4013" r:id="rId3857" display="120269504" xr:uid="{833DCFF2-70F6-4C9C-A628-0C3293E683E8}"/>
    <hyperlink ref="U4045" r:id="rId3858" display="120550219" xr:uid="{B404EF9D-3389-499E-954B-98E8B05A2A99}"/>
    <hyperlink ref="U4057" r:id="rId3859" display="120744710" xr:uid="{9B054A72-8DC7-4B6C-A73B-2B1813C40F4F}"/>
    <hyperlink ref="U4030" r:id="rId3860" display="120751157" xr:uid="{60667532-6A7B-4F9D-B30F-F56452E91745}"/>
    <hyperlink ref="U4052" r:id="rId3861" display="120774214" xr:uid="{7FCC508E-10B8-4EA4-AEF5-7C757903DA7C}"/>
    <hyperlink ref="U4015" r:id="rId3862" display="120779025" xr:uid="{8C8665FB-49CE-4E65-9E82-CD2164E564B5}"/>
    <hyperlink ref="U4050" r:id="rId3863" display="120822971" xr:uid="{22C7B43B-22B9-4544-97B5-E23646E80ED3}"/>
    <hyperlink ref="U4027" r:id="rId3864" display="120823911" xr:uid="{1C2F11BD-21C1-4845-95C6-07185E3038CD}"/>
    <hyperlink ref="U4019" r:id="rId3865" display="https://cdosuiteplus.us.bank-dns.com/Apps/DealMaintenance/Assets/AssetFacility_Transactions/FacilityTransactions/TransDetail.asp?parm=10759&amp;facility_trans_id=121868384&amp;" xr:uid="{01FE6D0D-81CB-43A5-93E1-FA92946B31EC}"/>
    <hyperlink ref="U4046" r:id="rId3866" display="120824995" xr:uid="{B80734D9-6D94-455D-A95B-65646E1D27D8}"/>
    <hyperlink ref="U4042" r:id="rId3867" display="120825262" xr:uid="{DEB055AA-8272-4FB5-8BE6-4FC951104546}"/>
    <hyperlink ref="U4035" r:id="rId3868" display="120825507" xr:uid="{13140525-8DF6-4F3A-AA09-15EF0463BA43}"/>
    <hyperlink ref="U4024" r:id="rId3869" display="120825537" xr:uid="{36F65586-5EF6-4317-A24B-E8E000F4000F}"/>
    <hyperlink ref="U4034" r:id="rId3870" display="120826073" xr:uid="{7D0EF9E1-7F5E-4FFB-8B65-C633899339D0}"/>
    <hyperlink ref="U4048" r:id="rId3871" display="120827249" xr:uid="{25113682-2442-41A9-BF42-22A88832F0DD}"/>
    <hyperlink ref="U4037" r:id="rId3872" display="120828518" xr:uid="{4338F3BE-3C83-4B4E-AD64-320041380DB2}"/>
    <hyperlink ref="U4054" r:id="rId3873" display="120829345" xr:uid="{35479A55-3EFA-45CB-A0C6-7CEB97FEB2A8}"/>
    <hyperlink ref="U4055" r:id="rId3874" display="120829413" xr:uid="{16FBE032-B460-409E-A7FF-EC8075036CBB}"/>
    <hyperlink ref="U4033" r:id="rId3875" display="120829966" xr:uid="{148AE6C1-4093-48E0-8D52-95F7DCB4C156}"/>
    <hyperlink ref="U4023" r:id="rId3876" display="120830605" xr:uid="{13EA400E-94E8-4EE6-84DC-7D471BB3979C}"/>
    <hyperlink ref="U4028" r:id="rId3877" display="120830816" xr:uid="{AA07FDC1-BA7E-40A6-94D2-D0DACE923F6D}"/>
    <hyperlink ref="U4059" r:id="rId3878" display="120741673" xr:uid="{96EC24EF-C427-4203-9299-B9EFB9377980}"/>
    <hyperlink ref="U4060" r:id="rId3879" display="120742258" xr:uid="{1B6386B8-646B-4AB0-99CA-9A2810873906}"/>
    <hyperlink ref="U4061" r:id="rId3880" display="121020737" xr:uid="{7900258D-425F-4E59-AF57-FA5053D868EE}"/>
    <hyperlink ref="U4062" r:id="rId3881" display="118989368" xr:uid="{0A1E89C6-8036-49A9-AF04-ACA874A5EBC3}"/>
    <hyperlink ref="U4066" r:id="rId3882" display="2999331" xr:uid="{2C7EC713-C267-4C82-94EB-8C1143101C6B}"/>
    <hyperlink ref="U4063" r:id="rId3883" display="2988947" xr:uid="{D0F0B40D-6218-4F1A-B988-4B6583AE6F7E}"/>
    <hyperlink ref="U4064" r:id="rId3884" display="2988948" xr:uid="{CA1C5EE3-77EC-4274-8D46-1A3CB3CDF5A7}"/>
    <hyperlink ref="U4067" r:id="rId3885" display="2999335" xr:uid="{FE472362-8FE3-4EB0-A16F-72B0B66FB24F}"/>
    <hyperlink ref="U4065" r:id="rId3886" display="120626168" xr:uid="{55C5CED3-8517-4D8C-96A2-1494A9F007C1}"/>
    <hyperlink ref="U4068" r:id="rId3887" display="121287133" xr:uid="{D4D1D995-73B3-4280-B594-F0065D67D87E}"/>
    <hyperlink ref="U4069" r:id="rId3888" display="121285660" xr:uid="{B8E0D459-B06C-4A36-B2B9-48D4D789903C}"/>
    <hyperlink ref="U4070" r:id="rId3889" display="116558986" xr:uid="{7CBCC53F-6BCD-4070-9496-2B6AD9D5F3B9}"/>
    <hyperlink ref="U4075" r:id="rId3890" display="116558986" xr:uid="{B7C1320B-F6DC-4F41-AABA-72BD8C485E95}"/>
    <hyperlink ref="U4071" r:id="rId3891" display="116558986" xr:uid="{BF34F64D-69E8-4594-817A-21BC265CC640}"/>
    <hyperlink ref="U4073" r:id="rId3892" display="116558986" xr:uid="{FD89CCAB-A405-4716-BE64-CA4111C44DE5}"/>
    <hyperlink ref="U4074" r:id="rId3893" display="121369999" xr:uid="{BAF32FAE-C482-4F68-B825-CE70C024CA3A}"/>
    <hyperlink ref="U4072" r:id="rId3894" display="121370597" xr:uid="{0CBF08C3-B596-433E-A360-F0C33832B902}"/>
    <hyperlink ref="U4085" r:id="rId3895" display="119204373" xr:uid="{F5717F28-7EC8-4906-A731-EEE7DF1441A7}"/>
    <hyperlink ref="U4084" r:id="rId3896" display="121547026" xr:uid="{B1674ECC-A563-492F-B04C-E804E891D22B}"/>
    <hyperlink ref="U4086" r:id="rId3897" display="119204373" xr:uid="{7E9BCE80-0BF0-4F86-98EB-F913194FD622}"/>
    <hyperlink ref="U4076" r:id="rId3898" display="3010287" xr:uid="{6C73FBCB-D7E9-4435-9C02-98728201DFEB}"/>
    <hyperlink ref="U4078" r:id="rId3899" display="121539614" xr:uid="{847AFC6A-0240-42FD-8E91-445D7C39DB73}"/>
    <hyperlink ref="U4079" r:id="rId3900" display="121493617" xr:uid="{A2C53921-63A7-4204-A801-EAF11E88CAE6}"/>
    <hyperlink ref="U4081" r:id="rId3901" display="121494827" xr:uid="{5940D8BE-0AF8-4687-9F76-ED20E9D10D4C}"/>
    <hyperlink ref="U4080" r:id="rId3902" display="121494739" xr:uid="{F97F2443-A13A-4D36-9527-0FC45F1B2F29}"/>
    <hyperlink ref="U4077" r:id="rId3903" display="121493462" xr:uid="{BCD55055-A4BD-447D-818B-6B8D9019C73E}"/>
    <hyperlink ref="U4082" r:id="rId3904" display="121542907" xr:uid="{2491937E-E118-4E6A-83D9-DA702A3AE9A8}"/>
    <hyperlink ref="U4083" r:id="rId3905" display="121495557" xr:uid="{A0B414C9-1CEB-4E33-9FE9-325FB5839584}"/>
    <hyperlink ref="U4088" r:id="rId3906" display="121109963" xr:uid="{271C216E-163E-4218-9250-5FAD3C886DB0}"/>
    <hyperlink ref="U4090" r:id="rId3907" display="121589464" xr:uid="{BB61BAD4-4618-42C9-8A43-BF2CDB40D748}"/>
    <hyperlink ref="U4092" r:id="rId3908" display="121495290" xr:uid="{5B575BD7-B995-45F5-A3AE-4B8F4F741E63}"/>
    <hyperlink ref="U4089" r:id="rId3909" display="121589848" xr:uid="{A640A78D-A7F8-4E2F-83E9-A2447B620474}"/>
    <hyperlink ref="U4091" r:id="rId3910" display="121589706" xr:uid="{3460E516-0E9C-4052-AE60-976F5C2509E5}"/>
    <hyperlink ref="U4093" r:id="rId3911" display="121656483" xr:uid="{30438B0D-1557-4CDF-B81E-F04BA5018DC4}"/>
    <hyperlink ref="U4097" r:id="rId3912" display="121697620" xr:uid="{DBF52D8E-E87B-4630-9F44-2358053864D0}"/>
    <hyperlink ref="U4096" r:id="rId3913" display="121705079" xr:uid="{D6121570-63E6-48DA-BA25-81DC64BACDD7}"/>
    <hyperlink ref="U4094" r:id="rId3914" display="121710127" xr:uid="{47833530-E3AF-44B7-A68F-A327FABB4AAA}"/>
    <hyperlink ref="U4095" r:id="rId3915" display="121712579" xr:uid="{8A88C120-B5F8-4EFE-817A-AD11839AB864}"/>
    <hyperlink ref="U4098" r:id="rId3916" display="122011042" xr:uid="{1CEA5DC1-EEE9-400C-8433-6064B6033E66}"/>
    <hyperlink ref="U4110" r:id="rId3917" display="121867345" xr:uid="{D4049272-33A8-47B5-88F6-ECD21EE780EB}"/>
    <hyperlink ref="U4111" r:id="rId3918" display="121873352" xr:uid="{09B3555C-03B6-4992-8EE2-1B6ED43D146B}"/>
    <hyperlink ref="U4101" r:id="rId3919" display="121867345" xr:uid="{B75967CA-17C3-4FB7-A11A-94E603425DC3}"/>
    <hyperlink ref="U4102" r:id="rId3920" display="121867345" xr:uid="{10AE4B31-762B-4CF2-8655-847EEBA98A5D}"/>
    <hyperlink ref="U4103" r:id="rId3921" display="121867345" xr:uid="{7C3A4A40-4A3C-4926-AE9A-1DD05CCAD99F}"/>
    <hyperlink ref="U4113" r:id="rId3922" display="121867345" xr:uid="{466670CB-EF56-450B-9B8E-F3F5AFB05915}"/>
    <hyperlink ref="U4114" r:id="rId3923" display="121867345" xr:uid="{76793563-9231-4B09-977B-49219F300713}"/>
    <hyperlink ref="U4109" r:id="rId3924" display="121867345" xr:uid="{283EB987-9966-44C2-8A31-F8173E6CEA45}"/>
    <hyperlink ref="U4099" r:id="rId3925" display="121867345" xr:uid="{36738C27-AE21-4A12-A861-72D4172D71CA}"/>
    <hyperlink ref="U4106" r:id="rId3926" display="121867345" xr:uid="{17928FEE-EF74-49DA-ABAF-A8ADA3D9C6D2}"/>
    <hyperlink ref="U4115" r:id="rId3927" display="121867345" xr:uid="{2C7A8F15-7511-479F-BE94-B165DBDD6AB1}"/>
    <hyperlink ref="U4104" r:id="rId3928" display="121867345" xr:uid="{55AB9102-B20D-4774-AEA6-2FCB68C6782E}"/>
    <hyperlink ref="U4108" r:id="rId3929" display="121867345" xr:uid="{9B7D3991-B094-4B41-8AC5-0935F11804EF}"/>
    <hyperlink ref="U4105" r:id="rId3930" display="121867345" xr:uid="{353BA193-BD6A-4DA5-93E4-E734A7CE5439}"/>
    <hyperlink ref="U4112" r:id="rId3931" display="121867345" xr:uid="{9E7318BE-1D8A-4119-BC3A-CFDB004F0471}"/>
    <hyperlink ref="U4107" r:id="rId3932" display="121867345" xr:uid="{FE479A38-20CB-4F8B-B190-86553129A04D}"/>
    <hyperlink ref="U4116" r:id="rId3933" display="121867345" xr:uid="{DB02B5F7-A2A4-474F-9172-6FDA61B914CC}"/>
    <hyperlink ref="U4117" r:id="rId3934" display="121867345" xr:uid="{D6EA955A-7DC0-43D4-9626-3FDDFCD210B3}"/>
    <hyperlink ref="U4100" r:id="rId3935" display="121867345" xr:uid="{0AF7D561-04C8-4EA7-8758-1257E147BDCA}"/>
    <hyperlink ref="U4121" r:id="rId3936" display="120711750" xr:uid="{6F4582D4-807E-4FBE-B070-D4211B83CBA7}"/>
    <hyperlink ref="U4123" r:id="rId3937" display="120711750" xr:uid="{17881784-EC6E-4709-AA3A-6EF7A5843A40}"/>
    <hyperlink ref="U4120" r:id="rId3938" display="120711750" xr:uid="{A0B831E5-F5AF-4E9C-ABDE-85885C19627F}"/>
    <hyperlink ref="U4125" r:id="rId3939" display="120711750" xr:uid="{8CDF0EEC-5779-4783-8F5D-E619A0210A45}"/>
    <hyperlink ref="U4122" r:id="rId3940" display="120711750" xr:uid="{9FBF4BD9-0B39-4554-A839-8A29B669EB60}"/>
    <hyperlink ref="U4124" r:id="rId3941" display="120711750" xr:uid="{98D56EE3-101B-45E7-8D58-C2B35FA04B06}"/>
    <hyperlink ref="U4129" r:id="rId3942" display="120711750" xr:uid="{25F8E40B-94FC-4033-A05B-2D1BCC2BC5DE}"/>
    <hyperlink ref="U4130" r:id="rId3943" display="120711750" xr:uid="{F5D4F225-8487-4896-B707-EB6D21AFD8AD}"/>
    <hyperlink ref="U4126" r:id="rId3944" display="120711750" xr:uid="{1E10F929-4C11-4B32-9E4D-07A724DBD587}"/>
    <hyperlink ref="U4127" r:id="rId3945" display="120711750" xr:uid="{488E22F3-769D-4B03-B6C6-44736D41521B}"/>
    <hyperlink ref="U4128" r:id="rId3946" display="120711750" xr:uid="{13503533-86BD-4C43-A25A-F408972DBB26}"/>
    <hyperlink ref="U4119" r:id="rId3947" display="122174207" xr:uid="{CBF9B6C3-46AD-486A-BD8B-EE865CEC11FB}"/>
    <hyperlink ref="U4118" r:id="rId3948" display="122174255" xr:uid="{173D5EEC-2CD6-4CDA-A705-A38E224B88EB}"/>
    <hyperlink ref="U4134" r:id="rId3949" display="122198278" xr:uid="{3CB95180-560B-480E-89B6-7F7ED006C4E8}"/>
    <hyperlink ref="U4135" r:id="rId3950" display="122199963" xr:uid="{010F6447-4F13-4FA7-A91C-12544DB7A86B}"/>
    <hyperlink ref="U4133" r:id="rId3951" display="122198278" xr:uid="{186DE480-0F21-4F1B-8938-81C0015E9E08}"/>
    <hyperlink ref="U4131" r:id="rId3952" display="3030626" xr:uid="{3E3E2E16-B868-4053-99EB-E0FFFD111AC5}"/>
    <hyperlink ref="U4132" r:id="rId3953" display="3030627" xr:uid="{788D8A6C-2275-4208-A18D-EE9D66B3320E}"/>
    <hyperlink ref="U4136" r:id="rId3954" display="118246256" xr:uid="{604131C1-ADF3-448B-9B74-30D86AA2EC65}"/>
    <hyperlink ref="U4137" r:id="rId3955" display="118246256" xr:uid="{F1EC7035-71F7-4C4C-8C5F-B2717128E10A}"/>
    <hyperlink ref="U4138" r:id="rId3956" display="https://cdosuiteplus.us.bank-dns.com/Apps/DealMaintenance/Assets/AssetFacility_Transactions/FacilityTransactions/TransDetail.asp?parm=10759&amp;facility_trans_id=122904285&amp;" xr:uid="{6990F54F-E099-4040-8AA4-0105C624B987}"/>
    <hyperlink ref="U4140" r:id="rId3957" display="121105820" xr:uid="{7899A1E3-71CB-4D91-9913-DA3ACB7BA4EE}"/>
    <hyperlink ref="U4141" r:id="rId3958" display="121105820" xr:uid="{B1C081B4-E1D7-4A77-AA5D-C8F87763D5BB}"/>
    <hyperlink ref="U4143" r:id="rId3959" display="121105820" xr:uid="{738DF29D-46DB-4A27-979E-0AF94E3A2F6D}"/>
    <hyperlink ref="U4139" r:id="rId3960" display="121105820" xr:uid="{065D26CA-CA63-45B7-85C3-2BDFC4844BBF}"/>
    <hyperlink ref="U4146" r:id="rId3961" display="121105820" xr:uid="{182C0327-25E6-4447-9309-036FAE9E2248}"/>
    <hyperlink ref="U4147" r:id="rId3962" display="122198564" xr:uid="{ABA4E6E8-216F-4BBE-BABF-E8B260EC306A}"/>
    <hyperlink ref="U4145" r:id="rId3963" display="122209852" xr:uid="{DD3A3D65-AC21-4A9D-B261-4E33A1A5F0E7}"/>
    <hyperlink ref="U4142" r:id="rId3964" display="122485521" xr:uid="{3299FCE5-C328-4154-9372-A547AF77CA47}"/>
    <hyperlink ref="U4144" r:id="rId3965" display="122390850" xr:uid="{74B12D6B-AEA5-4E2D-A496-5179CD87FB48}"/>
    <hyperlink ref="U4148" r:id="rId3966" display="122391467" xr:uid="{F35744D0-AA3D-4DFF-AD4B-330C300CAD50}"/>
    <hyperlink ref="U4154" r:id="rId3967" display="120500063" xr:uid="{0F761E0A-10F4-47F3-837E-43BF12A5A55C}"/>
    <hyperlink ref="U4151" r:id="rId3968" display="120500063" xr:uid="{8CAF1586-1BDE-4A40-A4C9-4F4B1D1F438F}"/>
    <hyperlink ref="U4159" r:id="rId3969" display="120500063" xr:uid="{F933D538-60B2-4AC0-A289-AC66E9952B4E}"/>
    <hyperlink ref="U4149" r:id="rId3970" display="3037600" xr:uid="{988A3E91-787C-4130-84A1-EBCC614836FA}"/>
    <hyperlink ref="U4155" r:id="rId3971" display="122560832" xr:uid="{DCBA2DC0-E3F6-429D-B6F3-F23E7B9669EC}"/>
    <hyperlink ref="U4157" r:id="rId3972" display="122392369" xr:uid="{0620E4D1-227C-471B-8CB5-B113E1B54960}"/>
    <hyperlink ref="U4153" r:id="rId3973" display="122391428" xr:uid="{55662F3D-1BCF-48B3-827D-D0007795194D}"/>
    <hyperlink ref="U4150" r:id="rId3974" display="122647093" xr:uid="{8F720285-8119-4C21-B196-DEE1815E61AB}"/>
    <hyperlink ref="U4152" r:id="rId3975" display="122560222" xr:uid="{02AB60BB-D44A-4250-9229-01F6E5543D0D}"/>
    <hyperlink ref="U4156" r:id="rId3976" display="122495518" xr:uid="{5950E7BE-0D3C-4C86-B339-50DABB4C4FC2}"/>
    <hyperlink ref="U4158" r:id="rId3977" display="122659419" xr:uid="{D59514C5-780D-441D-B6F3-23B8AA0B3BCC}"/>
    <hyperlink ref="U4162" r:id="rId3978" display="122495625" xr:uid="{6A0E510D-2868-4D70-B5C1-6E8FA21B3D3C}"/>
    <hyperlink ref="U4163" r:id="rId3979" display="122495730" xr:uid="{0177F4D9-2B77-418F-956A-5AAC97CDCED4}"/>
    <hyperlink ref="U4160" r:id="rId3980" display="122495625" xr:uid="{DCAD928E-DFF4-41CE-A222-C219D2EF90F5}"/>
    <hyperlink ref="U4161" r:id="rId3981" display="122736850" xr:uid="{752DF45E-CBEA-44F9-86B0-AA66840C056E}"/>
    <hyperlink ref="U4164" r:id="rId3982" display="122715532" xr:uid="{0247CEED-A1D1-4DBE-9A17-A766FB261F44}"/>
    <hyperlink ref="U4165" r:id="rId3983" display="122851168" xr:uid="{4ACAA6D6-7AA5-483D-A90D-414104FFF9D0}"/>
    <hyperlink ref="U4166" r:id="rId3984" display="122851331" xr:uid="{052CFD12-B947-430C-BEF6-B073A935703D}"/>
    <hyperlink ref="U4167" r:id="rId3985" display="122851397" xr:uid="{2DD3A6F4-3553-43FC-A1B7-7E6D12313CB2}"/>
    <hyperlink ref="U4169" r:id="rId3986" display="121492307" xr:uid="{A0EFCE72-9D85-41DB-A7CC-D780B21F4AA0}"/>
    <hyperlink ref="U4168" r:id="rId3987" display="121492307" xr:uid="{46AEC2FA-A5A0-4AB0-AEC1-EA86EF702C5E}"/>
    <hyperlink ref="U4170" r:id="rId3988" display="122739482" xr:uid="{7C5C877F-8462-4B84-98AA-29C6DE95F691}"/>
    <hyperlink ref="U4171" r:id="rId3989" display="122739727" xr:uid="{9FF8F210-5EA5-4624-A822-3F26B3F63DBF}"/>
    <hyperlink ref="U4172" r:id="rId3990" display="122555305" xr:uid="{78B5F130-D7A2-4EBD-B664-D3015FFF870B}"/>
    <hyperlink ref="U4194" r:id="rId3991" display="118482679" xr:uid="{257D604B-DD98-4816-B337-2FF9C1BB8355}"/>
    <hyperlink ref="U4200" r:id="rId3992" display="118482679" xr:uid="{519FF1B8-30A5-4FC5-A92E-2313734A5F50}"/>
    <hyperlink ref="U4188" r:id="rId3993" display="118482679" xr:uid="{81DCD8E0-8332-4562-B20A-1A21FEEB0764}"/>
    <hyperlink ref="U4185" r:id="rId3994" display="118482679" xr:uid="{B1EEC1DD-96F8-4614-8366-7F215497F1D6}"/>
    <hyperlink ref="U4180" r:id="rId3995" display="118482679" xr:uid="{0E6CFC06-3137-4194-84F9-18EE2C05DE33}"/>
    <hyperlink ref="U4175" r:id="rId3996" display="118482679" xr:uid="{CDF49400-98D9-459B-AF9B-8E53965CB7A5}"/>
    <hyperlink ref="U4178" r:id="rId3997" display="118482679" xr:uid="{D07B53B0-0217-454C-843D-1702F59692C7}"/>
    <hyperlink ref="U4179" r:id="rId3998" display="118482679" xr:uid="{EC9F868A-5952-46C3-BDC8-AB5DD8E388F2}"/>
    <hyperlink ref="U4174" r:id="rId3999" display="118482679" xr:uid="{A8B579F4-5881-4EDB-9E49-27AE63DBD815}"/>
    <hyperlink ref="U4176" r:id="rId4000" display="118482679" xr:uid="{138A6E7A-967F-4144-B5B3-AE650247131D}"/>
    <hyperlink ref="U4177" r:id="rId4001" display="118482679" xr:uid="{5A7CD37D-BEED-43DC-832B-61483F2F24A9}"/>
    <hyperlink ref="U4199" r:id="rId4002" display="118482679" xr:uid="{BAD06DCF-5571-4923-BFB6-FC052CB6D624}"/>
    <hyperlink ref="U4184" r:id="rId4003" display="118482679" xr:uid="{5C23677B-C0E5-4B8F-B55C-981D7AF77328}"/>
    <hyperlink ref="U4183" r:id="rId4004" display="https://cdosuiteplus.us.bank-dns.com/Apps/DealMaintenance/Assets/AssetFacility_Transactions/Loans/AssetLoan_Transactions/Transactions/TransDetail.asp?parm=10759&amp;issue_trans_id=122350532&amp;" xr:uid="{9F9B0899-9775-4DF8-AE65-2B5F888BBC84}"/>
    <hyperlink ref="U4195" r:id="rId4005" display="118482679" xr:uid="{E260F5FE-0155-4B1B-B8BF-F35DCD0A166D}"/>
    <hyperlink ref="U4182" r:id="rId4006" display="118482679" xr:uid="{4F051194-B1E0-4DD0-BDBE-510C55E544A7}"/>
    <hyperlink ref="U4181" r:id="rId4007" display="118482679" xr:uid="{B1FE3024-96BA-423B-BFBD-33C04BD484E4}"/>
    <hyperlink ref="U4187" r:id="rId4008" display="118482679" xr:uid="{E36FAA5C-AFA9-47B3-8469-22F0B35DD509}"/>
    <hyperlink ref="U4186" r:id="rId4009" display="118482679" xr:uid="{A413EF2C-6583-402F-8460-676A15CA80F2}"/>
    <hyperlink ref="U4198" r:id="rId4010" display="118482679" xr:uid="{D31B5D95-3F57-4334-87F0-28128C0D14A1}"/>
    <hyperlink ref="U4190" r:id="rId4011" display="118482679" xr:uid="{83B09B8D-1BE9-4BFF-A3D3-7F8DCEDCE619}"/>
    <hyperlink ref="U4191" r:id="rId4012" display="118482679" xr:uid="{A114B534-6769-49DC-85FA-533FDFEBA720}"/>
    <hyperlink ref="U4192" r:id="rId4013" display="118482679" xr:uid="{4F67739E-D031-4422-A686-EF4F1B58634E}"/>
    <hyperlink ref="U4193" r:id="rId4014" display="118482679" xr:uid="{7D81DBC8-2DC2-4D25-AA65-B5CEBACBF5FC}"/>
    <hyperlink ref="U4196" r:id="rId4015" display="123225654" xr:uid="{99933E7F-B155-44DB-87AC-CA47A30B4A73}"/>
    <hyperlink ref="U4197" r:id="rId4016" display="123226282" xr:uid="{81E5CE2E-07EB-4CC5-BBC5-D53D1ED48034}"/>
    <hyperlink ref="U4173" r:id="rId4017" display="3049777" xr:uid="{24E7C460-23B8-413B-8E55-038B767543A0}"/>
    <hyperlink ref="U4189" r:id="rId4018" display="123299477" xr:uid="{8BEE1974-2C3C-4158-9F44-885792B510DE}"/>
    <hyperlink ref="U4207" r:id="rId4019" display="121876365" xr:uid="{B510FE6D-69A1-43A1-AF3B-F77233FC55EF}"/>
    <hyperlink ref="U4201" r:id="rId4020" display="121876365" xr:uid="{32D572E5-8156-4666-877F-F6602C09F2D8}"/>
    <hyperlink ref="U4202" r:id="rId4021" display="121876365" xr:uid="{DB78E598-437B-42A1-A10B-E9A99F0C04E6}"/>
    <hyperlink ref="U4205" r:id="rId4022" display="121876365" xr:uid="{2870F2B3-80FC-477A-8462-0F7BC24E432E}"/>
    <hyperlink ref="U4203" r:id="rId4023" display="123373450" xr:uid="{1E9704DB-F996-4F7C-880F-AC562EB09963}"/>
    <hyperlink ref="U4206" r:id="rId4024" display="123373641" xr:uid="{57308063-2A2C-4928-9A95-B2E7C150F523}"/>
    <hyperlink ref="U4210" r:id="rId4025" display="123128911" xr:uid="{705F910C-1027-4640-B6A2-EA3989B78B9F}"/>
    <hyperlink ref="U4208" r:id="rId4026" display="3056554" xr:uid="{9F937C3A-777E-4802-89A1-B14654D85433}"/>
    <hyperlink ref="U4209" r:id="rId4027" display="3056555" xr:uid="{63E0E9B9-0ECA-43D5-A44E-436EC8A6B39A}"/>
    <hyperlink ref="U4215" r:id="rId4028" display="122174970" xr:uid="{95DF3F1E-62EC-40F2-9869-86CE06A0EF69}"/>
    <hyperlink ref="U4217" r:id="rId4029" display="122174970" xr:uid="{9EAB3906-00BC-42A1-A144-098498D939C0}"/>
    <hyperlink ref="U4216" r:id="rId4030" display="122174970" xr:uid="{6590CF70-3B33-4CB3-85BE-6F955D4D4FBC}"/>
    <hyperlink ref="U4213" r:id="rId4031" display="122174970" xr:uid="{E1EAF77C-275F-4159-8DA8-E8A7B226DFF4}"/>
    <hyperlink ref="U4214" r:id="rId4032" display="122174970" xr:uid="{C8CBA850-1A3A-4179-A57E-519565D3370C}"/>
    <hyperlink ref="U4218" r:id="rId4033" display="122174970" xr:uid="{A9DC5A3F-7E99-4BAD-8446-D2AEB198F1A8}"/>
    <hyperlink ref="U4219" r:id="rId4034" display="122174970" xr:uid="{881AC472-FD68-4873-8633-75F397740094}"/>
    <hyperlink ref="U4211" r:id="rId4035" display="122174970" xr:uid="{D39B82CC-D5B3-4E2E-AA58-2A2D340ADFAA}"/>
    <hyperlink ref="U4212" r:id="rId4036" display="122174970" xr:uid="{183B92B0-B305-48C7-8167-0CE619CEDAB6}"/>
    <hyperlink ref="U4220" r:id="rId4037" display="123637574" xr:uid="{E7690395-59AE-4315-A2AB-BA698E8EB17E}"/>
    <hyperlink ref="U4221" r:id="rId4038" display="123637538" xr:uid="{A9005B66-A5A1-4C11-BF14-C8F34F7A5CBA}"/>
    <hyperlink ref="U4222" r:id="rId4039" display="122412344" xr:uid="{2C92CB31-5F60-4430-93A5-57F5BD2BDC1F}"/>
    <hyperlink ref="U4223" r:id="rId4040" display="122412344" xr:uid="{F703B95A-51E7-4837-8B69-E1A360E0BA84}"/>
    <hyperlink ref="U4224" r:id="rId4041" display="123736766" xr:uid="{85A050C0-4E6E-44B7-8457-BAAD86EC6F6F}"/>
    <hyperlink ref="U4225" r:id="rId4042" display="122657881" xr:uid="{6DCF71A3-59FF-426D-A7C9-C6FF7622E0A8}"/>
    <hyperlink ref="U4226" r:id="rId4043" display="3067859" xr:uid="{CFC5B998-489D-4160-B7FD-0AFA34C87251}"/>
    <hyperlink ref="U4227" r:id="rId4044" display="123931281" xr:uid="{46DB1C70-9EEB-4747-8968-ADAA3671114F}"/>
    <hyperlink ref="U4229" r:id="rId4045" display="123929658" xr:uid="{FEC6101D-8F68-4F3E-9E95-AB14F740336E}"/>
    <hyperlink ref="U4233" r:id="rId4046" display="3070467" xr:uid="{7E4854B6-C85E-4E58-AE4F-F055210107B0}"/>
    <hyperlink ref="U4234" r:id="rId4047" display="3070469" xr:uid="{4C92DB6E-3B8E-4308-9F60-5904B717FE3B}"/>
    <hyperlink ref="U4230" r:id="rId4048" display="636355" xr:uid="{302A7B18-3D3E-48C2-8829-D566F9732921}"/>
    <hyperlink ref="U4235" r:id="rId4049" display="636355" xr:uid="{EC011FE2-87F9-4490-93C7-9A51FBA2FE17}"/>
    <hyperlink ref="U4231" r:id="rId4050" display="124021950" xr:uid="{85F7B2FD-CF6A-4205-99CE-1268D5DDD1C0}"/>
    <hyperlink ref="U4232" r:id="rId4051" display="124022248" xr:uid="{A2303D26-8A83-4D5E-99D8-ECA80DD7B177}"/>
    <hyperlink ref="U4239" r:id="rId4052" display="122819203" xr:uid="{77C20280-533A-4663-8BBC-8C8525029F72}"/>
    <hyperlink ref="U4236" r:id="rId4053" display="124356801" xr:uid="{34644239-1B5C-4315-BA20-6115F1BF0430}"/>
    <hyperlink ref="U4237" r:id="rId4054" display="124356813" xr:uid="{DF651275-2D27-478A-939A-B4A9F3BA0F17}"/>
    <hyperlink ref="U4240" r:id="rId4055" display="122819445" xr:uid="{84F2BC5E-C4FE-4548-B5F5-B0BABFE158BB}"/>
    <hyperlink ref="U4243" r:id="rId4056" display="124553358" xr:uid="{DA93BB81-1B3C-476A-9E17-87DF3BDD1EDB}"/>
    <hyperlink ref="U4283" r:id="rId4057" display="124553358" xr:uid="{7881783A-710F-4364-9BE4-77E6581D3219}"/>
    <hyperlink ref="U4276" r:id="rId4058" display="124553358" xr:uid="{2FD03AF8-6EB3-4B20-8B56-35D20DF050C0}"/>
    <hyperlink ref="U4272" r:id="rId4059" display="124553358" xr:uid="{6F16AAEF-4D7C-4A8E-984F-0E7437BE24EC}"/>
    <hyperlink ref="U4299" r:id="rId4060" display="124553358" xr:uid="{93BDA7F4-30AD-4335-85BF-5329BB12F965}"/>
    <hyperlink ref="U4278" r:id="rId4061" display="124553358" xr:uid="{366B2C70-4CDF-4953-81D1-5D2ACFABCAA8}"/>
    <hyperlink ref="U4250" r:id="rId4062" display="124553358" xr:uid="{A08EDDB4-87FE-43B0-A963-496798723430}"/>
    <hyperlink ref="U4274" r:id="rId4063" display="124553358" xr:uid="{71827B2C-0CEB-45BF-B157-DC2103FE0686}"/>
    <hyperlink ref="U4262" r:id="rId4064" display="124553358" xr:uid="{EE2D0216-4583-4304-A512-B2817A53E32E}"/>
    <hyperlink ref="U4290" r:id="rId4065" display="124553358" xr:uid="{0E12D0DC-2807-4BA6-960B-38D221A3806A}"/>
    <hyperlink ref="U4266" r:id="rId4066" display="124553358" xr:uid="{AFDDA127-3271-4BC8-A156-09E95C4A9299}"/>
    <hyperlink ref="U4285" r:id="rId4067" display="124553358" xr:uid="{77827B0F-0361-42AD-B25D-E88ECF4D0D51}"/>
    <hyperlink ref="U4294" r:id="rId4068" display="124553358" xr:uid="{95E76B9E-C776-41E4-A3F1-9692F149650D}"/>
    <hyperlink ref="U4288" r:id="rId4069" display="124553358" xr:uid="{A80207C2-2B34-4403-8771-017EFAA5DDCF}"/>
    <hyperlink ref="U4255" r:id="rId4070" display="124553358" xr:uid="{D2A8856A-6D62-4FFC-ACDF-A5DD237A5C28}"/>
    <hyperlink ref="U4251" r:id="rId4071" display="124553358" xr:uid="{6C505276-3C3A-4EE8-B34D-DA800EBC8AC2}"/>
    <hyperlink ref="U4296" r:id="rId4072" display="124553358" xr:uid="{A9FF6029-6DCD-4431-B57C-1E39CDF9103D}"/>
    <hyperlink ref="U4248" r:id="rId4073" display="124553358" xr:uid="{7449A4D6-E7D2-4B4C-95AC-C54F8A2B47B4}"/>
    <hyperlink ref="U4280" r:id="rId4074" display="124553358" xr:uid="{9B4F7B42-A28E-492A-B402-4EC9C544A68B}"/>
    <hyperlink ref="U4252" r:id="rId4075" display="124553358" xr:uid="{1EC2D657-C864-4E92-8ED3-44D20F34CA84}"/>
    <hyperlink ref="U4256" r:id="rId4076" display="124553358" xr:uid="{BBA22C95-51B9-4AAA-8178-746B59951670}"/>
    <hyperlink ref="U4265" r:id="rId4077" display="124553358" xr:uid="{BB6CB30C-E3BD-4FCE-B51B-9D23B260EC51}"/>
    <hyperlink ref="U4246" r:id="rId4078" display="124553358" xr:uid="{FD0C3909-2A58-4BF1-98C2-7A6CD2350E79}"/>
    <hyperlink ref="U4286" r:id="rId4079" display="124553358" xr:uid="{E7C9F952-EB90-45EF-B4E8-82AF6320B662}"/>
    <hyperlink ref="U4244" r:id="rId4080" display="124553358" xr:uid="{079842B4-146F-4C65-A63B-E6AA1E7B48D1}"/>
    <hyperlink ref="U4300" r:id="rId4081" display="124553358" xr:uid="{3552397E-4053-459E-8BB2-F9E2EF0DEE30}"/>
    <hyperlink ref="U4292" r:id="rId4082" display="124553358" xr:uid="{848FF67C-BB48-4B77-9AD8-8720C52BCE06}"/>
    <hyperlink ref="U4270" r:id="rId4083" display="124553358" xr:uid="{1F337C9A-CBBE-4C94-86DB-C6B708B5E052}"/>
    <hyperlink ref="U4268" r:id="rId4084" display="124553358" xr:uid="{5902877B-D57C-466D-9950-FAC82D7D9C28}"/>
    <hyperlink ref="U4261" r:id="rId4085" display="124553358" xr:uid="{DFB6BE6A-60BA-4DBA-8734-623A4033670B}"/>
    <hyperlink ref="U4279" r:id="rId4086" display="124156493" xr:uid="{251BB8CE-E4A0-47ED-BDF5-08893FCE0775}"/>
    <hyperlink ref="U4247" r:id="rId4087" display="124347857" xr:uid="{CA133646-EDEC-4A87-A6B3-7AD5BCF0278C}"/>
    <hyperlink ref="U4291" r:id="rId4088" display="124507950" xr:uid="{FDA987B5-0B77-441D-99BB-7ED6D7B2848A}"/>
    <hyperlink ref="U4242" r:id="rId4089" display="124551330" xr:uid="{8671E3BE-802C-4D3E-A9B6-A129410D2A32}"/>
    <hyperlink ref="U4269" r:id="rId4090" display="124935520" xr:uid="{0DE5DE05-554C-4535-BA1D-F113FD26564E}"/>
    <hyperlink ref="U4267" r:id="rId4091" display="124991150" xr:uid="{9F69E2C5-C6E9-4F7E-99F8-5E6A54441FD9}"/>
    <hyperlink ref="U4257" r:id="rId4092" display="125021193" xr:uid="{EA6A00C0-226C-4B86-BCC3-EB81BA5BC7E8}"/>
    <hyperlink ref="U4282" r:id="rId4093" display="125025243" xr:uid="{680366F5-8A10-45C4-84C6-7C66EFBAA82A}"/>
    <hyperlink ref="U4295" r:id="rId4094" display="125060108" xr:uid="{583A659B-2575-466E-AAEB-957D81044900}"/>
    <hyperlink ref="U4241" r:id="rId4095" display="3075343" xr:uid="{0905954B-53B3-4FA9-97BC-77F53320D864}"/>
    <hyperlink ref="U4271" r:id="rId4096" display="125180070" xr:uid="{237593F7-3198-4DDE-ABB8-EDCD41F736EB}"/>
    <hyperlink ref="U4297" r:id="rId4097" display="125193504" xr:uid="{91BC7792-37D0-46F6-AB07-DDC86222C6D0}"/>
    <hyperlink ref="U4275" r:id="rId4098" display="125229665" xr:uid="{8A690F78-8A58-470C-A7DB-133242DBC559}"/>
    <hyperlink ref="U4263" r:id="rId4099" display="125366384" xr:uid="{3EC6AC8C-2299-49D5-B83A-07E315A1679D}"/>
    <hyperlink ref="U4254" r:id="rId4100" display="125412605" xr:uid="{54824591-676A-43C3-A581-73656DBD4D33}"/>
    <hyperlink ref="U4253" r:id="rId4101" display="125413286" xr:uid="{3DEFBA70-A7F4-48C1-80D6-6194D3D3A6A8}"/>
    <hyperlink ref="U4245" r:id="rId4102" display="125458829" xr:uid="{94013486-4016-4861-853A-C0553E4F05A3}"/>
    <hyperlink ref="U4264" r:id="rId4103" display="125468172" xr:uid="{DB2301E8-5ECE-4238-A0DD-9D867DCF0FF3}"/>
    <hyperlink ref="U4281" r:id="rId4104" display="125485367" xr:uid="{A260E8EE-9924-4C27-B295-E6A7E02309BB}"/>
    <hyperlink ref="U4298" r:id="rId4105" display="125500752" xr:uid="{B9736DD7-E141-4358-975F-C95DCFA42F09}"/>
    <hyperlink ref="U4249" r:id="rId4106" display="125522808" xr:uid="{F9943797-A21B-4DDD-B144-45C118286305}"/>
    <hyperlink ref="U4273" r:id="rId4107" display="125525568" xr:uid="{CD008B12-EB8C-403A-9F4A-DE52A7015855}"/>
    <hyperlink ref="U4277" r:id="rId4108" display="125528703" xr:uid="{89F98965-C3C8-47EF-A6A8-40584C74CF8C}"/>
    <hyperlink ref="U4293" r:id="rId4109" display="125530592" xr:uid="{906CE446-093E-4A15-8D68-E61C47AD622C}"/>
    <hyperlink ref="U4287" r:id="rId4110" display="125537863" xr:uid="{416B439C-74F6-4CFC-A2AD-CBEF465ADE21}"/>
    <hyperlink ref="U4259" r:id="rId4111" display="125566629" xr:uid="{A0BFB555-0176-414C-9291-E86C47B9DD2C}"/>
    <hyperlink ref="U4260" r:id="rId4112" display="125585297" xr:uid="{40B230B9-C80F-4323-88F1-2FA7BDC98BEB}"/>
    <hyperlink ref="U4289" r:id="rId4113" display="125585344" xr:uid="{5BCDC1AB-2A64-49E3-BAD5-63CA00423594}"/>
    <hyperlink ref="U4284" r:id="rId4114" display="125596039" xr:uid="{52159227-F539-405B-A473-BF0729997E75}"/>
    <hyperlink ref="U4258" r:id="rId4115" display="125599265" xr:uid="{2814FE85-D59B-47B6-9564-083FE3E25F93}"/>
    <hyperlink ref="U4326" r:id="rId4116" display="120744936" xr:uid="{597B1246-C596-4ABF-9D72-7760F52301F9}"/>
    <hyperlink ref="U4315" r:id="rId4117" display="120744936" xr:uid="{6E49AEA4-5005-45B9-86F2-39EFFA6F02D3}"/>
    <hyperlink ref="U4313" r:id="rId4118" display="120744936" xr:uid="{D80ACE28-8B75-42AB-B6F2-F15C385110A4}"/>
    <hyperlink ref="U4321" r:id="rId4119" display="120744936" xr:uid="{F970086C-BD68-4366-9298-D27859F8BA50}"/>
    <hyperlink ref="U4319" r:id="rId4120" display="120744936" xr:uid="{4A02A81E-3399-43B2-B92D-0E9A08806A66}"/>
    <hyperlink ref="U4305" r:id="rId4121" display="120744936" xr:uid="{7D9BB88C-794D-47E3-B588-CE4965321829}"/>
    <hyperlink ref="U4317" r:id="rId4122" display="120744936" xr:uid="{495C2BFC-CD31-43B3-A622-BDF552302E74}"/>
    <hyperlink ref="U4309" r:id="rId4123" display="120744936" xr:uid="{B136A2AE-4ED9-4683-B387-5FD45E236DDC}"/>
    <hyperlink ref="U4324" r:id="rId4124" display="120744936" xr:uid="{79C74134-63CB-482F-87CC-573715C030FB}"/>
    <hyperlink ref="U4302" r:id="rId4125" display="120744936" xr:uid="{93340DD5-EF4B-4C3B-974D-8FD33ADDB10E}"/>
    <hyperlink ref="U4303" r:id="rId4126" display="120744936" xr:uid="{F56F095D-F8B2-4934-8D1C-CA9146B561AD}"/>
    <hyperlink ref="U4323" r:id="rId4127" display="120744936" xr:uid="{8B9F376D-9ABD-4CF1-819D-A1EDA31E3DF1}"/>
    <hyperlink ref="U4318" r:id="rId4128" display="125066329" xr:uid="{D80B7F58-25D0-4546-BDAE-0B4830E54684}"/>
    <hyperlink ref="U4308" r:id="rId4129" display="125599863" xr:uid="{D0E66062-85DF-4D2B-9B5B-445561D755B2}"/>
    <hyperlink ref="U4307" r:id="rId4130" display="125698647" xr:uid="{296B50E5-0AB4-4AC2-B9EE-19CC50981D85}"/>
    <hyperlink ref="U4322" r:id="rId4131" display="125731460" xr:uid="{4CA9E487-AAD5-4B05-BD41-5E41EE632B01}"/>
    <hyperlink ref="U4301" r:id="rId4132" display="125736668" xr:uid="{18999447-5500-4A7C-9621-D41B5CAA3CD1}"/>
    <hyperlink ref="U4314" r:id="rId4133" display="125743791" xr:uid="{8FF99FA5-5C06-4680-93F2-8EE2230B3805}"/>
    <hyperlink ref="U4325" r:id="rId4134" display="125743904" xr:uid="{35206566-8155-44E5-A5AC-C301FD1E9568}"/>
    <hyperlink ref="U4312" r:id="rId4135" display="125746607" xr:uid="{4AA57983-36AF-4E4A-A3B6-4D1407CB9C81}"/>
    <hyperlink ref="U4316" r:id="rId4136" display="125767168" xr:uid="{0976AC8A-EDC2-4BA9-8339-EFF565F0ED79}"/>
    <hyperlink ref="U4304" r:id="rId4137" display="125781390" xr:uid="{2FF3DE77-F361-452B-ACC2-0FC91B969A88}"/>
    <hyperlink ref="U4320" r:id="rId4138" display="125795608" xr:uid="{14965251-DA45-449F-AD53-D02C08631C69}"/>
    <hyperlink ref="U4331" r:id="rId4139" display="125812535" xr:uid="{874DBE1A-7641-4999-AD78-631A9E1CB842}"/>
    <hyperlink ref="U4338" r:id="rId4140" display="125812535" xr:uid="{F78042AA-66CF-405A-824F-C801277937B9}"/>
    <hyperlink ref="U4339" r:id="rId4141" display="125812535" xr:uid="{86E57B50-8DAA-47A5-8A01-59B1CA6D4ACC}"/>
    <hyperlink ref="U4334" r:id="rId4142" display="125812535" xr:uid="{A5AEBF0D-F1A7-4667-8664-2D82120204B7}"/>
    <hyperlink ref="U4335" r:id="rId4143" display="125812535" xr:uid="{5C4BC90B-EA81-4662-898D-DD8BC2227A43}"/>
    <hyperlink ref="U4327" r:id="rId4144" display="3083043" xr:uid="{347CCFF2-6A07-4BDD-BBF1-67DEC5108511}"/>
    <hyperlink ref="U4328" r:id="rId4145" display="3083044" xr:uid="{CA1F0799-7BC0-4164-92A9-5FD99DC57B87}"/>
    <hyperlink ref="U4329" r:id="rId4146" display="125812535" xr:uid="{26BB1435-6250-40B0-992A-9CDF7B340F16}"/>
    <hyperlink ref="U4336" r:id="rId4147" display="125812535" xr:uid="{C7633B4C-CE28-4A1F-B3E9-D832C5AEA460}"/>
    <hyperlink ref="U4337" r:id="rId4148" display="125812535" xr:uid="{A867BFC4-BB3E-4FD9-B5D2-1B3072F53842}"/>
    <hyperlink ref="U4333" r:id="rId4149" display="125812535" xr:uid="{CA9A39B1-BA36-483C-ADA8-9DAD7E4E14A6}"/>
    <hyperlink ref="U4330" r:id="rId4150" display="125745329" xr:uid="{7048A857-C952-4E22-B658-3ADF0854AC94}"/>
    <hyperlink ref="U4332" r:id="rId4151" display="125759131" xr:uid="{23970FE1-2810-412E-B232-8F33EBE76678}"/>
    <hyperlink ref="U4341" r:id="rId4152" display="119808382" xr:uid="{FBCD54F9-03A7-4037-B63D-DE75489DF548}"/>
    <hyperlink ref="U4343" r:id="rId4153" display="119808382" xr:uid="{CFC66058-1791-4A66-A19D-D9603F0B119F}"/>
    <hyperlink ref="U4344" r:id="rId4154" display="119808382" xr:uid="{3FCFADA8-B6A8-42DD-A79C-167E1C09BB4D}"/>
    <hyperlink ref="U4346" r:id="rId4155" display="119808382" xr:uid="{47FD223A-AD6B-4095-8825-D3801B260254}"/>
    <hyperlink ref="U4342" r:id="rId4156" display="125599454" xr:uid="{0C25FF53-7477-4A7A-B2F5-CC430E0AE02D}"/>
    <hyperlink ref="U4345" r:id="rId4157" display="125744071" xr:uid="{7B10CF0F-F965-4157-91CB-76CC0B13BFC2}"/>
    <hyperlink ref="U4340" r:id="rId4158" display="125912907" xr:uid="{E8310C0B-8BCC-4D60-B7B3-4C71BA4EA118}"/>
    <hyperlink ref="U4351" r:id="rId4159" display="124326064" xr:uid="{3014DEC9-DDAE-496D-9382-421232B332E6}"/>
    <hyperlink ref="U4348" r:id="rId4160" display="124326064" xr:uid="{C6818430-C4ED-4903-928D-C7851B69627C}"/>
    <hyperlink ref="U4350" r:id="rId4161" display="125702662" xr:uid="{275CD43E-356F-4202-9FBA-067763AA2FF3}"/>
    <hyperlink ref="U4347" r:id="rId4162" display="125745903" xr:uid="{9AD837A3-9448-4820-94B8-EC1F15966CCF}"/>
    <hyperlink ref="U4353" r:id="rId4163" display="123931994" xr:uid="{4238F955-9AF6-465B-AB11-5EC32EE995F1}"/>
    <hyperlink ref="U4356" r:id="rId4164" display="https://cdosuiteplus.us.bank-dns.com/Apps/DealMaintenance/Assets/AssetFacility_Transactions/Loans/AssetLoan_Transactions/Transactions/TransDetail.asp?parm=10759&amp;issue_trans_id=125694739&amp;" xr:uid="{8093A1F4-1BCB-4AB1-8B36-4659DB82FB5A}"/>
    <hyperlink ref="U4357" r:id="rId4165" display="https://cdosuiteplus.us.bank-dns.com/Apps/DealMaintenance/Assets/AssetFacility_Transactions/Loans/AssetLoan_Transactions/Transactions/TransDetail.asp?parm=10759&amp;issue_trans_id=125694739&amp;" xr:uid="{EDBCF81C-4C47-4AFC-9616-B13AF953FA23}"/>
    <hyperlink ref="U4360" r:id="rId4166" display="https://cdosuiteplus.us.bank-dns.com/Apps/DealMaintenance/Assets/AssetFacility_Transactions/Loans/AssetLoan_Transactions/Transactions/TransDetail.asp?parm=10759&amp;issue_trans_id=123226364&amp;" xr:uid="{C8B7019F-A893-40A8-AF19-96766F92BA35}"/>
    <hyperlink ref="U4362" r:id="rId4167" display="https://cdosuiteplus.us.bank-dns.com/Apps/DealMaintenance/Assets/AssetFacility_Transactions/Loans/AssetLoan_Transactions/Transactions/TransDetail.asp?parm=10759&amp;issue_trans_id=122924428&amp;" xr:uid="{3225322E-C4B7-4682-986A-D2D58306C14A}"/>
    <hyperlink ref="U4364" r:id="rId4168" display="126121420" xr:uid="{E51E8364-66E8-4691-8645-F754720186AC}"/>
    <hyperlink ref="U4367" r:id="rId4169" display="https://cdosuiteplus.us.bank-dns.com/Apps/DealMaintenance/Assets/AssetFacility_Transactions/Loans/AssetLoan_Transactions/Transactions/TransDetail.asp?parm=10759&amp;issue_trans_id=124372553&amp;" xr:uid="{7C85C8ED-23FC-4407-B5A7-EB102018CDEC}"/>
    <hyperlink ref="U4369" r:id="rId4170" display="https://cdosuiteplus.us.bank-dns.com/Apps/DealMaintenance/Assets/AssetFacility_Transactions/Loans/AssetLoan_Transactions/Transactions/TransDetail.asp?parm=10759&amp;issue_trans_id=122575396&amp;" xr:uid="{7148ED7F-55D9-4632-A5E5-7C76971204D3}"/>
    <hyperlink ref="U4370" r:id="rId4171" display="https://cdosuiteplus.us.bank-dns.com/Apps/DealMaintenance/Assets/AssetFacility_Transactions/Loans/AssetLoan_Transactions/Transactions/TransDetail.asp?parm=10759&amp;issue_trans_id=122575396&amp;" xr:uid="{20AF60AA-C5A9-4E83-BCA8-5494F095BEAA}"/>
    <hyperlink ref="U4374" r:id="rId4172" display="https://cdosuiteplus.us.bank-dns.com/Apps/DealMaintenance/Assets/AssetFacility_Transactions/Loans/AssetLoan_Transactions/Transactions/TransDetail.asp?parm=10759&amp;issue_trans_id=124371628&amp;" xr:uid="{A7FEF19D-B063-4C4E-AAB7-0D5FF606AA3B}"/>
    <hyperlink ref="U4378" r:id="rId4173" display="https://cdosuiteplus.us.bank-dns.com/Apps/DealMaintenance/Assets/AssetFacility_Transactions/Loans/AssetLoan_Transactions/Transactions/TransDetail.asp?parm=10759&amp;issue_trans_id=123279792&amp;" xr:uid="{22A8AA7A-D63E-430C-8221-D931526D95AA}"/>
    <hyperlink ref="U4379" r:id="rId4174" display="https://cdosuiteplus.us.bank-dns.com/Apps/DealMaintenance/Assets/AssetFacility_Transactions/Loans/AssetLoan_Transactions/Transactions/TransDetail.asp?parm=10759&amp;issue_trans_id=123279793&amp;" xr:uid="{B4B26421-E2DF-48AE-BB8A-2AF8DC7357A2}"/>
    <hyperlink ref="U4383" r:id="rId4175" display="https://cdosuiteplus.us.bank-dns.com/Apps/DealMaintenance/Assets/AssetFacility_Transactions/Loans/AssetLoan_Transactions/Transactions/TransDetail.asp?parm=10759&amp;issue_trans_id=123449404&amp;" xr:uid="{003865CD-5799-4A5A-BAA2-2D0FE6EE885B}"/>
    <hyperlink ref="U4381" r:id="rId4176" display="https://cdosuiteplus.us.bank-dns.com/Apps/DealMaintenance/Assets/AssetFacility_Transactions/Loans/AssetLoan_Transactions/Transactions/TransDetail.asp?parm=10759&amp;issue_trans_id=123078933&amp;" xr:uid="{3F9B70AD-1D12-404D-B0B8-087FDAF50BC3}"/>
    <hyperlink ref="U4354" r:id="rId4177" display="https://cdosuiteplus.us.bank-dns.com/Apps/DealMaintenance/Assets/AssetFacility_Transactions/Loans/AssetLoan_Transactions/Transactions/TransDetail.asp?parm=10759&amp;issue_trans_id=125826911&amp;" xr:uid="{04878473-98B3-4E73-BE2C-7E6281311462}"/>
    <hyperlink ref="U4376" r:id="rId4178" display="https://cdosuiteplus.us.bank-dns.com/Apps/DealMaintenance/Assets/AssetFacility_Transactions/Loans/AssetLoan_Transactions/Transactions/TransDetail.asp?parm=10759&amp;issue_trans_id=125951562&amp;" xr:uid="{D1BD9E6A-3C91-4F8E-A5E9-2F5CEF9FCA04}"/>
    <hyperlink ref="U4375" r:id="rId4179" display="https://cdosuiteplus.us.bank-dns.com/Apps/DealMaintenance/Assets/AssetFacility_Transactions/Loans/AssetLoan_Transactions/Transactions/TransDetail.asp?parm=10759&amp;issue_trans_id=125951477&amp;" xr:uid="{EC8C9C86-F97F-457A-9AB3-29DAEA06F6F0}"/>
    <hyperlink ref="U4372" r:id="rId4180" display="https://cdosuiteplus.us.bank-dns.com/Apps/DealMaintenance/Assets/AssetFacility_Transactions/Loans/AssetLoan_Transactions/Transactions/TransDetail.asp?parm=10759&amp;issue_trans_id=123864756&amp;" xr:uid="{864DAB6B-4E58-41F1-B5F0-68ECA47D56B3}"/>
    <hyperlink ref="U4382" r:id="rId4181" display="125202647" xr:uid="{F1D642FE-8A2A-490F-B475-FD40CC22557C}"/>
    <hyperlink ref="U4358" r:id="rId4182" display="125336423" xr:uid="{750539B5-881C-45A5-AE50-24D1A1433496}"/>
    <hyperlink ref="U4359" r:id="rId4183" display="125744542" xr:uid="{3D452143-208F-467A-ABD1-13D549BD30DB}"/>
    <hyperlink ref="U4355" r:id="rId4184" display="125771038" xr:uid="{48284125-81E1-48B9-BC35-2FE942211BD2}"/>
    <hyperlink ref="U4366" r:id="rId4185" display="125797386" xr:uid="{9EDD770D-BA1D-407B-A472-AB37D4B562F8}"/>
    <hyperlink ref="U4371" r:id="rId4186" display="125926167" xr:uid="{8FF69BEE-2D53-48C6-AE79-CC8795969B0B}"/>
    <hyperlink ref="U4361" r:id="rId4187" display="125994654" xr:uid="{BA851900-B52B-402D-A81F-226F1C8FA40F}"/>
    <hyperlink ref="U4373" r:id="rId4188" display="125999531" xr:uid="{65D21FD8-C525-49CC-9B3B-736C03842E1E}"/>
    <hyperlink ref="U4380" r:id="rId4189" display="126102600" xr:uid="{64A4C501-B717-4142-BB6E-572C73082FB6}"/>
    <hyperlink ref="U4365" r:id="rId4190" display="126121581" xr:uid="{3CB2333E-CF74-429F-8D9E-F039FC544CE3}"/>
    <hyperlink ref="U4368" r:id="rId4191" display="126123315" xr:uid="{DDA12E53-708A-4EE4-83F6-C9641E58CF47}"/>
    <hyperlink ref="U4392" r:id="rId4192" display="3098069" xr:uid="{940FFC33-69A5-4051-837A-8054B8C4F1D8}"/>
    <hyperlink ref="U4385" r:id="rId4193" display="123663368" xr:uid="{39582A7F-3941-4ADE-A90B-E219E1A22D8E}"/>
    <hyperlink ref="U4386" r:id="rId4194" display="123663368" xr:uid="{36D673DC-6C90-40C7-9957-9533F5CF9887}"/>
    <hyperlink ref="U4389" r:id="rId4195" display="123663368" xr:uid="{B5724FE1-0CE9-491F-B52E-5902781BD7C7}"/>
    <hyperlink ref="U4391" r:id="rId4196" display="123663368" xr:uid="{A2D750AD-DE93-4CED-8804-A9EEB4B023B5}"/>
    <hyperlink ref="U4384" r:id="rId4197" display="123663368" xr:uid="{3309774D-56A0-463F-B35A-2B1867AD3DC5}"/>
    <hyperlink ref="U4387" r:id="rId4198" display="126083069" xr:uid="{FA81D6F1-17C2-43B9-B8BD-C1FC63FB2D12}"/>
    <hyperlink ref="U4388" r:id="rId4199" display="126083175" xr:uid="{11080270-39D8-4B92-B426-BE75CB318439}"/>
    <hyperlink ref="U4390" r:id="rId4200" display="126272267" xr:uid="{4BDE2278-3D1D-426C-A9A5-9A9CCE0B8CCA}"/>
    <hyperlink ref="U4393" r:id="rId4201" display="3097095" xr:uid="{0B087CC7-8149-4101-9166-01419996D184}"/>
    <hyperlink ref="U4394" r:id="rId4202" display="126325856" xr:uid="{9B84FAFA-2255-4A1A-AAA0-A5AD36CE3D07}"/>
    <hyperlink ref="U4395" r:id="rId4203" display="125160583" xr:uid="{BC4C682E-942A-4C81-AAF0-0B4EB2B9941F}"/>
    <hyperlink ref="U4399" r:id="rId4204" display="126338039" xr:uid="{8A99670E-E4AF-43EB-86D7-16FC61CE2532}"/>
    <hyperlink ref="U4396" r:id="rId4205" display="126349451" xr:uid="{764C8D1A-C593-4F93-8C45-3EA7452E972F}"/>
    <hyperlink ref="U4400" r:id="rId4206" display="123815997" xr:uid="{E88C23E4-4049-4AE8-A7F4-CE558927C94B}"/>
    <hyperlink ref="U4401" r:id="rId4207" display="124371628" xr:uid="{8CBFD2F1-9790-483D-A05F-046E3A883683}"/>
    <hyperlink ref="U4402" r:id="rId4208" display="123932690" xr:uid="{D4A58DA9-0D9A-4771-84BD-DD19CC82805D}"/>
    <hyperlink ref="U4403" r:id="rId4209" display="126488101" xr:uid="{E95F1B51-C6B4-4223-AB1D-C873755A0B90}"/>
    <hyperlink ref="U4406" r:id="rId4210" display="125579272" xr:uid="{4227404D-9077-4761-81EB-E991057F66D1}"/>
    <hyperlink ref="U4405" r:id="rId4211" display="126468208" xr:uid="{B3D1F368-6B96-4C2E-9395-AF783B57D634}"/>
    <hyperlink ref="U4407" r:id="rId4212" display="124291988" xr:uid="{4EF5CDD5-F58B-4CA6-920F-9D9C37310952}"/>
    <hyperlink ref="U4408" r:id="rId4213" display="124291988" xr:uid="{B53EAF80-96CD-441E-BDAD-E048564C11B5}"/>
    <hyperlink ref="U4409" r:id="rId4214" display="126541933" xr:uid="{BEAC59C5-5F8D-4876-A2CA-E7DE58ED2A89}"/>
    <hyperlink ref="U4432" r:id="rId4215" display="121813874" xr:uid="{C68AAA33-8510-432A-9106-0E4E48C9E284}"/>
    <hyperlink ref="U4423" r:id="rId4216" display="121813874" xr:uid="{E3765CB3-E108-443C-BB87-C35E9C22FD85}"/>
    <hyperlink ref="U4412" r:id="rId4217" display="121813874" xr:uid="{04A179A9-CBB5-487E-8157-91AC6CAC7AAF}"/>
    <hyperlink ref="U4434" r:id="rId4218" display="121813874" xr:uid="{B4BD8BCD-4298-42BD-B6BA-A3FF1E9E2C67}"/>
    <hyperlink ref="U4428" r:id="rId4219" display="121813874" xr:uid="{2F111FDF-7E85-431E-B00A-C9C7A3EE5DCC}"/>
    <hyperlink ref="U4439" r:id="rId4220" display="121813874" xr:uid="{C6F42940-000F-45EA-9434-9C18A823C322}"/>
    <hyperlink ref="U4430" r:id="rId4221" display="121813874" xr:uid="{30D32F7A-A5D3-4840-A920-5891546BB47B}"/>
    <hyperlink ref="U4431" r:id="rId4222" display="121813874" xr:uid="{8E415512-19DC-43A5-8D90-4C24DB529EA7}"/>
    <hyperlink ref="U4421" r:id="rId4223" display="121813874" xr:uid="{5E7E74A7-C823-4AE7-95C1-FECD02DCA92D}"/>
    <hyperlink ref="U4410" r:id="rId4224" display="121813874" xr:uid="{9BEA1FAB-E25A-4007-AAD3-59709C4A2FE2}"/>
    <hyperlink ref="U4424" r:id="rId4225" display="https://cdosuiteplus.us.bank-dns.com/Apps/DealMaintenance/Assets/AssetFacility_Transactions/Loans/AssetLoan_Transactions/Transactions/TransDetail.asp?parm=10759&amp;issue_trans_id=125781764&amp;" xr:uid="{509693CD-7B23-451F-AB09-30D3EDC3E12F}"/>
    <hyperlink ref="U4411" r:id="rId4226" display="121813874" xr:uid="{C94280C2-0E56-44A3-846B-7705043BFF60}"/>
    <hyperlink ref="U4437" r:id="rId4227" display="121813874" xr:uid="{9D254850-AA5C-4D69-BB35-B660B307F618}"/>
    <hyperlink ref="U4417" r:id="rId4228" display="121813874" xr:uid="{14008F8B-AFBD-4DCD-B4B6-C2D30F34B3E0}"/>
    <hyperlink ref="U4418" r:id="rId4229" display="121813874" xr:uid="{6572EB3B-1240-4670-BA0B-D62940F80F2C}"/>
    <hyperlink ref="U4420" r:id="rId4230" display="121813874" xr:uid="{7D66327F-2DCC-454C-847A-B2506EA7F0A2}"/>
    <hyperlink ref="U4414" r:id="rId4231" display="121813874" xr:uid="{553C6444-791E-4756-AC7A-E0BCAA6A7EBE}"/>
    <hyperlink ref="U4415" r:id="rId4232" display="121813874" xr:uid="{CB3816B5-4717-46E7-9420-175C7ED97BBC}"/>
    <hyperlink ref="U4425" r:id="rId4233" display="121813874" xr:uid="{DA9AF2CC-8683-4E55-889E-B074962E51D6}"/>
    <hyperlink ref="U4419" r:id="rId4234" display="121813874" xr:uid="{F3627B08-D6E7-402D-8623-555E3649B872}"/>
    <hyperlink ref="U4438" r:id="rId4235" display="121813874" xr:uid="{D000A856-2B18-4E09-9D2B-104843FC12F0}"/>
    <hyperlink ref="U4422" r:id="rId4236" display="121813874" xr:uid="{62FC0594-C16E-4AC0-95F6-F99C96251621}"/>
    <hyperlink ref="U4429" r:id="rId4237" display="121813874" xr:uid="{A7BFD7BC-6F17-410A-906B-4CE69D7342AF}"/>
    <hyperlink ref="U4426" r:id="rId4238" display="121813874" xr:uid="{A569E032-9B52-4550-8A42-B58477F61108}"/>
    <hyperlink ref="U4427" r:id="rId4239" display="121813874" xr:uid="{2DF2B0FA-E41C-4BAE-BA6B-FE905A915C6D}"/>
    <hyperlink ref="U4433" r:id="rId4240" display="121813874" xr:uid="{832A7DE5-6136-442E-88D5-3EE7A3207C1D}"/>
    <hyperlink ref="U4416" r:id="rId4241" display="126879492" xr:uid="{039369CF-A5CC-40C3-9B8A-FB7706C4A217}"/>
    <hyperlink ref="U4413" r:id="rId4242" display="126925102" xr:uid="{5CB49CA6-29BF-4838-9C65-465C50A223D0}"/>
    <hyperlink ref="U4435" r:id="rId4243" display="127199884" xr:uid="{FD3DFFE6-D9F2-4BFE-9053-B5A37E46CBCD}"/>
    <hyperlink ref="U4436" r:id="rId4244" display="127199963" xr:uid="{1F5ACA9A-D4B0-499F-952E-9A295E8F0EF1}"/>
    <hyperlink ref="U4444" r:id="rId4245" display="120154835" xr:uid="{F71255E1-21F9-44D7-99EF-E88CF6C4C52E}"/>
    <hyperlink ref="U4446" r:id="rId4246" display="120154835" xr:uid="{CB4F18DB-3ADC-4B5D-9631-E644B4111DC1}"/>
    <hyperlink ref="U4440" r:id="rId4247" display="120154835" xr:uid="{3C0178CA-FE52-42EC-B855-8D03466B0AD1}"/>
    <hyperlink ref="U4445" r:id="rId4248" display="120154835" xr:uid="{A8751CB6-1220-4539-A80E-D8354B48F1C0}"/>
    <hyperlink ref="U4447" r:id="rId4249" display="120154835" xr:uid="{98A6528A-4445-4387-8953-3FA3E5AAD6D7}"/>
    <hyperlink ref="U4448" r:id="rId4250" display="120154835" xr:uid="{B0512F4C-5C72-4A5F-94A5-8AABB16F5777}"/>
    <hyperlink ref="U4442" r:id="rId4251" display="120154835" xr:uid="{6229B359-3736-4633-BD17-E7243C489E7A}"/>
    <hyperlink ref="U4443" r:id="rId4252" display="125735670" xr:uid="{1E7F5751-229B-4D13-8A9D-045583C616D4}"/>
    <hyperlink ref="U4441" r:id="rId4253" display="126282728" xr:uid="{E3E48B9A-566B-427D-A0A3-14C591E1C2B3}"/>
    <hyperlink ref="U4449" r:id="rId4254" display="3128054" xr:uid="{38ADB46B-505C-4BD2-8D6A-3276E6A7DDD8}"/>
    <hyperlink ref="U4450" r:id="rId4255" display="3128055" xr:uid="{8EA4719D-E3D1-4166-84B2-6697C9103734}"/>
    <hyperlink ref="U4454" r:id="rId4256" display="127359958" xr:uid="{983936CC-6E9E-4792-BFE1-528FDF2C2E23}"/>
    <hyperlink ref="U4453" r:id="rId4257" display="127360300" xr:uid="{F174D8AF-3C15-45E7-82C1-715640B4F337}"/>
    <hyperlink ref="U4457" r:id="rId4258" display="122141360" xr:uid="{D0D5D055-E211-41C1-890E-75423EB5AC07}"/>
    <hyperlink ref="U4458" r:id="rId4259" display="122141360" xr:uid="{6A90A2D1-9B35-4F4B-A078-8ECAC7841EBC}"/>
    <hyperlink ref="U4456" r:id="rId4260" display="122141360" xr:uid="{87836BA6-F514-4E50-9F5D-E1558655B516}"/>
    <hyperlink ref="U4459" r:id="rId4261" display="127401351" xr:uid="{EFBB8CF2-49E4-4997-B58D-D726D6F1E680}"/>
    <hyperlink ref="U4461" r:id="rId4262" display="125944491" xr:uid="{6B1E011E-7E98-4FD1-B65D-01BF632421BB}"/>
    <hyperlink ref="U4460" r:id="rId4263" display="125944491" xr:uid="{BDC5B3BF-A01C-4E3E-8573-728BFD3FFD6E}"/>
    <hyperlink ref="U4462" r:id="rId4264" display="127472954" xr:uid="{FBB089D9-FC7A-4D67-8C79-FA35EBD275AF}"/>
    <hyperlink ref="U4463" r:id="rId4265" display="125499795" xr:uid="{02DE6540-BB45-4BEA-85AF-1DAD7A472A3E}"/>
    <hyperlink ref="U4465" r:id="rId4266" display="127633882" xr:uid="{070308C6-8449-4482-B8C8-F31E1B72A364}"/>
    <hyperlink ref="U4464" r:id="rId4267" display="127633882" xr:uid="{2D823171-DDED-4638-96E1-7DD622DEDCCD}"/>
    <hyperlink ref="U4474" r:id="rId4268" display="https://cdosuiteplus.us.bank-dns.com/Apps/DealMaintenance/Assets/AssetFacility_Transactions/Loans/AssetLoan_Transactions/Transactions/TransDetail.asp?parm=10759&amp;issue_trans_id=123228372&amp;" xr:uid="{24EC80F4-2A05-4373-AE45-40FB22BDFD5E}"/>
    <hyperlink ref="U4475" r:id="rId4269" display="https://cdosuiteplus.us.bank-dns.com/Apps/DealMaintenance/Assets/AssetFacility_Transactions/Loans/AssetLoan_Transactions/Transactions/TransDetail.asp?parm=10759&amp;issue_trans_id=123228372&amp;" xr:uid="{9B5432AD-48D4-4915-BDF2-BAF25B9539F0}"/>
    <hyperlink ref="U4467" r:id="rId4270" display="127676761" xr:uid="{46938143-68E2-459A-9B34-46A9DDB2E1CD}"/>
    <hyperlink ref="U4473" r:id="rId4271" display="127677446" xr:uid="{B0063392-0572-4508-B10B-4B34B486B728}"/>
    <hyperlink ref="U4466" r:id="rId4272" display="127678076" xr:uid="{2162C798-2F37-4DD8-B6B9-D4EA52B7561A}"/>
    <hyperlink ref="U4468" r:id="rId4273" display="127680560" xr:uid="{4DCF32D1-C39A-44C3-8907-9597472275F0}"/>
    <hyperlink ref="U4469" r:id="rId4274" display="127680567" xr:uid="{73E3D23F-920E-4F41-95CF-60BECB21A09E}"/>
    <hyperlink ref="U4476" r:id="rId4275" display="126159473" xr:uid="{4572BC97-2DDB-4C6A-A29B-41A3AF3C7710}"/>
    <hyperlink ref="U4477" r:id="rId4276" display="126159473" xr:uid="{9FA099A3-84E2-407C-A7A5-C4E3A22AC18A}"/>
    <hyperlink ref="U4480" r:id="rId4277" display="127715710" xr:uid="{534D724D-BEB0-4632-AD2A-525C8A8552C5}"/>
    <hyperlink ref="U4481" r:id="rId4278" display="127716587" xr:uid="{7362D3A2-AF12-43CB-BB7F-09677D836C28}"/>
    <hyperlink ref="U4479" r:id="rId4279" display="127730394" xr:uid="{35BD9E6F-D64B-4AAF-AF31-5C19DC1EF8CF}"/>
    <hyperlink ref="U4478" r:id="rId4280" display="127733698" xr:uid="{A93487BF-F357-4DBA-A7BD-1F7DFB4D6376}"/>
    <hyperlink ref="U4482" r:id="rId4281" display="3138265" xr:uid="{ABB79460-A4F7-4697-909E-CA9F9B571722}"/>
    <hyperlink ref="U4483" r:id="rId4282" display="127768233" xr:uid="{071DE9C8-78AA-4786-903F-A31422352015}"/>
    <hyperlink ref="U4484" r:id="rId4283" display="127768562" xr:uid="{50043D55-8641-4AD2-AB29-A12D90E3FB50}"/>
    <hyperlink ref="U4485" r:id="rId4284" display="126421668" xr:uid="{A2CD8A5A-85F0-4522-B55A-44B12F668FD3}"/>
    <hyperlink ref="U4492" r:id="rId4285" display="126421668" xr:uid="{32946468-3566-4E0A-8CAF-3C33EC7B57E6}"/>
    <hyperlink ref="U4493" r:id="rId4286" display="126421668" xr:uid="{779D1AB4-70AA-45EF-976A-D104939CB56A}"/>
    <hyperlink ref="U4489" r:id="rId4287" display="126421668" xr:uid="{9087451C-94F9-443C-A809-72D462C194E7}"/>
    <hyperlink ref="U4487" r:id="rId4288" display="126421668" xr:uid="{FF8CB4AC-BE72-4400-91DB-4A9C0DB13CBF}"/>
    <hyperlink ref="U4490" r:id="rId4289" display="126421668" xr:uid="{B1574D5B-83F8-40A5-B5E8-6C8AB03D7F6E}"/>
    <hyperlink ref="U4486" r:id="rId4290" display="127159994" xr:uid="{EB5E9214-EA3A-4C50-A9A4-3ED59830B4BF}"/>
    <hyperlink ref="U4491" r:id="rId4291" display="127818474" xr:uid="{208F2B6C-CC26-43A1-9C8E-0443B5646F50}"/>
    <hyperlink ref="U4488" r:id="rId4292" display="127842291" xr:uid="{03BF7CDC-2CA8-4C2F-BA76-36178CC56C85}"/>
    <hyperlink ref="U4494" r:id="rId4293" display="127686674" xr:uid="{995D728B-22B4-4560-8312-178C047B604B}"/>
    <hyperlink ref="U4495" r:id="rId4294" display="126638260" xr:uid="{275443E1-5626-4694-8DF1-0365C837ABCF}"/>
    <hyperlink ref="U4496" r:id="rId4295" display="126638260" xr:uid="{513E68B1-3E80-4D6A-8A79-E706197D89D5}"/>
    <hyperlink ref="U4510" r:id="rId4296" display="127175541" xr:uid="{C2808544-0396-4A49-955F-A636962041DE}"/>
    <hyperlink ref="U4509" r:id="rId4297" display="127175541" xr:uid="{FA84E391-D6B4-4F7F-ABE5-7D3C3C91CF7E}"/>
    <hyperlink ref="U4513" r:id="rId4298" display="127175541" xr:uid="{45B29AA2-92BE-4494-B1A5-A75F288E3B99}"/>
    <hyperlink ref="U4512" r:id="rId4299" display="127175541" xr:uid="{75ED2653-5A89-4F8D-B4BA-7F6814513680}"/>
    <hyperlink ref="U4516" r:id="rId4300" display="127175541" xr:uid="{BCDE37AF-453C-4EEC-A87E-B5DCE72F4903}"/>
    <hyperlink ref="U4505" r:id="rId4301" display="127175541" xr:uid="{C5E01FFF-681F-4488-B5AC-99E49D9F3AB8}"/>
    <hyperlink ref="U4499" r:id="rId4302" display="127175541" xr:uid="{5B7A1E34-E9FE-445D-86D9-8F4F2B34B4CB}"/>
    <hyperlink ref="U4502" r:id="rId4303" display="127175541" xr:uid="{BBCE5A1B-20C3-4E68-A955-887252D5F489}"/>
    <hyperlink ref="U4503" r:id="rId4304" display="127175541" xr:uid="{8923BE94-35C4-45FB-AD3F-411035970E33}"/>
    <hyperlink ref="U4500" r:id="rId4305" display="127175541" xr:uid="{6E4947FB-961A-4675-821C-72AD600FB165}"/>
    <hyperlink ref="U4517" r:id="rId4306" display="127175541" xr:uid="{35B9343C-BCC0-4F96-AA6A-DBC57842D99E}"/>
    <hyperlink ref="U4501" r:id="rId4307" display="127175541" xr:uid="{B194AC5A-7953-46DD-807D-B3A27A723FF1}"/>
    <hyperlink ref="U4504" r:id="rId4308" display="127175541" xr:uid="{3049365E-254C-43FB-A536-A5D8867FD34C}"/>
    <hyperlink ref="U4521" r:id="rId4309" display="127175541" xr:uid="{54D7C769-CF19-4E9A-8676-80B8C084E52A}"/>
    <hyperlink ref="U4522" r:id="rId4310" display="127175541" xr:uid="{5357F410-E5B2-4070-8A5E-C335A6BFC95A}"/>
    <hyperlink ref="U4514" r:id="rId4311" display="127175541" xr:uid="{8360AF6E-E54B-45C2-AF1D-3141CA474A58}"/>
    <hyperlink ref="U4507" r:id="rId4312" display="127175541" xr:uid="{A24485A7-C668-49A2-97D3-5254F0B64186}"/>
    <hyperlink ref="U4511" r:id="rId4313" display="127175541" xr:uid="{4ADC1184-3916-4C51-B03B-FFC152D8174F}"/>
    <hyperlink ref="U4520" r:id="rId4314" display="127175541" xr:uid="{9213281C-7CFF-4C1A-9509-D78550187F5E}"/>
    <hyperlink ref="U4508" r:id="rId4315" display="127175541" xr:uid="{45A5A876-BEC3-4F13-9A09-930316AFA5BC}"/>
    <hyperlink ref="U4497" r:id="rId4316" display="127175541" xr:uid="{86AEBA53-9A1E-4A63-AAC0-5D4223ACA08F}"/>
    <hyperlink ref="U4506" r:id="rId4317" display="127175541" xr:uid="{F087245B-6D1D-4865-9A4D-A57CF9F10DB9}"/>
    <hyperlink ref="U4515" r:id="rId4318" display="127175541" xr:uid="{58D5FEA6-67CD-4D23-A2FA-5356EF2AD124}"/>
    <hyperlink ref="U4498" r:id="rId4319" display="127175541" xr:uid="{56E291CD-1AC0-4318-864E-EAB75C62A657}"/>
    <hyperlink ref="U4518" r:id="rId4320" display="128207412" xr:uid="{65218BAB-88C6-4774-8CE8-CE413DDE990B}"/>
    <hyperlink ref="U4519" r:id="rId4321" display="128207537" xr:uid="{77E4CF2C-36C7-4F4D-9E48-C018779414D3}"/>
  </hyperlinks>
  <pageMargins left="0.7" right="0.7" top="0.75" bottom="0.75" header="0.3" footer="0.3"/>
  <pageSetup orientation="portrait" r:id="rId4322"/>
  <drawing r:id="rId432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Y27"/>
  <sheetViews>
    <sheetView showGridLines="0" zoomScaleNormal="100" workbookViewId="0">
      <pane ySplit="5" topLeftCell="A6" activePane="bottomLeft" state="frozen"/>
      <selection pane="bottomLeft" activeCell="E1" sqref="E1:E1048576"/>
    </sheetView>
  </sheetViews>
  <sheetFormatPr defaultColWidth="9.33203125" defaultRowHeight="11.25"/>
  <cols>
    <col min="1" max="1" width="14.1640625" style="111" customWidth="1"/>
    <col min="2" max="2" width="20.1640625" style="111" bestFit="1" customWidth="1"/>
    <col min="3" max="3" width="12.83203125" style="125" customWidth="1"/>
    <col min="4" max="4" width="14" style="125" customWidth="1"/>
    <col min="5" max="5" width="14" style="126" customWidth="1"/>
    <col min="6" max="6" width="13.83203125" style="73" customWidth="1"/>
    <col min="7" max="7" width="13.83203125" style="120" customWidth="1"/>
    <col min="8" max="8" width="13.83203125" style="128" customWidth="1"/>
    <col min="9" max="9" width="33.83203125" style="73" customWidth="1"/>
    <col min="10" max="10" width="33.83203125" style="134" customWidth="1"/>
    <col min="11" max="11" width="33.83203125" style="133" customWidth="1"/>
    <col min="12" max="12" width="15.83203125" style="135" customWidth="1"/>
    <col min="13" max="13" width="9.83203125" style="121" customWidth="1"/>
    <col min="14" max="16" width="15.83203125" style="121" customWidth="1"/>
    <col min="17" max="17" width="12.83203125" style="20" customWidth="1"/>
    <col min="18" max="18" width="15.83203125" style="136" bestFit="1" customWidth="1"/>
    <col min="19" max="19" width="15.83203125" style="137" bestFit="1" customWidth="1"/>
    <col min="20" max="20" width="21.83203125" style="120" hidden="1" customWidth="1"/>
    <col min="21" max="21" width="19.33203125" style="121" customWidth="1"/>
    <col min="22" max="22" width="17" style="121" hidden="1" customWidth="1"/>
    <col min="23" max="23" width="13.5" style="120" hidden="1" customWidth="1"/>
    <col min="24" max="24" width="17" style="120" hidden="1" customWidth="1"/>
    <col min="25" max="25" width="42.1640625" style="141" customWidth="1"/>
    <col min="26" max="16384" width="9.33203125" style="120"/>
  </cols>
  <sheetData>
    <row r="1" spans="1:25" s="74" customFormat="1" ht="37.5" customHeight="1">
      <c r="Q1" s="110"/>
      <c r="V1" s="109"/>
      <c r="Y1" s="138"/>
    </row>
    <row r="2" spans="1:25" ht="15.75" hidden="1" customHeight="1">
      <c r="C2" s="112"/>
      <c r="D2" s="112"/>
      <c r="E2" s="112"/>
      <c r="F2" s="113"/>
      <c r="G2" s="113"/>
      <c r="H2" s="114"/>
      <c r="I2" s="115"/>
      <c r="J2" s="114"/>
      <c r="K2" s="116"/>
      <c r="L2" s="117"/>
      <c r="M2" s="118"/>
      <c r="N2" s="118"/>
      <c r="O2" s="118"/>
      <c r="P2" s="118"/>
      <c r="Q2" s="119"/>
      <c r="R2" s="120"/>
      <c r="S2" s="120"/>
      <c r="Y2" s="139"/>
    </row>
    <row r="3" spans="1:25" ht="11.25" hidden="1" customHeight="1">
      <c r="C3" s="112"/>
      <c r="D3" s="112"/>
      <c r="E3" s="112"/>
      <c r="F3" s="113"/>
      <c r="G3" s="113"/>
      <c r="H3" s="114"/>
      <c r="I3" s="114"/>
      <c r="J3" s="114"/>
      <c r="K3" s="116"/>
      <c r="L3" s="117"/>
      <c r="M3" s="118"/>
      <c r="N3" s="118"/>
      <c r="O3" s="118"/>
      <c r="P3" s="118"/>
      <c r="Q3" s="119"/>
      <c r="R3" s="120"/>
      <c r="S3" s="120"/>
      <c r="Y3" s="139"/>
    </row>
    <row r="4" spans="1:25" ht="11.25" hidden="1" customHeight="1">
      <c r="B4" s="94"/>
      <c r="C4" s="112"/>
      <c r="D4" s="112"/>
      <c r="E4" s="112"/>
      <c r="F4" s="113"/>
      <c r="G4" s="113"/>
      <c r="H4" s="114"/>
      <c r="I4" s="114"/>
      <c r="J4" s="114"/>
      <c r="K4" s="116"/>
      <c r="L4" s="117"/>
      <c r="M4" s="118"/>
      <c r="N4" s="118"/>
      <c r="O4" s="118"/>
      <c r="P4" s="118"/>
      <c r="Q4" s="119"/>
      <c r="R4" s="120"/>
      <c r="S4" s="120"/>
      <c r="Y4" s="139"/>
    </row>
    <row r="5" spans="1:25" s="124" customFormat="1" ht="22.5">
      <c r="A5" s="90" t="s">
        <v>23</v>
      </c>
      <c r="B5" s="90" t="s">
        <v>22</v>
      </c>
      <c r="C5" s="90" t="s">
        <v>1504</v>
      </c>
      <c r="D5" s="90" t="s">
        <v>1505</v>
      </c>
      <c r="E5" s="90" t="s">
        <v>1506</v>
      </c>
      <c r="F5" s="294" t="s">
        <v>143</v>
      </c>
      <c r="G5" s="90" t="s">
        <v>1507</v>
      </c>
      <c r="H5" s="90" t="s">
        <v>142</v>
      </c>
      <c r="I5" s="90" t="s">
        <v>1359</v>
      </c>
      <c r="J5" s="90" t="s">
        <v>135</v>
      </c>
      <c r="K5" s="90" t="s">
        <v>136</v>
      </c>
      <c r="L5" s="89" t="s">
        <v>649</v>
      </c>
      <c r="M5" s="123" t="s">
        <v>148</v>
      </c>
      <c r="N5" s="90" t="s">
        <v>149</v>
      </c>
      <c r="O5" s="90" t="s">
        <v>609</v>
      </c>
      <c r="P5" s="90" t="s">
        <v>1508</v>
      </c>
      <c r="Q5" s="92" t="s">
        <v>146</v>
      </c>
      <c r="R5" s="89" t="s">
        <v>1509</v>
      </c>
      <c r="S5" s="92" t="s">
        <v>1510</v>
      </c>
      <c r="T5" s="90" t="s">
        <v>134</v>
      </c>
      <c r="U5" s="90" t="s">
        <v>153</v>
      </c>
      <c r="V5" s="123" t="s">
        <v>1511</v>
      </c>
      <c r="W5" s="90" t="s">
        <v>1375</v>
      </c>
      <c r="X5" s="90" t="s">
        <v>1512</v>
      </c>
      <c r="Y5" s="140" t="s">
        <v>1513</v>
      </c>
    </row>
    <row r="6" spans="1:25">
      <c r="A6" s="300" t="s">
        <v>288</v>
      </c>
      <c r="B6" s="300" t="s">
        <v>289</v>
      </c>
      <c r="C6" s="125">
        <v>44220</v>
      </c>
      <c r="D6" s="125">
        <v>44220</v>
      </c>
      <c r="E6" s="125">
        <v>44220</v>
      </c>
      <c r="G6" s="127"/>
      <c r="J6" s="73"/>
      <c r="K6" s="73" t="s">
        <v>1514</v>
      </c>
      <c r="L6" s="129">
        <v>0</v>
      </c>
      <c r="M6" s="121">
        <v>0</v>
      </c>
      <c r="N6" s="121">
        <v>0</v>
      </c>
      <c r="O6" s="121">
        <v>0</v>
      </c>
      <c r="P6" s="121">
        <f t="shared" ref="P6" si="0">N6+O6</f>
        <v>0</v>
      </c>
      <c r="Q6" s="130" t="s">
        <v>598</v>
      </c>
      <c r="R6" s="131">
        <f>SUMIF($B$6:B6,B6,$N$6:N6)</f>
        <v>0</v>
      </c>
      <c r="S6" s="132">
        <f>SUMIF($B$6:B6,B6,$O$6:O6)</f>
        <v>0</v>
      </c>
      <c r="T6" s="122"/>
      <c r="U6" s="2"/>
      <c r="W6" s="111"/>
      <c r="X6" s="133"/>
      <c r="Y6" s="45"/>
    </row>
    <row r="7" spans="1:25">
      <c r="A7" s="300" t="s">
        <v>283</v>
      </c>
      <c r="B7" s="300" t="s">
        <v>284</v>
      </c>
      <c r="C7" s="125">
        <v>44220</v>
      </c>
      <c r="D7" s="125">
        <v>44220</v>
      </c>
      <c r="E7" s="125">
        <v>44220</v>
      </c>
      <c r="G7" s="127"/>
      <c r="J7" s="73"/>
      <c r="K7" s="73" t="s">
        <v>1514</v>
      </c>
      <c r="L7" s="129">
        <v>0</v>
      </c>
      <c r="M7" s="121">
        <v>0</v>
      </c>
      <c r="N7" s="121">
        <v>0</v>
      </c>
      <c r="O7" s="121">
        <v>0</v>
      </c>
      <c r="P7" s="121">
        <f t="shared" ref="P7:P17" si="1">N7+O7</f>
        <v>0</v>
      </c>
      <c r="Q7" s="130" t="s">
        <v>598</v>
      </c>
      <c r="R7" s="131">
        <f>SUMIF($B$6:B7,B7,$N$6:N7)</f>
        <v>0</v>
      </c>
      <c r="S7" s="132">
        <f>SUMIF($B$6:B7,B7,$O$6:O7)</f>
        <v>0</v>
      </c>
      <c r="T7" s="122"/>
      <c r="U7" s="2"/>
      <c r="W7" s="111"/>
      <c r="X7" s="133"/>
      <c r="Y7" s="45"/>
    </row>
    <row r="8" spans="1:25">
      <c r="A8" s="300" t="s">
        <v>274</v>
      </c>
      <c r="B8" s="300" t="s">
        <v>275</v>
      </c>
      <c r="C8" s="125">
        <v>44220</v>
      </c>
      <c r="D8" s="125">
        <v>44220</v>
      </c>
      <c r="E8" s="125">
        <v>44220</v>
      </c>
      <c r="G8" s="127"/>
      <c r="J8" s="73"/>
      <c r="K8" s="73" t="s">
        <v>1514</v>
      </c>
      <c r="L8" s="129">
        <v>0</v>
      </c>
      <c r="M8" s="121">
        <v>0</v>
      </c>
      <c r="N8" s="121">
        <v>0</v>
      </c>
      <c r="O8" s="121">
        <v>0</v>
      </c>
      <c r="P8" s="121">
        <f t="shared" si="1"/>
        <v>0</v>
      </c>
      <c r="Q8" s="130" t="s">
        <v>598</v>
      </c>
      <c r="R8" s="131">
        <f>SUMIF($B$6:B8,B8,$N$6:N8)</f>
        <v>0</v>
      </c>
      <c r="S8" s="132">
        <f>SUMIF($B$6:B8,B8,$O$6:O8)</f>
        <v>0</v>
      </c>
      <c r="T8" s="122"/>
      <c r="U8" s="2"/>
      <c r="W8" s="111"/>
      <c r="X8" s="133"/>
      <c r="Y8" s="45"/>
    </row>
    <row r="9" spans="1:25">
      <c r="A9" s="300" t="s">
        <v>269</v>
      </c>
      <c r="B9" s="300" t="s">
        <v>270</v>
      </c>
      <c r="C9" s="125">
        <v>44220</v>
      </c>
      <c r="D9" s="125">
        <v>44220</v>
      </c>
      <c r="E9" s="125">
        <v>44220</v>
      </c>
      <c r="G9" s="127"/>
      <c r="J9" s="73"/>
      <c r="K9" s="73" t="s">
        <v>1514</v>
      </c>
      <c r="L9" s="129">
        <v>0</v>
      </c>
      <c r="M9" s="121">
        <v>0</v>
      </c>
      <c r="N9" s="121">
        <v>0</v>
      </c>
      <c r="O9" s="121">
        <v>0</v>
      </c>
      <c r="P9" s="121">
        <f t="shared" si="1"/>
        <v>0</v>
      </c>
      <c r="Q9" s="130" t="s">
        <v>599</v>
      </c>
      <c r="R9" s="131">
        <f>SUMIF($B$6:B9,B9,$N$6:N9)</f>
        <v>0</v>
      </c>
      <c r="S9" s="132">
        <f>SUMIF($B$6:B9,B9,$O$6:O9)</f>
        <v>0</v>
      </c>
      <c r="T9" s="122"/>
      <c r="U9" s="2"/>
      <c r="W9" s="111"/>
      <c r="X9" s="133"/>
      <c r="Y9" s="45"/>
    </row>
    <row r="10" spans="1:25">
      <c r="A10" s="300" t="s">
        <v>260</v>
      </c>
      <c r="B10" s="300" t="s">
        <v>261</v>
      </c>
      <c r="C10" s="125">
        <v>44220</v>
      </c>
      <c r="D10" s="125">
        <v>44220</v>
      </c>
      <c r="E10" s="125">
        <v>44220</v>
      </c>
      <c r="G10" s="127"/>
      <c r="J10" s="73"/>
      <c r="K10" s="73" t="s">
        <v>1514</v>
      </c>
      <c r="L10" s="129">
        <v>0</v>
      </c>
      <c r="M10" s="121">
        <v>0</v>
      </c>
      <c r="N10" s="121">
        <v>0</v>
      </c>
      <c r="O10" s="121">
        <v>0</v>
      </c>
      <c r="P10" s="121">
        <f t="shared" si="1"/>
        <v>0</v>
      </c>
      <c r="Q10" s="130" t="s">
        <v>599</v>
      </c>
      <c r="R10" s="131">
        <f>SUMIF($B$6:B10,B10,$N$6:N10)</f>
        <v>0</v>
      </c>
      <c r="S10" s="132">
        <f>SUMIF($B$6:B10,B10,$O$6:O10)</f>
        <v>0</v>
      </c>
      <c r="T10" s="122"/>
      <c r="U10" s="2"/>
      <c r="W10" s="111"/>
      <c r="X10" s="133"/>
      <c r="Y10" s="45"/>
    </row>
    <row r="11" spans="1:25">
      <c r="A11" s="300" t="s">
        <v>255</v>
      </c>
      <c r="B11" s="300" t="s">
        <v>257</v>
      </c>
      <c r="C11" s="125">
        <v>44220</v>
      </c>
      <c r="D11" s="125">
        <v>44220</v>
      </c>
      <c r="E11" s="125">
        <v>44220</v>
      </c>
      <c r="G11" s="127"/>
      <c r="J11" s="73"/>
      <c r="K11" s="73" t="s">
        <v>1514</v>
      </c>
      <c r="L11" s="129">
        <v>0</v>
      </c>
      <c r="M11" s="121">
        <v>0</v>
      </c>
      <c r="N11" s="121">
        <v>0</v>
      </c>
      <c r="O11" s="121">
        <v>0</v>
      </c>
      <c r="P11" s="121">
        <f t="shared" si="1"/>
        <v>0</v>
      </c>
      <c r="Q11" s="130" t="s">
        <v>599</v>
      </c>
      <c r="R11" s="131">
        <f>SUMIF($B$6:B11,B11,$N$6:N11)</f>
        <v>0</v>
      </c>
      <c r="S11" s="132">
        <f>SUMIF($B$6:B11,B11,$O$6:O11)</f>
        <v>0</v>
      </c>
      <c r="T11" s="122"/>
      <c r="U11" s="2"/>
      <c r="W11" s="111"/>
      <c r="X11" s="133"/>
      <c r="Y11" s="45"/>
    </row>
    <row r="12" spans="1:25">
      <c r="A12" s="300" t="s">
        <v>304</v>
      </c>
      <c r="B12" s="300" t="s">
        <v>305</v>
      </c>
      <c r="C12" s="125">
        <v>44220</v>
      </c>
      <c r="D12" s="125">
        <v>44220</v>
      </c>
      <c r="E12" s="125">
        <v>44220</v>
      </c>
      <c r="G12" s="127"/>
      <c r="J12" s="73"/>
      <c r="K12" s="73" t="s">
        <v>1514</v>
      </c>
      <c r="L12" s="129">
        <v>0</v>
      </c>
      <c r="M12" s="121">
        <v>0</v>
      </c>
      <c r="N12" s="121">
        <v>0</v>
      </c>
      <c r="O12" s="121">
        <v>0</v>
      </c>
      <c r="P12" s="121">
        <f t="shared" si="1"/>
        <v>0</v>
      </c>
      <c r="Q12" s="130" t="s">
        <v>600</v>
      </c>
      <c r="R12" s="131">
        <f>SUMIF($B$6:B12,B12,$N$6:N12)</f>
        <v>0</v>
      </c>
      <c r="S12" s="132">
        <f>SUMIF($B$6:B12,B12,$O$6:O12)</f>
        <v>0</v>
      </c>
      <c r="T12" s="122"/>
      <c r="U12" s="2"/>
      <c r="W12" s="111"/>
      <c r="X12" s="133"/>
      <c r="Y12" s="45"/>
    </row>
    <row r="13" spans="1:25">
      <c r="A13" s="300" t="s">
        <v>299</v>
      </c>
      <c r="B13" s="300" t="s">
        <v>300</v>
      </c>
      <c r="C13" s="125">
        <v>44220</v>
      </c>
      <c r="D13" s="125">
        <v>44220</v>
      </c>
      <c r="E13" s="125">
        <v>44220</v>
      </c>
      <c r="G13" s="127"/>
      <c r="J13" s="73"/>
      <c r="K13" s="73" t="s">
        <v>1514</v>
      </c>
      <c r="L13" s="129">
        <v>0</v>
      </c>
      <c r="M13" s="121">
        <v>0</v>
      </c>
      <c r="N13" s="121">
        <v>0</v>
      </c>
      <c r="O13" s="121">
        <v>0</v>
      </c>
      <c r="P13" s="121">
        <f t="shared" si="1"/>
        <v>0</v>
      </c>
      <c r="Q13" s="130" t="s">
        <v>600</v>
      </c>
      <c r="R13" s="131">
        <f>SUMIF($B$6:B13,B13,$N$6:N13)</f>
        <v>0</v>
      </c>
      <c r="S13" s="132">
        <f>SUMIF($B$6:B13,B13,$O$6:O13)</f>
        <v>0</v>
      </c>
      <c r="T13" s="122"/>
      <c r="U13" s="2"/>
      <c r="W13" s="111"/>
      <c r="X13" s="133"/>
      <c r="Y13" s="45"/>
    </row>
    <row r="14" spans="1:25">
      <c r="A14" s="300" t="s">
        <v>296</v>
      </c>
      <c r="B14" s="300" t="s">
        <v>297</v>
      </c>
      <c r="C14" s="125">
        <v>44220</v>
      </c>
      <c r="D14" s="125">
        <v>44220</v>
      </c>
      <c r="E14" s="125">
        <v>44220</v>
      </c>
      <c r="G14" s="127"/>
      <c r="J14" s="73"/>
      <c r="K14" s="73" t="s">
        <v>1514</v>
      </c>
      <c r="L14" s="129">
        <v>0</v>
      </c>
      <c r="M14" s="121">
        <v>0</v>
      </c>
      <c r="N14" s="121">
        <v>0</v>
      </c>
      <c r="O14" s="121">
        <v>0</v>
      </c>
      <c r="P14" s="121">
        <f t="shared" si="1"/>
        <v>0</v>
      </c>
      <c r="Q14" s="130" t="s">
        <v>600</v>
      </c>
      <c r="R14" s="131">
        <f>SUMIF($B$6:B14,B14,$N$6:N14)</f>
        <v>0</v>
      </c>
      <c r="S14" s="132">
        <f>SUMIF($B$6:B14,B14,$O$6:O14)</f>
        <v>0</v>
      </c>
      <c r="T14" s="122"/>
      <c r="U14" s="2"/>
      <c r="W14" s="111"/>
      <c r="X14" s="133"/>
      <c r="Y14" s="45"/>
    </row>
    <row r="15" spans="1:25">
      <c r="A15" s="300" t="s">
        <v>327</v>
      </c>
      <c r="B15" s="300" t="s">
        <v>328</v>
      </c>
      <c r="C15" s="125">
        <v>44220</v>
      </c>
      <c r="D15" s="125">
        <v>44220</v>
      </c>
      <c r="E15" s="125">
        <v>44220</v>
      </c>
      <c r="G15" s="127"/>
      <c r="J15" s="73"/>
      <c r="K15" s="73" t="s">
        <v>1514</v>
      </c>
      <c r="L15" s="129">
        <v>0</v>
      </c>
      <c r="M15" s="121">
        <v>0</v>
      </c>
      <c r="N15" s="121">
        <v>0</v>
      </c>
      <c r="O15" s="121">
        <v>0</v>
      </c>
      <c r="P15" s="121">
        <f t="shared" si="1"/>
        <v>0</v>
      </c>
      <c r="Q15" s="130" t="s">
        <v>601</v>
      </c>
      <c r="R15" s="131">
        <f>SUMIF($B$6:B15,B15,$N$6:N15)</f>
        <v>0</v>
      </c>
      <c r="S15" s="132">
        <f>SUMIF($B$6:B15,B15,$O$6:O15)</f>
        <v>0</v>
      </c>
      <c r="T15" s="122"/>
      <c r="U15" s="2"/>
      <c r="W15" s="111"/>
      <c r="X15" s="133"/>
      <c r="Y15" s="45"/>
    </row>
    <row r="16" spans="1:25">
      <c r="A16" s="300" t="s">
        <v>320</v>
      </c>
      <c r="B16" s="300" t="s">
        <v>321</v>
      </c>
      <c r="C16" s="125">
        <v>44220</v>
      </c>
      <c r="D16" s="125">
        <v>44220</v>
      </c>
      <c r="E16" s="125">
        <v>44220</v>
      </c>
      <c r="G16" s="127"/>
      <c r="J16" s="73"/>
      <c r="K16" s="73" t="s">
        <v>1514</v>
      </c>
      <c r="L16" s="129">
        <v>0</v>
      </c>
      <c r="M16" s="121">
        <v>0</v>
      </c>
      <c r="N16" s="121">
        <v>0</v>
      </c>
      <c r="O16" s="121">
        <v>0</v>
      </c>
      <c r="P16" s="121">
        <f t="shared" si="1"/>
        <v>0</v>
      </c>
      <c r="Q16" s="130" t="s">
        <v>601</v>
      </c>
      <c r="R16" s="131">
        <f>SUMIF($B$6:B16,B16,$N$6:N16)</f>
        <v>0</v>
      </c>
      <c r="S16" s="132">
        <f>SUMIF($B$6:B16,B16,$O$6:O16)</f>
        <v>0</v>
      </c>
      <c r="T16" s="122"/>
      <c r="U16" s="2"/>
      <c r="W16" s="111"/>
      <c r="X16" s="133"/>
      <c r="Y16" s="45"/>
    </row>
    <row r="17" spans="1:25">
      <c r="A17" s="300" t="s">
        <v>309</v>
      </c>
      <c r="B17" s="300" t="s">
        <v>310</v>
      </c>
      <c r="C17" s="125">
        <v>44220</v>
      </c>
      <c r="D17" s="125">
        <v>44220</v>
      </c>
      <c r="E17" s="125">
        <v>44220</v>
      </c>
      <c r="G17" s="127"/>
      <c r="J17" s="73"/>
      <c r="K17" s="73" t="s">
        <v>1514</v>
      </c>
      <c r="L17" s="129">
        <v>0</v>
      </c>
      <c r="M17" s="121">
        <v>0</v>
      </c>
      <c r="N17" s="121">
        <v>0</v>
      </c>
      <c r="O17" s="121">
        <v>0</v>
      </c>
      <c r="P17" s="121">
        <f t="shared" si="1"/>
        <v>0</v>
      </c>
      <c r="Q17" s="130" t="s">
        <v>601</v>
      </c>
      <c r="R17" s="131">
        <f>SUMIF($B$6:B17,B17,$N$6:N17)</f>
        <v>0</v>
      </c>
      <c r="S17" s="132">
        <f>SUMIF($B$6:B17,B17,$O$6:O17)</f>
        <v>0</v>
      </c>
      <c r="T17" s="122"/>
      <c r="U17" s="2"/>
      <c r="W17" s="111"/>
      <c r="X17" s="133"/>
      <c r="Y17" s="45"/>
    </row>
    <row r="18" spans="1:25">
      <c r="A18" s="285" t="s">
        <v>283</v>
      </c>
      <c r="B18" s="285" t="s">
        <v>284</v>
      </c>
      <c r="C18" s="259">
        <v>44348</v>
      </c>
      <c r="D18" s="259">
        <v>44348</v>
      </c>
      <c r="E18" s="259">
        <v>44405</v>
      </c>
      <c r="F18" s="262"/>
      <c r="G18" s="260" t="s">
        <v>2078</v>
      </c>
      <c r="H18" s="261" t="s">
        <v>737</v>
      </c>
      <c r="I18" s="262" t="s">
        <v>735</v>
      </c>
      <c r="J18" s="262" t="s">
        <v>736</v>
      </c>
      <c r="K18" s="262" t="s">
        <v>166</v>
      </c>
      <c r="L18" s="263">
        <v>0</v>
      </c>
      <c r="M18" s="264"/>
      <c r="N18" s="264">
        <v>0</v>
      </c>
      <c r="O18" s="264">
        <v>173660.96</v>
      </c>
      <c r="P18" s="264">
        <v>173660.96</v>
      </c>
      <c r="Q18" s="265" t="s">
        <v>738</v>
      </c>
      <c r="R18" s="266">
        <v>0</v>
      </c>
      <c r="S18" s="267">
        <v>173660.96</v>
      </c>
      <c r="T18" s="268" t="s">
        <v>736</v>
      </c>
      <c r="U18" s="269">
        <v>66505434</v>
      </c>
      <c r="V18" s="264">
        <v>-247985685</v>
      </c>
      <c r="W18" s="270">
        <v>345641</v>
      </c>
      <c r="X18" s="271">
        <v>40208073</v>
      </c>
      <c r="Y18" s="272"/>
    </row>
    <row r="19" spans="1:25">
      <c r="A19" s="285" t="s">
        <v>283</v>
      </c>
      <c r="B19" s="285" t="s">
        <v>284</v>
      </c>
      <c r="C19" s="259">
        <v>44543</v>
      </c>
      <c r="D19" s="259">
        <v>44543</v>
      </c>
      <c r="E19" s="259">
        <v>44545</v>
      </c>
      <c r="F19" s="262"/>
      <c r="G19" s="260"/>
      <c r="H19" s="261"/>
      <c r="I19" s="262"/>
      <c r="J19" s="262"/>
      <c r="K19" s="262" t="s">
        <v>1551</v>
      </c>
      <c r="L19" s="263">
        <v>0</v>
      </c>
      <c r="M19" s="264"/>
      <c r="N19" s="264">
        <v>0</v>
      </c>
      <c r="O19" s="264">
        <v>-5000</v>
      </c>
      <c r="P19" s="264">
        <v>-5000</v>
      </c>
      <c r="Q19" s="265" t="s">
        <v>738</v>
      </c>
      <c r="R19" s="266">
        <v>0</v>
      </c>
      <c r="S19" s="267">
        <v>168660.96</v>
      </c>
      <c r="T19" s="268"/>
      <c r="U19" s="269">
        <v>2074505</v>
      </c>
      <c r="V19" s="264">
        <v>-266290551</v>
      </c>
      <c r="W19" s="270"/>
      <c r="X19" s="271">
        <v>43326082</v>
      </c>
      <c r="Y19" s="272" t="s">
        <v>2079</v>
      </c>
    </row>
    <row r="20" spans="1:25">
      <c r="A20" s="284" t="s">
        <v>288</v>
      </c>
      <c r="B20" s="284" t="s">
        <v>289</v>
      </c>
      <c r="C20" s="244">
        <v>44295</v>
      </c>
      <c r="D20" s="244">
        <v>44546</v>
      </c>
      <c r="E20" s="244">
        <v>44552</v>
      </c>
      <c r="F20" s="247"/>
      <c r="G20" s="245"/>
      <c r="H20" s="246" t="s">
        <v>737</v>
      </c>
      <c r="I20" s="247" t="s">
        <v>735</v>
      </c>
      <c r="J20" s="247" t="s">
        <v>736</v>
      </c>
      <c r="K20" s="247" t="s">
        <v>830</v>
      </c>
      <c r="L20" s="248">
        <v>10000000</v>
      </c>
      <c r="M20" s="249">
        <v>96</v>
      </c>
      <c r="N20" s="249">
        <v>9600000</v>
      </c>
      <c r="O20" s="249">
        <v>0</v>
      </c>
      <c r="P20" s="249">
        <v>9600000</v>
      </c>
      <c r="Q20" s="250" t="s">
        <v>738</v>
      </c>
      <c r="R20" s="251">
        <v>9600000</v>
      </c>
      <c r="S20" s="252">
        <v>0</v>
      </c>
      <c r="T20" s="253" t="s">
        <v>736</v>
      </c>
      <c r="U20" s="254">
        <v>73707252</v>
      </c>
      <c r="V20" s="249">
        <v>-266372401</v>
      </c>
      <c r="W20" s="255">
        <v>345641</v>
      </c>
      <c r="X20" s="256">
        <v>43346774</v>
      </c>
      <c r="Y20" s="257"/>
    </row>
    <row r="21" spans="1:25">
      <c r="A21" s="300" t="s">
        <v>288</v>
      </c>
      <c r="B21" s="300" t="s">
        <v>289</v>
      </c>
      <c r="C21" s="125">
        <v>44560</v>
      </c>
      <c r="D21" s="125">
        <v>44560</v>
      </c>
      <c r="E21" s="125">
        <v>44560</v>
      </c>
      <c r="G21" s="127"/>
      <c r="J21" s="73"/>
      <c r="K21" s="73" t="s">
        <v>911</v>
      </c>
      <c r="L21" s="129">
        <v>0</v>
      </c>
      <c r="N21" s="121">
        <v>79189.38</v>
      </c>
      <c r="O21" s="121">
        <v>0</v>
      </c>
      <c r="P21" s="121">
        <v>79189.38</v>
      </c>
      <c r="Q21" s="130" t="s">
        <v>738</v>
      </c>
      <c r="R21" s="131">
        <v>9679189.3800000008</v>
      </c>
      <c r="S21" s="132">
        <v>0</v>
      </c>
      <c r="T21" s="122"/>
      <c r="U21" s="2">
        <v>2083894</v>
      </c>
      <c r="V21" s="121">
        <v>-269868327</v>
      </c>
      <c r="W21" s="111"/>
      <c r="X21" s="133">
        <v>43762656</v>
      </c>
      <c r="Y21" s="45" t="s">
        <v>2080</v>
      </c>
    </row>
    <row r="22" spans="1:25">
      <c r="A22" s="300" t="s">
        <v>288</v>
      </c>
      <c r="B22" s="300" t="s">
        <v>289</v>
      </c>
      <c r="C22" s="125">
        <v>44560</v>
      </c>
      <c r="D22" s="125">
        <v>44560</v>
      </c>
      <c r="E22" s="125">
        <v>44560</v>
      </c>
      <c r="G22" s="127"/>
      <c r="J22" s="73"/>
      <c r="K22" s="73" t="s">
        <v>2081</v>
      </c>
      <c r="L22" s="129">
        <v>0</v>
      </c>
      <c r="N22" s="121">
        <v>168660.96</v>
      </c>
      <c r="O22" s="121">
        <v>0</v>
      </c>
      <c r="P22" s="121">
        <v>168660.96</v>
      </c>
      <c r="Q22" s="130" t="s">
        <v>738</v>
      </c>
      <c r="R22" s="131">
        <v>9847850.3400000017</v>
      </c>
      <c r="S22" s="132">
        <v>0</v>
      </c>
      <c r="T22" s="122"/>
      <c r="U22" s="2">
        <v>388147</v>
      </c>
      <c r="V22" s="121">
        <v>-269867338</v>
      </c>
      <c r="W22" s="111"/>
      <c r="X22" s="133"/>
      <c r="Y22" s="45" t="s">
        <v>1627</v>
      </c>
    </row>
    <row r="23" spans="1:25">
      <c r="A23" s="300" t="s">
        <v>283</v>
      </c>
      <c r="B23" s="300" t="s">
        <v>284</v>
      </c>
      <c r="C23" s="125">
        <v>44560</v>
      </c>
      <c r="D23" s="125">
        <v>44560</v>
      </c>
      <c r="E23" s="125">
        <v>44560</v>
      </c>
      <c r="G23" s="127"/>
      <c r="J23" s="73"/>
      <c r="K23" s="73" t="s">
        <v>2081</v>
      </c>
      <c r="L23" s="129">
        <v>0</v>
      </c>
      <c r="N23" s="121">
        <v>0</v>
      </c>
      <c r="O23" s="121">
        <v>-168660.96</v>
      </c>
      <c r="P23" s="121">
        <v>-168660.96</v>
      </c>
      <c r="Q23" s="130" t="s">
        <v>738</v>
      </c>
      <c r="R23" s="131">
        <v>0</v>
      </c>
      <c r="S23" s="132">
        <v>0</v>
      </c>
      <c r="T23" s="122"/>
      <c r="U23" s="2">
        <v>388147</v>
      </c>
      <c r="V23" s="121">
        <v>-269867337</v>
      </c>
      <c r="W23" s="111"/>
      <c r="X23" s="133"/>
      <c r="Y23" s="45" t="s">
        <v>1627</v>
      </c>
    </row>
    <row r="24" spans="1:25">
      <c r="A24" s="285" t="s">
        <v>288</v>
      </c>
      <c r="B24" s="285" t="s">
        <v>289</v>
      </c>
      <c r="C24" s="259">
        <v>44560</v>
      </c>
      <c r="D24" s="259">
        <v>44560</v>
      </c>
      <c r="E24" s="259">
        <v>44564</v>
      </c>
      <c r="F24" s="262"/>
      <c r="G24" s="260"/>
      <c r="H24" s="261"/>
      <c r="I24" s="262"/>
      <c r="J24" s="262"/>
      <c r="K24" s="262" t="s">
        <v>1626</v>
      </c>
      <c r="L24" s="263">
        <v>0</v>
      </c>
      <c r="M24" s="264"/>
      <c r="N24" s="264">
        <v>-9847850.3399999999</v>
      </c>
      <c r="O24" s="264">
        <v>0</v>
      </c>
      <c r="P24" s="264">
        <v>-9847850.3399999999</v>
      </c>
      <c r="Q24" s="265" t="s">
        <v>738</v>
      </c>
      <c r="R24" s="266">
        <v>1.862645149230957E-9</v>
      </c>
      <c r="S24" s="267">
        <v>0</v>
      </c>
      <c r="T24" s="268"/>
      <c r="U24" s="269">
        <v>388371</v>
      </c>
      <c r="V24" s="264">
        <v>-271143193</v>
      </c>
      <c r="W24" s="270"/>
      <c r="X24" s="271"/>
      <c r="Y24" s="272" t="s">
        <v>1627</v>
      </c>
    </row>
    <row r="25" spans="1:25">
      <c r="A25" s="285" t="s">
        <v>283</v>
      </c>
      <c r="B25" s="285" t="s">
        <v>284</v>
      </c>
      <c r="C25" s="259">
        <v>44531</v>
      </c>
      <c r="D25" s="259">
        <v>44531</v>
      </c>
      <c r="E25" s="259">
        <v>44620</v>
      </c>
      <c r="F25" s="262"/>
      <c r="G25" s="260" t="s">
        <v>2078</v>
      </c>
      <c r="H25" s="261" t="s">
        <v>737</v>
      </c>
      <c r="I25" s="262" t="s">
        <v>735</v>
      </c>
      <c r="J25" s="262" t="s">
        <v>736</v>
      </c>
      <c r="K25" s="262" t="s">
        <v>166</v>
      </c>
      <c r="L25" s="263">
        <v>0</v>
      </c>
      <c r="M25" s="264"/>
      <c r="N25" s="264">
        <v>0</v>
      </c>
      <c r="O25" s="264">
        <v>257348.14</v>
      </c>
      <c r="P25" s="264">
        <v>257348.14</v>
      </c>
      <c r="Q25" s="265" t="s">
        <v>738</v>
      </c>
      <c r="R25" s="266">
        <v>0</v>
      </c>
      <c r="S25" s="267">
        <v>257348.14</v>
      </c>
      <c r="T25" s="268" t="s">
        <v>736</v>
      </c>
      <c r="U25" s="269">
        <v>66791656</v>
      </c>
      <c r="V25" s="264">
        <v>-279513978</v>
      </c>
      <c r="W25" s="270">
        <v>345641</v>
      </c>
      <c r="X25" s="271">
        <v>45321272</v>
      </c>
      <c r="Y25" s="272" t="s">
        <v>2082</v>
      </c>
    </row>
    <row r="26" spans="1:25">
      <c r="A26" s="285" t="s">
        <v>283</v>
      </c>
      <c r="B26" s="285" t="s">
        <v>284</v>
      </c>
      <c r="C26" s="259">
        <v>44621</v>
      </c>
      <c r="D26" s="259">
        <v>44621</v>
      </c>
      <c r="E26" s="259">
        <v>44924</v>
      </c>
      <c r="F26" s="262"/>
      <c r="G26" s="260" t="s">
        <v>2078</v>
      </c>
      <c r="H26" s="261" t="s">
        <v>737</v>
      </c>
      <c r="I26" s="262" t="s">
        <v>735</v>
      </c>
      <c r="J26" s="262" t="s">
        <v>736</v>
      </c>
      <c r="K26" s="262" t="s">
        <v>166</v>
      </c>
      <c r="L26" s="263">
        <v>0</v>
      </c>
      <c r="M26" s="264"/>
      <c r="N26" s="264">
        <v>0</v>
      </c>
      <c r="O26" s="264">
        <v>18181.12</v>
      </c>
      <c r="P26" s="264">
        <v>18181.12</v>
      </c>
      <c r="Q26" s="265" t="s">
        <v>738</v>
      </c>
      <c r="R26" s="266">
        <v>0</v>
      </c>
      <c r="S26" s="267">
        <v>275529.26</v>
      </c>
      <c r="T26" s="268" t="s">
        <v>736</v>
      </c>
      <c r="U26" s="269">
        <v>73289237</v>
      </c>
      <c r="V26" s="264">
        <v>-337318506</v>
      </c>
      <c r="W26" s="270">
        <v>345641</v>
      </c>
      <c r="X26" s="271">
        <v>53227627</v>
      </c>
      <c r="Y26" s="272" t="s">
        <v>1686</v>
      </c>
    </row>
    <row r="27" spans="1:25">
      <c r="A27" s="284" t="s">
        <v>283</v>
      </c>
      <c r="B27" s="284" t="s">
        <v>284</v>
      </c>
      <c r="C27" s="244">
        <v>44929</v>
      </c>
      <c r="D27" s="244">
        <v>44929</v>
      </c>
      <c r="E27" s="244">
        <v>44929</v>
      </c>
      <c r="F27" s="247"/>
      <c r="G27" s="245"/>
      <c r="H27" s="246"/>
      <c r="I27" s="247"/>
      <c r="J27" s="247"/>
      <c r="K27" s="247" t="s">
        <v>1774</v>
      </c>
      <c r="L27" s="248">
        <v>0</v>
      </c>
      <c r="M27" s="249"/>
      <c r="N27" s="249">
        <v>0</v>
      </c>
      <c r="O27" s="249">
        <v>-275529.26</v>
      </c>
      <c r="P27" s="249">
        <v>-275529.26</v>
      </c>
      <c r="Q27" s="250" t="s">
        <v>738</v>
      </c>
      <c r="R27" s="251">
        <v>0</v>
      </c>
      <c r="S27" s="252">
        <v>0</v>
      </c>
      <c r="T27" s="253"/>
      <c r="U27" s="254">
        <v>487159</v>
      </c>
      <c r="V27" s="249">
        <v>-339236835</v>
      </c>
      <c r="W27" s="255"/>
      <c r="X27" s="256"/>
      <c r="Y27" s="257" t="s">
        <v>1775</v>
      </c>
    </row>
  </sheetData>
  <sheetProtection formatColumns="0" autoFilter="0"/>
  <autoFilter ref="A5:Y27" xr:uid="{00000000-0001-0000-0800-000000000000}"/>
  <hyperlinks>
    <hyperlink ref="U18" r:id="rId1" display="66505434" xr:uid="{DA51BE47-2D8B-43AE-92EE-2621AB289937}"/>
    <hyperlink ref="U19" r:id="rId2" display="2074505" xr:uid="{AC45DBEF-A968-4243-B408-94B51D78470E}"/>
    <hyperlink ref="U20" r:id="rId3" display="73707252" xr:uid="{FD80A671-82F2-4141-8E56-557B2E6B8FB7}"/>
    <hyperlink ref="U23" r:id="rId4" display="388147" xr:uid="{81489A74-AAB1-463E-B6F2-DF9569539B70}"/>
    <hyperlink ref="U22" r:id="rId5" display="388147" xr:uid="{581C3993-F897-46C8-B649-A46A58B2457A}"/>
    <hyperlink ref="U21" r:id="rId6" display="2083894" xr:uid="{3044A819-668B-4BEA-9213-3656E5E537A0}"/>
    <hyperlink ref="U24" r:id="rId7" display="388371" xr:uid="{5C855B3A-8708-46FB-8614-E27260561287}"/>
    <hyperlink ref="U25" r:id="rId8" display="66791656" xr:uid="{891DACDB-4C24-4E72-A14F-1696F977A34F}"/>
    <hyperlink ref="U26" r:id="rId9" display="73289237" xr:uid="{BA41CD22-2387-450C-B1EC-9B81DA82DD6B}"/>
    <hyperlink ref="U27" r:id="rId10" display="487159" xr:uid="{20153B18-FACC-456F-88E8-D94B81B9C673}"/>
  </hyperlinks>
  <pageMargins left="0.7" right="0.7" top="0.75" bottom="0.75" header="0.3" footer="0.3"/>
  <pageSetup orientation="portrait" r:id="rId11"/>
  <drawing r:id="rId1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D6C0B0299502459BE057F60D45F7A2" ma:contentTypeVersion="16" ma:contentTypeDescription="Create a new document." ma:contentTypeScope="" ma:versionID="f50657443db3cca893bf2a77a6b82c8e">
  <xsd:schema xmlns:xsd="http://www.w3.org/2001/XMLSchema" xmlns:xs="http://www.w3.org/2001/XMLSchema" xmlns:p="http://schemas.microsoft.com/office/2006/metadata/properties" xmlns:ns2="ecf2865c-a0c0-4830-9c97-c878b24eefc5" xmlns:ns3="0c3f3349-3fde-44b2-91dd-1461469ae59c" targetNamespace="http://schemas.microsoft.com/office/2006/metadata/properties" ma:root="true" ma:fieldsID="ffe86a2076484ea9f4ac21488ba3d86b" ns2:_="" ns3:_="">
    <xsd:import namespace="ecf2865c-a0c0-4830-9c97-c878b24eefc5"/>
    <xsd:import namespace="0c3f3349-3fde-44b2-91dd-1461469ae59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Flow_SignoffStatu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f2865c-a0c0-4830-9c97-c878b24eefc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54104d38-e8e4-4984-a0bc-6afa79dcdd70}" ma:internalName="TaxCatchAll" ma:showField="CatchAllData" ma:web="ecf2865c-a0c0-4830-9c97-c878b24eefc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3f3349-3fde-44b2-91dd-1461469ae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236efef-33c7-4880-a5c8-aa8024ac55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lcf76f155ced4ddcb4097134ff3c332f xmlns="0c3f3349-3fde-44b2-91dd-1461469ae59c">
      <Terms xmlns="http://schemas.microsoft.com/office/infopath/2007/PartnerControls"/>
    </lcf76f155ced4ddcb4097134ff3c332f>
    <_Flow_SignoffStatus xmlns="0c3f3349-3fde-44b2-91dd-1461469ae59c" xsi:nil="true"/>
    <TaxCatchAll xmlns="ecf2865c-a0c0-4830-9c97-c878b24eefc5" xsi:nil="true"/>
  </documentManagement>
</p:properties>
</file>

<file path=customXml/itemProps1.xml><?xml version="1.0" encoding="utf-8"?>
<ds:datastoreItem xmlns:ds="http://schemas.openxmlformats.org/officeDocument/2006/customXml" ds:itemID="{5DD4614F-8467-46C0-AAC4-2FD7D53C9EBE}"/>
</file>

<file path=customXml/itemProps2.xml><?xml version="1.0" encoding="utf-8"?>
<ds:datastoreItem xmlns:ds="http://schemas.openxmlformats.org/officeDocument/2006/customXml" ds:itemID="{5F94845C-BFF9-422D-8BB2-8F65EC5D2C71}"/>
</file>

<file path=customXml/itemProps3.xml><?xml version="1.0" encoding="utf-8"?>
<ds:datastoreItem xmlns:ds="http://schemas.openxmlformats.org/officeDocument/2006/customXml" ds:itemID="{109D3061-E997-4255-BD41-D05A65E2F7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Green, Michael L</dc:creator>
  <cp:keywords/>
  <dc:description/>
  <cp:lastModifiedBy>Punit Suman</cp:lastModifiedBy>
  <cp:revision/>
  <dcterms:created xsi:type="dcterms:W3CDTF">2013-11-22T21:09:25Z</dcterms:created>
  <dcterms:modified xsi:type="dcterms:W3CDTF">2025-03-22T04:32:22Z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SBank Classifications">
    <vt:lpwstr>Audit and Compliance|Facilities and Property Management|Finance and Accounting|HR-Benefits|Legal|Lending and Leasing|Lending and Leasing Loan|Operations|Payment Services|Payroll|Retail banking|Social Security|Trust Services and Investments</vt:lpwstr>
  </property>
  <property fmtid="{D5CDD505-2E9C-101B-9397-08002B2CF9AE}" pid="3" name="ContentTypeId">
    <vt:lpwstr>0x010100E2D6C0B0299502459BE057F60D45F7A2</vt:lpwstr>
  </property>
  <property fmtid="{D5CDD505-2E9C-101B-9397-08002B2CF9AE}" pid="4" name="USBank_x0020_Classifications">
    <vt:lpwstr>Audit and Compliance|Facilities and Property Management|Finance and Accounting|HR-Benefits|Legal|Lending and Leasing|Lending and Leasing Loan|Operations|Payment Services|Payroll|Retail banking|Social Security|Trust Services and Investments</vt:lpwstr>
  </property>
  <property fmtid="{D5CDD505-2E9C-101B-9397-08002B2CF9AE}" pid="5" name="MSIP_Label_320df1db-9955-4087-a541-42c2f5a9332e_Enabled">
    <vt:lpwstr>true</vt:lpwstr>
  </property>
  <property fmtid="{D5CDD505-2E9C-101B-9397-08002B2CF9AE}" pid="6" name="MSIP_Label_320df1db-9955-4087-a541-42c2f5a9332e_SetDate">
    <vt:lpwstr>2021-11-04T13:56:36Z</vt:lpwstr>
  </property>
  <property fmtid="{D5CDD505-2E9C-101B-9397-08002B2CF9AE}" pid="7" name="MSIP_Label_320df1db-9955-4087-a541-42c2f5a9332e_Method">
    <vt:lpwstr>Standard</vt:lpwstr>
  </property>
  <property fmtid="{D5CDD505-2E9C-101B-9397-08002B2CF9AE}" pid="8" name="MSIP_Label_320df1db-9955-4087-a541-42c2f5a9332e_Name">
    <vt:lpwstr>Confidential Information</vt:lpwstr>
  </property>
  <property fmtid="{D5CDD505-2E9C-101B-9397-08002B2CF9AE}" pid="9" name="MSIP_Label_320df1db-9955-4087-a541-42c2f5a9332e_SiteId">
    <vt:lpwstr>eef95730-77bf-4663-a55d-1ddff9335b5b</vt:lpwstr>
  </property>
  <property fmtid="{D5CDD505-2E9C-101B-9397-08002B2CF9AE}" pid="10" name="MSIP_Label_320df1db-9955-4087-a541-42c2f5a9332e_ActionId">
    <vt:lpwstr>788973a1-4f81-4156-b968-256f75906a75</vt:lpwstr>
  </property>
  <property fmtid="{D5CDD505-2E9C-101B-9397-08002B2CF9AE}" pid="11" name="MSIP_Label_320df1db-9955-4087-a541-42c2f5a9332e_ContentBits">
    <vt:lpwstr>0</vt:lpwstr>
  </property>
  <property fmtid="{D5CDD505-2E9C-101B-9397-08002B2CF9AE}" pid="12" name="MediaServiceImageTags">
    <vt:lpwstr/>
  </property>
</Properties>
</file>